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hlunao\Documents\2026\CEIEG 2026\CNGE 2026\Para Plataforma B\CNGE 2026\CNGE 2026\"/>
    </mc:Choice>
  </mc:AlternateContent>
  <bookViews>
    <workbookView xWindow="0" yWindow="0" windowWidth="28800" windowHeight="12180" tabRatio="864"/>
  </bookViews>
  <sheets>
    <sheet name="Índice" sheetId="1" r:id="rId1"/>
    <sheet name="Presentación" sheetId="2" r:id="rId2"/>
    <sheet name="Informantes" sheetId="3" r:id="rId3"/>
    <sheet name="Participantes" sheetId="4" r:id="rId4"/>
    <sheet name="CNGE_2026_M4_Secc1" sheetId="5" r:id="rId5"/>
    <sheet name="CNGE_2026_M4_Secc2" sheetId="6" r:id="rId6"/>
    <sheet name="CNGE_2026_M4_Secc3" sheetId="7" r:id="rId7"/>
    <sheet name="CNGE_2026_M4_Secc4" sheetId="8" r:id="rId8"/>
    <sheet name="CNGE_2026_M4_Secc5" sheetId="9" r:id="rId9"/>
    <sheet name="CNGE_2026_M4_Secc6" sheetId="10" r:id="rId10"/>
    <sheet name="Complemento" sheetId="11" r:id="rId11"/>
    <sheet name="Glosario" sheetId="12" r:id="rId12"/>
  </sheets>
  <externalReferences>
    <externalReference r:id="rId13"/>
    <externalReference r:id="rId14"/>
    <externalReference r:id="rId15"/>
    <externalReference r:id="rId16"/>
    <externalReference r:id="rId17"/>
  </externalReferences>
  <definedNames>
    <definedName name="_xlnm.Print_Area" localSheetId="4">CNGE_2026_M4_Secc1!$A$1:$AE$211</definedName>
    <definedName name="_xlnm.Print_Area" localSheetId="5">CNGE_2026_M4_Secc2!$A$1:$AE$905</definedName>
    <definedName name="_xlnm.Print_Area" localSheetId="6">CNGE_2026_M4_Secc3!$A$1:$AE$123</definedName>
    <definedName name="_xlnm.Print_Area" localSheetId="7">CNGE_2026_M4_Secc4!$A$1:$AE$119</definedName>
    <definedName name="_xlnm.Print_Area" localSheetId="8">CNGE_2026_M4_Secc5!$A$1:$AE$1030</definedName>
    <definedName name="_xlnm.Print_Area" localSheetId="9">CNGE_2026_M4_Secc6!$A$1:$AE$1009</definedName>
    <definedName name="_xlnm.Print_Area" localSheetId="10">Complemento!$A$1:$AM$92</definedName>
    <definedName name="_xlnm.Print_Area" localSheetId="11">Glosario!$A$1:$AE$113</definedName>
    <definedName name="_xlnm.Print_Area" localSheetId="0">Índice!$A$1:$AE$35</definedName>
    <definedName name="_xlnm.Print_Area" localSheetId="2">Informantes!$A$1:$AE$56</definedName>
    <definedName name="_xlnm.Print_Area" localSheetId="3">Participantes!$A$1:$BJ$71</definedName>
    <definedName name="_xlnm.Print_Area" localSheetId="1">Presentación!$A$1:$AE$135</definedName>
    <definedName name="cantidad">#REF!</definedName>
    <definedName name="codi">[1]CNSPE_2021_M2_Secc7!$AT$51:$BY$622</definedName>
    <definedName name="edos">[2]Complemento!$BR$18:$BR$49</definedName>
    <definedName name="Entidad">#REF!</definedName>
    <definedName name="entii">[1]CNSPE_2021_M2_Secc7!$CB$51:$DG$622</definedName>
    <definedName name="Folio">#REF!</definedName>
    <definedName name="L_X">[3]listas!$F$2:$F$3</definedName>
    <definedName name="NuevoFolio">[4]Presentación!$AO$2:$BT$29</definedName>
    <definedName name="NuevoNombre">[4]Presentación!$BW$2:$DB$29</definedName>
    <definedName name="S_EE">[5]CNSPF_2019_M1_Secc1!$AN$2:$AN$7</definedName>
    <definedName name="S_F">[5]CNSPF_2019_M1_Secc1!$AP$2:$AP$13</definedName>
    <definedName name="S_S">[5]CNSPF_2019_M1_Secc1!$AL$2:$AL$5</definedName>
    <definedName name="S_X">[5]CNSPF_2019_M1_Secc1!$AJ$2:$AJ$3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461" i="9" l="1"/>
  <c r="AP446" i="9"/>
  <c r="AT74" i="8"/>
  <c r="AT46" i="8"/>
  <c r="AT47" i="8"/>
  <c r="AT48" i="8"/>
  <c r="AT49" i="8"/>
  <c r="AT50" i="8"/>
  <c r="AT51" i="8"/>
  <c r="AT52" i="8"/>
  <c r="AT53" i="8"/>
  <c r="AT54" i="8"/>
  <c r="AT55" i="8"/>
  <c r="AT56" i="8"/>
  <c r="AT57" i="8"/>
  <c r="AT58" i="8"/>
  <c r="AT59" i="8"/>
  <c r="AT60" i="8"/>
  <c r="AT61" i="8"/>
  <c r="AT62" i="8"/>
  <c r="AT63" i="8"/>
  <c r="AT64" i="8"/>
  <c r="AT65" i="8"/>
  <c r="AT66" i="8"/>
  <c r="AT67" i="8"/>
  <c r="AT68" i="8"/>
  <c r="AT69" i="8"/>
  <c r="AT70" i="8"/>
  <c r="AT71" i="8"/>
  <c r="AT72" i="8"/>
  <c r="AT73" i="8"/>
  <c r="AT45" i="8"/>
  <c r="AT485" i="6"/>
  <c r="AS485" i="6"/>
  <c r="AG498" i="10"/>
  <c r="AM495" i="10" s="1" a="1"/>
  <c r="AM495" i="10" s="1"/>
  <c r="AG790" i="10" l="1"/>
  <c r="AZ772" i="10" s="1" a="1"/>
  <c r="AZ772" i="10" s="1"/>
  <c r="BA772" i="10" s="1"/>
  <c r="B789" i="10" s="1"/>
  <c r="AG534" i="10"/>
  <c r="AN518" i="10" s="1" a="1"/>
  <c r="AN518" i="10" s="1"/>
  <c r="AO518" i="10" s="1"/>
  <c r="B533" i="10" s="1"/>
  <c r="AG500" i="10"/>
  <c r="AQ495" i="10" s="1" a="1"/>
  <c r="AQ495" i="10" s="1"/>
  <c r="AR495" i="10" s="1"/>
  <c r="AG148" i="10"/>
  <c r="AN123" i="10" s="1" a="1"/>
  <c r="AN123" i="10" s="1"/>
  <c r="AO123" i="10" s="1"/>
  <c r="B147" i="10" s="1"/>
  <c r="AG812" i="9"/>
  <c r="AZ794" i="9" s="1" a="1"/>
  <c r="AZ794" i="9" s="1"/>
  <c r="BA794" i="9" s="1"/>
  <c r="B811" i="9" s="1"/>
  <c r="AG556" i="9"/>
  <c r="AN528" i="9" s="1" a="1"/>
  <c r="AN528" i="9" s="1"/>
  <c r="AO528" i="9" s="1"/>
  <c r="B555" i="9" s="1"/>
  <c r="AG509" i="9"/>
  <c r="AQ502" i="9" s="1" a="1"/>
  <c r="AQ502" i="9" s="1"/>
  <c r="AR502" i="9" s="1"/>
  <c r="AG507" i="9"/>
  <c r="AM502" i="9" s="1" a="1"/>
  <c r="AM502" i="9" s="1"/>
  <c r="AG147" i="9"/>
  <c r="AF76" i="8"/>
  <c r="AJ79" i="8" s="1" a="1"/>
  <c r="AJ79" i="8" s="1"/>
  <c r="AK79" i="8" s="1"/>
  <c r="B75" i="8" s="1"/>
  <c r="AN495" i="10" l="1"/>
  <c r="B497" i="10" s="1"/>
  <c r="AN122" i="9" a="1"/>
  <c r="AN122" i="9" s="1"/>
  <c r="AO122" i="9" s="1"/>
  <c r="B146" i="9" s="1"/>
  <c r="AN502" i="9"/>
  <c r="B506" i="9" s="1"/>
  <c r="AM74" i="8" l="1" a="1"/>
  <c r="AM74" i="8" s="1"/>
  <c r="AN74" i="8" s="1"/>
  <c r="AM73" i="8" a="1"/>
  <c r="AM73" i="8" s="1"/>
  <c r="AN73" i="8" s="1"/>
  <c r="AM72" i="8" a="1"/>
  <c r="AM72" i="8" s="1"/>
  <c r="AN72" i="8" s="1"/>
  <c r="AM71" i="8"/>
  <c r="AN71" i="8" s="1"/>
  <c r="AM71" i="8" a="1"/>
  <c r="AM70" i="8"/>
  <c r="AN70" i="8" s="1"/>
  <c r="AM70" i="8" a="1"/>
  <c r="AM69" i="8" a="1"/>
  <c r="AM69" i="8" s="1"/>
  <c r="AN69" i="8" s="1"/>
  <c r="AM68" i="8" a="1"/>
  <c r="AM68" i="8" s="1"/>
  <c r="AN68" i="8" s="1"/>
  <c r="AM67" i="8" a="1"/>
  <c r="AM67" i="8" s="1"/>
  <c r="AN67" i="8" s="1"/>
  <c r="AM66" i="8" a="1"/>
  <c r="AM66" i="8" s="1"/>
  <c r="AN66" i="8" s="1"/>
  <c r="AM65" i="8" a="1"/>
  <c r="AM65" i="8" s="1"/>
  <c r="AN65" i="8" s="1"/>
  <c r="AM64" i="8" a="1"/>
  <c r="AM64" i="8" s="1"/>
  <c r="AN64" i="8" s="1"/>
  <c r="AM63" i="8" a="1"/>
  <c r="AM63" i="8" s="1"/>
  <c r="AN63" i="8" s="1"/>
  <c r="AM62" i="8" a="1"/>
  <c r="AM62" i="8" s="1"/>
  <c r="AN62" i="8" s="1"/>
  <c r="AM61" i="8" a="1"/>
  <c r="AM61" i="8" s="1"/>
  <c r="AN61" i="8" s="1"/>
  <c r="AM60" i="8" a="1"/>
  <c r="AM60" i="8" s="1"/>
  <c r="AN60" i="8" s="1"/>
  <c r="AM59" i="8" a="1"/>
  <c r="AM59" i="8" s="1"/>
  <c r="AN59" i="8" s="1"/>
  <c r="AM58" i="8" a="1"/>
  <c r="AM58" i="8" s="1"/>
  <c r="AN58" i="8" s="1"/>
  <c r="AM57" i="8" a="1"/>
  <c r="AM57" i="8" s="1"/>
  <c r="AN57" i="8" s="1"/>
  <c r="AM56" i="8"/>
  <c r="AN56" i="8" s="1"/>
  <c r="AM56" i="8" a="1"/>
  <c r="AM55" i="8" a="1"/>
  <c r="AM55" i="8" s="1"/>
  <c r="AN55" i="8" s="1"/>
  <c r="AM54" i="8" a="1"/>
  <c r="AM54" i="8" s="1"/>
  <c r="AN54" i="8" s="1"/>
  <c r="AM53" i="8" a="1"/>
  <c r="AM53" i="8" s="1"/>
  <c r="AN53" i="8" s="1"/>
  <c r="AM52" i="8" a="1"/>
  <c r="AM52" i="8" s="1"/>
  <c r="AN52" i="8" s="1"/>
  <c r="AN51" i="8"/>
  <c r="AM51" i="8"/>
  <c r="AM51" i="8" a="1"/>
  <c r="AM50" i="8" a="1"/>
  <c r="AM50" i="8" s="1"/>
  <c r="AN50" i="8" s="1"/>
  <c r="AM49" i="8" a="1"/>
  <c r="AM49" i="8" s="1"/>
  <c r="AN49" i="8" s="1"/>
  <c r="AM48" i="8" a="1"/>
  <c r="AM48" i="8" s="1"/>
  <c r="AN48" i="8" s="1"/>
  <c r="AM47" i="8" a="1"/>
  <c r="AM47" i="8" s="1"/>
  <c r="AN47" i="8" s="1"/>
  <c r="AM46" i="8" a="1"/>
  <c r="AM46" i="8" s="1"/>
  <c r="AN46" i="8" s="1"/>
  <c r="AM45" i="8" a="1"/>
  <c r="AM45" i="8" s="1"/>
  <c r="AN45" i="8" s="1"/>
  <c r="AJ43" i="5" l="1" a="1"/>
  <c r="AJ43" i="5" s="1"/>
  <c r="AK43" i="5" s="1"/>
  <c r="AB650" i="6"/>
  <c r="Y650" i="6"/>
  <c r="V650" i="6"/>
  <c r="S650" i="6"/>
  <c r="P650" i="6"/>
  <c r="AB540" i="6"/>
  <c r="Y540" i="6"/>
  <c r="V540" i="6"/>
  <c r="S540" i="6"/>
  <c r="P540" i="6"/>
  <c r="M540" i="6"/>
  <c r="AD414" i="6"/>
  <c r="G414" i="6"/>
  <c r="AD334" i="6"/>
  <c r="G334" i="6"/>
  <c r="AD305" i="6"/>
  <c r="G305" i="6"/>
  <c r="AD263" i="6"/>
  <c r="G263" i="6"/>
  <c r="AD245" i="6"/>
  <c r="G245" i="6"/>
  <c r="AD220" i="6"/>
  <c r="G220" i="6"/>
  <c r="AD187" i="6"/>
  <c r="G187" i="6"/>
  <c r="AD161" i="6"/>
  <c r="G161" i="6"/>
  <c r="AD136" i="6"/>
  <c r="G136" i="6"/>
  <c r="Y112" i="6"/>
  <c r="S112" i="6"/>
  <c r="M112" i="6"/>
  <c r="Y206" i="5"/>
  <c r="S206" i="5"/>
  <c r="C104" i="5"/>
  <c r="B91" i="11" l="1"/>
  <c r="M83" i="11"/>
  <c r="D79" i="11"/>
  <c r="D80" i="11"/>
  <c r="D81" i="11"/>
  <c r="D82" i="11"/>
  <c r="D83" i="11"/>
  <c r="AO83" i="11" s="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24" i="11"/>
  <c r="BD84" i="11"/>
  <c r="BC84" i="11"/>
  <c r="BB84" i="11"/>
  <c r="BA84" i="11" a="1"/>
  <c r="BA84" i="11"/>
  <c r="BC83" i="11"/>
  <c r="BB83" i="11"/>
  <c r="BA83" i="11"/>
  <c r="AZ83" i="11"/>
  <c r="AY83" i="11"/>
  <c r="AX83" i="11"/>
  <c r="AW83" i="11"/>
  <c r="BC24" i="11"/>
  <c r="BB24" i="11"/>
  <c r="BA24" i="11"/>
  <c r="AZ24" i="11"/>
  <c r="AY24" i="11"/>
  <c r="AX24" i="11"/>
  <c r="AW24" i="11"/>
  <c r="AP24" i="11"/>
  <c r="AQ24" i="11" a="1"/>
  <c r="AQ83" i="11" a="1"/>
  <c r="AU83" i="11" a="1"/>
  <c r="AS24" i="11" a="1"/>
  <c r="AS83" i="11" a="1"/>
  <c r="AU24" i="11" a="1"/>
  <c r="AU83" i="11" l="1"/>
  <c r="AV83" i="11" s="1"/>
  <c r="AU24" i="11"/>
  <c r="AV24" i="11" s="1"/>
  <c r="AS83" i="11"/>
  <c r="AT83" i="11" s="1"/>
  <c r="AQ83" i="11"/>
  <c r="AR83" i="11" s="1"/>
  <c r="AS24" i="11"/>
  <c r="AT24" i="11" s="1"/>
  <c r="AQ24" i="11"/>
  <c r="AR24" i="11" s="1"/>
  <c r="B1012" i="10" l="1"/>
  <c r="B1011" i="10"/>
  <c r="B1010" i="10"/>
  <c r="B1009" i="10"/>
  <c r="B1008" i="10"/>
  <c r="AF1004" i="10"/>
  <c r="BQ1005" i="10"/>
  <c r="BP1005" i="10"/>
  <c r="BO1005" i="10"/>
  <c r="BN1005" i="10"/>
  <c r="BM1004" i="10"/>
  <c r="BL1004" i="10"/>
  <c r="BK1004" i="10"/>
  <c r="BJ1004" i="10"/>
  <c r="BA1004" i="10"/>
  <c r="AZ1004" i="10"/>
  <c r="AY1004" i="10"/>
  <c r="AX1004" i="10"/>
  <c r="AW1004" i="10"/>
  <c r="AV1004" i="10"/>
  <c r="AU1004" i="10"/>
  <c r="AT1004" i="10"/>
  <c r="AO1004" i="10"/>
  <c r="AN1004" i="10"/>
  <c r="AM1004" i="10"/>
  <c r="AL1004" i="10"/>
  <c r="AK1004" i="10"/>
  <c r="AJ1004" i="10"/>
  <c r="AI1004" i="10"/>
  <c r="AH1004" i="10"/>
  <c r="AG1004" i="10"/>
  <c r="B994" i="10"/>
  <c r="B993" i="10"/>
  <c r="B992" i="10"/>
  <c r="B991" i="10"/>
  <c r="B990" i="10"/>
  <c r="B989" i="10"/>
  <c r="AG991" i="10"/>
  <c r="AI989" i="10"/>
  <c r="AI988" i="10"/>
  <c r="AH989" i="10"/>
  <c r="AH988" i="10"/>
  <c r="O985" i="10"/>
  <c r="AN973" i="10" s="1"/>
  <c r="AX984" i="10"/>
  <c r="AX974" i="10"/>
  <c r="AX973" i="10"/>
  <c r="AV984" i="10"/>
  <c r="AU984" i="10"/>
  <c r="AT984" i="10"/>
  <c r="AS984" i="10"/>
  <c r="AV973" i="10"/>
  <c r="AU973" i="10"/>
  <c r="AT973" i="10"/>
  <c r="AS973" i="10"/>
  <c r="AQ973" i="10"/>
  <c r="AP973" i="10"/>
  <c r="AO973" i="10"/>
  <c r="AM984" i="10"/>
  <c r="AL984" i="10"/>
  <c r="AK973" i="10"/>
  <c r="AJ973" i="10"/>
  <c r="AG985" i="10"/>
  <c r="AG984" i="10"/>
  <c r="AG983" i="10"/>
  <c r="AG982" i="10"/>
  <c r="AG981" i="10"/>
  <c r="AG980" i="10"/>
  <c r="AG979" i="10"/>
  <c r="AG978" i="10"/>
  <c r="AG977" i="10"/>
  <c r="AG976" i="10"/>
  <c r="AG975" i="10"/>
  <c r="AG974" i="10"/>
  <c r="AG973" i="10"/>
  <c r="AF973" i="10"/>
  <c r="B964" i="10"/>
  <c r="B963" i="10"/>
  <c r="B962" i="10"/>
  <c r="B961" i="10"/>
  <c r="B960" i="10"/>
  <c r="B959" i="10"/>
  <c r="O955" i="10"/>
  <c r="AV954" i="10"/>
  <c r="AU954" i="10"/>
  <c r="AT954" i="10"/>
  <c r="AS954" i="10"/>
  <c r="AV943" i="10"/>
  <c r="AU943" i="10"/>
  <c r="AT943" i="10"/>
  <c r="AS943" i="10"/>
  <c r="AP943" i="10"/>
  <c r="AO943" i="10"/>
  <c r="AN943" i="10"/>
  <c r="AM943" i="10"/>
  <c r="AJ956" i="10"/>
  <c r="AL955" i="10"/>
  <c r="AL954" i="10"/>
  <c r="AK954" i="10"/>
  <c r="AJ943" i="10"/>
  <c r="AI943" i="10"/>
  <c r="AH943" i="10"/>
  <c r="AG943" i="10"/>
  <c r="B935" i="10"/>
  <c r="B934" i="10"/>
  <c r="B933" i="10"/>
  <c r="B932" i="10"/>
  <c r="B931" i="10"/>
  <c r="O927" i="10"/>
  <c r="AM902" i="10" s="1"/>
  <c r="AP902" i="10"/>
  <c r="AO902" i="10"/>
  <c r="AN902" i="10"/>
  <c r="AL926" i="10"/>
  <c r="AK926" i="10"/>
  <c r="AJ902" i="10"/>
  <c r="AI902" i="10"/>
  <c r="AL804" i="10"/>
  <c r="AI804" i="10"/>
  <c r="AH902" i="10"/>
  <c r="AG902" i="10"/>
  <c r="B893" i="10"/>
  <c r="B892" i="10"/>
  <c r="B891" i="10"/>
  <c r="D884" i="10"/>
  <c r="AD886" i="10"/>
  <c r="O886" i="10"/>
  <c r="R885" i="10"/>
  <c r="Q885" i="10"/>
  <c r="P885" i="10"/>
  <c r="O885" i="10"/>
  <c r="BM885" i="10"/>
  <c r="BP885" i="10" s="1"/>
  <c r="R824" i="10"/>
  <c r="Q824" i="10"/>
  <c r="P824" i="10"/>
  <c r="O824" i="10"/>
  <c r="BO885" i="10"/>
  <c r="BN885" i="10"/>
  <c r="BD824" i="10"/>
  <c r="BC824" i="10"/>
  <c r="BB824" i="10"/>
  <c r="BA824" i="10"/>
  <c r="AZ886" i="10"/>
  <c r="AV886" i="10"/>
  <c r="AR886" i="10"/>
  <c r="AZ885" i="10"/>
  <c r="AY885" i="10"/>
  <c r="AX885" i="10"/>
  <c r="AW885" i="10"/>
  <c r="AM824" i="10"/>
  <c r="AL824" i="10"/>
  <c r="AK824" i="10"/>
  <c r="AN824" i="10" s="1"/>
  <c r="AJ884" i="10"/>
  <c r="AF824" i="10"/>
  <c r="AJ824" i="10"/>
  <c r="AF885" i="10"/>
  <c r="AG885" i="10" s="1"/>
  <c r="AH885" i="10" s="1"/>
  <c r="AF884" i="10"/>
  <c r="AF825" i="10"/>
  <c r="B814" i="10"/>
  <c r="B813" i="10"/>
  <c r="B812" i="10"/>
  <c r="B811" i="10"/>
  <c r="O807" i="10"/>
  <c r="AA807" i="10"/>
  <c r="AN808" i="10"/>
  <c r="AP807" i="10"/>
  <c r="AP806" i="10"/>
  <c r="AO806" i="10"/>
  <c r="AN806" i="10"/>
  <c r="AM806" i="10"/>
  <c r="AP804" i="10"/>
  <c r="AO804" i="10"/>
  <c r="AN804" i="10"/>
  <c r="AM804" i="10"/>
  <c r="AK804" i="10"/>
  <c r="AJ804" i="10"/>
  <c r="AH804" i="10"/>
  <c r="AG804" i="10"/>
  <c r="B799" i="10"/>
  <c r="B798" i="10"/>
  <c r="B796" i="10"/>
  <c r="B795" i="10"/>
  <c r="B794" i="10"/>
  <c r="O788" i="10"/>
  <c r="AV787" i="10"/>
  <c r="AU787" i="10"/>
  <c r="AT787" i="10"/>
  <c r="AS787" i="10"/>
  <c r="AV772" i="10"/>
  <c r="AU772" i="10"/>
  <c r="AT772" i="10"/>
  <c r="AS772" i="10"/>
  <c r="AP772" i="10"/>
  <c r="AO772" i="10"/>
  <c r="AN772" i="10"/>
  <c r="AM772" i="10"/>
  <c r="AJ789" i="10"/>
  <c r="AL788" i="10"/>
  <c r="AL787" i="10"/>
  <c r="AK787" i="10"/>
  <c r="AJ772" i="10"/>
  <c r="AI772" i="10"/>
  <c r="AH772" i="10"/>
  <c r="AG772" i="10"/>
  <c r="AF772" i="10"/>
  <c r="AH773" i="10" s="1"/>
  <c r="B797" i="10" s="1"/>
  <c r="B762" i="10"/>
  <c r="B761" i="10"/>
  <c r="B760" i="10"/>
  <c r="B759" i="10"/>
  <c r="B758" i="10"/>
  <c r="O754" i="10"/>
  <c r="AP754" i="10"/>
  <c r="AP753" i="10"/>
  <c r="AO753" i="10"/>
  <c r="AN751" i="10"/>
  <c r="AM751" i="10"/>
  <c r="AL751" i="10"/>
  <c r="AK751" i="10"/>
  <c r="AJ751" i="10"/>
  <c r="AI751" i="10"/>
  <c r="AH751" i="10"/>
  <c r="AG751" i="10"/>
  <c r="B746" i="10"/>
  <c r="B745" i="10"/>
  <c r="B744" i="10"/>
  <c r="B743" i="10"/>
  <c r="B742" i="10"/>
  <c r="B741" i="10"/>
  <c r="O737" i="10"/>
  <c r="AV736" i="10"/>
  <c r="AU736" i="10"/>
  <c r="AT736" i="10"/>
  <c r="AS736" i="10"/>
  <c r="AV725" i="10"/>
  <c r="AU725" i="10"/>
  <c r="AT725" i="10"/>
  <c r="AS725" i="10"/>
  <c r="AP725" i="10"/>
  <c r="AO725" i="10"/>
  <c r="AN725" i="10"/>
  <c r="AM725" i="10"/>
  <c r="AL736" i="10"/>
  <c r="AK736" i="10"/>
  <c r="AJ725" i="10"/>
  <c r="AI725" i="10"/>
  <c r="AH725" i="10"/>
  <c r="AG725" i="10"/>
  <c r="AI686" i="10"/>
  <c r="B715" i="10"/>
  <c r="B714" i="10"/>
  <c r="B713" i="10"/>
  <c r="B712" i="10"/>
  <c r="O706" i="10"/>
  <c r="AN707" i="10"/>
  <c r="AP706" i="10"/>
  <c r="AP705" i="10"/>
  <c r="AO705" i="10"/>
  <c r="AN686" i="10"/>
  <c r="AM686" i="10"/>
  <c r="AL686" i="10"/>
  <c r="AK686" i="10"/>
  <c r="AJ686" i="10"/>
  <c r="AH686" i="10"/>
  <c r="AG686" i="10"/>
  <c r="AL663" i="10"/>
  <c r="AK663" i="10"/>
  <c r="AJ663" i="10"/>
  <c r="AI663" i="10"/>
  <c r="B679" i="10"/>
  <c r="B678" i="10"/>
  <c r="B677" i="10"/>
  <c r="B676" i="10"/>
  <c r="O672" i="10"/>
  <c r="AP671" i="10"/>
  <c r="AO671" i="10"/>
  <c r="AN663" i="10"/>
  <c r="AM663" i="10"/>
  <c r="AH663" i="10"/>
  <c r="AG663" i="10"/>
  <c r="B656" i="10"/>
  <c r="B655" i="10"/>
  <c r="B654" i="10"/>
  <c r="B653" i="10"/>
  <c r="B652" i="10"/>
  <c r="AA648" i="10"/>
  <c r="S648" i="10"/>
  <c r="AJ633" i="10" s="1"/>
  <c r="O648" i="10"/>
  <c r="AI633" i="10" s="1"/>
  <c r="AN649" i="10"/>
  <c r="AP648" i="10"/>
  <c r="AP647" i="10"/>
  <c r="AO647" i="10"/>
  <c r="AN633" i="10"/>
  <c r="AM633" i="10"/>
  <c r="AL633" i="10"/>
  <c r="AK633" i="10"/>
  <c r="AH633" i="10"/>
  <c r="AG633" i="10"/>
  <c r="AA618" i="10"/>
  <c r="W618" i="10"/>
  <c r="S618" i="10"/>
  <c r="O618" i="10"/>
  <c r="B542" i="10"/>
  <c r="B541" i="10"/>
  <c r="B540" i="10"/>
  <c r="B539" i="10"/>
  <c r="B538" i="10"/>
  <c r="Y532" i="10"/>
  <c r="AH518" i="10" s="1"/>
  <c r="AJ532" i="10"/>
  <c r="AJ531" i="10"/>
  <c r="AJ517" i="10"/>
  <c r="AG519" i="10"/>
  <c r="AG517" i="10"/>
  <c r="B509" i="10"/>
  <c r="B508" i="10"/>
  <c r="B507" i="10"/>
  <c r="B506" i="10"/>
  <c r="B505" i="10"/>
  <c r="B504" i="10"/>
  <c r="AL491" i="10"/>
  <c r="AO491" i="10"/>
  <c r="AO490" i="10"/>
  <c r="AO485" i="10"/>
  <c r="AM485" i="10"/>
  <c r="AL490" i="10"/>
  <c r="AL485" i="10"/>
  <c r="AJ485" i="10"/>
  <c r="AI487" i="10"/>
  <c r="AI486" i="10"/>
  <c r="AI485" i="10"/>
  <c r="AG487" i="10"/>
  <c r="AG486" i="10"/>
  <c r="AG485" i="10"/>
  <c r="B470" i="10"/>
  <c r="B469" i="10"/>
  <c r="B468" i="10"/>
  <c r="B467" i="10"/>
  <c r="B466" i="10"/>
  <c r="B455" i="10"/>
  <c r="B454" i="10"/>
  <c r="B453" i="10"/>
  <c r="B452" i="10"/>
  <c r="B451" i="10"/>
  <c r="AI464" i="10"/>
  <c r="AI463" i="10"/>
  <c r="AI462" i="10"/>
  <c r="AL462" i="10"/>
  <c r="AK462" i="10"/>
  <c r="AG463" i="10"/>
  <c r="AG462" i="10"/>
  <c r="AO457" i="10"/>
  <c r="AQ455" i="10"/>
  <c r="AQ452" i="10"/>
  <c r="AP455" i="10"/>
  <c r="AP454" i="10"/>
  <c r="AP453" i="10"/>
  <c r="AP452" i="10"/>
  <c r="AW447" i="10" a="1"/>
  <c r="AW447" i="10"/>
  <c r="AV447" i="10" a="1"/>
  <c r="AV447" i="10"/>
  <c r="AU447" i="10" a="1"/>
  <c r="AU447" i="10"/>
  <c r="AT447" i="10"/>
  <c r="AP447" i="10"/>
  <c r="AO447" i="10"/>
  <c r="AN448" i="10"/>
  <c r="AN447" i="10"/>
  <c r="AM448" i="10"/>
  <c r="AM447" i="10"/>
  <c r="AL448" i="10"/>
  <c r="AL447" i="10"/>
  <c r="AK448" i="10"/>
  <c r="AK447" i="10"/>
  <c r="AJ448" i="10"/>
  <c r="AJ447" i="10"/>
  <c r="AI448" i="10"/>
  <c r="AI447" i="10"/>
  <c r="AG449" i="10"/>
  <c r="AG448" i="10"/>
  <c r="AP83" i="11"/>
  <c r="BB82" i="11"/>
  <c r="BC82" i="11" s="1"/>
  <c r="BA82" i="11"/>
  <c r="AZ82" i="11"/>
  <c r="AY82" i="11"/>
  <c r="AX82" i="11"/>
  <c r="AW82" i="11"/>
  <c r="AP82" i="11"/>
  <c r="AO82" i="11"/>
  <c r="BA81" i="11"/>
  <c r="BB81" i="11" s="1"/>
  <c r="BC81" i="11" s="1"/>
  <c r="AZ81" i="11"/>
  <c r="AY81" i="11"/>
  <c r="AX81" i="11"/>
  <c r="AW81" i="11"/>
  <c r="AP81" i="11"/>
  <c r="AO81" i="11"/>
  <c r="BA80" i="11"/>
  <c r="BB80" i="11" s="1"/>
  <c r="BC80" i="11" s="1"/>
  <c r="AZ80" i="11"/>
  <c r="AY80" i="11"/>
  <c r="AX80" i="11"/>
  <c r="AW80" i="11"/>
  <c r="AP80" i="11"/>
  <c r="AO80" i="11"/>
  <c r="BB79" i="11"/>
  <c r="BC79" i="11" s="1"/>
  <c r="BA79" i="11"/>
  <c r="AZ79" i="11"/>
  <c r="AY79" i="11"/>
  <c r="AX79" i="11"/>
  <c r="AW79" i="11"/>
  <c r="AP79" i="11"/>
  <c r="AO79" i="11"/>
  <c r="BA78" i="11"/>
  <c r="BB78" i="11" s="1"/>
  <c r="BC78" i="11" s="1"/>
  <c r="AZ78" i="11"/>
  <c r="AY78" i="11"/>
  <c r="AX78" i="11"/>
  <c r="AW78" i="11"/>
  <c r="AP78" i="11"/>
  <c r="BA77" i="11"/>
  <c r="BB77" i="11" s="1"/>
  <c r="BC77" i="11" s="1"/>
  <c r="AZ77" i="11"/>
  <c r="AY77" i="11"/>
  <c r="AX77" i="11"/>
  <c r="AW77" i="11"/>
  <c r="AP77" i="11"/>
  <c r="BA76" i="11"/>
  <c r="BB76" i="11" s="1"/>
  <c r="BC76" i="11" s="1"/>
  <c r="AZ76" i="11"/>
  <c r="AY76" i="11"/>
  <c r="AX76" i="11"/>
  <c r="AW76" i="11"/>
  <c r="AP76" i="11"/>
  <c r="BA75" i="11"/>
  <c r="BB75" i="11" s="1"/>
  <c r="BC75" i="11" s="1"/>
  <c r="AZ75" i="11"/>
  <c r="AY75" i="11"/>
  <c r="AX75" i="11"/>
  <c r="AW75" i="11"/>
  <c r="AP75" i="11"/>
  <c r="BA74" i="11"/>
  <c r="BB74" i="11" s="1"/>
  <c r="BC74" i="11" s="1"/>
  <c r="AZ74" i="11"/>
  <c r="AY74" i="11"/>
  <c r="AX74" i="11"/>
  <c r="AW74" i="11"/>
  <c r="AP74" i="11"/>
  <c r="BA73" i="11"/>
  <c r="BB73" i="11" s="1"/>
  <c r="BC73" i="11" s="1"/>
  <c r="AZ73" i="11"/>
  <c r="AY73" i="11"/>
  <c r="AX73" i="11"/>
  <c r="AW73" i="11"/>
  <c r="AP73" i="11"/>
  <c r="BB72" i="11"/>
  <c r="BC72" i="11" s="1"/>
  <c r="BA72" i="11"/>
  <c r="AZ72" i="11"/>
  <c r="AY72" i="11"/>
  <c r="AX72" i="11"/>
  <c r="AW72" i="11"/>
  <c r="AP72" i="11"/>
  <c r="BA71" i="11"/>
  <c r="BB71" i="11" s="1"/>
  <c r="BC71" i="11" s="1"/>
  <c r="AZ71" i="11"/>
  <c r="AY71" i="11"/>
  <c r="AX71" i="11"/>
  <c r="AW71" i="11"/>
  <c r="AP71" i="11"/>
  <c r="BA70" i="11"/>
  <c r="BB70" i="11" s="1"/>
  <c r="BC70" i="11" s="1"/>
  <c r="AZ70" i="11"/>
  <c r="AY70" i="11"/>
  <c r="AX70" i="11"/>
  <c r="AW70" i="11"/>
  <c r="AP70" i="11"/>
  <c r="BA69" i="11"/>
  <c r="BB69" i="11" s="1"/>
  <c r="BC69" i="11" s="1"/>
  <c r="AZ69" i="11"/>
  <c r="AY69" i="11"/>
  <c r="AX69" i="11"/>
  <c r="AW69" i="11"/>
  <c r="AP69" i="11"/>
  <c r="BA68" i="11"/>
  <c r="BB68" i="11" s="1"/>
  <c r="BC68" i="11" s="1"/>
  <c r="AZ68" i="11"/>
  <c r="AY68" i="11"/>
  <c r="AX68" i="11"/>
  <c r="AW68" i="11"/>
  <c r="AP68" i="11"/>
  <c r="BA67" i="11"/>
  <c r="BB67" i="11" s="1"/>
  <c r="BC67" i="11" s="1"/>
  <c r="AZ67" i="11"/>
  <c r="AY67" i="11"/>
  <c r="AX67" i="11"/>
  <c r="AW67" i="11"/>
  <c r="AP67" i="11"/>
  <c r="BA66" i="11"/>
  <c r="BB66" i="11" s="1"/>
  <c r="BC66" i="11" s="1"/>
  <c r="AZ66" i="11"/>
  <c r="AY66" i="11"/>
  <c r="AX66" i="11"/>
  <c r="AW66" i="11"/>
  <c r="AP66" i="11"/>
  <c r="BB65" i="11"/>
  <c r="BC65" i="11" s="1"/>
  <c r="BA65" i="11"/>
  <c r="AZ65" i="11"/>
  <c r="AY65" i="11"/>
  <c r="AX65" i="11"/>
  <c r="AW65" i="11"/>
  <c r="AP65" i="11"/>
  <c r="BA64" i="11"/>
  <c r="BB64" i="11" s="1"/>
  <c r="BC64" i="11" s="1"/>
  <c r="AZ64" i="11"/>
  <c r="AY64" i="11"/>
  <c r="AX64" i="11"/>
  <c r="AW64" i="11"/>
  <c r="AP64" i="11"/>
  <c r="BA63" i="11"/>
  <c r="BB63" i="11" s="1"/>
  <c r="BC63" i="11" s="1"/>
  <c r="AZ63" i="11"/>
  <c r="AY63" i="11"/>
  <c r="AX63" i="11"/>
  <c r="AW63" i="11"/>
  <c r="AP63" i="11"/>
  <c r="BA62" i="11"/>
  <c r="BB62" i="11" s="1"/>
  <c r="BC62" i="11" s="1"/>
  <c r="AZ62" i="11"/>
  <c r="AY62" i="11"/>
  <c r="AX62" i="11"/>
  <c r="AW62" i="11"/>
  <c r="AP62" i="11"/>
  <c r="BA61" i="11"/>
  <c r="BB61" i="11" s="1"/>
  <c r="BC61" i="11" s="1"/>
  <c r="AZ61" i="11"/>
  <c r="AY61" i="11"/>
  <c r="AX61" i="11"/>
  <c r="AW61" i="11"/>
  <c r="AP61" i="11"/>
  <c r="BA60" i="11"/>
  <c r="BB60" i="11" s="1"/>
  <c r="BC60" i="11" s="1"/>
  <c r="AZ60" i="11"/>
  <c r="AY60" i="11"/>
  <c r="AX60" i="11"/>
  <c r="AW60" i="11"/>
  <c r="AP60" i="11"/>
  <c r="BA59" i="11"/>
  <c r="BB59" i="11" s="1"/>
  <c r="BC59" i="11" s="1"/>
  <c r="AZ59" i="11"/>
  <c r="AY59" i="11"/>
  <c r="AX59" i="11"/>
  <c r="AW59" i="11"/>
  <c r="AP59" i="11"/>
  <c r="BB58" i="11"/>
  <c r="BC58" i="11" s="1"/>
  <c r="BA58" i="11"/>
  <c r="AZ58" i="11"/>
  <c r="AY58" i="11"/>
  <c r="AX58" i="11"/>
  <c r="AW58" i="11"/>
  <c r="AP58" i="11"/>
  <c r="BA57" i="11"/>
  <c r="BB57" i="11" s="1"/>
  <c r="BC57" i="11" s="1"/>
  <c r="AZ57" i="11"/>
  <c r="AY57" i="11"/>
  <c r="AX57" i="11"/>
  <c r="AW57" i="11"/>
  <c r="AP57" i="11"/>
  <c r="BA56" i="11"/>
  <c r="BB56" i="11" s="1"/>
  <c r="BC56" i="11" s="1"/>
  <c r="AZ56" i="11"/>
  <c r="AY56" i="11"/>
  <c r="AX56" i="11"/>
  <c r="AW56" i="11"/>
  <c r="AP56" i="11"/>
  <c r="BA55" i="11"/>
  <c r="BB55" i="11" s="1"/>
  <c r="BC55" i="11" s="1"/>
  <c r="AZ55" i="11"/>
  <c r="AY55" i="11"/>
  <c r="AX55" i="11"/>
  <c r="AW55" i="11"/>
  <c r="AP55" i="11"/>
  <c r="BA54" i="11"/>
  <c r="BB54" i="11" s="1"/>
  <c r="BC54" i="11" s="1"/>
  <c r="AZ54" i="11"/>
  <c r="AY54" i="11"/>
  <c r="AX54" i="11"/>
  <c r="AW54" i="11"/>
  <c r="AP54" i="11"/>
  <c r="BA53" i="11"/>
  <c r="BB53" i="11" s="1"/>
  <c r="BC53" i="11" s="1"/>
  <c r="AZ53" i="11"/>
  <c r="AY53" i="11"/>
  <c r="AX53" i="11"/>
  <c r="AW53" i="11"/>
  <c r="AP53" i="11"/>
  <c r="BA52" i="11"/>
  <c r="BB52" i="11" s="1"/>
  <c r="BC52" i="11" s="1"/>
  <c r="AZ52" i="11"/>
  <c r="AY52" i="11"/>
  <c r="AX52" i="11"/>
  <c r="AW52" i="11"/>
  <c r="AP52" i="11"/>
  <c r="BB51" i="11"/>
  <c r="BC51" i="11" s="1"/>
  <c r="BA51" i="11"/>
  <c r="AZ51" i="11"/>
  <c r="AY51" i="11"/>
  <c r="AX51" i="11"/>
  <c r="AW51" i="11"/>
  <c r="AP51" i="11"/>
  <c r="BA50" i="11"/>
  <c r="BB50" i="11" s="1"/>
  <c r="BC50" i="11" s="1"/>
  <c r="AZ50" i="11"/>
  <c r="AY50" i="11"/>
  <c r="AX50" i="11"/>
  <c r="AW50" i="11"/>
  <c r="AP50" i="11"/>
  <c r="BB49" i="11"/>
  <c r="BC49" i="11" s="1"/>
  <c r="BA49" i="11"/>
  <c r="AZ49" i="11"/>
  <c r="AY49" i="11"/>
  <c r="AX49" i="11"/>
  <c r="AW49" i="11"/>
  <c r="AP49" i="11"/>
  <c r="BA48" i="11"/>
  <c r="BB48" i="11" s="1"/>
  <c r="BC48" i="11" s="1"/>
  <c r="AZ48" i="11"/>
  <c r="AY48" i="11"/>
  <c r="AX48" i="11"/>
  <c r="AW48" i="11"/>
  <c r="AP48" i="11"/>
  <c r="BA47" i="11"/>
  <c r="BB47" i="11" s="1"/>
  <c r="BC47" i="11" s="1"/>
  <c r="AZ47" i="11"/>
  <c r="AY47" i="11"/>
  <c r="AX47" i="11"/>
  <c r="AW47" i="11"/>
  <c r="AP47" i="11"/>
  <c r="BB46" i="11"/>
  <c r="BC46" i="11" s="1"/>
  <c r="BA46" i="11"/>
  <c r="AZ46" i="11"/>
  <c r="AY46" i="11"/>
  <c r="AX46" i="11"/>
  <c r="AW46" i="11"/>
  <c r="AP46" i="11"/>
  <c r="BA45" i="11"/>
  <c r="BB45" i="11" s="1"/>
  <c r="BC45" i="11" s="1"/>
  <c r="AZ45" i="11"/>
  <c r="AY45" i="11"/>
  <c r="AX45" i="11"/>
  <c r="AW45" i="11"/>
  <c r="AP45" i="11"/>
  <c r="BB44" i="11"/>
  <c r="BC44" i="11" s="1"/>
  <c r="BA44" i="11"/>
  <c r="AZ44" i="11"/>
  <c r="AY44" i="11"/>
  <c r="AX44" i="11"/>
  <c r="AW44" i="11"/>
  <c r="AP44" i="11"/>
  <c r="BA43" i="11"/>
  <c r="BB43" i="11" s="1"/>
  <c r="BC43" i="11" s="1"/>
  <c r="AZ43" i="11"/>
  <c r="AY43" i="11"/>
  <c r="AX43" i="11"/>
  <c r="AW43" i="11"/>
  <c r="AP43" i="11"/>
  <c r="BA42" i="11"/>
  <c r="BB42" i="11" s="1"/>
  <c r="BC42" i="11" s="1"/>
  <c r="AZ42" i="11"/>
  <c r="AY42" i="11"/>
  <c r="AX42" i="11"/>
  <c r="AW42" i="11"/>
  <c r="AP42" i="11"/>
  <c r="BB41" i="11"/>
  <c r="BC41" i="11" s="1"/>
  <c r="BA41" i="11"/>
  <c r="AZ41" i="11"/>
  <c r="AY41" i="11"/>
  <c r="AX41" i="11"/>
  <c r="AW41" i="11"/>
  <c r="AP41" i="11"/>
  <c r="BB40" i="11"/>
  <c r="BC40" i="11" s="1"/>
  <c r="BA40" i="11"/>
  <c r="AZ40" i="11"/>
  <c r="AY40" i="11"/>
  <c r="AX40" i="11"/>
  <c r="AW40" i="11"/>
  <c r="AP40" i="11"/>
  <c r="BA39" i="11"/>
  <c r="BB39" i="11" s="1"/>
  <c r="BC39" i="11" s="1"/>
  <c r="AZ39" i="11"/>
  <c r="AY39" i="11"/>
  <c r="AX39" i="11"/>
  <c r="AW39" i="11"/>
  <c r="AP39" i="11"/>
  <c r="BA38" i="11"/>
  <c r="BB38" i="11" s="1"/>
  <c r="BC38" i="11" s="1"/>
  <c r="AZ38" i="11"/>
  <c r="AY38" i="11"/>
  <c r="AX38" i="11"/>
  <c r="AW38" i="11"/>
  <c r="AP38" i="11"/>
  <c r="BC37" i="11"/>
  <c r="BB37" i="11"/>
  <c r="BA37" i="11"/>
  <c r="AZ37" i="11"/>
  <c r="AY37" i="11"/>
  <c r="AX37" i="11"/>
  <c r="AW37" i="11"/>
  <c r="AP37" i="11"/>
  <c r="BA36" i="11"/>
  <c r="BB36" i="11" s="1"/>
  <c r="BC36" i="11" s="1"/>
  <c r="AZ36" i="11"/>
  <c r="AY36" i="11"/>
  <c r="AX36" i="11"/>
  <c r="AW36" i="11"/>
  <c r="AP36" i="11"/>
  <c r="BA35" i="11"/>
  <c r="BB35" i="11" s="1"/>
  <c r="BC35" i="11" s="1"/>
  <c r="AZ35" i="11"/>
  <c r="AY35" i="11"/>
  <c r="AX35" i="11"/>
  <c r="AW35" i="11"/>
  <c r="AP35" i="11"/>
  <c r="BA34" i="11"/>
  <c r="BB34" i="11" s="1"/>
  <c r="BC34" i="11" s="1"/>
  <c r="AZ34" i="11"/>
  <c r="AY34" i="11"/>
  <c r="AX34" i="11"/>
  <c r="AW34" i="11"/>
  <c r="AP34" i="11"/>
  <c r="BA33" i="11"/>
  <c r="BB33" i="11" s="1"/>
  <c r="BC33" i="11" s="1"/>
  <c r="AZ33" i="11"/>
  <c r="AY33" i="11"/>
  <c r="AX33" i="11"/>
  <c r="AW33" i="11"/>
  <c r="AP33" i="11"/>
  <c r="BA32" i="11"/>
  <c r="BB32" i="11" s="1"/>
  <c r="BC32" i="11" s="1"/>
  <c r="AZ32" i="11"/>
  <c r="AY32" i="11"/>
  <c r="AX32" i="11"/>
  <c r="AW32" i="11"/>
  <c r="AP32" i="11"/>
  <c r="BA31" i="11"/>
  <c r="BB31" i="11" s="1"/>
  <c r="BC31" i="11" s="1"/>
  <c r="AZ31" i="11"/>
  <c r="AY31" i="11"/>
  <c r="AX31" i="11"/>
  <c r="AW31" i="11"/>
  <c r="AP31" i="11"/>
  <c r="BB30" i="11"/>
  <c r="BC30" i="11" s="1"/>
  <c r="BA30" i="11"/>
  <c r="AZ30" i="11"/>
  <c r="AY30" i="11"/>
  <c r="AX30" i="11"/>
  <c r="AW30" i="11"/>
  <c r="AP30" i="11"/>
  <c r="BA29" i="11"/>
  <c r="BB29" i="11" s="1"/>
  <c r="BC29" i="11" s="1"/>
  <c r="AZ29" i="11"/>
  <c r="AY29" i="11"/>
  <c r="AX29" i="11"/>
  <c r="AW29" i="11"/>
  <c r="AP29" i="11"/>
  <c r="BA28" i="11"/>
  <c r="BB28" i="11" s="1"/>
  <c r="BC28" i="11" s="1"/>
  <c r="AZ28" i="11"/>
  <c r="AY28" i="11"/>
  <c r="AX28" i="11"/>
  <c r="AW28" i="11"/>
  <c r="AP28" i="11"/>
  <c r="BA27" i="11"/>
  <c r="BB27" i="11" s="1"/>
  <c r="BC27" i="11" s="1"/>
  <c r="AZ27" i="11"/>
  <c r="AY27" i="11"/>
  <c r="AX27" i="11"/>
  <c r="AW27" i="11"/>
  <c r="AP27" i="11"/>
  <c r="BA26" i="11"/>
  <c r="BB26" i="11" s="1"/>
  <c r="BC26" i="11" s="1"/>
  <c r="AZ26" i="11"/>
  <c r="AY26" i="11"/>
  <c r="AX26" i="11"/>
  <c r="AW26" i="11"/>
  <c r="AP26" i="11"/>
  <c r="BA25" i="11"/>
  <c r="BB25" i="11" s="1"/>
  <c r="BC25" i="11" s="1"/>
  <c r="AZ25" i="11"/>
  <c r="AY25" i="11"/>
  <c r="AX25" i="11"/>
  <c r="AW25" i="11"/>
  <c r="AP25" i="11"/>
  <c r="AQ46" i="11" a="1"/>
  <c r="AU43" i="11" a="1"/>
  <c r="AU82" i="11" a="1"/>
  <c r="AU66" i="11" a="1"/>
  <c r="AS42" i="11" a="1"/>
  <c r="AU76" i="11" a="1"/>
  <c r="AU67" i="11" a="1"/>
  <c r="AQ62" i="11" a="1"/>
  <c r="AU54" i="11" a="1"/>
  <c r="AQ51" i="11" a="1"/>
  <c r="AS37" i="11" a="1"/>
  <c r="AU63" i="11" a="1"/>
  <c r="AU46" i="11" a="1"/>
  <c r="AS71" i="11" a="1"/>
  <c r="AQ52" i="11" a="1"/>
  <c r="AU49" i="11" a="1"/>
  <c r="AU52" i="11" a="1"/>
  <c r="AU29" i="11" a="1"/>
  <c r="AS50" i="11" a="1"/>
  <c r="AQ39" i="11" a="1"/>
  <c r="AQ72" i="11" a="1"/>
  <c r="AQ65" i="11" a="1"/>
  <c r="AS49" i="11" a="1"/>
  <c r="AS45" i="11" a="1"/>
  <c r="AQ67" i="11" a="1"/>
  <c r="AU44" i="11" a="1"/>
  <c r="AU56" i="11" a="1"/>
  <c r="AU57" i="11" a="1"/>
  <c r="AS72" i="11" a="1"/>
  <c r="AU73" i="11" a="1"/>
  <c r="AQ47" i="11" a="1"/>
  <c r="AS30" i="11" a="1"/>
  <c r="AS58" i="11" a="1"/>
  <c r="AU69" i="11" a="1"/>
  <c r="AS82" i="11" a="1"/>
  <c r="AU35" i="11" a="1"/>
  <c r="AQ80" i="11" a="1"/>
  <c r="AQ42" i="11" a="1"/>
  <c r="AQ77" i="11" a="1"/>
  <c r="AQ34" i="11" a="1"/>
  <c r="AS31" i="11" a="1"/>
  <c r="AU50" i="11" a="1"/>
  <c r="AU47" i="11" a="1"/>
  <c r="AS67" i="11" a="1"/>
  <c r="AS78" i="11" a="1"/>
  <c r="AQ68" i="11" a="1"/>
  <c r="AQ28" i="11" a="1"/>
  <c r="AU72" i="11" a="1"/>
  <c r="AQ41" i="11" a="1"/>
  <c r="AU55" i="11" a="1"/>
  <c r="AU33" i="11" a="1"/>
  <c r="AS29" i="11" a="1"/>
  <c r="AS28" i="11" a="1"/>
  <c r="AQ45" i="11" a="1"/>
  <c r="AQ54" i="11" a="1"/>
  <c r="AS70" i="11" a="1"/>
  <c r="AU78" i="11" a="1"/>
  <c r="AS80" i="11" a="1"/>
  <c r="AS73" i="11" a="1"/>
  <c r="AU36" i="11" a="1"/>
  <c r="AQ79" i="11" a="1"/>
  <c r="AS61" i="11" a="1"/>
  <c r="AQ69" i="11" a="1"/>
  <c r="AS77" i="11" a="1"/>
  <c r="AS51" i="11" a="1"/>
  <c r="AU48" i="11" a="1"/>
  <c r="AQ74" i="11" a="1"/>
  <c r="AQ76" i="11" a="1"/>
  <c r="AS34" i="11" a="1"/>
  <c r="AU39" i="11" a="1"/>
  <c r="AQ64" i="11" a="1"/>
  <c r="AQ49" i="11" a="1"/>
  <c r="AQ73" i="11" a="1"/>
  <c r="AS44" i="11" a="1"/>
  <c r="AQ56" i="11" a="1"/>
  <c r="AS35" i="11" a="1"/>
  <c r="AQ81" i="11" a="1"/>
  <c r="AU74" i="11" a="1"/>
  <c r="AS25" i="11" a="1"/>
  <c r="AQ43" i="11" a="1"/>
  <c r="AU45" i="11" a="1"/>
  <c r="AQ44" i="11" a="1"/>
  <c r="AQ60" i="11" a="1"/>
  <c r="AQ38" i="11" a="1"/>
  <c r="AS76" i="11" a="1"/>
  <c r="AQ82" i="11" a="1"/>
  <c r="AU42" i="11" a="1"/>
  <c r="AQ58" i="11" a="1"/>
  <c r="AQ66" i="11" a="1"/>
  <c r="AQ63" i="11" a="1"/>
  <c r="AQ40" i="11" a="1"/>
  <c r="AS75" i="11" a="1"/>
  <c r="AS48" i="11" a="1"/>
  <c r="AU34" i="11" a="1"/>
  <c r="AQ61" i="11" a="1"/>
  <c r="AU62" i="11" a="1"/>
  <c r="AU60" i="11" a="1"/>
  <c r="AU71" i="11" a="1"/>
  <c r="AS59" i="11" a="1"/>
  <c r="AQ59" i="11" a="1"/>
  <c r="AQ33" i="11" a="1"/>
  <c r="AQ78" i="11" a="1"/>
  <c r="AQ35" i="11" a="1"/>
  <c r="AS46" i="11" a="1"/>
  <c r="AS68" i="11" a="1"/>
  <c r="AS57" i="11" a="1"/>
  <c r="AS27" i="11" a="1"/>
  <c r="AQ55" i="11" a="1"/>
  <c r="AU75" i="11" a="1"/>
  <c r="AU81" i="11" a="1"/>
  <c r="AU30" i="11" a="1"/>
  <c r="AS64" i="11" a="1"/>
  <c r="AS66" i="11" a="1"/>
  <c r="AS32" i="11" a="1"/>
  <c r="AU51" i="11" a="1"/>
  <c r="AQ50" i="11" a="1"/>
  <c r="AS62" i="11" a="1"/>
  <c r="AQ57" i="11" a="1"/>
  <c r="AU27" i="11" a="1"/>
  <c r="AS60" i="11" a="1"/>
  <c r="AU59" i="11" a="1"/>
  <c r="AS54" i="11" a="1"/>
  <c r="AU32" i="11" a="1"/>
  <c r="AS79" i="11" a="1"/>
  <c r="AQ36" i="11" a="1"/>
  <c r="AQ31" i="11" a="1"/>
  <c r="AS74" i="11" a="1"/>
  <c r="AU80" i="11" a="1"/>
  <c r="AQ26" i="11" a="1"/>
  <c r="AS56" i="11" a="1"/>
  <c r="AS26" i="11" a="1"/>
  <c r="AQ37" i="11" a="1"/>
  <c r="AU65" i="11" a="1"/>
  <c r="AQ48" i="11" a="1"/>
  <c r="AS33" i="11" a="1"/>
  <c r="AS63" i="11" a="1"/>
  <c r="AS39" i="11" a="1"/>
  <c r="AU31" i="11" a="1"/>
  <c r="AS47" i="11" a="1"/>
  <c r="AU58" i="11" a="1"/>
  <c r="AQ53" i="11" a="1"/>
  <c r="AU26" i="11" a="1"/>
  <c r="AQ27" i="11" a="1"/>
  <c r="AS55" i="11" a="1"/>
  <c r="AU25" i="11" a="1"/>
  <c r="AU77" i="11" a="1"/>
  <c r="AQ25" i="11" a="1"/>
  <c r="AU41" i="11" a="1"/>
  <c r="AU38" i="11" a="1"/>
  <c r="AS40" i="11" a="1"/>
  <c r="AS65" i="11" a="1"/>
  <c r="AQ29" i="11" a="1"/>
  <c r="AQ32" i="11" a="1"/>
  <c r="AU40" i="11" a="1"/>
  <c r="AS36" i="11" a="1"/>
  <c r="AU61" i="11" a="1"/>
  <c r="AS69" i="11" a="1"/>
  <c r="AS38" i="11" a="1"/>
  <c r="AQ70" i="11" a="1"/>
  <c r="AU70" i="11" a="1"/>
  <c r="AU64" i="11" a="1"/>
  <c r="AU68" i="11" a="1"/>
  <c r="AS81" i="11" a="1"/>
  <c r="AS43" i="11" a="1"/>
  <c r="AU53" i="11" a="1"/>
  <c r="AU37" i="11" a="1"/>
  <c r="AQ75" i="11" a="1"/>
  <c r="AU79" i="11" a="1"/>
  <c r="AQ30" i="11" a="1"/>
  <c r="AS41" i="11" a="1"/>
  <c r="AQ71" i="11" a="1"/>
  <c r="AS52" i="11" a="1"/>
  <c r="AS53" i="11" a="1"/>
  <c r="AU28" i="11" a="1"/>
  <c r="AJ885" i="10" l="1"/>
  <c r="AJ886" i="10"/>
  <c r="AG824" i="10"/>
  <c r="AH824" i="10" s="1"/>
  <c r="AN449" i="10"/>
  <c r="AS34" i="11"/>
  <c r="AT34" i="11" s="1"/>
  <c r="AS28" i="11"/>
  <c r="AT28" i="11" s="1"/>
  <c r="AU33" i="11"/>
  <c r="AV33" i="11" s="1"/>
  <c r="AS27" i="11"/>
  <c r="AT27" i="11" s="1"/>
  <c r="AQ32" i="11"/>
  <c r="AR32" i="11" s="1"/>
  <c r="AU32" i="11"/>
  <c r="AV32" i="11" s="1"/>
  <c r="AQ51" i="11"/>
  <c r="AR51" i="11" s="1"/>
  <c r="AS33" i="11"/>
  <c r="AT33" i="11" s="1"/>
  <c r="AQ44" i="11"/>
  <c r="AR44" i="11" s="1"/>
  <c r="AU30" i="11"/>
  <c r="AV30" i="11" s="1"/>
  <c r="AQ38" i="11"/>
  <c r="AR38" i="11" s="1"/>
  <c r="AQ41" i="11"/>
  <c r="AR41" i="11" s="1"/>
  <c r="AU29" i="11"/>
  <c r="AV29" i="11" s="1"/>
  <c r="AS47" i="11"/>
  <c r="AT47" i="11" s="1"/>
  <c r="AS37" i="11"/>
  <c r="AT37" i="11" s="1"/>
  <c r="AS40" i="11"/>
  <c r="AT40" i="11" s="1"/>
  <c r="AU36" i="11"/>
  <c r="AV36" i="11" s="1"/>
  <c r="AU27" i="11"/>
  <c r="AV27" i="11" s="1"/>
  <c r="AQ39" i="11"/>
  <c r="AR39" i="11" s="1"/>
  <c r="AQ48" i="11"/>
  <c r="AR48" i="11" s="1"/>
  <c r="AU26" i="11"/>
  <c r="AV26" i="11" s="1"/>
  <c r="AQ31" i="11"/>
  <c r="AR31" i="11" s="1"/>
  <c r="AQ35" i="11"/>
  <c r="AR35" i="11" s="1"/>
  <c r="AS30" i="11"/>
  <c r="AT30" i="11" s="1"/>
  <c r="AQ58" i="11"/>
  <c r="AR58" i="11" s="1"/>
  <c r="AU37" i="11"/>
  <c r="AV37" i="11" s="1"/>
  <c r="AS41" i="11"/>
  <c r="AT41" i="11" s="1"/>
  <c r="AU43" i="11"/>
  <c r="AV43" i="11" s="1"/>
  <c r="AQ46" i="11"/>
  <c r="AR46" i="11" s="1"/>
  <c r="AQ49" i="11"/>
  <c r="AR49" i="11" s="1"/>
  <c r="AS51" i="11"/>
  <c r="AT51" i="11" s="1"/>
  <c r="AS54" i="11"/>
  <c r="AT54" i="11" s="1"/>
  <c r="AQ62" i="11"/>
  <c r="AR62" i="11" s="1"/>
  <c r="AS38" i="11"/>
  <c r="AT38" i="11" s="1"/>
  <c r="AS48" i="11"/>
  <c r="AT48" i="11" s="1"/>
  <c r="AQ53" i="11"/>
  <c r="AR53" i="11" s="1"/>
  <c r="AS61" i="11"/>
  <c r="AT61" i="11" s="1"/>
  <c r="AQ69" i="11"/>
  <c r="AR69" i="11" s="1"/>
  <c r="AU61" i="11"/>
  <c r="AV61" i="11" s="1"/>
  <c r="AU62" i="11"/>
  <c r="AV62" i="11" s="1"/>
  <c r="AS66" i="11"/>
  <c r="AT66" i="11" s="1"/>
  <c r="AU72" i="11"/>
  <c r="AV72" i="11" s="1"/>
  <c r="AU75" i="11"/>
  <c r="AV75" i="11" s="1"/>
  <c r="AU81" i="11"/>
  <c r="AV81" i="11" s="1"/>
  <c r="AQ42" i="11"/>
  <c r="AR42" i="11" s="1"/>
  <c r="AS44" i="11"/>
  <c r="AT44" i="11" s="1"/>
  <c r="AQ65" i="11"/>
  <c r="AR65" i="11" s="1"/>
  <c r="AU46" i="11"/>
  <c r="AV46" i="11" s="1"/>
  <c r="AU50" i="11"/>
  <c r="AV50" i="11" s="1"/>
  <c r="AQ79" i="11"/>
  <c r="AR79" i="11" s="1"/>
  <c r="AU44" i="11"/>
  <c r="AV44" i="11" s="1"/>
  <c r="AU47" i="11"/>
  <c r="AV47" i="11" s="1"/>
  <c r="AS55" i="11"/>
  <c r="AT55" i="11" s="1"/>
  <c r="AQ59" i="11"/>
  <c r="AR59" i="11" s="1"/>
  <c r="AS65" i="11"/>
  <c r="AT65" i="11" s="1"/>
  <c r="AS45" i="11"/>
  <c r="AT45" i="11" s="1"/>
  <c r="AU54" i="11"/>
  <c r="AV54" i="11" s="1"/>
  <c r="AU60" i="11"/>
  <c r="AV60" i="11" s="1"/>
  <c r="AS62" i="11"/>
  <c r="AT62" i="11" s="1"/>
  <c r="AQ66" i="11"/>
  <c r="AR66" i="11" s="1"/>
  <c r="AQ70" i="11"/>
  <c r="AR70" i="11" s="1"/>
  <c r="AU48" i="11"/>
  <c r="AV48" i="11" s="1"/>
  <c r="AS52" i="11"/>
  <c r="AT52" i="11" s="1"/>
  <c r="AU58" i="11"/>
  <c r="AV58" i="11" s="1"/>
  <c r="AU71" i="11"/>
  <c r="AV71" i="11" s="1"/>
  <c r="AQ73" i="11"/>
  <c r="AR73" i="11" s="1"/>
  <c r="AQ77" i="11"/>
  <c r="AR77" i="11" s="1"/>
  <c r="AU55" i="11"/>
  <c r="AV55" i="11" s="1"/>
  <c r="AU68" i="11"/>
  <c r="AV68" i="11" s="1"/>
  <c r="AS76" i="11"/>
  <c r="AT76" i="11" s="1"/>
  <c r="AQ25" i="11"/>
  <c r="AR25" i="11" s="1"/>
  <c r="AQ27" i="11"/>
  <c r="AR27" i="11" s="1"/>
  <c r="AQ30" i="11"/>
  <c r="AR30" i="11" s="1"/>
  <c r="AU79" i="11"/>
  <c r="AV79" i="11" s="1"/>
  <c r="AS31" i="11"/>
  <c r="AT31" i="11" s="1"/>
  <c r="AU39" i="11"/>
  <c r="AV39" i="11" s="1"/>
  <c r="AQ55" i="11"/>
  <c r="AR55" i="11" s="1"/>
  <c r="AU34" i="11"/>
  <c r="AV34" i="11" s="1"/>
  <c r="AU40" i="11"/>
  <c r="AV40" i="11" s="1"/>
  <c r="AQ45" i="11"/>
  <c r="AR45" i="11" s="1"/>
  <c r="AQ72" i="11"/>
  <c r="AR72" i="11" s="1"/>
  <c r="AQ52" i="11"/>
  <c r="AR52" i="11" s="1"/>
  <c r="AQ56" i="11"/>
  <c r="AR56" i="11" s="1"/>
  <c r="AS58" i="11"/>
  <c r="AT58" i="11" s="1"/>
  <c r="AU53" i="11"/>
  <c r="AV53" i="11" s="1"/>
  <c r="AU57" i="11"/>
  <c r="AV57" i="11" s="1"/>
  <c r="AQ60" i="11"/>
  <c r="AR60" i="11" s="1"/>
  <c r="AQ63" i="11"/>
  <c r="AR63" i="11" s="1"/>
  <c r="AS68" i="11"/>
  <c r="AT68" i="11" s="1"/>
  <c r="AQ76" i="11"/>
  <c r="AR76" i="11" s="1"/>
  <c r="AU41" i="11"/>
  <c r="AV41" i="11" s="1"/>
  <c r="AU51" i="11"/>
  <c r="AV51" i="11" s="1"/>
  <c r="AU64" i="11"/>
  <c r="AV64" i="11" s="1"/>
  <c r="AQ67" i="11"/>
  <c r="AR67" i="11" s="1"/>
  <c r="AS72" i="11"/>
  <c r="AT72" i="11" s="1"/>
  <c r="AS75" i="11"/>
  <c r="AT75" i="11" s="1"/>
  <c r="AU67" i="11"/>
  <c r="AV67" i="11" s="1"/>
  <c r="AS69" i="11"/>
  <c r="AT69" i="11" s="1"/>
  <c r="AQ74" i="11"/>
  <c r="AR74" i="11" s="1"/>
  <c r="AS79" i="11"/>
  <c r="AT79" i="11" s="1"/>
  <c r="AS82" i="11"/>
  <c r="AT82" i="11" s="1"/>
  <c r="AS59" i="11"/>
  <c r="AT59" i="11" s="1"/>
  <c r="AU65" i="11"/>
  <c r="AV65" i="11" s="1"/>
  <c r="AU74" i="11"/>
  <c r="AV74" i="11" s="1"/>
  <c r="AU78" i="11"/>
  <c r="AV78" i="11" s="1"/>
  <c r="AQ80" i="11"/>
  <c r="AR80" i="11" s="1"/>
  <c r="AQ81" i="11"/>
  <c r="AR81" i="11" s="1"/>
  <c r="AS26" i="11"/>
  <c r="AT26" i="11" s="1"/>
  <c r="AU69" i="11"/>
  <c r="AV69" i="11" s="1"/>
  <c r="AS73" i="11"/>
  <c r="AT73" i="11" s="1"/>
  <c r="AU82" i="11"/>
  <c r="AV82" i="11" s="1"/>
  <c r="AU25" i="11"/>
  <c r="AV25" i="11" s="1"/>
  <c r="AQ28" i="11"/>
  <c r="AR28" i="11" s="1"/>
  <c r="AQ34" i="11"/>
  <c r="AR34" i="11" s="1"/>
  <c r="AQ37" i="11"/>
  <c r="AR37" i="11" s="1"/>
  <c r="AU76" i="11"/>
  <c r="AV76" i="11" s="1"/>
  <c r="AS80" i="11"/>
  <c r="AT80" i="11" s="1"/>
  <c r="AQ36" i="11"/>
  <c r="AR36" i="11" s="1"/>
  <c r="AU38" i="11"/>
  <c r="AV38" i="11" s="1"/>
  <c r="AU52" i="11"/>
  <c r="AV52" i="11" s="1"/>
  <c r="AQ71" i="11"/>
  <c r="AR71" i="11" s="1"/>
  <c r="AU73" i="11"/>
  <c r="AV73" i="11" s="1"/>
  <c r="AU80" i="11"/>
  <c r="AV80" i="11" s="1"/>
  <c r="AS25" i="11"/>
  <c r="AT25" i="11" s="1"/>
  <c r="AS32" i="11"/>
  <c r="AT32" i="11" s="1"/>
  <c r="AS39" i="11"/>
  <c r="AT39" i="11" s="1"/>
  <c r="AS46" i="11"/>
  <c r="AT46" i="11" s="1"/>
  <c r="AS53" i="11"/>
  <c r="AT53" i="11" s="1"/>
  <c r="AS60" i="11"/>
  <c r="AT60" i="11" s="1"/>
  <c r="AS67" i="11"/>
  <c r="AT67" i="11" s="1"/>
  <c r="AS74" i="11"/>
  <c r="AT74" i="11" s="1"/>
  <c r="AS81" i="11"/>
  <c r="AT81" i="11" s="1"/>
  <c r="AS77" i="11"/>
  <c r="AT77" i="11" s="1"/>
  <c r="AQ29" i="11"/>
  <c r="AR29" i="11" s="1"/>
  <c r="AQ43" i="11"/>
  <c r="AR43" i="11" s="1"/>
  <c r="AU45" i="11"/>
  <c r="AV45" i="11" s="1"/>
  <c r="AQ50" i="11"/>
  <c r="AR50" i="11" s="1"/>
  <c r="AQ26" i="11"/>
  <c r="AR26" i="11" s="1"/>
  <c r="AU28" i="11"/>
  <c r="AV28" i="11" s="1"/>
  <c r="AQ33" i="11"/>
  <c r="AR33" i="11" s="1"/>
  <c r="AU35" i="11"/>
  <c r="AV35" i="11" s="1"/>
  <c r="AQ40" i="11"/>
  <c r="AR40" i="11" s="1"/>
  <c r="AU42" i="11"/>
  <c r="AV42" i="11" s="1"/>
  <c r="AQ47" i="11"/>
  <c r="AR47" i="11" s="1"/>
  <c r="AU49" i="11"/>
  <c r="AV49" i="11" s="1"/>
  <c r="AQ54" i="11"/>
  <c r="AR54" i="11" s="1"/>
  <c r="AU56" i="11"/>
  <c r="AV56" i="11" s="1"/>
  <c r="AQ61" i="11"/>
  <c r="AR61" i="11" s="1"/>
  <c r="AU63" i="11"/>
  <c r="AV63" i="11" s="1"/>
  <c r="AQ68" i="11"/>
  <c r="AR68" i="11" s="1"/>
  <c r="AU70" i="11"/>
  <c r="AV70" i="11" s="1"/>
  <c r="AQ75" i="11"/>
  <c r="AR75" i="11" s="1"/>
  <c r="AU77" i="11"/>
  <c r="AV77" i="11" s="1"/>
  <c r="AQ82" i="11"/>
  <c r="AR82" i="11" s="1"/>
  <c r="AS35" i="11"/>
  <c r="AT35" i="11" s="1"/>
  <c r="AS42" i="11"/>
  <c r="AT42" i="11" s="1"/>
  <c r="AS49" i="11"/>
  <c r="AT49" i="11" s="1"/>
  <c r="AS56" i="11"/>
  <c r="AT56" i="11" s="1"/>
  <c r="AS63" i="11"/>
  <c r="AT63" i="11" s="1"/>
  <c r="AS70" i="11"/>
  <c r="AT70" i="11" s="1"/>
  <c r="AU31" i="11"/>
  <c r="AV31" i="11" s="1"/>
  <c r="AQ57" i="11"/>
  <c r="AR57" i="11" s="1"/>
  <c r="AU59" i="11"/>
  <c r="AV59" i="11" s="1"/>
  <c r="AQ64" i="11"/>
  <c r="AR64" i="11" s="1"/>
  <c r="AU66" i="11"/>
  <c r="AV66" i="11" s="1"/>
  <c r="AQ78" i="11"/>
  <c r="AR78" i="11" s="1"/>
  <c r="AS29" i="11"/>
  <c r="AT29" i="11" s="1"/>
  <c r="AS36" i="11"/>
  <c r="AT36" i="11" s="1"/>
  <c r="AS43" i="11"/>
  <c r="AT43" i="11" s="1"/>
  <c r="AS50" i="11"/>
  <c r="AT50" i="11" s="1"/>
  <c r="AS57" i="11"/>
  <c r="AT57" i="11" s="1"/>
  <c r="AS64" i="11"/>
  <c r="AT64" i="11" s="1"/>
  <c r="AS71" i="11"/>
  <c r="AT71" i="11" s="1"/>
  <c r="AS78" i="11"/>
  <c r="AT78" i="11" s="1"/>
  <c r="AP84" i="11"/>
  <c r="B88" i="11" s="1"/>
  <c r="AV84" i="11" l="1"/>
  <c r="B90" i="11" s="1"/>
  <c r="AR84" i="11"/>
  <c r="AT84" i="11"/>
  <c r="B89" i="11" l="1"/>
  <c r="D880" i="10"/>
  <c r="D881" i="10"/>
  <c r="D882" i="10"/>
  <c r="D883" i="10"/>
  <c r="S886" i="10"/>
  <c r="T886" i="10"/>
  <c r="U886" i="10"/>
  <c r="V886" i="10"/>
  <c r="W886" i="10"/>
  <c r="X886" i="10"/>
  <c r="Y886" i="10"/>
  <c r="Z886" i="10"/>
  <c r="AA886" i="10"/>
  <c r="AB886" i="10"/>
  <c r="AC886" i="10"/>
  <c r="O880" i="10"/>
  <c r="AK880" i="10" s="1"/>
  <c r="AN880" i="10" s="1"/>
  <c r="P880" i="10"/>
  <c r="AM880" i="10" s="1"/>
  <c r="Q880" i="10"/>
  <c r="BI880" i="10" s="1"/>
  <c r="BL880" i="10" s="1"/>
  <c r="R880" i="10"/>
  <c r="O881" i="10"/>
  <c r="AK881" i="10" s="1"/>
  <c r="P881" i="10"/>
  <c r="BE881" i="10" s="1"/>
  <c r="BH881" i="10" s="1"/>
  <c r="Q881" i="10"/>
  <c r="BI881" i="10" s="1"/>
  <c r="BL881" i="10" s="1"/>
  <c r="R881" i="10"/>
  <c r="BM881" i="10" s="1"/>
  <c r="BP881" i="10" s="1"/>
  <c r="O882" i="10"/>
  <c r="BA882" i="10" s="1"/>
  <c r="BD882" i="10" s="1"/>
  <c r="P882" i="10"/>
  <c r="AL882" i="10" s="1"/>
  <c r="Q882" i="10"/>
  <c r="BI882" i="10" s="1"/>
  <c r="BL882" i="10" s="1"/>
  <c r="R882" i="10"/>
  <c r="BM882" i="10" s="1"/>
  <c r="BP882" i="10" s="1"/>
  <c r="O883" i="10"/>
  <c r="AK883" i="10" s="1"/>
  <c r="P883" i="10"/>
  <c r="BE883" i="10" s="1"/>
  <c r="BH883" i="10" s="1"/>
  <c r="Q883" i="10"/>
  <c r="BI883" i="10" s="1"/>
  <c r="BL883" i="10" s="1"/>
  <c r="R883" i="10"/>
  <c r="BM883" i="10" s="1"/>
  <c r="O884" i="10"/>
  <c r="BA884" i="10" s="1"/>
  <c r="BD884" i="10" s="1"/>
  <c r="P884" i="10"/>
  <c r="BE884" i="10" s="1"/>
  <c r="BH884" i="10" s="1"/>
  <c r="Q884" i="10"/>
  <c r="R884" i="10"/>
  <c r="AK885" i="10"/>
  <c r="BE885" i="10"/>
  <c r="BH885" i="10" s="1"/>
  <c r="BI885" i="10"/>
  <c r="BB880" i="10"/>
  <c r="BC880" i="10"/>
  <c r="BF880" i="10"/>
  <c r="BG880" i="10"/>
  <c r="BJ880" i="10"/>
  <c r="BK880" i="10"/>
  <c r="BM880" i="10"/>
  <c r="BP880" i="10" s="1"/>
  <c r="BN880" i="10"/>
  <c r="BO880" i="10"/>
  <c r="BA881" i="10"/>
  <c r="BD881" i="10" s="1"/>
  <c r="BB881" i="10"/>
  <c r="BC881" i="10"/>
  <c r="BF881" i="10"/>
  <c r="BG881" i="10"/>
  <c r="BJ881" i="10"/>
  <c r="BK881" i="10"/>
  <c r="BN881" i="10"/>
  <c r="BO881" i="10"/>
  <c r="BB882" i="10"/>
  <c r="BC882" i="10"/>
  <c r="BF882" i="10"/>
  <c r="BG882" i="10"/>
  <c r="BJ882" i="10"/>
  <c r="BK882" i="10"/>
  <c r="BN882" i="10"/>
  <c r="BO882" i="10"/>
  <c r="BB883" i="10"/>
  <c r="BC883" i="10"/>
  <c r="BF883" i="10"/>
  <c r="BG883" i="10"/>
  <c r="BJ883" i="10"/>
  <c r="BK883" i="10"/>
  <c r="BN883" i="10"/>
  <c r="BO883" i="10"/>
  <c r="BB884" i="10"/>
  <c r="BC884" i="10"/>
  <c r="BF884" i="10"/>
  <c r="BG884" i="10"/>
  <c r="BI884" i="10"/>
  <c r="BL884" i="10" s="1"/>
  <c r="BJ884" i="10"/>
  <c r="BK884" i="10"/>
  <c r="BM884" i="10"/>
  <c r="BN884" i="10"/>
  <c r="BP884" i="10" s="1"/>
  <c r="BO884" i="10"/>
  <c r="BA885" i="10"/>
  <c r="BD885" i="10" s="1"/>
  <c r="BB885" i="10"/>
  <c r="BC885" i="10"/>
  <c r="BF885" i="10"/>
  <c r="BG885" i="10"/>
  <c r="BJ885" i="10"/>
  <c r="BK885" i="10"/>
  <c r="AO880" i="10"/>
  <c r="AP880" i="10"/>
  <c r="AR880" i="10" s="1"/>
  <c r="AQ880" i="10"/>
  <c r="AS880" i="10"/>
  <c r="AT880" i="10"/>
  <c r="AU880" i="10"/>
  <c r="AV880" i="10" s="1"/>
  <c r="AW880" i="10"/>
  <c r="AZ880" i="10" s="1"/>
  <c r="AX880" i="10"/>
  <c r="AY880" i="10"/>
  <c r="AO881" i="10"/>
  <c r="AP881" i="10"/>
  <c r="AQ881" i="10"/>
  <c r="AR881" i="10"/>
  <c r="AS881" i="10"/>
  <c r="AT881" i="10"/>
  <c r="AU881" i="10"/>
  <c r="AV881" i="10"/>
  <c r="AW881" i="10"/>
  <c r="AX881" i="10"/>
  <c r="AY881" i="10"/>
  <c r="AZ881" i="10"/>
  <c r="AO882" i="10"/>
  <c r="AP882" i="10"/>
  <c r="AQ882" i="10"/>
  <c r="AR882" i="10" s="1"/>
  <c r="AS882" i="10"/>
  <c r="AV882" i="10" s="1"/>
  <c r="AT882" i="10"/>
  <c r="AU882" i="10"/>
  <c r="AW882" i="10"/>
  <c r="AX882" i="10"/>
  <c r="AY882" i="10"/>
  <c r="AZ882" i="10"/>
  <c r="AO883" i="10"/>
  <c r="AP883" i="10"/>
  <c r="AQ883" i="10"/>
  <c r="AR883" i="10"/>
  <c r="AS883" i="10"/>
  <c r="AT883" i="10"/>
  <c r="AU883" i="10"/>
  <c r="AV883" i="10"/>
  <c r="AW883" i="10"/>
  <c r="AX883" i="10"/>
  <c r="AY883" i="10"/>
  <c r="AZ883" i="10"/>
  <c r="AL884" i="10"/>
  <c r="AM884" i="10"/>
  <c r="AO884" i="10"/>
  <c r="AR884" i="10" s="1"/>
  <c r="AP884" i="10"/>
  <c r="AQ884" i="10"/>
  <c r="AS884" i="10"/>
  <c r="AT884" i="10"/>
  <c r="AU884" i="10"/>
  <c r="AV884" i="10"/>
  <c r="AW884" i="10"/>
  <c r="AX884" i="10"/>
  <c r="AY884" i="10"/>
  <c r="AZ884" i="10"/>
  <c r="AO885" i="10"/>
  <c r="AP885" i="10"/>
  <c r="AQ885" i="10"/>
  <c r="AR885" i="10"/>
  <c r="AS885" i="10"/>
  <c r="AT885" i="10"/>
  <c r="AU885" i="10"/>
  <c r="AV885" i="10"/>
  <c r="AJ881" i="10"/>
  <c r="AJ882" i="10"/>
  <c r="AG880" i="10"/>
  <c r="AH880" i="10" s="1"/>
  <c r="AF880" i="10"/>
  <c r="AF881" i="10"/>
  <c r="AG881" i="10" s="1"/>
  <c r="AH881" i="10" s="1"/>
  <c r="AF882" i="10"/>
  <c r="AG882" i="10" s="1"/>
  <c r="AH882" i="10" s="1"/>
  <c r="AF883" i="10"/>
  <c r="AG883" i="10" s="1"/>
  <c r="AH883" i="10" s="1"/>
  <c r="AG884" i="10"/>
  <c r="W807" i="10"/>
  <c r="S807" i="10"/>
  <c r="AP805" i="10"/>
  <c r="AO805" i="10"/>
  <c r="AN805" i="10"/>
  <c r="AM805" i="10"/>
  <c r="B626" i="10"/>
  <c r="B625" i="10"/>
  <c r="B624" i="10"/>
  <c r="B623" i="10"/>
  <c r="B622" i="10"/>
  <c r="AH884" i="10" l="1"/>
  <c r="AN885" i="10"/>
  <c r="AL805" i="10"/>
  <c r="B815" i="10" s="1"/>
  <c r="BE880" i="10"/>
  <c r="BH880" i="10" s="1"/>
  <c r="AK884" i="10"/>
  <c r="AN884" i="10" s="1"/>
  <c r="AJ883" i="10"/>
  <c r="AJ880" i="10"/>
  <c r="BA880" i="10"/>
  <c r="BD880" i="10" s="1"/>
  <c r="BQ880" i="10" s="1"/>
  <c r="BP883" i="10"/>
  <c r="BE882" i="10"/>
  <c r="BH882" i="10" s="1"/>
  <c r="AL880" i="10"/>
  <c r="BQ884" i="10"/>
  <c r="BR884" i="10" s="1"/>
  <c r="AN883" i="10"/>
  <c r="AL883" i="10"/>
  <c r="AK882" i="10"/>
  <c r="AN882" i="10" s="1"/>
  <c r="BA883" i="10"/>
  <c r="BD883" i="10" s="1"/>
  <c r="AM883" i="10"/>
  <c r="AM882" i="10"/>
  <c r="AL881" i="10"/>
  <c r="AM885" i="10"/>
  <c r="AL885" i="10"/>
  <c r="BL885" i="10"/>
  <c r="AN881" i="10"/>
  <c r="AM881" i="10"/>
  <c r="BQ881" i="10"/>
  <c r="BR881" i="10" s="1"/>
  <c r="D616" i="10"/>
  <c r="D612" i="10"/>
  <c r="D613" i="10"/>
  <c r="D614" i="10"/>
  <c r="D615" i="10"/>
  <c r="AP618" i="10"/>
  <c r="AP617" i="10"/>
  <c r="AP556" i="10"/>
  <c r="AM619" i="10"/>
  <c r="AO618" i="10"/>
  <c r="AO617" i="10"/>
  <c r="AN617" i="10"/>
  <c r="AM617" i="10"/>
  <c r="AL617" i="10"/>
  <c r="AL612" i="10"/>
  <c r="AM612" i="10"/>
  <c r="AN612" i="10"/>
  <c r="AO612" i="10"/>
  <c r="AP612" i="10"/>
  <c r="AL613" i="10"/>
  <c r="AM613" i="10"/>
  <c r="AN613" i="10"/>
  <c r="AO613" i="10"/>
  <c r="AP613" i="10"/>
  <c r="AL614" i="10"/>
  <c r="AM614" i="10"/>
  <c r="AO614" i="10" s="1"/>
  <c r="AN614" i="10"/>
  <c r="AP614" i="10"/>
  <c r="AL615" i="10"/>
  <c r="AM615" i="10"/>
  <c r="AN615" i="10"/>
  <c r="AO615" i="10"/>
  <c r="AP615" i="10"/>
  <c r="AL616" i="10"/>
  <c r="AM616" i="10"/>
  <c r="AO616" i="10" s="1"/>
  <c r="AN616" i="10"/>
  <c r="AP616" i="10"/>
  <c r="AM556" i="10"/>
  <c r="AL556" i="10"/>
  <c r="AK618" i="10"/>
  <c r="AK617" i="10"/>
  <c r="AK612" i="10"/>
  <c r="AK613" i="10"/>
  <c r="AK614" i="10"/>
  <c r="AK615" i="10"/>
  <c r="AK616" i="10"/>
  <c r="AK556" i="10"/>
  <c r="AJ618" i="10"/>
  <c r="AI618" i="10"/>
  <c r="AI617" i="10"/>
  <c r="AH618" i="10"/>
  <c r="AH617" i="10"/>
  <c r="AI556" i="10"/>
  <c r="AI612" i="10"/>
  <c r="AI613" i="10"/>
  <c r="AI614" i="10"/>
  <c r="AI615" i="10"/>
  <c r="AI616" i="10"/>
  <c r="AH612" i="10"/>
  <c r="AH613" i="10"/>
  <c r="AH614" i="10"/>
  <c r="AH615" i="10"/>
  <c r="AH616" i="10"/>
  <c r="AH556" i="10"/>
  <c r="AG618" i="10"/>
  <c r="AG617" i="10"/>
  <c r="AG612" i="10"/>
  <c r="AG613" i="10"/>
  <c r="AG614" i="10"/>
  <c r="AG615" i="10"/>
  <c r="AG616" i="10"/>
  <c r="AG556" i="10"/>
  <c r="BQ885" i="10" l="1"/>
  <c r="BR885" i="10" s="1"/>
  <c r="AN886" i="10"/>
  <c r="BQ883" i="10"/>
  <c r="BR883" i="10" s="1"/>
  <c r="BQ882" i="10"/>
  <c r="BR882" i="10" s="1"/>
  <c r="BR880" i="10"/>
  <c r="AJ412" i="10"/>
  <c r="AL410" i="10"/>
  <c r="AL402" i="10"/>
  <c r="AK410" i="10"/>
  <c r="AK409" i="10"/>
  <c r="AK408" i="10"/>
  <c r="AK407" i="10"/>
  <c r="AK406" i="10"/>
  <c r="AK405" i="10"/>
  <c r="AK404" i="10"/>
  <c r="AK403" i="10"/>
  <c r="AK402" i="10"/>
  <c r="B427" i="10"/>
  <c r="B426" i="10"/>
  <c r="B425" i="10"/>
  <c r="AD420" i="10"/>
  <c r="P420" i="10"/>
  <c r="Q420" i="10"/>
  <c r="R420" i="10"/>
  <c r="S420" i="10"/>
  <c r="T420" i="10"/>
  <c r="U420" i="10"/>
  <c r="V420" i="10"/>
  <c r="W420" i="10"/>
  <c r="X420" i="10"/>
  <c r="Y420" i="10"/>
  <c r="Z420" i="10"/>
  <c r="AA420" i="10"/>
  <c r="AB420" i="10"/>
  <c r="AC420" i="10"/>
  <c r="D414" i="10"/>
  <c r="D415" i="10"/>
  <c r="D416" i="10"/>
  <c r="D417" i="10"/>
  <c r="D418" i="10"/>
  <c r="AD351" i="10"/>
  <c r="O351" i="10"/>
  <c r="P351" i="10"/>
  <c r="Q351" i="10"/>
  <c r="R351" i="10"/>
  <c r="S351" i="10"/>
  <c r="T351" i="10"/>
  <c r="U351" i="10"/>
  <c r="V351" i="10"/>
  <c r="W351" i="10"/>
  <c r="X351" i="10"/>
  <c r="Y351" i="10"/>
  <c r="Z351" i="10"/>
  <c r="AA351" i="10"/>
  <c r="AB351" i="10"/>
  <c r="AC351" i="10"/>
  <c r="D345" i="10"/>
  <c r="D346" i="10"/>
  <c r="D347" i="10"/>
  <c r="D348" i="10"/>
  <c r="D349" i="10"/>
  <c r="AD282" i="10"/>
  <c r="L282" i="10"/>
  <c r="M282" i="10"/>
  <c r="N282" i="10"/>
  <c r="O282" i="10"/>
  <c r="P282" i="10"/>
  <c r="Q282" i="10"/>
  <c r="R282" i="10"/>
  <c r="S282" i="10"/>
  <c r="T282" i="10"/>
  <c r="U282" i="10"/>
  <c r="V282" i="10"/>
  <c r="W282" i="10"/>
  <c r="X282" i="10"/>
  <c r="Y282" i="10"/>
  <c r="Z282" i="10"/>
  <c r="AA282" i="10"/>
  <c r="AB282" i="10"/>
  <c r="AC282" i="10"/>
  <c r="D276" i="10"/>
  <c r="D277" i="10"/>
  <c r="D278" i="10"/>
  <c r="D279" i="10"/>
  <c r="D280" i="10"/>
  <c r="O420" i="10"/>
  <c r="K282" i="10"/>
  <c r="EE231" i="10" l="1"/>
  <c r="EE220" i="10"/>
  <c r="EB282" i="10"/>
  <c r="EB281" i="10"/>
  <c r="EB220" i="10"/>
  <c r="DZ282" i="10"/>
  <c r="DZ281" i="10"/>
  <c r="DP220" i="10"/>
  <c r="DO220" i="10"/>
  <c r="DN282" i="10"/>
  <c r="DN281" i="10"/>
  <c r="DN220" i="10"/>
  <c r="DM282" i="10"/>
  <c r="DM281" i="10"/>
  <c r="DC220" i="10"/>
  <c r="DB220" i="10"/>
  <c r="DA282" i="10"/>
  <c r="DA281" i="10"/>
  <c r="DA220" i="10"/>
  <c r="CZ282" i="10"/>
  <c r="CZ281" i="10"/>
  <c r="CP220" i="10"/>
  <c r="CO220" i="10"/>
  <c r="CN282" i="10"/>
  <c r="CN281" i="10"/>
  <c r="CN220" i="10"/>
  <c r="CM282" i="10"/>
  <c r="CM281" i="10"/>
  <c r="CC220" i="10"/>
  <c r="CB220" i="10"/>
  <c r="CA282" i="10"/>
  <c r="CA281" i="10"/>
  <c r="CA220" i="10"/>
  <c r="CA276" i="10"/>
  <c r="CB276" i="10"/>
  <c r="CC276" i="10"/>
  <c r="CD276" i="10"/>
  <c r="CE276" i="10"/>
  <c r="CF276" i="10"/>
  <c r="CG276" i="10"/>
  <c r="CH276" i="10"/>
  <c r="CI276" i="10"/>
  <c r="CJ276" i="10"/>
  <c r="CK276" i="10"/>
  <c r="CL276" i="10"/>
  <c r="CM276" i="10"/>
  <c r="CN276" i="10"/>
  <c r="CO276" i="10"/>
  <c r="CP276" i="10"/>
  <c r="CQ276" i="10"/>
  <c r="CR276" i="10"/>
  <c r="CS276" i="10"/>
  <c r="CT276" i="10"/>
  <c r="CU276" i="10"/>
  <c r="CV276" i="10"/>
  <c r="CW276" i="10"/>
  <c r="CX276" i="10"/>
  <c r="CY276" i="10"/>
  <c r="CZ276" i="10"/>
  <c r="DA276" i="10"/>
  <c r="DB276" i="10"/>
  <c r="DC276" i="10"/>
  <c r="DD276" i="10"/>
  <c r="DE276" i="10"/>
  <c r="DF276" i="10"/>
  <c r="DG276" i="10"/>
  <c r="DH276" i="10"/>
  <c r="DI276" i="10"/>
  <c r="DJ276" i="10"/>
  <c r="DK276" i="10"/>
  <c r="DL276" i="10"/>
  <c r="DM276" i="10"/>
  <c r="DN276" i="10"/>
  <c r="DO276" i="10"/>
  <c r="DP276" i="10"/>
  <c r="DQ276" i="10"/>
  <c r="DR276" i="10"/>
  <c r="DS276" i="10"/>
  <c r="DT276" i="10"/>
  <c r="DU276" i="10"/>
  <c r="DV276" i="10"/>
  <c r="DW276" i="10"/>
  <c r="DX276" i="10"/>
  <c r="DY276" i="10"/>
  <c r="DZ276" i="10"/>
  <c r="EB276" i="10"/>
  <c r="CA277" i="10"/>
  <c r="CB277" i="10"/>
  <c r="CC277" i="10"/>
  <c r="CD277" i="10"/>
  <c r="CE277" i="10"/>
  <c r="CF277" i="10"/>
  <c r="CG277" i="10"/>
  <c r="CH277" i="10"/>
  <c r="CI277" i="10"/>
  <c r="CJ277" i="10"/>
  <c r="CK277" i="10"/>
  <c r="CL277" i="10"/>
  <c r="CM277" i="10"/>
  <c r="CN277" i="10"/>
  <c r="CO277" i="10"/>
  <c r="CP277" i="10"/>
  <c r="CQ277" i="10"/>
  <c r="CR277" i="10"/>
  <c r="CS277" i="10"/>
  <c r="CT277" i="10"/>
  <c r="CU277" i="10"/>
  <c r="CV277" i="10"/>
  <c r="CW277" i="10"/>
  <c r="CX277" i="10"/>
  <c r="CY277" i="10"/>
  <c r="CZ277" i="10"/>
  <c r="DA277" i="10"/>
  <c r="DB277" i="10"/>
  <c r="DC277" i="10"/>
  <c r="DD277" i="10"/>
  <c r="DE277" i="10"/>
  <c r="DF277" i="10"/>
  <c r="DG277" i="10"/>
  <c r="DH277" i="10"/>
  <c r="DI277" i="10"/>
  <c r="DJ277" i="10"/>
  <c r="DK277" i="10"/>
  <c r="DL277" i="10"/>
  <c r="DM277" i="10"/>
  <c r="DN277" i="10"/>
  <c r="DO277" i="10"/>
  <c r="DP277" i="10"/>
  <c r="DQ277" i="10"/>
  <c r="DR277" i="10"/>
  <c r="DS277" i="10"/>
  <c r="DT277" i="10"/>
  <c r="DU277" i="10"/>
  <c r="DV277" i="10"/>
  <c r="DW277" i="10"/>
  <c r="DX277" i="10"/>
  <c r="DY277" i="10"/>
  <c r="DZ277" i="10"/>
  <c r="EB277" i="10"/>
  <c r="CA278" i="10"/>
  <c r="CB278" i="10"/>
  <c r="CC278" i="10"/>
  <c r="CD278" i="10"/>
  <c r="CE278" i="10"/>
  <c r="CF278" i="10"/>
  <c r="CG278" i="10"/>
  <c r="CH278" i="10"/>
  <c r="CI278" i="10"/>
  <c r="CJ278" i="10"/>
  <c r="CK278" i="10"/>
  <c r="CL278" i="10"/>
  <c r="CM278" i="10"/>
  <c r="CN278" i="10"/>
  <c r="CO278" i="10"/>
  <c r="CP278" i="10"/>
  <c r="CQ278" i="10"/>
  <c r="CR278" i="10"/>
  <c r="CS278" i="10"/>
  <c r="CT278" i="10"/>
  <c r="CU278" i="10"/>
  <c r="CV278" i="10"/>
  <c r="CW278" i="10"/>
  <c r="CX278" i="10"/>
  <c r="CY278" i="10"/>
  <c r="CZ278" i="10"/>
  <c r="DA278" i="10"/>
  <c r="DB278" i="10"/>
  <c r="DC278" i="10"/>
  <c r="DD278" i="10"/>
  <c r="DE278" i="10"/>
  <c r="DF278" i="10"/>
  <c r="DG278" i="10"/>
  <c r="DH278" i="10"/>
  <c r="DI278" i="10"/>
  <c r="DJ278" i="10"/>
  <c r="DK278" i="10"/>
  <c r="DL278" i="10"/>
  <c r="DM278" i="10"/>
  <c r="DN278" i="10"/>
  <c r="DO278" i="10"/>
  <c r="DP278" i="10"/>
  <c r="DQ278" i="10"/>
  <c r="DR278" i="10"/>
  <c r="DS278" i="10"/>
  <c r="DT278" i="10"/>
  <c r="DU278" i="10"/>
  <c r="DV278" i="10"/>
  <c r="DW278" i="10"/>
  <c r="DX278" i="10"/>
  <c r="DY278" i="10"/>
  <c r="DZ278" i="10"/>
  <c r="EB278" i="10"/>
  <c r="CA279" i="10"/>
  <c r="CB279" i="10"/>
  <c r="CC279" i="10"/>
  <c r="CD279" i="10"/>
  <c r="CE279" i="10"/>
  <c r="CF279" i="10"/>
  <c r="CG279" i="10"/>
  <c r="CH279" i="10"/>
  <c r="CI279" i="10"/>
  <c r="CJ279" i="10"/>
  <c r="CK279" i="10"/>
  <c r="CL279" i="10"/>
  <c r="CM279" i="10"/>
  <c r="CN279" i="10"/>
  <c r="CO279" i="10"/>
  <c r="CP279" i="10"/>
  <c r="CQ279" i="10"/>
  <c r="CR279" i="10"/>
  <c r="CS279" i="10"/>
  <c r="CT279" i="10"/>
  <c r="CU279" i="10"/>
  <c r="CV279" i="10"/>
  <c r="CW279" i="10"/>
  <c r="CX279" i="10"/>
  <c r="CY279" i="10"/>
  <c r="CZ279" i="10"/>
  <c r="DA279" i="10"/>
  <c r="DB279" i="10"/>
  <c r="DC279" i="10"/>
  <c r="DD279" i="10"/>
  <c r="DE279" i="10"/>
  <c r="DF279" i="10"/>
  <c r="DG279" i="10"/>
  <c r="DH279" i="10"/>
  <c r="DI279" i="10"/>
  <c r="DJ279" i="10"/>
  <c r="DK279" i="10"/>
  <c r="DL279" i="10"/>
  <c r="DM279" i="10"/>
  <c r="DN279" i="10"/>
  <c r="DO279" i="10"/>
  <c r="DP279" i="10"/>
  <c r="DQ279" i="10"/>
  <c r="DR279" i="10"/>
  <c r="DS279" i="10"/>
  <c r="DT279" i="10"/>
  <c r="DU279" i="10"/>
  <c r="DV279" i="10"/>
  <c r="DW279" i="10"/>
  <c r="DX279" i="10"/>
  <c r="DY279" i="10"/>
  <c r="DZ279" i="10"/>
  <c r="EB279" i="10"/>
  <c r="CA280" i="10"/>
  <c r="CB280" i="10"/>
  <c r="CC280" i="10"/>
  <c r="CD280" i="10"/>
  <c r="CE280" i="10"/>
  <c r="CF280" i="10"/>
  <c r="CG280" i="10"/>
  <c r="CH280" i="10"/>
  <c r="CI280" i="10"/>
  <c r="CJ280" i="10"/>
  <c r="CK280" i="10"/>
  <c r="CL280" i="10"/>
  <c r="CM280" i="10"/>
  <c r="CN280" i="10"/>
  <c r="CO280" i="10"/>
  <c r="CP280" i="10"/>
  <c r="CQ280" i="10"/>
  <c r="CR280" i="10"/>
  <c r="CS280" i="10"/>
  <c r="CT280" i="10"/>
  <c r="CU280" i="10"/>
  <c r="CV280" i="10"/>
  <c r="CW280" i="10"/>
  <c r="CX280" i="10"/>
  <c r="CY280" i="10"/>
  <c r="CZ280" i="10"/>
  <c r="DA280" i="10"/>
  <c r="DB280" i="10"/>
  <c r="DC280" i="10"/>
  <c r="DD280" i="10"/>
  <c r="DE280" i="10"/>
  <c r="DF280" i="10"/>
  <c r="DG280" i="10"/>
  <c r="DH280" i="10"/>
  <c r="DI280" i="10"/>
  <c r="DJ280" i="10"/>
  <c r="DK280" i="10"/>
  <c r="DL280" i="10"/>
  <c r="DM280" i="10"/>
  <c r="DN280" i="10"/>
  <c r="DO280" i="10"/>
  <c r="DP280" i="10"/>
  <c r="DQ280" i="10"/>
  <c r="DR280" i="10"/>
  <c r="DS280" i="10"/>
  <c r="DT280" i="10"/>
  <c r="DU280" i="10"/>
  <c r="DV280" i="10"/>
  <c r="DW280" i="10"/>
  <c r="DX280" i="10"/>
  <c r="DY280" i="10"/>
  <c r="DZ280" i="10"/>
  <c r="EB280" i="10"/>
  <c r="CB281" i="10"/>
  <c r="CC281" i="10"/>
  <c r="CD281" i="10"/>
  <c r="CE281" i="10"/>
  <c r="CF281" i="10"/>
  <c r="CG281" i="10"/>
  <c r="CH281" i="10"/>
  <c r="CI281" i="10"/>
  <c r="CJ281" i="10"/>
  <c r="CK281" i="10"/>
  <c r="CL281" i="10"/>
  <c r="CO281" i="10"/>
  <c r="CP281" i="10"/>
  <c r="CQ281" i="10"/>
  <c r="CR281" i="10"/>
  <c r="CS281" i="10"/>
  <c r="CT281" i="10"/>
  <c r="CU281" i="10"/>
  <c r="CV281" i="10"/>
  <c r="CW281" i="10"/>
  <c r="CX281" i="10"/>
  <c r="CY281" i="10"/>
  <c r="DB281" i="10"/>
  <c r="DC281" i="10"/>
  <c r="DD281" i="10"/>
  <c r="DE281" i="10"/>
  <c r="DF281" i="10"/>
  <c r="DG281" i="10"/>
  <c r="DH281" i="10"/>
  <c r="DI281" i="10"/>
  <c r="DJ281" i="10"/>
  <c r="DK281" i="10"/>
  <c r="DL281" i="10"/>
  <c r="DO281" i="10"/>
  <c r="DP281" i="10"/>
  <c r="DQ281" i="10"/>
  <c r="DR281" i="10"/>
  <c r="DS281" i="10"/>
  <c r="DT281" i="10"/>
  <c r="DU281" i="10"/>
  <c r="DV281" i="10"/>
  <c r="DW281" i="10"/>
  <c r="DX281" i="10"/>
  <c r="DY281" i="10"/>
  <c r="BZ226" i="10"/>
  <c r="BZ225" i="10"/>
  <c r="BY225" i="10"/>
  <c r="BX225" i="10"/>
  <c r="BW225" i="10"/>
  <c r="BV225" i="10"/>
  <c r="BU225" i="10"/>
  <c r="BT225" i="10"/>
  <c r="BS225" i="10"/>
  <c r="BR225" i="10"/>
  <c r="BQ225" i="10"/>
  <c r="BP225" i="10"/>
  <c r="BO225" i="10"/>
  <c r="BP222" i="10"/>
  <c r="BO222" i="10"/>
  <c r="BZ220" i="10"/>
  <c r="BO220" i="10"/>
  <c r="BN280" i="10"/>
  <c r="BN279" i="10"/>
  <c r="BG279" i="10"/>
  <c r="BF279" i="10"/>
  <c r="BE279" i="10"/>
  <c r="BD279" i="10"/>
  <c r="BC279" i="10"/>
  <c r="BC275" i="10"/>
  <c r="BD275" i="10"/>
  <c r="BE275" i="10"/>
  <c r="BF275" i="10"/>
  <c r="BG275" i="10"/>
  <c r="BH275" i="10"/>
  <c r="BI275" i="10"/>
  <c r="BJ275" i="10"/>
  <c r="BK275" i="10"/>
  <c r="BL275" i="10"/>
  <c r="BM275" i="10"/>
  <c r="BN275" i="10"/>
  <c r="BC276" i="10"/>
  <c r="BD276" i="10"/>
  <c r="BE276" i="10"/>
  <c r="BF276" i="10"/>
  <c r="BG276" i="10"/>
  <c r="BH276" i="10"/>
  <c r="BI276" i="10"/>
  <c r="BJ276" i="10"/>
  <c r="BK276" i="10"/>
  <c r="BL276" i="10"/>
  <c r="BM276" i="10"/>
  <c r="BN276" i="10"/>
  <c r="BC277" i="10"/>
  <c r="BD277" i="10"/>
  <c r="BE277" i="10"/>
  <c r="BF277" i="10"/>
  <c r="BG277" i="10"/>
  <c r="BH277" i="10"/>
  <c r="BI277" i="10"/>
  <c r="BJ277" i="10"/>
  <c r="BK277" i="10"/>
  <c r="BL277" i="10"/>
  <c r="BM277" i="10"/>
  <c r="BN277" i="10"/>
  <c r="BC278" i="10"/>
  <c r="BD278" i="10"/>
  <c r="BE278" i="10"/>
  <c r="BF278" i="10"/>
  <c r="BG278" i="10"/>
  <c r="BH278" i="10"/>
  <c r="BI278" i="10"/>
  <c r="BJ278" i="10"/>
  <c r="BK278" i="10"/>
  <c r="BL278" i="10"/>
  <c r="BM278" i="10"/>
  <c r="BN278" i="10"/>
  <c r="BH279" i="10"/>
  <c r="BI279" i="10"/>
  <c r="BJ279" i="10"/>
  <c r="BK279" i="10"/>
  <c r="BL279" i="10"/>
  <c r="BM279" i="10"/>
  <c r="BC220" i="10"/>
  <c r="BB279" i="10"/>
  <c r="BB275" i="10"/>
  <c r="BB276" i="10"/>
  <c r="BB278" i="10"/>
  <c r="BA279" i="10"/>
  <c r="AP279" i="10"/>
  <c r="AP275" i="10"/>
  <c r="AQ275" i="10"/>
  <c r="AR275" i="10"/>
  <c r="AS275" i="10"/>
  <c r="AT275" i="10"/>
  <c r="AU275" i="10"/>
  <c r="AV275" i="10"/>
  <c r="AW275" i="10"/>
  <c r="AX275" i="10"/>
  <c r="AY275" i="10"/>
  <c r="AZ275" i="10"/>
  <c r="BA275" i="10"/>
  <c r="AP276" i="10"/>
  <c r="AQ276" i="10"/>
  <c r="AR276" i="10"/>
  <c r="AS276" i="10"/>
  <c r="AT276" i="10"/>
  <c r="AU276" i="10"/>
  <c r="AV276" i="10"/>
  <c r="AW276" i="10"/>
  <c r="AX276" i="10"/>
  <c r="AY276" i="10"/>
  <c r="AZ276" i="10"/>
  <c r="BA276" i="10"/>
  <c r="AP277" i="10"/>
  <c r="AQ277" i="10"/>
  <c r="AR277" i="10"/>
  <c r="AS277" i="10"/>
  <c r="AT277" i="10"/>
  <c r="AU277" i="10"/>
  <c r="AV277" i="10"/>
  <c r="AW277" i="10"/>
  <c r="AX277" i="10"/>
  <c r="AY277" i="10"/>
  <c r="AZ277" i="10"/>
  <c r="BA277" i="10"/>
  <c r="AP278" i="10"/>
  <c r="AQ278" i="10"/>
  <c r="AR278" i="10"/>
  <c r="AS278" i="10"/>
  <c r="AM279" i="10" s="1"/>
  <c r="AT278" i="10"/>
  <c r="AU278" i="10"/>
  <c r="AV278" i="10"/>
  <c r="AW278" i="10"/>
  <c r="AX278" i="10"/>
  <c r="AY278" i="10"/>
  <c r="AZ278" i="10"/>
  <c r="BA278" i="10"/>
  <c r="AQ279" i="10"/>
  <c r="AR279" i="10"/>
  <c r="AS279" i="10"/>
  <c r="AT279" i="10"/>
  <c r="AU279" i="10"/>
  <c r="AV279" i="10"/>
  <c r="AW279" i="10"/>
  <c r="AX279" i="10"/>
  <c r="AY279" i="10"/>
  <c r="AZ279" i="10"/>
  <c r="AP220" i="10"/>
  <c r="AO282" i="10"/>
  <c r="AO281" i="10"/>
  <c r="AO276" i="10"/>
  <c r="AO277" i="10"/>
  <c r="AO278" i="10"/>
  <c r="AO279" i="10"/>
  <c r="AO280" i="10"/>
  <c r="AN281" i="10"/>
  <c r="AN280" i="10"/>
  <c r="AN276" i="10"/>
  <c r="AN277" i="10"/>
  <c r="AN278" i="10"/>
  <c r="AN279" i="10"/>
  <c r="AN221" i="10"/>
  <c r="AN220" i="10"/>
  <c r="AL282" i="10"/>
  <c r="AL281" i="10"/>
  <c r="AK281" i="10" s="1"/>
  <c r="AL276" i="10"/>
  <c r="AL277" i="10"/>
  <c r="AL278" i="10"/>
  <c r="AL279" i="10"/>
  <c r="AL280" i="10"/>
  <c r="AL220" i="10"/>
  <c r="AK220" i="10"/>
  <c r="AG220" i="10"/>
  <c r="AH220" i="10" s="1"/>
  <c r="AG281" i="10"/>
  <c r="AH281" i="10" s="1"/>
  <c r="AI281" i="10" s="1"/>
  <c r="AG280" i="10"/>
  <c r="AH280" i="10" s="1"/>
  <c r="AI280" i="10" s="1"/>
  <c r="AG276" i="10"/>
  <c r="AH276" i="10" s="1"/>
  <c r="AI276" i="10" s="1"/>
  <c r="AG277" i="10"/>
  <c r="AH277" i="10" s="1"/>
  <c r="AI277" i="10" s="1"/>
  <c r="AG278" i="10"/>
  <c r="AH278" i="10" s="1"/>
  <c r="AI278" i="10" s="1"/>
  <c r="AG279" i="10"/>
  <c r="AH279" i="10" s="1"/>
  <c r="AI279" i="10" s="1"/>
  <c r="AG221" i="10"/>
  <c r="B190" i="10"/>
  <c r="B189" i="10"/>
  <c r="B188" i="10"/>
  <c r="B187" i="10"/>
  <c r="B186" i="10"/>
  <c r="B185" i="10"/>
  <c r="AP181" i="10" a="1"/>
  <c r="AP181" i="10" s="1"/>
  <c r="AO181" i="10"/>
  <c r="AO170" i="10"/>
  <c r="AN170" i="10"/>
  <c r="AM181" i="10"/>
  <c r="AL181" i="10"/>
  <c r="AK170" i="10"/>
  <c r="AJ170" i="10"/>
  <c r="AI176" i="10"/>
  <c r="AH176" i="10"/>
  <c r="AG176" i="10"/>
  <c r="AG170" i="10"/>
  <c r="AG181" i="10"/>
  <c r="AI181" i="10"/>
  <c r="AH181" i="10"/>
  <c r="AI180" i="10"/>
  <c r="AH180" i="10"/>
  <c r="AG180" i="10"/>
  <c r="AI179" i="10"/>
  <c r="AH179" i="10"/>
  <c r="AG179" i="10"/>
  <c r="AI178" i="10"/>
  <c r="AH178" i="10"/>
  <c r="AG178" i="10"/>
  <c r="AI177" i="10"/>
  <c r="AH177" i="10"/>
  <c r="AG177" i="10"/>
  <c r="AI175" i="10"/>
  <c r="AH175" i="10"/>
  <c r="AG175" i="10"/>
  <c r="AI174" i="10"/>
  <c r="AH174" i="10"/>
  <c r="AG174" i="10"/>
  <c r="AI173" i="10"/>
  <c r="AH173" i="10"/>
  <c r="AG173" i="10"/>
  <c r="AI172" i="10"/>
  <c r="AH172" i="10"/>
  <c r="AG172" i="10"/>
  <c r="AI171" i="10"/>
  <c r="AH171" i="10"/>
  <c r="AG171" i="10"/>
  <c r="AI170" i="10"/>
  <c r="AH170" i="10"/>
  <c r="B156" i="10"/>
  <c r="B155" i="10"/>
  <c r="B153" i="10"/>
  <c r="B152" i="10"/>
  <c r="AJ145" i="10" a="1"/>
  <c r="AJ145" i="10" s="1"/>
  <c r="AJ122" i="10" a="1"/>
  <c r="AJ122" i="10" s="1"/>
  <c r="AI122" i="10" a="1"/>
  <c r="AI122" i="10" s="1"/>
  <c r="AH122" i="10"/>
  <c r="AG122" i="10"/>
  <c r="AF122" i="10"/>
  <c r="AH123" i="10" s="1"/>
  <c r="B154" i="10" s="1"/>
  <c r="B113" i="10"/>
  <c r="B112" i="10"/>
  <c r="B111" i="10"/>
  <c r="Y106" i="10"/>
  <c r="S106" i="10"/>
  <c r="M106" i="10"/>
  <c r="BB277" i="10" l="1"/>
  <c r="AK278" i="10" s="1"/>
  <c r="AK276" i="10"/>
  <c r="AK279" i="10"/>
  <c r="AM276" i="10"/>
  <c r="AK280" i="10"/>
  <c r="AK277" i="10"/>
  <c r="AM277" i="10"/>
  <c r="AM280" i="10"/>
  <c r="AI220" i="10"/>
  <c r="D104" i="10"/>
  <c r="D100" i="10"/>
  <c r="D101" i="10"/>
  <c r="D102" i="10"/>
  <c r="D103" i="10"/>
  <c r="AM107" i="10"/>
  <c r="AO106" i="10"/>
  <c r="AO105" i="10"/>
  <c r="AN105" i="10"/>
  <c r="AM105" i="10"/>
  <c r="AL105" i="10"/>
  <c r="AL100" i="10"/>
  <c r="AM100" i="10"/>
  <c r="AN100" i="10"/>
  <c r="AO100" i="10"/>
  <c r="AL101" i="10"/>
  <c r="AM101" i="10"/>
  <c r="AN101" i="10"/>
  <c r="AO101" i="10"/>
  <c r="AL102" i="10"/>
  <c r="AM102" i="10"/>
  <c r="AN102" i="10"/>
  <c r="AO102" i="10"/>
  <c r="AL103" i="10"/>
  <c r="AM103" i="10"/>
  <c r="AN103" i="10"/>
  <c r="AO103" i="10"/>
  <c r="AL104" i="10"/>
  <c r="AM104" i="10"/>
  <c r="AO104" i="10" s="1"/>
  <c r="AN104" i="10"/>
  <c r="AM44" i="10"/>
  <c r="AL44" i="10"/>
  <c r="AK106" i="10"/>
  <c r="AK44" i="10"/>
  <c r="AK105" i="10"/>
  <c r="AK104" i="10"/>
  <c r="AK100" i="10"/>
  <c r="AK101" i="10"/>
  <c r="AK102" i="10"/>
  <c r="AK103" i="10"/>
  <c r="AK45" i="10"/>
  <c r="AI105" i="10"/>
  <c r="AI44" i="10"/>
  <c r="AH105" i="10"/>
  <c r="AH100" i="10"/>
  <c r="AI100" i="10" s="1"/>
  <c r="AH101" i="10"/>
  <c r="AI101" i="10" s="1"/>
  <c r="AH102" i="10"/>
  <c r="AI102" i="10" s="1"/>
  <c r="AH103" i="10"/>
  <c r="AI103" i="10" s="1"/>
  <c r="AH44" i="10"/>
  <c r="AG105" i="10"/>
  <c r="AG104" i="10"/>
  <c r="AH104" i="10" s="1"/>
  <c r="AI104" i="10" s="1"/>
  <c r="AG100" i="10"/>
  <c r="AG101" i="10"/>
  <c r="AG102" i="10"/>
  <c r="AG103" i="10"/>
  <c r="AG45" i="10"/>
  <c r="AG44" i="10"/>
  <c r="AM278" i="10" l="1"/>
  <c r="AI1027" i="9"/>
  <c r="B1031" i="9" s="1"/>
  <c r="B1033" i="9"/>
  <c r="B1032" i="9"/>
  <c r="B1030" i="9"/>
  <c r="B1029" i="9"/>
  <c r="BQ1027" i="9"/>
  <c r="BQ1026" i="9"/>
  <c r="BP1026" i="9"/>
  <c r="BO1026" i="9"/>
  <c r="BN1026" i="9"/>
  <c r="BM1025" i="9"/>
  <c r="BL1025" i="9"/>
  <c r="BK1025" i="9"/>
  <c r="BJ1025" i="9"/>
  <c r="BA1025" i="9"/>
  <c r="AZ1025" i="9"/>
  <c r="AY1025" i="9"/>
  <c r="AX1025" i="9"/>
  <c r="AW1025" i="9"/>
  <c r="AV1025" i="9"/>
  <c r="AU1025" i="9"/>
  <c r="AT1025" i="9"/>
  <c r="AO1025" i="9"/>
  <c r="AN1025" i="9"/>
  <c r="AM1025" i="9"/>
  <c r="AL1025" i="9"/>
  <c r="AK1025" i="9"/>
  <c r="AJ1025" i="9"/>
  <c r="AI1025" i="9"/>
  <c r="AH1025" i="9"/>
  <c r="AG1025" i="9"/>
  <c r="AF1025" i="9"/>
  <c r="AG1013" i="9"/>
  <c r="AI1011" i="9"/>
  <c r="AI1010" i="9"/>
  <c r="AH1011" i="9"/>
  <c r="AH1010" i="9"/>
  <c r="B1015" i="9"/>
  <c r="B1014" i="9"/>
  <c r="B1013" i="9"/>
  <c r="B1012" i="9"/>
  <c r="B1011" i="9"/>
  <c r="O1007" i="9"/>
  <c r="AX1007" i="9"/>
  <c r="AX1006" i="9"/>
  <c r="AX1005" i="9"/>
  <c r="AX1004" i="9"/>
  <c r="AX996" i="9"/>
  <c r="AX995" i="9"/>
  <c r="AV1006" i="9"/>
  <c r="AU1006" i="9"/>
  <c r="AT1006" i="9"/>
  <c r="AS1006" i="9"/>
  <c r="AV995" i="9"/>
  <c r="AU995" i="9"/>
  <c r="AT995" i="9"/>
  <c r="AS995" i="9"/>
  <c r="AQ995" i="9"/>
  <c r="AP995" i="9"/>
  <c r="AO995" i="9"/>
  <c r="AN995" i="9"/>
  <c r="AM1006" i="9"/>
  <c r="AL1006" i="9"/>
  <c r="AK1006" i="9"/>
  <c r="AM995" i="9"/>
  <c r="AL995" i="9"/>
  <c r="AK995" i="9"/>
  <c r="AJ995" i="9"/>
  <c r="AG1006" i="9"/>
  <c r="AG1000" i="9"/>
  <c r="AG999" i="9"/>
  <c r="AG998" i="9"/>
  <c r="AG997" i="9"/>
  <c r="AG996" i="9"/>
  <c r="AG995" i="9"/>
  <c r="AF995" i="9"/>
  <c r="B986" i="9"/>
  <c r="B985" i="9"/>
  <c r="B984" i="9"/>
  <c r="B983" i="9"/>
  <c r="B982" i="9"/>
  <c r="B981" i="9"/>
  <c r="O977" i="9"/>
  <c r="AM965" i="9" s="1"/>
  <c r="AP966" i="9" s="1"/>
  <c r="AV977" i="9"/>
  <c r="AV976" i="9"/>
  <c r="AU976" i="9"/>
  <c r="AT976" i="9"/>
  <c r="AS976" i="9"/>
  <c r="AV965" i="9"/>
  <c r="AU965" i="9"/>
  <c r="AT965" i="9"/>
  <c r="AS965" i="9"/>
  <c r="AP965" i="9"/>
  <c r="AO965" i="9"/>
  <c r="AN965" i="9"/>
  <c r="AJ978" i="9"/>
  <c r="AL977" i="9"/>
  <c r="AL976" i="9"/>
  <c r="AK976" i="9"/>
  <c r="AJ965" i="9"/>
  <c r="AI965" i="9"/>
  <c r="AH965" i="9"/>
  <c r="AG965" i="9"/>
  <c r="AJ950" i="9"/>
  <c r="B957" i="9"/>
  <c r="B956" i="9"/>
  <c r="B955" i="9"/>
  <c r="B954" i="9"/>
  <c r="B953" i="9"/>
  <c r="O949" i="9"/>
  <c r="AM924" i="9" s="1"/>
  <c r="AP924" i="9"/>
  <c r="AO924" i="9"/>
  <c r="AN924" i="9"/>
  <c r="AL949" i="9"/>
  <c r="AL948" i="9"/>
  <c r="AK948" i="9"/>
  <c r="AJ924" i="9"/>
  <c r="AI924" i="9"/>
  <c r="AH924" i="9"/>
  <c r="AG924" i="9"/>
  <c r="B915" i="9"/>
  <c r="B914" i="9"/>
  <c r="B913" i="9"/>
  <c r="D906" i="9"/>
  <c r="D902" i="9"/>
  <c r="D903" i="9"/>
  <c r="D904" i="9"/>
  <c r="D905" i="9"/>
  <c r="AD908" i="9"/>
  <c r="O908" i="9"/>
  <c r="P908" i="9"/>
  <c r="Q908" i="9"/>
  <c r="R908" i="9"/>
  <c r="S908" i="9"/>
  <c r="T908" i="9"/>
  <c r="U908" i="9"/>
  <c r="V908" i="9"/>
  <c r="W908" i="9"/>
  <c r="X908" i="9"/>
  <c r="Y908" i="9"/>
  <c r="Z908" i="9"/>
  <c r="AA908" i="9"/>
  <c r="AB908" i="9"/>
  <c r="AC908" i="9"/>
  <c r="R907" i="9" l="1"/>
  <c r="Q907" i="9"/>
  <c r="P907" i="9"/>
  <c r="O907" i="9"/>
  <c r="BA907" i="9" s="1"/>
  <c r="BD907" i="9" s="1"/>
  <c r="BI907" i="9"/>
  <c r="O902" i="9"/>
  <c r="P902" i="9"/>
  <c r="Q902" i="9"/>
  <c r="R902" i="9"/>
  <c r="O903" i="9"/>
  <c r="BA903" i="9" s="1"/>
  <c r="BD903" i="9" s="1"/>
  <c r="P903" i="9"/>
  <c r="Q903" i="9"/>
  <c r="AL903" i="9" s="1"/>
  <c r="R903" i="9"/>
  <c r="AJ903" i="9" s="1"/>
  <c r="O904" i="9"/>
  <c r="BA904" i="9" s="1"/>
  <c r="P904" i="9"/>
  <c r="BE904" i="9" s="1"/>
  <c r="BH904" i="9" s="1"/>
  <c r="Q904" i="9"/>
  <c r="BI904" i="9" s="1"/>
  <c r="BL904" i="9" s="1"/>
  <c r="R904" i="9"/>
  <c r="O905" i="9"/>
  <c r="AK905" i="9" s="1"/>
  <c r="AN905" i="9" s="1"/>
  <c r="P905" i="9"/>
  <c r="BE905" i="9" s="1"/>
  <c r="BH905" i="9" s="1"/>
  <c r="Q905" i="9"/>
  <c r="R905" i="9"/>
  <c r="O906" i="9"/>
  <c r="BA906" i="9" s="1"/>
  <c r="BD906" i="9" s="1"/>
  <c r="P906" i="9"/>
  <c r="AJ906" i="9" s="1"/>
  <c r="Q906" i="9"/>
  <c r="AL906" i="9" s="1"/>
  <c r="R906" i="9"/>
  <c r="BM907" i="9"/>
  <c r="BP907" i="9" s="1"/>
  <c r="R846" i="9"/>
  <c r="Q846" i="9"/>
  <c r="P846" i="9"/>
  <c r="O846" i="9"/>
  <c r="BO907" i="9"/>
  <c r="BN907" i="9"/>
  <c r="BC846" i="9"/>
  <c r="BB846" i="9"/>
  <c r="BA846" i="9"/>
  <c r="BD846" i="9" s="1"/>
  <c r="AZ908" i="9"/>
  <c r="AZ907" i="9"/>
  <c r="AY907" i="9"/>
  <c r="AX907" i="9"/>
  <c r="AW907" i="9"/>
  <c r="BA902" i="9"/>
  <c r="BB902" i="9"/>
  <c r="BD902" i="9" s="1"/>
  <c r="BC902" i="9"/>
  <c r="BE902" i="9"/>
  <c r="BF902" i="9"/>
  <c r="BG902" i="9"/>
  <c r="BH902" i="9"/>
  <c r="BI902" i="9"/>
  <c r="BJ902" i="9"/>
  <c r="BK902" i="9"/>
  <c r="BL902" i="9"/>
  <c r="BM902" i="9"/>
  <c r="BP902" i="9" s="1"/>
  <c r="BN902" i="9"/>
  <c r="BO902" i="9"/>
  <c r="BB903" i="9"/>
  <c r="BC903" i="9"/>
  <c r="BE903" i="9"/>
  <c r="BF903" i="9"/>
  <c r="BG903" i="9"/>
  <c r="BH903" i="9"/>
  <c r="BI903" i="9"/>
  <c r="BL903" i="9" s="1"/>
  <c r="BJ903" i="9"/>
  <c r="BK903" i="9"/>
  <c r="BM903" i="9"/>
  <c r="BP903" i="9" s="1"/>
  <c r="BN903" i="9"/>
  <c r="BO903" i="9"/>
  <c r="BB904" i="9"/>
  <c r="BC904" i="9"/>
  <c r="BF904" i="9"/>
  <c r="BG904" i="9"/>
  <c r="BJ904" i="9"/>
  <c r="BK904" i="9"/>
  <c r="BM904" i="9"/>
  <c r="BP904" i="9" s="1"/>
  <c r="BN904" i="9"/>
  <c r="BO904" i="9"/>
  <c r="BB905" i="9"/>
  <c r="BC905" i="9"/>
  <c r="BF905" i="9"/>
  <c r="BG905" i="9"/>
  <c r="BI905" i="9"/>
  <c r="BJ905" i="9"/>
  <c r="BK905" i="9"/>
  <c r="BL905" i="9"/>
  <c r="BM905" i="9"/>
  <c r="BP905" i="9" s="1"/>
  <c r="BN905" i="9"/>
  <c r="BO905" i="9"/>
  <c r="BB906" i="9"/>
  <c r="BC906" i="9"/>
  <c r="BE906" i="9"/>
  <c r="BF906" i="9"/>
  <c r="BG906" i="9"/>
  <c r="BH906" i="9"/>
  <c r="BI906" i="9"/>
  <c r="BJ906" i="9"/>
  <c r="BL906" i="9" s="1"/>
  <c r="BK906" i="9"/>
  <c r="BM906" i="9"/>
  <c r="BN906" i="9"/>
  <c r="BO906" i="9"/>
  <c r="BB907" i="9"/>
  <c r="BC907" i="9"/>
  <c r="BF907" i="9"/>
  <c r="BG907" i="9"/>
  <c r="BJ907" i="9"/>
  <c r="BK907" i="9"/>
  <c r="AK846" i="9"/>
  <c r="AV908" i="9"/>
  <c r="AR908" i="9"/>
  <c r="AK902" i="9"/>
  <c r="AL902" i="9"/>
  <c r="AM902" i="9"/>
  <c r="AN902" i="9"/>
  <c r="AO902" i="9"/>
  <c r="AP902" i="9"/>
  <c r="AQ902" i="9"/>
  <c r="AR902" i="9"/>
  <c r="AS902" i="9"/>
  <c r="AV902" i="9" s="1"/>
  <c r="AT902" i="9"/>
  <c r="AU902" i="9"/>
  <c r="AW902" i="9"/>
  <c r="AZ902" i="9" s="1"/>
  <c r="AX902" i="9"/>
  <c r="AY902" i="9"/>
  <c r="AO903" i="9"/>
  <c r="AR903" i="9" s="1"/>
  <c r="AP903" i="9"/>
  <c r="AQ903" i="9"/>
  <c r="AS903" i="9"/>
  <c r="AT903" i="9"/>
  <c r="AU903" i="9"/>
  <c r="AV903" i="9"/>
  <c r="AW903" i="9"/>
  <c r="AX903" i="9"/>
  <c r="AY903" i="9"/>
  <c r="AZ903" i="9"/>
  <c r="AO904" i="9"/>
  <c r="AR904" i="9" s="1"/>
  <c r="AP904" i="9"/>
  <c r="AQ904" i="9"/>
  <c r="AS904" i="9"/>
  <c r="AV904" i="9" s="1"/>
  <c r="AT904" i="9"/>
  <c r="AU904" i="9"/>
  <c r="AW904" i="9"/>
  <c r="AX904" i="9"/>
  <c r="AY904" i="9"/>
  <c r="AZ904" i="9"/>
  <c r="AO905" i="9"/>
  <c r="AP905" i="9"/>
  <c r="AQ905" i="9"/>
  <c r="AR905" i="9"/>
  <c r="AS905" i="9"/>
  <c r="AT905" i="9"/>
  <c r="AU905" i="9"/>
  <c r="AV905" i="9"/>
  <c r="AW905" i="9"/>
  <c r="AX905" i="9"/>
  <c r="AY905" i="9"/>
  <c r="AZ905" i="9"/>
  <c r="AK906" i="9"/>
  <c r="AN906" i="9" s="1"/>
  <c r="AM906" i="9"/>
  <c r="AO906" i="9"/>
  <c r="AR906" i="9" s="1"/>
  <c r="AP906" i="9"/>
  <c r="AQ906" i="9"/>
  <c r="AS906" i="9"/>
  <c r="AT906" i="9"/>
  <c r="AU906" i="9"/>
  <c r="AV906" i="9"/>
  <c r="AW906" i="9"/>
  <c r="AZ906" i="9" s="1"/>
  <c r="AX906" i="9"/>
  <c r="AY906" i="9"/>
  <c r="AO907" i="9"/>
  <c r="AP907" i="9"/>
  <c r="AQ907" i="9"/>
  <c r="AR907" i="9"/>
  <c r="AS907" i="9"/>
  <c r="AT907" i="9"/>
  <c r="AU907" i="9"/>
  <c r="AV907" i="9"/>
  <c r="AJ902" i="9"/>
  <c r="AJ846" i="9"/>
  <c r="AG846" i="9"/>
  <c r="AH846" i="9" s="1"/>
  <c r="AF907" i="9"/>
  <c r="AG907" i="9" s="1"/>
  <c r="AH907" i="9" s="1"/>
  <c r="AF906" i="9"/>
  <c r="AG906" i="9" s="1"/>
  <c r="AH906" i="9" s="1"/>
  <c r="AF902" i="9"/>
  <c r="AG902" i="9" s="1"/>
  <c r="AH902" i="9" s="1"/>
  <c r="AF903" i="9"/>
  <c r="AG903" i="9" s="1"/>
  <c r="AH903" i="9" s="1"/>
  <c r="AF904" i="9"/>
  <c r="AG904" i="9" s="1"/>
  <c r="AH904" i="9" s="1"/>
  <c r="AF905" i="9"/>
  <c r="AG905" i="9" s="1"/>
  <c r="AH905" i="9" s="1"/>
  <c r="AF846" i="9"/>
  <c r="B837" i="9"/>
  <c r="B836" i="9"/>
  <c r="B835" i="9"/>
  <c r="B834" i="9"/>
  <c r="B833" i="9"/>
  <c r="O829" i="9"/>
  <c r="AN830" i="9"/>
  <c r="AP829" i="9"/>
  <c r="AP828" i="9"/>
  <c r="AO828" i="9"/>
  <c r="AN828" i="9"/>
  <c r="AM828" i="9"/>
  <c r="AP826" i="9"/>
  <c r="AO826" i="9"/>
  <c r="AN826" i="9"/>
  <c r="AM826" i="9"/>
  <c r="AL827" i="9"/>
  <c r="AL826" i="9"/>
  <c r="AK826" i="9"/>
  <c r="AJ826" i="9"/>
  <c r="AI826" i="9"/>
  <c r="AH826" i="9"/>
  <c r="AG826" i="9"/>
  <c r="AA829" i="9"/>
  <c r="W829" i="9"/>
  <c r="S829" i="9"/>
  <c r="AO827" i="9"/>
  <c r="AN827" i="9"/>
  <c r="AM827" i="9"/>
  <c r="B821" i="9"/>
  <c r="B820" i="9"/>
  <c r="B818" i="9"/>
  <c r="B817" i="9"/>
  <c r="B816" i="9"/>
  <c r="O810" i="9"/>
  <c r="AM794" i="9" s="1"/>
  <c r="AV809" i="9"/>
  <c r="AU809" i="9"/>
  <c r="AT809" i="9"/>
  <c r="AS809" i="9"/>
  <c r="AV794" i="9"/>
  <c r="AU794" i="9"/>
  <c r="AT794" i="9"/>
  <c r="AS794" i="9"/>
  <c r="AP794" i="9"/>
  <c r="AO794" i="9"/>
  <c r="AN794" i="9"/>
  <c r="AL809" i="9"/>
  <c r="AK809" i="9"/>
  <c r="AJ794" i="9"/>
  <c r="AI794" i="9"/>
  <c r="AH794" i="9"/>
  <c r="AG794" i="9"/>
  <c r="AF794" i="9"/>
  <c r="B784" i="9"/>
  <c r="B783" i="9"/>
  <c r="B782" i="9"/>
  <c r="B781" i="9"/>
  <c r="B780" i="9"/>
  <c r="O776" i="9"/>
  <c r="AP775" i="9"/>
  <c r="AO775" i="9"/>
  <c r="AN773" i="9"/>
  <c r="AM773" i="9"/>
  <c r="AL773" i="9"/>
  <c r="AK773" i="9"/>
  <c r="AJ773" i="9"/>
  <c r="AI773" i="9"/>
  <c r="AH773" i="9"/>
  <c r="AG773" i="9"/>
  <c r="B768" i="9"/>
  <c r="B767" i="9"/>
  <c r="B766" i="9"/>
  <c r="B765" i="9"/>
  <c r="B764" i="9"/>
  <c r="B763" i="9"/>
  <c r="O759" i="9"/>
  <c r="AM747" i="9" s="1"/>
  <c r="AV759" i="9"/>
  <c r="AV758" i="9"/>
  <c r="AU758" i="9"/>
  <c r="AT758" i="9"/>
  <c r="AS758" i="9"/>
  <c r="AV747" i="9"/>
  <c r="AU747" i="9"/>
  <c r="AT747" i="9"/>
  <c r="AS747" i="9"/>
  <c r="AP747" i="9"/>
  <c r="AO747" i="9"/>
  <c r="AN747" i="9"/>
  <c r="AL758" i="9"/>
  <c r="AK758" i="9"/>
  <c r="AJ747" i="9"/>
  <c r="AI747" i="9"/>
  <c r="AH747" i="9"/>
  <c r="AG747" i="9"/>
  <c r="B738" i="9"/>
  <c r="B737" i="9"/>
  <c r="B736" i="9"/>
  <c r="B735" i="9"/>
  <c r="B734" i="9"/>
  <c r="O728" i="9"/>
  <c r="AP727" i="9"/>
  <c r="AO727" i="9"/>
  <c r="AN708" i="9"/>
  <c r="AM708" i="9"/>
  <c r="AL708" i="9"/>
  <c r="AK708" i="9"/>
  <c r="AJ708" i="9"/>
  <c r="AI708" i="9"/>
  <c r="AH708" i="9"/>
  <c r="AG708" i="9"/>
  <c r="B702" i="9"/>
  <c r="B701" i="9"/>
  <c r="B700" i="9"/>
  <c r="B699" i="9"/>
  <c r="B698" i="9"/>
  <c r="O694" i="9"/>
  <c r="AI685" i="9" s="1"/>
  <c r="AP693" i="9"/>
  <c r="AO693" i="9"/>
  <c r="AN685" i="9"/>
  <c r="AM685" i="9"/>
  <c r="AL685" i="9"/>
  <c r="AK685" i="9"/>
  <c r="AJ685" i="9"/>
  <c r="AH685" i="9"/>
  <c r="AG685" i="9"/>
  <c r="B678" i="9"/>
  <c r="B677" i="9"/>
  <c r="B676" i="9"/>
  <c r="B675" i="9"/>
  <c r="B674" i="9"/>
  <c r="AN671" i="9"/>
  <c r="AP670" i="9"/>
  <c r="AP669" i="9"/>
  <c r="AO669" i="9"/>
  <c r="AN669" i="9"/>
  <c r="AN655" i="9"/>
  <c r="AM655" i="9"/>
  <c r="AL655" i="9"/>
  <c r="AK655" i="9"/>
  <c r="AJ655" i="9"/>
  <c r="AI655" i="9"/>
  <c r="AH655" i="9"/>
  <c r="AG655" i="9"/>
  <c r="AM641" i="9"/>
  <c r="B646" i="9" s="1"/>
  <c r="B648" i="9"/>
  <c r="B647" i="9"/>
  <c r="B645" i="9"/>
  <c r="B644" i="9"/>
  <c r="AA640" i="9"/>
  <c r="O640" i="9"/>
  <c r="S640" i="9"/>
  <c r="D634" i="9"/>
  <c r="D635" i="9"/>
  <c r="D636" i="9"/>
  <c r="D637" i="9"/>
  <c r="D638" i="9"/>
  <c r="AP640" i="9"/>
  <c r="AP639" i="9"/>
  <c r="AP578" i="9"/>
  <c r="AP634" i="9"/>
  <c r="AP635" i="9"/>
  <c r="AP636" i="9"/>
  <c r="AP637" i="9"/>
  <c r="AP638" i="9"/>
  <c r="AO640" i="9"/>
  <c r="AO639" i="9"/>
  <c r="AN639" i="9"/>
  <c r="AM639" i="9"/>
  <c r="AL639" i="9"/>
  <c r="AL634" i="9"/>
  <c r="AM634" i="9"/>
  <c r="AN634" i="9"/>
  <c r="AO634" i="9"/>
  <c r="AL635" i="9"/>
  <c r="AM635" i="9"/>
  <c r="AN635" i="9"/>
  <c r="AO635" i="9"/>
  <c r="AL636" i="9"/>
  <c r="AM636" i="9"/>
  <c r="AN636" i="9"/>
  <c r="AO636" i="9"/>
  <c r="AL637" i="9"/>
  <c r="AO637" i="9" s="1"/>
  <c r="AM637" i="9"/>
  <c r="AN637" i="9"/>
  <c r="AL638" i="9"/>
  <c r="AM638" i="9"/>
  <c r="AN638" i="9"/>
  <c r="AO638" i="9"/>
  <c r="AO578" i="9"/>
  <c r="AM578" i="9"/>
  <c r="AL578" i="9"/>
  <c r="AK640" i="9"/>
  <c r="AK639" i="9"/>
  <c r="AK634" i="9"/>
  <c r="AK635" i="9"/>
  <c r="AK636" i="9"/>
  <c r="AK637" i="9"/>
  <c r="AK638" i="9"/>
  <c r="AK578" i="9"/>
  <c r="AG578" i="9"/>
  <c r="AI639" i="9"/>
  <c r="AI634" i="9"/>
  <c r="AI635" i="9"/>
  <c r="AI636" i="9"/>
  <c r="AI637" i="9"/>
  <c r="AI638" i="9"/>
  <c r="AI578" i="9"/>
  <c r="AH640" i="9"/>
  <c r="AJ640" i="9" s="1"/>
  <c r="AG640" i="9"/>
  <c r="AH639" i="9"/>
  <c r="AH634" i="9"/>
  <c r="AH635" i="9"/>
  <c r="AH636" i="9"/>
  <c r="AH637" i="9"/>
  <c r="AH638" i="9"/>
  <c r="AH578" i="9"/>
  <c r="AG639" i="9"/>
  <c r="AG634" i="9"/>
  <c r="AG635" i="9"/>
  <c r="AG636" i="9"/>
  <c r="AG637" i="9"/>
  <c r="AG638" i="9"/>
  <c r="W640" i="9"/>
  <c r="AL907" i="9" l="1"/>
  <c r="BL907" i="9"/>
  <c r="AJ904" i="9"/>
  <c r="AM907" i="9"/>
  <c r="AM905" i="9"/>
  <c r="AM904" i="9"/>
  <c r="AN903" i="9"/>
  <c r="AL905" i="9"/>
  <c r="AK904" i="9"/>
  <c r="AN904" i="9" s="1"/>
  <c r="BQ904" i="9" s="1"/>
  <c r="BR904" i="9" s="1"/>
  <c r="BE907" i="9"/>
  <c r="BH907" i="9" s="1"/>
  <c r="AL904" i="9"/>
  <c r="AK907" i="9"/>
  <c r="AN907" i="9" s="1"/>
  <c r="AJ907" i="9"/>
  <c r="AJ908" i="9" s="1"/>
  <c r="BA905" i="9"/>
  <c r="BD905" i="9" s="1"/>
  <c r="BQ905" i="9" s="1"/>
  <c r="BR905" i="9" s="1"/>
  <c r="AJ905" i="9"/>
  <c r="AM903" i="9"/>
  <c r="AK903" i="9"/>
  <c r="BD904" i="9"/>
  <c r="BP906" i="9"/>
  <c r="AM846" i="9"/>
  <c r="AN846" i="9"/>
  <c r="AL846" i="9"/>
  <c r="BQ906" i="9"/>
  <c r="BR906" i="9" s="1"/>
  <c r="BQ902" i="9"/>
  <c r="BR902" i="9" s="1"/>
  <c r="BQ903" i="9"/>
  <c r="BR903" i="9" s="1"/>
  <c r="AP827" i="9"/>
  <c r="AI640" i="9"/>
  <c r="B564" i="9"/>
  <c r="B563" i="9"/>
  <c r="B562" i="9"/>
  <c r="B561" i="9"/>
  <c r="B560" i="9"/>
  <c r="AJ554" i="9"/>
  <c r="AJ553" i="9"/>
  <c r="AJ527" i="9"/>
  <c r="AH527" i="9"/>
  <c r="AG529" i="9"/>
  <c r="AG527" i="9"/>
  <c r="B518" i="9"/>
  <c r="B517" i="9"/>
  <c r="B516" i="9"/>
  <c r="B515" i="9"/>
  <c r="B514" i="9"/>
  <c r="B513" i="9"/>
  <c r="AI487" i="9"/>
  <c r="AL496" i="9"/>
  <c r="AO495" i="9"/>
  <c r="AL495" i="9"/>
  <c r="AO494" i="9"/>
  <c r="AO485" i="9"/>
  <c r="AM485" i="9"/>
  <c r="AL485" i="9"/>
  <c r="AJ485" i="9"/>
  <c r="AI486" i="9"/>
  <c r="AI485" i="9"/>
  <c r="AH486" i="9"/>
  <c r="AH485" i="9"/>
  <c r="AG487" i="9"/>
  <c r="AG486" i="9"/>
  <c r="AG485" i="9"/>
  <c r="B469" i="9"/>
  <c r="B468" i="9"/>
  <c r="B467" i="9"/>
  <c r="B466" i="9"/>
  <c r="B465" i="9"/>
  <c r="AK461" i="9"/>
  <c r="AG463" i="9"/>
  <c r="AG462" i="9"/>
  <c r="AG461" i="9"/>
  <c r="AO456" i="9"/>
  <c r="AQ454" i="9"/>
  <c r="AQ451" i="9"/>
  <c r="AP454" i="9"/>
  <c r="AP453" i="9"/>
  <c r="AP452" i="9"/>
  <c r="AP451" i="9"/>
  <c r="B453" i="9"/>
  <c r="B452" i="9"/>
  <c r="B451" i="9"/>
  <c r="B450" i="9"/>
  <c r="AX446" i="9"/>
  <c r="AU446" i="9" s="1" a="1"/>
  <c r="AU446" i="9" s="1"/>
  <c r="AW446" i="9" a="1"/>
  <c r="AW446" i="9" s="1"/>
  <c r="AV446" i="9" a="1"/>
  <c r="AV446" i="9" s="1"/>
  <c r="AT446" i="9"/>
  <c r="AQ446" i="9" s="1" a="1"/>
  <c r="AQ446" i="9" s="1"/>
  <c r="AS446" i="9" a="1"/>
  <c r="AS446" i="9" s="1"/>
  <c r="AR446" i="9" a="1"/>
  <c r="AR446" i="9"/>
  <c r="AO446" i="9"/>
  <c r="AN448" i="9"/>
  <c r="AN447" i="9"/>
  <c r="AN446" i="9"/>
  <c r="AM447" i="9"/>
  <c r="AM446" i="9"/>
  <c r="AL447" i="9"/>
  <c r="AL446" i="9"/>
  <c r="AK447" i="9"/>
  <c r="AK446" i="9"/>
  <c r="AJ447" i="9"/>
  <c r="AJ446" i="9"/>
  <c r="AI447" i="9"/>
  <c r="AI446" i="9"/>
  <c r="AH447" i="9"/>
  <c r="AH446" i="9"/>
  <c r="AG448" i="9"/>
  <c r="AG447" i="9"/>
  <c r="AL409" i="9"/>
  <c r="AL402" i="9"/>
  <c r="AL401" i="9"/>
  <c r="AK409" i="9"/>
  <c r="AK408" i="9"/>
  <c r="AK407" i="9"/>
  <c r="AK406" i="9"/>
  <c r="AK405" i="9"/>
  <c r="AK404" i="9"/>
  <c r="AK403" i="9"/>
  <c r="AK402" i="9"/>
  <c r="AK401" i="9"/>
  <c r="B426" i="9"/>
  <c r="B425" i="9"/>
  <c r="B424" i="9"/>
  <c r="AD419" i="9"/>
  <c r="P419" i="9"/>
  <c r="Q419" i="9"/>
  <c r="R419" i="9"/>
  <c r="S419" i="9"/>
  <c r="T419" i="9"/>
  <c r="U419" i="9"/>
  <c r="V419" i="9"/>
  <c r="W419" i="9"/>
  <c r="X419" i="9"/>
  <c r="Y419" i="9"/>
  <c r="Z419" i="9"/>
  <c r="AA419" i="9"/>
  <c r="AB419" i="9"/>
  <c r="AC419" i="9"/>
  <c r="D413" i="9"/>
  <c r="D414" i="9"/>
  <c r="D415" i="9"/>
  <c r="D416" i="9"/>
  <c r="D417" i="9"/>
  <c r="AD350" i="9"/>
  <c r="P350" i="9"/>
  <c r="Q350" i="9"/>
  <c r="R350" i="9"/>
  <c r="S350" i="9"/>
  <c r="T350" i="9"/>
  <c r="U350" i="9"/>
  <c r="V350" i="9"/>
  <c r="W350" i="9"/>
  <c r="X350" i="9"/>
  <c r="Y350" i="9"/>
  <c r="Z350" i="9"/>
  <c r="AA350" i="9"/>
  <c r="AB350" i="9"/>
  <c r="AC350" i="9"/>
  <c r="D344" i="9"/>
  <c r="D345" i="9"/>
  <c r="D346" i="9"/>
  <c r="D347" i="9"/>
  <c r="D348" i="9"/>
  <c r="AD281" i="9"/>
  <c r="L281" i="9"/>
  <c r="M281" i="9"/>
  <c r="N281" i="9"/>
  <c r="O281" i="9"/>
  <c r="P281" i="9"/>
  <c r="Q281" i="9"/>
  <c r="R281" i="9"/>
  <c r="S281" i="9"/>
  <c r="T281" i="9"/>
  <c r="U281" i="9"/>
  <c r="V281" i="9"/>
  <c r="W281" i="9"/>
  <c r="X281" i="9"/>
  <c r="Y281" i="9"/>
  <c r="Z281" i="9"/>
  <c r="AA281" i="9"/>
  <c r="AB281" i="9"/>
  <c r="AC281" i="9"/>
  <c r="D275" i="9"/>
  <c r="D276" i="9"/>
  <c r="D277" i="9"/>
  <c r="D278" i="9"/>
  <c r="D279" i="9"/>
  <c r="O419" i="9"/>
  <c r="O350" i="9"/>
  <c r="K281" i="9"/>
  <c r="BQ907" i="9" l="1"/>
  <c r="BR907" i="9" s="1"/>
  <c r="AH448" i="9"/>
  <c r="AO558" i="6" a="1"/>
  <c r="AO558" i="6"/>
  <c r="AP558" i="6" s="1"/>
  <c r="AM558" i="6" a="1"/>
  <c r="AM558" i="6" s="1"/>
  <c r="AN558" i="6" s="1"/>
  <c r="B901" i="6" a="1"/>
  <c r="B901" i="6" s="1"/>
  <c r="B853" i="6" a="1"/>
  <c r="B853" i="6" s="1"/>
  <c r="B78" i="6"/>
  <c r="EE230" i="9"/>
  <c r="EE226" i="9"/>
  <c r="EE223" i="9"/>
  <c r="EE222" i="9"/>
  <c r="EE229" i="9"/>
  <c r="EE228" i="9"/>
  <c r="EE227" i="9"/>
  <c r="EE225" i="9"/>
  <c r="EE224" i="9"/>
  <c r="EE221" i="9"/>
  <c r="EE220" i="9"/>
  <c r="EE219" i="9"/>
  <c r="EB281" i="9"/>
  <c r="EB219" i="9"/>
  <c r="EB280" i="9"/>
  <c r="DZ281" i="9"/>
  <c r="DZ280" i="9"/>
  <c r="DP219" i="9"/>
  <c r="DO219" i="9"/>
  <c r="DN281" i="9"/>
  <c r="DN280" i="9"/>
  <c r="DN219" i="9"/>
  <c r="DM281" i="9"/>
  <c r="DM280" i="9"/>
  <c r="DC219" i="9"/>
  <c r="DB219" i="9"/>
  <c r="DA281" i="9"/>
  <c r="DA280" i="9"/>
  <c r="DA219" i="9"/>
  <c r="CZ281" i="9"/>
  <c r="CZ280" i="9"/>
  <c r="CP219" i="9"/>
  <c r="CO219" i="9"/>
  <c r="CN219" i="9"/>
  <c r="CN281" i="9"/>
  <c r="CN280" i="9"/>
  <c r="CM281" i="9"/>
  <c r="CM280" i="9"/>
  <c r="CC280" i="9"/>
  <c r="CB280" i="9"/>
  <c r="CC219" i="9"/>
  <c r="CB219" i="9"/>
  <c r="CA281" i="9"/>
  <c r="CA280" i="9"/>
  <c r="CB275" i="9"/>
  <c r="CC275" i="9"/>
  <c r="CD275" i="9"/>
  <c r="CE275" i="9"/>
  <c r="CF275" i="9"/>
  <c r="CG275" i="9"/>
  <c r="CH275" i="9"/>
  <c r="CI275" i="9"/>
  <c r="CJ275" i="9"/>
  <c r="CK275" i="9"/>
  <c r="CL275" i="9"/>
  <c r="CM275" i="9"/>
  <c r="CN275" i="9"/>
  <c r="CO275" i="9"/>
  <c r="CP275" i="9"/>
  <c r="CQ275" i="9"/>
  <c r="CR275" i="9"/>
  <c r="CS275" i="9"/>
  <c r="CT275" i="9"/>
  <c r="CU275" i="9"/>
  <c r="CV275" i="9"/>
  <c r="CW275" i="9"/>
  <c r="CX275" i="9"/>
  <c r="CY275" i="9"/>
  <c r="CZ275" i="9"/>
  <c r="DA275" i="9"/>
  <c r="DB275" i="9"/>
  <c r="DC275" i="9"/>
  <c r="DD275" i="9"/>
  <c r="DE275" i="9"/>
  <c r="DF275" i="9"/>
  <c r="DG275" i="9"/>
  <c r="DH275" i="9"/>
  <c r="DI275" i="9"/>
  <c r="DJ275" i="9"/>
  <c r="DK275" i="9"/>
  <c r="DL275" i="9"/>
  <c r="DM275" i="9"/>
  <c r="DN275" i="9"/>
  <c r="DO275" i="9"/>
  <c r="DP275" i="9"/>
  <c r="DQ275" i="9"/>
  <c r="DR275" i="9"/>
  <c r="DS275" i="9"/>
  <c r="DT275" i="9"/>
  <c r="DU275" i="9"/>
  <c r="DV275" i="9"/>
  <c r="DW275" i="9"/>
  <c r="DX275" i="9"/>
  <c r="DY275" i="9"/>
  <c r="DZ275" i="9"/>
  <c r="EB275" i="9"/>
  <c r="CB276" i="9"/>
  <c r="CC276" i="9"/>
  <c r="CD276" i="9"/>
  <c r="CE276" i="9"/>
  <c r="CF276" i="9"/>
  <c r="CG276" i="9"/>
  <c r="CH276" i="9"/>
  <c r="CI276" i="9"/>
  <c r="CJ276" i="9"/>
  <c r="CK276" i="9"/>
  <c r="CL276" i="9"/>
  <c r="CM276" i="9"/>
  <c r="CN276" i="9"/>
  <c r="CO276" i="9"/>
  <c r="CP276" i="9"/>
  <c r="CQ276" i="9"/>
  <c r="CR276" i="9"/>
  <c r="CS276" i="9"/>
  <c r="CT276" i="9"/>
  <c r="CU276" i="9"/>
  <c r="CV276" i="9"/>
  <c r="CW276" i="9"/>
  <c r="CX276" i="9"/>
  <c r="CY276" i="9"/>
  <c r="CZ276" i="9"/>
  <c r="DA276" i="9"/>
  <c r="DB276" i="9"/>
  <c r="DC276" i="9"/>
  <c r="DD276" i="9"/>
  <c r="DE276" i="9"/>
  <c r="DF276" i="9"/>
  <c r="DG276" i="9"/>
  <c r="DH276" i="9"/>
  <c r="DI276" i="9"/>
  <c r="DJ276" i="9"/>
  <c r="DK276" i="9"/>
  <c r="DL276" i="9"/>
  <c r="DM276" i="9"/>
  <c r="DN276" i="9"/>
  <c r="DO276" i="9"/>
  <c r="DP276" i="9"/>
  <c r="DQ276" i="9"/>
  <c r="DR276" i="9"/>
  <c r="DS276" i="9"/>
  <c r="DT276" i="9"/>
  <c r="DU276" i="9"/>
  <c r="DV276" i="9"/>
  <c r="DW276" i="9"/>
  <c r="DX276" i="9"/>
  <c r="DY276" i="9"/>
  <c r="DZ276" i="9"/>
  <c r="EB276" i="9"/>
  <c r="CB277" i="9"/>
  <c r="CC277" i="9"/>
  <c r="CD277" i="9"/>
  <c r="CE277" i="9"/>
  <c r="CF277" i="9"/>
  <c r="CG277" i="9"/>
  <c r="CH277" i="9"/>
  <c r="CI277" i="9"/>
  <c r="CJ277" i="9"/>
  <c r="CK277" i="9"/>
  <c r="CL277" i="9"/>
  <c r="CM277" i="9"/>
  <c r="CN277" i="9"/>
  <c r="CO277" i="9"/>
  <c r="CP277" i="9"/>
  <c r="CQ277" i="9"/>
  <c r="CR277" i="9"/>
  <c r="CS277" i="9"/>
  <c r="CT277" i="9"/>
  <c r="CU277" i="9"/>
  <c r="CV277" i="9"/>
  <c r="CW277" i="9"/>
  <c r="CX277" i="9"/>
  <c r="CY277" i="9"/>
  <c r="CZ277" i="9"/>
  <c r="DA277" i="9"/>
  <c r="DB277" i="9"/>
  <c r="DC277" i="9"/>
  <c r="DD277" i="9"/>
  <c r="DE277" i="9"/>
  <c r="DF277" i="9"/>
  <c r="DG277" i="9"/>
  <c r="DH277" i="9"/>
  <c r="DI277" i="9"/>
  <c r="DJ277" i="9"/>
  <c r="DK277" i="9"/>
  <c r="DL277" i="9"/>
  <c r="DM277" i="9"/>
  <c r="DN277" i="9"/>
  <c r="DO277" i="9"/>
  <c r="DP277" i="9"/>
  <c r="DQ277" i="9"/>
  <c r="DR277" i="9"/>
  <c r="DS277" i="9"/>
  <c r="DT277" i="9"/>
  <c r="DU277" i="9"/>
  <c r="DV277" i="9"/>
  <c r="DW277" i="9"/>
  <c r="DX277" i="9"/>
  <c r="DY277" i="9"/>
  <c r="DZ277" i="9"/>
  <c r="EB277" i="9"/>
  <c r="CB278" i="9"/>
  <c r="CC278" i="9"/>
  <c r="CD278" i="9"/>
  <c r="CE278" i="9"/>
  <c r="CF278" i="9"/>
  <c r="CG278" i="9"/>
  <c r="CH278" i="9"/>
  <c r="CI278" i="9"/>
  <c r="CJ278" i="9"/>
  <c r="CK278" i="9"/>
  <c r="CL278" i="9"/>
  <c r="CM278" i="9"/>
  <c r="CN278" i="9"/>
  <c r="CO278" i="9"/>
  <c r="CP278" i="9"/>
  <c r="CQ278" i="9"/>
  <c r="CR278" i="9"/>
  <c r="CS278" i="9"/>
  <c r="CT278" i="9"/>
  <c r="CU278" i="9"/>
  <c r="CV278" i="9"/>
  <c r="CW278" i="9"/>
  <c r="CX278" i="9"/>
  <c r="CY278" i="9"/>
  <c r="CZ278" i="9"/>
  <c r="DA278" i="9"/>
  <c r="DB278" i="9"/>
  <c r="DC278" i="9"/>
  <c r="DD278" i="9"/>
  <c r="DE278" i="9"/>
  <c r="DF278" i="9"/>
  <c r="DG278" i="9"/>
  <c r="DH278" i="9"/>
  <c r="DI278" i="9"/>
  <c r="DJ278" i="9"/>
  <c r="DK278" i="9"/>
  <c r="DL278" i="9"/>
  <c r="DM278" i="9"/>
  <c r="DN278" i="9"/>
  <c r="DO278" i="9"/>
  <c r="DP278" i="9"/>
  <c r="DQ278" i="9"/>
  <c r="DR278" i="9"/>
  <c r="DS278" i="9"/>
  <c r="DT278" i="9"/>
  <c r="DU278" i="9"/>
  <c r="DV278" i="9"/>
  <c r="DW278" i="9"/>
  <c r="DX278" i="9"/>
  <c r="DY278" i="9"/>
  <c r="DZ278" i="9"/>
  <c r="EB278" i="9"/>
  <c r="CB279" i="9"/>
  <c r="CC279" i="9"/>
  <c r="CD279" i="9"/>
  <c r="CE279" i="9"/>
  <c r="CF279" i="9"/>
  <c r="CG279" i="9"/>
  <c r="CH279" i="9"/>
  <c r="CI279" i="9"/>
  <c r="CJ279" i="9"/>
  <c r="CK279" i="9"/>
  <c r="CL279" i="9"/>
  <c r="CM279" i="9"/>
  <c r="CN279" i="9"/>
  <c r="CO279" i="9"/>
  <c r="CP279" i="9"/>
  <c r="CQ279" i="9"/>
  <c r="CR279" i="9"/>
  <c r="CS279" i="9"/>
  <c r="CT279" i="9"/>
  <c r="CU279" i="9"/>
  <c r="CV279" i="9"/>
  <c r="CW279" i="9"/>
  <c r="CX279" i="9"/>
  <c r="CY279" i="9"/>
  <c r="CZ279" i="9"/>
  <c r="DA279" i="9"/>
  <c r="DB279" i="9"/>
  <c r="DC279" i="9"/>
  <c r="DD279" i="9"/>
  <c r="DE279" i="9"/>
  <c r="DF279" i="9"/>
  <c r="DG279" i="9"/>
  <c r="DH279" i="9"/>
  <c r="DI279" i="9"/>
  <c r="DJ279" i="9"/>
  <c r="DK279" i="9"/>
  <c r="DL279" i="9"/>
  <c r="DM279" i="9"/>
  <c r="DN279" i="9"/>
  <c r="DO279" i="9"/>
  <c r="DP279" i="9"/>
  <c r="DQ279" i="9"/>
  <c r="DR279" i="9"/>
  <c r="DS279" i="9"/>
  <c r="DT279" i="9"/>
  <c r="DU279" i="9"/>
  <c r="DV279" i="9"/>
  <c r="DW279" i="9"/>
  <c r="DX279" i="9"/>
  <c r="DY279" i="9"/>
  <c r="DZ279" i="9"/>
  <c r="EB279" i="9"/>
  <c r="CD280" i="9"/>
  <c r="CE280" i="9"/>
  <c r="CF280" i="9"/>
  <c r="CG280" i="9"/>
  <c r="CH280" i="9"/>
  <c r="CI280" i="9"/>
  <c r="CJ280" i="9"/>
  <c r="CK280" i="9"/>
  <c r="CL280" i="9"/>
  <c r="CO280" i="9"/>
  <c r="CP280" i="9"/>
  <c r="CQ280" i="9"/>
  <c r="CR280" i="9"/>
  <c r="CS280" i="9"/>
  <c r="CT280" i="9"/>
  <c r="CU280" i="9"/>
  <c r="CV280" i="9"/>
  <c r="CW280" i="9"/>
  <c r="CX280" i="9"/>
  <c r="CY280" i="9"/>
  <c r="DB280" i="9"/>
  <c r="DC280" i="9"/>
  <c r="DD280" i="9"/>
  <c r="DE280" i="9"/>
  <c r="DF280" i="9"/>
  <c r="DG280" i="9"/>
  <c r="DH280" i="9"/>
  <c r="DI280" i="9"/>
  <c r="DJ280" i="9"/>
  <c r="DK280" i="9"/>
  <c r="DL280" i="9"/>
  <c r="DO280" i="9"/>
  <c r="DP280" i="9"/>
  <c r="DQ280" i="9"/>
  <c r="DR280" i="9"/>
  <c r="DS280" i="9"/>
  <c r="DT280" i="9"/>
  <c r="DU280" i="9"/>
  <c r="DV280" i="9"/>
  <c r="DW280" i="9"/>
  <c r="DX280" i="9"/>
  <c r="DY280" i="9"/>
  <c r="CE219" i="9"/>
  <c r="CD219" i="9"/>
  <c r="CA275" i="9"/>
  <c r="CA276" i="9"/>
  <c r="CA277" i="9"/>
  <c r="CA278" i="9"/>
  <c r="CA279" i="9"/>
  <c r="BZ224" i="9"/>
  <c r="BZ222" i="9"/>
  <c r="BZ225" i="9"/>
  <c r="BY224" i="9"/>
  <c r="BX224" i="9"/>
  <c r="BW224" i="9"/>
  <c r="BV224" i="9"/>
  <c r="BU224" i="9"/>
  <c r="BT224" i="9"/>
  <c r="BS224" i="9"/>
  <c r="BR224" i="9"/>
  <c r="BQ224" i="9"/>
  <c r="BP224" i="9"/>
  <c r="BO224" i="9"/>
  <c r="BZ221" i="9"/>
  <c r="BO221" i="9"/>
  <c r="BA278" i="9"/>
  <c r="BR221" i="9"/>
  <c r="BQ221" i="9"/>
  <c r="BP221" i="9"/>
  <c r="BZ219" i="9"/>
  <c r="BP219" i="9"/>
  <c r="BO219" i="9"/>
  <c r="BN279" i="9"/>
  <c r="BC274" i="9"/>
  <c r="BD274" i="9"/>
  <c r="BE274" i="9"/>
  <c r="BF274" i="9"/>
  <c r="BG274" i="9"/>
  <c r="BH274" i="9"/>
  <c r="BI274" i="9"/>
  <c r="BJ274" i="9"/>
  <c r="BK274" i="9"/>
  <c r="BL274" i="9"/>
  <c r="BM274" i="9"/>
  <c r="BN274" i="9"/>
  <c r="BC275" i="9"/>
  <c r="BD275" i="9"/>
  <c r="BE275" i="9"/>
  <c r="BF275" i="9"/>
  <c r="BG275" i="9"/>
  <c r="BH275" i="9"/>
  <c r="BI275" i="9"/>
  <c r="BJ275" i="9"/>
  <c r="BK275" i="9"/>
  <c r="BL275" i="9"/>
  <c r="BM275" i="9"/>
  <c r="BN275" i="9"/>
  <c r="BC276" i="9"/>
  <c r="BD276" i="9"/>
  <c r="BE276" i="9"/>
  <c r="BF276" i="9"/>
  <c r="BG276" i="9"/>
  <c r="BH276" i="9"/>
  <c r="BI276" i="9"/>
  <c r="BJ276" i="9"/>
  <c r="BK276" i="9"/>
  <c r="BL276" i="9"/>
  <c r="BM276" i="9"/>
  <c r="BN276" i="9"/>
  <c r="BC277" i="9"/>
  <c r="BD277" i="9"/>
  <c r="BE277" i="9"/>
  <c r="BF277" i="9"/>
  <c r="BG277" i="9"/>
  <c r="BH277" i="9"/>
  <c r="BI277" i="9"/>
  <c r="BJ277" i="9"/>
  <c r="BK277" i="9"/>
  <c r="BL277" i="9"/>
  <c r="BM277" i="9"/>
  <c r="BN277" i="9"/>
  <c r="BC278" i="9"/>
  <c r="BD278" i="9"/>
  <c r="BE278" i="9"/>
  <c r="BF278" i="9"/>
  <c r="BG278" i="9"/>
  <c r="BH278" i="9"/>
  <c r="BI278" i="9"/>
  <c r="BJ278" i="9"/>
  <c r="BK278" i="9"/>
  <c r="BL278" i="9"/>
  <c r="BM278" i="9"/>
  <c r="BN278" i="9"/>
  <c r="AP274" i="9"/>
  <c r="AQ274" i="9"/>
  <c r="AR274" i="9"/>
  <c r="AS274" i="9"/>
  <c r="AT274" i="9"/>
  <c r="AU274" i="9"/>
  <c r="AV274" i="9"/>
  <c r="AW274" i="9"/>
  <c r="AX274" i="9"/>
  <c r="AY274" i="9"/>
  <c r="AZ274" i="9"/>
  <c r="BA274" i="9"/>
  <c r="AP275" i="9"/>
  <c r="AQ275" i="9"/>
  <c r="AR275" i="9"/>
  <c r="AS275" i="9"/>
  <c r="AT275" i="9"/>
  <c r="AU275" i="9"/>
  <c r="AV275" i="9"/>
  <c r="AW275" i="9"/>
  <c r="AX275" i="9"/>
  <c r="AY275" i="9"/>
  <c r="AZ275" i="9"/>
  <c r="BA275" i="9"/>
  <c r="AP276" i="9"/>
  <c r="AQ276" i="9"/>
  <c r="AR276" i="9"/>
  <c r="AS276" i="9"/>
  <c r="AT276" i="9"/>
  <c r="AU276" i="9"/>
  <c r="AV276" i="9"/>
  <c r="AW276" i="9"/>
  <c r="AX276" i="9"/>
  <c r="AY276" i="9"/>
  <c r="AZ276" i="9"/>
  <c r="BA276" i="9"/>
  <c r="AP277" i="9"/>
  <c r="AQ277" i="9"/>
  <c r="AR277" i="9"/>
  <c r="AS277" i="9"/>
  <c r="AT277" i="9"/>
  <c r="AU277" i="9"/>
  <c r="AV277" i="9"/>
  <c r="AW277" i="9"/>
  <c r="AX277" i="9"/>
  <c r="AY277" i="9"/>
  <c r="AZ277" i="9"/>
  <c r="AP278" i="9"/>
  <c r="AQ278" i="9"/>
  <c r="AR278" i="9"/>
  <c r="AS278" i="9"/>
  <c r="AT278" i="9"/>
  <c r="AU278" i="9"/>
  <c r="AV278" i="9"/>
  <c r="AW278" i="9"/>
  <c r="AX278" i="9"/>
  <c r="AY278" i="9"/>
  <c r="AZ278" i="9"/>
  <c r="AO281" i="9"/>
  <c r="AO280" i="9"/>
  <c r="AO219" i="9"/>
  <c r="AO275" i="9"/>
  <c r="AO276" i="9"/>
  <c r="AO277" i="9"/>
  <c r="AO278" i="9"/>
  <c r="AO279" i="9"/>
  <c r="AN280" i="9"/>
  <c r="AN279" i="9"/>
  <c r="AN275" i="9"/>
  <c r="AN276" i="9"/>
  <c r="AN277" i="9"/>
  <c r="AN278" i="9"/>
  <c r="AN221" i="9"/>
  <c r="AN220" i="9"/>
  <c r="AL281" i="9"/>
  <c r="AL280" i="9"/>
  <c r="AL275" i="9"/>
  <c r="AL276" i="9"/>
  <c r="AL277" i="9"/>
  <c r="AL278" i="9"/>
  <c r="AL279" i="9"/>
  <c r="AK280" i="9"/>
  <c r="AK219" i="9"/>
  <c r="AG219" i="9"/>
  <c r="AG280" i="9"/>
  <c r="AH280" i="9" s="1"/>
  <c r="AI280" i="9" s="1"/>
  <c r="AG279" i="9"/>
  <c r="AH279" i="9" s="1"/>
  <c r="AI279" i="9" s="1"/>
  <c r="AG275" i="9"/>
  <c r="AH275" i="9" s="1"/>
  <c r="AI275" i="9" s="1"/>
  <c r="AG276" i="9"/>
  <c r="AH276" i="9" s="1"/>
  <c r="AI276" i="9" s="1"/>
  <c r="AG277" i="9"/>
  <c r="AH277" i="9" s="1"/>
  <c r="AI277" i="9" s="1"/>
  <c r="AG278" i="9"/>
  <c r="AH278" i="9" s="1"/>
  <c r="AI278" i="9" s="1"/>
  <c r="AG220" i="9"/>
  <c r="AN219" i="9"/>
  <c r="BS746" i="6"/>
  <c r="B782" i="6"/>
  <c r="BW746" i="6" a="1"/>
  <c r="BW746" i="6" s="1"/>
  <c r="BX746" i="6" s="1"/>
  <c r="BR746" i="6" a="1"/>
  <c r="BR746" i="6"/>
  <c r="BW684" i="6" a="1"/>
  <c r="BW684" i="6" s="1"/>
  <c r="BX684" i="6" s="1"/>
  <c r="BR684" i="6" a="1"/>
  <c r="BR684" i="6"/>
  <c r="AG721" i="6"/>
  <c r="AG723" i="6"/>
  <c r="AG785" i="6"/>
  <c r="AG783" i="6"/>
  <c r="AV40" i="6"/>
  <c r="AU40" i="6" a="1"/>
  <c r="AU40" i="6" s="1"/>
  <c r="AK44" i="5"/>
  <c r="AK47" i="5"/>
  <c r="AK48" i="5"/>
  <c r="AK49" i="5"/>
  <c r="AK50" i="5"/>
  <c r="AK51" i="5"/>
  <c r="AK52" i="5"/>
  <c r="AK53" i="5"/>
  <c r="AK54" i="5"/>
  <c r="AK55" i="5"/>
  <c r="AK56" i="5"/>
  <c r="AK57" i="5"/>
  <c r="AK58" i="5"/>
  <c r="AK59" i="5"/>
  <c r="AK60" i="5"/>
  <c r="AK61" i="5"/>
  <c r="AK62" i="5"/>
  <c r="AK63" i="5"/>
  <c r="AK64" i="5"/>
  <c r="AK65" i="5"/>
  <c r="AK66" i="5"/>
  <c r="AK67" i="5"/>
  <c r="AK68" i="5"/>
  <c r="AK69" i="5"/>
  <c r="AK70" i="5"/>
  <c r="AK71" i="5"/>
  <c r="AK72" i="5"/>
  <c r="AK73" i="5"/>
  <c r="AK74" i="5"/>
  <c r="AK75" i="5"/>
  <c r="AK76" i="5"/>
  <c r="AK77" i="5"/>
  <c r="AK78" i="5"/>
  <c r="AK79" i="5"/>
  <c r="AK80" i="5"/>
  <c r="AK81" i="5"/>
  <c r="AK82" i="5"/>
  <c r="AK83" i="5"/>
  <c r="AK84" i="5"/>
  <c r="AK85" i="5"/>
  <c r="AK86" i="5"/>
  <c r="AK87" i="5"/>
  <c r="AK88" i="5"/>
  <c r="AK89" i="5"/>
  <c r="AK90" i="5"/>
  <c r="AK91" i="5"/>
  <c r="AK92" i="5"/>
  <c r="AK93" i="5"/>
  <c r="AK94" i="5"/>
  <c r="AK95" i="5"/>
  <c r="AK96" i="5"/>
  <c r="AK97" i="5"/>
  <c r="AK98" i="5"/>
  <c r="AK99" i="5"/>
  <c r="AK100" i="5"/>
  <c r="AK101" i="5"/>
  <c r="AK102" i="5"/>
  <c r="AJ44" i="5" a="1"/>
  <c r="AJ44" i="5" s="1"/>
  <c r="AJ45" i="5" a="1"/>
  <c r="AJ45" i="5" s="1"/>
  <c r="AK45" i="5" s="1"/>
  <c r="AJ46" i="5" a="1"/>
  <c r="AJ46" i="5" s="1"/>
  <c r="AK46" i="5" s="1"/>
  <c r="AJ47" i="5" a="1"/>
  <c r="AJ47" i="5"/>
  <c r="AJ48" i="5" a="1"/>
  <c r="AJ48" i="5" s="1"/>
  <c r="AJ49" i="5" a="1"/>
  <c r="AJ49" i="5" s="1"/>
  <c r="AJ50" i="5" a="1"/>
  <c r="AJ50" i="5" s="1"/>
  <c r="AJ51" i="5" a="1"/>
  <c r="AJ51" i="5"/>
  <c r="AJ52" i="5" a="1"/>
  <c r="AJ52" i="5" s="1"/>
  <c r="AJ53" i="5" a="1"/>
  <c r="AJ53" i="5" s="1"/>
  <c r="AJ54" i="5" a="1"/>
  <c r="AJ54" i="5" s="1"/>
  <c r="AJ55" i="5" a="1"/>
  <c r="AJ55" i="5"/>
  <c r="AJ56" i="5" a="1"/>
  <c r="AJ56" i="5" s="1"/>
  <c r="AJ57" i="5" a="1"/>
  <c r="AJ57" i="5" s="1"/>
  <c r="AJ58" i="5" a="1"/>
  <c r="AJ58" i="5" s="1"/>
  <c r="AJ59" i="5" a="1"/>
  <c r="AJ59" i="5"/>
  <c r="AJ60" i="5" a="1"/>
  <c r="AJ60" i="5" s="1"/>
  <c r="AJ61" i="5" a="1"/>
  <c r="AJ61" i="5" s="1"/>
  <c r="AJ62" i="5" a="1"/>
  <c r="AJ62" i="5" s="1"/>
  <c r="AJ63" i="5" a="1"/>
  <c r="AJ63" i="5"/>
  <c r="AJ64" i="5" a="1"/>
  <c r="AJ64" i="5" s="1"/>
  <c r="AJ65" i="5" a="1"/>
  <c r="AJ65" i="5" s="1"/>
  <c r="AJ66" i="5" a="1"/>
  <c r="AJ66" i="5" s="1"/>
  <c r="AJ67" i="5" a="1"/>
  <c r="AJ67" i="5"/>
  <c r="AJ68" i="5" a="1"/>
  <c r="AJ68" i="5" s="1"/>
  <c r="AJ69" i="5" a="1"/>
  <c r="AJ69" i="5" s="1"/>
  <c r="AJ70" i="5" a="1"/>
  <c r="AJ70" i="5" s="1"/>
  <c r="AJ71" i="5" a="1"/>
  <c r="AJ71" i="5"/>
  <c r="AJ72" i="5" a="1"/>
  <c r="AJ72" i="5" s="1"/>
  <c r="AJ73" i="5" a="1"/>
  <c r="AJ73" i="5" s="1"/>
  <c r="AJ74" i="5" a="1"/>
  <c r="AJ74" i="5" s="1"/>
  <c r="AJ75" i="5" a="1"/>
  <c r="AJ75" i="5" s="1"/>
  <c r="AJ76" i="5" a="1"/>
  <c r="AJ76" i="5" s="1"/>
  <c r="AJ77" i="5" a="1"/>
  <c r="AJ77" i="5" s="1"/>
  <c r="AJ78" i="5" a="1"/>
  <c r="AJ78" i="5" s="1"/>
  <c r="AJ79" i="5" a="1"/>
  <c r="AJ79" i="5"/>
  <c r="AJ80" i="5" a="1"/>
  <c r="AJ80" i="5" s="1"/>
  <c r="AJ81" i="5" a="1"/>
  <c r="AJ81" i="5" s="1"/>
  <c r="AJ82" i="5" a="1"/>
  <c r="AJ82" i="5" s="1"/>
  <c r="AJ83" i="5" a="1"/>
  <c r="AJ83" i="5"/>
  <c r="AJ84" i="5" a="1"/>
  <c r="AJ84" i="5" s="1"/>
  <c r="AJ85" i="5" a="1"/>
  <c r="AJ85" i="5" s="1"/>
  <c r="AJ86" i="5" a="1"/>
  <c r="AJ86" i="5" s="1"/>
  <c r="AJ87" i="5" a="1"/>
  <c r="AJ87" i="5" s="1"/>
  <c r="AJ88" i="5" a="1"/>
  <c r="AJ88" i="5" s="1"/>
  <c r="AJ89" i="5" a="1"/>
  <c r="AJ89" i="5" s="1"/>
  <c r="AJ90" i="5" a="1"/>
  <c r="AJ90" i="5" s="1"/>
  <c r="AJ91" i="5" a="1"/>
  <c r="AJ91" i="5" s="1"/>
  <c r="AJ92" i="5" a="1"/>
  <c r="AJ92" i="5" s="1"/>
  <c r="AJ93" i="5" a="1"/>
  <c r="AJ93" i="5" s="1"/>
  <c r="AJ94" i="5" a="1"/>
  <c r="AJ94" i="5" s="1"/>
  <c r="AJ95" i="5" a="1"/>
  <c r="AJ95" i="5" s="1"/>
  <c r="AJ96" i="5" a="1"/>
  <c r="AJ96" i="5" s="1"/>
  <c r="AJ97" i="5" a="1"/>
  <c r="AJ97" i="5" s="1"/>
  <c r="AJ98" i="5" a="1"/>
  <c r="AJ98" i="5" s="1"/>
  <c r="AJ99" i="5" a="1"/>
  <c r="AJ99" i="5" s="1"/>
  <c r="AJ100" i="5" a="1"/>
  <c r="AJ100" i="5" s="1"/>
  <c r="AJ101" i="5" a="1"/>
  <c r="AJ101" i="5" s="1"/>
  <c r="AJ102" i="5" a="1"/>
  <c r="AJ102" i="5" s="1"/>
  <c r="EE231" i="9" l="1"/>
  <c r="BB274" i="9"/>
  <c r="BB278" i="9"/>
  <c r="AM279" i="9" s="1"/>
  <c r="BA277" i="9"/>
  <c r="BB277" i="9" s="1"/>
  <c r="BB275" i="9"/>
  <c r="BB276" i="9"/>
  <c r="AM277" i="9" s="1"/>
  <c r="AM276" i="9"/>
  <c r="AK279" i="9"/>
  <c r="AM275" i="9"/>
  <c r="AK275" i="9"/>
  <c r="AK276" i="9"/>
  <c r="AH219" i="9"/>
  <c r="BS684" i="6"/>
  <c r="B720" i="6" s="1"/>
  <c r="AM43" i="5"/>
  <c r="B189" i="9"/>
  <c r="B188" i="9"/>
  <c r="B187" i="9"/>
  <c r="B186" i="9"/>
  <c r="B185" i="9"/>
  <c r="B184" i="9"/>
  <c r="AR173" i="9"/>
  <c r="AR169" i="9"/>
  <c r="AP181" i="9"/>
  <c r="AP180" i="9" a="1"/>
  <c r="AP180" i="9" s="1"/>
  <c r="AP169" i="9" a="1"/>
  <c r="AP169" i="9" s="1"/>
  <c r="AO181" i="9"/>
  <c r="AO180" i="9"/>
  <c r="AO179" i="9"/>
  <c r="AO169" i="9"/>
  <c r="AN169" i="9"/>
  <c r="AK182" i="9"/>
  <c r="AM181" i="9"/>
  <c r="AM180" i="9"/>
  <c r="AL180" i="9"/>
  <c r="AK180" i="9"/>
  <c r="AJ180" i="9"/>
  <c r="AM169" i="9"/>
  <c r="AL169" i="9"/>
  <c r="AK169" i="9"/>
  <c r="AJ169" i="9"/>
  <c r="AF169" i="9"/>
  <c r="AI180" i="9"/>
  <c r="AH180" i="9"/>
  <c r="AG180" i="9"/>
  <c r="AI179" i="9"/>
  <c r="AH179" i="9"/>
  <c r="AG179" i="9"/>
  <c r="AI178" i="9"/>
  <c r="AH178" i="9"/>
  <c r="AG178" i="9"/>
  <c r="AI177" i="9"/>
  <c r="AH177" i="9"/>
  <c r="AG177" i="9"/>
  <c r="AI176" i="9"/>
  <c r="AH176" i="9"/>
  <c r="AG176" i="9"/>
  <c r="AI175" i="9"/>
  <c r="AH175" i="9"/>
  <c r="AG175" i="9"/>
  <c r="AI174" i="9"/>
  <c r="AH174" i="9"/>
  <c r="AG174" i="9"/>
  <c r="AI173" i="9"/>
  <c r="AH173" i="9"/>
  <c r="AG173" i="9"/>
  <c r="AI172" i="9"/>
  <c r="AH172" i="9"/>
  <c r="AG172" i="9"/>
  <c r="AI171" i="9"/>
  <c r="AH171" i="9"/>
  <c r="AG171" i="9"/>
  <c r="AI170" i="9"/>
  <c r="AH170" i="9"/>
  <c r="AG170" i="9"/>
  <c r="AI169" i="9"/>
  <c r="AH169" i="9"/>
  <c r="AG169" i="9"/>
  <c r="B155" i="9"/>
  <c r="B154" i="9"/>
  <c r="B152" i="9"/>
  <c r="B151" i="9"/>
  <c r="Y145" i="9"/>
  <c r="AJ145" i="9"/>
  <c r="AJ144" i="9" a="1"/>
  <c r="AJ144" i="9" s="1"/>
  <c r="AJ121" i="9" a="1"/>
  <c r="AJ121" i="9" s="1"/>
  <c r="AI121" i="9" a="1"/>
  <c r="AI121" i="9" s="1"/>
  <c r="AH121" i="9"/>
  <c r="AG121" i="9"/>
  <c r="AF121" i="9"/>
  <c r="AH122" i="9" s="1"/>
  <c r="B153" i="9" s="1"/>
  <c r="B112" i="9"/>
  <c r="B111" i="9"/>
  <c r="B110" i="9"/>
  <c r="D99" i="9"/>
  <c r="D100" i="9"/>
  <c r="D101" i="9"/>
  <c r="D102" i="9"/>
  <c r="D103" i="9"/>
  <c r="Y105" i="9"/>
  <c r="S105" i="9"/>
  <c r="M105" i="9"/>
  <c r="AM278" i="9" l="1"/>
  <c r="AK278" i="9"/>
  <c r="AK277" i="9"/>
  <c r="AI219" i="9"/>
  <c r="AM106" i="9"/>
  <c r="AO105" i="9"/>
  <c r="AO104" i="9"/>
  <c r="AN104" i="9"/>
  <c r="AM104" i="9"/>
  <c r="AL104" i="9"/>
  <c r="AL99" i="9"/>
  <c r="AM99" i="9"/>
  <c r="AN99" i="9"/>
  <c r="AO99" i="9"/>
  <c r="AL100" i="9"/>
  <c r="AM100" i="9"/>
  <c r="AN100" i="9"/>
  <c r="AO100" i="9"/>
  <c r="AL101" i="9"/>
  <c r="AM101" i="9"/>
  <c r="AN101" i="9"/>
  <c r="AO101" i="9"/>
  <c r="AL102" i="9"/>
  <c r="AO102" i="9" s="1"/>
  <c r="AM102" i="9"/>
  <c r="AN102" i="9"/>
  <c r="AL103" i="9"/>
  <c r="AM103" i="9"/>
  <c r="AN103" i="9"/>
  <c r="AO103" i="9"/>
  <c r="AO43" i="9"/>
  <c r="AL43" i="9"/>
  <c r="AK105" i="9"/>
  <c r="AK104" i="9"/>
  <c r="AK103" i="9"/>
  <c r="AK99" i="9"/>
  <c r="AK100" i="9"/>
  <c r="AK101" i="9"/>
  <c r="AK102" i="9"/>
  <c r="AK44" i="9"/>
  <c r="AK43" i="9"/>
  <c r="AI104" i="9"/>
  <c r="AI43" i="9"/>
  <c r="AI102" i="9"/>
  <c r="AH104" i="9"/>
  <c r="AG104" i="9"/>
  <c r="AH43" i="9"/>
  <c r="AH102" i="9"/>
  <c r="AH103" i="9"/>
  <c r="AI103" i="9" s="1"/>
  <c r="AG99" i="9"/>
  <c r="AG100" i="9"/>
  <c r="AH100" i="9" s="1"/>
  <c r="AI100" i="9" s="1"/>
  <c r="AG101" i="9"/>
  <c r="AH101" i="9" s="1"/>
  <c r="AI101" i="9" s="1"/>
  <c r="AG102" i="9"/>
  <c r="AG103" i="9"/>
  <c r="AG45" i="9"/>
  <c r="AG44" i="9"/>
  <c r="AG43" i="9"/>
  <c r="AH99" i="9" l="1"/>
  <c r="B123" i="7"/>
  <c r="B122" i="7"/>
  <c r="AJ118" i="7"/>
  <c r="B126" i="7" s="1"/>
  <c r="AI126" i="7"/>
  <c r="AI125" i="7"/>
  <c r="AI124" i="7"/>
  <c r="AI123" i="7"/>
  <c r="AI122" i="7"/>
  <c r="AI121" i="7"/>
  <c r="AI120" i="7"/>
  <c r="AI119" i="7"/>
  <c r="AI118" i="7"/>
  <c r="AH119" i="7"/>
  <c r="AG126" i="7"/>
  <c r="AH126" i="7" s="1"/>
  <c r="AG125" i="7"/>
  <c r="AG124" i="7"/>
  <c r="AG123" i="7"/>
  <c r="AG122" i="7"/>
  <c r="AG121" i="7"/>
  <c r="AG120" i="7"/>
  <c r="AG119" i="7"/>
  <c r="AG118" i="7"/>
  <c r="AH118" i="7" s="1"/>
  <c r="AI127" i="7" l="1"/>
  <c r="AH127" i="7"/>
  <c r="AI99" i="9"/>
  <c r="B110" i="7"/>
  <c r="B108" i="7"/>
  <c r="Y103" i="7"/>
  <c r="B111" i="7" s="1"/>
  <c r="D97" i="7"/>
  <c r="D98" i="7"/>
  <c r="D99" i="7"/>
  <c r="D100" i="7"/>
  <c r="D101" i="7"/>
  <c r="AG101" i="7" s="1"/>
  <c r="AH101" i="7" s="1"/>
  <c r="AI101" i="7" s="1"/>
  <c r="AN102" i="7"/>
  <c r="AN97" i="7"/>
  <c r="AN98" i="7"/>
  <c r="AN99" i="7"/>
  <c r="AN100" i="7"/>
  <c r="AN101" i="7"/>
  <c r="AN96" i="7"/>
  <c r="AM97" i="7"/>
  <c r="AM98" i="7"/>
  <c r="AM99" i="7"/>
  <c r="AM100" i="7"/>
  <c r="AM101" i="7"/>
  <c r="AM42" i="7"/>
  <c r="AL102" i="7"/>
  <c r="AM102" i="7" s="1"/>
  <c r="AL97" i="7"/>
  <c r="AL98" i="7"/>
  <c r="AL99" i="7"/>
  <c r="AL100" i="7"/>
  <c r="AL101" i="7"/>
  <c r="AL42" i="7"/>
  <c r="B651" i="6"/>
  <c r="B661" i="6"/>
  <c r="BG632" i="6"/>
  <c r="BF632" i="6" a="1"/>
  <c r="BF632" i="6"/>
  <c r="AG652" i="6"/>
  <c r="AK102" i="7"/>
  <c r="AK101" i="7"/>
  <c r="AK97" i="7"/>
  <c r="AK98" i="7"/>
  <c r="AK99" i="7"/>
  <c r="AK100" i="7"/>
  <c r="AH97" i="7"/>
  <c r="AI97" i="7" s="1"/>
  <c r="AG102" i="7"/>
  <c r="AH102" i="7" s="1"/>
  <c r="B562" i="6"/>
  <c r="B563" i="6"/>
  <c r="AG97" i="7"/>
  <c r="AG98" i="7"/>
  <c r="AH98" i="7" s="1"/>
  <c r="AI98" i="7" s="1"/>
  <c r="AG99" i="7"/>
  <c r="AH99" i="7" s="1"/>
  <c r="AI99" i="7" s="1"/>
  <c r="AG100" i="7"/>
  <c r="AH100" i="7" s="1"/>
  <c r="AI100" i="7" s="1"/>
  <c r="B29" i="7"/>
  <c r="AI25" i="7"/>
  <c r="AG25" i="7"/>
  <c r="AH25" i="7" s="1"/>
  <c r="DI102" i="5"/>
  <c r="DH102" i="5"/>
  <c r="DG102" i="5"/>
  <c r="DF102" i="5"/>
  <c r="DE102" i="5"/>
  <c r="DD102" i="5"/>
  <c r="DC102" i="5"/>
  <c r="DB102" i="5"/>
  <c r="DA102" i="5"/>
  <c r="CZ102" i="5"/>
  <c r="CY102" i="5"/>
  <c r="CX102" i="5"/>
  <c r="AH542" i="6"/>
  <c r="BJ524" i="6" s="1" a="1"/>
  <c r="BJ524" i="6" s="1"/>
  <c r="BK524" i="6" s="1"/>
  <c r="B541" i="6" s="1"/>
  <c r="CX98" i="5"/>
  <c r="CY98" i="5"/>
  <c r="CZ98" i="5"/>
  <c r="DA98" i="5"/>
  <c r="DB98" i="5"/>
  <c r="DC98" i="5"/>
  <c r="DD98" i="5"/>
  <c r="DE98" i="5"/>
  <c r="DF98" i="5"/>
  <c r="DG98" i="5"/>
  <c r="DH98" i="5"/>
  <c r="DI98" i="5"/>
  <c r="CX99" i="5"/>
  <c r="CY99" i="5"/>
  <c r="CZ99" i="5"/>
  <c r="DA99" i="5"/>
  <c r="DB99" i="5"/>
  <c r="DC99" i="5"/>
  <c r="DD99" i="5"/>
  <c r="DE99" i="5"/>
  <c r="DF99" i="5"/>
  <c r="DG99" i="5"/>
  <c r="DH99" i="5"/>
  <c r="DI99" i="5"/>
  <c r="CX100" i="5"/>
  <c r="CY100" i="5"/>
  <c r="CZ100" i="5"/>
  <c r="DA100" i="5"/>
  <c r="DB100" i="5"/>
  <c r="DC100" i="5"/>
  <c r="DD100" i="5"/>
  <c r="DE100" i="5"/>
  <c r="DF100" i="5"/>
  <c r="DG100" i="5"/>
  <c r="DH100" i="5"/>
  <c r="DI100" i="5"/>
  <c r="CX101" i="5"/>
  <c r="CY101" i="5"/>
  <c r="CZ101" i="5"/>
  <c r="DA101" i="5"/>
  <c r="DB101" i="5"/>
  <c r="DC101" i="5"/>
  <c r="DD101" i="5"/>
  <c r="DE101" i="5"/>
  <c r="DF101" i="5"/>
  <c r="DG101" i="5"/>
  <c r="DH101" i="5"/>
  <c r="DI101" i="5"/>
  <c r="DI97" i="5"/>
  <c r="DH97" i="5"/>
  <c r="DG97" i="5"/>
  <c r="DF97" i="5"/>
  <c r="DE97" i="5"/>
  <c r="DD97" i="5"/>
  <c r="DC97" i="5"/>
  <c r="DB97" i="5"/>
  <c r="DA97" i="5"/>
  <c r="CZ97" i="5"/>
  <c r="CY97" i="5"/>
  <c r="CX97" i="5"/>
  <c r="DI43" i="5"/>
  <c r="DH43" i="5"/>
  <c r="DG43" i="5"/>
  <c r="DF43" i="5"/>
  <c r="DE43" i="5"/>
  <c r="DD43" i="5"/>
  <c r="DC43" i="5"/>
  <c r="DB43" i="5"/>
  <c r="DA43" i="5"/>
  <c r="CZ43" i="5"/>
  <c r="CY43" i="5"/>
  <c r="CX43" i="5"/>
  <c r="AK558" i="6"/>
  <c r="B497" i="6"/>
  <c r="B495" i="6"/>
  <c r="B494" i="6"/>
  <c r="B487" i="6"/>
  <c r="BC472" i="6"/>
  <c r="BC471" i="6"/>
  <c r="BB471" i="6"/>
  <c r="BA471" i="6"/>
  <c r="B489" i="6"/>
  <c r="B137" i="6"/>
  <c r="B508" i="6"/>
  <c r="B451" i="6"/>
  <c r="B267" i="6"/>
  <c r="B249" i="6"/>
  <c r="B224" i="6"/>
  <c r="B191" i="6"/>
  <c r="B165" i="6"/>
  <c r="B142" i="6"/>
  <c r="B118" i="6"/>
  <c r="B492" i="6"/>
  <c r="B509" i="6"/>
  <c r="AZ505" i="6"/>
  <c r="AW505" i="6"/>
  <c r="AZ504" i="6"/>
  <c r="AY504" i="6"/>
  <c r="AX504" i="6"/>
  <c r="AW504" i="6"/>
  <c r="AV504" i="6"/>
  <c r="AU504" i="6"/>
  <c r="AT504" i="6"/>
  <c r="AS504" i="6"/>
  <c r="AR504" i="6"/>
  <c r="AQ504" i="6"/>
  <c r="AP504" i="6"/>
  <c r="AO504" i="6"/>
  <c r="AN504" i="6"/>
  <c r="AM504" i="6"/>
  <c r="AL504" i="6"/>
  <c r="AK504" i="6"/>
  <c r="AJ504" i="6"/>
  <c r="AI504" i="6"/>
  <c r="AG488" i="6"/>
  <c r="BG472" i="6" a="1"/>
  <c r="BG472" i="6" s="1"/>
  <c r="BH472" i="6" s="1"/>
  <c r="AC414" i="6"/>
  <c r="CJ359" i="6" s="1"/>
  <c r="B420" i="6"/>
  <c r="B419" i="6"/>
  <c r="CL409" i="6"/>
  <c r="CM409" i="6"/>
  <c r="CN409" i="6"/>
  <c r="CO409" i="6"/>
  <c r="CP409" i="6"/>
  <c r="CQ409" i="6"/>
  <c r="CR409" i="6"/>
  <c r="CS409" i="6"/>
  <c r="CT409" i="6"/>
  <c r="CU409" i="6"/>
  <c r="CV409" i="6"/>
  <c r="CW409" i="6"/>
  <c r="DJ409" i="6" s="1"/>
  <c r="DK409" i="6" s="1"/>
  <c r="CX409" i="6"/>
  <c r="CY409" i="6"/>
  <c r="CZ409" i="6"/>
  <c r="DA409" i="6"/>
  <c r="DB409" i="6"/>
  <c r="DC409" i="6"/>
  <c r="DD409" i="6"/>
  <c r="DE409" i="6"/>
  <c r="DF409" i="6"/>
  <c r="DG409" i="6"/>
  <c r="DH409" i="6"/>
  <c r="DI409" i="6"/>
  <c r="CL410" i="6"/>
  <c r="CM410" i="6"/>
  <c r="CN410" i="6"/>
  <c r="CO410" i="6"/>
  <c r="CP410" i="6"/>
  <c r="CQ410" i="6"/>
  <c r="CR410" i="6"/>
  <c r="CS410" i="6"/>
  <c r="CT410" i="6"/>
  <c r="CU410" i="6"/>
  <c r="CV410" i="6"/>
  <c r="CW410" i="6"/>
  <c r="CX410" i="6"/>
  <c r="CY410" i="6"/>
  <c r="CZ410" i="6"/>
  <c r="DA410" i="6"/>
  <c r="DB410" i="6"/>
  <c r="DC410" i="6"/>
  <c r="DD410" i="6"/>
  <c r="DE410" i="6"/>
  <c r="DF410" i="6"/>
  <c r="DG410" i="6"/>
  <c r="DH410" i="6"/>
  <c r="DI410" i="6"/>
  <c r="CL411" i="6"/>
  <c r="CM411" i="6"/>
  <c r="CN411" i="6"/>
  <c r="CO411" i="6"/>
  <c r="CP411" i="6"/>
  <c r="CQ411" i="6"/>
  <c r="CR411" i="6"/>
  <c r="CS411" i="6"/>
  <c r="CT411" i="6"/>
  <c r="CU411" i="6"/>
  <c r="CV411" i="6"/>
  <c r="CW411" i="6"/>
  <c r="CX411" i="6"/>
  <c r="CY411" i="6"/>
  <c r="CZ411" i="6"/>
  <c r="DA411" i="6"/>
  <c r="DB411" i="6"/>
  <c r="DC411" i="6"/>
  <c r="DD411" i="6"/>
  <c r="DE411" i="6"/>
  <c r="DF411" i="6"/>
  <c r="DG411" i="6"/>
  <c r="DH411" i="6"/>
  <c r="DI411" i="6"/>
  <c r="CL412" i="6"/>
  <c r="CM412" i="6"/>
  <c r="CN412" i="6"/>
  <c r="CO412" i="6"/>
  <c r="CP412" i="6"/>
  <c r="CQ412" i="6"/>
  <c r="CR412" i="6"/>
  <c r="CS412" i="6"/>
  <c r="CT412" i="6"/>
  <c r="CU412" i="6"/>
  <c r="CV412" i="6"/>
  <c r="CW412" i="6"/>
  <c r="CX412" i="6"/>
  <c r="CY412" i="6"/>
  <c r="CZ412" i="6"/>
  <c r="DA412" i="6"/>
  <c r="DB412" i="6"/>
  <c r="DC412" i="6"/>
  <c r="DD412" i="6"/>
  <c r="DE412" i="6"/>
  <c r="DF412" i="6"/>
  <c r="DG412" i="6"/>
  <c r="DH412" i="6"/>
  <c r="DI412" i="6"/>
  <c r="CL413" i="6"/>
  <c r="CM413" i="6"/>
  <c r="CN413" i="6"/>
  <c r="CO413" i="6"/>
  <c r="CP413" i="6"/>
  <c r="CQ413" i="6"/>
  <c r="CR413" i="6"/>
  <c r="CS413" i="6"/>
  <c r="CT413" i="6"/>
  <c r="CU413" i="6"/>
  <c r="CV413" i="6"/>
  <c r="CW413" i="6"/>
  <c r="CX413" i="6"/>
  <c r="CY413" i="6"/>
  <c r="CZ413" i="6"/>
  <c r="DA413" i="6"/>
  <c r="DB413" i="6"/>
  <c r="DC413" i="6"/>
  <c r="DD413" i="6"/>
  <c r="DE413" i="6"/>
  <c r="DF413" i="6"/>
  <c r="DG413" i="6"/>
  <c r="DH413" i="6"/>
  <c r="DI413" i="6"/>
  <c r="DI359" i="6"/>
  <c r="DI353" i="6"/>
  <c r="DH353" i="6"/>
  <c r="DG353" i="6"/>
  <c r="DF353" i="6"/>
  <c r="DE353" i="6"/>
  <c r="DD353" i="6"/>
  <c r="DC353" i="6"/>
  <c r="DB353" i="6"/>
  <c r="DA353" i="6"/>
  <c r="CZ353" i="6"/>
  <c r="CY353" i="6"/>
  <c r="CX353" i="6"/>
  <c r="CW353" i="6"/>
  <c r="CV353" i="6"/>
  <c r="CU353" i="6"/>
  <c r="CT353" i="6"/>
  <c r="CS353" i="6"/>
  <c r="CR353" i="6"/>
  <c r="CQ353" i="6"/>
  <c r="CP353" i="6"/>
  <c r="CO353" i="6"/>
  <c r="CN353" i="6"/>
  <c r="CM353" i="6"/>
  <c r="CL353" i="6"/>
  <c r="DJ353" i="6" s="1"/>
  <c r="CJ360" i="6"/>
  <c r="CI360" i="6"/>
  <c r="CK359" i="6"/>
  <c r="CI359" i="6"/>
  <c r="CK358" i="6"/>
  <c r="CJ358" i="6"/>
  <c r="CI358" i="6"/>
  <c r="CK357" i="6"/>
  <c r="CJ357" i="6"/>
  <c r="CI357" i="6"/>
  <c r="CK356" i="6"/>
  <c r="CJ356" i="6"/>
  <c r="CI356" i="6"/>
  <c r="CI353" i="6"/>
  <c r="AI409" i="6"/>
  <c r="AJ409" i="6"/>
  <c r="AK409" i="6"/>
  <c r="AL409" i="6"/>
  <c r="AM409" i="6"/>
  <c r="AN409" i="6"/>
  <c r="AO409" i="6"/>
  <c r="AP409" i="6"/>
  <c r="AQ409" i="6"/>
  <c r="AR409" i="6"/>
  <c r="AS409" i="6"/>
  <c r="AT409" i="6"/>
  <c r="AU409" i="6"/>
  <c r="AX409" i="6" s="1"/>
  <c r="AV409" i="6"/>
  <c r="AW409" i="6"/>
  <c r="AY409" i="6"/>
  <c r="AZ409" i="6"/>
  <c r="BA409" i="6"/>
  <c r="BB409" i="6"/>
  <c r="BC409" i="6"/>
  <c r="BD409" i="6"/>
  <c r="BE409" i="6"/>
  <c r="BF409" i="6"/>
  <c r="BG409" i="6"/>
  <c r="BH409" i="6"/>
  <c r="BI409" i="6"/>
  <c r="BJ409" i="6"/>
  <c r="BK409" i="6"/>
  <c r="BL409" i="6"/>
  <c r="BM409" i="6"/>
  <c r="BN409" i="6"/>
  <c r="BO409" i="6"/>
  <c r="BP409" i="6"/>
  <c r="BQ409" i="6"/>
  <c r="BR409" i="6"/>
  <c r="BS409" i="6"/>
  <c r="BT409" i="6"/>
  <c r="BU409" i="6"/>
  <c r="BV409" i="6"/>
  <c r="BW409" i="6"/>
  <c r="BZ409" i="6" s="1"/>
  <c r="BX409" i="6"/>
  <c r="BY409" i="6"/>
  <c r="CD409" i="6"/>
  <c r="CE409" i="6"/>
  <c r="CF409" i="6" s="1"/>
  <c r="AI410" i="6"/>
  <c r="AJ410" i="6"/>
  <c r="AK410" i="6"/>
  <c r="AL410" i="6"/>
  <c r="AM410" i="6"/>
  <c r="AP410" i="6" s="1"/>
  <c r="AN410" i="6"/>
  <c r="AO410" i="6"/>
  <c r="AQ410" i="6"/>
  <c r="AR410" i="6"/>
  <c r="AS410" i="6"/>
  <c r="AT410" i="6"/>
  <c r="AU410" i="6"/>
  <c r="AV410" i="6"/>
  <c r="AW410" i="6"/>
  <c r="AX410" i="6"/>
  <c r="AY410" i="6"/>
  <c r="AZ410" i="6"/>
  <c r="BA410" i="6"/>
  <c r="BB410" i="6"/>
  <c r="BC410" i="6"/>
  <c r="BF410" i="6" s="1"/>
  <c r="BD410" i="6"/>
  <c r="BE410" i="6"/>
  <c r="BG410" i="6"/>
  <c r="BH410" i="6"/>
  <c r="BI410" i="6"/>
  <c r="BJ410" i="6"/>
  <c r="BK410" i="6"/>
  <c r="BL410" i="6"/>
  <c r="BM410" i="6"/>
  <c r="BN410" i="6"/>
  <c r="BO410" i="6"/>
  <c r="BR410" i="6" s="1"/>
  <c r="BP410" i="6"/>
  <c r="BQ410" i="6"/>
  <c r="BS410" i="6"/>
  <c r="BT410" i="6"/>
  <c r="BU410" i="6"/>
  <c r="BV410" i="6"/>
  <c r="BW410" i="6"/>
  <c r="BX410" i="6"/>
  <c r="BY410" i="6"/>
  <c r="BZ410" i="6"/>
  <c r="CD410" i="6"/>
  <c r="CE410" i="6"/>
  <c r="CE414" i="6" s="1"/>
  <c r="CF410" i="6"/>
  <c r="AI411" i="6"/>
  <c r="AJ411" i="6"/>
  <c r="AK411" i="6"/>
  <c r="AL411" i="6"/>
  <c r="CA411" i="6" s="1"/>
  <c r="CB411" i="6" s="1"/>
  <c r="AM411" i="6"/>
  <c r="AN411" i="6"/>
  <c r="AO411" i="6"/>
  <c r="AP411" i="6"/>
  <c r="AQ411" i="6"/>
  <c r="AR411" i="6"/>
  <c r="AS411" i="6"/>
  <c r="AT411" i="6"/>
  <c r="AU411" i="6"/>
  <c r="AX411" i="6" s="1"/>
  <c r="AV411" i="6"/>
  <c r="AW411" i="6"/>
  <c r="AY411" i="6"/>
  <c r="AZ411" i="6"/>
  <c r="BA411" i="6"/>
  <c r="BB411" i="6"/>
  <c r="BC411" i="6"/>
  <c r="BD411" i="6"/>
  <c r="BE411" i="6"/>
  <c r="BF411" i="6"/>
  <c r="BG411" i="6"/>
  <c r="BH411" i="6"/>
  <c r="BI411" i="6"/>
  <c r="BJ411" i="6"/>
  <c r="BK411" i="6"/>
  <c r="BL411" i="6"/>
  <c r="BM411" i="6"/>
  <c r="BN411" i="6"/>
  <c r="BO411" i="6"/>
  <c r="BP411" i="6"/>
  <c r="BQ411" i="6"/>
  <c r="BR411" i="6"/>
  <c r="BS411" i="6"/>
  <c r="BT411" i="6"/>
  <c r="BU411" i="6"/>
  <c r="BV411" i="6"/>
  <c r="BW411" i="6"/>
  <c r="BZ411" i="6" s="1"/>
  <c r="BX411" i="6"/>
  <c r="BY411" i="6"/>
  <c r="CD411" i="6"/>
  <c r="CE411" i="6"/>
  <c r="CF411" i="6"/>
  <c r="AI412" i="6"/>
  <c r="AJ412" i="6"/>
  <c r="AK412" i="6"/>
  <c r="AL412" i="6"/>
  <c r="AM412" i="6"/>
  <c r="AP412" i="6" s="1"/>
  <c r="AN412" i="6"/>
  <c r="AO412" i="6"/>
  <c r="AQ412" i="6"/>
  <c r="AR412" i="6"/>
  <c r="AS412" i="6"/>
  <c r="AT412" i="6"/>
  <c r="AU412" i="6"/>
  <c r="AV412" i="6"/>
  <c r="AW412" i="6"/>
  <c r="AX412" i="6"/>
  <c r="AY412" i="6"/>
  <c r="AZ412" i="6"/>
  <c r="BA412" i="6"/>
  <c r="BB412" i="6"/>
  <c r="BC412" i="6"/>
  <c r="BF412" i="6" s="1"/>
  <c r="BD412" i="6"/>
  <c r="BE412" i="6"/>
  <c r="BG412" i="6"/>
  <c r="BH412" i="6"/>
  <c r="BI412" i="6"/>
  <c r="BJ412" i="6"/>
  <c r="BK412" i="6"/>
  <c r="BL412" i="6"/>
  <c r="BM412" i="6"/>
  <c r="BN412" i="6"/>
  <c r="BO412" i="6"/>
  <c r="BR412" i="6" s="1"/>
  <c r="BP412" i="6"/>
  <c r="BQ412" i="6"/>
  <c r="BS412" i="6"/>
  <c r="BT412" i="6"/>
  <c r="BU412" i="6"/>
  <c r="BV412" i="6"/>
  <c r="BW412" i="6"/>
  <c r="BX412" i="6"/>
  <c r="BY412" i="6"/>
  <c r="BZ412" i="6"/>
  <c r="CD412" i="6"/>
  <c r="CE412" i="6"/>
  <c r="CF412" i="6"/>
  <c r="AI413" i="6"/>
  <c r="AJ413" i="6"/>
  <c r="AK413" i="6"/>
  <c r="AL413" i="6"/>
  <c r="CA413" i="6" s="1"/>
  <c r="CB413" i="6" s="1"/>
  <c r="AM413" i="6"/>
  <c r="AN413" i="6"/>
  <c r="AO413" i="6"/>
  <c r="AP413" i="6"/>
  <c r="AQ413" i="6"/>
  <c r="AR413" i="6"/>
  <c r="AS413" i="6"/>
  <c r="AT413" i="6"/>
  <c r="AU413" i="6"/>
  <c r="AX413" i="6" s="1"/>
  <c r="AV413" i="6"/>
  <c r="AW413" i="6"/>
  <c r="AY413" i="6"/>
  <c r="AZ413" i="6"/>
  <c r="BA413" i="6"/>
  <c r="BB413" i="6"/>
  <c r="BC413" i="6"/>
  <c r="BD413" i="6"/>
  <c r="BE413" i="6"/>
  <c r="BF413" i="6"/>
  <c r="BG413" i="6"/>
  <c r="BH413" i="6"/>
  <c r="BI413" i="6"/>
  <c r="BJ413" i="6"/>
  <c r="BK413" i="6"/>
  <c r="BL413" i="6"/>
  <c r="BM413" i="6"/>
  <c r="BN413" i="6"/>
  <c r="BO413" i="6"/>
  <c r="BP413" i="6"/>
  <c r="BQ413" i="6"/>
  <c r="BR413" i="6"/>
  <c r="BS413" i="6"/>
  <c r="BT413" i="6"/>
  <c r="BU413" i="6"/>
  <c r="BV413" i="6"/>
  <c r="BW413" i="6"/>
  <c r="BZ413" i="6" s="1"/>
  <c r="BX413" i="6"/>
  <c r="BY413" i="6"/>
  <c r="CD413" i="6"/>
  <c r="CE413" i="6"/>
  <c r="CF413" i="6"/>
  <c r="CB408" i="6"/>
  <c r="CB353" i="6"/>
  <c r="CA353" i="6"/>
  <c r="BZ353" i="6"/>
  <c r="BY353" i="6"/>
  <c r="BX353" i="6"/>
  <c r="BW353" i="6"/>
  <c r="BV353" i="6"/>
  <c r="BU353" i="6"/>
  <c r="BT353" i="6"/>
  <c r="BS353" i="6"/>
  <c r="BR353" i="6"/>
  <c r="BQ353" i="6"/>
  <c r="BP353" i="6"/>
  <c r="BO353" i="6"/>
  <c r="BN353" i="6"/>
  <c r="BM353" i="6"/>
  <c r="BL353" i="6"/>
  <c r="BK353" i="6"/>
  <c r="BJ353" i="6"/>
  <c r="BI353" i="6"/>
  <c r="BH353" i="6"/>
  <c r="BG353" i="6"/>
  <c r="BF353" i="6"/>
  <c r="BE353" i="6"/>
  <c r="BD353" i="6"/>
  <c r="BC353" i="6"/>
  <c r="BB353" i="6"/>
  <c r="BA353" i="6"/>
  <c r="AZ353" i="6"/>
  <c r="AY353" i="6"/>
  <c r="AX353" i="6"/>
  <c r="AW353" i="6"/>
  <c r="AV353" i="6"/>
  <c r="AU353" i="6"/>
  <c r="AT353" i="6"/>
  <c r="AS353" i="6"/>
  <c r="AR353" i="6"/>
  <c r="AQ353" i="6"/>
  <c r="AP353" i="6"/>
  <c r="AO353" i="6"/>
  <c r="AN353" i="6"/>
  <c r="AM353" i="6"/>
  <c r="AL353" i="6"/>
  <c r="AK353" i="6"/>
  <c r="AJ353" i="6"/>
  <c r="AI353" i="6"/>
  <c r="H414" i="6"/>
  <c r="I414" i="6"/>
  <c r="CK360" i="6" s="1"/>
  <c r="J414" i="6"/>
  <c r="K414" i="6"/>
  <c r="CJ353" i="6" s="1"/>
  <c r="L414" i="6"/>
  <c r="CK353" i="6" s="1"/>
  <c r="M414" i="6"/>
  <c r="CI354" i="6" s="1"/>
  <c r="N414" i="6"/>
  <c r="CJ354" i="6" s="1"/>
  <c r="O414" i="6"/>
  <c r="CK354" i="6" s="1"/>
  <c r="P414" i="6"/>
  <c r="CI355" i="6" s="1"/>
  <c r="Q414" i="6"/>
  <c r="CJ355" i="6" s="1"/>
  <c r="R414" i="6"/>
  <c r="CK355" i="6" s="1"/>
  <c r="S414" i="6"/>
  <c r="T414" i="6"/>
  <c r="U414" i="6"/>
  <c r="V414" i="6"/>
  <c r="W414" i="6"/>
  <c r="X414" i="6"/>
  <c r="Y414" i="6"/>
  <c r="Z414" i="6"/>
  <c r="AA414" i="6"/>
  <c r="AB414" i="6"/>
  <c r="D409" i="6"/>
  <c r="D410" i="6"/>
  <c r="D411" i="6"/>
  <c r="D412" i="6"/>
  <c r="D413" i="6"/>
  <c r="B340" i="6"/>
  <c r="B339" i="6"/>
  <c r="B338" i="6"/>
  <c r="AT322" i="6"/>
  <c r="AS322" i="6"/>
  <c r="AR322" i="6"/>
  <c r="AQ322" i="6"/>
  <c r="AP322" i="6"/>
  <c r="AO322" i="6"/>
  <c r="AN322" i="6"/>
  <c r="AM322" i="6"/>
  <c r="AL322" i="6"/>
  <c r="AK322" i="6"/>
  <c r="AJ322" i="6"/>
  <c r="AI322" i="6"/>
  <c r="AH322" i="6"/>
  <c r="DF322" i="6"/>
  <c r="DE322" i="6"/>
  <c r="DD322" i="6"/>
  <c r="DC322" i="6"/>
  <c r="DB322" i="6"/>
  <c r="DA322" i="6"/>
  <c r="CZ322" i="6"/>
  <c r="CY322" i="6"/>
  <c r="CX322" i="6"/>
  <c r="CW322" i="6"/>
  <c r="CV322" i="6"/>
  <c r="CU322" i="6"/>
  <c r="CT322" i="6"/>
  <c r="CS322" i="6"/>
  <c r="CR322" i="6"/>
  <c r="CQ322" i="6"/>
  <c r="CP322" i="6"/>
  <c r="CN322" i="6"/>
  <c r="CM322" i="6"/>
  <c r="CL322" i="6"/>
  <c r="CK322" i="6"/>
  <c r="CJ322" i="6"/>
  <c r="CI322" i="6"/>
  <c r="CG329" i="6"/>
  <c r="CF329" i="6"/>
  <c r="CE329" i="6"/>
  <c r="CG324" i="6"/>
  <c r="CF324" i="6"/>
  <c r="CE324" i="6"/>
  <c r="CG323" i="6"/>
  <c r="CF323" i="6"/>
  <c r="CE323" i="6"/>
  <c r="CG322" i="6"/>
  <c r="CF322" i="6"/>
  <c r="CE322" i="6"/>
  <c r="BY322" i="6"/>
  <c r="BX322" i="6"/>
  <c r="BW322" i="6"/>
  <c r="BV322" i="6"/>
  <c r="BU322" i="6"/>
  <c r="BT322" i="6"/>
  <c r="BS322" i="6"/>
  <c r="BR322" i="6"/>
  <c r="BQ322" i="6"/>
  <c r="BP322" i="6"/>
  <c r="BO322" i="6"/>
  <c r="BN322" i="6"/>
  <c r="BM322" i="6"/>
  <c r="BL322" i="6"/>
  <c r="BK322" i="6"/>
  <c r="BJ322" i="6"/>
  <c r="BI322" i="6"/>
  <c r="BH322" i="6"/>
  <c r="BG322" i="6"/>
  <c r="BF322" i="6"/>
  <c r="BE322" i="6"/>
  <c r="BD322" i="6"/>
  <c r="BC322" i="6"/>
  <c r="BB322" i="6"/>
  <c r="BA322" i="6"/>
  <c r="AZ322" i="6"/>
  <c r="AY322" i="6"/>
  <c r="AX322" i="6"/>
  <c r="AW322" i="6"/>
  <c r="AV322" i="6"/>
  <c r="AU322" i="6"/>
  <c r="B269" i="6"/>
  <c r="B144" i="6"/>
  <c r="B167" i="6"/>
  <c r="B193" i="6"/>
  <c r="B226" i="6"/>
  <c r="B311" i="6"/>
  <c r="B310" i="6"/>
  <c r="B309" i="6"/>
  <c r="CB305" i="6"/>
  <c r="CA305" i="6"/>
  <c r="CG284" i="6"/>
  <c r="CF284" i="6"/>
  <c r="CE284" i="6"/>
  <c r="CG283" i="6"/>
  <c r="CF283" i="6"/>
  <c r="CE283" i="6"/>
  <c r="CG282" i="6"/>
  <c r="CF282" i="6"/>
  <c r="CE282" i="6"/>
  <c r="CG281" i="6"/>
  <c r="CF281" i="6"/>
  <c r="CE281" i="6"/>
  <c r="CG280" i="6"/>
  <c r="CF280" i="6"/>
  <c r="CE280" i="6"/>
  <c r="CG279" i="6"/>
  <c r="CF279" i="6"/>
  <c r="CE279" i="6"/>
  <c r="CG278" i="6"/>
  <c r="CF278" i="6"/>
  <c r="CE278" i="6"/>
  <c r="CB278" i="6"/>
  <c r="CA278" i="6"/>
  <c r="BZ278" i="6"/>
  <c r="BX278" i="6"/>
  <c r="BW278" i="6"/>
  <c r="BV278" i="6"/>
  <c r="BU278" i="6"/>
  <c r="BT278" i="6"/>
  <c r="BS278" i="6"/>
  <c r="BR278" i="6"/>
  <c r="BQ278" i="6"/>
  <c r="BP278" i="6"/>
  <c r="BO278" i="6"/>
  <c r="BN278" i="6"/>
  <c r="BM278" i="6"/>
  <c r="BL278" i="6"/>
  <c r="BK278" i="6"/>
  <c r="BJ278" i="6"/>
  <c r="BI278" i="6"/>
  <c r="BH278" i="6"/>
  <c r="BG278" i="6"/>
  <c r="BF278" i="6"/>
  <c r="BE278" i="6"/>
  <c r="BD278" i="6"/>
  <c r="BC278" i="6"/>
  <c r="BB278" i="6"/>
  <c r="BA278" i="6"/>
  <c r="AZ278" i="6"/>
  <c r="AY278" i="6"/>
  <c r="AX278" i="6"/>
  <c r="AW278" i="6"/>
  <c r="AV278" i="6"/>
  <c r="AU278" i="6"/>
  <c r="AT278" i="6"/>
  <c r="AS278" i="6"/>
  <c r="AR278" i="6"/>
  <c r="AQ278" i="6"/>
  <c r="AP278" i="6"/>
  <c r="AO278" i="6"/>
  <c r="AN278" i="6"/>
  <c r="AM278" i="6"/>
  <c r="AL278" i="6"/>
  <c r="AK278" i="6"/>
  <c r="AJ278" i="6"/>
  <c r="AI278" i="6"/>
  <c r="AH278" i="6"/>
  <c r="CC263" i="6"/>
  <c r="CB263" i="6"/>
  <c r="CA263" i="6"/>
  <c r="B268" i="6"/>
  <c r="CG267" i="6"/>
  <c r="CF267" i="6"/>
  <c r="CE267" i="6"/>
  <c r="CG266" i="6"/>
  <c r="CG268" i="6" s="1"/>
  <c r="B270" i="6" s="1"/>
  <c r="CF266" i="6"/>
  <c r="CE266" i="6"/>
  <c r="CG265" i="6"/>
  <c r="CF265" i="6"/>
  <c r="CE265" i="6"/>
  <c r="CG264" i="6"/>
  <c r="CF264" i="6"/>
  <c r="CE264" i="6"/>
  <c r="CG263" i="6"/>
  <c r="CF263" i="6"/>
  <c r="CE263" i="6"/>
  <c r="CG262" i="6"/>
  <c r="CF262" i="6"/>
  <c r="CE262" i="6"/>
  <c r="CG261" i="6"/>
  <c r="CF261" i="6"/>
  <c r="CE261" i="6"/>
  <c r="CG260" i="6"/>
  <c r="CF260" i="6"/>
  <c r="CE260" i="6"/>
  <c r="CE243" i="6"/>
  <c r="CG236" i="6"/>
  <c r="CF236" i="6"/>
  <c r="CE236" i="6"/>
  <c r="CA261" i="6"/>
  <c r="CB261" i="6" s="1"/>
  <c r="CA262" i="6"/>
  <c r="CB262" i="6"/>
  <c r="CB260" i="6"/>
  <c r="CA260" i="6"/>
  <c r="AI261" i="6"/>
  <c r="AJ261" i="6"/>
  <c r="AK261" i="6"/>
  <c r="AL261" i="6"/>
  <c r="AM261" i="6"/>
  <c r="AN261" i="6"/>
  <c r="AO261" i="6"/>
  <c r="AP261" i="6"/>
  <c r="AQ261" i="6"/>
  <c r="AR261" i="6"/>
  <c r="AS261" i="6"/>
  <c r="AT261" i="6"/>
  <c r="AU261" i="6"/>
  <c r="AX261" i="6" s="1"/>
  <c r="AV261" i="6"/>
  <c r="AW261" i="6"/>
  <c r="AY261" i="6"/>
  <c r="AZ261" i="6"/>
  <c r="BB261" i="6" s="1"/>
  <c r="BA261" i="6"/>
  <c r="BC261" i="6"/>
  <c r="BD261" i="6"/>
  <c r="BE261" i="6"/>
  <c r="BF261" i="6"/>
  <c r="BG261" i="6"/>
  <c r="BH261" i="6"/>
  <c r="BI261" i="6"/>
  <c r="BJ261" i="6"/>
  <c r="BK261" i="6"/>
  <c r="BL261" i="6"/>
  <c r="BM261" i="6"/>
  <c r="BN261" i="6"/>
  <c r="BO261" i="6"/>
  <c r="BP261" i="6"/>
  <c r="BQ261" i="6"/>
  <c r="BR261" i="6"/>
  <c r="BS261" i="6"/>
  <c r="BT261" i="6"/>
  <c r="BV261" i="6" s="1"/>
  <c r="BU261" i="6"/>
  <c r="BW261" i="6"/>
  <c r="BZ261" i="6" s="1"/>
  <c r="BX261" i="6"/>
  <c r="BY261" i="6"/>
  <c r="AI262" i="6"/>
  <c r="AJ262" i="6"/>
  <c r="AL262" i="6" s="1"/>
  <c r="AK262" i="6"/>
  <c r="AM262" i="6"/>
  <c r="AN262" i="6"/>
  <c r="AO262" i="6"/>
  <c r="AP262" i="6"/>
  <c r="AQ262" i="6"/>
  <c r="AR262" i="6"/>
  <c r="AS262" i="6"/>
  <c r="AT262" i="6"/>
  <c r="AU262" i="6"/>
  <c r="AV262" i="6"/>
  <c r="AX262" i="6" s="1"/>
  <c r="AW262" i="6"/>
  <c r="AY262" i="6"/>
  <c r="AZ262" i="6"/>
  <c r="BA262" i="6"/>
  <c r="BB262" i="6"/>
  <c r="BC262" i="6"/>
  <c r="BD262" i="6"/>
  <c r="BE262" i="6"/>
  <c r="BF262" i="6"/>
  <c r="BG262" i="6"/>
  <c r="BJ262" i="6" s="1"/>
  <c r="BH262" i="6"/>
  <c r="BI262" i="6"/>
  <c r="BK262" i="6"/>
  <c r="BL262" i="6"/>
  <c r="BN262" i="6" s="1"/>
  <c r="BM262" i="6"/>
  <c r="BO262" i="6"/>
  <c r="BP262" i="6"/>
  <c r="BQ262" i="6"/>
  <c r="BR262" i="6"/>
  <c r="BS262" i="6"/>
  <c r="BT262" i="6"/>
  <c r="BU262" i="6"/>
  <c r="BV262" i="6"/>
  <c r="BW262" i="6"/>
  <c r="BX262" i="6"/>
  <c r="BZ262" i="6" s="1"/>
  <c r="BY262" i="6"/>
  <c r="BZ260" i="6"/>
  <c r="BY260" i="6"/>
  <c r="BX260" i="6"/>
  <c r="BW260" i="6"/>
  <c r="BV260" i="6"/>
  <c r="BU260" i="6"/>
  <c r="BT260" i="6"/>
  <c r="BS260" i="6"/>
  <c r="BR260" i="6"/>
  <c r="BQ260" i="6"/>
  <c r="BP260" i="6"/>
  <c r="BO260" i="6"/>
  <c r="BN260" i="6"/>
  <c r="BM260" i="6"/>
  <c r="BL260" i="6"/>
  <c r="BK260" i="6"/>
  <c r="BJ260" i="6"/>
  <c r="BI260" i="6"/>
  <c r="BH260" i="6"/>
  <c r="BG260" i="6"/>
  <c r="BF260" i="6"/>
  <c r="BE260" i="6"/>
  <c r="BD260" i="6"/>
  <c r="BC260" i="6"/>
  <c r="BB260" i="6"/>
  <c r="BA260" i="6"/>
  <c r="AZ260" i="6"/>
  <c r="AY260" i="6"/>
  <c r="AX260" i="6"/>
  <c r="AW260" i="6"/>
  <c r="AV260" i="6"/>
  <c r="AU260" i="6"/>
  <c r="AT260" i="6"/>
  <c r="AS260" i="6"/>
  <c r="AR260" i="6"/>
  <c r="AQ260" i="6"/>
  <c r="AP260" i="6"/>
  <c r="AO260" i="6"/>
  <c r="AN260" i="6"/>
  <c r="AM260" i="6"/>
  <c r="AL260" i="6"/>
  <c r="AK260" i="6"/>
  <c r="AJ260" i="6"/>
  <c r="AI260" i="6"/>
  <c r="AH260" i="6"/>
  <c r="H263" i="6"/>
  <c r="I263" i="6"/>
  <c r="J263" i="6"/>
  <c r="K263" i="6"/>
  <c r="L263" i="6"/>
  <c r="M263" i="6"/>
  <c r="N263" i="6"/>
  <c r="O263" i="6"/>
  <c r="P263" i="6"/>
  <c r="Q263" i="6"/>
  <c r="R263" i="6"/>
  <c r="S263" i="6"/>
  <c r="T263" i="6"/>
  <c r="U263" i="6"/>
  <c r="V263" i="6"/>
  <c r="W263" i="6"/>
  <c r="X263" i="6"/>
  <c r="Y263" i="6"/>
  <c r="Z263" i="6"/>
  <c r="AA263" i="6"/>
  <c r="AB263" i="6"/>
  <c r="AC263" i="6"/>
  <c r="CG243" i="6"/>
  <c r="CF243" i="6"/>
  <c r="CG241" i="6"/>
  <c r="CF241" i="6"/>
  <c r="CE241" i="6"/>
  <c r="CG240" i="6"/>
  <c r="CF240" i="6"/>
  <c r="CE240" i="6"/>
  <c r="CB236" i="6"/>
  <c r="CA236" i="6"/>
  <c r="BZ236" i="6"/>
  <c r="BY236" i="6"/>
  <c r="BX236" i="6"/>
  <c r="BW236" i="6"/>
  <c r="BV236" i="6"/>
  <c r="BU236" i="6"/>
  <c r="BT236" i="6"/>
  <c r="BS236" i="6"/>
  <c r="BR236" i="6"/>
  <c r="BQ236" i="6"/>
  <c r="BP236" i="6"/>
  <c r="BO236" i="6"/>
  <c r="BN236" i="6"/>
  <c r="BM236" i="6"/>
  <c r="BL236" i="6"/>
  <c r="BK236" i="6"/>
  <c r="BJ236" i="6"/>
  <c r="BI236" i="6"/>
  <c r="BH236" i="6"/>
  <c r="BG236" i="6"/>
  <c r="BF236" i="6"/>
  <c r="BE236" i="6"/>
  <c r="BD236" i="6"/>
  <c r="BC236" i="6"/>
  <c r="BB236" i="6"/>
  <c r="BA236" i="6"/>
  <c r="AZ236" i="6"/>
  <c r="AY236" i="6"/>
  <c r="AX236" i="6"/>
  <c r="AW236" i="6"/>
  <c r="AV236" i="6"/>
  <c r="AU236" i="6"/>
  <c r="AT236" i="6"/>
  <c r="AS236" i="6"/>
  <c r="AR236" i="6"/>
  <c r="AQ236" i="6"/>
  <c r="AP236" i="6"/>
  <c r="AO236" i="6"/>
  <c r="AN236" i="6"/>
  <c r="AM236" i="6"/>
  <c r="AL236" i="6"/>
  <c r="AK236" i="6"/>
  <c r="AJ236" i="6"/>
  <c r="AI236" i="6"/>
  <c r="AH236" i="6"/>
  <c r="CG206" i="6"/>
  <c r="CF206" i="6"/>
  <c r="CE206" i="6"/>
  <c r="CG203" i="6"/>
  <c r="CF203" i="6"/>
  <c r="CE203" i="6"/>
  <c r="CB203" i="6"/>
  <c r="CA203" i="6"/>
  <c r="BZ203" i="6"/>
  <c r="BY203" i="6"/>
  <c r="BX203" i="6"/>
  <c r="BW203" i="6"/>
  <c r="BV203" i="6"/>
  <c r="BU203" i="6"/>
  <c r="BT203" i="6"/>
  <c r="BS203" i="6"/>
  <c r="BR203" i="6"/>
  <c r="BQ203" i="6"/>
  <c r="BP203" i="6"/>
  <c r="BO203" i="6"/>
  <c r="BN203" i="6"/>
  <c r="BM203" i="6"/>
  <c r="BL203" i="6"/>
  <c r="BK203" i="6"/>
  <c r="BJ203" i="6"/>
  <c r="BI203" i="6"/>
  <c r="BH203" i="6"/>
  <c r="BG203" i="6"/>
  <c r="BF203" i="6"/>
  <c r="BE203" i="6"/>
  <c r="BD203" i="6"/>
  <c r="BC203" i="6"/>
  <c r="BB203" i="6"/>
  <c r="BA203" i="6"/>
  <c r="AZ203" i="6"/>
  <c r="AY203" i="6"/>
  <c r="AX203" i="6"/>
  <c r="AW203" i="6"/>
  <c r="AV203" i="6"/>
  <c r="AU203" i="6"/>
  <c r="AT203" i="6"/>
  <c r="AS203" i="6"/>
  <c r="AR203" i="6"/>
  <c r="AQ203" i="6"/>
  <c r="AP203" i="6"/>
  <c r="AO203" i="6"/>
  <c r="AN203" i="6"/>
  <c r="AM203" i="6"/>
  <c r="AL203" i="6"/>
  <c r="AK203" i="6"/>
  <c r="AJ203" i="6"/>
  <c r="AI203" i="6"/>
  <c r="AH203" i="6"/>
  <c r="DF155" i="6"/>
  <c r="DE155" i="6"/>
  <c r="DD155" i="6"/>
  <c r="DC155" i="6"/>
  <c r="DB155" i="6"/>
  <c r="DA155" i="6"/>
  <c r="CZ155" i="6"/>
  <c r="CY155" i="6"/>
  <c r="CX155" i="6"/>
  <c r="CW155" i="6"/>
  <c r="CV155" i="6"/>
  <c r="CU155" i="6"/>
  <c r="CT155" i="6"/>
  <c r="CS155" i="6"/>
  <c r="CR155" i="6"/>
  <c r="CQ155" i="6"/>
  <c r="CP155" i="6"/>
  <c r="CO155" i="6"/>
  <c r="CN155" i="6"/>
  <c r="CM155" i="6"/>
  <c r="CL155" i="6"/>
  <c r="CK155" i="6"/>
  <c r="CJ155" i="6"/>
  <c r="CI155" i="6"/>
  <c r="CG162" i="6"/>
  <c r="CG161" i="6"/>
  <c r="CF161" i="6"/>
  <c r="CE161" i="6"/>
  <c r="CG160" i="6"/>
  <c r="CF160" i="6"/>
  <c r="CE160" i="6"/>
  <c r="CG159" i="6"/>
  <c r="CF159" i="6"/>
  <c r="CE159" i="6"/>
  <c r="CG158" i="6"/>
  <c r="CF158" i="6"/>
  <c r="CE158" i="6"/>
  <c r="CG157" i="6"/>
  <c r="CF157" i="6"/>
  <c r="CE157" i="6"/>
  <c r="CG156" i="6"/>
  <c r="CF156" i="6"/>
  <c r="CE156" i="6"/>
  <c r="CG155" i="6"/>
  <c r="CF155" i="6"/>
  <c r="CE155" i="6"/>
  <c r="CB155" i="6"/>
  <c r="CA155" i="6"/>
  <c r="BZ155" i="6"/>
  <c r="BY155" i="6"/>
  <c r="BX155" i="6"/>
  <c r="BW155" i="6"/>
  <c r="BV155" i="6"/>
  <c r="BU155" i="6"/>
  <c r="BT155" i="6"/>
  <c r="BS155" i="6"/>
  <c r="BR155" i="6"/>
  <c r="BQ155" i="6"/>
  <c r="BP155" i="6"/>
  <c r="BO155" i="6"/>
  <c r="BN155" i="6"/>
  <c r="BM155" i="6"/>
  <c r="BL155" i="6"/>
  <c r="BK155" i="6"/>
  <c r="BJ155" i="6"/>
  <c r="BI155" i="6"/>
  <c r="BH155" i="6"/>
  <c r="BG155" i="6"/>
  <c r="BF155" i="6"/>
  <c r="BE155" i="6"/>
  <c r="BD155" i="6"/>
  <c r="BC155" i="6"/>
  <c r="BB155" i="6"/>
  <c r="BA155" i="6"/>
  <c r="AZ155" i="6"/>
  <c r="AY155" i="6"/>
  <c r="AX155" i="6"/>
  <c r="AW155" i="6"/>
  <c r="AV155" i="6"/>
  <c r="AU155" i="6"/>
  <c r="AT155" i="6"/>
  <c r="AS155" i="6"/>
  <c r="AR155" i="6"/>
  <c r="AQ155" i="6"/>
  <c r="AP155" i="6"/>
  <c r="AO155" i="6"/>
  <c r="AN155" i="6"/>
  <c r="AM155" i="6"/>
  <c r="AL155" i="6"/>
  <c r="AK155" i="6"/>
  <c r="AJ155" i="6"/>
  <c r="AI155" i="6"/>
  <c r="AH155" i="6"/>
  <c r="CI130" i="6"/>
  <c r="AL140" i="6"/>
  <c r="AK140" i="6" a="1"/>
  <c r="AK140" i="6" s="1"/>
  <c r="AG138" i="6"/>
  <c r="CG137" i="6"/>
  <c r="CF137" i="6"/>
  <c r="CE137" i="6"/>
  <c r="CG136" i="6"/>
  <c r="CF136" i="6"/>
  <c r="CE136" i="6"/>
  <c r="CH130" i="6"/>
  <c r="CG130" i="6"/>
  <c r="CF130" i="6"/>
  <c r="CE130" i="6"/>
  <c r="CB130" i="6"/>
  <c r="CA130" i="6"/>
  <c r="BZ130" i="6"/>
  <c r="BY130" i="6"/>
  <c r="BX130" i="6"/>
  <c r="BW130" i="6"/>
  <c r="BV130" i="6"/>
  <c r="BU130" i="6"/>
  <c r="BT130" i="6"/>
  <c r="BS130" i="6"/>
  <c r="BR130" i="6"/>
  <c r="BQ130" i="6"/>
  <c r="BP130" i="6"/>
  <c r="BO130" i="6"/>
  <c r="BN130" i="6"/>
  <c r="BM130" i="6"/>
  <c r="BL130" i="6"/>
  <c r="BK130" i="6"/>
  <c r="BJ130" i="6"/>
  <c r="BI130" i="6"/>
  <c r="BH130" i="6"/>
  <c r="BG130" i="6"/>
  <c r="BF130" i="6"/>
  <c r="BE130" i="6"/>
  <c r="BD130" i="6"/>
  <c r="BC130" i="6"/>
  <c r="BB130" i="6"/>
  <c r="BA130" i="6"/>
  <c r="AW130" i="6"/>
  <c r="AV130" i="6"/>
  <c r="AU130" i="6"/>
  <c r="AT130" i="6"/>
  <c r="AS130" i="6"/>
  <c r="AR130" i="6"/>
  <c r="AQ130" i="6"/>
  <c r="AP130" i="6"/>
  <c r="AO130" i="6"/>
  <c r="AN130" i="6"/>
  <c r="AM130" i="6"/>
  <c r="AL130" i="6"/>
  <c r="AK130" i="6"/>
  <c r="AJ130" i="6"/>
  <c r="AI130" i="6"/>
  <c r="B113" i="6"/>
  <c r="AL116" i="6"/>
  <c r="AK116" i="6" a="1"/>
  <c r="AK116" i="6" s="1"/>
  <c r="AG114" i="6"/>
  <c r="AN105" i="6"/>
  <c r="AM105" i="6"/>
  <c r="AM103" i="7" l="1"/>
  <c r="CK361" i="6"/>
  <c r="B421" i="6" s="1"/>
  <c r="DJ411" i="6"/>
  <c r="DK411" i="6" s="1"/>
  <c r="DJ412" i="6"/>
  <c r="DK412" i="6" s="1"/>
  <c r="DJ413" i="6"/>
  <c r="DK413" i="6" s="1"/>
  <c r="DJ410" i="6"/>
  <c r="DK410" i="6" s="1"/>
  <c r="CA412" i="6"/>
  <c r="CB412" i="6" s="1"/>
  <c r="CA409" i="6"/>
  <c r="CA410" i="6"/>
  <c r="CB410" i="6" s="1"/>
  <c r="CG414" i="6"/>
  <c r="B418" i="6" s="1"/>
  <c r="CF414" i="6"/>
  <c r="CA322" i="6"/>
  <c r="CB322" i="6" s="1"/>
  <c r="CB409" i="6" l="1"/>
  <c r="AG42" i="6" l="1"/>
  <c r="AK44" i="6" s="1" a="1"/>
  <c r="AK44" i="6" s="1"/>
  <c r="AL44" i="6" s="1"/>
  <c r="B41" i="6" s="1"/>
  <c r="B82" i="6"/>
  <c r="AT40" i="6"/>
  <c r="AS40" i="6" s="1"/>
  <c r="AR40" i="6"/>
  <c r="B43" i="6" s="1"/>
  <c r="AQ40" i="6"/>
  <c r="AP40" i="6"/>
  <c r="B86" i="6" s="1"/>
  <c r="AO40" i="6"/>
  <c r="AN40" i="6"/>
  <c r="AM40" i="6"/>
  <c r="B84" i="6" s="1"/>
  <c r="AH40" i="6"/>
  <c r="B83" i="6" s="1"/>
  <c r="AG40" i="6"/>
  <c r="B81" i="6" s="1"/>
  <c r="AR146" i="5"/>
  <c r="AP206" i="5"/>
  <c r="AO206" i="5"/>
  <c r="AN206" i="5"/>
  <c r="AM206" i="5"/>
  <c r="AL206" i="5"/>
  <c r="AP205" i="5"/>
  <c r="AL201" i="5"/>
  <c r="AM201" i="5"/>
  <c r="AN201" i="5"/>
  <c r="AO201" i="5" s="1"/>
  <c r="AP201" i="5" s="1"/>
  <c r="AL202" i="5"/>
  <c r="AM202" i="5"/>
  <c r="AN202" i="5"/>
  <c r="AO202" i="5" s="1"/>
  <c r="AP202" i="5" s="1"/>
  <c r="AL203" i="5"/>
  <c r="AM203" i="5"/>
  <c r="AN203" i="5"/>
  <c r="AO203" i="5" s="1"/>
  <c r="AP203" i="5" s="1"/>
  <c r="AL204" i="5"/>
  <c r="AM204" i="5"/>
  <c r="AN204" i="5"/>
  <c r="AO204" i="5"/>
  <c r="AP204" i="5"/>
  <c r="AL205" i="5"/>
  <c r="AM205" i="5"/>
  <c r="AN205" i="5"/>
  <c r="AO205" i="5" s="1"/>
  <c r="AG201" i="5"/>
  <c r="AH201" i="5" s="1"/>
  <c r="AI201" i="5" s="1"/>
  <c r="AG202" i="5"/>
  <c r="AH202" i="5" s="1"/>
  <c r="AI202" i="5" s="1"/>
  <c r="AG203" i="5"/>
  <c r="AH203" i="5" s="1"/>
  <c r="AI203" i="5" s="1"/>
  <c r="AG204" i="5"/>
  <c r="AH204" i="5" s="1"/>
  <c r="AI204" i="5" s="1"/>
  <c r="AG205" i="5"/>
  <c r="AH205" i="5" s="1"/>
  <c r="AI205" i="5" s="1"/>
  <c r="AG200" i="5"/>
  <c r="D201" i="5"/>
  <c r="D202" i="5"/>
  <c r="D203" i="5"/>
  <c r="D204" i="5"/>
  <c r="D205" i="5"/>
  <c r="AQ43" i="5"/>
  <c r="AL43" i="5"/>
  <c r="B132" i="5"/>
  <c r="B111" i="5"/>
  <c r="AG106" i="5"/>
  <c r="AK108" i="5" s="1" a="1"/>
  <c r="AK108" i="5" s="1"/>
  <c r="AL108" i="5" s="1"/>
  <c r="B105" i="5" s="1"/>
  <c r="BP103" i="5"/>
  <c r="BQ103" i="5"/>
  <c r="BR103" i="5"/>
  <c r="BS103" i="5"/>
  <c r="BT103" i="5"/>
  <c r="BU103" i="5"/>
  <c r="BV103" i="5"/>
  <c r="BW103" i="5"/>
  <c r="BX103" i="5"/>
  <c r="BO103" i="5"/>
  <c r="BE103" i="5"/>
  <c r="BF103" i="5"/>
  <c r="BG103" i="5"/>
  <c r="BH103" i="5"/>
  <c r="BI103" i="5"/>
  <c r="BJ103" i="5"/>
  <c r="BK103" i="5"/>
  <c r="BL103" i="5"/>
  <c r="BM103" i="5"/>
  <c r="BD103" i="5"/>
  <c r="AT103" i="5"/>
  <c r="AU103" i="5"/>
  <c r="AV103" i="5"/>
  <c r="AW103" i="5"/>
  <c r="AX103" i="5"/>
  <c r="AY103" i="5"/>
  <c r="AZ103" i="5"/>
  <c r="BA103" i="5"/>
  <c r="BB103" i="5"/>
  <c r="AS103" i="5"/>
  <c r="B113" i="5"/>
  <c r="AR43" i="5"/>
  <c r="B85" i="6" l="1"/>
  <c r="AS102" i="5"/>
  <c r="AS98" i="5"/>
  <c r="AT98" i="5"/>
  <c r="AU98" i="5"/>
  <c r="AV98" i="5"/>
  <c r="AW98" i="5"/>
  <c r="AX98" i="5"/>
  <c r="AY98" i="5"/>
  <c r="AZ98" i="5"/>
  <c r="BA98" i="5"/>
  <c r="BB98" i="5"/>
  <c r="BC98" i="5"/>
  <c r="BD98" i="5"/>
  <c r="BE98" i="5"/>
  <c r="BF98" i="5"/>
  <c r="BG98" i="5"/>
  <c r="BH98" i="5"/>
  <c r="BI98" i="5"/>
  <c r="BJ98" i="5"/>
  <c r="BK98" i="5"/>
  <c r="BL98" i="5"/>
  <c r="BM98" i="5"/>
  <c r="BN98" i="5"/>
  <c r="BO98" i="5"/>
  <c r="BP98" i="5"/>
  <c r="BQ98" i="5"/>
  <c r="BR98" i="5"/>
  <c r="BS98" i="5"/>
  <c r="BT98" i="5"/>
  <c r="BU98" i="5"/>
  <c r="BV98" i="5"/>
  <c r="BW98" i="5"/>
  <c r="BX98" i="5"/>
  <c r="BY98" i="5"/>
  <c r="AS99" i="5"/>
  <c r="AT99" i="5"/>
  <c r="AU99" i="5"/>
  <c r="AV99" i="5"/>
  <c r="AW99" i="5"/>
  <c r="AX99" i="5"/>
  <c r="AY99" i="5"/>
  <c r="AZ99" i="5"/>
  <c r="BA99" i="5"/>
  <c r="BB99" i="5"/>
  <c r="BC99" i="5"/>
  <c r="BD99" i="5"/>
  <c r="BE99" i="5"/>
  <c r="BF99" i="5"/>
  <c r="BG99" i="5"/>
  <c r="BH99" i="5"/>
  <c r="BI99" i="5"/>
  <c r="BJ99" i="5"/>
  <c r="BK99" i="5"/>
  <c r="BL99" i="5"/>
  <c r="BM99" i="5"/>
  <c r="BN99" i="5"/>
  <c r="BO99" i="5"/>
  <c r="BP99" i="5"/>
  <c r="BQ99" i="5"/>
  <c r="BR99" i="5"/>
  <c r="BS99" i="5"/>
  <c r="BT99" i="5"/>
  <c r="BU99" i="5"/>
  <c r="BV99" i="5"/>
  <c r="BW99" i="5"/>
  <c r="BX99" i="5"/>
  <c r="BY99" i="5"/>
  <c r="AS100" i="5"/>
  <c r="AT100" i="5"/>
  <c r="AU100" i="5"/>
  <c r="AV100" i="5"/>
  <c r="AW100" i="5"/>
  <c r="AX100" i="5"/>
  <c r="AY100" i="5"/>
  <c r="AZ100" i="5"/>
  <c r="BA100" i="5"/>
  <c r="BB100" i="5"/>
  <c r="BC100" i="5"/>
  <c r="BD100" i="5"/>
  <c r="BE100" i="5"/>
  <c r="BF100" i="5"/>
  <c r="BG100" i="5"/>
  <c r="BH100" i="5"/>
  <c r="BI100" i="5"/>
  <c r="BJ100" i="5"/>
  <c r="BK100" i="5"/>
  <c r="BL100" i="5"/>
  <c r="BM100" i="5"/>
  <c r="BN100" i="5"/>
  <c r="BO100" i="5"/>
  <c r="BP100" i="5"/>
  <c r="BQ100" i="5"/>
  <c r="BR100" i="5"/>
  <c r="BS100" i="5"/>
  <c r="BT100" i="5"/>
  <c r="BU100" i="5"/>
  <c r="BV100" i="5"/>
  <c r="BW100" i="5"/>
  <c r="BX100" i="5"/>
  <c r="BY100" i="5"/>
  <c r="AS101" i="5"/>
  <c r="AT101" i="5"/>
  <c r="AU101" i="5"/>
  <c r="AV101" i="5"/>
  <c r="AW101" i="5"/>
  <c r="AX101" i="5"/>
  <c r="AY101" i="5"/>
  <c r="AZ101" i="5"/>
  <c r="BA101" i="5"/>
  <c r="BB101" i="5"/>
  <c r="BC101" i="5"/>
  <c r="BD101" i="5"/>
  <c r="BE101" i="5"/>
  <c r="BF101" i="5"/>
  <c r="BG101" i="5"/>
  <c r="BH101" i="5"/>
  <c r="BI101" i="5"/>
  <c r="BJ101" i="5"/>
  <c r="BK101" i="5"/>
  <c r="BL101" i="5"/>
  <c r="BM101" i="5"/>
  <c r="BN101" i="5"/>
  <c r="BO101" i="5"/>
  <c r="BP101" i="5"/>
  <c r="BQ101" i="5"/>
  <c r="BR101" i="5"/>
  <c r="BS101" i="5"/>
  <c r="BT101" i="5"/>
  <c r="BU101" i="5"/>
  <c r="BV101" i="5"/>
  <c r="BW101" i="5"/>
  <c r="BX101" i="5"/>
  <c r="BY101" i="5"/>
  <c r="AT102" i="5"/>
  <c r="AU102" i="5"/>
  <c r="AV102" i="5"/>
  <c r="AW102" i="5"/>
  <c r="AX102" i="5"/>
  <c r="AY102" i="5"/>
  <c r="AZ102" i="5"/>
  <c r="BA102" i="5"/>
  <c r="BB102" i="5"/>
  <c r="BC102" i="5"/>
  <c r="BD102" i="5"/>
  <c r="BE102" i="5"/>
  <c r="BF102" i="5"/>
  <c r="BG102" i="5"/>
  <c r="BH102" i="5"/>
  <c r="BI102" i="5"/>
  <c r="BJ102" i="5"/>
  <c r="BK102" i="5"/>
  <c r="BL102" i="5"/>
  <c r="BM102" i="5"/>
  <c r="BN102" i="5"/>
  <c r="BO102" i="5"/>
  <c r="BP102" i="5"/>
  <c r="BQ102" i="5"/>
  <c r="BR102" i="5"/>
  <c r="BS102" i="5"/>
  <c r="BT102" i="5"/>
  <c r="BU102" i="5"/>
  <c r="BV102" i="5"/>
  <c r="BW102" i="5"/>
  <c r="BX102" i="5"/>
  <c r="BY102" i="5"/>
  <c r="AN98" i="5"/>
  <c r="AO98" i="5" s="1"/>
  <c r="AN99" i="5"/>
  <c r="AO99" i="5" s="1"/>
  <c r="AN100" i="5"/>
  <c r="AO100" i="5" s="1"/>
  <c r="AO97" i="5"/>
  <c r="AL98" i="5"/>
  <c r="AL99" i="5"/>
  <c r="AL100" i="5"/>
  <c r="AL101" i="5"/>
  <c r="AL102" i="5"/>
  <c r="AM44" i="5"/>
  <c r="AM45" i="5"/>
  <c r="AM46" i="5"/>
  <c r="AM47" i="5"/>
  <c r="AM48" i="5"/>
  <c r="AM49" i="5"/>
  <c r="AM50" i="5"/>
  <c r="AM51" i="5"/>
  <c r="AM52" i="5"/>
  <c r="AM53" i="5"/>
  <c r="AM54" i="5"/>
  <c r="AM55" i="5"/>
  <c r="AM56" i="5"/>
  <c r="AM57" i="5"/>
  <c r="AM58" i="5"/>
  <c r="AM59" i="5"/>
  <c r="AM60" i="5"/>
  <c r="AM61" i="5"/>
  <c r="AM62" i="5"/>
  <c r="AM63" i="5"/>
  <c r="AM64" i="5"/>
  <c r="AM65" i="5"/>
  <c r="AM66" i="5"/>
  <c r="AM67" i="5"/>
  <c r="AM68" i="5"/>
  <c r="AM69" i="5"/>
  <c r="AM70" i="5"/>
  <c r="AM71" i="5"/>
  <c r="AM72" i="5"/>
  <c r="AM73" i="5"/>
  <c r="AM74" i="5"/>
  <c r="AM75" i="5"/>
  <c r="AM76" i="5"/>
  <c r="AM77" i="5"/>
  <c r="AM78" i="5"/>
  <c r="AM79" i="5"/>
  <c r="AM80" i="5"/>
  <c r="AM81" i="5"/>
  <c r="AM82" i="5"/>
  <c r="AM83" i="5"/>
  <c r="AM84" i="5"/>
  <c r="AM85" i="5"/>
  <c r="AM86" i="5"/>
  <c r="AM87" i="5"/>
  <c r="AM88" i="5"/>
  <c r="AM89" i="5"/>
  <c r="AM90" i="5"/>
  <c r="AM91" i="5"/>
  <c r="AM92" i="5"/>
  <c r="AM93" i="5"/>
  <c r="AM94" i="5"/>
  <c r="AM95" i="5"/>
  <c r="AM96" i="5"/>
  <c r="AM97" i="5"/>
  <c r="AM98" i="5"/>
  <c r="AM99" i="5"/>
  <c r="AM100" i="5"/>
  <c r="AM101" i="5"/>
  <c r="AN101" i="5" s="1"/>
  <c r="AO101" i="5" s="1"/>
  <c r="AM102" i="5"/>
  <c r="AN102" i="5" s="1"/>
  <c r="BC103" i="5" l="1"/>
  <c r="BN103" i="5"/>
  <c r="BY103" i="5"/>
  <c r="AO102" i="5"/>
  <c r="N8" i="2"/>
  <c r="N8" i="9" s="1"/>
  <c r="D96" i="7"/>
  <c r="AU865" i="6"/>
  <c r="AU817" i="6"/>
  <c r="AX684" i="6"/>
  <c r="AK817" i="6"/>
  <c r="AT484" i="6"/>
  <c r="AT480" i="6"/>
  <c r="AT481" i="6"/>
  <c r="AS484" i="6"/>
  <c r="AT489" i="6" s="1"/>
  <c r="AU489" i="6"/>
  <c r="AU490" i="6"/>
  <c r="AT472" i="6"/>
  <c r="AT473" i="6"/>
  <c r="AS490" i="6" s="1"/>
  <c r="AT474" i="6"/>
  <c r="AT475" i="6"/>
  <c r="AT476" i="6"/>
  <c r="AT477" i="6"/>
  <c r="AT478" i="6"/>
  <c r="AT479" i="6"/>
  <c r="AT471" i="6"/>
  <c r="AS472" i="6"/>
  <c r="AS473" i="6"/>
  <c r="AS474" i="6"/>
  <c r="AS475" i="6"/>
  <c r="AS476" i="6"/>
  <c r="AS477" i="6"/>
  <c r="AS478" i="6"/>
  <c r="AS479" i="6"/>
  <c r="AS480" i="6"/>
  <c r="AS481" i="6"/>
  <c r="AS471" i="6"/>
  <c r="AK146" i="5"/>
  <c r="DN275" i="10"/>
  <c r="DN221" i="10"/>
  <c r="DN222" i="10"/>
  <c r="DN223" i="10"/>
  <c r="DN224" i="10"/>
  <c r="DN225" i="10"/>
  <c r="DN226" i="10"/>
  <c r="DN227" i="10"/>
  <c r="DN228" i="10"/>
  <c r="DN229" i="10"/>
  <c r="DN230" i="10"/>
  <c r="DN231" i="10"/>
  <c r="DN232" i="10"/>
  <c r="DN233" i="10"/>
  <c r="DN234" i="10"/>
  <c r="DN235" i="10"/>
  <c r="DN236" i="10"/>
  <c r="DN237" i="10"/>
  <c r="DN238" i="10"/>
  <c r="DN239" i="10"/>
  <c r="DN240" i="10"/>
  <c r="DN241" i="10"/>
  <c r="DN242" i="10"/>
  <c r="DN243" i="10"/>
  <c r="DN244" i="10"/>
  <c r="DN245" i="10"/>
  <c r="DN246" i="10"/>
  <c r="DN247" i="10"/>
  <c r="DN248" i="10"/>
  <c r="DN249" i="10"/>
  <c r="DN250" i="10"/>
  <c r="DN251" i="10"/>
  <c r="DN252" i="10"/>
  <c r="DN253" i="10"/>
  <c r="DN254" i="10"/>
  <c r="DN255" i="10"/>
  <c r="DN256" i="10"/>
  <c r="DN257" i="10"/>
  <c r="DN258" i="10"/>
  <c r="DN259" i="10"/>
  <c r="DN260" i="10"/>
  <c r="DN261" i="10"/>
  <c r="DN262" i="10"/>
  <c r="DN263" i="10"/>
  <c r="DN264" i="10"/>
  <c r="DN265" i="10"/>
  <c r="DN266" i="10"/>
  <c r="DN267" i="10"/>
  <c r="DN268" i="10"/>
  <c r="DN269" i="10"/>
  <c r="DN270" i="10"/>
  <c r="DN271" i="10"/>
  <c r="DN272" i="10"/>
  <c r="DN273" i="10"/>
  <c r="DN274" i="10"/>
  <c r="DA275" i="10"/>
  <c r="DA221" i="10"/>
  <c r="DA222" i="10"/>
  <c r="DA223" i="10"/>
  <c r="DA224" i="10"/>
  <c r="DA225" i="10"/>
  <c r="DA226" i="10"/>
  <c r="DA227" i="10"/>
  <c r="DA228" i="10"/>
  <c r="DA229" i="10"/>
  <c r="DA230" i="10"/>
  <c r="DA231" i="10"/>
  <c r="DA232" i="10"/>
  <c r="DA233" i="10"/>
  <c r="DA234" i="10"/>
  <c r="DA235" i="10"/>
  <c r="DA236" i="10"/>
  <c r="DA237" i="10"/>
  <c r="DA238" i="10"/>
  <c r="DA239" i="10"/>
  <c r="DA240" i="10"/>
  <c r="DA241" i="10"/>
  <c r="DA242" i="10"/>
  <c r="DA243" i="10"/>
  <c r="DA244" i="10"/>
  <c r="DA245" i="10"/>
  <c r="DA246" i="10"/>
  <c r="DA247" i="10"/>
  <c r="DA248" i="10"/>
  <c r="DA249" i="10"/>
  <c r="DA250" i="10"/>
  <c r="DA251" i="10"/>
  <c r="DA252" i="10"/>
  <c r="DA253" i="10"/>
  <c r="DA254" i="10"/>
  <c r="DA255" i="10"/>
  <c r="DA256" i="10"/>
  <c r="DA257" i="10"/>
  <c r="DA258" i="10"/>
  <c r="DA259" i="10"/>
  <c r="DA260" i="10"/>
  <c r="DA261" i="10"/>
  <c r="DA262" i="10"/>
  <c r="DA263" i="10"/>
  <c r="DA264" i="10"/>
  <c r="DA265" i="10"/>
  <c r="DA266" i="10"/>
  <c r="DA267" i="10"/>
  <c r="DA268" i="10"/>
  <c r="DA269" i="10"/>
  <c r="DA270" i="10"/>
  <c r="DA271" i="10"/>
  <c r="DA272" i="10"/>
  <c r="DA273" i="10"/>
  <c r="DA274" i="10"/>
  <c r="CN275" i="10"/>
  <c r="CN221" i="10"/>
  <c r="CN222" i="10"/>
  <c r="CN223" i="10"/>
  <c r="CN224" i="10"/>
  <c r="CN225" i="10"/>
  <c r="CN226" i="10"/>
  <c r="CN227" i="10"/>
  <c r="CN228" i="10"/>
  <c r="CN229" i="10"/>
  <c r="CN230" i="10"/>
  <c r="CN231" i="10"/>
  <c r="CN232" i="10"/>
  <c r="CN233" i="10"/>
  <c r="CN234" i="10"/>
  <c r="CN235" i="10"/>
  <c r="CN236" i="10"/>
  <c r="CN237" i="10"/>
  <c r="CN238" i="10"/>
  <c r="CN239" i="10"/>
  <c r="CN240" i="10"/>
  <c r="CN241" i="10"/>
  <c r="CN242" i="10"/>
  <c r="CN243" i="10"/>
  <c r="CN244" i="10"/>
  <c r="CN245" i="10"/>
  <c r="CN246" i="10"/>
  <c r="CN247" i="10"/>
  <c r="CN248" i="10"/>
  <c r="CN249" i="10"/>
  <c r="CN250" i="10"/>
  <c r="CN251" i="10"/>
  <c r="CN252" i="10"/>
  <c r="CN253" i="10"/>
  <c r="CN254" i="10"/>
  <c r="CN255" i="10"/>
  <c r="CN256" i="10"/>
  <c r="CN257" i="10"/>
  <c r="CN258" i="10"/>
  <c r="CN259" i="10"/>
  <c r="CN260" i="10"/>
  <c r="CN261" i="10"/>
  <c r="CN262" i="10"/>
  <c r="CN263" i="10"/>
  <c r="CN264" i="10"/>
  <c r="CN265" i="10"/>
  <c r="CN266" i="10"/>
  <c r="CN267" i="10"/>
  <c r="CN268" i="10"/>
  <c r="CN269" i="10"/>
  <c r="CN270" i="10"/>
  <c r="CN271" i="10"/>
  <c r="CN272" i="10"/>
  <c r="CN273" i="10"/>
  <c r="CN274" i="10"/>
  <c r="CA275" i="10"/>
  <c r="CA221" i="10"/>
  <c r="CA222" i="10"/>
  <c r="CA223" i="10"/>
  <c r="CA224" i="10"/>
  <c r="CA225" i="10"/>
  <c r="CA226" i="10"/>
  <c r="CA227" i="10"/>
  <c r="CA228" i="10"/>
  <c r="CA229" i="10"/>
  <c r="CA230" i="10"/>
  <c r="CA231" i="10"/>
  <c r="CA232" i="10"/>
  <c r="CA233" i="10"/>
  <c r="CA234" i="10"/>
  <c r="CA235" i="10"/>
  <c r="CA236" i="10"/>
  <c r="CA237" i="10"/>
  <c r="CA238" i="10"/>
  <c r="CA239" i="10"/>
  <c r="CA240" i="10"/>
  <c r="CA241" i="10"/>
  <c r="CA242" i="10"/>
  <c r="CA243" i="10"/>
  <c r="CA244" i="10"/>
  <c r="CA245" i="10"/>
  <c r="CA246" i="10"/>
  <c r="CA247" i="10"/>
  <c r="CA248" i="10"/>
  <c r="CA249" i="10"/>
  <c r="CA250" i="10"/>
  <c r="CA251" i="10"/>
  <c r="CA252" i="10"/>
  <c r="CA253" i="10"/>
  <c r="CA254" i="10"/>
  <c r="CA255" i="10"/>
  <c r="CA256" i="10"/>
  <c r="CA257" i="10"/>
  <c r="CA258" i="10"/>
  <c r="CA259" i="10"/>
  <c r="CA260" i="10"/>
  <c r="CA261" i="10"/>
  <c r="CA262" i="10"/>
  <c r="CA263" i="10"/>
  <c r="CA264" i="10"/>
  <c r="CA265" i="10"/>
  <c r="CA266" i="10"/>
  <c r="CA267" i="10"/>
  <c r="CA268" i="10"/>
  <c r="CA269" i="10"/>
  <c r="CA270" i="10"/>
  <c r="CA271" i="10"/>
  <c r="CA272" i="10"/>
  <c r="CA273" i="10"/>
  <c r="CA274" i="10"/>
  <c r="DN274" i="9"/>
  <c r="DN220" i="9"/>
  <c r="DN221" i="9"/>
  <c r="DN222" i="9"/>
  <c r="DN223" i="9"/>
  <c r="DN224" i="9"/>
  <c r="DN225" i="9"/>
  <c r="DN226" i="9"/>
  <c r="DN227" i="9"/>
  <c r="DN228" i="9"/>
  <c r="DN229" i="9"/>
  <c r="DN230" i="9"/>
  <c r="DN231" i="9"/>
  <c r="DN232" i="9"/>
  <c r="DN233" i="9"/>
  <c r="DN234" i="9"/>
  <c r="DN235" i="9"/>
  <c r="DN236" i="9"/>
  <c r="DN237" i="9"/>
  <c r="DN238" i="9"/>
  <c r="DN239" i="9"/>
  <c r="DN240" i="9"/>
  <c r="DN241" i="9"/>
  <c r="DN242" i="9"/>
  <c r="DN243" i="9"/>
  <c r="DN244" i="9"/>
  <c r="DN245" i="9"/>
  <c r="DN246" i="9"/>
  <c r="DN247" i="9"/>
  <c r="DN248" i="9"/>
  <c r="DN249" i="9"/>
  <c r="DN250" i="9"/>
  <c r="DN251" i="9"/>
  <c r="DN252" i="9"/>
  <c r="DN253" i="9"/>
  <c r="DN254" i="9"/>
  <c r="DN255" i="9"/>
  <c r="DN256" i="9"/>
  <c r="DN257" i="9"/>
  <c r="DN258" i="9"/>
  <c r="DN259" i="9"/>
  <c r="DN260" i="9"/>
  <c r="DN261" i="9"/>
  <c r="DN262" i="9"/>
  <c r="DN263" i="9"/>
  <c r="DN264" i="9"/>
  <c r="DN265" i="9"/>
  <c r="DN266" i="9"/>
  <c r="DN267" i="9"/>
  <c r="DN268" i="9"/>
  <c r="DN269" i="9"/>
  <c r="DN270" i="9"/>
  <c r="DN271" i="9"/>
  <c r="DN272" i="9"/>
  <c r="DN273" i="9"/>
  <c r="DA274" i="9"/>
  <c r="DA220" i="9"/>
  <c r="DA221" i="9"/>
  <c r="DA222" i="9"/>
  <c r="DA223" i="9"/>
  <c r="DA224" i="9"/>
  <c r="DA225" i="9"/>
  <c r="DA226" i="9"/>
  <c r="DA227" i="9"/>
  <c r="DA228" i="9"/>
  <c r="DA229" i="9"/>
  <c r="DA230" i="9"/>
  <c r="DA231" i="9"/>
  <c r="DA232" i="9"/>
  <c r="DA233" i="9"/>
  <c r="DA234" i="9"/>
  <c r="DA235" i="9"/>
  <c r="DA236" i="9"/>
  <c r="DA237" i="9"/>
  <c r="DA238" i="9"/>
  <c r="DA239" i="9"/>
  <c r="DA240" i="9"/>
  <c r="DA241" i="9"/>
  <c r="DA242" i="9"/>
  <c r="DA243" i="9"/>
  <c r="DA244" i="9"/>
  <c r="DA245" i="9"/>
  <c r="DA246" i="9"/>
  <c r="DA247" i="9"/>
  <c r="DA248" i="9"/>
  <c r="DA249" i="9"/>
  <c r="DA250" i="9"/>
  <c r="DA251" i="9"/>
  <c r="DA252" i="9"/>
  <c r="DA253" i="9"/>
  <c r="DA254" i="9"/>
  <c r="DA255" i="9"/>
  <c r="DA256" i="9"/>
  <c r="DA257" i="9"/>
  <c r="DA258" i="9"/>
  <c r="DA259" i="9"/>
  <c r="DA260" i="9"/>
  <c r="DA261" i="9"/>
  <c r="DA262" i="9"/>
  <c r="DA263" i="9"/>
  <c r="DA264" i="9"/>
  <c r="DA265" i="9"/>
  <c r="DA266" i="9"/>
  <c r="DA267" i="9"/>
  <c r="DA268" i="9"/>
  <c r="DA269" i="9"/>
  <c r="DA270" i="9"/>
  <c r="DA271" i="9"/>
  <c r="DA272" i="9"/>
  <c r="DA273" i="9"/>
  <c r="CN274" i="9"/>
  <c r="CN220" i="9"/>
  <c r="CN221" i="9"/>
  <c r="CN222" i="9"/>
  <c r="CN223" i="9"/>
  <c r="CN224" i="9"/>
  <c r="CN225" i="9"/>
  <c r="CN226" i="9"/>
  <c r="CN227" i="9"/>
  <c r="CN228" i="9"/>
  <c r="CN229" i="9"/>
  <c r="CN230" i="9"/>
  <c r="CN231" i="9"/>
  <c r="CN232" i="9"/>
  <c r="CN233" i="9"/>
  <c r="CN234" i="9"/>
  <c r="CN235" i="9"/>
  <c r="CN236" i="9"/>
  <c r="CN237" i="9"/>
  <c r="CN238" i="9"/>
  <c r="CN239" i="9"/>
  <c r="CN240" i="9"/>
  <c r="CN241" i="9"/>
  <c r="CN242" i="9"/>
  <c r="CN243" i="9"/>
  <c r="CN244" i="9"/>
  <c r="CN245" i="9"/>
  <c r="CN246" i="9"/>
  <c r="CN247" i="9"/>
  <c r="CN248" i="9"/>
  <c r="CN249" i="9"/>
  <c r="CN250" i="9"/>
  <c r="CN251" i="9"/>
  <c r="CN252" i="9"/>
  <c r="CN253" i="9"/>
  <c r="CN254" i="9"/>
  <c r="CN255" i="9"/>
  <c r="CN256" i="9"/>
  <c r="CN257" i="9"/>
  <c r="CN258" i="9"/>
  <c r="CN259" i="9"/>
  <c r="CN260" i="9"/>
  <c r="CN261" i="9"/>
  <c r="CN262" i="9"/>
  <c r="CN263" i="9"/>
  <c r="CN264" i="9"/>
  <c r="CN265" i="9"/>
  <c r="CN266" i="9"/>
  <c r="CN267" i="9"/>
  <c r="CN268" i="9"/>
  <c r="CN269" i="9"/>
  <c r="CN270" i="9"/>
  <c r="CN271" i="9"/>
  <c r="CN272" i="9"/>
  <c r="CN273" i="9"/>
  <c r="CA274" i="9"/>
  <c r="CA220" i="9"/>
  <c r="CA221" i="9"/>
  <c r="CA222" i="9"/>
  <c r="CA223" i="9"/>
  <c r="CA224" i="9"/>
  <c r="CA225" i="9"/>
  <c r="CA226" i="9"/>
  <c r="CA227" i="9"/>
  <c r="CA228" i="9"/>
  <c r="CA229" i="9"/>
  <c r="CA230" i="9"/>
  <c r="CA231" i="9"/>
  <c r="CA232" i="9"/>
  <c r="CA233" i="9"/>
  <c r="CA234" i="9"/>
  <c r="CA235" i="9"/>
  <c r="CA236" i="9"/>
  <c r="CA237" i="9"/>
  <c r="CA238" i="9"/>
  <c r="CA239" i="9"/>
  <c r="CA240" i="9"/>
  <c r="CA241" i="9"/>
  <c r="CA242" i="9"/>
  <c r="CA243" i="9"/>
  <c r="CA244" i="9"/>
  <c r="CA245" i="9"/>
  <c r="CA246" i="9"/>
  <c r="CA247" i="9"/>
  <c r="CA248" i="9"/>
  <c r="CA249" i="9"/>
  <c r="CA250" i="9"/>
  <c r="CA251" i="9"/>
  <c r="CA252" i="9"/>
  <c r="CA253" i="9"/>
  <c r="CA254" i="9"/>
  <c r="CA255" i="9"/>
  <c r="CA256" i="9"/>
  <c r="CA257" i="9"/>
  <c r="CA258" i="9"/>
  <c r="CA259" i="9"/>
  <c r="CA260" i="9"/>
  <c r="CA261" i="9"/>
  <c r="CA262" i="9"/>
  <c r="CA263" i="9"/>
  <c r="CA264" i="9"/>
  <c r="CA265" i="9"/>
  <c r="CA266" i="9"/>
  <c r="CA267" i="9"/>
  <c r="CA268" i="9"/>
  <c r="CA269" i="9"/>
  <c r="CA270" i="9"/>
  <c r="CA271" i="9"/>
  <c r="CA272" i="9"/>
  <c r="CA273" i="9"/>
  <c r="CA219" i="9"/>
  <c r="B8" i="12"/>
  <c r="B8" i="11"/>
  <c r="B8" i="10"/>
  <c r="B8" i="9"/>
  <c r="B8" i="8"/>
  <c r="B8" i="7"/>
  <c r="AO78" i="11"/>
  <c r="AO25" i="11"/>
  <c r="AO27" i="11"/>
  <c r="AO28" i="11"/>
  <c r="AO29" i="11"/>
  <c r="AO30" i="11"/>
  <c r="AO31" i="11"/>
  <c r="AO32" i="11"/>
  <c r="AO33" i="11"/>
  <c r="AO34" i="11"/>
  <c r="AO35" i="11"/>
  <c r="AO36" i="11"/>
  <c r="AO37" i="11"/>
  <c r="AO38" i="11"/>
  <c r="AO39" i="11"/>
  <c r="AO40" i="11"/>
  <c r="AO41" i="11"/>
  <c r="AO42" i="11"/>
  <c r="AO43" i="11"/>
  <c r="AO44" i="11"/>
  <c r="AO45" i="11"/>
  <c r="AO46" i="11"/>
  <c r="AO47" i="11"/>
  <c r="AO48" i="11"/>
  <c r="AO49" i="11"/>
  <c r="AO50" i="11"/>
  <c r="AO51" i="11"/>
  <c r="AO52" i="11"/>
  <c r="AO53" i="11"/>
  <c r="AO54" i="11"/>
  <c r="AO55" i="11"/>
  <c r="AO56" i="11"/>
  <c r="AO57" i="11"/>
  <c r="AO58" i="11"/>
  <c r="AO59" i="11"/>
  <c r="AO60" i="11"/>
  <c r="AO61" i="11"/>
  <c r="AO62" i="11"/>
  <c r="AO63" i="11"/>
  <c r="AO64" i="11"/>
  <c r="AO65" i="11"/>
  <c r="AO66" i="11"/>
  <c r="AO67" i="11"/>
  <c r="AO68" i="11"/>
  <c r="AO69" i="11"/>
  <c r="AO70" i="11"/>
  <c r="AO71" i="11"/>
  <c r="AO72" i="11"/>
  <c r="AO73" i="11"/>
  <c r="AO74" i="11"/>
  <c r="AO75" i="11"/>
  <c r="AO76" i="11"/>
  <c r="AO77" i="11"/>
  <c r="D25" i="11"/>
  <c r="D26" i="11"/>
  <c r="AO26" i="11" s="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24" i="11"/>
  <c r="AO24" i="11" s="1"/>
  <c r="D826" i="10"/>
  <c r="D827" i="10"/>
  <c r="D828" i="10"/>
  <c r="D829" i="10"/>
  <c r="D830" i="10"/>
  <c r="D831" i="10"/>
  <c r="D832" i="10"/>
  <c r="D833" i="10"/>
  <c r="D834" i="10"/>
  <c r="D835" i="10"/>
  <c r="D836" i="10"/>
  <c r="D837" i="10"/>
  <c r="D838" i="10"/>
  <c r="D839" i="10"/>
  <c r="D840" i="10"/>
  <c r="D841" i="10"/>
  <c r="D842" i="10"/>
  <c r="D843" i="10"/>
  <c r="D844" i="10"/>
  <c r="D845" i="10"/>
  <c r="D846" i="10"/>
  <c r="D847" i="10"/>
  <c r="D848" i="10"/>
  <c r="D849" i="10"/>
  <c r="D850" i="10"/>
  <c r="D851" i="10"/>
  <c r="D852" i="10"/>
  <c r="D853" i="10"/>
  <c r="D854" i="10"/>
  <c r="D855" i="10"/>
  <c r="D856" i="10"/>
  <c r="D857" i="10"/>
  <c r="D858" i="10"/>
  <c r="D859" i="10"/>
  <c r="D860" i="10"/>
  <c r="D861" i="10"/>
  <c r="D862" i="10"/>
  <c r="D863" i="10"/>
  <c r="D864" i="10"/>
  <c r="D865" i="10"/>
  <c r="D866" i="10"/>
  <c r="D867" i="10"/>
  <c r="D868" i="10"/>
  <c r="D869" i="10"/>
  <c r="D870" i="10"/>
  <c r="D871" i="10"/>
  <c r="D872" i="10"/>
  <c r="D873" i="10"/>
  <c r="D874" i="10"/>
  <c r="D875" i="10"/>
  <c r="D876" i="10"/>
  <c r="D877" i="10"/>
  <c r="D878" i="10"/>
  <c r="D879" i="10"/>
  <c r="B791" i="10"/>
  <c r="Q825" i="10"/>
  <c r="BI825" i="10" s="1"/>
  <c r="BL825" i="10" s="1"/>
  <c r="D558" i="10"/>
  <c r="D559" i="10"/>
  <c r="D560" i="10"/>
  <c r="D561" i="10"/>
  <c r="D562" i="10"/>
  <c r="D563" i="10"/>
  <c r="D564" i="10"/>
  <c r="D565" i="10"/>
  <c r="D566" i="10"/>
  <c r="D567" i="10"/>
  <c r="D568" i="10"/>
  <c r="D569" i="10"/>
  <c r="D570" i="10"/>
  <c r="D571" i="10"/>
  <c r="D572" i="10"/>
  <c r="D573" i="10"/>
  <c r="D574" i="10"/>
  <c r="D575" i="10"/>
  <c r="D576" i="10"/>
  <c r="D577" i="10"/>
  <c r="D578" i="10"/>
  <c r="D579" i="10"/>
  <c r="D580" i="10"/>
  <c r="D581" i="10"/>
  <c r="D582" i="10"/>
  <c r="D583" i="10"/>
  <c r="D584" i="10"/>
  <c r="D585" i="10"/>
  <c r="D586" i="10"/>
  <c r="D587" i="10"/>
  <c r="D588" i="10"/>
  <c r="D589" i="10"/>
  <c r="D590" i="10"/>
  <c r="D591" i="10"/>
  <c r="D592" i="10"/>
  <c r="D593" i="10"/>
  <c r="D594" i="10"/>
  <c r="D595" i="10"/>
  <c r="D596" i="10"/>
  <c r="D597" i="10"/>
  <c r="D598" i="10"/>
  <c r="D599" i="10"/>
  <c r="D600" i="10"/>
  <c r="D601" i="10"/>
  <c r="D602" i="10"/>
  <c r="D603" i="10"/>
  <c r="D604" i="10"/>
  <c r="D605" i="10"/>
  <c r="D606" i="10"/>
  <c r="D607" i="10"/>
  <c r="D608" i="10"/>
  <c r="D609" i="10"/>
  <c r="D610" i="10"/>
  <c r="D611" i="10"/>
  <c r="AP611" i="10"/>
  <c r="AP557" i="10"/>
  <c r="AK611" i="10"/>
  <c r="AG611" i="10"/>
  <c r="AH611" i="10"/>
  <c r="AI611" i="10"/>
  <c r="AG557" i="10"/>
  <c r="AH557" i="10"/>
  <c r="AI557" i="10"/>
  <c r="B535" i="10"/>
  <c r="AJ522" i="10"/>
  <c r="B501" i="10"/>
  <c r="B499" i="10"/>
  <c r="P879" i="10"/>
  <c r="BE879" i="10" s="1"/>
  <c r="BH879" i="10" s="1"/>
  <c r="P873" i="10"/>
  <c r="P859" i="10"/>
  <c r="P849" i="10"/>
  <c r="BE849" i="10" s="1"/>
  <c r="BH849" i="10" s="1"/>
  <c r="P847" i="10"/>
  <c r="P843" i="10"/>
  <c r="AM843" i="10" s="1"/>
  <c r="P835" i="10"/>
  <c r="BE835" i="10" s="1"/>
  <c r="BH835" i="10" s="1"/>
  <c r="P831" i="10"/>
  <c r="P825" i="10"/>
  <c r="O879" i="10"/>
  <c r="BA879" i="10" s="1"/>
  <c r="BD879" i="10" s="1"/>
  <c r="O877" i="10"/>
  <c r="BA877" i="10" s="1"/>
  <c r="BD877" i="10" s="1"/>
  <c r="O875" i="10"/>
  <c r="BA875" i="10" s="1"/>
  <c r="BD875" i="10" s="1"/>
  <c r="O873" i="10"/>
  <c r="O871" i="10"/>
  <c r="AJ871" i="10" s="1"/>
  <c r="O869" i="10"/>
  <c r="O867" i="10"/>
  <c r="O865" i="10"/>
  <c r="BA865" i="10" s="1"/>
  <c r="BD865" i="10" s="1"/>
  <c r="O863" i="10"/>
  <c r="BA863" i="10" s="1"/>
  <c r="BD863" i="10" s="1"/>
  <c r="O861" i="10"/>
  <c r="AK861" i="10" s="1"/>
  <c r="O859" i="10"/>
  <c r="AK859" i="10" s="1"/>
  <c r="O857" i="10"/>
  <c r="BA857" i="10" s="1"/>
  <c r="BD857" i="10" s="1"/>
  <c r="O855" i="10"/>
  <c r="AK855" i="10"/>
  <c r="O853" i="10"/>
  <c r="BA853" i="10" s="1"/>
  <c r="BD853" i="10" s="1"/>
  <c r="O851" i="10"/>
  <c r="AK851" i="10" s="1"/>
  <c r="O849" i="10"/>
  <c r="AK849" i="10" s="1"/>
  <c r="O847" i="10"/>
  <c r="AK847" i="10" s="1"/>
  <c r="O845" i="10"/>
  <c r="AK845" i="10" s="1"/>
  <c r="O843" i="10"/>
  <c r="BA843" i="10" s="1"/>
  <c r="BD843" i="10" s="1"/>
  <c r="O841" i="10"/>
  <c r="AK841" i="10" s="1"/>
  <c r="O839" i="10"/>
  <c r="BA839" i="10" s="1"/>
  <c r="BD839" i="10" s="1"/>
  <c r="O837" i="10"/>
  <c r="BA837" i="10" s="1"/>
  <c r="BD837" i="10" s="1"/>
  <c r="O835" i="10"/>
  <c r="BA835" i="10" s="1"/>
  <c r="BD835" i="10" s="1"/>
  <c r="O833" i="10"/>
  <c r="O831" i="10"/>
  <c r="AK831" i="10" s="1"/>
  <c r="O829" i="10"/>
  <c r="BA829" i="10" s="1"/>
  <c r="BD829" i="10" s="1"/>
  <c r="AK829" i="10"/>
  <c r="O827" i="10"/>
  <c r="AK827" i="10"/>
  <c r="O825" i="10"/>
  <c r="AK825" i="10" s="1"/>
  <c r="P863" i="10"/>
  <c r="AM863" i="10" s="1"/>
  <c r="R878" i="10"/>
  <c r="BM878" i="10" s="1"/>
  <c r="BP878" i="10" s="1"/>
  <c r="R876" i="10"/>
  <c r="BM876" i="10" s="1"/>
  <c r="BP876" i="10" s="1"/>
  <c r="R874" i="10"/>
  <c r="BM874" i="10" s="1"/>
  <c r="BP874" i="10" s="1"/>
  <c r="R872" i="10"/>
  <c r="R870" i="10"/>
  <c r="BM870" i="10" s="1"/>
  <c r="BP870" i="10" s="1"/>
  <c r="R868" i="10"/>
  <c r="BM868" i="10"/>
  <c r="BP868" i="10" s="1"/>
  <c r="R866" i="10"/>
  <c r="R864" i="10"/>
  <c r="BM864" i="10"/>
  <c r="BP864" i="10" s="1"/>
  <c r="R862" i="10"/>
  <c r="BM862" i="10" s="1"/>
  <c r="BP862" i="10" s="1"/>
  <c r="R860" i="10"/>
  <c r="R858" i="10"/>
  <c r="R856" i="10"/>
  <c r="BM856" i="10" s="1"/>
  <c r="BP856" i="10" s="1"/>
  <c r="R854" i="10"/>
  <c r="BM854" i="10" s="1"/>
  <c r="BP854" i="10" s="1"/>
  <c r="R852" i="10"/>
  <c r="BM852" i="10" s="1"/>
  <c r="BP852" i="10" s="1"/>
  <c r="R850" i="10"/>
  <c r="BM850" i="10" s="1"/>
  <c r="BP850" i="10" s="1"/>
  <c r="R848" i="10"/>
  <c r="R846" i="10"/>
  <c r="AL846" i="10" s="1"/>
  <c r="R844" i="10"/>
  <c r="R842" i="10"/>
  <c r="BM842" i="10" s="1"/>
  <c r="BP842" i="10" s="1"/>
  <c r="R840" i="10"/>
  <c r="BM840" i="10" s="1"/>
  <c r="BP840" i="10" s="1"/>
  <c r="R838" i="10"/>
  <c r="BM838" i="10" s="1"/>
  <c r="BP838" i="10" s="1"/>
  <c r="R836" i="10"/>
  <c r="BM836" i="10" s="1"/>
  <c r="BP836" i="10" s="1"/>
  <c r="R834" i="10"/>
  <c r="BM834" i="10" s="1"/>
  <c r="BP834" i="10" s="1"/>
  <c r="R832" i="10"/>
  <c r="R830" i="10"/>
  <c r="BM830" i="10" s="1"/>
  <c r="BP830" i="10" s="1"/>
  <c r="R828" i="10"/>
  <c r="BM828" i="10" s="1"/>
  <c r="BP828" i="10" s="1"/>
  <c r="R826" i="10"/>
  <c r="BM826" i="10" s="1"/>
  <c r="BP826" i="10" s="1"/>
  <c r="R879" i="10"/>
  <c r="P875" i="10"/>
  <c r="BE875" i="10" s="1"/>
  <c r="BH875" i="10" s="1"/>
  <c r="P865" i="10"/>
  <c r="BE865" i="10"/>
  <c r="BH865" i="10" s="1"/>
  <c r="P853" i="10"/>
  <c r="BE853" i="10" s="1"/>
  <c r="BH853" i="10" s="1"/>
  <c r="P839" i="10"/>
  <c r="BE839" i="10" s="1"/>
  <c r="BH839" i="10" s="1"/>
  <c r="P829" i="10"/>
  <c r="BE829" i="10" s="1"/>
  <c r="BH829" i="10" s="1"/>
  <c r="AF879" i="10"/>
  <c r="AG879" i="10" s="1"/>
  <c r="AH879" i="10" s="1"/>
  <c r="Q878" i="10"/>
  <c r="Q876" i="10"/>
  <c r="BI876" i="10" s="1"/>
  <c r="BL876" i="10" s="1"/>
  <c r="Q874" i="10"/>
  <c r="BI874" i="10"/>
  <c r="BL874" i="10" s="1"/>
  <c r="Q872" i="10"/>
  <c r="BI872" i="10" s="1"/>
  <c r="BL872" i="10" s="1"/>
  <c r="Q870" i="10"/>
  <c r="BI870" i="10" s="1"/>
  <c r="BL870" i="10" s="1"/>
  <c r="Q868" i="10"/>
  <c r="BI868" i="10" s="1"/>
  <c r="BL868" i="10" s="1"/>
  <c r="Q866" i="10"/>
  <c r="BI866" i="10" s="1"/>
  <c r="BL866" i="10" s="1"/>
  <c r="Q864" i="10"/>
  <c r="BI864" i="10" s="1"/>
  <c r="BL864" i="10" s="1"/>
  <c r="Q862" i="10"/>
  <c r="BI862" i="10" s="1"/>
  <c r="BL862" i="10" s="1"/>
  <c r="Q860" i="10"/>
  <c r="BI860" i="10" s="1"/>
  <c r="BL860" i="10" s="1"/>
  <c r="Q858" i="10"/>
  <c r="BI858" i="10"/>
  <c r="Q856" i="10"/>
  <c r="BI856" i="10"/>
  <c r="BL856" i="10" s="1"/>
  <c r="Q854" i="10"/>
  <c r="BI854" i="10"/>
  <c r="BL854" i="10" s="1"/>
  <c r="Q852" i="10"/>
  <c r="BI852" i="10" s="1"/>
  <c r="BL852" i="10" s="1"/>
  <c r="Q850" i="10"/>
  <c r="AM850" i="10" s="1"/>
  <c r="BI850" i="10"/>
  <c r="BL850" i="10" s="1"/>
  <c r="Q848" i="10"/>
  <c r="BI848" i="10" s="1"/>
  <c r="BL848" i="10" s="1"/>
  <c r="Q846" i="10"/>
  <c r="BI846" i="10" s="1"/>
  <c r="BL846" i="10" s="1"/>
  <c r="Q844" i="10"/>
  <c r="BI844" i="10" s="1"/>
  <c r="BL844" i="10" s="1"/>
  <c r="Q842" i="10"/>
  <c r="BI842" i="10" s="1"/>
  <c r="BL842" i="10" s="1"/>
  <c r="Q840" i="10"/>
  <c r="BI840" i="10"/>
  <c r="BL840" i="10" s="1"/>
  <c r="Q838" i="10"/>
  <c r="BI838" i="10" s="1"/>
  <c r="BL838" i="10" s="1"/>
  <c r="Q836" i="10"/>
  <c r="BI836" i="10" s="1"/>
  <c r="BL836" i="10" s="1"/>
  <c r="Q834" i="10"/>
  <c r="Q832" i="10"/>
  <c r="Q830" i="10"/>
  <c r="BI830" i="10" s="1"/>
  <c r="BL830" i="10" s="1"/>
  <c r="Q828" i="10"/>
  <c r="Q826" i="10"/>
  <c r="BI826" i="10" s="1"/>
  <c r="BL826" i="10" s="1"/>
  <c r="P871" i="10"/>
  <c r="BE871" i="10" s="1"/>
  <c r="BH871" i="10" s="1"/>
  <c r="P855" i="10"/>
  <c r="BE855" i="10" s="1"/>
  <c r="BH855" i="10" s="1"/>
  <c r="P841" i="10"/>
  <c r="BE841" i="10" s="1"/>
  <c r="BH841" i="10" s="1"/>
  <c r="P827" i="10"/>
  <c r="AJ827" i="10" s="1"/>
  <c r="P878" i="10"/>
  <c r="BE878" i="10" s="1"/>
  <c r="BH878" i="10" s="1"/>
  <c r="P876" i="10"/>
  <c r="BE876" i="10" s="1"/>
  <c r="BH876" i="10" s="1"/>
  <c r="AM876" i="10"/>
  <c r="P874" i="10"/>
  <c r="BE874" i="10" s="1"/>
  <c r="BH874" i="10" s="1"/>
  <c r="P872" i="10"/>
  <c r="P870" i="10"/>
  <c r="BE870" i="10" s="1"/>
  <c r="BH870" i="10" s="1"/>
  <c r="P868" i="10"/>
  <c r="P866" i="10"/>
  <c r="P864" i="10"/>
  <c r="P862" i="10"/>
  <c r="P860" i="10"/>
  <c r="P858" i="10"/>
  <c r="BE858" i="10" s="1"/>
  <c r="BH858" i="10" s="1"/>
  <c r="P856" i="10"/>
  <c r="P854" i="10"/>
  <c r="AL854" i="10" s="1"/>
  <c r="P852" i="10"/>
  <c r="AJ852" i="10" s="1"/>
  <c r="P850" i="10"/>
  <c r="P848" i="10"/>
  <c r="BE848" i="10"/>
  <c r="BH848" i="10" s="1"/>
  <c r="P846" i="10"/>
  <c r="P844" i="10"/>
  <c r="BE844" i="10" s="1"/>
  <c r="BH844" i="10" s="1"/>
  <c r="P842" i="10"/>
  <c r="BE842" i="10" s="1"/>
  <c r="BH842" i="10" s="1"/>
  <c r="P840" i="10"/>
  <c r="P838" i="10"/>
  <c r="P836" i="10"/>
  <c r="BE836" i="10" s="1"/>
  <c r="BH836" i="10" s="1"/>
  <c r="P834" i="10"/>
  <c r="P832" i="10"/>
  <c r="BE832" i="10" s="1"/>
  <c r="BH832" i="10" s="1"/>
  <c r="P830" i="10"/>
  <c r="AM830" i="10" s="1"/>
  <c r="P828" i="10"/>
  <c r="BE828" i="10" s="1"/>
  <c r="BH828" i="10" s="1"/>
  <c r="P826" i="10"/>
  <c r="P867" i="10"/>
  <c r="BE867" i="10"/>
  <c r="P851" i="10"/>
  <c r="P837" i="10"/>
  <c r="AL837" i="10" s="1"/>
  <c r="O878" i="10"/>
  <c r="BA878" i="10" s="1"/>
  <c r="BD878" i="10" s="1"/>
  <c r="O876" i="10"/>
  <c r="O874" i="10"/>
  <c r="BA874" i="10" s="1"/>
  <c r="BD874" i="10" s="1"/>
  <c r="O872" i="10"/>
  <c r="AK872" i="10" s="1"/>
  <c r="O870" i="10"/>
  <c r="BA870" i="10"/>
  <c r="BD870" i="10" s="1"/>
  <c r="O868" i="10"/>
  <c r="BA868" i="10" s="1"/>
  <c r="BD868" i="10" s="1"/>
  <c r="O866" i="10"/>
  <c r="AK866" i="10" s="1"/>
  <c r="O864" i="10"/>
  <c r="O862" i="10"/>
  <c r="O860" i="10"/>
  <c r="AK860" i="10" s="1"/>
  <c r="O858" i="10"/>
  <c r="BA858" i="10"/>
  <c r="BD858" i="10" s="1"/>
  <c r="O856" i="10"/>
  <c r="AK856" i="10" s="1"/>
  <c r="AN856" i="10" s="1"/>
  <c r="O854" i="10"/>
  <c r="AK854" i="10" s="1"/>
  <c r="O852" i="10"/>
  <c r="BA852" i="10" s="1"/>
  <c r="BD852" i="10" s="1"/>
  <c r="O850" i="10"/>
  <c r="AK850" i="10"/>
  <c r="O848" i="10"/>
  <c r="AK848" i="10" s="1"/>
  <c r="O846" i="10"/>
  <c r="BA846" i="10" s="1"/>
  <c r="BD846" i="10" s="1"/>
  <c r="O844" i="10"/>
  <c r="BA844" i="10" s="1"/>
  <c r="BD844" i="10" s="1"/>
  <c r="O842" i="10"/>
  <c r="BA842" i="10" s="1"/>
  <c r="BD842" i="10" s="1"/>
  <c r="O840" i="10"/>
  <c r="AK840" i="10" s="1"/>
  <c r="O838" i="10"/>
  <c r="BA838" i="10" s="1"/>
  <c r="BD838" i="10" s="1"/>
  <c r="O836" i="10"/>
  <c r="BA836" i="10" s="1"/>
  <c r="BD836" i="10" s="1"/>
  <c r="O834" i="10"/>
  <c r="AK834" i="10" s="1"/>
  <c r="BA834" i="10"/>
  <c r="BD834" i="10" s="1"/>
  <c r="O832" i="10"/>
  <c r="O830" i="10"/>
  <c r="O828" i="10"/>
  <c r="BA828" i="10" s="1"/>
  <c r="BD828" i="10" s="1"/>
  <c r="O826" i="10"/>
  <c r="BA826" i="10" s="1"/>
  <c r="BD826" i="10" s="1"/>
  <c r="P861" i="10"/>
  <c r="R877" i="10"/>
  <c r="BM877" i="10" s="1"/>
  <c r="BP877" i="10" s="1"/>
  <c r="R875" i="10"/>
  <c r="BM875" i="10" s="1"/>
  <c r="BP875" i="10" s="1"/>
  <c r="R873" i="10"/>
  <c r="BM873" i="10" s="1"/>
  <c r="BP873" i="10" s="1"/>
  <c r="R871" i="10"/>
  <c r="BM871" i="10" s="1"/>
  <c r="BP871" i="10" s="1"/>
  <c r="R869" i="10"/>
  <c r="BM869" i="10" s="1"/>
  <c r="BP869" i="10" s="1"/>
  <c r="R867" i="10"/>
  <c r="AM867" i="10" s="1"/>
  <c r="R865" i="10"/>
  <c r="BM865" i="10" s="1"/>
  <c r="BP865" i="10" s="1"/>
  <c r="R863" i="10"/>
  <c r="BM863" i="10" s="1"/>
  <c r="BP863" i="10" s="1"/>
  <c r="R861" i="10"/>
  <c r="BM861" i="10" s="1"/>
  <c r="BP861" i="10" s="1"/>
  <c r="R859" i="10"/>
  <c r="BM859" i="10"/>
  <c r="BP859" i="10" s="1"/>
  <c r="R857" i="10"/>
  <c r="BM857" i="10" s="1"/>
  <c r="BP857" i="10" s="1"/>
  <c r="R855" i="10"/>
  <c r="BM855" i="10" s="1"/>
  <c r="BP855" i="10" s="1"/>
  <c r="R853" i="10"/>
  <c r="R851" i="10"/>
  <c r="R849" i="10"/>
  <c r="BM849" i="10" s="1"/>
  <c r="BP849" i="10" s="1"/>
  <c r="R847" i="10"/>
  <c r="BM847" i="10" s="1"/>
  <c r="BP847" i="10" s="1"/>
  <c r="R845" i="10"/>
  <c r="AL845" i="10" s="1"/>
  <c r="R843" i="10"/>
  <c r="R841" i="10"/>
  <c r="BM841" i="10"/>
  <c r="R839" i="10"/>
  <c r="BM839" i="10" s="1"/>
  <c r="BP839" i="10" s="1"/>
  <c r="R837" i="10"/>
  <c r="BM837" i="10" s="1"/>
  <c r="BP837" i="10" s="1"/>
  <c r="R835" i="10"/>
  <c r="BM835" i="10" s="1"/>
  <c r="BP835" i="10" s="1"/>
  <c r="R833" i="10"/>
  <c r="BM833" i="10" s="1"/>
  <c r="BP833" i="10" s="1"/>
  <c r="R831" i="10"/>
  <c r="R829" i="10"/>
  <c r="BM829" i="10"/>
  <c r="BP829" i="10" s="1"/>
  <c r="R827" i="10"/>
  <c r="BM827" i="10" s="1"/>
  <c r="BP827" i="10" s="1"/>
  <c r="R825" i="10"/>
  <c r="BM825" i="10" s="1"/>
  <c r="BP825" i="10" s="1"/>
  <c r="P877" i="10"/>
  <c r="BE877" i="10" s="1"/>
  <c r="BH877" i="10" s="1"/>
  <c r="P869" i="10"/>
  <c r="P857" i="10"/>
  <c r="P845" i="10"/>
  <c r="BE845" i="10"/>
  <c r="BH845" i="10" s="1"/>
  <c r="P833" i="10"/>
  <c r="Q879" i="10"/>
  <c r="BI879" i="10" s="1"/>
  <c r="BL879" i="10" s="1"/>
  <c r="Q877" i="10"/>
  <c r="BI877" i="10" s="1"/>
  <c r="BL877" i="10" s="1"/>
  <c r="Q875" i="10"/>
  <c r="AJ875" i="10" s="1"/>
  <c r="Q873" i="10"/>
  <c r="Q871" i="10"/>
  <c r="BI871" i="10" s="1"/>
  <c r="BL871" i="10" s="1"/>
  <c r="Q869" i="10"/>
  <c r="BI869" i="10" s="1"/>
  <c r="BL869" i="10" s="1"/>
  <c r="Q867" i="10"/>
  <c r="BI867" i="10" s="1"/>
  <c r="BL867" i="10" s="1"/>
  <c r="Q865" i="10"/>
  <c r="BI865" i="10" s="1"/>
  <c r="BL865" i="10" s="1"/>
  <c r="Q863" i="10"/>
  <c r="BI863" i="10" s="1"/>
  <c r="BL863" i="10" s="1"/>
  <c r="Q861" i="10"/>
  <c r="BI861" i="10"/>
  <c r="BL861" i="10" s="1"/>
  <c r="Q859" i="10"/>
  <c r="BI859" i="10" s="1"/>
  <c r="BL859" i="10" s="1"/>
  <c r="Q857" i="10"/>
  <c r="BI857" i="10" s="1"/>
  <c r="BL857" i="10" s="1"/>
  <c r="Q855" i="10"/>
  <c r="AL855" i="10" s="1"/>
  <c r="Q853" i="10"/>
  <c r="BI853" i="10" s="1"/>
  <c r="BL853" i="10" s="1"/>
  <c r="Q851" i="10"/>
  <c r="BI851" i="10" s="1"/>
  <c r="BL851" i="10" s="1"/>
  <c r="Q849" i="10"/>
  <c r="Q847" i="10"/>
  <c r="BI847" i="10" s="1"/>
  <c r="BL847" i="10" s="1"/>
  <c r="Q845" i="10"/>
  <c r="BI845" i="10"/>
  <c r="BL845" i="10" s="1"/>
  <c r="Q843" i="10"/>
  <c r="Q841" i="10"/>
  <c r="BI841" i="10" s="1"/>
  <c r="BL841" i="10" s="1"/>
  <c r="Q839" i="10"/>
  <c r="BI839" i="10"/>
  <c r="Q837" i="10"/>
  <c r="Q835" i="10"/>
  <c r="Q833" i="10"/>
  <c r="BI833" i="10" s="1"/>
  <c r="BL833" i="10" s="1"/>
  <c r="Q831" i="10"/>
  <c r="BI831" i="10" s="1"/>
  <c r="BL831" i="10" s="1"/>
  <c r="Q829" i="10"/>
  <c r="BI829" i="10"/>
  <c r="BL829" i="10" s="1"/>
  <c r="Q827" i="10"/>
  <c r="D360" i="10"/>
  <c r="D361" i="10"/>
  <c r="D362" i="10"/>
  <c r="D363" i="10"/>
  <c r="D364" i="10"/>
  <c r="D365" i="10"/>
  <c r="D366" i="10"/>
  <c r="D367" i="10"/>
  <c r="D368" i="10"/>
  <c r="D369" i="10"/>
  <c r="D370" i="10"/>
  <c r="D371" i="10"/>
  <c r="D372" i="10"/>
  <c r="D373" i="10"/>
  <c r="D374" i="10"/>
  <c r="D375" i="10"/>
  <c r="D376" i="10"/>
  <c r="D377" i="10"/>
  <c r="D378" i="10"/>
  <c r="D379" i="10"/>
  <c r="D380" i="10"/>
  <c r="D381" i="10"/>
  <c r="D382" i="10"/>
  <c r="D383" i="10"/>
  <c r="D384" i="10"/>
  <c r="D385" i="10"/>
  <c r="D386" i="10"/>
  <c r="D387" i="10"/>
  <c r="D388" i="10"/>
  <c r="D389" i="10"/>
  <c r="D390" i="10"/>
  <c r="D391" i="10"/>
  <c r="D392" i="10"/>
  <c r="D393" i="10"/>
  <c r="D394" i="10"/>
  <c r="D395" i="10"/>
  <c r="D396" i="10"/>
  <c r="D397" i="10"/>
  <c r="D398" i="10"/>
  <c r="D399" i="10"/>
  <c r="D400" i="10"/>
  <c r="D401" i="10"/>
  <c r="D402" i="10"/>
  <c r="D403" i="10"/>
  <c r="D404" i="10"/>
  <c r="D405" i="10"/>
  <c r="D406" i="10"/>
  <c r="D407" i="10"/>
  <c r="D408" i="10"/>
  <c r="D409" i="10"/>
  <c r="D410" i="10"/>
  <c r="D411" i="10"/>
  <c r="D412" i="10"/>
  <c r="D413" i="10"/>
  <c r="D291" i="10"/>
  <c r="D292" i="10"/>
  <c r="D293" i="10"/>
  <c r="D294" i="10"/>
  <c r="D295" i="10"/>
  <c r="D296" i="10"/>
  <c r="D297" i="10"/>
  <c r="D298" i="10"/>
  <c r="D299" i="10"/>
  <c r="D300" i="10"/>
  <c r="D301" i="10"/>
  <c r="D302" i="10"/>
  <c r="D303" i="10"/>
  <c r="D304" i="10"/>
  <c r="D305" i="10"/>
  <c r="D306" i="10"/>
  <c r="D307" i="10"/>
  <c r="D308" i="10"/>
  <c r="D309" i="10"/>
  <c r="D310" i="10"/>
  <c r="D311" i="10"/>
  <c r="D312" i="10"/>
  <c r="D313" i="10"/>
  <c r="D314" i="10"/>
  <c r="D315" i="10"/>
  <c r="D316" i="10"/>
  <c r="D317" i="10"/>
  <c r="D318" i="10"/>
  <c r="D319" i="10"/>
  <c r="D320" i="10"/>
  <c r="D321" i="10"/>
  <c r="D322" i="10"/>
  <c r="D323" i="10"/>
  <c r="D324" i="10"/>
  <c r="D325" i="10"/>
  <c r="D326" i="10"/>
  <c r="D327" i="10"/>
  <c r="D328" i="10"/>
  <c r="D329" i="10"/>
  <c r="D330" i="10"/>
  <c r="D331" i="10"/>
  <c r="D332" i="10"/>
  <c r="D333" i="10"/>
  <c r="D334" i="10"/>
  <c r="D335" i="10"/>
  <c r="D336" i="10"/>
  <c r="D337" i="10"/>
  <c r="D338" i="10"/>
  <c r="D339" i="10"/>
  <c r="D340" i="10"/>
  <c r="D341" i="10"/>
  <c r="D342" i="10"/>
  <c r="D343" i="10"/>
  <c r="D344" i="10"/>
  <c r="D222" i="10"/>
  <c r="AJ215" i="10" s="1"/>
  <c r="D223" i="10"/>
  <c r="D224" i="10"/>
  <c r="D225" i="10"/>
  <c r="D226" i="10"/>
  <c r="D227" i="10"/>
  <c r="D228" i="10"/>
  <c r="D229" i="10"/>
  <c r="D230" i="10"/>
  <c r="D231" i="10"/>
  <c r="D232" i="10"/>
  <c r="D233" i="10"/>
  <c r="D234" i="10"/>
  <c r="D235" i="10"/>
  <c r="D236" i="10"/>
  <c r="D237" i="10"/>
  <c r="D238" i="10"/>
  <c r="D239" i="10"/>
  <c r="D240" i="10"/>
  <c r="D241" i="10"/>
  <c r="D242" i="10"/>
  <c r="D243" i="10"/>
  <c r="D244" i="10"/>
  <c r="D245" i="10"/>
  <c r="D246" i="10"/>
  <c r="D247" i="10"/>
  <c r="D248" i="10"/>
  <c r="D249" i="10"/>
  <c r="D250" i="10"/>
  <c r="D251" i="10"/>
  <c r="D252" i="10"/>
  <c r="D253" i="10"/>
  <c r="D254" i="10"/>
  <c r="D255" i="10"/>
  <c r="D256" i="10"/>
  <c r="D257" i="10"/>
  <c r="D258" i="10"/>
  <c r="D259" i="10"/>
  <c r="D260" i="10"/>
  <c r="D261" i="10"/>
  <c r="D262" i="10"/>
  <c r="D263" i="10"/>
  <c r="D264" i="10"/>
  <c r="D265" i="10"/>
  <c r="D266" i="10"/>
  <c r="D267" i="10"/>
  <c r="D268" i="10"/>
  <c r="D269" i="10"/>
  <c r="D270" i="10"/>
  <c r="D271" i="10"/>
  <c r="D272" i="10"/>
  <c r="D273" i="10"/>
  <c r="D274" i="10"/>
  <c r="D275" i="10"/>
  <c r="B149"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45" i="10"/>
  <c r="D825" i="10"/>
  <c r="D359" i="10"/>
  <c r="D290" i="10"/>
  <c r="D557" i="10"/>
  <c r="D221" i="10"/>
  <c r="AG217" i="10" s="1"/>
  <c r="AN223" i="10"/>
  <c r="AN224" i="10"/>
  <c r="AN225" i="10"/>
  <c r="AN226" i="10"/>
  <c r="AN227" i="10"/>
  <c r="AN228" i="10"/>
  <c r="AN229" i="10"/>
  <c r="AN230" i="10"/>
  <c r="AN231" i="10"/>
  <c r="AN232" i="10"/>
  <c r="AN233" i="10"/>
  <c r="AN234" i="10"/>
  <c r="AN235" i="10"/>
  <c r="AN236" i="10"/>
  <c r="AN237" i="10"/>
  <c r="AN238" i="10"/>
  <c r="AN239" i="10"/>
  <c r="AN240" i="10"/>
  <c r="AN241" i="10"/>
  <c r="AN242" i="10"/>
  <c r="AN243" i="10"/>
  <c r="AN244" i="10"/>
  <c r="AN245" i="10"/>
  <c r="AN246" i="10"/>
  <c r="AN247" i="10"/>
  <c r="AN248" i="10"/>
  <c r="AN249" i="10"/>
  <c r="AN250" i="10"/>
  <c r="AN251" i="10"/>
  <c r="AN252" i="10"/>
  <c r="AN253" i="10"/>
  <c r="AN254" i="10"/>
  <c r="AN255" i="10"/>
  <c r="AN256" i="10"/>
  <c r="AN257" i="10"/>
  <c r="AN258" i="10"/>
  <c r="AN259" i="10"/>
  <c r="AN260" i="10"/>
  <c r="AN261" i="10"/>
  <c r="AN262" i="10"/>
  <c r="AN263" i="10"/>
  <c r="AN264" i="10"/>
  <c r="AN265" i="10"/>
  <c r="AN266" i="10"/>
  <c r="AN267" i="10"/>
  <c r="AN268" i="10"/>
  <c r="AN269" i="10"/>
  <c r="AN270" i="10"/>
  <c r="AN271" i="10"/>
  <c r="AN272" i="10"/>
  <c r="AN273" i="10"/>
  <c r="AN274" i="10"/>
  <c r="AN275" i="10"/>
  <c r="AN222" i="10"/>
  <c r="AG223" i="10"/>
  <c r="AH223" i="10" s="1"/>
  <c r="AI223" i="10" s="1"/>
  <c r="AG224" i="10"/>
  <c r="AH224" i="10" s="1"/>
  <c r="AI224" i="10" s="1"/>
  <c r="AG225" i="10"/>
  <c r="AH225" i="10" s="1"/>
  <c r="AI225" i="10" s="1"/>
  <c r="AG226" i="10"/>
  <c r="AH226" i="10" s="1"/>
  <c r="AI226" i="10" s="1"/>
  <c r="AG227" i="10"/>
  <c r="AH227" i="10" s="1"/>
  <c r="AI227" i="10" s="1"/>
  <c r="AG228" i="10"/>
  <c r="AH228" i="10" s="1"/>
  <c r="AI228" i="10" s="1"/>
  <c r="AG229" i="10"/>
  <c r="AH229" i="10" s="1"/>
  <c r="AI229" i="10" s="1"/>
  <c r="AG230" i="10"/>
  <c r="AH230" i="10" s="1"/>
  <c r="AI230" i="10" s="1"/>
  <c r="AG231" i="10"/>
  <c r="AH231" i="10" s="1"/>
  <c r="AI231" i="10" s="1"/>
  <c r="AG232" i="10"/>
  <c r="AH232" i="10" s="1"/>
  <c r="AI232" i="10" s="1"/>
  <c r="AG233" i="10"/>
  <c r="AH233" i="10" s="1"/>
  <c r="AI233" i="10" s="1"/>
  <c r="AG234" i="10"/>
  <c r="AH234" i="10" s="1"/>
  <c r="AI234" i="10" s="1"/>
  <c r="AG235" i="10"/>
  <c r="AH235" i="10" s="1"/>
  <c r="AI235" i="10" s="1"/>
  <c r="AG236" i="10"/>
  <c r="AH236" i="10" s="1"/>
  <c r="AI236" i="10" s="1"/>
  <c r="AG237" i="10"/>
  <c r="AH237" i="10" s="1"/>
  <c r="AI237" i="10" s="1"/>
  <c r="AG238" i="10"/>
  <c r="AH238" i="10" s="1"/>
  <c r="AI238" i="10" s="1"/>
  <c r="AG239" i="10"/>
  <c r="AH239" i="10" s="1"/>
  <c r="AI239" i="10" s="1"/>
  <c r="AG240" i="10"/>
  <c r="AH240" i="10" s="1"/>
  <c r="AI240" i="10" s="1"/>
  <c r="AG241" i="10"/>
  <c r="AH241" i="10" s="1"/>
  <c r="AI241" i="10" s="1"/>
  <c r="AG242" i="10"/>
  <c r="AH242" i="10" s="1"/>
  <c r="AI242" i="10" s="1"/>
  <c r="AG243" i="10"/>
  <c r="AH243" i="10" s="1"/>
  <c r="AI243" i="10" s="1"/>
  <c r="AG244" i="10"/>
  <c r="AH244" i="10" s="1"/>
  <c r="AI244" i="10" s="1"/>
  <c r="AG245" i="10"/>
  <c r="AH245" i="10" s="1"/>
  <c r="AI245" i="10" s="1"/>
  <c r="AG246" i="10"/>
  <c r="AH246" i="10" s="1"/>
  <c r="AI246" i="10" s="1"/>
  <c r="AG247" i="10"/>
  <c r="AH247" i="10" s="1"/>
  <c r="AI247" i="10" s="1"/>
  <c r="AG248" i="10"/>
  <c r="AH248" i="10" s="1"/>
  <c r="AI248" i="10" s="1"/>
  <c r="AG249" i="10"/>
  <c r="AH249" i="10" s="1"/>
  <c r="AI249" i="10" s="1"/>
  <c r="AG250" i="10"/>
  <c r="AH250" i="10" s="1"/>
  <c r="AI250" i="10" s="1"/>
  <c r="AG251" i="10"/>
  <c r="AH251" i="10" s="1"/>
  <c r="AI251" i="10" s="1"/>
  <c r="AG252" i="10"/>
  <c r="AH252" i="10" s="1"/>
  <c r="AI252" i="10" s="1"/>
  <c r="AG253" i="10"/>
  <c r="AH253" i="10" s="1"/>
  <c r="AI253" i="10" s="1"/>
  <c r="AG254" i="10"/>
  <c r="AH254" i="10" s="1"/>
  <c r="AI254" i="10" s="1"/>
  <c r="AG255" i="10"/>
  <c r="AH255" i="10" s="1"/>
  <c r="AI255" i="10" s="1"/>
  <c r="AG256" i="10"/>
  <c r="AH256" i="10" s="1"/>
  <c r="AI256" i="10" s="1"/>
  <c r="AG257" i="10"/>
  <c r="AH257" i="10" s="1"/>
  <c r="AI257" i="10" s="1"/>
  <c r="AG258" i="10"/>
  <c r="AH258" i="10" s="1"/>
  <c r="AI258" i="10" s="1"/>
  <c r="AG259" i="10"/>
  <c r="AH259" i="10" s="1"/>
  <c r="AI259" i="10" s="1"/>
  <c r="AG260" i="10"/>
  <c r="AH260" i="10" s="1"/>
  <c r="AI260" i="10" s="1"/>
  <c r="AG261" i="10"/>
  <c r="AH261" i="10" s="1"/>
  <c r="AI261" i="10" s="1"/>
  <c r="AG262" i="10"/>
  <c r="AH262" i="10" s="1"/>
  <c r="AI262" i="10" s="1"/>
  <c r="AG263" i="10"/>
  <c r="AH263" i="10" s="1"/>
  <c r="AI263" i="10" s="1"/>
  <c r="AG264" i="10"/>
  <c r="AH264" i="10" s="1"/>
  <c r="AI264" i="10" s="1"/>
  <c r="AG265" i="10"/>
  <c r="AH265" i="10" s="1"/>
  <c r="AI265" i="10" s="1"/>
  <c r="AG266" i="10"/>
  <c r="AH266" i="10" s="1"/>
  <c r="AI266" i="10" s="1"/>
  <c r="AG267" i="10"/>
  <c r="AH267" i="10" s="1"/>
  <c r="AI267" i="10" s="1"/>
  <c r="AG268" i="10"/>
  <c r="AH268" i="10" s="1"/>
  <c r="AI268" i="10" s="1"/>
  <c r="AG269" i="10"/>
  <c r="AH269" i="10" s="1"/>
  <c r="AI269" i="10" s="1"/>
  <c r="AG270" i="10"/>
  <c r="AH270" i="10" s="1"/>
  <c r="AI270" i="10" s="1"/>
  <c r="AG271" i="10"/>
  <c r="AH271" i="10" s="1"/>
  <c r="AI271" i="10" s="1"/>
  <c r="AG272" i="10"/>
  <c r="AH272" i="10" s="1"/>
  <c r="AI272" i="10" s="1"/>
  <c r="AG273" i="10"/>
  <c r="AH273" i="10" s="1"/>
  <c r="AI273" i="10" s="1"/>
  <c r="AG274" i="10"/>
  <c r="AH274" i="10" s="1"/>
  <c r="AI274" i="10" s="1"/>
  <c r="AG275" i="10"/>
  <c r="AH275" i="10" s="1"/>
  <c r="AI275" i="10" s="1"/>
  <c r="AH221" i="10"/>
  <c r="AK47" i="10"/>
  <c r="AK48" i="10"/>
  <c r="AK49" i="10"/>
  <c r="AK50" i="10"/>
  <c r="AK51" i="10"/>
  <c r="AK52" i="10"/>
  <c r="AK53" i="10"/>
  <c r="AK54" i="10"/>
  <c r="AK55" i="10"/>
  <c r="AK56" i="10"/>
  <c r="AK57" i="10"/>
  <c r="AK58" i="10"/>
  <c r="AK59" i="10"/>
  <c r="AK60" i="10"/>
  <c r="AK61" i="10"/>
  <c r="AK62" i="10"/>
  <c r="AK63" i="10"/>
  <c r="AK64" i="10"/>
  <c r="AK65" i="10"/>
  <c r="AK66" i="10"/>
  <c r="AK67" i="10"/>
  <c r="AK68" i="10"/>
  <c r="AK69" i="10"/>
  <c r="AK70" i="10"/>
  <c r="AK71" i="10"/>
  <c r="AK72" i="10"/>
  <c r="AK73" i="10"/>
  <c r="AK74" i="10"/>
  <c r="AK75" i="10"/>
  <c r="AK76" i="10"/>
  <c r="AK77" i="10"/>
  <c r="AK78" i="10"/>
  <c r="AK79" i="10"/>
  <c r="AK80" i="10"/>
  <c r="AK81" i="10"/>
  <c r="AK82" i="10"/>
  <c r="AK83" i="10"/>
  <c r="AK84" i="10"/>
  <c r="AK85" i="10"/>
  <c r="AK86" i="10"/>
  <c r="AK87" i="10"/>
  <c r="AK88" i="10"/>
  <c r="AK89" i="10"/>
  <c r="AK90" i="10"/>
  <c r="AK91" i="10"/>
  <c r="AK92" i="10"/>
  <c r="AK93" i="10"/>
  <c r="AK94" i="10"/>
  <c r="AK95" i="10"/>
  <c r="AK96" i="10"/>
  <c r="AK97" i="10"/>
  <c r="AK98" i="10"/>
  <c r="AK99" i="10"/>
  <c r="AK46" i="10"/>
  <c r="AG47" i="10"/>
  <c r="AG48" i="10"/>
  <c r="AH48" i="10" s="1"/>
  <c r="AI48" i="10" s="1"/>
  <c r="AG49" i="10"/>
  <c r="AH49" i="10" s="1"/>
  <c r="AI49" i="10" s="1"/>
  <c r="AG50" i="10"/>
  <c r="AH50" i="10" s="1"/>
  <c r="AI50" i="10" s="1"/>
  <c r="AG51" i="10"/>
  <c r="AH51" i="10" s="1"/>
  <c r="AI51" i="10" s="1"/>
  <c r="AG52" i="10"/>
  <c r="AH52" i="10" s="1"/>
  <c r="AI52" i="10" s="1"/>
  <c r="AG53" i="10"/>
  <c r="AH53" i="10" s="1"/>
  <c r="AI53" i="10" s="1"/>
  <c r="AG54" i="10"/>
  <c r="AH54" i="10" s="1"/>
  <c r="AI54" i="10" s="1"/>
  <c r="AG55" i="10"/>
  <c r="AH55" i="10" s="1"/>
  <c r="AI55" i="10" s="1"/>
  <c r="AG56" i="10"/>
  <c r="AH56" i="10" s="1"/>
  <c r="AI56" i="10" s="1"/>
  <c r="AG57" i="10"/>
  <c r="AH57" i="10" s="1"/>
  <c r="AI57" i="10" s="1"/>
  <c r="AG58" i="10"/>
  <c r="AH58" i="10" s="1"/>
  <c r="AI58" i="10" s="1"/>
  <c r="AG59" i="10"/>
  <c r="AH59" i="10" s="1"/>
  <c r="AI59" i="10" s="1"/>
  <c r="AG60" i="10"/>
  <c r="AH60" i="10" s="1"/>
  <c r="AI60" i="10" s="1"/>
  <c r="AG61" i="10"/>
  <c r="AH61" i="10" s="1"/>
  <c r="AI61" i="10" s="1"/>
  <c r="AG62" i="10"/>
  <c r="AH62" i="10" s="1"/>
  <c r="AI62" i="10" s="1"/>
  <c r="AG63" i="10"/>
  <c r="AH63" i="10" s="1"/>
  <c r="AI63" i="10" s="1"/>
  <c r="AG64" i="10"/>
  <c r="AH64" i="10" s="1"/>
  <c r="AI64" i="10" s="1"/>
  <c r="AG65" i="10"/>
  <c r="AH65" i="10" s="1"/>
  <c r="AI65" i="10" s="1"/>
  <c r="AG66" i="10"/>
  <c r="AH66" i="10" s="1"/>
  <c r="AI66" i="10" s="1"/>
  <c r="AG67" i="10"/>
  <c r="AH67" i="10" s="1"/>
  <c r="AI67" i="10" s="1"/>
  <c r="AG68" i="10"/>
  <c r="AH68" i="10" s="1"/>
  <c r="AI68" i="10" s="1"/>
  <c r="AG69" i="10"/>
  <c r="AH69" i="10" s="1"/>
  <c r="AI69" i="10" s="1"/>
  <c r="AG70" i="10"/>
  <c r="AH70" i="10" s="1"/>
  <c r="AI70" i="10" s="1"/>
  <c r="AG71" i="10"/>
  <c r="AH71" i="10" s="1"/>
  <c r="AI71" i="10" s="1"/>
  <c r="AG72" i="10"/>
  <c r="AH72" i="10" s="1"/>
  <c r="AI72" i="10" s="1"/>
  <c r="AG73" i="10"/>
  <c r="AH73" i="10" s="1"/>
  <c r="AI73" i="10" s="1"/>
  <c r="AG74" i="10"/>
  <c r="AH74" i="10" s="1"/>
  <c r="AI74" i="10" s="1"/>
  <c r="AG75" i="10"/>
  <c r="AH75" i="10" s="1"/>
  <c r="AI75" i="10" s="1"/>
  <c r="AG76" i="10"/>
  <c r="AH76" i="10" s="1"/>
  <c r="AI76" i="10" s="1"/>
  <c r="AG77" i="10"/>
  <c r="AH77" i="10" s="1"/>
  <c r="AI77" i="10" s="1"/>
  <c r="AG78" i="10"/>
  <c r="AH78" i="10" s="1"/>
  <c r="AI78" i="10" s="1"/>
  <c r="AG79" i="10"/>
  <c r="AH79" i="10" s="1"/>
  <c r="AI79" i="10" s="1"/>
  <c r="AG80" i="10"/>
  <c r="AH80" i="10" s="1"/>
  <c r="AI80" i="10" s="1"/>
  <c r="AG81" i="10"/>
  <c r="AH81" i="10" s="1"/>
  <c r="AI81" i="10" s="1"/>
  <c r="AG82" i="10"/>
  <c r="AH82" i="10" s="1"/>
  <c r="AI82" i="10" s="1"/>
  <c r="AG83" i="10"/>
  <c r="AH83" i="10" s="1"/>
  <c r="AI83" i="10" s="1"/>
  <c r="AG84" i="10"/>
  <c r="AH84" i="10" s="1"/>
  <c r="AI84" i="10" s="1"/>
  <c r="AG85" i="10"/>
  <c r="AH85" i="10" s="1"/>
  <c r="AI85" i="10" s="1"/>
  <c r="AG86" i="10"/>
  <c r="AH86" i="10" s="1"/>
  <c r="AI86" i="10" s="1"/>
  <c r="AG87" i="10"/>
  <c r="AH87" i="10" s="1"/>
  <c r="AI87" i="10" s="1"/>
  <c r="AG88" i="10"/>
  <c r="AH88" i="10" s="1"/>
  <c r="AI88" i="10" s="1"/>
  <c r="AG89" i="10"/>
  <c r="AH89" i="10" s="1"/>
  <c r="AI89" i="10" s="1"/>
  <c r="AG90" i="10"/>
  <c r="AH90" i="10" s="1"/>
  <c r="AI90" i="10" s="1"/>
  <c r="AG91" i="10"/>
  <c r="AH91" i="10" s="1"/>
  <c r="AI91" i="10" s="1"/>
  <c r="AG92" i="10"/>
  <c r="AH92" i="10" s="1"/>
  <c r="AI92" i="10" s="1"/>
  <c r="AG93" i="10"/>
  <c r="AH93" i="10" s="1"/>
  <c r="AI93" i="10" s="1"/>
  <c r="AG94" i="10"/>
  <c r="AH94" i="10" s="1"/>
  <c r="AI94" i="10" s="1"/>
  <c r="AG95" i="10"/>
  <c r="AH95" i="10" s="1"/>
  <c r="AI95" i="10" s="1"/>
  <c r="AG96" i="10"/>
  <c r="AH96" i="10" s="1"/>
  <c r="AI96" i="10" s="1"/>
  <c r="AG97" i="10"/>
  <c r="AH97" i="10" s="1"/>
  <c r="AI97" i="10" s="1"/>
  <c r="AG98" i="10"/>
  <c r="AH98" i="10" s="1"/>
  <c r="AI98" i="10" s="1"/>
  <c r="AG99" i="10"/>
  <c r="AH99" i="10" s="1"/>
  <c r="AI99" i="10" s="1"/>
  <c r="AG46" i="10"/>
  <c r="AH46" i="10" s="1"/>
  <c r="AI46" i="10" s="1"/>
  <c r="AH45" i="10"/>
  <c r="BH1004" i="10"/>
  <c r="BG1004" i="10"/>
  <c r="BF1004" i="10"/>
  <c r="BD1004" i="10"/>
  <c r="BC1004" i="10"/>
  <c r="BB1004" i="10"/>
  <c r="AR1004" i="10"/>
  <c r="AQ1004" i="10"/>
  <c r="AP1004" i="10"/>
  <c r="AK984" i="10"/>
  <c r="AJ984" i="10"/>
  <c r="AL983" i="10"/>
  <c r="AK983" i="10"/>
  <c r="AJ983" i="10"/>
  <c r="AL982" i="10"/>
  <c r="AK982" i="10"/>
  <c r="AJ982" i="10"/>
  <c r="AL981" i="10"/>
  <c r="AK981" i="10"/>
  <c r="AJ981" i="10"/>
  <c r="AL980" i="10"/>
  <c r="AK980" i="10"/>
  <c r="AJ980" i="10"/>
  <c r="AL979" i="10"/>
  <c r="AK979" i="10"/>
  <c r="AJ979" i="10"/>
  <c r="AL978" i="10"/>
  <c r="AK978" i="10"/>
  <c r="AJ978" i="10"/>
  <c r="AL977" i="10"/>
  <c r="AK977" i="10"/>
  <c r="AJ977" i="10"/>
  <c r="AL976" i="10"/>
  <c r="AK976" i="10"/>
  <c r="AJ976" i="10"/>
  <c r="AL975" i="10"/>
  <c r="AK975" i="10"/>
  <c r="AJ975" i="10"/>
  <c r="AL974" i="10"/>
  <c r="AK974" i="10"/>
  <c r="AJ974" i="10"/>
  <c r="AL973" i="10"/>
  <c r="AJ954" i="10"/>
  <c r="AI954" i="10"/>
  <c r="AK953" i="10"/>
  <c r="AJ953" i="10"/>
  <c r="AI953" i="10"/>
  <c r="AK952" i="10"/>
  <c r="AJ952" i="10"/>
  <c r="AI952" i="10"/>
  <c r="AK951" i="10"/>
  <c r="AJ951" i="10"/>
  <c r="AI951" i="10"/>
  <c r="AK950" i="10"/>
  <c r="AJ950" i="10"/>
  <c r="AI950" i="10"/>
  <c r="AK949" i="10"/>
  <c r="AJ949" i="10"/>
  <c r="AI949" i="10"/>
  <c r="AK948" i="10"/>
  <c r="AJ948" i="10"/>
  <c r="AI948" i="10"/>
  <c r="AK947" i="10"/>
  <c r="AJ947" i="10"/>
  <c r="AI947" i="10"/>
  <c r="AK946" i="10"/>
  <c r="AJ946" i="10"/>
  <c r="AI946" i="10"/>
  <c r="AK945" i="10"/>
  <c r="AJ945" i="10"/>
  <c r="AI945" i="10"/>
  <c r="AK944" i="10"/>
  <c r="AJ944" i="10"/>
  <c r="AI944" i="10"/>
  <c r="AK943" i="10"/>
  <c r="AJ926" i="10"/>
  <c r="AI926" i="10"/>
  <c r="AK925" i="10"/>
  <c r="AJ925" i="10"/>
  <c r="AI925" i="10"/>
  <c r="AK924" i="10"/>
  <c r="AJ924" i="10"/>
  <c r="AI924" i="10"/>
  <c r="AK923" i="10"/>
  <c r="AJ923" i="10"/>
  <c r="AI923" i="10"/>
  <c r="AK922" i="10"/>
  <c r="AJ922" i="10"/>
  <c r="AI922" i="10"/>
  <c r="AK921" i="10"/>
  <c r="AJ921" i="10"/>
  <c r="AI921" i="10"/>
  <c r="AK920" i="10"/>
  <c r="AJ920" i="10"/>
  <c r="AI920" i="10"/>
  <c r="AK919" i="10"/>
  <c r="AJ919" i="10"/>
  <c r="AI919" i="10"/>
  <c r="AK918" i="10"/>
  <c r="AJ918" i="10"/>
  <c r="AI918" i="10"/>
  <c r="AK917" i="10"/>
  <c r="AJ917" i="10"/>
  <c r="AI917" i="10"/>
  <c r="AK916" i="10"/>
  <c r="AJ916" i="10"/>
  <c r="AI916" i="10"/>
  <c r="AK915" i="10"/>
  <c r="AJ915" i="10"/>
  <c r="AI915" i="10"/>
  <c r="AK914" i="10"/>
  <c r="AJ914" i="10"/>
  <c r="AI914" i="10"/>
  <c r="AK913" i="10"/>
  <c r="AJ913" i="10"/>
  <c r="AI913" i="10"/>
  <c r="AK912" i="10"/>
  <c r="AJ912" i="10"/>
  <c r="AI912" i="10"/>
  <c r="AK911" i="10"/>
  <c r="AJ911" i="10"/>
  <c r="AI911" i="10"/>
  <c r="AK910" i="10"/>
  <c r="AJ910" i="10"/>
  <c r="AI910" i="10"/>
  <c r="AK909" i="10"/>
  <c r="AJ909" i="10"/>
  <c r="AI909" i="10"/>
  <c r="AK908" i="10"/>
  <c r="AJ908" i="10"/>
  <c r="AI908" i="10"/>
  <c r="AK907" i="10"/>
  <c r="AJ907" i="10"/>
  <c r="AI907" i="10"/>
  <c r="AK906" i="10"/>
  <c r="AJ906" i="10"/>
  <c r="AI906" i="10"/>
  <c r="AK905" i="10"/>
  <c r="AJ905" i="10"/>
  <c r="AI905" i="10"/>
  <c r="AK904" i="10"/>
  <c r="AJ904" i="10"/>
  <c r="AI904" i="10"/>
  <c r="AK903" i="10"/>
  <c r="AJ903" i="10"/>
  <c r="AI903" i="10"/>
  <c r="AK902" i="10"/>
  <c r="BO879" i="10"/>
  <c r="BN879" i="10"/>
  <c r="BK879" i="10"/>
  <c r="BJ879" i="10"/>
  <c r="BG879" i="10"/>
  <c r="BF879" i="10"/>
  <c r="BC879" i="10"/>
  <c r="BB879" i="10"/>
  <c r="AY879" i="10"/>
  <c r="AX879" i="10"/>
  <c r="AW879" i="10"/>
  <c r="AU879" i="10"/>
  <c r="AT879" i="10"/>
  <c r="AS879" i="10"/>
  <c r="AQ879" i="10"/>
  <c r="AP879" i="10"/>
  <c r="AO879" i="10"/>
  <c r="AK879" i="10"/>
  <c r="BO878" i="10"/>
  <c r="BN878" i="10"/>
  <c r="BK878" i="10"/>
  <c r="BJ878" i="10"/>
  <c r="BG878" i="10"/>
  <c r="BF878" i="10"/>
  <c r="BC878" i="10"/>
  <c r="BB878" i="10"/>
  <c r="AY878" i="10"/>
  <c r="AX878" i="10"/>
  <c r="AW878" i="10"/>
  <c r="AU878" i="10"/>
  <c r="AT878" i="10"/>
  <c r="AS878" i="10"/>
  <c r="AQ878" i="10"/>
  <c r="AP878" i="10"/>
  <c r="AO878" i="10"/>
  <c r="BO877" i="10"/>
  <c r="BN877" i="10"/>
  <c r="BK877" i="10"/>
  <c r="BJ877" i="10"/>
  <c r="BG877" i="10"/>
  <c r="BF877" i="10"/>
  <c r="BC877" i="10"/>
  <c r="BB877" i="10"/>
  <c r="AY877" i="10"/>
  <c r="AX877" i="10"/>
  <c r="AW877" i="10"/>
  <c r="AU877" i="10"/>
  <c r="AT877" i="10"/>
  <c r="AS877" i="10"/>
  <c r="AQ877" i="10"/>
  <c r="AP877" i="10"/>
  <c r="AO877" i="10"/>
  <c r="BO876" i="10"/>
  <c r="BN876" i="10"/>
  <c r="BK876" i="10"/>
  <c r="BJ876" i="10"/>
  <c r="BG876" i="10"/>
  <c r="BF876" i="10"/>
  <c r="BC876" i="10"/>
  <c r="BB876" i="10"/>
  <c r="AY876" i="10"/>
  <c r="AX876" i="10"/>
  <c r="AW876" i="10"/>
  <c r="AU876" i="10"/>
  <c r="AT876" i="10"/>
  <c r="AS876" i="10"/>
  <c r="AQ876" i="10"/>
  <c r="AP876" i="10"/>
  <c r="AO876" i="10"/>
  <c r="BO875" i="10"/>
  <c r="BN875" i="10"/>
  <c r="BK875" i="10"/>
  <c r="BJ875" i="10"/>
  <c r="BG875" i="10"/>
  <c r="BF875" i="10"/>
  <c r="BC875" i="10"/>
  <c r="BB875" i="10"/>
  <c r="AY875" i="10"/>
  <c r="AX875" i="10"/>
  <c r="AW875" i="10"/>
  <c r="AU875" i="10"/>
  <c r="AT875" i="10"/>
  <c r="AS875" i="10"/>
  <c r="AQ875" i="10"/>
  <c r="AP875" i="10"/>
  <c r="AO875" i="10"/>
  <c r="AK875" i="10"/>
  <c r="AN875" i="10" s="1"/>
  <c r="BO874" i="10"/>
  <c r="BN874" i="10"/>
  <c r="BK874" i="10"/>
  <c r="BJ874" i="10"/>
  <c r="BG874" i="10"/>
  <c r="BF874" i="10"/>
  <c r="BC874" i="10"/>
  <c r="BB874" i="10"/>
  <c r="AY874" i="10"/>
  <c r="AX874" i="10"/>
  <c r="AW874" i="10"/>
  <c r="AU874" i="10"/>
  <c r="AT874" i="10"/>
  <c r="AS874" i="10"/>
  <c r="AQ874" i="10"/>
  <c r="AP874" i="10"/>
  <c r="AO874" i="10"/>
  <c r="BO873" i="10"/>
  <c r="BN873" i="10"/>
  <c r="BK873" i="10"/>
  <c r="BJ873" i="10"/>
  <c r="BG873" i="10"/>
  <c r="BF873" i="10"/>
  <c r="BE873" i="10"/>
  <c r="BH873" i="10" s="1"/>
  <c r="BC873" i="10"/>
  <c r="BB873" i="10"/>
  <c r="AY873" i="10"/>
  <c r="AX873" i="10"/>
  <c r="AW873" i="10"/>
  <c r="AU873" i="10"/>
  <c r="AT873" i="10"/>
  <c r="AS873" i="10"/>
  <c r="AQ873" i="10"/>
  <c r="AP873" i="10"/>
  <c r="AO873" i="10"/>
  <c r="BO872" i="10"/>
  <c r="BN872" i="10"/>
  <c r="BM872" i="10"/>
  <c r="BP872" i="10" s="1"/>
  <c r="BK872" i="10"/>
  <c r="BJ872" i="10"/>
  <c r="BG872" i="10"/>
  <c r="BF872" i="10"/>
  <c r="BC872" i="10"/>
  <c r="BB872" i="10"/>
  <c r="AY872" i="10"/>
  <c r="AX872" i="10"/>
  <c r="AW872" i="10"/>
  <c r="AU872" i="10"/>
  <c r="AT872" i="10"/>
  <c r="AS872" i="10"/>
  <c r="AQ872" i="10"/>
  <c r="AP872" i="10"/>
  <c r="AO872" i="10"/>
  <c r="BO871" i="10"/>
  <c r="BN871" i="10"/>
  <c r="BK871" i="10"/>
  <c r="BJ871" i="10"/>
  <c r="BG871" i="10"/>
  <c r="BF871" i="10"/>
  <c r="BC871" i="10"/>
  <c r="BB871" i="10"/>
  <c r="AY871" i="10"/>
  <c r="AX871" i="10"/>
  <c r="AW871" i="10"/>
  <c r="AU871" i="10"/>
  <c r="AT871" i="10"/>
  <c r="AS871" i="10"/>
  <c r="AQ871" i="10"/>
  <c r="AP871" i="10"/>
  <c r="AO871" i="10"/>
  <c r="BO870" i="10"/>
  <c r="BN870" i="10"/>
  <c r="BK870" i="10"/>
  <c r="BJ870" i="10"/>
  <c r="BG870" i="10"/>
  <c r="BF870" i="10"/>
  <c r="BC870" i="10"/>
  <c r="BB870" i="10"/>
  <c r="AY870" i="10"/>
  <c r="AX870" i="10"/>
  <c r="AW870" i="10"/>
  <c r="AU870" i="10"/>
  <c r="AT870" i="10"/>
  <c r="AS870" i="10"/>
  <c r="AQ870" i="10"/>
  <c r="AP870" i="10"/>
  <c r="AO870" i="10"/>
  <c r="BO869" i="10"/>
  <c r="BN869" i="10"/>
  <c r="BK869" i="10"/>
  <c r="BJ869" i="10"/>
  <c r="BG869" i="10"/>
  <c r="BF869" i="10"/>
  <c r="BC869" i="10"/>
  <c r="BB869" i="10"/>
  <c r="AY869" i="10"/>
  <c r="AX869" i="10"/>
  <c r="AW869" i="10"/>
  <c r="AU869" i="10"/>
  <c r="AT869" i="10"/>
  <c r="AS869" i="10"/>
  <c r="AQ869" i="10"/>
  <c r="AP869" i="10"/>
  <c r="AO869" i="10"/>
  <c r="BO868" i="10"/>
  <c r="BN868" i="10"/>
  <c r="BK868" i="10"/>
  <c r="BJ868" i="10"/>
  <c r="BG868" i="10"/>
  <c r="BF868" i="10"/>
  <c r="BC868" i="10"/>
  <c r="BB868" i="10"/>
  <c r="AY868" i="10"/>
  <c r="AX868" i="10"/>
  <c r="AW868" i="10"/>
  <c r="AU868" i="10"/>
  <c r="AT868" i="10"/>
  <c r="AS868" i="10"/>
  <c r="AQ868" i="10"/>
  <c r="AP868" i="10"/>
  <c r="AO868" i="10"/>
  <c r="BO867" i="10"/>
  <c r="BN867" i="10"/>
  <c r="BK867" i="10"/>
  <c r="BJ867" i="10"/>
  <c r="BG867" i="10"/>
  <c r="BF867" i="10"/>
  <c r="BC867" i="10"/>
  <c r="BB867" i="10"/>
  <c r="AY867" i="10"/>
  <c r="AX867" i="10"/>
  <c r="AW867" i="10"/>
  <c r="AU867" i="10"/>
  <c r="AT867" i="10"/>
  <c r="AS867" i="10"/>
  <c r="AQ867" i="10"/>
  <c r="AP867" i="10"/>
  <c r="AO867" i="10"/>
  <c r="BO866" i="10"/>
  <c r="BN866" i="10"/>
  <c r="BK866" i="10"/>
  <c r="BJ866" i="10"/>
  <c r="BG866" i="10"/>
  <c r="BF866" i="10"/>
  <c r="BC866" i="10"/>
  <c r="BB866" i="10"/>
  <c r="AY866" i="10"/>
  <c r="AX866" i="10"/>
  <c r="AW866" i="10"/>
  <c r="AU866" i="10"/>
  <c r="AT866" i="10"/>
  <c r="AS866" i="10"/>
  <c r="AQ866" i="10"/>
  <c r="AP866" i="10"/>
  <c r="AO866" i="10"/>
  <c r="BO865" i="10"/>
  <c r="BN865" i="10"/>
  <c r="BK865" i="10"/>
  <c r="BJ865" i="10"/>
  <c r="BG865" i="10"/>
  <c r="BF865" i="10"/>
  <c r="BC865" i="10"/>
  <c r="BB865" i="10"/>
  <c r="AY865" i="10"/>
  <c r="AX865" i="10"/>
  <c r="AW865" i="10"/>
  <c r="AU865" i="10"/>
  <c r="AT865" i="10"/>
  <c r="AS865" i="10"/>
  <c r="AQ865" i="10"/>
  <c r="AP865" i="10"/>
  <c r="AO865" i="10"/>
  <c r="BO864" i="10"/>
  <c r="BN864" i="10"/>
  <c r="BK864" i="10"/>
  <c r="BJ864" i="10"/>
  <c r="BG864" i="10"/>
  <c r="BF864" i="10"/>
  <c r="BC864" i="10"/>
  <c r="BB864" i="10"/>
  <c r="BA864" i="10"/>
  <c r="BD864" i="10" s="1"/>
  <c r="AY864" i="10"/>
  <c r="AX864" i="10"/>
  <c r="AW864" i="10"/>
  <c r="AU864" i="10"/>
  <c r="AT864" i="10"/>
  <c r="AS864" i="10"/>
  <c r="AQ864" i="10"/>
  <c r="AP864" i="10"/>
  <c r="AO864" i="10"/>
  <c r="AK864" i="10"/>
  <c r="BO863" i="10"/>
  <c r="BN863" i="10"/>
  <c r="BK863" i="10"/>
  <c r="BJ863" i="10"/>
  <c r="BG863" i="10"/>
  <c r="BF863" i="10"/>
  <c r="BC863" i="10"/>
  <c r="BB863" i="10"/>
  <c r="AY863" i="10"/>
  <c r="AX863" i="10"/>
  <c r="AW863" i="10"/>
  <c r="AU863" i="10"/>
  <c r="AT863" i="10"/>
  <c r="AS863" i="10"/>
  <c r="AQ863" i="10"/>
  <c r="AP863" i="10"/>
  <c r="AO863" i="10"/>
  <c r="BO862" i="10"/>
  <c r="BN862" i="10"/>
  <c r="BK862" i="10"/>
  <c r="BJ862" i="10"/>
  <c r="BG862" i="10"/>
  <c r="BF862" i="10"/>
  <c r="BE862" i="10"/>
  <c r="BH862" i="10" s="1"/>
  <c r="BC862" i="10"/>
  <c r="BB862" i="10"/>
  <c r="BA862" i="10"/>
  <c r="AY862" i="10"/>
  <c r="AX862" i="10"/>
  <c r="AW862" i="10"/>
  <c r="AU862" i="10"/>
  <c r="AT862" i="10"/>
  <c r="AS862" i="10"/>
  <c r="AQ862" i="10"/>
  <c r="AP862" i="10"/>
  <c r="AO862" i="10"/>
  <c r="AK862" i="10"/>
  <c r="BO861" i="10"/>
  <c r="BN861" i="10"/>
  <c r="BK861" i="10"/>
  <c r="BJ861" i="10"/>
  <c r="BG861" i="10"/>
  <c r="BF861" i="10"/>
  <c r="BC861" i="10"/>
  <c r="BB861" i="10"/>
  <c r="AY861" i="10"/>
  <c r="AX861" i="10"/>
  <c r="AW861" i="10"/>
  <c r="AU861" i="10"/>
  <c r="AT861" i="10"/>
  <c r="AS861" i="10"/>
  <c r="AQ861" i="10"/>
  <c r="AP861" i="10"/>
  <c r="AO861" i="10"/>
  <c r="BO860" i="10"/>
  <c r="BN860" i="10"/>
  <c r="BM860" i="10"/>
  <c r="BP860" i="10" s="1"/>
  <c r="BK860" i="10"/>
  <c r="BJ860" i="10"/>
  <c r="BG860" i="10"/>
  <c r="BF860" i="10"/>
  <c r="BC860" i="10"/>
  <c r="BB860" i="10"/>
  <c r="AY860" i="10"/>
  <c r="AX860" i="10"/>
  <c r="AW860" i="10"/>
  <c r="AU860" i="10"/>
  <c r="AT860" i="10"/>
  <c r="AS860" i="10"/>
  <c r="AQ860" i="10"/>
  <c r="AP860" i="10"/>
  <c r="AO860" i="10"/>
  <c r="BO859" i="10"/>
  <c r="BN859" i="10"/>
  <c r="BK859" i="10"/>
  <c r="BJ859" i="10"/>
  <c r="BG859" i="10"/>
  <c r="BF859" i="10"/>
  <c r="BC859" i="10"/>
  <c r="BB859" i="10"/>
  <c r="AY859" i="10"/>
  <c r="AX859" i="10"/>
  <c r="AW859" i="10"/>
  <c r="AU859" i="10"/>
  <c r="AT859" i="10"/>
  <c r="AS859" i="10"/>
  <c r="AQ859" i="10"/>
  <c r="AP859" i="10"/>
  <c r="AO859" i="10"/>
  <c r="BO858" i="10"/>
  <c r="BN858" i="10"/>
  <c r="BM858" i="10"/>
  <c r="BP858" i="10" s="1"/>
  <c r="BK858" i="10"/>
  <c r="BJ858" i="10"/>
  <c r="BG858" i="10"/>
  <c r="BF858" i="10"/>
  <c r="BC858" i="10"/>
  <c r="BB858" i="10"/>
  <c r="AY858" i="10"/>
  <c r="AX858" i="10"/>
  <c r="AW858" i="10"/>
  <c r="AU858" i="10"/>
  <c r="AT858" i="10"/>
  <c r="AS858" i="10"/>
  <c r="AQ858" i="10"/>
  <c r="AP858" i="10"/>
  <c r="AO858" i="10"/>
  <c r="AM858" i="10"/>
  <c r="AK858" i="10"/>
  <c r="AN858" i="10" s="1"/>
  <c r="BO857" i="10"/>
  <c r="BN857" i="10"/>
  <c r="BK857" i="10"/>
  <c r="BJ857" i="10"/>
  <c r="BG857" i="10"/>
  <c r="BF857" i="10"/>
  <c r="BC857" i="10"/>
  <c r="BB857" i="10"/>
  <c r="AY857" i="10"/>
  <c r="AX857" i="10"/>
  <c r="AW857" i="10"/>
  <c r="AU857" i="10"/>
  <c r="AT857" i="10"/>
  <c r="AS857" i="10"/>
  <c r="AQ857" i="10"/>
  <c r="AP857" i="10"/>
  <c r="AO857" i="10"/>
  <c r="BO856" i="10"/>
  <c r="BN856" i="10"/>
  <c r="BK856" i="10"/>
  <c r="BJ856" i="10"/>
  <c r="BG856" i="10"/>
  <c r="BF856" i="10"/>
  <c r="BC856" i="10"/>
  <c r="BB856" i="10"/>
  <c r="AY856" i="10"/>
  <c r="AX856" i="10"/>
  <c r="AW856" i="10"/>
  <c r="AU856" i="10"/>
  <c r="AT856" i="10"/>
  <c r="AS856" i="10"/>
  <c r="AQ856" i="10"/>
  <c r="AP856" i="10"/>
  <c r="AO856" i="10"/>
  <c r="BO855" i="10"/>
  <c r="BN855" i="10"/>
  <c r="BK855" i="10"/>
  <c r="BJ855" i="10"/>
  <c r="BG855" i="10"/>
  <c r="BF855" i="10"/>
  <c r="BC855" i="10"/>
  <c r="BB855" i="10"/>
  <c r="AY855" i="10"/>
  <c r="AX855" i="10"/>
  <c r="AW855" i="10"/>
  <c r="AU855" i="10"/>
  <c r="AT855" i="10"/>
  <c r="AS855" i="10"/>
  <c r="AQ855" i="10"/>
  <c r="AP855" i="10"/>
  <c r="AO855" i="10"/>
  <c r="BO854" i="10"/>
  <c r="BN854" i="10"/>
  <c r="BK854" i="10"/>
  <c r="BJ854" i="10"/>
  <c r="BG854" i="10"/>
  <c r="BF854" i="10"/>
  <c r="BC854" i="10"/>
  <c r="BB854" i="10"/>
  <c r="AY854" i="10"/>
  <c r="AX854" i="10"/>
  <c r="AW854" i="10"/>
  <c r="AU854" i="10"/>
  <c r="AT854" i="10"/>
  <c r="AS854" i="10"/>
  <c r="AQ854" i="10"/>
  <c r="AP854" i="10"/>
  <c r="AO854" i="10"/>
  <c r="BO853" i="10"/>
  <c r="BN853" i="10"/>
  <c r="BM853" i="10"/>
  <c r="BK853" i="10"/>
  <c r="BJ853" i="10"/>
  <c r="BG853" i="10"/>
  <c r="BF853" i="10"/>
  <c r="BC853" i="10"/>
  <c r="BB853" i="10"/>
  <c r="AY853" i="10"/>
  <c r="AX853" i="10"/>
  <c r="AW853" i="10"/>
  <c r="AU853" i="10"/>
  <c r="AT853" i="10"/>
  <c r="AS853" i="10"/>
  <c r="AQ853" i="10"/>
  <c r="AP853" i="10"/>
  <c r="AO853" i="10"/>
  <c r="BO852" i="10"/>
  <c r="BN852" i="10"/>
  <c r="BK852" i="10"/>
  <c r="BJ852" i="10"/>
  <c r="BG852" i="10"/>
  <c r="BF852" i="10"/>
  <c r="BC852" i="10"/>
  <c r="BB852" i="10"/>
  <c r="AY852" i="10"/>
  <c r="AX852" i="10"/>
  <c r="AW852" i="10"/>
  <c r="AU852" i="10"/>
  <c r="AT852" i="10"/>
  <c r="AS852" i="10"/>
  <c r="AQ852" i="10"/>
  <c r="AP852" i="10"/>
  <c r="AO852" i="10"/>
  <c r="BO851" i="10"/>
  <c r="BN851" i="10"/>
  <c r="BK851" i="10"/>
  <c r="BJ851" i="10"/>
  <c r="BG851" i="10"/>
  <c r="BF851" i="10"/>
  <c r="BC851" i="10"/>
  <c r="BB851" i="10"/>
  <c r="AY851" i="10"/>
  <c r="AX851" i="10"/>
  <c r="AW851" i="10"/>
  <c r="AU851" i="10"/>
  <c r="AT851" i="10"/>
  <c r="AS851" i="10"/>
  <c r="AQ851" i="10"/>
  <c r="AP851" i="10"/>
  <c r="AO851" i="10"/>
  <c r="BO850" i="10"/>
  <c r="BN850" i="10"/>
  <c r="BK850" i="10"/>
  <c r="BJ850" i="10"/>
  <c r="BG850" i="10"/>
  <c r="BF850" i="10"/>
  <c r="BC850" i="10"/>
  <c r="BB850" i="10"/>
  <c r="AY850" i="10"/>
  <c r="AX850" i="10"/>
  <c r="AW850" i="10"/>
  <c r="AU850" i="10"/>
  <c r="AT850" i="10"/>
  <c r="AS850" i="10"/>
  <c r="AQ850" i="10"/>
  <c r="AP850" i="10"/>
  <c r="AO850" i="10"/>
  <c r="BO849" i="10"/>
  <c r="BN849" i="10"/>
  <c r="BK849" i="10"/>
  <c r="BJ849" i="10"/>
  <c r="BG849" i="10"/>
  <c r="BF849" i="10"/>
  <c r="BC849" i="10"/>
  <c r="BB849" i="10"/>
  <c r="AY849" i="10"/>
  <c r="AX849" i="10"/>
  <c r="AW849" i="10"/>
  <c r="AU849" i="10"/>
  <c r="AT849" i="10"/>
  <c r="AS849" i="10"/>
  <c r="AQ849" i="10"/>
  <c r="AP849" i="10"/>
  <c r="AO849" i="10"/>
  <c r="BO848" i="10"/>
  <c r="BN848" i="10"/>
  <c r="BK848" i="10"/>
  <c r="BJ848" i="10"/>
  <c r="BG848" i="10"/>
  <c r="BF848" i="10"/>
  <c r="BC848" i="10"/>
  <c r="BB848" i="10"/>
  <c r="AY848" i="10"/>
  <c r="AX848" i="10"/>
  <c r="AW848" i="10"/>
  <c r="AU848" i="10"/>
  <c r="AT848" i="10"/>
  <c r="AS848" i="10"/>
  <c r="AQ848" i="10"/>
  <c r="AP848" i="10"/>
  <c r="AO848" i="10"/>
  <c r="BO847" i="10"/>
  <c r="BN847" i="10"/>
  <c r="BK847" i="10"/>
  <c r="BJ847" i="10"/>
  <c r="BG847" i="10"/>
  <c r="BF847" i="10"/>
  <c r="BC847" i="10"/>
  <c r="BB847" i="10"/>
  <c r="AY847" i="10"/>
  <c r="AX847" i="10"/>
  <c r="AW847" i="10"/>
  <c r="AU847" i="10"/>
  <c r="AT847" i="10"/>
  <c r="AS847" i="10"/>
  <c r="AQ847" i="10"/>
  <c r="AP847" i="10"/>
  <c r="AO847" i="10"/>
  <c r="BO846" i="10"/>
  <c r="BN846" i="10"/>
  <c r="BM846" i="10"/>
  <c r="BP846" i="10" s="1"/>
  <c r="BK846" i="10"/>
  <c r="BJ846" i="10"/>
  <c r="BG846" i="10"/>
  <c r="BF846" i="10"/>
  <c r="BC846" i="10"/>
  <c r="BB846" i="10"/>
  <c r="AY846" i="10"/>
  <c r="AX846" i="10"/>
  <c r="AW846" i="10"/>
  <c r="AU846" i="10"/>
  <c r="AT846" i="10"/>
  <c r="AS846" i="10"/>
  <c r="AQ846" i="10"/>
  <c r="AP846" i="10"/>
  <c r="AO846" i="10"/>
  <c r="BO845" i="10"/>
  <c r="BN845" i="10"/>
  <c r="BK845" i="10"/>
  <c r="BJ845" i="10"/>
  <c r="BG845" i="10"/>
  <c r="BF845" i="10"/>
  <c r="BC845" i="10"/>
  <c r="BB845" i="10"/>
  <c r="AY845" i="10"/>
  <c r="AX845" i="10"/>
  <c r="AW845" i="10"/>
  <c r="AU845" i="10"/>
  <c r="AT845" i="10"/>
  <c r="AS845" i="10"/>
  <c r="AQ845" i="10"/>
  <c r="AP845" i="10"/>
  <c r="AO845" i="10"/>
  <c r="BO844" i="10"/>
  <c r="BN844" i="10"/>
  <c r="BK844" i="10"/>
  <c r="BJ844" i="10"/>
  <c r="BG844" i="10"/>
  <c r="BF844" i="10"/>
  <c r="BC844" i="10"/>
  <c r="BB844" i="10"/>
  <c r="AY844" i="10"/>
  <c r="AX844" i="10"/>
  <c r="AW844" i="10"/>
  <c r="AU844" i="10"/>
  <c r="AT844" i="10"/>
  <c r="AS844" i="10"/>
  <c r="AQ844" i="10"/>
  <c r="AP844" i="10"/>
  <c r="AO844" i="10"/>
  <c r="BO843" i="10"/>
  <c r="BN843" i="10"/>
  <c r="BK843" i="10"/>
  <c r="BJ843" i="10"/>
  <c r="BG843" i="10"/>
  <c r="BF843" i="10"/>
  <c r="BC843" i="10"/>
  <c r="BB843" i="10"/>
  <c r="AY843" i="10"/>
  <c r="AX843" i="10"/>
  <c r="AW843" i="10"/>
  <c r="AU843" i="10"/>
  <c r="AT843" i="10"/>
  <c r="AS843" i="10"/>
  <c r="AQ843" i="10"/>
  <c r="AP843" i="10"/>
  <c r="AO843" i="10"/>
  <c r="BO842" i="10"/>
  <c r="BN842" i="10"/>
  <c r="BK842" i="10"/>
  <c r="BJ842" i="10"/>
  <c r="BG842" i="10"/>
  <c r="BF842" i="10"/>
  <c r="BC842" i="10"/>
  <c r="BB842" i="10"/>
  <c r="AY842" i="10"/>
  <c r="AX842" i="10"/>
  <c r="AW842" i="10"/>
  <c r="AU842" i="10"/>
  <c r="AT842" i="10"/>
  <c r="AS842" i="10"/>
  <c r="AQ842" i="10"/>
  <c r="AP842" i="10"/>
  <c r="AO842" i="10"/>
  <c r="BO841" i="10"/>
  <c r="BN841" i="10"/>
  <c r="BK841" i="10"/>
  <c r="BJ841" i="10"/>
  <c r="BG841" i="10"/>
  <c r="BF841" i="10"/>
  <c r="BC841" i="10"/>
  <c r="BB841" i="10"/>
  <c r="AY841" i="10"/>
  <c r="AX841" i="10"/>
  <c r="AW841" i="10"/>
  <c r="AU841" i="10"/>
  <c r="AT841" i="10"/>
  <c r="AS841" i="10"/>
  <c r="AQ841" i="10"/>
  <c r="AP841" i="10"/>
  <c r="AO841" i="10"/>
  <c r="BO840" i="10"/>
  <c r="BN840" i="10"/>
  <c r="BK840" i="10"/>
  <c r="BJ840" i="10"/>
  <c r="BG840" i="10"/>
  <c r="BF840" i="10"/>
  <c r="BC840" i="10"/>
  <c r="BB840" i="10"/>
  <c r="AY840" i="10"/>
  <c r="AX840" i="10"/>
  <c r="AW840" i="10"/>
  <c r="AU840" i="10"/>
  <c r="AT840" i="10"/>
  <c r="AS840" i="10"/>
  <c r="AQ840" i="10"/>
  <c r="AP840" i="10"/>
  <c r="AO840" i="10"/>
  <c r="BO839" i="10"/>
  <c r="BN839" i="10"/>
  <c r="BK839" i="10"/>
  <c r="BJ839" i="10"/>
  <c r="BG839" i="10"/>
  <c r="BF839" i="10"/>
  <c r="BC839" i="10"/>
  <c r="BB839" i="10"/>
  <c r="AY839" i="10"/>
  <c r="AX839" i="10"/>
  <c r="AW839" i="10"/>
  <c r="AU839" i="10"/>
  <c r="AT839" i="10"/>
  <c r="AS839" i="10"/>
  <c r="AQ839" i="10"/>
  <c r="AP839" i="10"/>
  <c r="AO839" i="10"/>
  <c r="BO838" i="10"/>
  <c r="BN838" i="10"/>
  <c r="BK838" i="10"/>
  <c r="BJ838" i="10"/>
  <c r="BG838" i="10"/>
  <c r="BF838" i="10"/>
  <c r="BC838" i="10"/>
  <c r="BB838" i="10"/>
  <c r="AY838" i="10"/>
  <c r="AX838" i="10"/>
  <c r="AW838" i="10"/>
  <c r="AU838" i="10"/>
  <c r="AT838" i="10"/>
  <c r="AS838" i="10"/>
  <c r="AQ838" i="10"/>
  <c r="AP838" i="10"/>
  <c r="AO838" i="10"/>
  <c r="BO837" i="10"/>
  <c r="BN837" i="10"/>
  <c r="BK837" i="10"/>
  <c r="BJ837" i="10"/>
  <c r="BG837" i="10"/>
  <c r="BF837" i="10"/>
  <c r="BC837" i="10"/>
  <c r="BB837" i="10"/>
  <c r="AY837" i="10"/>
  <c r="AX837" i="10"/>
  <c r="AW837" i="10"/>
  <c r="AU837" i="10"/>
  <c r="AT837" i="10"/>
  <c r="AS837" i="10"/>
  <c r="AQ837" i="10"/>
  <c r="AP837" i="10"/>
  <c r="AO837" i="10"/>
  <c r="BO836" i="10"/>
  <c r="BN836" i="10"/>
  <c r="BK836" i="10"/>
  <c r="BJ836" i="10"/>
  <c r="BG836" i="10"/>
  <c r="BF836" i="10"/>
  <c r="BC836" i="10"/>
  <c r="BB836" i="10"/>
  <c r="AY836" i="10"/>
  <c r="AX836" i="10"/>
  <c r="AW836" i="10"/>
  <c r="AU836" i="10"/>
  <c r="AT836" i="10"/>
  <c r="AS836" i="10"/>
  <c r="AQ836" i="10"/>
  <c r="AP836" i="10"/>
  <c r="AO836" i="10"/>
  <c r="BO835" i="10"/>
  <c r="BN835" i="10"/>
  <c r="BK835" i="10"/>
  <c r="BJ835" i="10"/>
  <c r="BG835" i="10"/>
  <c r="BF835" i="10"/>
  <c r="BC835" i="10"/>
  <c r="BB835" i="10"/>
  <c r="AY835" i="10"/>
  <c r="AX835" i="10"/>
  <c r="AW835" i="10"/>
  <c r="AU835" i="10"/>
  <c r="AT835" i="10"/>
  <c r="AS835" i="10"/>
  <c r="AQ835" i="10"/>
  <c r="AP835" i="10"/>
  <c r="AO835" i="10"/>
  <c r="BO834" i="10"/>
  <c r="BN834" i="10"/>
  <c r="BK834" i="10"/>
  <c r="BJ834" i="10"/>
  <c r="BI834" i="10"/>
  <c r="BL834" i="10" s="1"/>
  <c r="BG834" i="10"/>
  <c r="BF834" i="10"/>
  <c r="BE834" i="10"/>
  <c r="BH834" i="10" s="1"/>
  <c r="BC834" i="10"/>
  <c r="BB834" i="10"/>
  <c r="AY834" i="10"/>
  <c r="AX834" i="10"/>
  <c r="AW834" i="10"/>
  <c r="AU834" i="10"/>
  <c r="AT834" i="10"/>
  <c r="AS834" i="10"/>
  <c r="AQ834" i="10"/>
  <c r="AP834" i="10"/>
  <c r="AO834" i="10"/>
  <c r="BO833" i="10"/>
  <c r="BN833" i="10"/>
  <c r="BK833" i="10"/>
  <c r="BJ833" i="10"/>
  <c r="BG833" i="10"/>
  <c r="BF833" i="10"/>
  <c r="BC833" i="10"/>
  <c r="BB833" i="10"/>
  <c r="BA833" i="10"/>
  <c r="BD833" i="10" s="1"/>
  <c r="AY833" i="10"/>
  <c r="AX833" i="10"/>
  <c r="AW833" i="10"/>
  <c r="AU833" i="10"/>
  <c r="AT833" i="10"/>
  <c r="AS833" i="10"/>
  <c r="AQ833" i="10"/>
  <c r="AP833" i="10"/>
  <c r="AO833" i="10"/>
  <c r="AK833" i="10"/>
  <c r="BO832" i="10"/>
  <c r="BN832" i="10"/>
  <c r="BK832" i="10"/>
  <c r="BJ832" i="10"/>
  <c r="BG832" i="10"/>
  <c r="BF832" i="10"/>
  <c r="BC832" i="10"/>
  <c r="BB832" i="10"/>
  <c r="BA832" i="10"/>
  <c r="AY832" i="10"/>
  <c r="AX832" i="10"/>
  <c r="AW832" i="10"/>
  <c r="AU832" i="10"/>
  <c r="AT832" i="10"/>
  <c r="AS832" i="10"/>
  <c r="AQ832" i="10"/>
  <c r="AP832" i="10"/>
  <c r="AO832" i="10"/>
  <c r="AK832" i="10"/>
  <c r="BO831" i="10"/>
  <c r="BN831" i="10"/>
  <c r="BK831" i="10"/>
  <c r="BJ831" i="10"/>
  <c r="BG831" i="10"/>
  <c r="BF831" i="10"/>
  <c r="BC831" i="10"/>
  <c r="BB831" i="10"/>
  <c r="BA831" i="10"/>
  <c r="BD831" i="10" s="1"/>
  <c r="AY831" i="10"/>
  <c r="AX831" i="10"/>
  <c r="AW831" i="10"/>
  <c r="AU831" i="10"/>
  <c r="AT831" i="10"/>
  <c r="AS831" i="10"/>
  <c r="AQ831" i="10"/>
  <c r="AP831" i="10"/>
  <c r="AO831" i="10"/>
  <c r="BO830" i="10"/>
  <c r="BN830" i="10"/>
  <c r="BK830" i="10"/>
  <c r="BJ830" i="10"/>
  <c r="BG830" i="10"/>
  <c r="BF830" i="10"/>
  <c r="BC830" i="10"/>
  <c r="BB830" i="10"/>
  <c r="BA830" i="10"/>
  <c r="BD830" i="10" s="1"/>
  <c r="AY830" i="10"/>
  <c r="AX830" i="10"/>
  <c r="AW830" i="10"/>
  <c r="AU830" i="10"/>
  <c r="AT830" i="10"/>
  <c r="AS830" i="10"/>
  <c r="AQ830" i="10"/>
  <c r="AP830" i="10"/>
  <c r="AO830" i="10"/>
  <c r="AK830" i="10"/>
  <c r="BO829" i="10"/>
  <c r="BN829" i="10"/>
  <c r="BK829" i="10"/>
  <c r="BJ829" i="10"/>
  <c r="BG829" i="10"/>
  <c r="BF829" i="10"/>
  <c r="BC829" i="10"/>
  <c r="BB829" i="10"/>
  <c r="AY829" i="10"/>
  <c r="AX829" i="10"/>
  <c r="AW829" i="10"/>
  <c r="AU829" i="10"/>
  <c r="AT829" i="10"/>
  <c r="AS829" i="10"/>
  <c r="AQ829" i="10"/>
  <c r="AP829" i="10"/>
  <c r="AO829" i="10"/>
  <c r="BO828" i="10"/>
  <c r="BN828" i="10"/>
  <c r="BK828" i="10"/>
  <c r="BJ828" i="10"/>
  <c r="BI828" i="10"/>
  <c r="BL828" i="10" s="1"/>
  <c r="BG828" i="10"/>
  <c r="BF828" i="10"/>
  <c r="BC828" i="10"/>
  <c r="BB828" i="10"/>
  <c r="AY828" i="10"/>
  <c r="AX828" i="10"/>
  <c r="AW828" i="10"/>
  <c r="AU828" i="10"/>
  <c r="AT828" i="10"/>
  <c r="AS828" i="10"/>
  <c r="AQ828" i="10"/>
  <c r="AP828" i="10"/>
  <c r="AO828" i="10"/>
  <c r="AK828" i="10"/>
  <c r="BO827" i="10"/>
  <c r="BN827" i="10"/>
  <c r="BK827" i="10"/>
  <c r="BJ827" i="10"/>
  <c r="BG827" i="10"/>
  <c r="BF827" i="10"/>
  <c r="BC827" i="10"/>
  <c r="BB827" i="10"/>
  <c r="BA827" i="10"/>
  <c r="AY827" i="10"/>
  <c r="AX827" i="10"/>
  <c r="AW827" i="10"/>
  <c r="AU827" i="10"/>
  <c r="AT827" i="10"/>
  <c r="AS827" i="10"/>
  <c r="AQ827" i="10"/>
  <c r="AP827" i="10"/>
  <c r="AO827" i="10"/>
  <c r="BO826" i="10"/>
  <c r="BN826" i="10"/>
  <c r="BK826" i="10"/>
  <c r="BJ826" i="10"/>
  <c r="BG826" i="10"/>
  <c r="BF826" i="10"/>
  <c r="BE826" i="10"/>
  <c r="BH826" i="10" s="1"/>
  <c r="BC826" i="10"/>
  <c r="BB826" i="10"/>
  <c r="AY826" i="10"/>
  <c r="AX826" i="10"/>
  <c r="AW826" i="10"/>
  <c r="AU826" i="10"/>
  <c r="AT826" i="10"/>
  <c r="AS826" i="10"/>
  <c r="AQ826" i="10"/>
  <c r="AP826" i="10"/>
  <c r="AO826" i="10"/>
  <c r="BO825" i="10"/>
  <c r="BN825" i="10"/>
  <c r="BK825" i="10"/>
  <c r="BJ825" i="10"/>
  <c r="BG825" i="10"/>
  <c r="BF825" i="10"/>
  <c r="BC825" i="10"/>
  <c r="BB825" i="10"/>
  <c r="AY825" i="10"/>
  <c r="AX825" i="10"/>
  <c r="AW825" i="10"/>
  <c r="AU825" i="10"/>
  <c r="AT825" i="10"/>
  <c r="AS825" i="10"/>
  <c r="AQ825" i="10"/>
  <c r="AP825" i="10"/>
  <c r="AO825" i="10"/>
  <c r="BO824" i="10"/>
  <c r="BN824" i="10"/>
  <c r="BK824" i="10"/>
  <c r="BJ824" i="10"/>
  <c r="BG824" i="10"/>
  <c r="BF824" i="10"/>
  <c r="BE824" i="10"/>
  <c r="BH824" i="10" s="1"/>
  <c r="AY824" i="10"/>
  <c r="AX824" i="10"/>
  <c r="AW824" i="10"/>
  <c r="AU824" i="10"/>
  <c r="AT824" i="10"/>
  <c r="AS824" i="10"/>
  <c r="AQ824" i="10"/>
  <c r="AP824" i="10"/>
  <c r="AO824" i="10"/>
  <c r="AJ787" i="10"/>
  <c r="AI787" i="10"/>
  <c r="AK786" i="10"/>
  <c r="AJ786" i="10"/>
  <c r="AI786" i="10"/>
  <c r="AK785" i="10"/>
  <c r="AJ785" i="10"/>
  <c r="AI785" i="10"/>
  <c r="AK784" i="10"/>
  <c r="AJ784" i="10"/>
  <c r="AI784" i="10"/>
  <c r="AK783" i="10"/>
  <c r="AJ783" i="10"/>
  <c r="AI783" i="10"/>
  <c r="AK782" i="10"/>
  <c r="AJ782" i="10"/>
  <c r="AI782" i="10"/>
  <c r="AK781" i="10"/>
  <c r="AJ781" i="10"/>
  <c r="AI781" i="10"/>
  <c r="AK780" i="10"/>
  <c r="AJ780" i="10"/>
  <c r="AI780" i="10"/>
  <c r="AK779" i="10"/>
  <c r="AJ779" i="10"/>
  <c r="AI779" i="10"/>
  <c r="AK778" i="10"/>
  <c r="AJ778" i="10"/>
  <c r="AI778" i="10"/>
  <c r="AK777" i="10"/>
  <c r="AJ777" i="10"/>
  <c r="AI777" i="10"/>
  <c r="AK776" i="10"/>
  <c r="AJ776" i="10"/>
  <c r="AI776" i="10"/>
  <c r="AK775" i="10"/>
  <c r="AJ775" i="10"/>
  <c r="AI775" i="10"/>
  <c r="AK774" i="10"/>
  <c r="AJ774" i="10"/>
  <c r="AI774" i="10"/>
  <c r="AK773" i="10"/>
  <c r="AJ773" i="10"/>
  <c r="AI773" i="10"/>
  <c r="AK772" i="10"/>
  <c r="AN753" i="10"/>
  <c r="AM753" i="10"/>
  <c r="AO752" i="10"/>
  <c r="AN752" i="10"/>
  <c r="AM752" i="10"/>
  <c r="AO751" i="10"/>
  <c r="AJ736" i="10"/>
  <c r="AI736" i="10"/>
  <c r="AK735" i="10"/>
  <c r="AJ735" i="10"/>
  <c r="AI735" i="10"/>
  <c r="AK734" i="10"/>
  <c r="AJ734" i="10"/>
  <c r="AI734" i="10"/>
  <c r="AK733" i="10"/>
  <c r="AJ733" i="10"/>
  <c r="AI733" i="10"/>
  <c r="AK732" i="10"/>
  <c r="AJ732" i="10"/>
  <c r="AI732" i="10"/>
  <c r="AK731" i="10"/>
  <c r="AJ731" i="10"/>
  <c r="AI731" i="10"/>
  <c r="AK730" i="10"/>
  <c r="AJ730" i="10"/>
  <c r="AI730" i="10"/>
  <c r="AK729" i="10"/>
  <c r="AJ729" i="10"/>
  <c r="AI729" i="10"/>
  <c r="AK728" i="10"/>
  <c r="AJ728" i="10"/>
  <c r="AI728" i="10"/>
  <c r="AK727" i="10"/>
  <c r="AJ727" i="10"/>
  <c r="AI727" i="10"/>
  <c r="AK726" i="10"/>
  <c r="AJ726" i="10"/>
  <c r="AI726" i="10"/>
  <c r="AK725" i="10"/>
  <c r="AN705" i="10"/>
  <c r="AM705" i="10"/>
  <c r="AO704" i="10"/>
  <c r="AN704" i="10"/>
  <c r="AM704" i="10"/>
  <c r="AO703" i="10"/>
  <c r="AN703" i="10"/>
  <c r="AM703" i="10"/>
  <c r="AO702" i="10"/>
  <c r="AN702" i="10"/>
  <c r="AM702" i="10"/>
  <c r="AO701" i="10"/>
  <c r="AN701" i="10"/>
  <c r="AM701" i="10"/>
  <c r="AO700" i="10"/>
  <c r="AN700" i="10"/>
  <c r="AM700" i="10"/>
  <c r="AO699" i="10"/>
  <c r="AN699" i="10"/>
  <c r="AM699" i="10"/>
  <c r="AO698" i="10"/>
  <c r="AN698" i="10"/>
  <c r="AM698" i="10"/>
  <c r="AO697" i="10"/>
  <c r="AN697" i="10"/>
  <c r="AM697" i="10"/>
  <c r="AO696" i="10"/>
  <c r="AN696" i="10"/>
  <c r="AM696" i="10"/>
  <c r="AO695" i="10"/>
  <c r="AN695" i="10"/>
  <c r="AM695" i="10"/>
  <c r="AO694" i="10"/>
  <c r="AN694" i="10"/>
  <c r="AM694" i="10"/>
  <c r="AO693" i="10"/>
  <c r="AN693" i="10"/>
  <c r="AM693" i="10"/>
  <c r="AO692" i="10"/>
  <c r="AN692" i="10"/>
  <c r="AM692" i="10"/>
  <c r="AO691" i="10"/>
  <c r="AN691" i="10"/>
  <c r="AM691" i="10"/>
  <c r="AO690" i="10"/>
  <c r="AN690" i="10"/>
  <c r="AM690" i="10"/>
  <c r="AO689" i="10"/>
  <c r="AN689" i="10"/>
  <c r="AM689" i="10"/>
  <c r="AO688" i="10"/>
  <c r="AN688" i="10"/>
  <c r="AM688" i="10"/>
  <c r="AO687" i="10"/>
  <c r="AN687" i="10"/>
  <c r="AM687" i="10"/>
  <c r="AO686" i="10"/>
  <c r="AN671" i="10"/>
  <c r="AM671" i="10"/>
  <c r="AO670" i="10"/>
  <c r="AN670" i="10"/>
  <c r="AM670" i="10"/>
  <c r="AO669" i="10"/>
  <c r="AN669" i="10"/>
  <c r="AM669" i="10"/>
  <c r="AO668" i="10"/>
  <c r="AN668" i="10"/>
  <c r="AM668" i="10"/>
  <c r="AO667" i="10"/>
  <c r="AN667" i="10"/>
  <c r="AM667" i="10"/>
  <c r="AO666" i="10"/>
  <c r="AN666" i="10"/>
  <c r="AM666" i="10"/>
  <c r="AO665" i="10"/>
  <c r="AN665" i="10"/>
  <c r="AM665" i="10"/>
  <c r="AO664" i="10"/>
  <c r="AN664" i="10"/>
  <c r="AM664" i="10"/>
  <c r="AO663" i="10"/>
  <c r="AN647" i="10"/>
  <c r="AM647" i="10"/>
  <c r="AO646" i="10"/>
  <c r="AN646" i="10"/>
  <c r="AM646" i="10"/>
  <c r="AO645" i="10"/>
  <c r="AN645" i="10"/>
  <c r="AM645" i="10"/>
  <c r="AO644" i="10"/>
  <c r="AN644" i="10"/>
  <c r="AM644" i="10"/>
  <c r="AO643" i="10"/>
  <c r="AN643" i="10"/>
  <c r="AM643" i="10"/>
  <c r="AO642" i="10"/>
  <c r="AN642" i="10"/>
  <c r="AM642" i="10"/>
  <c r="AO641" i="10"/>
  <c r="AN641" i="10"/>
  <c r="AM641" i="10"/>
  <c r="AO640" i="10"/>
  <c r="AN640" i="10"/>
  <c r="AM640" i="10"/>
  <c r="AO639" i="10"/>
  <c r="AN639" i="10"/>
  <c r="AM639" i="10"/>
  <c r="AO638" i="10"/>
  <c r="AN638" i="10"/>
  <c r="AM638" i="10"/>
  <c r="AO637" i="10"/>
  <c r="AN637" i="10"/>
  <c r="AM637" i="10"/>
  <c r="AO636" i="10"/>
  <c r="AN636" i="10"/>
  <c r="AM636" i="10"/>
  <c r="AO635" i="10"/>
  <c r="AN635" i="10"/>
  <c r="AM635" i="10"/>
  <c r="AO634" i="10"/>
  <c r="AN634" i="10"/>
  <c r="AM634" i="10"/>
  <c r="AO633" i="10"/>
  <c r="AN611" i="10"/>
  <c r="AM611" i="10"/>
  <c r="AL611" i="10"/>
  <c r="AP610" i="10"/>
  <c r="AN610" i="10"/>
  <c r="AM610" i="10"/>
  <c r="AL610" i="10"/>
  <c r="AK610" i="10"/>
  <c r="AG610" i="10"/>
  <c r="AH610" i="10"/>
  <c r="AI610" i="10"/>
  <c r="AP609" i="10"/>
  <c r="AN609" i="10"/>
  <c r="AM609" i="10"/>
  <c r="AL609" i="10"/>
  <c r="AK609" i="10"/>
  <c r="AG609" i="10"/>
  <c r="AH609" i="10"/>
  <c r="AI609" i="10"/>
  <c r="AP608" i="10"/>
  <c r="AN608" i="10"/>
  <c r="AM608" i="10"/>
  <c r="AL608" i="10"/>
  <c r="AK608" i="10"/>
  <c r="AG608" i="10"/>
  <c r="AH608" i="10"/>
  <c r="AI608" i="10"/>
  <c r="AP607" i="10"/>
  <c r="AN607" i="10"/>
  <c r="AM607" i="10"/>
  <c r="AL607" i="10"/>
  <c r="AK607" i="10"/>
  <c r="AG607" i="10"/>
  <c r="AH607" i="10"/>
  <c r="AI607" i="10"/>
  <c r="AP606" i="10"/>
  <c r="AN606" i="10"/>
  <c r="AM606" i="10"/>
  <c r="AL606" i="10"/>
  <c r="AK606" i="10"/>
  <c r="AG606" i="10"/>
  <c r="AH606" i="10"/>
  <c r="AI606" i="10"/>
  <c r="AP605" i="10"/>
  <c r="AN605" i="10"/>
  <c r="AM605" i="10"/>
  <c r="AL605" i="10"/>
  <c r="AK605" i="10"/>
  <c r="AG605" i="10"/>
  <c r="AH605" i="10"/>
  <c r="AI605" i="10"/>
  <c r="AP604" i="10"/>
  <c r="AN604" i="10"/>
  <c r="AM604" i="10"/>
  <c r="AL604" i="10"/>
  <c r="AK604" i="10"/>
  <c r="AG604" i="10"/>
  <c r="AH604" i="10"/>
  <c r="AI604" i="10"/>
  <c r="AP603" i="10"/>
  <c r="AN603" i="10"/>
  <c r="AM603" i="10"/>
  <c r="AL603" i="10"/>
  <c r="AK603" i="10"/>
  <c r="AG603" i="10"/>
  <c r="AH603" i="10"/>
  <c r="AI603" i="10"/>
  <c r="AP602" i="10"/>
  <c r="AN602" i="10"/>
  <c r="AM602" i="10"/>
  <c r="AL602" i="10"/>
  <c r="AK602" i="10"/>
  <c r="AG602" i="10"/>
  <c r="AH602" i="10"/>
  <c r="AI602" i="10"/>
  <c r="AP601" i="10"/>
  <c r="AN601" i="10"/>
  <c r="AM601" i="10"/>
  <c r="AL601" i="10"/>
  <c r="AK601" i="10"/>
  <c r="AG601" i="10"/>
  <c r="AH601" i="10"/>
  <c r="AI601" i="10"/>
  <c r="AP600" i="10"/>
  <c r="AN600" i="10"/>
  <c r="AM600" i="10"/>
  <c r="AL600" i="10"/>
  <c r="AK600" i="10"/>
  <c r="AG600" i="10"/>
  <c r="AH600" i="10"/>
  <c r="AI600" i="10"/>
  <c r="AP599" i="10"/>
  <c r="AN599" i="10"/>
  <c r="AM599" i="10"/>
  <c r="AL599" i="10"/>
  <c r="AK599" i="10"/>
  <c r="AG599" i="10"/>
  <c r="AH599" i="10"/>
  <c r="AI599" i="10"/>
  <c r="AP598" i="10"/>
  <c r="AN598" i="10"/>
  <c r="AM598" i="10"/>
  <c r="AL598" i="10"/>
  <c r="AK598" i="10"/>
  <c r="AG598" i="10"/>
  <c r="AH598" i="10"/>
  <c r="AI598" i="10"/>
  <c r="AP597" i="10"/>
  <c r="AN597" i="10"/>
  <c r="AM597" i="10"/>
  <c r="AL597" i="10"/>
  <c r="AK597" i="10"/>
  <c r="AG597" i="10"/>
  <c r="AH597" i="10"/>
  <c r="AI597" i="10"/>
  <c r="AP596" i="10"/>
  <c r="AN596" i="10"/>
  <c r="AM596" i="10"/>
  <c r="AL596" i="10"/>
  <c r="AK596" i="10"/>
  <c r="AG596" i="10"/>
  <c r="AH596" i="10"/>
  <c r="AI596" i="10"/>
  <c r="AP595" i="10"/>
  <c r="AN595" i="10"/>
  <c r="AM595" i="10"/>
  <c r="AL595" i="10"/>
  <c r="AK595" i="10"/>
  <c r="AG595" i="10"/>
  <c r="AH595" i="10"/>
  <c r="AI595" i="10"/>
  <c r="AP594" i="10"/>
  <c r="AN594" i="10"/>
  <c r="AM594" i="10"/>
  <c r="AL594" i="10"/>
  <c r="AK594" i="10"/>
  <c r="AG594" i="10"/>
  <c r="AH594" i="10"/>
  <c r="AI594" i="10"/>
  <c r="AP593" i="10"/>
  <c r="AN593" i="10"/>
  <c r="AM593" i="10"/>
  <c r="AL593" i="10"/>
  <c r="AK593" i="10"/>
  <c r="AG593" i="10"/>
  <c r="AH593" i="10"/>
  <c r="AI593" i="10"/>
  <c r="AP592" i="10"/>
  <c r="AN592" i="10"/>
  <c r="AM592" i="10"/>
  <c r="AL592" i="10"/>
  <c r="AK592" i="10"/>
  <c r="AG592" i="10"/>
  <c r="AH592" i="10"/>
  <c r="AI592" i="10"/>
  <c r="AP591" i="10"/>
  <c r="AN591" i="10"/>
  <c r="AM591" i="10"/>
  <c r="AL591" i="10"/>
  <c r="AK591" i="10"/>
  <c r="AG591" i="10"/>
  <c r="AH591" i="10"/>
  <c r="AI591" i="10"/>
  <c r="AP590" i="10"/>
  <c r="AN590" i="10"/>
  <c r="AM590" i="10"/>
  <c r="AL590" i="10"/>
  <c r="AK590" i="10"/>
  <c r="AG590" i="10"/>
  <c r="AH590" i="10"/>
  <c r="AI590" i="10"/>
  <c r="AP589" i="10"/>
  <c r="AN589" i="10"/>
  <c r="AM589" i="10"/>
  <c r="AL589" i="10"/>
  <c r="AK589" i="10"/>
  <c r="AG589" i="10"/>
  <c r="AH589" i="10"/>
  <c r="AI589" i="10"/>
  <c r="AP588" i="10"/>
  <c r="AN588" i="10"/>
  <c r="AM588" i="10"/>
  <c r="AL588" i="10"/>
  <c r="AK588" i="10"/>
  <c r="AG588" i="10"/>
  <c r="AH588" i="10"/>
  <c r="AI588" i="10"/>
  <c r="AP587" i="10"/>
  <c r="AN587" i="10"/>
  <c r="AM587" i="10"/>
  <c r="AL587" i="10"/>
  <c r="AK587" i="10"/>
  <c r="AG587" i="10"/>
  <c r="AH587" i="10"/>
  <c r="AI587" i="10"/>
  <c r="AP586" i="10"/>
  <c r="AN586" i="10"/>
  <c r="AM586" i="10"/>
  <c r="AL586" i="10"/>
  <c r="AK586" i="10"/>
  <c r="AG586" i="10"/>
  <c r="AH586" i="10"/>
  <c r="AI586" i="10"/>
  <c r="AP585" i="10"/>
  <c r="AN585" i="10"/>
  <c r="AM585" i="10"/>
  <c r="AL585" i="10"/>
  <c r="AK585" i="10"/>
  <c r="AG585" i="10"/>
  <c r="AH585" i="10"/>
  <c r="AI585" i="10"/>
  <c r="AP584" i="10"/>
  <c r="AN584" i="10"/>
  <c r="AM584" i="10"/>
  <c r="AL584" i="10"/>
  <c r="AK584" i="10"/>
  <c r="AG584" i="10"/>
  <c r="AH584" i="10"/>
  <c r="AI584" i="10"/>
  <c r="AP583" i="10"/>
  <c r="AN583" i="10"/>
  <c r="AM583" i="10"/>
  <c r="AL583" i="10"/>
  <c r="AK583" i="10"/>
  <c r="AG583" i="10"/>
  <c r="AH583" i="10"/>
  <c r="AI583" i="10"/>
  <c r="AP582" i="10"/>
  <c r="AN582" i="10"/>
  <c r="AM582" i="10"/>
  <c r="AL582" i="10"/>
  <c r="AK582" i="10"/>
  <c r="AG582" i="10"/>
  <c r="AH582" i="10"/>
  <c r="AI582" i="10"/>
  <c r="AP581" i="10"/>
  <c r="AN581" i="10"/>
  <c r="AM581" i="10"/>
  <c r="AL581" i="10"/>
  <c r="AK581" i="10"/>
  <c r="AG581" i="10"/>
  <c r="AH581" i="10"/>
  <c r="AI581" i="10"/>
  <c r="AP580" i="10"/>
  <c r="AN580" i="10"/>
  <c r="AM580" i="10"/>
  <c r="AL580" i="10"/>
  <c r="AK580" i="10"/>
  <c r="AG580" i="10"/>
  <c r="AH580" i="10"/>
  <c r="AI580" i="10"/>
  <c r="AP579" i="10"/>
  <c r="AN579" i="10"/>
  <c r="AM579" i="10"/>
  <c r="AL579" i="10"/>
  <c r="AK579" i="10"/>
  <c r="AG579" i="10"/>
  <c r="AH579" i="10"/>
  <c r="AI579" i="10"/>
  <c r="AP578" i="10"/>
  <c r="AN578" i="10"/>
  <c r="AM578" i="10"/>
  <c r="AL578" i="10"/>
  <c r="AK578" i="10"/>
  <c r="AG578" i="10"/>
  <c r="AH578" i="10"/>
  <c r="AI578" i="10"/>
  <c r="AP577" i="10"/>
  <c r="AN577" i="10"/>
  <c r="AM577" i="10"/>
  <c r="AL577" i="10"/>
  <c r="AK577" i="10"/>
  <c r="AG577" i="10"/>
  <c r="AH577" i="10"/>
  <c r="AI577" i="10"/>
  <c r="AP576" i="10"/>
  <c r="AN576" i="10"/>
  <c r="AM576" i="10"/>
  <c r="AL576" i="10"/>
  <c r="AK576" i="10"/>
  <c r="AG576" i="10"/>
  <c r="AH576" i="10"/>
  <c r="AI576" i="10"/>
  <c r="AP575" i="10"/>
  <c r="AN575" i="10"/>
  <c r="AM575" i="10"/>
  <c r="AL575" i="10"/>
  <c r="AK575" i="10"/>
  <c r="AG575" i="10"/>
  <c r="AH575" i="10"/>
  <c r="AI575" i="10"/>
  <c r="AP574" i="10"/>
  <c r="AN574" i="10"/>
  <c r="AM574" i="10"/>
  <c r="AL574" i="10"/>
  <c r="AK574" i="10"/>
  <c r="AG574" i="10"/>
  <c r="AH574" i="10"/>
  <c r="AI574" i="10"/>
  <c r="AP573" i="10"/>
  <c r="AN573" i="10"/>
  <c r="AM573" i="10"/>
  <c r="AL573" i="10"/>
  <c r="AK573" i="10"/>
  <c r="AG573" i="10"/>
  <c r="AH573" i="10"/>
  <c r="AI573" i="10"/>
  <c r="AP572" i="10"/>
  <c r="AN572" i="10"/>
  <c r="AM572" i="10"/>
  <c r="AL572" i="10"/>
  <c r="AK572" i="10"/>
  <c r="AG572" i="10"/>
  <c r="AH572" i="10"/>
  <c r="AI572" i="10"/>
  <c r="AP571" i="10"/>
  <c r="AN571" i="10"/>
  <c r="AM571" i="10"/>
  <c r="AL571" i="10"/>
  <c r="AK571" i="10"/>
  <c r="AG571" i="10"/>
  <c r="AH571" i="10"/>
  <c r="AI571" i="10"/>
  <c r="AP570" i="10"/>
  <c r="AN570" i="10"/>
  <c r="AM570" i="10"/>
  <c r="AL570" i="10"/>
  <c r="AK570" i="10"/>
  <c r="AG570" i="10"/>
  <c r="AH570" i="10"/>
  <c r="AI570" i="10"/>
  <c r="AP569" i="10"/>
  <c r="AN569" i="10"/>
  <c r="AM569" i="10"/>
  <c r="AL569" i="10"/>
  <c r="AK569" i="10"/>
  <c r="AG569" i="10"/>
  <c r="AH569" i="10"/>
  <c r="AI569" i="10"/>
  <c r="AP568" i="10"/>
  <c r="AN568" i="10"/>
  <c r="AM568" i="10"/>
  <c r="AL568" i="10"/>
  <c r="AK568" i="10"/>
  <c r="AG568" i="10"/>
  <c r="AH568" i="10"/>
  <c r="AI568" i="10"/>
  <c r="AP567" i="10"/>
  <c r="AN567" i="10"/>
  <c r="AM567" i="10"/>
  <c r="AL567" i="10"/>
  <c r="AK567" i="10"/>
  <c r="AG567" i="10"/>
  <c r="AH567" i="10"/>
  <c r="AI567" i="10"/>
  <c r="AP566" i="10"/>
  <c r="AN566" i="10"/>
  <c r="AM566" i="10"/>
  <c r="AL566" i="10"/>
  <c r="AK566" i="10"/>
  <c r="AG566" i="10"/>
  <c r="AH566" i="10"/>
  <c r="AI566" i="10"/>
  <c r="AP565" i="10"/>
  <c r="AN565" i="10"/>
  <c r="AM565" i="10"/>
  <c r="AL565" i="10"/>
  <c r="AK565" i="10"/>
  <c r="AG565" i="10"/>
  <c r="AH565" i="10"/>
  <c r="AI565" i="10"/>
  <c r="AP564" i="10"/>
  <c r="AN564" i="10"/>
  <c r="AM564" i="10"/>
  <c r="AL564" i="10"/>
  <c r="AK564" i="10"/>
  <c r="AG564" i="10"/>
  <c r="AH564" i="10"/>
  <c r="AI564" i="10"/>
  <c r="AP563" i="10"/>
  <c r="AN563" i="10"/>
  <c r="AM563" i="10"/>
  <c r="AL563" i="10"/>
  <c r="AK563" i="10"/>
  <c r="AG563" i="10"/>
  <c r="AH563" i="10"/>
  <c r="AI563" i="10"/>
  <c r="AP562" i="10"/>
  <c r="AN562" i="10"/>
  <c r="AM562" i="10"/>
  <c r="AL562" i="10"/>
  <c r="AK562" i="10"/>
  <c r="AG562" i="10"/>
  <c r="AH562" i="10"/>
  <c r="AI562" i="10"/>
  <c r="AP561" i="10"/>
  <c r="AN561" i="10"/>
  <c r="AM561" i="10"/>
  <c r="AL561" i="10"/>
  <c r="AK561" i="10"/>
  <c r="AG561" i="10"/>
  <c r="AH561" i="10"/>
  <c r="AI561" i="10"/>
  <c r="AP560" i="10"/>
  <c r="AN560" i="10"/>
  <c r="AM560" i="10"/>
  <c r="AL560" i="10"/>
  <c r="AK560" i="10"/>
  <c r="AG560" i="10"/>
  <c r="AH560" i="10"/>
  <c r="AI560" i="10"/>
  <c r="AP559" i="10"/>
  <c r="AN559" i="10"/>
  <c r="AM559" i="10"/>
  <c r="AL559" i="10"/>
  <c r="AK559" i="10"/>
  <c r="AG559" i="10"/>
  <c r="AH559" i="10"/>
  <c r="AI559" i="10"/>
  <c r="AP558" i="10"/>
  <c r="AN558" i="10"/>
  <c r="AM558" i="10"/>
  <c r="AL558" i="10"/>
  <c r="AK558" i="10"/>
  <c r="AG558" i="10"/>
  <c r="AH558" i="10"/>
  <c r="AI558" i="10"/>
  <c r="AN557" i="10"/>
  <c r="AM557" i="10"/>
  <c r="AL557" i="10"/>
  <c r="AK557" i="10"/>
  <c r="AN556" i="10"/>
  <c r="AJ530" i="10"/>
  <c r="AJ529" i="10"/>
  <c r="AJ528" i="10"/>
  <c r="AJ527" i="10"/>
  <c r="AJ526" i="10"/>
  <c r="AJ525" i="10"/>
  <c r="AJ524" i="10"/>
  <c r="AJ523" i="10"/>
  <c r="AJ521" i="10"/>
  <c r="AJ520" i="10"/>
  <c r="AJ519" i="10"/>
  <c r="AJ518" i="10"/>
  <c r="AX447" i="10"/>
  <c r="AQ447" i="10" a="1"/>
  <c r="AQ447" i="10" s="1"/>
  <c r="AS448" i="10" s="1"/>
  <c r="AQ454" i="10" s="1"/>
  <c r="AS447" i="10" a="1"/>
  <c r="AS447" i="10"/>
  <c r="AR447" i="10" a="1"/>
  <c r="AR447" i="10"/>
  <c r="EB275" i="10"/>
  <c r="DZ275" i="10"/>
  <c r="DY275" i="10"/>
  <c r="DX275" i="10"/>
  <c r="DW275" i="10"/>
  <c r="DV275" i="10"/>
  <c r="DU275" i="10"/>
  <c r="DT275" i="10"/>
  <c r="DS275" i="10"/>
  <c r="DR275" i="10"/>
  <c r="DQ275" i="10"/>
  <c r="DP275" i="10"/>
  <c r="DO275" i="10"/>
  <c r="DM275" i="10"/>
  <c r="DL275" i="10"/>
  <c r="DK275" i="10"/>
  <c r="DJ275" i="10"/>
  <c r="DI275" i="10"/>
  <c r="DH275" i="10"/>
  <c r="DG275" i="10"/>
  <c r="DF275" i="10"/>
  <c r="DE275" i="10"/>
  <c r="DD275" i="10"/>
  <c r="DC275" i="10"/>
  <c r="DB275" i="10"/>
  <c r="CZ275" i="10"/>
  <c r="CY275" i="10"/>
  <c r="CX275" i="10"/>
  <c r="CW275" i="10"/>
  <c r="CV275" i="10"/>
  <c r="CU275" i="10"/>
  <c r="CT275" i="10"/>
  <c r="CS275" i="10"/>
  <c r="CR275" i="10"/>
  <c r="CQ275" i="10"/>
  <c r="CP275" i="10"/>
  <c r="CO275" i="10"/>
  <c r="CM275" i="10"/>
  <c r="CL275" i="10"/>
  <c r="CK275" i="10"/>
  <c r="CJ275" i="10"/>
  <c r="CI275" i="10"/>
  <c r="CH275" i="10"/>
  <c r="CG275" i="10"/>
  <c r="CF275" i="10"/>
  <c r="CE275" i="10"/>
  <c r="CD275" i="10"/>
  <c r="CC275" i="10"/>
  <c r="CB275" i="10"/>
  <c r="AO275" i="10"/>
  <c r="AL275" i="10"/>
  <c r="EB274" i="10"/>
  <c r="DZ274" i="10"/>
  <c r="DY274" i="10"/>
  <c r="DX274" i="10"/>
  <c r="DW274" i="10"/>
  <c r="DV274" i="10"/>
  <c r="DU274" i="10"/>
  <c r="DT274" i="10"/>
  <c r="DS274" i="10"/>
  <c r="DR274" i="10"/>
  <c r="DQ274" i="10"/>
  <c r="DP274" i="10"/>
  <c r="DO274" i="10"/>
  <c r="DM274" i="10"/>
  <c r="DL274" i="10"/>
  <c r="DK274" i="10"/>
  <c r="DJ274" i="10"/>
  <c r="DI274" i="10"/>
  <c r="DH274" i="10"/>
  <c r="DG274" i="10"/>
  <c r="DF274" i="10"/>
  <c r="DE274" i="10"/>
  <c r="DD274" i="10"/>
  <c r="DC274" i="10"/>
  <c r="DB274" i="10"/>
  <c r="CZ274" i="10"/>
  <c r="CY274" i="10"/>
  <c r="CX274" i="10"/>
  <c r="CW274" i="10"/>
  <c r="CV274" i="10"/>
  <c r="CU274" i="10"/>
  <c r="CT274" i="10"/>
  <c r="CS274" i="10"/>
  <c r="CR274" i="10"/>
  <c r="CQ274" i="10"/>
  <c r="CP274" i="10"/>
  <c r="CO274" i="10"/>
  <c r="CM274" i="10"/>
  <c r="CL274" i="10"/>
  <c r="CK274" i="10"/>
  <c r="CJ274" i="10"/>
  <c r="CI274" i="10"/>
  <c r="CH274" i="10"/>
  <c r="CG274" i="10"/>
  <c r="CF274" i="10"/>
  <c r="CE274" i="10"/>
  <c r="CD274" i="10"/>
  <c r="CC274" i="10"/>
  <c r="CB274" i="10"/>
  <c r="AO274" i="10"/>
  <c r="AL274" i="10"/>
  <c r="EB273" i="10"/>
  <c r="DZ273" i="10"/>
  <c r="DY273" i="10"/>
  <c r="DX273" i="10"/>
  <c r="DW273" i="10"/>
  <c r="DV273" i="10"/>
  <c r="DU273" i="10"/>
  <c r="DT273" i="10"/>
  <c r="DS273" i="10"/>
  <c r="DR273" i="10"/>
  <c r="DQ273" i="10"/>
  <c r="DP273" i="10"/>
  <c r="DO273" i="10"/>
  <c r="DM273" i="10"/>
  <c r="DL273" i="10"/>
  <c r="DK273" i="10"/>
  <c r="DJ273" i="10"/>
  <c r="DI273" i="10"/>
  <c r="DH273" i="10"/>
  <c r="DG273" i="10"/>
  <c r="DF273" i="10"/>
  <c r="DE273" i="10"/>
  <c r="DD273" i="10"/>
  <c r="DC273" i="10"/>
  <c r="DB273" i="10"/>
  <c r="CZ273" i="10"/>
  <c r="CY273" i="10"/>
  <c r="CX273" i="10"/>
  <c r="CW273" i="10"/>
  <c r="CV273" i="10"/>
  <c r="CU273" i="10"/>
  <c r="CT273" i="10"/>
  <c r="CS273" i="10"/>
  <c r="CR273" i="10"/>
  <c r="CQ273" i="10"/>
  <c r="CP273" i="10"/>
  <c r="CO273" i="10"/>
  <c r="CM273" i="10"/>
  <c r="CL273" i="10"/>
  <c r="CK273" i="10"/>
  <c r="CJ273" i="10"/>
  <c r="CI273" i="10"/>
  <c r="CH273" i="10"/>
  <c r="CG273" i="10"/>
  <c r="CF273" i="10"/>
  <c r="CE273" i="10"/>
  <c r="CD273" i="10"/>
  <c r="CC273" i="10"/>
  <c r="CB273" i="10"/>
  <c r="AO273" i="10"/>
  <c r="AL273" i="10"/>
  <c r="EB272" i="10"/>
  <c r="DZ272" i="10"/>
  <c r="DY272" i="10"/>
  <c r="DX272" i="10"/>
  <c r="DW272" i="10"/>
  <c r="DV272" i="10"/>
  <c r="DU272" i="10"/>
  <c r="DT272" i="10"/>
  <c r="DS272" i="10"/>
  <c r="DR272" i="10"/>
  <c r="DQ272" i="10"/>
  <c r="DP272" i="10"/>
  <c r="DO272" i="10"/>
  <c r="DM272" i="10"/>
  <c r="DL272" i="10"/>
  <c r="DK272" i="10"/>
  <c r="DJ272" i="10"/>
  <c r="DI272" i="10"/>
  <c r="DH272" i="10"/>
  <c r="DG272" i="10"/>
  <c r="DF272" i="10"/>
  <c r="DE272" i="10"/>
  <c r="DD272" i="10"/>
  <c r="DC272" i="10"/>
  <c r="DB272" i="10"/>
  <c r="CZ272" i="10"/>
  <c r="CY272" i="10"/>
  <c r="CX272" i="10"/>
  <c r="CW272" i="10"/>
  <c r="CV272" i="10"/>
  <c r="CU272" i="10"/>
  <c r="CT272" i="10"/>
  <c r="CS272" i="10"/>
  <c r="CR272" i="10"/>
  <c r="CQ272" i="10"/>
  <c r="CP272" i="10"/>
  <c r="CO272" i="10"/>
  <c r="CM272" i="10"/>
  <c r="CL272" i="10"/>
  <c r="CK272" i="10"/>
  <c r="CJ272" i="10"/>
  <c r="CI272" i="10"/>
  <c r="CH272" i="10"/>
  <c r="CG272" i="10"/>
  <c r="CF272" i="10"/>
  <c r="CE272" i="10"/>
  <c r="CD272" i="10"/>
  <c r="CC272" i="10"/>
  <c r="CB272" i="10"/>
  <c r="AO272" i="10"/>
  <c r="AL272" i="10"/>
  <c r="EB271" i="10"/>
  <c r="DZ271" i="10"/>
  <c r="DY271" i="10"/>
  <c r="DX271" i="10"/>
  <c r="DW271" i="10"/>
  <c r="DV271" i="10"/>
  <c r="DU271" i="10"/>
  <c r="DT271" i="10"/>
  <c r="DS271" i="10"/>
  <c r="DR271" i="10"/>
  <c r="DQ271" i="10"/>
  <c r="DP271" i="10"/>
  <c r="DO271" i="10"/>
  <c r="DM271" i="10"/>
  <c r="DL271" i="10"/>
  <c r="DK271" i="10"/>
  <c r="DJ271" i="10"/>
  <c r="DI271" i="10"/>
  <c r="DH271" i="10"/>
  <c r="DG271" i="10"/>
  <c r="DF271" i="10"/>
  <c r="DE271" i="10"/>
  <c r="DD271" i="10"/>
  <c r="DC271" i="10"/>
  <c r="DB271" i="10"/>
  <c r="CZ271" i="10"/>
  <c r="CY271" i="10"/>
  <c r="CX271" i="10"/>
  <c r="CW271" i="10"/>
  <c r="CV271" i="10"/>
  <c r="CU271" i="10"/>
  <c r="CT271" i="10"/>
  <c r="CS271" i="10"/>
  <c r="CR271" i="10"/>
  <c r="CQ271" i="10"/>
  <c r="CP271" i="10"/>
  <c r="CO271" i="10"/>
  <c r="CM271" i="10"/>
  <c r="CL271" i="10"/>
  <c r="CK271" i="10"/>
  <c r="CJ271" i="10"/>
  <c r="CI271" i="10"/>
  <c r="CH271" i="10"/>
  <c r="CG271" i="10"/>
  <c r="CF271" i="10"/>
  <c r="CE271" i="10"/>
  <c r="CD271" i="10"/>
  <c r="CC271" i="10"/>
  <c r="CB271" i="10"/>
  <c r="AO271" i="10"/>
  <c r="AL271" i="10"/>
  <c r="EB270" i="10"/>
  <c r="DZ270" i="10"/>
  <c r="DY270" i="10"/>
  <c r="DX270" i="10"/>
  <c r="DW270" i="10"/>
  <c r="DV270" i="10"/>
  <c r="DU270" i="10"/>
  <c r="DT270" i="10"/>
  <c r="DS270" i="10"/>
  <c r="DR270" i="10"/>
  <c r="DQ270" i="10"/>
  <c r="DP270" i="10"/>
  <c r="DO270" i="10"/>
  <c r="DM270" i="10"/>
  <c r="DL270" i="10"/>
  <c r="DK270" i="10"/>
  <c r="DJ270" i="10"/>
  <c r="DI270" i="10"/>
  <c r="DH270" i="10"/>
  <c r="DG270" i="10"/>
  <c r="DF270" i="10"/>
  <c r="DE270" i="10"/>
  <c r="DD270" i="10"/>
  <c r="DC270" i="10"/>
  <c r="DB270" i="10"/>
  <c r="CZ270" i="10"/>
  <c r="CY270" i="10"/>
  <c r="CX270" i="10"/>
  <c r="CW270" i="10"/>
  <c r="CV270" i="10"/>
  <c r="CU270" i="10"/>
  <c r="CT270" i="10"/>
  <c r="CS270" i="10"/>
  <c r="CR270" i="10"/>
  <c r="CQ270" i="10"/>
  <c r="CP270" i="10"/>
  <c r="CO270" i="10"/>
  <c r="CM270" i="10"/>
  <c r="CL270" i="10"/>
  <c r="CK270" i="10"/>
  <c r="CJ270" i="10"/>
  <c r="CI270" i="10"/>
  <c r="CH270" i="10"/>
  <c r="CG270" i="10"/>
  <c r="CF270" i="10"/>
  <c r="CE270" i="10"/>
  <c r="CD270" i="10"/>
  <c r="CC270" i="10"/>
  <c r="CB270" i="10"/>
  <c r="AO270" i="10"/>
  <c r="AL270" i="10"/>
  <c r="EB269" i="10"/>
  <c r="DZ269" i="10"/>
  <c r="DY269" i="10"/>
  <c r="DX269" i="10"/>
  <c r="DW269" i="10"/>
  <c r="DV269" i="10"/>
  <c r="DU269" i="10"/>
  <c r="DT269" i="10"/>
  <c r="DS269" i="10"/>
  <c r="DR269" i="10"/>
  <c r="DQ269" i="10"/>
  <c r="DP269" i="10"/>
  <c r="DO269" i="10"/>
  <c r="DM269" i="10"/>
  <c r="DL269" i="10"/>
  <c r="DK269" i="10"/>
  <c r="DJ269" i="10"/>
  <c r="DI269" i="10"/>
  <c r="DH269" i="10"/>
  <c r="DG269" i="10"/>
  <c r="DF269" i="10"/>
  <c r="DE269" i="10"/>
  <c r="DD269" i="10"/>
  <c r="DC269" i="10"/>
  <c r="DB269" i="10"/>
  <c r="CZ269" i="10"/>
  <c r="CY269" i="10"/>
  <c r="CX269" i="10"/>
  <c r="CW269" i="10"/>
  <c r="CV269" i="10"/>
  <c r="CU269" i="10"/>
  <c r="CT269" i="10"/>
  <c r="CS269" i="10"/>
  <c r="CR269" i="10"/>
  <c r="CQ269" i="10"/>
  <c r="CP269" i="10"/>
  <c r="CO269" i="10"/>
  <c r="CM269" i="10"/>
  <c r="CL269" i="10"/>
  <c r="CK269" i="10"/>
  <c r="CJ269" i="10"/>
  <c r="CI269" i="10"/>
  <c r="CH269" i="10"/>
  <c r="CG269" i="10"/>
  <c r="CF269" i="10"/>
  <c r="CE269" i="10"/>
  <c r="CD269" i="10"/>
  <c r="CC269" i="10"/>
  <c r="CB269" i="10"/>
  <c r="AO269" i="10"/>
  <c r="AL269" i="10"/>
  <c r="EB268" i="10"/>
  <c r="DZ268" i="10"/>
  <c r="DY268" i="10"/>
  <c r="DX268" i="10"/>
  <c r="DW268" i="10"/>
  <c r="DV268" i="10"/>
  <c r="DU268" i="10"/>
  <c r="DT268" i="10"/>
  <c r="DS268" i="10"/>
  <c r="DR268" i="10"/>
  <c r="DQ268" i="10"/>
  <c r="DP268" i="10"/>
  <c r="DO268" i="10"/>
  <c r="DM268" i="10"/>
  <c r="DL268" i="10"/>
  <c r="DK268" i="10"/>
  <c r="DJ268" i="10"/>
  <c r="DI268" i="10"/>
  <c r="DH268" i="10"/>
  <c r="DG268" i="10"/>
  <c r="DF268" i="10"/>
  <c r="DE268" i="10"/>
  <c r="DD268" i="10"/>
  <c r="DC268" i="10"/>
  <c r="DB268" i="10"/>
  <c r="CZ268" i="10"/>
  <c r="CY268" i="10"/>
  <c r="CX268" i="10"/>
  <c r="CW268" i="10"/>
  <c r="CV268" i="10"/>
  <c r="CU268" i="10"/>
  <c r="CT268" i="10"/>
  <c r="CS268" i="10"/>
  <c r="CR268" i="10"/>
  <c r="CQ268" i="10"/>
  <c r="CP268" i="10"/>
  <c r="CO268" i="10"/>
  <c r="CM268" i="10"/>
  <c r="CL268" i="10"/>
  <c r="CK268" i="10"/>
  <c r="CJ268" i="10"/>
  <c r="CI268" i="10"/>
  <c r="CH268" i="10"/>
  <c r="CG268" i="10"/>
  <c r="CF268" i="10"/>
  <c r="CE268" i="10"/>
  <c r="CD268" i="10"/>
  <c r="CC268" i="10"/>
  <c r="CB268" i="10"/>
  <c r="AO268" i="10"/>
  <c r="AL268" i="10"/>
  <c r="EB267" i="10"/>
  <c r="DZ267" i="10"/>
  <c r="DY267" i="10"/>
  <c r="DX267" i="10"/>
  <c r="DW267" i="10"/>
  <c r="DV267" i="10"/>
  <c r="DU267" i="10"/>
  <c r="DT267" i="10"/>
  <c r="DS267" i="10"/>
  <c r="DR267" i="10"/>
  <c r="DQ267" i="10"/>
  <c r="DP267" i="10"/>
  <c r="DO267" i="10"/>
  <c r="DM267" i="10"/>
  <c r="DL267" i="10"/>
  <c r="DK267" i="10"/>
  <c r="DJ267" i="10"/>
  <c r="DI267" i="10"/>
  <c r="DH267" i="10"/>
  <c r="DG267" i="10"/>
  <c r="DF267" i="10"/>
  <c r="DE267" i="10"/>
  <c r="DD267" i="10"/>
  <c r="DC267" i="10"/>
  <c r="DB267" i="10"/>
  <c r="CZ267" i="10"/>
  <c r="CY267" i="10"/>
  <c r="CX267" i="10"/>
  <c r="CW267" i="10"/>
  <c r="CV267" i="10"/>
  <c r="CU267" i="10"/>
  <c r="CT267" i="10"/>
  <c r="CS267" i="10"/>
  <c r="CR267" i="10"/>
  <c r="CQ267" i="10"/>
  <c r="CP267" i="10"/>
  <c r="CO267" i="10"/>
  <c r="CM267" i="10"/>
  <c r="CL267" i="10"/>
  <c r="CK267" i="10"/>
  <c r="CJ267" i="10"/>
  <c r="CI267" i="10"/>
  <c r="CH267" i="10"/>
  <c r="CG267" i="10"/>
  <c r="CF267" i="10"/>
  <c r="CE267" i="10"/>
  <c r="CD267" i="10"/>
  <c r="CC267" i="10"/>
  <c r="CB267" i="10"/>
  <c r="AO267" i="10"/>
  <c r="AL267" i="10"/>
  <c r="EB266" i="10"/>
  <c r="DZ266" i="10"/>
  <c r="DY266" i="10"/>
  <c r="DX266" i="10"/>
  <c r="DW266" i="10"/>
  <c r="DV266" i="10"/>
  <c r="DU266" i="10"/>
  <c r="DT266" i="10"/>
  <c r="DS266" i="10"/>
  <c r="DR266" i="10"/>
  <c r="DQ266" i="10"/>
  <c r="DP266" i="10"/>
  <c r="DO266" i="10"/>
  <c r="DM266" i="10"/>
  <c r="DL266" i="10"/>
  <c r="DK266" i="10"/>
  <c r="DJ266" i="10"/>
  <c r="DI266" i="10"/>
  <c r="DH266" i="10"/>
  <c r="DG266" i="10"/>
  <c r="DF266" i="10"/>
  <c r="DE266" i="10"/>
  <c r="DD266" i="10"/>
  <c r="DC266" i="10"/>
  <c r="DB266" i="10"/>
  <c r="CZ266" i="10"/>
  <c r="CY266" i="10"/>
  <c r="CX266" i="10"/>
  <c r="CW266" i="10"/>
  <c r="CV266" i="10"/>
  <c r="CU266" i="10"/>
  <c r="CT266" i="10"/>
  <c r="CS266" i="10"/>
  <c r="CR266" i="10"/>
  <c r="CQ266" i="10"/>
  <c r="CP266" i="10"/>
  <c r="CO266" i="10"/>
  <c r="CM266" i="10"/>
  <c r="CL266" i="10"/>
  <c r="CK266" i="10"/>
  <c r="CJ266" i="10"/>
  <c r="CI266" i="10"/>
  <c r="CH266" i="10"/>
  <c r="CG266" i="10"/>
  <c r="CF266" i="10"/>
  <c r="CE266" i="10"/>
  <c r="CD266" i="10"/>
  <c r="CC266" i="10"/>
  <c r="CB266" i="10"/>
  <c r="AO266" i="10"/>
  <c r="AL266" i="10"/>
  <c r="EB265" i="10"/>
  <c r="DZ265" i="10"/>
  <c r="DY265" i="10"/>
  <c r="DX265" i="10"/>
  <c r="DW265" i="10"/>
  <c r="DV265" i="10"/>
  <c r="DU265" i="10"/>
  <c r="DT265" i="10"/>
  <c r="DS265" i="10"/>
  <c r="DR265" i="10"/>
  <c r="DQ265" i="10"/>
  <c r="DP265" i="10"/>
  <c r="DO265" i="10"/>
  <c r="DM265" i="10"/>
  <c r="DL265" i="10"/>
  <c r="DK265" i="10"/>
  <c r="DJ265" i="10"/>
  <c r="DI265" i="10"/>
  <c r="DH265" i="10"/>
  <c r="DG265" i="10"/>
  <c r="DF265" i="10"/>
  <c r="DE265" i="10"/>
  <c r="DD265" i="10"/>
  <c r="DC265" i="10"/>
  <c r="DB265" i="10"/>
  <c r="CZ265" i="10"/>
  <c r="CY265" i="10"/>
  <c r="CX265" i="10"/>
  <c r="CW265" i="10"/>
  <c r="CV265" i="10"/>
  <c r="CU265" i="10"/>
  <c r="CT265" i="10"/>
  <c r="CS265" i="10"/>
  <c r="CR265" i="10"/>
  <c r="CQ265" i="10"/>
  <c r="CP265" i="10"/>
  <c r="CO265" i="10"/>
  <c r="CM265" i="10"/>
  <c r="CL265" i="10"/>
  <c r="CK265" i="10"/>
  <c r="CJ265" i="10"/>
  <c r="CI265" i="10"/>
  <c r="CH265" i="10"/>
  <c r="CG265" i="10"/>
  <c r="CF265" i="10"/>
  <c r="CE265" i="10"/>
  <c r="CD265" i="10"/>
  <c r="CC265" i="10"/>
  <c r="CB265" i="10"/>
  <c r="AO265" i="10"/>
  <c r="AL265" i="10"/>
  <c r="EB264" i="10"/>
  <c r="DZ264" i="10"/>
  <c r="DY264" i="10"/>
  <c r="DX264" i="10"/>
  <c r="DW264" i="10"/>
  <c r="DV264" i="10"/>
  <c r="DU264" i="10"/>
  <c r="DT264" i="10"/>
  <c r="DS264" i="10"/>
  <c r="DR264" i="10"/>
  <c r="DQ264" i="10"/>
  <c r="DP264" i="10"/>
  <c r="DO264" i="10"/>
  <c r="DM264" i="10"/>
  <c r="DL264" i="10"/>
  <c r="DK264" i="10"/>
  <c r="DJ264" i="10"/>
  <c r="DI264" i="10"/>
  <c r="DH264" i="10"/>
  <c r="DG264" i="10"/>
  <c r="DF264" i="10"/>
  <c r="DE264" i="10"/>
  <c r="DD264" i="10"/>
  <c r="DC264" i="10"/>
  <c r="DB264" i="10"/>
  <c r="CZ264" i="10"/>
  <c r="CY264" i="10"/>
  <c r="CX264" i="10"/>
  <c r="CW264" i="10"/>
  <c r="CV264" i="10"/>
  <c r="CU264" i="10"/>
  <c r="CT264" i="10"/>
  <c r="CS264" i="10"/>
  <c r="CR264" i="10"/>
  <c r="CQ264" i="10"/>
  <c r="CP264" i="10"/>
  <c r="CO264" i="10"/>
  <c r="CM264" i="10"/>
  <c r="CL264" i="10"/>
  <c r="CK264" i="10"/>
  <c r="CJ264" i="10"/>
  <c r="CI264" i="10"/>
  <c r="CH264" i="10"/>
  <c r="CG264" i="10"/>
  <c r="CF264" i="10"/>
  <c r="CE264" i="10"/>
  <c r="CD264" i="10"/>
  <c r="CC264" i="10"/>
  <c r="CB264" i="10"/>
  <c r="AO264" i="10"/>
  <c r="AL264" i="10"/>
  <c r="EB263" i="10"/>
  <c r="DZ263" i="10"/>
  <c r="DY263" i="10"/>
  <c r="DX263" i="10"/>
  <c r="DW263" i="10"/>
  <c r="DV263" i="10"/>
  <c r="DU263" i="10"/>
  <c r="DT263" i="10"/>
  <c r="DS263" i="10"/>
  <c r="DR263" i="10"/>
  <c r="DQ263" i="10"/>
  <c r="DP263" i="10"/>
  <c r="DO263" i="10"/>
  <c r="DM263" i="10"/>
  <c r="DL263" i="10"/>
  <c r="DK263" i="10"/>
  <c r="DJ263" i="10"/>
  <c r="DI263" i="10"/>
  <c r="DH263" i="10"/>
  <c r="DG263" i="10"/>
  <c r="DF263" i="10"/>
  <c r="DE263" i="10"/>
  <c r="DD263" i="10"/>
  <c r="DC263" i="10"/>
  <c r="DB263" i="10"/>
  <c r="CZ263" i="10"/>
  <c r="CY263" i="10"/>
  <c r="CX263" i="10"/>
  <c r="CW263" i="10"/>
  <c r="CV263" i="10"/>
  <c r="CU263" i="10"/>
  <c r="CT263" i="10"/>
  <c r="CS263" i="10"/>
  <c r="CR263" i="10"/>
  <c r="CQ263" i="10"/>
  <c r="CP263" i="10"/>
  <c r="CO263" i="10"/>
  <c r="CM263" i="10"/>
  <c r="CL263" i="10"/>
  <c r="CK263" i="10"/>
  <c r="CJ263" i="10"/>
  <c r="CI263" i="10"/>
  <c r="CH263" i="10"/>
  <c r="CG263" i="10"/>
  <c r="CF263" i="10"/>
  <c r="CE263" i="10"/>
  <c r="CD263" i="10"/>
  <c r="CC263" i="10"/>
  <c r="CB263" i="10"/>
  <c r="AO263" i="10"/>
  <c r="AL263" i="10"/>
  <c r="EB262" i="10"/>
  <c r="DZ262" i="10"/>
  <c r="DY262" i="10"/>
  <c r="DX262" i="10"/>
  <c r="DW262" i="10"/>
  <c r="DV262" i="10"/>
  <c r="DU262" i="10"/>
  <c r="DT262" i="10"/>
  <c r="DS262" i="10"/>
  <c r="DR262" i="10"/>
  <c r="DQ262" i="10"/>
  <c r="DP262" i="10"/>
  <c r="DO262" i="10"/>
  <c r="DM262" i="10"/>
  <c r="DL262" i="10"/>
  <c r="DK262" i="10"/>
  <c r="DJ262" i="10"/>
  <c r="DI262" i="10"/>
  <c r="DH262" i="10"/>
  <c r="DG262" i="10"/>
  <c r="DF262" i="10"/>
  <c r="DE262" i="10"/>
  <c r="DD262" i="10"/>
  <c r="DC262" i="10"/>
  <c r="DB262" i="10"/>
  <c r="CZ262" i="10"/>
  <c r="CY262" i="10"/>
  <c r="CX262" i="10"/>
  <c r="CW262" i="10"/>
  <c r="CV262" i="10"/>
  <c r="CU262" i="10"/>
  <c r="CT262" i="10"/>
  <c r="CS262" i="10"/>
  <c r="CR262" i="10"/>
  <c r="CQ262" i="10"/>
  <c r="CP262" i="10"/>
  <c r="CO262" i="10"/>
  <c r="CM262" i="10"/>
  <c r="CL262" i="10"/>
  <c r="CK262" i="10"/>
  <c r="CJ262" i="10"/>
  <c r="CI262" i="10"/>
  <c r="CH262" i="10"/>
  <c r="CG262" i="10"/>
  <c r="CF262" i="10"/>
  <c r="CE262" i="10"/>
  <c r="CD262" i="10"/>
  <c r="CC262" i="10"/>
  <c r="CB262" i="10"/>
  <c r="AO262" i="10"/>
  <c r="AL262" i="10"/>
  <c r="EB261" i="10"/>
  <c r="DZ261" i="10"/>
  <c r="DY261" i="10"/>
  <c r="DX261" i="10"/>
  <c r="DW261" i="10"/>
  <c r="DV261" i="10"/>
  <c r="DU261" i="10"/>
  <c r="DT261" i="10"/>
  <c r="DS261" i="10"/>
  <c r="DR261" i="10"/>
  <c r="DQ261" i="10"/>
  <c r="DP261" i="10"/>
  <c r="DO261" i="10"/>
  <c r="DM261" i="10"/>
  <c r="DL261" i="10"/>
  <c r="DK261" i="10"/>
  <c r="DJ261" i="10"/>
  <c r="DI261" i="10"/>
  <c r="DH261" i="10"/>
  <c r="DG261" i="10"/>
  <c r="DF261" i="10"/>
  <c r="DE261" i="10"/>
  <c r="DD261" i="10"/>
  <c r="DC261" i="10"/>
  <c r="DB261" i="10"/>
  <c r="CZ261" i="10"/>
  <c r="CY261" i="10"/>
  <c r="CX261" i="10"/>
  <c r="CW261" i="10"/>
  <c r="CV261" i="10"/>
  <c r="CU261" i="10"/>
  <c r="CT261" i="10"/>
  <c r="CS261" i="10"/>
  <c r="CR261" i="10"/>
  <c r="CQ261" i="10"/>
  <c r="CP261" i="10"/>
  <c r="CO261" i="10"/>
  <c r="CM261" i="10"/>
  <c r="CL261" i="10"/>
  <c r="CK261" i="10"/>
  <c r="CJ261" i="10"/>
  <c r="CI261" i="10"/>
  <c r="CH261" i="10"/>
  <c r="CG261" i="10"/>
  <c r="CF261" i="10"/>
  <c r="CE261" i="10"/>
  <c r="CD261" i="10"/>
  <c r="CC261" i="10"/>
  <c r="CB261" i="10"/>
  <c r="AO261" i="10"/>
  <c r="AL261" i="10"/>
  <c r="EB260" i="10"/>
  <c r="DZ260" i="10"/>
  <c r="DY260" i="10"/>
  <c r="DX260" i="10"/>
  <c r="DW260" i="10"/>
  <c r="DV260" i="10"/>
  <c r="DU260" i="10"/>
  <c r="DT260" i="10"/>
  <c r="DS260" i="10"/>
  <c r="DR260" i="10"/>
  <c r="DQ260" i="10"/>
  <c r="DP260" i="10"/>
  <c r="DO260" i="10"/>
  <c r="DM260" i="10"/>
  <c r="DL260" i="10"/>
  <c r="DK260" i="10"/>
  <c r="DJ260" i="10"/>
  <c r="DI260" i="10"/>
  <c r="DH260" i="10"/>
  <c r="DG260" i="10"/>
  <c r="DF260" i="10"/>
  <c r="DE260" i="10"/>
  <c r="DD260" i="10"/>
  <c r="DC260" i="10"/>
  <c r="DB260" i="10"/>
  <c r="CZ260" i="10"/>
  <c r="CY260" i="10"/>
  <c r="CX260" i="10"/>
  <c r="CW260" i="10"/>
  <c r="CV260" i="10"/>
  <c r="CU260" i="10"/>
  <c r="CT260" i="10"/>
  <c r="CS260" i="10"/>
  <c r="CR260" i="10"/>
  <c r="CQ260" i="10"/>
  <c r="CP260" i="10"/>
  <c r="CO260" i="10"/>
  <c r="CM260" i="10"/>
  <c r="CL260" i="10"/>
  <c r="CK260" i="10"/>
  <c r="CJ260" i="10"/>
  <c r="CI260" i="10"/>
  <c r="CH260" i="10"/>
  <c r="CG260" i="10"/>
  <c r="CF260" i="10"/>
  <c r="CE260" i="10"/>
  <c r="CD260" i="10"/>
  <c r="CC260" i="10"/>
  <c r="CB260" i="10"/>
  <c r="AO260" i="10"/>
  <c r="AL260" i="10"/>
  <c r="EB259" i="10"/>
  <c r="DZ259" i="10"/>
  <c r="DY259" i="10"/>
  <c r="DX259" i="10"/>
  <c r="DW259" i="10"/>
  <c r="DV259" i="10"/>
  <c r="DU259" i="10"/>
  <c r="DT259" i="10"/>
  <c r="DS259" i="10"/>
  <c r="DR259" i="10"/>
  <c r="DQ259" i="10"/>
  <c r="DP259" i="10"/>
  <c r="DO259" i="10"/>
  <c r="DM259" i="10"/>
  <c r="DL259" i="10"/>
  <c r="DK259" i="10"/>
  <c r="DJ259" i="10"/>
  <c r="DI259" i="10"/>
  <c r="DH259" i="10"/>
  <c r="DG259" i="10"/>
  <c r="DF259" i="10"/>
  <c r="DE259" i="10"/>
  <c r="DD259" i="10"/>
  <c r="DC259" i="10"/>
  <c r="DB259" i="10"/>
  <c r="CZ259" i="10"/>
  <c r="CY259" i="10"/>
  <c r="CX259" i="10"/>
  <c r="CW259" i="10"/>
  <c r="CV259" i="10"/>
  <c r="CU259" i="10"/>
  <c r="CT259" i="10"/>
  <c r="CS259" i="10"/>
  <c r="CR259" i="10"/>
  <c r="CQ259" i="10"/>
  <c r="CP259" i="10"/>
  <c r="CO259" i="10"/>
  <c r="CM259" i="10"/>
  <c r="CL259" i="10"/>
  <c r="CK259" i="10"/>
  <c r="CJ259" i="10"/>
  <c r="CI259" i="10"/>
  <c r="CH259" i="10"/>
  <c r="CG259" i="10"/>
  <c r="CF259" i="10"/>
  <c r="CE259" i="10"/>
  <c r="CD259" i="10"/>
  <c r="CC259" i="10"/>
  <c r="CB259" i="10"/>
  <c r="AO259" i="10"/>
  <c r="AL259" i="10"/>
  <c r="EB258" i="10"/>
  <c r="DZ258" i="10"/>
  <c r="DY258" i="10"/>
  <c r="DX258" i="10"/>
  <c r="DW258" i="10"/>
  <c r="DV258" i="10"/>
  <c r="DU258" i="10"/>
  <c r="DT258" i="10"/>
  <c r="DS258" i="10"/>
  <c r="DR258" i="10"/>
  <c r="DQ258" i="10"/>
  <c r="DP258" i="10"/>
  <c r="DO258" i="10"/>
  <c r="DM258" i="10"/>
  <c r="DL258" i="10"/>
  <c r="DK258" i="10"/>
  <c r="DJ258" i="10"/>
  <c r="DI258" i="10"/>
  <c r="DH258" i="10"/>
  <c r="DG258" i="10"/>
  <c r="DF258" i="10"/>
  <c r="DE258" i="10"/>
  <c r="DD258" i="10"/>
  <c r="DC258" i="10"/>
  <c r="DB258" i="10"/>
  <c r="CZ258" i="10"/>
  <c r="CY258" i="10"/>
  <c r="CX258" i="10"/>
  <c r="CW258" i="10"/>
  <c r="CV258" i="10"/>
  <c r="CU258" i="10"/>
  <c r="CT258" i="10"/>
  <c r="CS258" i="10"/>
  <c r="CR258" i="10"/>
  <c r="CQ258" i="10"/>
  <c r="CP258" i="10"/>
  <c r="CO258" i="10"/>
  <c r="CM258" i="10"/>
  <c r="CL258" i="10"/>
  <c r="CK258" i="10"/>
  <c r="CJ258" i="10"/>
  <c r="CI258" i="10"/>
  <c r="CH258" i="10"/>
  <c r="CG258" i="10"/>
  <c r="CF258" i="10"/>
  <c r="CE258" i="10"/>
  <c r="CD258" i="10"/>
  <c r="CC258" i="10"/>
  <c r="CB258" i="10"/>
  <c r="AO258" i="10"/>
  <c r="AL258" i="10"/>
  <c r="EB257" i="10"/>
  <c r="DZ257" i="10"/>
  <c r="DY257" i="10"/>
  <c r="DX257" i="10"/>
  <c r="DW257" i="10"/>
  <c r="DV257" i="10"/>
  <c r="DU257" i="10"/>
  <c r="DT257" i="10"/>
  <c r="DS257" i="10"/>
  <c r="DR257" i="10"/>
  <c r="DQ257" i="10"/>
  <c r="DP257" i="10"/>
  <c r="DO257" i="10"/>
  <c r="DM257" i="10"/>
  <c r="DL257" i="10"/>
  <c r="DK257" i="10"/>
  <c r="DJ257" i="10"/>
  <c r="DI257" i="10"/>
  <c r="DH257" i="10"/>
  <c r="DG257" i="10"/>
  <c r="DF257" i="10"/>
  <c r="DE257" i="10"/>
  <c r="DD257" i="10"/>
  <c r="DC257" i="10"/>
  <c r="DB257" i="10"/>
  <c r="CZ257" i="10"/>
  <c r="CY257" i="10"/>
  <c r="CX257" i="10"/>
  <c r="CW257" i="10"/>
  <c r="CV257" i="10"/>
  <c r="CU257" i="10"/>
  <c r="CT257" i="10"/>
  <c r="CS257" i="10"/>
  <c r="CR257" i="10"/>
  <c r="CQ257" i="10"/>
  <c r="CP257" i="10"/>
  <c r="CO257" i="10"/>
  <c r="CM257" i="10"/>
  <c r="CL257" i="10"/>
  <c r="CK257" i="10"/>
  <c r="CJ257" i="10"/>
  <c r="CI257" i="10"/>
  <c r="CH257" i="10"/>
  <c r="CG257" i="10"/>
  <c r="CF257" i="10"/>
  <c r="CE257" i="10"/>
  <c r="CD257" i="10"/>
  <c r="CC257" i="10"/>
  <c r="CB257" i="10"/>
  <c r="AO257" i="10"/>
  <c r="AL257" i="10"/>
  <c r="EB256" i="10"/>
  <c r="DZ256" i="10"/>
  <c r="DY256" i="10"/>
  <c r="DX256" i="10"/>
  <c r="DW256" i="10"/>
  <c r="DV256" i="10"/>
  <c r="DU256" i="10"/>
  <c r="DT256" i="10"/>
  <c r="DS256" i="10"/>
  <c r="DR256" i="10"/>
  <c r="DQ256" i="10"/>
  <c r="DP256" i="10"/>
  <c r="DO256" i="10"/>
  <c r="DM256" i="10"/>
  <c r="DL256" i="10"/>
  <c r="DK256" i="10"/>
  <c r="DJ256" i="10"/>
  <c r="DI256" i="10"/>
  <c r="DH256" i="10"/>
  <c r="DG256" i="10"/>
  <c r="DF256" i="10"/>
  <c r="DE256" i="10"/>
  <c r="DD256" i="10"/>
  <c r="DC256" i="10"/>
  <c r="DB256" i="10"/>
  <c r="CZ256" i="10"/>
  <c r="CY256" i="10"/>
  <c r="CX256" i="10"/>
  <c r="CW256" i="10"/>
  <c r="CV256" i="10"/>
  <c r="CU256" i="10"/>
  <c r="CT256" i="10"/>
  <c r="CS256" i="10"/>
  <c r="CR256" i="10"/>
  <c r="CQ256" i="10"/>
  <c r="CP256" i="10"/>
  <c r="CO256" i="10"/>
  <c r="CM256" i="10"/>
  <c r="CL256" i="10"/>
  <c r="CK256" i="10"/>
  <c r="CJ256" i="10"/>
  <c r="CI256" i="10"/>
  <c r="CH256" i="10"/>
  <c r="CG256" i="10"/>
  <c r="CF256" i="10"/>
  <c r="CE256" i="10"/>
  <c r="CD256" i="10"/>
  <c r="CC256" i="10"/>
  <c r="CB256" i="10"/>
  <c r="AO256" i="10"/>
  <c r="AL256" i="10"/>
  <c r="EB255" i="10"/>
  <c r="DZ255" i="10"/>
  <c r="DY255" i="10"/>
  <c r="DX255" i="10"/>
  <c r="DW255" i="10"/>
  <c r="DV255" i="10"/>
  <c r="DU255" i="10"/>
  <c r="DT255" i="10"/>
  <c r="DS255" i="10"/>
  <c r="DR255" i="10"/>
  <c r="DQ255" i="10"/>
  <c r="DP255" i="10"/>
  <c r="DO255" i="10"/>
  <c r="DM255" i="10"/>
  <c r="DL255" i="10"/>
  <c r="DK255" i="10"/>
  <c r="DJ255" i="10"/>
  <c r="DI255" i="10"/>
  <c r="DH255" i="10"/>
  <c r="DG255" i="10"/>
  <c r="DF255" i="10"/>
  <c r="DE255" i="10"/>
  <c r="DD255" i="10"/>
  <c r="DC255" i="10"/>
  <c r="DB255" i="10"/>
  <c r="CZ255" i="10"/>
  <c r="CY255" i="10"/>
  <c r="CX255" i="10"/>
  <c r="CW255" i="10"/>
  <c r="CV255" i="10"/>
  <c r="CU255" i="10"/>
  <c r="CT255" i="10"/>
  <c r="CS255" i="10"/>
  <c r="CR255" i="10"/>
  <c r="CQ255" i="10"/>
  <c r="CP255" i="10"/>
  <c r="CO255" i="10"/>
  <c r="CM255" i="10"/>
  <c r="CL255" i="10"/>
  <c r="CK255" i="10"/>
  <c r="CJ255" i="10"/>
  <c r="CI255" i="10"/>
  <c r="CH255" i="10"/>
  <c r="CG255" i="10"/>
  <c r="CF255" i="10"/>
  <c r="CE255" i="10"/>
  <c r="CD255" i="10"/>
  <c r="CC255" i="10"/>
  <c r="CB255" i="10"/>
  <c r="AO255" i="10"/>
  <c r="AL255" i="10"/>
  <c r="EB254" i="10"/>
  <c r="DZ254" i="10"/>
  <c r="DY254" i="10"/>
  <c r="DX254" i="10"/>
  <c r="DW254" i="10"/>
  <c r="DV254" i="10"/>
  <c r="DU254" i="10"/>
  <c r="DT254" i="10"/>
  <c r="DS254" i="10"/>
  <c r="DR254" i="10"/>
  <c r="DQ254" i="10"/>
  <c r="DP254" i="10"/>
  <c r="DO254" i="10"/>
  <c r="DM254" i="10"/>
  <c r="DL254" i="10"/>
  <c r="DK254" i="10"/>
  <c r="DJ254" i="10"/>
  <c r="DI254" i="10"/>
  <c r="DH254" i="10"/>
  <c r="DG254" i="10"/>
  <c r="DF254" i="10"/>
  <c r="DE254" i="10"/>
  <c r="DD254" i="10"/>
  <c r="DC254" i="10"/>
  <c r="DB254" i="10"/>
  <c r="CZ254" i="10"/>
  <c r="CY254" i="10"/>
  <c r="CX254" i="10"/>
  <c r="CW254" i="10"/>
  <c r="CV254" i="10"/>
  <c r="CU254" i="10"/>
  <c r="CT254" i="10"/>
  <c r="CS254" i="10"/>
  <c r="CR254" i="10"/>
  <c r="CQ254" i="10"/>
  <c r="CP254" i="10"/>
  <c r="CO254" i="10"/>
  <c r="CM254" i="10"/>
  <c r="CL254" i="10"/>
  <c r="CK254" i="10"/>
  <c r="CJ254" i="10"/>
  <c r="CI254" i="10"/>
  <c r="CH254" i="10"/>
  <c r="CG254" i="10"/>
  <c r="CF254" i="10"/>
  <c r="CE254" i="10"/>
  <c r="CD254" i="10"/>
  <c r="CC254" i="10"/>
  <c r="CB254" i="10"/>
  <c r="AO254" i="10"/>
  <c r="AL254" i="10"/>
  <c r="EB253" i="10"/>
  <c r="DZ253" i="10"/>
  <c r="DY253" i="10"/>
  <c r="DX253" i="10"/>
  <c r="DW253" i="10"/>
  <c r="DV253" i="10"/>
  <c r="DU253" i="10"/>
  <c r="DT253" i="10"/>
  <c r="DS253" i="10"/>
  <c r="DR253" i="10"/>
  <c r="DQ253" i="10"/>
  <c r="DP253" i="10"/>
  <c r="DO253" i="10"/>
  <c r="DM253" i="10"/>
  <c r="DL253" i="10"/>
  <c r="DK253" i="10"/>
  <c r="DJ253" i="10"/>
  <c r="DI253" i="10"/>
  <c r="DH253" i="10"/>
  <c r="DG253" i="10"/>
  <c r="DF253" i="10"/>
  <c r="DE253" i="10"/>
  <c r="DD253" i="10"/>
  <c r="DC253" i="10"/>
  <c r="DB253" i="10"/>
  <c r="CZ253" i="10"/>
  <c r="CY253" i="10"/>
  <c r="CX253" i="10"/>
  <c r="CW253" i="10"/>
  <c r="CV253" i="10"/>
  <c r="CU253" i="10"/>
  <c r="CT253" i="10"/>
  <c r="CS253" i="10"/>
  <c r="CR253" i="10"/>
  <c r="CQ253" i="10"/>
  <c r="CP253" i="10"/>
  <c r="CO253" i="10"/>
  <c r="CM253" i="10"/>
  <c r="CL253" i="10"/>
  <c r="CK253" i="10"/>
  <c r="CJ253" i="10"/>
  <c r="CI253" i="10"/>
  <c r="CH253" i="10"/>
  <c r="CG253" i="10"/>
  <c r="CF253" i="10"/>
  <c r="CE253" i="10"/>
  <c r="CD253" i="10"/>
  <c r="CC253" i="10"/>
  <c r="CB253" i="10"/>
  <c r="AO253" i="10"/>
  <c r="AL253" i="10"/>
  <c r="EB252" i="10"/>
  <c r="DZ252" i="10"/>
  <c r="DY252" i="10"/>
  <c r="DX252" i="10"/>
  <c r="DW252" i="10"/>
  <c r="DV252" i="10"/>
  <c r="DU252" i="10"/>
  <c r="DT252" i="10"/>
  <c r="DS252" i="10"/>
  <c r="DR252" i="10"/>
  <c r="DQ252" i="10"/>
  <c r="DP252" i="10"/>
  <c r="DO252" i="10"/>
  <c r="DM252" i="10"/>
  <c r="DL252" i="10"/>
  <c r="DK252" i="10"/>
  <c r="DJ252" i="10"/>
  <c r="DI252" i="10"/>
  <c r="DH252" i="10"/>
  <c r="DG252" i="10"/>
  <c r="DF252" i="10"/>
  <c r="DE252" i="10"/>
  <c r="DD252" i="10"/>
  <c r="DC252" i="10"/>
  <c r="DB252" i="10"/>
  <c r="CZ252" i="10"/>
  <c r="CY252" i="10"/>
  <c r="CX252" i="10"/>
  <c r="CW252" i="10"/>
  <c r="CV252" i="10"/>
  <c r="CU252" i="10"/>
  <c r="CT252" i="10"/>
  <c r="CS252" i="10"/>
  <c r="CR252" i="10"/>
  <c r="CQ252" i="10"/>
  <c r="CP252" i="10"/>
  <c r="CO252" i="10"/>
  <c r="CM252" i="10"/>
  <c r="CL252" i="10"/>
  <c r="CK252" i="10"/>
  <c r="CJ252" i="10"/>
  <c r="CI252" i="10"/>
  <c r="CH252" i="10"/>
  <c r="CG252" i="10"/>
  <c r="CF252" i="10"/>
  <c r="CE252" i="10"/>
  <c r="CD252" i="10"/>
  <c r="CC252" i="10"/>
  <c r="CB252" i="10"/>
  <c r="AO252" i="10"/>
  <c r="AL252" i="10"/>
  <c r="EB251" i="10"/>
  <c r="DZ251" i="10"/>
  <c r="DY251" i="10"/>
  <c r="DX251" i="10"/>
  <c r="DW251" i="10"/>
  <c r="DV251" i="10"/>
  <c r="DU251" i="10"/>
  <c r="DT251" i="10"/>
  <c r="DS251" i="10"/>
  <c r="DR251" i="10"/>
  <c r="DQ251" i="10"/>
  <c r="DP251" i="10"/>
  <c r="DO251" i="10"/>
  <c r="DM251" i="10"/>
  <c r="DL251" i="10"/>
  <c r="DK251" i="10"/>
  <c r="DJ251" i="10"/>
  <c r="DI251" i="10"/>
  <c r="DH251" i="10"/>
  <c r="DG251" i="10"/>
  <c r="DF251" i="10"/>
  <c r="DE251" i="10"/>
  <c r="DD251" i="10"/>
  <c r="DC251" i="10"/>
  <c r="DB251" i="10"/>
  <c r="CZ251" i="10"/>
  <c r="CY251" i="10"/>
  <c r="CX251" i="10"/>
  <c r="CW251" i="10"/>
  <c r="CV251" i="10"/>
  <c r="CU251" i="10"/>
  <c r="CT251" i="10"/>
  <c r="CS251" i="10"/>
  <c r="CR251" i="10"/>
  <c r="CQ251" i="10"/>
  <c r="CP251" i="10"/>
  <c r="CO251" i="10"/>
  <c r="CM251" i="10"/>
  <c r="CL251" i="10"/>
  <c r="CK251" i="10"/>
  <c r="CJ251" i="10"/>
  <c r="CI251" i="10"/>
  <c r="CH251" i="10"/>
  <c r="CG251" i="10"/>
  <c r="CF251" i="10"/>
  <c r="CE251" i="10"/>
  <c r="CD251" i="10"/>
  <c r="CC251" i="10"/>
  <c r="CB251" i="10"/>
  <c r="AO251" i="10"/>
  <c r="AL251" i="10"/>
  <c r="EB250" i="10"/>
  <c r="DZ250" i="10"/>
  <c r="DY250" i="10"/>
  <c r="DX250" i="10"/>
  <c r="DW250" i="10"/>
  <c r="DV250" i="10"/>
  <c r="DU250" i="10"/>
  <c r="DT250" i="10"/>
  <c r="DS250" i="10"/>
  <c r="DR250" i="10"/>
  <c r="DQ250" i="10"/>
  <c r="DP250" i="10"/>
  <c r="DO250" i="10"/>
  <c r="DM250" i="10"/>
  <c r="DL250" i="10"/>
  <c r="DK250" i="10"/>
  <c r="DJ250" i="10"/>
  <c r="DI250" i="10"/>
  <c r="DH250" i="10"/>
  <c r="DG250" i="10"/>
  <c r="DF250" i="10"/>
  <c r="DE250" i="10"/>
  <c r="DD250" i="10"/>
  <c r="DC250" i="10"/>
  <c r="DB250" i="10"/>
  <c r="CZ250" i="10"/>
  <c r="CY250" i="10"/>
  <c r="CX250" i="10"/>
  <c r="CW250" i="10"/>
  <c r="CV250" i="10"/>
  <c r="CU250" i="10"/>
  <c r="CT250" i="10"/>
  <c r="CS250" i="10"/>
  <c r="CR250" i="10"/>
  <c r="CQ250" i="10"/>
  <c r="CP250" i="10"/>
  <c r="CO250" i="10"/>
  <c r="CM250" i="10"/>
  <c r="CL250" i="10"/>
  <c r="CK250" i="10"/>
  <c r="CJ250" i="10"/>
  <c r="CI250" i="10"/>
  <c r="CH250" i="10"/>
  <c r="CG250" i="10"/>
  <c r="CF250" i="10"/>
  <c r="CE250" i="10"/>
  <c r="CD250" i="10"/>
  <c r="CC250" i="10"/>
  <c r="CB250" i="10"/>
  <c r="AO250" i="10"/>
  <c r="AL250" i="10"/>
  <c r="EB249" i="10"/>
  <c r="DZ249" i="10"/>
  <c r="DY249" i="10"/>
  <c r="DX249" i="10"/>
  <c r="DW249" i="10"/>
  <c r="DV249" i="10"/>
  <c r="DU249" i="10"/>
  <c r="DT249" i="10"/>
  <c r="DS249" i="10"/>
  <c r="DR249" i="10"/>
  <c r="DQ249" i="10"/>
  <c r="DP249" i="10"/>
  <c r="DO249" i="10"/>
  <c r="DM249" i="10"/>
  <c r="DL249" i="10"/>
  <c r="DK249" i="10"/>
  <c r="DJ249" i="10"/>
  <c r="DI249" i="10"/>
  <c r="DH249" i="10"/>
  <c r="DG249" i="10"/>
  <c r="DF249" i="10"/>
  <c r="DE249" i="10"/>
  <c r="DD249" i="10"/>
  <c r="DC249" i="10"/>
  <c r="DB249" i="10"/>
  <c r="CZ249" i="10"/>
  <c r="CY249" i="10"/>
  <c r="CX249" i="10"/>
  <c r="CW249" i="10"/>
  <c r="CV249" i="10"/>
  <c r="CU249" i="10"/>
  <c r="CT249" i="10"/>
  <c r="CS249" i="10"/>
  <c r="CR249" i="10"/>
  <c r="CQ249" i="10"/>
  <c r="CP249" i="10"/>
  <c r="CO249" i="10"/>
  <c r="CM249" i="10"/>
  <c r="CL249" i="10"/>
  <c r="CK249" i="10"/>
  <c r="CJ249" i="10"/>
  <c r="CI249" i="10"/>
  <c r="CH249" i="10"/>
  <c r="CG249" i="10"/>
  <c r="CF249" i="10"/>
  <c r="CE249" i="10"/>
  <c r="CD249" i="10"/>
  <c r="CC249" i="10"/>
  <c r="CB249" i="10"/>
  <c r="AO249" i="10"/>
  <c r="AL249" i="10"/>
  <c r="EB248" i="10"/>
  <c r="DZ248" i="10"/>
  <c r="DY248" i="10"/>
  <c r="DX248" i="10"/>
  <c r="DW248" i="10"/>
  <c r="DV248" i="10"/>
  <c r="DU248" i="10"/>
  <c r="DT248" i="10"/>
  <c r="DS248" i="10"/>
  <c r="DR248" i="10"/>
  <c r="DQ248" i="10"/>
  <c r="DP248" i="10"/>
  <c r="DO248" i="10"/>
  <c r="DM248" i="10"/>
  <c r="DL248" i="10"/>
  <c r="DK248" i="10"/>
  <c r="DJ248" i="10"/>
  <c r="DI248" i="10"/>
  <c r="DH248" i="10"/>
  <c r="DG248" i="10"/>
  <c r="DF248" i="10"/>
  <c r="DE248" i="10"/>
  <c r="DD248" i="10"/>
  <c r="DC248" i="10"/>
  <c r="DB248" i="10"/>
  <c r="CZ248" i="10"/>
  <c r="CY248" i="10"/>
  <c r="CX248" i="10"/>
  <c r="CW248" i="10"/>
  <c r="CV248" i="10"/>
  <c r="CU248" i="10"/>
  <c r="CT248" i="10"/>
  <c r="CS248" i="10"/>
  <c r="CR248" i="10"/>
  <c r="CQ248" i="10"/>
  <c r="CP248" i="10"/>
  <c r="CO248" i="10"/>
  <c r="CM248" i="10"/>
  <c r="CL248" i="10"/>
  <c r="CK248" i="10"/>
  <c r="CJ248" i="10"/>
  <c r="CI248" i="10"/>
  <c r="CH248" i="10"/>
  <c r="CG248" i="10"/>
  <c r="CF248" i="10"/>
  <c r="CE248" i="10"/>
  <c r="CD248" i="10"/>
  <c r="CC248" i="10"/>
  <c r="CB248" i="10"/>
  <c r="AO248" i="10"/>
  <c r="AL248" i="10"/>
  <c r="EB247" i="10"/>
  <c r="DZ247" i="10"/>
  <c r="DY247" i="10"/>
  <c r="DX247" i="10"/>
  <c r="DW247" i="10"/>
  <c r="DV247" i="10"/>
  <c r="DU247" i="10"/>
  <c r="DT247" i="10"/>
  <c r="DS247" i="10"/>
  <c r="DR247" i="10"/>
  <c r="DQ247" i="10"/>
  <c r="DP247" i="10"/>
  <c r="DO247" i="10"/>
  <c r="DM247" i="10"/>
  <c r="DL247" i="10"/>
  <c r="DK247" i="10"/>
  <c r="DJ247" i="10"/>
  <c r="DI247" i="10"/>
  <c r="DH247" i="10"/>
  <c r="DG247" i="10"/>
  <c r="DF247" i="10"/>
  <c r="DE247" i="10"/>
  <c r="DD247" i="10"/>
  <c r="DC247" i="10"/>
  <c r="DB247" i="10"/>
  <c r="CZ247" i="10"/>
  <c r="CY247" i="10"/>
  <c r="CX247" i="10"/>
  <c r="CW247" i="10"/>
  <c r="CV247" i="10"/>
  <c r="CU247" i="10"/>
  <c r="CT247" i="10"/>
  <c r="CS247" i="10"/>
  <c r="CR247" i="10"/>
  <c r="CQ247" i="10"/>
  <c r="CP247" i="10"/>
  <c r="CO247" i="10"/>
  <c r="CM247" i="10"/>
  <c r="CL247" i="10"/>
  <c r="CK247" i="10"/>
  <c r="CJ247" i="10"/>
  <c r="CI247" i="10"/>
  <c r="CH247" i="10"/>
  <c r="CG247" i="10"/>
  <c r="CF247" i="10"/>
  <c r="CE247" i="10"/>
  <c r="CD247" i="10"/>
  <c r="CC247" i="10"/>
  <c r="CB247" i="10"/>
  <c r="AO247" i="10"/>
  <c r="AL247" i="10"/>
  <c r="EB246" i="10"/>
  <c r="DZ246" i="10"/>
  <c r="DY246" i="10"/>
  <c r="DX246" i="10"/>
  <c r="DW246" i="10"/>
  <c r="DV246" i="10"/>
  <c r="DU246" i="10"/>
  <c r="DT246" i="10"/>
  <c r="DS246" i="10"/>
  <c r="DR246" i="10"/>
  <c r="DQ246" i="10"/>
  <c r="DP246" i="10"/>
  <c r="DO246" i="10"/>
  <c r="DM246" i="10"/>
  <c r="DL246" i="10"/>
  <c r="DK246" i="10"/>
  <c r="DJ246" i="10"/>
  <c r="DI246" i="10"/>
  <c r="DH246" i="10"/>
  <c r="DG246" i="10"/>
  <c r="DF246" i="10"/>
  <c r="DE246" i="10"/>
  <c r="DD246" i="10"/>
  <c r="DC246" i="10"/>
  <c r="DB246" i="10"/>
  <c r="CZ246" i="10"/>
  <c r="CY246" i="10"/>
  <c r="CX246" i="10"/>
  <c r="CW246" i="10"/>
  <c r="CV246" i="10"/>
  <c r="CU246" i="10"/>
  <c r="CT246" i="10"/>
  <c r="CS246" i="10"/>
  <c r="CR246" i="10"/>
  <c r="CQ246" i="10"/>
  <c r="CP246" i="10"/>
  <c r="CO246" i="10"/>
  <c r="CM246" i="10"/>
  <c r="CL246" i="10"/>
  <c r="CK246" i="10"/>
  <c r="CJ246" i="10"/>
  <c r="CI246" i="10"/>
  <c r="CH246" i="10"/>
  <c r="CG246" i="10"/>
  <c r="CF246" i="10"/>
  <c r="CE246" i="10"/>
  <c r="CD246" i="10"/>
  <c r="CC246" i="10"/>
  <c r="CB246" i="10"/>
  <c r="AO246" i="10"/>
  <c r="AL246" i="10"/>
  <c r="EB245" i="10"/>
  <c r="DZ245" i="10"/>
  <c r="DY245" i="10"/>
  <c r="DX245" i="10"/>
  <c r="DW245" i="10"/>
  <c r="DV245" i="10"/>
  <c r="DU245" i="10"/>
  <c r="DT245" i="10"/>
  <c r="DS245" i="10"/>
  <c r="DR245" i="10"/>
  <c r="DQ245" i="10"/>
  <c r="DP245" i="10"/>
  <c r="DO245" i="10"/>
  <c r="DM245" i="10"/>
  <c r="DL245" i="10"/>
  <c r="DK245" i="10"/>
  <c r="DJ245" i="10"/>
  <c r="DI245" i="10"/>
  <c r="DH245" i="10"/>
  <c r="DG245" i="10"/>
  <c r="DF245" i="10"/>
  <c r="DE245" i="10"/>
  <c r="DD245" i="10"/>
  <c r="DC245" i="10"/>
  <c r="DB245" i="10"/>
  <c r="CZ245" i="10"/>
  <c r="CY245" i="10"/>
  <c r="CX245" i="10"/>
  <c r="CW245" i="10"/>
  <c r="CV245" i="10"/>
  <c r="CU245" i="10"/>
  <c r="CT245" i="10"/>
  <c r="CS245" i="10"/>
  <c r="CR245" i="10"/>
  <c r="CQ245" i="10"/>
  <c r="CP245" i="10"/>
  <c r="CO245" i="10"/>
  <c r="CM245" i="10"/>
  <c r="CL245" i="10"/>
  <c r="CK245" i="10"/>
  <c r="CJ245" i="10"/>
  <c r="CI245" i="10"/>
  <c r="CH245" i="10"/>
  <c r="CG245" i="10"/>
  <c r="CF245" i="10"/>
  <c r="CE245" i="10"/>
  <c r="CD245" i="10"/>
  <c r="CC245" i="10"/>
  <c r="CB245" i="10"/>
  <c r="AO245" i="10"/>
  <c r="AL245" i="10"/>
  <c r="EB244" i="10"/>
  <c r="DZ244" i="10"/>
  <c r="DY244" i="10"/>
  <c r="DX244" i="10"/>
  <c r="DW244" i="10"/>
  <c r="DV244" i="10"/>
  <c r="DU244" i="10"/>
  <c r="DT244" i="10"/>
  <c r="DS244" i="10"/>
  <c r="DR244" i="10"/>
  <c r="DQ244" i="10"/>
  <c r="DP244" i="10"/>
  <c r="DO244" i="10"/>
  <c r="DM244" i="10"/>
  <c r="DL244" i="10"/>
  <c r="DK244" i="10"/>
  <c r="DJ244" i="10"/>
  <c r="DI244" i="10"/>
  <c r="DH244" i="10"/>
  <c r="DG244" i="10"/>
  <c r="DF244" i="10"/>
  <c r="DE244" i="10"/>
  <c r="DD244" i="10"/>
  <c r="DC244" i="10"/>
  <c r="DB244" i="10"/>
  <c r="CZ244" i="10"/>
  <c r="CY244" i="10"/>
  <c r="CX244" i="10"/>
  <c r="CW244" i="10"/>
  <c r="CV244" i="10"/>
  <c r="CU244" i="10"/>
  <c r="CT244" i="10"/>
  <c r="CS244" i="10"/>
  <c r="CR244" i="10"/>
  <c r="CQ244" i="10"/>
  <c r="CP244" i="10"/>
  <c r="CO244" i="10"/>
  <c r="CM244" i="10"/>
  <c r="CL244" i="10"/>
  <c r="CK244" i="10"/>
  <c r="CJ244" i="10"/>
  <c r="CI244" i="10"/>
  <c r="CH244" i="10"/>
  <c r="CG244" i="10"/>
  <c r="CF244" i="10"/>
  <c r="CE244" i="10"/>
  <c r="CD244" i="10"/>
  <c r="CC244" i="10"/>
  <c r="CB244" i="10"/>
  <c r="AO244" i="10"/>
  <c r="AL244" i="10"/>
  <c r="EB243" i="10"/>
  <c r="DZ243" i="10"/>
  <c r="DY243" i="10"/>
  <c r="DX243" i="10"/>
  <c r="DW243" i="10"/>
  <c r="DV243" i="10"/>
  <c r="DU243" i="10"/>
  <c r="DT243" i="10"/>
  <c r="DS243" i="10"/>
  <c r="DR243" i="10"/>
  <c r="DQ243" i="10"/>
  <c r="DP243" i="10"/>
  <c r="DO243" i="10"/>
  <c r="DM243" i="10"/>
  <c r="DL243" i="10"/>
  <c r="DK243" i="10"/>
  <c r="DJ243" i="10"/>
  <c r="DI243" i="10"/>
  <c r="DH243" i="10"/>
  <c r="DG243" i="10"/>
  <c r="DF243" i="10"/>
  <c r="DE243" i="10"/>
  <c r="DD243" i="10"/>
  <c r="DC243" i="10"/>
  <c r="DB243" i="10"/>
  <c r="CZ243" i="10"/>
  <c r="CY243" i="10"/>
  <c r="CX243" i="10"/>
  <c r="CW243" i="10"/>
  <c r="CV243" i="10"/>
  <c r="CU243" i="10"/>
  <c r="CT243" i="10"/>
  <c r="CS243" i="10"/>
  <c r="CR243" i="10"/>
  <c r="CQ243" i="10"/>
  <c r="CP243" i="10"/>
  <c r="CO243" i="10"/>
  <c r="CM243" i="10"/>
  <c r="CL243" i="10"/>
  <c r="CK243" i="10"/>
  <c r="CJ243" i="10"/>
  <c r="CI243" i="10"/>
  <c r="CH243" i="10"/>
  <c r="CG243" i="10"/>
  <c r="CF243" i="10"/>
  <c r="CE243" i="10"/>
  <c r="CD243" i="10"/>
  <c r="CC243" i="10"/>
  <c r="CB243" i="10"/>
  <c r="AO243" i="10"/>
  <c r="AL243" i="10"/>
  <c r="EB242" i="10"/>
  <c r="DZ242" i="10"/>
  <c r="DY242" i="10"/>
  <c r="DX242" i="10"/>
  <c r="DW242" i="10"/>
  <c r="DV242" i="10"/>
  <c r="DU242" i="10"/>
  <c r="DT242" i="10"/>
  <c r="DS242" i="10"/>
  <c r="DR242" i="10"/>
  <c r="DQ242" i="10"/>
  <c r="DP242" i="10"/>
  <c r="DO242" i="10"/>
  <c r="DM242" i="10"/>
  <c r="DL242" i="10"/>
  <c r="DK242" i="10"/>
  <c r="DJ242" i="10"/>
  <c r="DI242" i="10"/>
  <c r="DH242" i="10"/>
  <c r="DG242" i="10"/>
  <c r="DF242" i="10"/>
  <c r="DE242" i="10"/>
  <c r="DD242" i="10"/>
  <c r="DC242" i="10"/>
  <c r="DB242" i="10"/>
  <c r="CZ242" i="10"/>
  <c r="CY242" i="10"/>
  <c r="CX242" i="10"/>
  <c r="CW242" i="10"/>
  <c r="CV242" i="10"/>
  <c r="CU242" i="10"/>
  <c r="CT242" i="10"/>
  <c r="CS242" i="10"/>
  <c r="CR242" i="10"/>
  <c r="CQ242" i="10"/>
  <c r="CP242" i="10"/>
  <c r="CO242" i="10"/>
  <c r="CM242" i="10"/>
  <c r="CL242" i="10"/>
  <c r="CK242" i="10"/>
  <c r="CJ242" i="10"/>
  <c r="CI242" i="10"/>
  <c r="CH242" i="10"/>
  <c r="CG242" i="10"/>
  <c r="CF242" i="10"/>
  <c r="CE242" i="10"/>
  <c r="CD242" i="10"/>
  <c r="CC242" i="10"/>
  <c r="CB242" i="10"/>
  <c r="AO242" i="10"/>
  <c r="AL242" i="10"/>
  <c r="EB241" i="10"/>
  <c r="DZ241" i="10"/>
  <c r="DY241" i="10"/>
  <c r="DX241" i="10"/>
  <c r="DW241" i="10"/>
  <c r="DV241" i="10"/>
  <c r="DU241" i="10"/>
  <c r="DT241" i="10"/>
  <c r="DS241" i="10"/>
  <c r="DR241" i="10"/>
  <c r="DQ241" i="10"/>
  <c r="DP241" i="10"/>
  <c r="DO241" i="10"/>
  <c r="DM241" i="10"/>
  <c r="DL241" i="10"/>
  <c r="DK241" i="10"/>
  <c r="DJ241" i="10"/>
  <c r="DI241" i="10"/>
  <c r="DH241" i="10"/>
  <c r="DG241" i="10"/>
  <c r="DF241" i="10"/>
  <c r="DE241" i="10"/>
  <c r="DD241" i="10"/>
  <c r="DC241" i="10"/>
  <c r="DB241" i="10"/>
  <c r="CZ241" i="10"/>
  <c r="CY241" i="10"/>
  <c r="CX241" i="10"/>
  <c r="CW241" i="10"/>
  <c r="CV241" i="10"/>
  <c r="CU241" i="10"/>
  <c r="CT241" i="10"/>
  <c r="CS241" i="10"/>
  <c r="CR241" i="10"/>
  <c r="CQ241" i="10"/>
  <c r="CP241" i="10"/>
  <c r="CO241" i="10"/>
  <c r="CM241" i="10"/>
  <c r="CL241" i="10"/>
  <c r="CK241" i="10"/>
  <c r="CJ241" i="10"/>
  <c r="CI241" i="10"/>
  <c r="CH241" i="10"/>
  <c r="CG241" i="10"/>
  <c r="CF241" i="10"/>
  <c r="CE241" i="10"/>
  <c r="CD241" i="10"/>
  <c r="CC241" i="10"/>
  <c r="CB241" i="10"/>
  <c r="AO241" i="10"/>
  <c r="AL241" i="10"/>
  <c r="EB240" i="10"/>
  <c r="DZ240" i="10"/>
  <c r="DY240" i="10"/>
  <c r="DX240" i="10"/>
  <c r="DW240" i="10"/>
  <c r="DV240" i="10"/>
  <c r="DU240" i="10"/>
  <c r="DT240" i="10"/>
  <c r="DS240" i="10"/>
  <c r="DR240" i="10"/>
  <c r="DQ240" i="10"/>
  <c r="DP240" i="10"/>
  <c r="DO240" i="10"/>
  <c r="DM240" i="10"/>
  <c r="DL240" i="10"/>
  <c r="DK240" i="10"/>
  <c r="DJ240" i="10"/>
  <c r="DI240" i="10"/>
  <c r="DH240" i="10"/>
  <c r="DG240" i="10"/>
  <c r="DF240" i="10"/>
  <c r="DE240" i="10"/>
  <c r="DD240" i="10"/>
  <c r="DC240" i="10"/>
  <c r="DB240" i="10"/>
  <c r="CZ240" i="10"/>
  <c r="CY240" i="10"/>
  <c r="CX240" i="10"/>
  <c r="CW240" i="10"/>
  <c r="CV240" i="10"/>
  <c r="CU240" i="10"/>
  <c r="CT240" i="10"/>
  <c r="CS240" i="10"/>
  <c r="CR240" i="10"/>
  <c r="CQ240" i="10"/>
  <c r="CP240" i="10"/>
  <c r="CO240" i="10"/>
  <c r="CM240" i="10"/>
  <c r="CL240" i="10"/>
  <c r="CK240" i="10"/>
  <c r="CJ240" i="10"/>
  <c r="CI240" i="10"/>
  <c r="CH240" i="10"/>
  <c r="CG240" i="10"/>
  <c r="CF240" i="10"/>
  <c r="CE240" i="10"/>
  <c r="CD240" i="10"/>
  <c r="CC240" i="10"/>
  <c r="CB240" i="10"/>
  <c r="AO240" i="10"/>
  <c r="AL240" i="10"/>
  <c r="EB239" i="10"/>
  <c r="DZ239" i="10"/>
  <c r="DY239" i="10"/>
  <c r="DX239" i="10"/>
  <c r="DW239" i="10"/>
  <c r="DV239" i="10"/>
  <c r="DU239" i="10"/>
  <c r="DT239" i="10"/>
  <c r="DS239" i="10"/>
  <c r="DR239" i="10"/>
  <c r="DQ239" i="10"/>
  <c r="DP239" i="10"/>
  <c r="DO239" i="10"/>
  <c r="DM239" i="10"/>
  <c r="DL239" i="10"/>
  <c r="DK239" i="10"/>
  <c r="DJ239" i="10"/>
  <c r="DI239" i="10"/>
  <c r="DH239" i="10"/>
  <c r="DG239" i="10"/>
  <c r="DF239" i="10"/>
  <c r="DE239" i="10"/>
  <c r="DD239" i="10"/>
  <c r="DC239" i="10"/>
  <c r="DB239" i="10"/>
  <c r="CZ239" i="10"/>
  <c r="CY239" i="10"/>
  <c r="CX239" i="10"/>
  <c r="CW239" i="10"/>
  <c r="CV239" i="10"/>
  <c r="CU239" i="10"/>
  <c r="CT239" i="10"/>
  <c r="CS239" i="10"/>
  <c r="CR239" i="10"/>
  <c r="CQ239" i="10"/>
  <c r="CP239" i="10"/>
  <c r="CO239" i="10"/>
  <c r="CM239" i="10"/>
  <c r="CL239" i="10"/>
  <c r="CK239" i="10"/>
  <c r="CJ239" i="10"/>
  <c r="CI239" i="10"/>
  <c r="CH239" i="10"/>
  <c r="CG239" i="10"/>
  <c r="CF239" i="10"/>
  <c r="CE239" i="10"/>
  <c r="CD239" i="10"/>
  <c r="CC239" i="10"/>
  <c r="CB239" i="10"/>
  <c r="AO239" i="10"/>
  <c r="AL239" i="10"/>
  <c r="EB238" i="10"/>
  <c r="DZ238" i="10"/>
  <c r="DY238" i="10"/>
  <c r="DX238" i="10"/>
  <c r="DW238" i="10"/>
  <c r="DV238" i="10"/>
  <c r="DU238" i="10"/>
  <c r="DT238" i="10"/>
  <c r="DS238" i="10"/>
  <c r="DR238" i="10"/>
  <c r="DQ238" i="10"/>
  <c r="DP238" i="10"/>
  <c r="DO238" i="10"/>
  <c r="DM238" i="10"/>
  <c r="DL238" i="10"/>
  <c r="DK238" i="10"/>
  <c r="DJ238" i="10"/>
  <c r="DI238" i="10"/>
  <c r="DH238" i="10"/>
  <c r="DG238" i="10"/>
  <c r="DF238" i="10"/>
  <c r="DE238" i="10"/>
  <c r="DD238" i="10"/>
  <c r="DC238" i="10"/>
  <c r="DB238" i="10"/>
  <c r="CZ238" i="10"/>
  <c r="CY238" i="10"/>
  <c r="CX238" i="10"/>
  <c r="CW238" i="10"/>
  <c r="CV238" i="10"/>
  <c r="CU238" i="10"/>
  <c r="CT238" i="10"/>
  <c r="CS238" i="10"/>
  <c r="CR238" i="10"/>
  <c r="CQ238" i="10"/>
  <c r="CP238" i="10"/>
  <c r="CO238" i="10"/>
  <c r="CM238" i="10"/>
  <c r="CL238" i="10"/>
  <c r="CK238" i="10"/>
  <c r="CJ238" i="10"/>
  <c r="CI238" i="10"/>
  <c r="CH238" i="10"/>
  <c r="CG238" i="10"/>
  <c r="CF238" i="10"/>
  <c r="CE238" i="10"/>
  <c r="CD238" i="10"/>
  <c r="CC238" i="10"/>
  <c r="CB238" i="10"/>
  <c r="AO238" i="10"/>
  <c r="AL238" i="10"/>
  <c r="EB237" i="10"/>
  <c r="DZ237" i="10"/>
  <c r="DY237" i="10"/>
  <c r="DX237" i="10"/>
  <c r="DW237" i="10"/>
  <c r="DV237" i="10"/>
  <c r="DU237" i="10"/>
  <c r="DT237" i="10"/>
  <c r="DS237" i="10"/>
  <c r="DR237" i="10"/>
  <c r="DQ237" i="10"/>
  <c r="DP237" i="10"/>
  <c r="DO237" i="10"/>
  <c r="DM237" i="10"/>
  <c r="DL237" i="10"/>
  <c r="DK237" i="10"/>
  <c r="DJ237" i="10"/>
  <c r="DI237" i="10"/>
  <c r="DH237" i="10"/>
  <c r="DG237" i="10"/>
  <c r="DF237" i="10"/>
  <c r="DE237" i="10"/>
  <c r="DD237" i="10"/>
  <c r="DC237" i="10"/>
  <c r="DB237" i="10"/>
  <c r="CZ237" i="10"/>
  <c r="CY237" i="10"/>
  <c r="CX237" i="10"/>
  <c r="CW237" i="10"/>
  <c r="CV237" i="10"/>
  <c r="CU237" i="10"/>
  <c r="CT237" i="10"/>
  <c r="CS237" i="10"/>
  <c r="CR237" i="10"/>
  <c r="CQ237" i="10"/>
  <c r="CP237" i="10"/>
  <c r="CO237" i="10"/>
  <c r="CM237" i="10"/>
  <c r="CL237" i="10"/>
  <c r="CK237" i="10"/>
  <c r="CJ237" i="10"/>
  <c r="CI237" i="10"/>
  <c r="CH237" i="10"/>
  <c r="CG237" i="10"/>
  <c r="CF237" i="10"/>
  <c r="CE237" i="10"/>
  <c r="CD237" i="10"/>
  <c r="CC237" i="10"/>
  <c r="CB237" i="10"/>
  <c r="AO237" i="10"/>
  <c r="AL237" i="10"/>
  <c r="EB236" i="10"/>
  <c r="DZ236" i="10"/>
  <c r="DY236" i="10"/>
  <c r="DX236" i="10"/>
  <c r="DW236" i="10"/>
  <c r="DV236" i="10"/>
  <c r="DU236" i="10"/>
  <c r="DT236" i="10"/>
  <c r="DS236" i="10"/>
  <c r="DR236" i="10"/>
  <c r="DQ236" i="10"/>
  <c r="DP236" i="10"/>
  <c r="DO236" i="10"/>
  <c r="DM236" i="10"/>
  <c r="DL236" i="10"/>
  <c r="DK236" i="10"/>
  <c r="DJ236" i="10"/>
  <c r="DI236" i="10"/>
  <c r="DH236" i="10"/>
  <c r="DG236" i="10"/>
  <c r="DF236" i="10"/>
  <c r="DE236" i="10"/>
  <c r="DD236" i="10"/>
  <c r="DC236" i="10"/>
  <c r="DB236" i="10"/>
  <c r="CZ236" i="10"/>
  <c r="CY236" i="10"/>
  <c r="CX236" i="10"/>
  <c r="CW236" i="10"/>
  <c r="CV236" i="10"/>
  <c r="CU236" i="10"/>
  <c r="CT236" i="10"/>
  <c r="CS236" i="10"/>
  <c r="CR236" i="10"/>
  <c r="CQ236" i="10"/>
  <c r="CP236" i="10"/>
  <c r="CO236" i="10"/>
  <c r="CM236" i="10"/>
  <c r="CL236" i="10"/>
  <c r="CK236" i="10"/>
  <c r="CJ236" i="10"/>
  <c r="CI236" i="10"/>
  <c r="CH236" i="10"/>
  <c r="CG236" i="10"/>
  <c r="CF236" i="10"/>
  <c r="CE236" i="10"/>
  <c r="CD236" i="10"/>
  <c r="CC236" i="10"/>
  <c r="CB236" i="10"/>
  <c r="AO236" i="10"/>
  <c r="AL236" i="10"/>
  <c r="EB235" i="10"/>
  <c r="DZ235" i="10"/>
  <c r="DY235" i="10"/>
  <c r="DX235" i="10"/>
  <c r="DW235" i="10"/>
  <c r="DV235" i="10"/>
  <c r="DU235" i="10"/>
  <c r="DT235" i="10"/>
  <c r="DS235" i="10"/>
  <c r="DR235" i="10"/>
  <c r="DQ235" i="10"/>
  <c r="DP235" i="10"/>
  <c r="DO235" i="10"/>
  <c r="DM235" i="10"/>
  <c r="DL235" i="10"/>
  <c r="DK235" i="10"/>
  <c r="DJ235" i="10"/>
  <c r="DI235" i="10"/>
  <c r="DH235" i="10"/>
  <c r="DG235" i="10"/>
  <c r="DF235" i="10"/>
  <c r="DE235" i="10"/>
  <c r="DD235" i="10"/>
  <c r="DC235" i="10"/>
  <c r="DB235" i="10"/>
  <c r="CZ235" i="10"/>
  <c r="CY235" i="10"/>
  <c r="CX235" i="10"/>
  <c r="CW235" i="10"/>
  <c r="CV235" i="10"/>
  <c r="CU235" i="10"/>
  <c r="CT235" i="10"/>
  <c r="CS235" i="10"/>
  <c r="CR235" i="10"/>
  <c r="CQ235" i="10"/>
  <c r="CP235" i="10"/>
  <c r="CO235" i="10"/>
  <c r="CM235" i="10"/>
  <c r="CL235" i="10"/>
  <c r="CK235" i="10"/>
  <c r="CJ235" i="10"/>
  <c r="CI235" i="10"/>
  <c r="CH235" i="10"/>
  <c r="CG235" i="10"/>
  <c r="CF235" i="10"/>
  <c r="CE235" i="10"/>
  <c r="CD235" i="10"/>
  <c r="CC235" i="10"/>
  <c r="CB235" i="10"/>
  <c r="AO235" i="10"/>
  <c r="AL235" i="10"/>
  <c r="EB234" i="10"/>
  <c r="DZ234" i="10"/>
  <c r="DY234" i="10"/>
  <c r="DX234" i="10"/>
  <c r="DW234" i="10"/>
  <c r="DV234" i="10"/>
  <c r="DU234" i="10"/>
  <c r="DT234" i="10"/>
  <c r="DS234" i="10"/>
  <c r="DR234" i="10"/>
  <c r="DQ234" i="10"/>
  <c r="DP234" i="10"/>
  <c r="DO234" i="10"/>
  <c r="DM234" i="10"/>
  <c r="DL234" i="10"/>
  <c r="DK234" i="10"/>
  <c r="DJ234" i="10"/>
  <c r="DI234" i="10"/>
  <c r="DH234" i="10"/>
  <c r="DG234" i="10"/>
  <c r="DF234" i="10"/>
  <c r="DE234" i="10"/>
  <c r="DD234" i="10"/>
  <c r="DC234" i="10"/>
  <c r="DB234" i="10"/>
  <c r="CZ234" i="10"/>
  <c r="CY234" i="10"/>
  <c r="CX234" i="10"/>
  <c r="CW234" i="10"/>
  <c r="CV234" i="10"/>
  <c r="CU234" i="10"/>
  <c r="CT234" i="10"/>
  <c r="CS234" i="10"/>
  <c r="CR234" i="10"/>
  <c r="CQ234" i="10"/>
  <c r="CP234" i="10"/>
  <c r="CO234" i="10"/>
  <c r="CM234" i="10"/>
  <c r="CL234" i="10"/>
  <c r="CK234" i="10"/>
  <c r="CJ234" i="10"/>
  <c r="CI234" i="10"/>
  <c r="CH234" i="10"/>
  <c r="CG234" i="10"/>
  <c r="CF234" i="10"/>
  <c r="CE234" i="10"/>
  <c r="CD234" i="10"/>
  <c r="CC234" i="10"/>
  <c r="CB234" i="10"/>
  <c r="AO234" i="10"/>
  <c r="AL234" i="10"/>
  <c r="EB233" i="10"/>
  <c r="DZ233" i="10"/>
  <c r="DY233" i="10"/>
  <c r="DX233" i="10"/>
  <c r="DW233" i="10"/>
  <c r="DV233" i="10"/>
  <c r="DU233" i="10"/>
  <c r="DT233" i="10"/>
  <c r="DS233" i="10"/>
  <c r="DR233" i="10"/>
  <c r="DQ233" i="10"/>
  <c r="DP233" i="10"/>
  <c r="DO233" i="10"/>
  <c r="DM233" i="10"/>
  <c r="DL233" i="10"/>
  <c r="DK233" i="10"/>
  <c r="DJ233" i="10"/>
  <c r="DI233" i="10"/>
  <c r="DH233" i="10"/>
  <c r="DG233" i="10"/>
  <c r="DF233" i="10"/>
  <c r="DE233" i="10"/>
  <c r="DD233" i="10"/>
  <c r="DC233" i="10"/>
  <c r="DB233" i="10"/>
  <c r="CZ233" i="10"/>
  <c r="CY233" i="10"/>
  <c r="CX233" i="10"/>
  <c r="CW233" i="10"/>
  <c r="CV233" i="10"/>
  <c r="CU233" i="10"/>
  <c r="CT233" i="10"/>
  <c r="CS233" i="10"/>
  <c r="CR233" i="10"/>
  <c r="CQ233" i="10"/>
  <c r="CP233" i="10"/>
  <c r="CO233" i="10"/>
  <c r="CM233" i="10"/>
  <c r="CL233" i="10"/>
  <c r="CK233" i="10"/>
  <c r="CJ233" i="10"/>
  <c r="CI233" i="10"/>
  <c r="CH233" i="10"/>
  <c r="CG233" i="10"/>
  <c r="CF233" i="10"/>
  <c r="CE233" i="10"/>
  <c r="CD233" i="10"/>
  <c r="CC233" i="10"/>
  <c r="CB233" i="10"/>
  <c r="AO233" i="10"/>
  <c r="AL233" i="10"/>
  <c r="EB232" i="10"/>
  <c r="DZ232" i="10"/>
  <c r="DY232" i="10"/>
  <c r="DX232" i="10"/>
  <c r="DW232" i="10"/>
  <c r="DV232" i="10"/>
  <c r="DU232" i="10"/>
  <c r="DT232" i="10"/>
  <c r="DS232" i="10"/>
  <c r="DR232" i="10"/>
  <c r="DQ232" i="10"/>
  <c r="DP232" i="10"/>
  <c r="DO232" i="10"/>
  <c r="DM232" i="10"/>
  <c r="DL232" i="10"/>
  <c r="DK232" i="10"/>
  <c r="DJ232" i="10"/>
  <c r="DI232" i="10"/>
  <c r="DH232" i="10"/>
  <c r="DG232" i="10"/>
  <c r="DF232" i="10"/>
  <c r="DE232" i="10"/>
  <c r="DD232" i="10"/>
  <c r="DC232" i="10"/>
  <c r="DB232" i="10"/>
  <c r="CZ232" i="10"/>
  <c r="CY232" i="10"/>
  <c r="CX232" i="10"/>
  <c r="CW232" i="10"/>
  <c r="CV232" i="10"/>
  <c r="CU232" i="10"/>
  <c r="CT232" i="10"/>
  <c r="CS232" i="10"/>
  <c r="CR232" i="10"/>
  <c r="CQ232" i="10"/>
  <c r="CP232" i="10"/>
  <c r="CO232" i="10"/>
  <c r="CM232" i="10"/>
  <c r="CL232" i="10"/>
  <c r="CK232" i="10"/>
  <c r="CJ232" i="10"/>
  <c r="CI232" i="10"/>
  <c r="CH232" i="10"/>
  <c r="CG232" i="10"/>
  <c r="CF232" i="10"/>
  <c r="CE232" i="10"/>
  <c r="CD232" i="10"/>
  <c r="CC232" i="10"/>
  <c r="CB232" i="10"/>
  <c r="AO232" i="10"/>
  <c r="AL232" i="10"/>
  <c r="EB231" i="10"/>
  <c r="DZ231" i="10"/>
  <c r="DY231" i="10"/>
  <c r="DX231" i="10"/>
  <c r="DW231" i="10"/>
  <c r="DV231" i="10"/>
  <c r="DU231" i="10"/>
  <c r="DT231" i="10"/>
  <c r="DS231" i="10"/>
  <c r="DR231" i="10"/>
  <c r="DQ231" i="10"/>
  <c r="DP231" i="10"/>
  <c r="DO231" i="10"/>
  <c r="DM231" i="10"/>
  <c r="DL231" i="10"/>
  <c r="DK231" i="10"/>
  <c r="DJ231" i="10"/>
  <c r="DI231" i="10"/>
  <c r="DH231" i="10"/>
  <c r="DG231" i="10"/>
  <c r="DF231" i="10"/>
  <c r="DE231" i="10"/>
  <c r="DD231" i="10"/>
  <c r="DC231" i="10"/>
  <c r="DB231" i="10"/>
  <c r="CZ231" i="10"/>
  <c r="CY231" i="10"/>
  <c r="CX231" i="10"/>
  <c r="CW231" i="10"/>
  <c r="CV231" i="10"/>
  <c r="CU231" i="10"/>
  <c r="CT231" i="10"/>
  <c r="CS231" i="10"/>
  <c r="CR231" i="10"/>
  <c r="CQ231" i="10"/>
  <c r="CP231" i="10"/>
  <c r="CO231" i="10"/>
  <c r="CM231" i="10"/>
  <c r="CL231" i="10"/>
  <c r="CK231" i="10"/>
  <c r="CJ231" i="10"/>
  <c r="CI231" i="10"/>
  <c r="CH231" i="10"/>
  <c r="CG231" i="10"/>
  <c r="CF231" i="10"/>
  <c r="CE231" i="10"/>
  <c r="CD231" i="10"/>
  <c r="CC231" i="10"/>
  <c r="CB231" i="10"/>
  <c r="AO231" i="10"/>
  <c r="AL231" i="10"/>
  <c r="EB230" i="10"/>
  <c r="DZ230" i="10"/>
  <c r="DY230" i="10"/>
  <c r="DX230" i="10"/>
  <c r="DW230" i="10"/>
  <c r="DV230" i="10"/>
  <c r="DU230" i="10"/>
  <c r="DT230" i="10"/>
  <c r="DS230" i="10"/>
  <c r="DR230" i="10"/>
  <c r="DQ230" i="10"/>
  <c r="DP230" i="10"/>
  <c r="DO230" i="10"/>
  <c r="DM230" i="10"/>
  <c r="DL230" i="10"/>
  <c r="DK230" i="10"/>
  <c r="DJ230" i="10"/>
  <c r="DI230" i="10"/>
  <c r="DH230" i="10"/>
  <c r="DG230" i="10"/>
  <c r="DF230" i="10"/>
  <c r="DE230" i="10"/>
  <c r="DD230" i="10"/>
  <c r="DC230" i="10"/>
  <c r="DB230" i="10"/>
  <c r="CZ230" i="10"/>
  <c r="CY230" i="10"/>
  <c r="CX230" i="10"/>
  <c r="CW230" i="10"/>
  <c r="CV230" i="10"/>
  <c r="CU230" i="10"/>
  <c r="CT230" i="10"/>
  <c r="CS230" i="10"/>
  <c r="CR230" i="10"/>
  <c r="CQ230" i="10"/>
  <c r="CP230" i="10"/>
  <c r="CO230" i="10"/>
  <c r="CM230" i="10"/>
  <c r="CL230" i="10"/>
  <c r="CK230" i="10"/>
  <c r="CJ230" i="10"/>
  <c r="CI230" i="10"/>
  <c r="CH230" i="10"/>
  <c r="CG230" i="10"/>
  <c r="CF230" i="10"/>
  <c r="CE230" i="10"/>
  <c r="CD230" i="10"/>
  <c r="CC230" i="10"/>
  <c r="CB230" i="10"/>
  <c r="AO230" i="10"/>
  <c r="AL230" i="10"/>
  <c r="EB229" i="10"/>
  <c r="DZ229" i="10"/>
  <c r="DY229" i="10"/>
  <c r="DX229" i="10"/>
  <c r="DW229" i="10"/>
  <c r="DV229" i="10"/>
  <c r="DU229" i="10"/>
  <c r="DT229" i="10"/>
  <c r="DS229" i="10"/>
  <c r="DR229" i="10"/>
  <c r="DQ229" i="10"/>
  <c r="DP229" i="10"/>
  <c r="DO229" i="10"/>
  <c r="DM229" i="10"/>
  <c r="DL229" i="10"/>
  <c r="DK229" i="10"/>
  <c r="DJ229" i="10"/>
  <c r="DI229" i="10"/>
  <c r="DH229" i="10"/>
  <c r="DG229" i="10"/>
  <c r="DF229" i="10"/>
  <c r="DE229" i="10"/>
  <c r="DD229" i="10"/>
  <c r="DC229" i="10"/>
  <c r="DB229" i="10"/>
  <c r="CZ229" i="10"/>
  <c r="CY229" i="10"/>
  <c r="CX229" i="10"/>
  <c r="CW229" i="10"/>
  <c r="CV229" i="10"/>
  <c r="CU229" i="10"/>
  <c r="CT229" i="10"/>
  <c r="CS229" i="10"/>
  <c r="CR229" i="10"/>
  <c r="CQ229" i="10"/>
  <c r="CP229" i="10"/>
  <c r="CO229" i="10"/>
  <c r="CM229" i="10"/>
  <c r="CL229" i="10"/>
  <c r="CK229" i="10"/>
  <c r="CJ229" i="10"/>
  <c r="CI229" i="10"/>
  <c r="CH229" i="10"/>
  <c r="CG229" i="10"/>
  <c r="CF229" i="10"/>
  <c r="CE229" i="10"/>
  <c r="CD229" i="10"/>
  <c r="CC229" i="10"/>
  <c r="CB229" i="10"/>
  <c r="AO229" i="10"/>
  <c r="AL229" i="10"/>
  <c r="EB228" i="10"/>
  <c r="DZ228" i="10"/>
  <c r="DY228" i="10"/>
  <c r="DX228" i="10"/>
  <c r="DW228" i="10"/>
  <c r="DV228" i="10"/>
  <c r="DU228" i="10"/>
  <c r="DT228" i="10"/>
  <c r="DS228" i="10"/>
  <c r="DR228" i="10"/>
  <c r="DQ228" i="10"/>
  <c r="DP228" i="10"/>
  <c r="DO228" i="10"/>
  <c r="DM228" i="10"/>
  <c r="DL228" i="10"/>
  <c r="DK228" i="10"/>
  <c r="DJ228" i="10"/>
  <c r="DI228" i="10"/>
  <c r="DH228" i="10"/>
  <c r="DG228" i="10"/>
  <c r="DF228" i="10"/>
  <c r="DE228" i="10"/>
  <c r="DD228" i="10"/>
  <c r="DC228" i="10"/>
  <c r="DB228" i="10"/>
  <c r="CZ228" i="10"/>
  <c r="CY228" i="10"/>
  <c r="CX228" i="10"/>
  <c r="CW228" i="10"/>
  <c r="CV228" i="10"/>
  <c r="CU228" i="10"/>
  <c r="CT228" i="10"/>
  <c r="CS228" i="10"/>
  <c r="CR228" i="10"/>
  <c r="CQ228" i="10"/>
  <c r="CP228" i="10"/>
  <c r="CO228" i="10"/>
  <c r="CM228" i="10"/>
  <c r="CL228" i="10"/>
  <c r="CK228" i="10"/>
  <c r="CJ228" i="10"/>
  <c r="CI228" i="10"/>
  <c r="CH228" i="10"/>
  <c r="CG228" i="10"/>
  <c r="CF228" i="10"/>
  <c r="CE228" i="10"/>
  <c r="CD228" i="10"/>
  <c r="CC228" i="10"/>
  <c r="CB228" i="10"/>
  <c r="AO228" i="10"/>
  <c r="AL228" i="10"/>
  <c r="EB227" i="10"/>
  <c r="DZ227" i="10"/>
  <c r="DY227" i="10"/>
  <c r="DX227" i="10"/>
  <c r="DW227" i="10"/>
  <c r="DV227" i="10"/>
  <c r="DU227" i="10"/>
  <c r="DT227" i="10"/>
  <c r="DS227" i="10"/>
  <c r="DR227" i="10"/>
  <c r="DQ227" i="10"/>
  <c r="DP227" i="10"/>
  <c r="DO227" i="10"/>
  <c r="DM227" i="10"/>
  <c r="DL227" i="10"/>
  <c r="DK227" i="10"/>
  <c r="DJ227" i="10"/>
  <c r="DI227" i="10"/>
  <c r="DH227" i="10"/>
  <c r="DG227" i="10"/>
  <c r="DF227" i="10"/>
  <c r="DE227" i="10"/>
  <c r="DD227" i="10"/>
  <c r="DC227" i="10"/>
  <c r="DB227" i="10"/>
  <c r="CZ227" i="10"/>
  <c r="CY227" i="10"/>
  <c r="CX227" i="10"/>
  <c r="CW227" i="10"/>
  <c r="CV227" i="10"/>
  <c r="CU227" i="10"/>
  <c r="CT227" i="10"/>
  <c r="CS227" i="10"/>
  <c r="CR227" i="10"/>
  <c r="CQ227" i="10"/>
  <c r="CP227" i="10"/>
  <c r="CO227" i="10"/>
  <c r="CM227" i="10"/>
  <c r="CL227" i="10"/>
  <c r="CK227" i="10"/>
  <c r="CJ227" i="10"/>
  <c r="CI227" i="10"/>
  <c r="CH227" i="10"/>
  <c r="CG227" i="10"/>
  <c r="CF227" i="10"/>
  <c r="CE227" i="10"/>
  <c r="CD227" i="10"/>
  <c r="CC227" i="10"/>
  <c r="CB227" i="10"/>
  <c r="AO227" i="10"/>
  <c r="AL227" i="10"/>
  <c r="EB226" i="10"/>
  <c r="DZ226" i="10"/>
  <c r="DY226" i="10"/>
  <c r="DX226" i="10"/>
  <c r="DW226" i="10"/>
  <c r="DV226" i="10"/>
  <c r="DU226" i="10"/>
  <c r="DT226" i="10"/>
  <c r="DS226" i="10"/>
  <c r="DR226" i="10"/>
  <c r="DQ226" i="10"/>
  <c r="DP226" i="10"/>
  <c r="DO226" i="10"/>
  <c r="DM226" i="10"/>
  <c r="DL226" i="10"/>
  <c r="DK226" i="10"/>
  <c r="DJ226" i="10"/>
  <c r="DI226" i="10"/>
  <c r="DH226" i="10"/>
  <c r="DG226" i="10"/>
  <c r="DF226" i="10"/>
  <c r="DE226" i="10"/>
  <c r="DD226" i="10"/>
  <c r="DC226" i="10"/>
  <c r="DB226" i="10"/>
  <c r="CZ226" i="10"/>
  <c r="CY226" i="10"/>
  <c r="CX226" i="10"/>
  <c r="CW226" i="10"/>
  <c r="CV226" i="10"/>
  <c r="CU226" i="10"/>
  <c r="CT226" i="10"/>
  <c r="CS226" i="10"/>
  <c r="CR226" i="10"/>
  <c r="CQ226" i="10"/>
  <c r="CP226" i="10"/>
  <c r="CO226" i="10"/>
  <c r="CM226" i="10"/>
  <c r="CL226" i="10"/>
  <c r="CK226" i="10"/>
  <c r="CJ226" i="10"/>
  <c r="CI226" i="10"/>
  <c r="CH226" i="10"/>
  <c r="CG226" i="10"/>
  <c r="CF226" i="10"/>
  <c r="CE226" i="10"/>
  <c r="CD226" i="10"/>
  <c r="CC226" i="10"/>
  <c r="CB226" i="10"/>
  <c r="AO226" i="10"/>
  <c r="AL226" i="10"/>
  <c r="EB225" i="10"/>
  <c r="DZ225" i="10"/>
  <c r="DY225" i="10"/>
  <c r="DX225" i="10"/>
  <c r="DW225" i="10"/>
  <c r="DV225" i="10"/>
  <c r="DU225" i="10"/>
  <c r="DT225" i="10"/>
  <c r="DS225" i="10"/>
  <c r="DR225" i="10"/>
  <c r="DQ225" i="10"/>
  <c r="DP225" i="10"/>
  <c r="DO225" i="10"/>
  <c r="DM225" i="10"/>
  <c r="DL225" i="10"/>
  <c r="DK225" i="10"/>
  <c r="DJ225" i="10"/>
  <c r="DI225" i="10"/>
  <c r="DH225" i="10"/>
  <c r="DG225" i="10"/>
  <c r="DF225" i="10"/>
  <c r="DE225" i="10"/>
  <c r="DD225" i="10"/>
  <c r="DC225" i="10"/>
  <c r="DB225" i="10"/>
  <c r="CZ225" i="10"/>
  <c r="CY225" i="10"/>
  <c r="CX225" i="10"/>
  <c r="CW225" i="10"/>
  <c r="CV225" i="10"/>
  <c r="CU225" i="10"/>
  <c r="CT225" i="10"/>
  <c r="CS225" i="10"/>
  <c r="CR225" i="10"/>
  <c r="CQ225" i="10"/>
  <c r="CP225" i="10"/>
  <c r="CO225" i="10"/>
  <c r="CM225" i="10"/>
  <c r="CL225" i="10"/>
  <c r="CK225" i="10"/>
  <c r="CJ225" i="10"/>
  <c r="CI225" i="10"/>
  <c r="CH225" i="10"/>
  <c r="CG225" i="10"/>
  <c r="CF225" i="10"/>
  <c r="CE225" i="10"/>
  <c r="CD225" i="10"/>
  <c r="CC225" i="10"/>
  <c r="CB225" i="10"/>
  <c r="AO225" i="10"/>
  <c r="AL225" i="10"/>
  <c r="EB224" i="10"/>
  <c r="DZ224" i="10"/>
  <c r="DY224" i="10"/>
  <c r="DX224" i="10"/>
  <c r="DW224" i="10"/>
  <c r="DV224" i="10"/>
  <c r="DU224" i="10"/>
  <c r="DT224" i="10"/>
  <c r="DS224" i="10"/>
  <c r="DR224" i="10"/>
  <c r="DQ224" i="10"/>
  <c r="DP224" i="10"/>
  <c r="DO224" i="10"/>
  <c r="DM224" i="10"/>
  <c r="DL224" i="10"/>
  <c r="DK224" i="10"/>
  <c r="DJ224" i="10"/>
  <c r="DI224" i="10"/>
  <c r="DH224" i="10"/>
  <c r="DG224" i="10"/>
  <c r="DF224" i="10"/>
  <c r="DE224" i="10"/>
  <c r="DD224" i="10"/>
  <c r="DC224" i="10"/>
  <c r="DB224" i="10"/>
  <c r="CZ224" i="10"/>
  <c r="CY224" i="10"/>
  <c r="CX224" i="10"/>
  <c r="CW224" i="10"/>
  <c r="CV224" i="10"/>
  <c r="CU224" i="10"/>
  <c r="CT224" i="10"/>
  <c r="CS224" i="10"/>
  <c r="CR224" i="10"/>
  <c r="CQ224" i="10"/>
  <c r="CP224" i="10"/>
  <c r="CO224" i="10"/>
  <c r="CM224" i="10"/>
  <c r="CL224" i="10"/>
  <c r="CK224" i="10"/>
  <c r="CJ224" i="10"/>
  <c r="CI224" i="10"/>
  <c r="CH224" i="10"/>
  <c r="CG224" i="10"/>
  <c r="CF224" i="10"/>
  <c r="CE224" i="10"/>
  <c r="CD224" i="10"/>
  <c r="CC224" i="10"/>
  <c r="CB224" i="10"/>
  <c r="AO224" i="10"/>
  <c r="AL224" i="10"/>
  <c r="EB223" i="10"/>
  <c r="DZ223" i="10"/>
  <c r="DY223" i="10"/>
  <c r="DX223" i="10"/>
  <c r="DW223" i="10"/>
  <c r="DV223" i="10"/>
  <c r="DU223" i="10"/>
  <c r="DT223" i="10"/>
  <c r="DS223" i="10"/>
  <c r="DR223" i="10"/>
  <c r="DQ223" i="10"/>
  <c r="DP223" i="10"/>
  <c r="DO223" i="10"/>
  <c r="DM223" i="10"/>
  <c r="DL223" i="10"/>
  <c r="DK223" i="10"/>
  <c r="DJ223" i="10"/>
  <c r="DI223" i="10"/>
  <c r="DH223" i="10"/>
  <c r="DG223" i="10"/>
  <c r="DF223" i="10"/>
  <c r="DE223" i="10"/>
  <c r="DD223" i="10"/>
  <c r="DC223" i="10"/>
  <c r="DB223" i="10"/>
  <c r="CZ223" i="10"/>
  <c r="CY223" i="10"/>
  <c r="CX223" i="10"/>
  <c r="CW223" i="10"/>
  <c r="CV223" i="10"/>
  <c r="CU223" i="10"/>
  <c r="CT223" i="10"/>
  <c r="CS223" i="10"/>
  <c r="CR223" i="10"/>
  <c r="CQ223" i="10"/>
  <c r="CP223" i="10"/>
  <c r="CO223" i="10"/>
  <c r="CM223" i="10"/>
  <c r="CL223" i="10"/>
  <c r="CK223" i="10"/>
  <c r="CJ223" i="10"/>
  <c r="CI223" i="10"/>
  <c r="CH223" i="10"/>
  <c r="CG223" i="10"/>
  <c r="CF223" i="10"/>
  <c r="CE223" i="10"/>
  <c r="CD223" i="10"/>
  <c r="CC223" i="10"/>
  <c r="CB223" i="10"/>
  <c r="AO223" i="10"/>
  <c r="AL223" i="10"/>
  <c r="EB222" i="10"/>
  <c r="DZ222" i="10"/>
  <c r="DY222" i="10"/>
  <c r="DX222" i="10"/>
  <c r="DW222" i="10"/>
  <c r="DV222" i="10"/>
  <c r="DU222" i="10"/>
  <c r="DT222" i="10"/>
  <c r="DS222" i="10"/>
  <c r="DR222" i="10"/>
  <c r="DQ222" i="10"/>
  <c r="DP222" i="10"/>
  <c r="DO222" i="10"/>
  <c r="DM222" i="10"/>
  <c r="DL222" i="10"/>
  <c r="DK222" i="10"/>
  <c r="DJ222" i="10"/>
  <c r="DI222" i="10"/>
  <c r="DH222" i="10"/>
  <c r="DG222" i="10"/>
  <c r="DF222" i="10"/>
  <c r="DE222" i="10"/>
  <c r="DD222" i="10"/>
  <c r="DC222" i="10"/>
  <c r="DB222" i="10"/>
  <c r="CZ222" i="10"/>
  <c r="CY222" i="10"/>
  <c r="CX222" i="10"/>
  <c r="CW222" i="10"/>
  <c r="CV222" i="10"/>
  <c r="CU222" i="10"/>
  <c r="CT222" i="10"/>
  <c r="CS222" i="10"/>
  <c r="CR222" i="10"/>
  <c r="CQ222" i="10"/>
  <c r="CP222" i="10"/>
  <c r="CO222" i="10"/>
  <c r="CM222" i="10"/>
  <c r="CL222" i="10"/>
  <c r="CK222" i="10"/>
  <c r="CJ222" i="10"/>
  <c r="CI222" i="10"/>
  <c r="CH222" i="10"/>
  <c r="CG222" i="10"/>
  <c r="CF222" i="10"/>
  <c r="CE222" i="10"/>
  <c r="CD222" i="10"/>
  <c r="CC222" i="10"/>
  <c r="CB222" i="10"/>
  <c r="AO222" i="10"/>
  <c r="AL222" i="10"/>
  <c r="EB221" i="10"/>
  <c r="DZ221" i="10"/>
  <c r="DY221" i="10"/>
  <c r="DX221" i="10"/>
  <c r="DW221" i="10"/>
  <c r="DV221" i="10"/>
  <c r="DU221" i="10"/>
  <c r="DT221" i="10"/>
  <c r="DS221" i="10"/>
  <c r="DR221" i="10"/>
  <c r="DQ221" i="10"/>
  <c r="DP221" i="10"/>
  <c r="DO221" i="10"/>
  <c r="DM221" i="10"/>
  <c r="DL221" i="10"/>
  <c r="DK221" i="10"/>
  <c r="DJ221" i="10"/>
  <c r="DI221" i="10"/>
  <c r="DH221" i="10"/>
  <c r="DG221" i="10"/>
  <c r="DF221" i="10"/>
  <c r="DE221" i="10"/>
  <c r="DD221" i="10"/>
  <c r="DC221" i="10"/>
  <c r="DB221" i="10"/>
  <c r="CZ221" i="10"/>
  <c r="CY221" i="10"/>
  <c r="CX221" i="10"/>
  <c r="CW221" i="10"/>
  <c r="CV221" i="10"/>
  <c r="CU221" i="10"/>
  <c r="CT221" i="10"/>
  <c r="CS221" i="10"/>
  <c r="CR221" i="10"/>
  <c r="CQ221" i="10"/>
  <c r="CP221" i="10"/>
  <c r="CO221" i="10"/>
  <c r="CM221" i="10"/>
  <c r="CL221" i="10"/>
  <c r="CK221" i="10"/>
  <c r="CJ221" i="10"/>
  <c r="CI221" i="10"/>
  <c r="CH221" i="10"/>
  <c r="CG221" i="10"/>
  <c r="CF221" i="10"/>
  <c r="CE221" i="10"/>
  <c r="CD221" i="10"/>
  <c r="CC221" i="10"/>
  <c r="CB221" i="10"/>
  <c r="AO221" i="10"/>
  <c r="AL221" i="10"/>
  <c r="DZ220" i="10"/>
  <c r="DY220" i="10"/>
  <c r="DX220" i="10"/>
  <c r="DW220" i="10"/>
  <c r="DV220" i="10"/>
  <c r="DU220" i="10"/>
  <c r="DT220" i="10"/>
  <c r="DS220" i="10"/>
  <c r="DR220" i="10"/>
  <c r="DQ220" i="10"/>
  <c r="DM220" i="10"/>
  <c r="DL220" i="10"/>
  <c r="DK220" i="10"/>
  <c r="DJ220" i="10"/>
  <c r="DI220" i="10"/>
  <c r="DH220" i="10"/>
  <c r="DG220" i="10"/>
  <c r="DF220" i="10"/>
  <c r="DE220" i="10"/>
  <c r="DD220" i="10"/>
  <c r="CZ220" i="10"/>
  <c r="CY220" i="10"/>
  <c r="CX220" i="10"/>
  <c r="CW220" i="10"/>
  <c r="CV220" i="10"/>
  <c r="CU220" i="10"/>
  <c r="CT220" i="10"/>
  <c r="CS220" i="10"/>
  <c r="CR220" i="10"/>
  <c r="CQ220" i="10"/>
  <c r="CM220" i="10"/>
  <c r="CL220" i="10"/>
  <c r="CK220" i="10"/>
  <c r="CJ220" i="10"/>
  <c r="CI220" i="10"/>
  <c r="CH220" i="10"/>
  <c r="CG220" i="10"/>
  <c r="CF220" i="10"/>
  <c r="CE220" i="10"/>
  <c r="CD220" i="10"/>
  <c r="BY220" i="10"/>
  <c r="BX220" i="10"/>
  <c r="BW220" i="10"/>
  <c r="BV220" i="10"/>
  <c r="BU220" i="10"/>
  <c r="BU222" i="10"/>
  <c r="BT220" i="10"/>
  <c r="BT222" i="10"/>
  <c r="BS220" i="10"/>
  <c r="BR220" i="10"/>
  <c r="BQ220" i="10"/>
  <c r="BP220" i="10"/>
  <c r="AO220" i="10"/>
  <c r="AR181" i="10"/>
  <c r="AK181" i="10"/>
  <c r="AJ181" i="10"/>
  <c r="AR180" i="10"/>
  <c r="AL180" i="10"/>
  <c r="AK180" i="10"/>
  <c r="AJ180" i="10"/>
  <c r="AR179" i="10"/>
  <c r="AR178" i="10"/>
  <c r="AL178" i="10"/>
  <c r="AK178" i="10"/>
  <c r="AJ178" i="10"/>
  <c r="AR177" i="10"/>
  <c r="AR176" i="10"/>
  <c r="AR175" i="10"/>
  <c r="AL175" i="10"/>
  <c r="AK175" i="10"/>
  <c r="AJ175" i="10"/>
  <c r="AR174" i="10"/>
  <c r="AL174" i="10"/>
  <c r="AK174" i="10"/>
  <c r="AJ174" i="10"/>
  <c r="AR173" i="10"/>
  <c r="AR172" i="10"/>
  <c r="AL172" i="10"/>
  <c r="AK172" i="10"/>
  <c r="AJ172" i="10"/>
  <c r="AR171" i="10"/>
  <c r="AL171" i="10"/>
  <c r="AK171" i="10"/>
  <c r="AJ171" i="10"/>
  <c r="AR170" i="10"/>
  <c r="AL170" i="10"/>
  <c r="AN99" i="10"/>
  <c r="AM99" i="10"/>
  <c r="AL99" i="10"/>
  <c r="AN98" i="10"/>
  <c r="AM98" i="10"/>
  <c r="AL98" i="10"/>
  <c r="AN97" i="10"/>
  <c r="AM97" i="10"/>
  <c r="AL97" i="10"/>
  <c r="AN96" i="10"/>
  <c r="AM96" i="10"/>
  <c r="AL96" i="10"/>
  <c r="AN95" i="10"/>
  <c r="AM95" i="10"/>
  <c r="AL95" i="10"/>
  <c r="AN94" i="10"/>
  <c r="AM94" i="10"/>
  <c r="AL94" i="10"/>
  <c r="AN93" i="10"/>
  <c r="AM93" i="10"/>
  <c r="AL93" i="10"/>
  <c r="AN92" i="10"/>
  <c r="AM92" i="10"/>
  <c r="AL92" i="10"/>
  <c r="AN91" i="10"/>
  <c r="AM91" i="10"/>
  <c r="AL91" i="10"/>
  <c r="AN90" i="10"/>
  <c r="AM90" i="10"/>
  <c r="AL90" i="10"/>
  <c r="AN89" i="10"/>
  <c r="AM89" i="10"/>
  <c r="AL89" i="10"/>
  <c r="AN88" i="10"/>
  <c r="AM88" i="10"/>
  <c r="AL88" i="10"/>
  <c r="AN87" i="10"/>
  <c r="AM87" i="10"/>
  <c r="AL87" i="10"/>
  <c r="AN86" i="10"/>
  <c r="AM86" i="10"/>
  <c r="AL86" i="10"/>
  <c r="AN85" i="10"/>
  <c r="AM85" i="10"/>
  <c r="AL85" i="10"/>
  <c r="AN84" i="10"/>
  <c r="AM84" i="10"/>
  <c r="AL84" i="10"/>
  <c r="AN83" i="10"/>
  <c r="AM83" i="10"/>
  <c r="AL83" i="10"/>
  <c r="AN82" i="10"/>
  <c r="AM82" i="10"/>
  <c r="AL82" i="10"/>
  <c r="AN81" i="10"/>
  <c r="AM81" i="10"/>
  <c r="AL81" i="10"/>
  <c r="AN80" i="10"/>
  <c r="AM80" i="10"/>
  <c r="AL80" i="10"/>
  <c r="AN79" i="10"/>
  <c r="AM79" i="10"/>
  <c r="AL79" i="10"/>
  <c r="AN78" i="10"/>
  <c r="AM78" i="10"/>
  <c r="AL78" i="10"/>
  <c r="AN77" i="10"/>
  <c r="AM77" i="10"/>
  <c r="AL77" i="10"/>
  <c r="AN76" i="10"/>
  <c r="AM76" i="10"/>
  <c r="AL76" i="10"/>
  <c r="AN75" i="10"/>
  <c r="AM75" i="10"/>
  <c r="AL75" i="10"/>
  <c r="AN74" i="10"/>
  <c r="AM74" i="10"/>
  <c r="AL74" i="10"/>
  <c r="AN73" i="10"/>
  <c r="AM73" i="10"/>
  <c r="AL73" i="10"/>
  <c r="AN72" i="10"/>
  <c r="AM72" i="10"/>
  <c r="AL72" i="10"/>
  <c r="AN71" i="10"/>
  <c r="AM71" i="10"/>
  <c r="AL71" i="10"/>
  <c r="AN70" i="10"/>
  <c r="AM70" i="10"/>
  <c r="AL70" i="10"/>
  <c r="AN69" i="10"/>
  <c r="AM69" i="10"/>
  <c r="AL69" i="10"/>
  <c r="AN68" i="10"/>
  <c r="AM68" i="10"/>
  <c r="AL68" i="10"/>
  <c r="AN67" i="10"/>
  <c r="AM67" i="10"/>
  <c r="AL67" i="10"/>
  <c r="AN66" i="10"/>
  <c r="AM66" i="10"/>
  <c r="AL66" i="10"/>
  <c r="AN65" i="10"/>
  <c r="AM65" i="10"/>
  <c r="AL65" i="10"/>
  <c r="AN64" i="10"/>
  <c r="AM64" i="10"/>
  <c r="AL64" i="10"/>
  <c r="AN63" i="10"/>
  <c r="AM63" i="10"/>
  <c r="AL63" i="10"/>
  <c r="AN62" i="10"/>
  <c r="AM62" i="10"/>
  <c r="AL62" i="10"/>
  <c r="AN61" i="10"/>
  <c r="AM61" i="10"/>
  <c r="AL61" i="10"/>
  <c r="AN60" i="10"/>
  <c r="AM60" i="10"/>
  <c r="AL60" i="10"/>
  <c r="AN59" i="10"/>
  <c r="AM59" i="10"/>
  <c r="AL59" i="10"/>
  <c r="AN58" i="10"/>
  <c r="AM58" i="10"/>
  <c r="AL58" i="10"/>
  <c r="AN57" i="10"/>
  <c r="AM57" i="10"/>
  <c r="AL57" i="10"/>
  <c r="AN56" i="10"/>
  <c r="AM56" i="10"/>
  <c r="AL56" i="10"/>
  <c r="AN55" i="10"/>
  <c r="AM55" i="10"/>
  <c r="AL55" i="10"/>
  <c r="AN54" i="10"/>
  <c r="AM54" i="10"/>
  <c r="AL54" i="10"/>
  <c r="AN53" i="10"/>
  <c r="AM53" i="10"/>
  <c r="AL53" i="10"/>
  <c r="AN52" i="10"/>
  <c r="AM52" i="10"/>
  <c r="AL52" i="10"/>
  <c r="AN51" i="10"/>
  <c r="AM51" i="10"/>
  <c r="AL51" i="10"/>
  <c r="AN50" i="10"/>
  <c r="AM50" i="10"/>
  <c r="AL50" i="10"/>
  <c r="AN49" i="10"/>
  <c r="AM49" i="10"/>
  <c r="AL49" i="10"/>
  <c r="AN48" i="10"/>
  <c r="AM48" i="10"/>
  <c r="AL48" i="10"/>
  <c r="AN47" i="10"/>
  <c r="AM47" i="10"/>
  <c r="AL47" i="10"/>
  <c r="AN46" i="10"/>
  <c r="AM46" i="10"/>
  <c r="AL46" i="10"/>
  <c r="AN45" i="10"/>
  <c r="AM45" i="10"/>
  <c r="AL45" i="10"/>
  <c r="AN44" i="10"/>
  <c r="D848" i="9"/>
  <c r="D849" i="9"/>
  <c r="D850" i="9"/>
  <c r="D851" i="9"/>
  <c r="D852" i="9"/>
  <c r="D853" i="9"/>
  <c r="D854" i="9"/>
  <c r="D855" i="9"/>
  <c r="D856" i="9"/>
  <c r="D857" i="9"/>
  <c r="D858" i="9"/>
  <c r="D859" i="9"/>
  <c r="D860" i="9"/>
  <c r="D861" i="9"/>
  <c r="D862" i="9"/>
  <c r="D863" i="9"/>
  <c r="D864" i="9"/>
  <c r="D865" i="9"/>
  <c r="D866" i="9"/>
  <c r="D867" i="9"/>
  <c r="D868" i="9"/>
  <c r="D869" i="9"/>
  <c r="D870" i="9"/>
  <c r="D871" i="9"/>
  <c r="D872" i="9"/>
  <c r="D873" i="9"/>
  <c r="D874" i="9"/>
  <c r="D875" i="9"/>
  <c r="D876" i="9"/>
  <c r="D877" i="9"/>
  <c r="D878" i="9"/>
  <c r="D879" i="9"/>
  <c r="D880" i="9"/>
  <c r="D881" i="9"/>
  <c r="D882" i="9"/>
  <c r="D883" i="9"/>
  <c r="D884" i="9"/>
  <c r="D885" i="9"/>
  <c r="D886" i="9"/>
  <c r="D887" i="9"/>
  <c r="D888" i="9"/>
  <c r="D889" i="9"/>
  <c r="D890" i="9"/>
  <c r="D891" i="9"/>
  <c r="D892" i="9"/>
  <c r="D893" i="9"/>
  <c r="D894" i="9"/>
  <c r="D895" i="9"/>
  <c r="D896" i="9"/>
  <c r="D897" i="9"/>
  <c r="D898" i="9"/>
  <c r="D899" i="9"/>
  <c r="D900" i="9"/>
  <c r="D901" i="9"/>
  <c r="BB847" i="9"/>
  <c r="BC847" i="9"/>
  <c r="BF847" i="9"/>
  <c r="BG847" i="9"/>
  <c r="BJ847" i="9"/>
  <c r="BK847" i="9"/>
  <c r="BN847" i="9"/>
  <c r="BO847" i="9"/>
  <c r="BB848" i="9"/>
  <c r="BC848" i="9"/>
  <c r="BF848" i="9"/>
  <c r="BG848" i="9"/>
  <c r="BJ848" i="9"/>
  <c r="BK848" i="9"/>
  <c r="BN848" i="9"/>
  <c r="BO848" i="9"/>
  <c r="BB849" i="9"/>
  <c r="BC849" i="9"/>
  <c r="BF849" i="9"/>
  <c r="BG849" i="9"/>
  <c r="BJ849" i="9"/>
  <c r="BK849" i="9"/>
  <c r="BN849" i="9"/>
  <c r="BO849" i="9"/>
  <c r="BB850" i="9"/>
  <c r="BC850" i="9"/>
  <c r="BF850" i="9"/>
  <c r="BG850" i="9"/>
  <c r="BJ850" i="9"/>
  <c r="BK850" i="9"/>
  <c r="BN850" i="9"/>
  <c r="BO850" i="9"/>
  <c r="BB851" i="9"/>
  <c r="BC851" i="9"/>
  <c r="BF851" i="9"/>
  <c r="BG851" i="9"/>
  <c r="BJ851" i="9"/>
  <c r="BK851" i="9"/>
  <c r="BN851" i="9"/>
  <c r="BO851" i="9"/>
  <c r="BB852" i="9"/>
  <c r="BC852" i="9"/>
  <c r="BF852" i="9"/>
  <c r="BG852" i="9"/>
  <c r="BJ852" i="9"/>
  <c r="BK852" i="9"/>
  <c r="BN852" i="9"/>
  <c r="BO852" i="9"/>
  <c r="BB853" i="9"/>
  <c r="BC853" i="9"/>
  <c r="BF853" i="9"/>
  <c r="BG853" i="9"/>
  <c r="BJ853" i="9"/>
  <c r="BK853" i="9"/>
  <c r="BN853" i="9"/>
  <c r="BO853" i="9"/>
  <c r="BB854" i="9"/>
  <c r="BC854" i="9"/>
  <c r="BF854" i="9"/>
  <c r="BG854" i="9"/>
  <c r="BJ854" i="9"/>
  <c r="BK854" i="9"/>
  <c r="BN854" i="9"/>
  <c r="BO854" i="9"/>
  <c r="BB855" i="9"/>
  <c r="BC855" i="9"/>
  <c r="BF855" i="9"/>
  <c r="BG855" i="9"/>
  <c r="BJ855" i="9"/>
  <c r="BK855" i="9"/>
  <c r="BN855" i="9"/>
  <c r="BO855" i="9"/>
  <c r="BB856" i="9"/>
  <c r="BC856" i="9"/>
  <c r="BF856" i="9"/>
  <c r="BG856" i="9"/>
  <c r="BJ856" i="9"/>
  <c r="BK856" i="9"/>
  <c r="BN856" i="9"/>
  <c r="BO856" i="9"/>
  <c r="BB857" i="9"/>
  <c r="BC857" i="9"/>
  <c r="BF857" i="9"/>
  <c r="BG857" i="9"/>
  <c r="BJ857" i="9"/>
  <c r="BK857" i="9"/>
  <c r="BN857" i="9"/>
  <c r="BO857" i="9"/>
  <c r="BB858" i="9"/>
  <c r="BC858" i="9"/>
  <c r="BF858" i="9"/>
  <c r="BG858" i="9"/>
  <c r="BJ858" i="9"/>
  <c r="BK858" i="9"/>
  <c r="BN858" i="9"/>
  <c r="BO858" i="9"/>
  <c r="BB859" i="9"/>
  <c r="BC859" i="9"/>
  <c r="BF859" i="9"/>
  <c r="BG859" i="9"/>
  <c r="BJ859" i="9"/>
  <c r="BK859" i="9"/>
  <c r="BN859" i="9"/>
  <c r="BO859" i="9"/>
  <c r="BB860" i="9"/>
  <c r="BC860" i="9"/>
  <c r="BF860" i="9"/>
  <c r="BG860" i="9"/>
  <c r="BJ860" i="9"/>
  <c r="BK860" i="9"/>
  <c r="BN860" i="9"/>
  <c r="BO860" i="9"/>
  <c r="BB861" i="9"/>
  <c r="BC861" i="9"/>
  <c r="BF861" i="9"/>
  <c r="BG861" i="9"/>
  <c r="BJ861" i="9"/>
  <c r="BK861" i="9"/>
  <c r="BN861" i="9"/>
  <c r="BO861" i="9"/>
  <c r="BB862" i="9"/>
  <c r="BC862" i="9"/>
  <c r="BF862" i="9"/>
  <c r="BG862" i="9"/>
  <c r="BJ862" i="9"/>
  <c r="BK862" i="9"/>
  <c r="BN862" i="9"/>
  <c r="BO862" i="9"/>
  <c r="BB863" i="9"/>
  <c r="BC863" i="9"/>
  <c r="BF863" i="9"/>
  <c r="BG863" i="9"/>
  <c r="BJ863" i="9"/>
  <c r="BK863" i="9"/>
  <c r="BN863" i="9"/>
  <c r="BO863" i="9"/>
  <c r="BB864" i="9"/>
  <c r="BC864" i="9"/>
  <c r="BF864" i="9"/>
  <c r="BG864" i="9"/>
  <c r="BJ864" i="9"/>
  <c r="BK864" i="9"/>
  <c r="BN864" i="9"/>
  <c r="BO864" i="9"/>
  <c r="BB865" i="9"/>
  <c r="BC865" i="9"/>
  <c r="BF865" i="9"/>
  <c r="BG865" i="9"/>
  <c r="BJ865" i="9"/>
  <c r="BK865" i="9"/>
  <c r="BN865" i="9"/>
  <c r="BO865" i="9"/>
  <c r="BB866" i="9"/>
  <c r="BC866" i="9"/>
  <c r="BF866" i="9"/>
  <c r="BG866" i="9"/>
  <c r="BJ866" i="9"/>
  <c r="BK866" i="9"/>
  <c r="BN866" i="9"/>
  <c r="BO866" i="9"/>
  <c r="BB867" i="9"/>
  <c r="BC867" i="9"/>
  <c r="BF867" i="9"/>
  <c r="BG867" i="9"/>
  <c r="BJ867" i="9"/>
  <c r="BK867" i="9"/>
  <c r="BN867" i="9"/>
  <c r="BO867" i="9"/>
  <c r="BB868" i="9"/>
  <c r="BC868" i="9"/>
  <c r="BF868" i="9"/>
  <c r="BG868" i="9"/>
  <c r="BJ868" i="9"/>
  <c r="BK868" i="9"/>
  <c r="BN868" i="9"/>
  <c r="BO868" i="9"/>
  <c r="BB869" i="9"/>
  <c r="BC869" i="9"/>
  <c r="BF869" i="9"/>
  <c r="BG869" i="9"/>
  <c r="BJ869" i="9"/>
  <c r="BK869" i="9"/>
  <c r="BN869" i="9"/>
  <c r="BO869" i="9"/>
  <c r="BB870" i="9"/>
  <c r="BC870" i="9"/>
  <c r="BF870" i="9"/>
  <c r="BG870" i="9"/>
  <c r="BJ870" i="9"/>
  <c r="BK870" i="9"/>
  <c r="BN870" i="9"/>
  <c r="BO870" i="9"/>
  <c r="BB871" i="9"/>
  <c r="BC871" i="9"/>
  <c r="BF871" i="9"/>
  <c r="BG871" i="9"/>
  <c r="BJ871" i="9"/>
  <c r="BK871" i="9"/>
  <c r="BN871" i="9"/>
  <c r="BO871" i="9"/>
  <c r="BB872" i="9"/>
  <c r="BC872" i="9"/>
  <c r="BF872" i="9"/>
  <c r="BG872" i="9"/>
  <c r="BJ872" i="9"/>
  <c r="BK872" i="9"/>
  <c r="BN872" i="9"/>
  <c r="BO872" i="9"/>
  <c r="BB873" i="9"/>
  <c r="BC873" i="9"/>
  <c r="BF873" i="9"/>
  <c r="BG873" i="9"/>
  <c r="BJ873" i="9"/>
  <c r="BK873" i="9"/>
  <c r="BN873" i="9"/>
  <c r="BO873" i="9"/>
  <c r="BB874" i="9"/>
  <c r="BC874" i="9"/>
  <c r="BF874" i="9"/>
  <c r="BG874" i="9"/>
  <c r="BJ874" i="9"/>
  <c r="BK874" i="9"/>
  <c r="BN874" i="9"/>
  <c r="BO874" i="9"/>
  <c r="BB875" i="9"/>
  <c r="BC875" i="9"/>
  <c r="BF875" i="9"/>
  <c r="BG875" i="9"/>
  <c r="BJ875" i="9"/>
  <c r="BK875" i="9"/>
  <c r="BN875" i="9"/>
  <c r="BO875" i="9"/>
  <c r="BB876" i="9"/>
  <c r="BC876" i="9"/>
  <c r="BF876" i="9"/>
  <c r="BG876" i="9"/>
  <c r="BJ876" i="9"/>
  <c r="BK876" i="9"/>
  <c r="BN876" i="9"/>
  <c r="BO876" i="9"/>
  <c r="BB877" i="9"/>
  <c r="BC877" i="9"/>
  <c r="BF877" i="9"/>
  <c r="BG877" i="9"/>
  <c r="BJ877" i="9"/>
  <c r="BK877" i="9"/>
  <c r="BN877" i="9"/>
  <c r="BO877" i="9"/>
  <c r="BB878" i="9"/>
  <c r="BC878" i="9"/>
  <c r="BF878" i="9"/>
  <c r="BG878" i="9"/>
  <c r="BJ878" i="9"/>
  <c r="BK878" i="9"/>
  <c r="BN878" i="9"/>
  <c r="BO878" i="9"/>
  <c r="BB879" i="9"/>
  <c r="BC879" i="9"/>
  <c r="BF879" i="9"/>
  <c r="BG879" i="9"/>
  <c r="BJ879" i="9"/>
  <c r="BK879" i="9"/>
  <c r="BN879" i="9"/>
  <c r="BO879" i="9"/>
  <c r="BB880" i="9"/>
  <c r="BC880" i="9"/>
  <c r="BF880" i="9"/>
  <c r="BG880" i="9"/>
  <c r="BJ880" i="9"/>
  <c r="BK880" i="9"/>
  <c r="BN880" i="9"/>
  <c r="BO880" i="9"/>
  <c r="BB881" i="9"/>
  <c r="BC881" i="9"/>
  <c r="BF881" i="9"/>
  <c r="BG881" i="9"/>
  <c r="BJ881" i="9"/>
  <c r="BK881" i="9"/>
  <c r="BN881" i="9"/>
  <c r="BO881" i="9"/>
  <c r="BB882" i="9"/>
  <c r="BC882" i="9"/>
  <c r="BF882" i="9"/>
  <c r="BG882" i="9"/>
  <c r="BJ882" i="9"/>
  <c r="BK882" i="9"/>
  <c r="BN882" i="9"/>
  <c r="BO882" i="9"/>
  <c r="BB883" i="9"/>
  <c r="BC883" i="9"/>
  <c r="BF883" i="9"/>
  <c r="BG883" i="9"/>
  <c r="BJ883" i="9"/>
  <c r="BK883" i="9"/>
  <c r="BN883" i="9"/>
  <c r="BO883" i="9"/>
  <c r="BB884" i="9"/>
  <c r="BC884" i="9"/>
  <c r="BF884" i="9"/>
  <c r="BG884" i="9"/>
  <c r="BJ884" i="9"/>
  <c r="BK884" i="9"/>
  <c r="BN884" i="9"/>
  <c r="BO884" i="9"/>
  <c r="BB885" i="9"/>
  <c r="BC885" i="9"/>
  <c r="BF885" i="9"/>
  <c r="BG885" i="9"/>
  <c r="BJ885" i="9"/>
  <c r="BK885" i="9"/>
  <c r="BN885" i="9"/>
  <c r="BO885" i="9"/>
  <c r="BB886" i="9"/>
  <c r="BC886" i="9"/>
  <c r="BF886" i="9"/>
  <c r="BG886" i="9"/>
  <c r="BJ886" i="9"/>
  <c r="BK886" i="9"/>
  <c r="BN886" i="9"/>
  <c r="BO886" i="9"/>
  <c r="BB887" i="9"/>
  <c r="BC887" i="9"/>
  <c r="BF887" i="9"/>
  <c r="BG887" i="9"/>
  <c r="BJ887" i="9"/>
  <c r="BK887" i="9"/>
  <c r="BN887" i="9"/>
  <c r="BO887" i="9"/>
  <c r="BB888" i="9"/>
  <c r="BC888" i="9"/>
  <c r="BF888" i="9"/>
  <c r="BG888" i="9"/>
  <c r="BJ888" i="9"/>
  <c r="BK888" i="9"/>
  <c r="BN888" i="9"/>
  <c r="BO888" i="9"/>
  <c r="BB889" i="9"/>
  <c r="BC889" i="9"/>
  <c r="BF889" i="9"/>
  <c r="BG889" i="9"/>
  <c r="BJ889" i="9"/>
  <c r="BK889" i="9"/>
  <c r="BN889" i="9"/>
  <c r="BO889" i="9"/>
  <c r="BB890" i="9"/>
  <c r="BC890" i="9"/>
  <c r="BF890" i="9"/>
  <c r="BG890" i="9"/>
  <c r="BJ890" i="9"/>
  <c r="BK890" i="9"/>
  <c r="BN890" i="9"/>
  <c r="BO890" i="9"/>
  <c r="BB891" i="9"/>
  <c r="BC891" i="9"/>
  <c r="BF891" i="9"/>
  <c r="BG891" i="9"/>
  <c r="BJ891" i="9"/>
  <c r="BK891" i="9"/>
  <c r="BN891" i="9"/>
  <c r="BO891" i="9"/>
  <c r="BB892" i="9"/>
  <c r="BC892" i="9"/>
  <c r="BF892" i="9"/>
  <c r="BG892" i="9"/>
  <c r="BJ892" i="9"/>
  <c r="BK892" i="9"/>
  <c r="BN892" i="9"/>
  <c r="BO892" i="9"/>
  <c r="BB893" i="9"/>
  <c r="BC893" i="9"/>
  <c r="BF893" i="9"/>
  <c r="BG893" i="9"/>
  <c r="BJ893" i="9"/>
  <c r="BK893" i="9"/>
  <c r="BN893" i="9"/>
  <c r="BO893" i="9"/>
  <c r="BB894" i="9"/>
  <c r="BC894" i="9"/>
  <c r="BF894" i="9"/>
  <c r="BG894" i="9"/>
  <c r="BJ894" i="9"/>
  <c r="BK894" i="9"/>
  <c r="BN894" i="9"/>
  <c r="BO894" i="9"/>
  <c r="BB895" i="9"/>
  <c r="BC895" i="9"/>
  <c r="BF895" i="9"/>
  <c r="BG895" i="9"/>
  <c r="BJ895" i="9"/>
  <c r="BK895" i="9"/>
  <c r="BN895" i="9"/>
  <c r="BO895" i="9"/>
  <c r="BB896" i="9"/>
  <c r="BC896" i="9"/>
  <c r="BF896" i="9"/>
  <c r="BG896" i="9"/>
  <c r="BJ896" i="9"/>
  <c r="BK896" i="9"/>
  <c r="BN896" i="9"/>
  <c r="BO896" i="9"/>
  <c r="BB897" i="9"/>
  <c r="BC897" i="9"/>
  <c r="BF897" i="9"/>
  <c r="BG897" i="9"/>
  <c r="BJ897" i="9"/>
  <c r="BK897" i="9"/>
  <c r="BN897" i="9"/>
  <c r="BO897" i="9"/>
  <c r="BB898" i="9"/>
  <c r="BC898" i="9"/>
  <c r="BF898" i="9"/>
  <c r="BG898" i="9"/>
  <c r="BJ898" i="9"/>
  <c r="BK898" i="9"/>
  <c r="BN898" i="9"/>
  <c r="BO898" i="9"/>
  <c r="BB899" i="9"/>
  <c r="BC899" i="9"/>
  <c r="BF899" i="9"/>
  <c r="BG899" i="9"/>
  <c r="BJ899" i="9"/>
  <c r="BK899" i="9"/>
  <c r="BN899" i="9"/>
  <c r="BO899" i="9"/>
  <c r="BB900" i="9"/>
  <c r="BC900" i="9"/>
  <c r="BF900" i="9"/>
  <c r="BG900" i="9"/>
  <c r="BJ900" i="9"/>
  <c r="BK900" i="9"/>
  <c r="BN900" i="9"/>
  <c r="BO900" i="9"/>
  <c r="BB901" i="9"/>
  <c r="BC901" i="9"/>
  <c r="BF901" i="9"/>
  <c r="BG901" i="9"/>
  <c r="BJ901" i="9"/>
  <c r="BK901" i="9"/>
  <c r="BN901" i="9"/>
  <c r="BO901" i="9"/>
  <c r="S810" i="9"/>
  <c r="O670" i="9"/>
  <c r="AF873" i="9"/>
  <c r="AG873" i="9" s="1"/>
  <c r="AH873" i="9" s="1"/>
  <c r="D580" i="9"/>
  <c r="D581" i="9"/>
  <c r="D582" i="9"/>
  <c r="D583" i="9"/>
  <c r="D584" i="9"/>
  <c r="D585" i="9"/>
  <c r="D586" i="9"/>
  <c r="D587" i="9"/>
  <c r="D588" i="9"/>
  <c r="D589" i="9"/>
  <c r="D590" i="9"/>
  <c r="D591" i="9"/>
  <c r="D592" i="9"/>
  <c r="D593" i="9"/>
  <c r="D594" i="9"/>
  <c r="D595" i="9"/>
  <c r="D596" i="9"/>
  <c r="D597" i="9"/>
  <c r="D598" i="9"/>
  <c r="D599" i="9"/>
  <c r="D600" i="9"/>
  <c r="D601" i="9"/>
  <c r="D602" i="9"/>
  <c r="D603" i="9"/>
  <c r="D604" i="9"/>
  <c r="D605" i="9"/>
  <c r="D606" i="9"/>
  <c r="D607" i="9"/>
  <c r="D608" i="9"/>
  <c r="D609" i="9"/>
  <c r="D610" i="9"/>
  <c r="D611" i="9"/>
  <c r="D612" i="9"/>
  <c r="D613" i="9"/>
  <c r="D614" i="9"/>
  <c r="D615" i="9"/>
  <c r="D616" i="9"/>
  <c r="D617" i="9"/>
  <c r="D618" i="9"/>
  <c r="D619" i="9"/>
  <c r="D620" i="9"/>
  <c r="D621" i="9"/>
  <c r="D622" i="9"/>
  <c r="D623" i="9"/>
  <c r="D624" i="9"/>
  <c r="D625" i="9"/>
  <c r="D626" i="9"/>
  <c r="D627" i="9"/>
  <c r="D628" i="9"/>
  <c r="D629" i="9"/>
  <c r="D630" i="9"/>
  <c r="D631" i="9"/>
  <c r="D632" i="9"/>
  <c r="D633" i="9"/>
  <c r="AP633" i="9"/>
  <c r="AK633" i="9"/>
  <c r="AK579" i="9"/>
  <c r="AK580" i="9"/>
  <c r="AK581" i="9"/>
  <c r="AK582" i="9"/>
  <c r="AK583" i="9"/>
  <c r="AK584" i="9"/>
  <c r="AK585" i="9"/>
  <c r="AK586" i="9"/>
  <c r="AK587" i="9"/>
  <c r="AK588" i="9"/>
  <c r="AK589" i="9"/>
  <c r="AK590" i="9"/>
  <c r="AK591" i="9"/>
  <c r="AK592" i="9"/>
  <c r="AK593" i="9"/>
  <c r="AK594" i="9"/>
  <c r="AK595" i="9"/>
  <c r="AK596" i="9"/>
  <c r="AK597" i="9"/>
  <c r="AK598" i="9"/>
  <c r="AK599" i="9"/>
  <c r="AK600" i="9"/>
  <c r="AK601" i="9"/>
  <c r="AK602" i="9"/>
  <c r="AK603" i="9"/>
  <c r="AK604" i="9"/>
  <c r="AK605" i="9"/>
  <c r="AK606" i="9"/>
  <c r="AK607" i="9"/>
  <c r="AK608" i="9"/>
  <c r="AK609" i="9"/>
  <c r="AK610" i="9"/>
  <c r="AK611" i="9"/>
  <c r="AK612" i="9"/>
  <c r="AK613" i="9"/>
  <c r="AK614" i="9"/>
  <c r="AK615" i="9"/>
  <c r="AK616" i="9"/>
  <c r="AK617" i="9"/>
  <c r="AK618" i="9"/>
  <c r="AK619" i="9"/>
  <c r="AK620" i="9"/>
  <c r="AK621" i="9"/>
  <c r="AK622" i="9"/>
  <c r="AK623" i="9"/>
  <c r="AK624" i="9"/>
  <c r="AK625" i="9"/>
  <c r="AK626" i="9"/>
  <c r="AK627" i="9"/>
  <c r="AK628" i="9"/>
  <c r="AK629" i="9"/>
  <c r="AK630" i="9"/>
  <c r="AK631" i="9"/>
  <c r="AK632" i="9"/>
  <c r="AG633" i="9"/>
  <c r="AH633" i="9"/>
  <c r="AI633" i="9"/>
  <c r="AG579" i="9"/>
  <c r="AH579" i="9"/>
  <c r="AG580" i="9"/>
  <c r="AH580" i="9"/>
  <c r="AI580" i="9"/>
  <c r="AG581" i="9"/>
  <c r="AH581" i="9"/>
  <c r="AI581" i="9"/>
  <c r="AG582" i="9"/>
  <c r="AH582" i="9"/>
  <c r="AI582" i="9"/>
  <c r="AG583" i="9"/>
  <c r="AH583" i="9"/>
  <c r="AI583" i="9"/>
  <c r="AG584" i="9"/>
  <c r="AH584" i="9"/>
  <c r="AI584" i="9"/>
  <c r="AG585" i="9"/>
  <c r="AH585" i="9"/>
  <c r="AI585" i="9"/>
  <c r="AG586" i="9"/>
  <c r="AH586" i="9"/>
  <c r="AI586" i="9"/>
  <c r="AG587" i="9"/>
  <c r="AH587" i="9"/>
  <c r="AI587" i="9"/>
  <c r="AG588" i="9"/>
  <c r="AH588" i="9"/>
  <c r="AI588" i="9"/>
  <c r="AG589" i="9"/>
  <c r="AH589" i="9"/>
  <c r="AI589" i="9"/>
  <c r="AG590" i="9"/>
  <c r="AH590" i="9"/>
  <c r="AI590" i="9"/>
  <c r="AG591" i="9"/>
  <c r="AH591" i="9"/>
  <c r="AI591" i="9"/>
  <c r="AG592" i="9"/>
  <c r="AH592" i="9"/>
  <c r="AI592" i="9"/>
  <c r="AG593" i="9"/>
  <c r="AH593" i="9"/>
  <c r="AI593" i="9"/>
  <c r="AG594" i="9"/>
  <c r="AH594" i="9"/>
  <c r="AI594" i="9"/>
  <c r="AG595" i="9"/>
  <c r="AH595" i="9"/>
  <c r="AI595" i="9"/>
  <c r="AG596" i="9"/>
  <c r="AH596" i="9"/>
  <c r="AI596" i="9"/>
  <c r="AG597" i="9"/>
  <c r="AH597" i="9"/>
  <c r="AI597" i="9"/>
  <c r="AG598" i="9"/>
  <c r="AH598" i="9"/>
  <c r="AI598" i="9"/>
  <c r="AG599" i="9"/>
  <c r="AH599" i="9"/>
  <c r="AI599" i="9"/>
  <c r="AG600" i="9"/>
  <c r="AH600" i="9"/>
  <c r="AI600" i="9"/>
  <c r="AG601" i="9"/>
  <c r="AH601" i="9"/>
  <c r="AI601" i="9"/>
  <c r="AG602" i="9"/>
  <c r="AH602" i="9"/>
  <c r="AI602" i="9"/>
  <c r="AG603" i="9"/>
  <c r="AH603" i="9"/>
  <c r="AI603" i="9"/>
  <c r="AG604" i="9"/>
  <c r="AH604" i="9"/>
  <c r="AI604" i="9"/>
  <c r="AG605" i="9"/>
  <c r="AH605" i="9"/>
  <c r="AI605" i="9"/>
  <c r="AG606" i="9"/>
  <c r="AH606" i="9"/>
  <c r="AI606" i="9"/>
  <c r="AG607" i="9"/>
  <c r="AH607" i="9"/>
  <c r="AI607" i="9"/>
  <c r="AG608" i="9"/>
  <c r="AH608" i="9"/>
  <c r="AI608" i="9"/>
  <c r="AG609" i="9"/>
  <c r="AH609" i="9"/>
  <c r="AI609" i="9"/>
  <c r="AG610" i="9"/>
  <c r="AH610" i="9"/>
  <c r="AI610" i="9"/>
  <c r="AG611" i="9"/>
  <c r="AH611" i="9"/>
  <c r="AI611" i="9"/>
  <c r="AG612" i="9"/>
  <c r="AH612" i="9"/>
  <c r="AI612" i="9"/>
  <c r="AG613" i="9"/>
  <c r="AH613" i="9"/>
  <c r="AI613" i="9"/>
  <c r="AG614" i="9"/>
  <c r="AH614" i="9"/>
  <c r="AI614" i="9"/>
  <c r="AG615" i="9"/>
  <c r="AH615" i="9"/>
  <c r="AI615" i="9"/>
  <c r="AG616" i="9"/>
  <c r="AH616" i="9"/>
  <c r="AI616" i="9"/>
  <c r="AG617" i="9"/>
  <c r="AH617" i="9"/>
  <c r="AI617" i="9"/>
  <c r="AG618" i="9"/>
  <c r="AH618" i="9"/>
  <c r="AI618" i="9"/>
  <c r="AG619" i="9"/>
  <c r="AH619" i="9"/>
  <c r="AI619" i="9"/>
  <c r="AG620" i="9"/>
  <c r="AH620" i="9"/>
  <c r="AI620" i="9"/>
  <c r="AG621" i="9"/>
  <c r="AH621" i="9"/>
  <c r="AI621" i="9"/>
  <c r="AG622" i="9"/>
  <c r="AH622" i="9"/>
  <c r="AI622" i="9"/>
  <c r="AG623" i="9"/>
  <c r="AH623" i="9"/>
  <c r="AI623" i="9"/>
  <c r="AG624" i="9"/>
  <c r="AH624" i="9"/>
  <c r="AI624" i="9"/>
  <c r="AG625" i="9"/>
  <c r="AH625" i="9"/>
  <c r="AI625" i="9"/>
  <c r="AG626" i="9"/>
  <c r="AH626" i="9"/>
  <c r="AI626" i="9"/>
  <c r="AG627" i="9"/>
  <c r="AH627" i="9"/>
  <c r="AI627" i="9"/>
  <c r="AG628" i="9"/>
  <c r="AH628" i="9"/>
  <c r="AI628" i="9"/>
  <c r="AG629" i="9"/>
  <c r="AH629" i="9"/>
  <c r="AI629" i="9"/>
  <c r="AG630" i="9"/>
  <c r="AH630" i="9"/>
  <c r="AI630" i="9"/>
  <c r="AG631" i="9"/>
  <c r="AH631" i="9"/>
  <c r="AI631" i="9"/>
  <c r="AG632" i="9"/>
  <c r="AH632" i="9"/>
  <c r="AI632" i="9"/>
  <c r="BE846" i="10"/>
  <c r="AK844" i="10"/>
  <c r="AK842" i="10"/>
  <c r="BE869" i="10"/>
  <c r="BH869" i="10" s="1"/>
  <c r="BA851" i="10"/>
  <c r="BD851" i="10" s="1"/>
  <c r="AK878" i="10"/>
  <c r="BA848" i="10"/>
  <c r="BD848" i="10" s="1"/>
  <c r="BI873" i="10"/>
  <c r="BL873" i="10" s="1"/>
  <c r="AR869" i="10"/>
  <c r="AK877" i="10"/>
  <c r="AK874" i="10"/>
  <c r="AV867" i="10"/>
  <c r="BA845" i="10"/>
  <c r="BD845" i="10" s="1"/>
  <c r="BA861" i="10"/>
  <c r="BD861" i="10" s="1"/>
  <c r="BE857" i="10"/>
  <c r="BH857" i="10"/>
  <c r="AZ871" i="10"/>
  <c r="BA840" i="10"/>
  <c r="BD840" i="10" s="1"/>
  <c r="AL858" i="10"/>
  <c r="BA859" i="10"/>
  <c r="BD859" i="10" s="1"/>
  <c r="AP697" i="10"/>
  <c r="AO59" i="10"/>
  <c r="AR851" i="10"/>
  <c r="AV861" i="10"/>
  <c r="AZ824" i="10"/>
  <c r="AR825" i="10"/>
  <c r="AO47" i="10"/>
  <c r="AP703" i="10"/>
  <c r="AL775" i="10"/>
  <c r="AL783" i="10"/>
  <c r="AZ838" i="10"/>
  <c r="AR848" i="10"/>
  <c r="AV854" i="10"/>
  <c r="BL858" i="10"/>
  <c r="AL869" i="10"/>
  <c r="AR877" i="10"/>
  <c r="AO99" i="10"/>
  <c r="AM449" i="10"/>
  <c r="AV860" i="10"/>
  <c r="AV873" i="10"/>
  <c r="AZ826" i="10"/>
  <c r="AR827" i="10"/>
  <c r="AZ825" i="10"/>
  <c r="AZ830" i="10"/>
  <c r="AR831" i="10"/>
  <c r="AZ852" i="10"/>
  <c r="AO588" i="10"/>
  <c r="AO600" i="10"/>
  <c r="AO604" i="10"/>
  <c r="AZ839" i="10"/>
  <c r="AV844" i="10"/>
  <c r="AK857" i="10"/>
  <c r="AZ864" i="10"/>
  <c r="AZ868" i="10"/>
  <c r="AV878" i="10"/>
  <c r="AL902" i="10"/>
  <c r="AM973" i="10"/>
  <c r="AM979" i="10"/>
  <c r="AV851" i="10"/>
  <c r="BE851" i="10"/>
  <c r="BH851" i="10" s="1"/>
  <c r="AK870" i="10"/>
  <c r="AO86" i="10"/>
  <c r="AQ453" i="10"/>
  <c r="AP699" i="10"/>
  <c r="BM824" i="10"/>
  <c r="BP824" i="10" s="1"/>
  <c r="AL834" i="10"/>
  <c r="AZ848" i="10"/>
  <c r="AZ849" i="10"/>
  <c r="AO594" i="10"/>
  <c r="AZ833" i="10"/>
  <c r="AZ834" i="10"/>
  <c r="AV840" i="10"/>
  <c r="AZ842" i="10"/>
  <c r="AV846" i="10"/>
  <c r="AR868" i="10"/>
  <c r="AW1005" i="10"/>
  <c r="AO582" i="10"/>
  <c r="AZ827" i="10"/>
  <c r="AV839" i="10"/>
  <c r="AZ841" i="10"/>
  <c r="AO51" i="10"/>
  <c r="AO95" i="10"/>
  <c r="AV830" i="10"/>
  <c r="AR833" i="10"/>
  <c r="AO592" i="10"/>
  <c r="AO596" i="10"/>
  <c r="AP687" i="10"/>
  <c r="AV831" i="10"/>
  <c r="AZ832" i="10"/>
  <c r="AR835" i="10"/>
  <c r="AZ853" i="10"/>
  <c r="AZ857" i="10"/>
  <c r="AZ858" i="10"/>
  <c r="AV863" i="10"/>
  <c r="AZ872" i="10"/>
  <c r="AO71" i="10"/>
  <c r="AM180" i="10"/>
  <c r="AO587" i="10"/>
  <c r="AR824" i="10"/>
  <c r="AR834" i="10"/>
  <c r="AV836" i="10"/>
  <c r="AV848" i="10"/>
  <c r="AZ850" i="10"/>
  <c r="AZ851" i="10"/>
  <c r="AR854" i="10"/>
  <c r="BA855" i="10"/>
  <c r="BD855" i="10" s="1"/>
  <c r="AR860" i="10"/>
  <c r="BM866" i="10"/>
  <c r="BP866" i="10" s="1"/>
  <c r="AV868" i="10"/>
  <c r="AR871" i="10"/>
  <c r="AZ873" i="10"/>
  <c r="AZ874" i="10"/>
  <c r="AV877" i="10"/>
  <c r="AL907" i="10"/>
  <c r="AL917" i="10"/>
  <c r="AL923" i="10"/>
  <c r="AO56" i="10"/>
  <c r="AO58" i="10"/>
  <c r="AO578" i="10"/>
  <c r="AP666" i="10"/>
  <c r="AR826" i="10"/>
  <c r="AZ831" i="10"/>
  <c r="AR832" i="10"/>
  <c r="AR841" i="10"/>
  <c r="AR842" i="10"/>
  <c r="AV847" i="10"/>
  <c r="AR852" i="10"/>
  <c r="AR856" i="10"/>
  <c r="AR858" i="10"/>
  <c r="AR865" i="10"/>
  <c r="AR876" i="10"/>
  <c r="AO65" i="10"/>
  <c r="AO90" i="10"/>
  <c r="AO565" i="10"/>
  <c r="AP667" i="10"/>
  <c r="AP686" i="10"/>
  <c r="AV824" i="10"/>
  <c r="AV828" i="10"/>
  <c r="AZ840" i="10"/>
  <c r="AV843" i="10"/>
  <c r="AZ847" i="10"/>
  <c r="AR850" i="10"/>
  <c r="AV855" i="10"/>
  <c r="AV856" i="10"/>
  <c r="AV859" i="10"/>
  <c r="AR863" i="10"/>
  <c r="AV865" i="10"/>
  <c r="AZ878" i="10"/>
  <c r="AZ879" i="10"/>
  <c r="AM974" i="10"/>
  <c r="AO75" i="10"/>
  <c r="AM172" i="10"/>
  <c r="AO589" i="10"/>
  <c r="AO610" i="10"/>
  <c r="AV826" i="10"/>
  <c r="AV827" i="10"/>
  <c r="AR830" i="10"/>
  <c r="AV832" i="10"/>
  <c r="AR839" i="10"/>
  <c r="AV841" i="10"/>
  <c r="AV842" i="10"/>
  <c r="AZ846" i="10"/>
  <c r="AR849" i="10"/>
  <c r="AV853" i="10"/>
  <c r="AV857" i="10"/>
  <c r="AZ860" i="10"/>
  <c r="AV869" i="10"/>
  <c r="AV871" i="10"/>
  <c r="AL903" i="10"/>
  <c r="AL913" i="10"/>
  <c r="AL916" i="10"/>
  <c r="AL919" i="10"/>
  <c r="AO52" i="10"/>
  <c r="AO57" i="10"/>
  <c r="AO62" i="10"/>
  <c r="AO67" i="10"/>
  <c r="AO580" i="10"/>
  <c r="AP670" i="10"/>
  <c r="AP695" i="10"/>
  <c r="AZ835" i="10"/>
  <c r="AR838" i="10"/>
  <c r="AZ855" i="10"/>
  <c r="AZ856" i="10"/>
  <c r="AR861" i="10"/>
  <c r="AV864" i="10"/>
  <c r="AV874" i="10"/>
  <c r="AZ875" i="10"/>
  <c r="AZ876" i="10"/>
  <c r="AO45" i="10"/>
  <c r="AO55" i="10"/>
  <c r="AO70" i="10"/>
  <c r="AO80" i="10"/>
  <c r="AO98" i="10"/>
  <c r="AM178" i="10"/>
  <c r="AO558" i="10"/>
  <c r="AO584" i="10"/>
  <c r="AP698" i="10"/>
  <c r="AL778" i="10"/>
  <c r="AL786" i="10"/>
  <c r="AV825" i="10"/>
  <c r="AR829" i="10"/>
  <c r="AV834" i="10"/>
  <c r="AV835" i="10"/>
  <c r="BP841" i="10"/>
  <c r="AZ843" i="10"/>
  <c r="AZ845" i="10"/>
  <c r="BM848" i="10"/>
  <c r="BP848" i="10" s="1"/>
  <c r="AR857" i="10"/>
  <c r="AL861" i="10"/>
  <c r="AV862" i="10"/>
  <c r="AR870" i="10"/>
  <c r="AV875" i="10"/>
  <c r="AR878" i="10"/>
  <c r="AR879" i="10"/>
  <c r="AL915" i="10"/>
  <c r="AL952" i="10"/>
  <c r="AO83" i="10"/>
  <c r="AO571" i="10"/>
  <c r="AO575" i="10"/>
  <c r="AP638" i="10"/>
  <c r="AP646" i="10"/>
  <c r="AP691" i="10"/>
  <c r="AL773" i="10"/>
  <c r="BL839" i="10"/>
  <c r="BA850" i="10"/>
  <c r="BD850" i="10" s="1"/>
  <c r="AR859" i="10"/>
  <c r="BH867" i="10"/>
  <c r="AV876" i="10"/>
  <c r="AL910" i="10"/>
  <c r="AM981" i="10"/>
  <c r="AO60" i="10"/>
  <c r="AO78" i="10"/>
  <c r="AO88" i="10"/>
  <c r="AO48" i="10"/>
  <c r="AO50" i="10"/>
  <c r="AO53" i="10"/>
  <c r="AO63" i="10"/>
  <c r="AO68" i="10"/>
  <c r="AO76" i="10"/>
  <c r="AO91" i="10"/>
  <c r="AO96" i="10"/>
  <c r="BS222" i="10"/>
  <c r="AP669" i="10"/>
  <c r="AL728" i="10"/>
  <c r="BE831" i="10"/>
  <c r="BH831" i="10" s="1"/>
  <c r="BD832" i="10"/>
  <c r="AV838" i="10"/>
  <c r="AR843" i="10"/>
  <c r="AR844" i="10"/>
  <c r="AR845" i="10"/>
  <c r="AR846" i="10"/>
  <c r="AZ861" i="10"/>
  <c r="AZ862" i="10"/>
  <c r="AV866" i="10"/>
  <c r="BE868" i="10"/>
  <c r="BH868" i="10" s="1"/>
  <c r="AR872" i="10"/>
  <c r="AR873" i="10"/>
  <c r="AL953" i="10"/>
  <c r="BM832" i="10"/>
  <c r="BP832" i="10" s="1"/>
  <c r="BM843" i="10"/>
  <c r="BP843" i="10" s="1"/>
  <c r="AO46" i="10"/>
  <c r="AO61" i="10"/>
  <c r="AO74" i="10"/>
  <c r="AO94" i="10"/>
  <c r="AM171" i="10"/>
  <c r="AL409" i="10"/>
  <c r="AO561" i="10"/>
  <c r="AO570" i="10"/>
  <c r="AO606" i="10"/>
  <c r="AP633" i="10"/>
  <c r="AL734" i="10"/>
  <c r="AZ836" i="10"/>
  <c r="AZ837" i="10"/>
  <c r="AR840" i="10"/>
  <c r="AR847" i="10"/>
  <c r="AV850" i="10"/>
  <c r="AR853" i="10"/>
  <c r="AZ854" i="10"/>
  <c r="AR862" i="10"/>
  <c r="BD862" i="10"/>
  <c r="AZ865" i="10"/>
  <c r="AZ866" i="10"/>
  <c r="AZ867" i="10"/>
  <c r="AV870" i="10"/>
  <c r="AV872" i="10"/>
  <c r="AR874" i="10"/>
  <c r="AR875" i="10"/>
  <c r="AV879" i="10"/>
  <c r="AL943" i="10"/>
  <c r="AO44" i="10"/>
  <c r="AO54" i="10"/>
  <c r="AO66" i="10"/>
  <c r="AO79" i="10"/>
  <c r="AO92" i="10"/>
  <c r="AO560" i="10"/>
  <c r="AO569" i="10"/>
  <c r="AO573" i="10"/>
  <c r="AO577" i="10"/>
  <c r="AP689" i="10"/>
  <c r="AV833" i="10"/>
  <c r="AL839" i="10"/>
  <c r="AN850" i="10"/>
  <c r="AR855" i="10"/>
  <c r="AV858" i="10"/>
  <c r="AR864" i="10"/>
  <c r="AR867" i="10"/>
  <c r="AL911" i="10"/>
  <c r="AO64" i="10"/>
  <c r="AO69" i="10"/>
  <c r="AO84" i="10"/>
  <c r="AO49" i="10"/>
  <c r="AO72" i="10"/>
  <c r="AO82" i="10"/>
  <c r="AO87" i="10"/>
  <c r="AM174" i="10"/>
  <c r="AW448" i="10"/>
  <c r="AO564" i="10"/>
  <c r="AO581" i="10"/>
  <c r="AO590" i="10"/>
  <c r="AO595" i="10"/>
  <c r="AO605" i="10"/>
  <c r="AP665" i="10"/>
  <c r="AL732" i="10"/>
  <c r="AZ829" i="10"/>
  <c r="AR836" i="10"/>
  <c r="AR837" i="10"/>
  <c r="AM839" i="10"/>
  <c r="AV852" i="10"/>
  <c r="AR866" i="10"/>
  <c r="AZ869" i="10"/>
  <c r="AZ870" i="10"/>
  <c r="AZ877" i="10"/>
  <c r="R884" i="9"/>
  <c r="BM884" i="9"/>
  <c r="BP884" i="9"/>
  <c r="AF872" i="9"/>
  <c r="AG872" i="9" s="1"/>
  <c r="AH872" i="9" s="1"/>
  <c r="Q901" i="9"/>
  <c r="AJ901" i="9" s="1"/>
  <c r="BI901" i="9"/>
  <c r="BL901" i="9" s="1"/>
  <c r="O866" i="9"/>
  <c r="BA866" i="9" s="1"/>
  <c r="BD866" i="9" s="1"/>
  <c r="P901" i="9"/>
  <c r="BE901" i="9" s="1"/>
  <c r="BH901" i="9" s="1"/>
  <c r="P881" i="9"/>
  <c r="BE881" i="9" s="1"/>
  <c r="BH881" i="9" s="1"/>
  <c r="Q861" i="9"/>
  <c r="BI861" i="9" s="1"/>
  <c r="BL861" i="9" s="1"/>
  <c r="AF861" i="9"/>
  <c r="AG861" i="9" s="1"/>
  <c r="AH861" i="9" s="1"/>
  <c r="P897" i="9"/>
  <c r="BE897" i="9" s="1"/>
  <c r="BH897" i="9" s="1"/>
  <c r="R880" i="9"/>
  <c r="BM880" i="9" s="1"/>
  <c r="BP880" i="9" s="1"/>
  <c r="P858" i="9"/>
  <c r="BE858" i="9"/>
  <c r="BH858" i="9" s="1"/>
  <c r="AF850" i="9"/>
  <c r="AG850" i="9" s="1"/>
  <c r="AH850" i="9" s="1"/>
  <c r="O895" i="9"/>
  <c r="AK895" i="9" s="1"/>
  <c r="BA895" i="9"/>
  <c r="BD895" i="9" s="1"/>
  <c r="O879" i="9"/>
  <c r="BA879" i="9" s="1"/>
  <c r="BD879" i="9" s="1"/>
  <c r="Q855" i="9"/>
  <c r="BI855" i="9" s="1"/>
  <c r="BL855" i="9" s="1"/>
  <c r="R892" i="9"/>
  <c r="BM892" i="9" s="1"/>
  <c r="BP892" i="9" s="1"/>
  <c r="Q876" i="9"/>
  <c r="BI876" i="9" s="1"/>
  <c r="BL876" i="9" s="1"/>
  <c r="R852" i="9"/>
  <c r="BM852" i="9" s="1"/>
  <c r="BP852" i="9" s="1"/>
  <c r="O891" i="9"/>
  <c r="BA891" i="9" s="1"/>
  <c r="BD891" i="9" s="1"/>
  <c r="O872" i="9"/>
  <c r="BA872" i="9" s="1"/>
  <c r="BD872" i="9" s="1"/>
  <c r="Q850" i="9"/>
  <c r="P889" i="9"/>
  <c r="BE889" i="9" s="1"/>
  <c r="BH889" i="9" s="1"/>
  <c r="R847" i="9"/>
  <c r="R868" i="9"/>
  <c r="BM868" i="9" s="1"/>
  <c r="BP868" i="9" s="1"/>
  <c r="O887" i="9"/>
  <c r="BA887" i="9" s="1"/>
  <c r="BD887" i="9" s="1"/>
  <c r="Q866" i="9"/>
  <c r="BI866" i="9" s="1"/>
  <c r="BL866" i="9" s="1"/>
  <c r="AF892" i="9"/>
  <c r="AG892" i="9" s="1"/>
  <c r="AH892" i="9" s="1"/>
  <c r="O899" i="9"/>
  <c r="BA899" i="9"/>
  <c r="BD899" i="9" s="1"/>
  <c r="R888" i="9"/>
  <c r="BM888" i="9" s="1"/>
  <c r="BP888" i="9" s="1"/>
  <c r="P877" i="9"/>
  <c r="BE877" i="9" s="1"/>
  <c r="BH877" i="9" s="1"/>
  <c r="R863" i="9"/>
  <c r="BM863" i="9" s="1"/>
  <c r="BP863" i="9" s="1"/>
  <c r="O850" i="9"/>
  <c r="BA850" i="9" s="1"/>
  <c r="BD850" i="9" s="1"/>
  <c r="O900" i="9"/>
  <c r="BA900" i="9"/>
  <c r="BD900" i="9" s="1"/>
  <c r="R896" i="9"/>
  <c r="BM896" i="9"/>
  <c r="BP896" i="9" s="1"/>
  <c r="P885" i="9"/>
  <c r="BE885" i="9" s="1"/>
  <c r="BH885" i="9" s="1"/>
  <c r="P874" i="9"/>
  <c r="BE874" i="9" s="1"/>
  <c r="BH874" i="9" s="1"/>
  <c r="Q860" i="9"/>
  <c r="BI860" i="9" s="1"/>
  <c r="BL860" i="9" s="1"/>
  <c r="AF896" i="9"/>
  <c r="AG896" i="9" s="1"/>
  <c r="AH896" i="9" s="1"/>
  <c r="P893" i="9"/>
  <c r="BE893" i="9" s="1"/>
  <c r="BH893" i="9" s="1"/>
  <c r="O883" i="9"/>
  <c r="BA883" i="9" s="1"/>
  <c r="BD883" i="9" s="1"/>
  <c r="Q871" i="9"/>
  <c r="BI871" i="9" s="1"/>
  <c r="BL871" i="9" s="1"/>
  <c r="O856" i="9"/>
  <c r="BA856" i="9" s="1"/>
  <c r="BD856" i="9" s="1"/>
  <c r="AF874" i="9"/>
  <c r="AG874" i="9" s="1"/>
  <c r="AH874" i="9" s="1"/>
  <c r="P895" i="9"/>
  <c r="BE895" i="9" s="1"/>
  <c r="BH895" i="9" s="1"/>
  <c r="R890" i="9"/>
  <c r="BM890" i="9" s="1"/>
  <c r="BP890" i="9" s="1"/>
  <c r="O885" i="9"/>
  <c r="BA885" i="9" s="1"/>
  <c r="BD885" i="9" s="1"/>
  <c r="P879" i="9"/>
  <c r="BE879" i="9"/>
  <c r="BH879" i="9"/>
  <c r="O874" i="9"/>
  <c r="BA874" i="9"/>
  <c r="BD874" i="9" s="1"/>
  <c r="P866" i="9"/>
  <c r="BE866" i="9" s="1"/>
  <c r="BH866" i="9" s="1"/>
  <c r="Q858" i="9"/>
  <c r="BI858" i="9" s="1"/>
  <c r="BL858" i="9" s="1"/>
  <c r="Q852" i="9"/>
  <c r="BI852" i="9" s="1"/>
  <c r="BL852" i="9" s="1"/>
  <c r="AF893" i="9"/>
  <c r="AG893" i="9" s="1"/>
  <c r="AH893" i="9" s="1"/>
  <c r="AF864" i="9"/>
  <c r="AG864" i="9" s="1"/>
  <c r="AH864" i="9" s="1"/>
  <c r="O901" i="9"/>
  <c r="BA901" i="9" s="1"/>
  <c r="BD901" i="9" s="1"/>
  <c r="P899" i="9"/>
  <c r="BE899" i="9" s="1"/>
  <c r="BH899" i="9" s="1"/>
  <c r="R894" i="9"/>
  <c r="BM894" i="9" s="1"/>
  <c r="BP894" i="9" s="1"/>
  <c r="O889" i="9"/>
  <c r="BA889" i="9" s="1"/>
  <c r="BD889" i="9" s="1"/>
  <c r="P883" i="9"/>
  <c r="AM883" i="9" s="1"/>
  <c r="BE883" i="9"/>
  <c r="BH883" i="9" s="1"/>
  <c r="R878" i="9"/>
  <c r="BM878" i="9" s="1"/>
  <c r="BP878" i="9" s="1"/>
  <c r="R871" i="9"/>
  <c r="BM871" i="9" s="1"/>
  <c r="BP871" i="9" s="1"/>
  <c r="O864" i="9"/>
  <c r="BA864" i="9" s="1"/>
  <c r="BD864" i="9" s="1"/>
  <c r="O858" i="9"/>
  <c r="BA858" i="9" s="1"/>
  <c r="BD858" i="9" s="1"/>
  <c r="P850" i="9"/>
  <c r="BE850" i="9" s="1"/>
  <c r="BH850" i="9" s="1"/>
  <c r="AF884" i="9"/>
  <c r="AG884" i="9" s="1"/>
  <c r="AH884" i="9" s="1"/>
  <c r="AF860" i="9"/>
  <c r="AG860" i="9" s="1"/>
  <c r="AH860" i="9" s="1"/>
  <c r="AF883" i="9"/>
  <c r="AG883" i="9" s="1"/>
  <c r="AH883" i="9" s="1"/>
  <c r="AF852" i="9"/>
  <c r="AG852" i="9" s="1"/>
  <c r="AH852" i="9" s="1"/>
  <c r="R898" i="9"/>
  <c r="BM898" i="9" s="1"/>
  <c r="BP898" i="9" s="1"/>
  <c r="O893" i="9"/>
  <c r="BA893" i="9" s="1"/>
  <c r="BD893" i="9" s="1"/>
  <c r="P887" i="9"/>
  <c r="BE887" i="9" s="1"/>
  <c r="BH887" i="9" s="1"/>
  <c r="R882" i="9"/>
  <c r="BM882" i="9" s="1"/>
  <c r="BP882" i="9" s="1"/>
  <c r="R876" i="9"/>
  <c r="BM876" i="9" s="1"/>
  <c r="BP876" i="9" s="1"/>
  <c r="Q869" i="9"/>
  <c r="BI869" i="9" s="1"/>
  <c r="BL869" i="9" s="1"/>
  <c r="Q863" i="9"/>
  <c r="BI863" i="9" s="1"/>
  <c r="BL863" i="9" s="1"/>
  <c r="R855" i="9"/>
  <c r="BM855" i="9" s="1"/>
  <c r="BP855" i="9" s="1"/>
  <c r="O848" i="9"/>
  <c r="BA848" i="9" s="1"/>
  <c r="BD848" i="9" s="1"/>
  <c r="AF882" i="9"/>
  <c r="AG882" i="9" s="1"/>
  <c r="AH882" i="9" s="1"/>
  <c r="AF851" i="9"/>
  <c r="AG851" i="9" s="1"/>
  <c r="AH851" i="9" s="1"/>
  <c r="O897" i="9"/>
  <c r="BA897" i="9" s="1"/>
  <c r="BD897" i="9" s="1"/>
  <c r="P891" i="9"/>
  <c r="BE891" i="9" s="1"/>
  <c r="BH891" i="9" s="1"/>
  <c r="R886" i="9"/>
  <c r="BM886" i="9" s="1"/>
  <c r="BP886" i="9" s="1"/>
  <c r="O881" i="9"/>
  <c r="BA881" i="9" s="1"/>
  <c r="BD881" i="9" s="1"/>
  <c r="Q874" i="9"/>
  <c r="BI874" i="9" s="1"/>
  <c r="BL874" i="9" s="1"/>
  <c r="Q868" i="9"/>
  <c r="BI868" i="9"/>
  <c r="BL868" i="9" s="1"/>
  <c r="R860" i="9"/>
  <c r="BM860" i="9"/>
  <c r="BP860" i="9" s="1"/>
  <c r="Q853" i="9"/>
  <c r="BI853" i="9" s="1"/>
  <c r="BL853" i="9" s="1"/>
  <c r="Q847" i="9"/>
  <c r="BI847" i="9" s="1"/>
  <c r="BL847" i="9" s="1"/>
  <c r="AF854" i="9"/>
  <c r="AG854" i="9" s="1"/>
  <c r="AH854" i="9" s="1"/>
  <c r="AF862" i="9"/>
  <c r="AG862" i="9" s="1"/>
  <c r="AH862" i="9" s="1"/>
  <c r="AF870" i="9"/>
  <c r="AG870" i="9" s="1"/>
  <c r="AH870" i="9" s="1"/>
  <c r="AF878" i="9"/>
  <c r="AG878" i="9" s="1"/>
  <c r="AH878" i="9" s="1"/>
  <c r="AF886" i="9"/>
  <c r="AG886" i="9" s="1"/>
  <c r="AH886" i="9" s="1"/>
  <c r="AF894" i="9"/>
  <c r="AG894" i="9" s="1"/>
  <c r="AH894" i="9" s="1"/>
  <c r="O847" i="9"/>
  <c r="AK847" i="9" s="1"/>
  <c r="O849" i="9"/>
  <c r="O851" i="9"/>
  <c r="BA851" i="9" s="1"/>
  <c r="BD851" i="9" s="1"/>
  <c r="O853" i="9"/>
  <c r="BA853" i="9" s="1"/>
  <c r="BD853" i="9" s="1"/>
  <c r="O855" i="9"/>
  <c r="BA855" i="9" s="1"/>
  <c r="BD855" i="9" s="1"/>
  <c r="O857" i="9"/>
  <c r="O859" i="9"/>
  <c r="O861" i="9"/>
  <c r="O863" i="9"/>
  <c r="BA863" i="9" s="1"/>
  <c r="BD863" i="9" s="1"/>
  <c r="O865" i="9"/>
  <c r="BA865" i="9" s="1"/>
  <c r="BD865" i="9" s="1"/>
  <c r="O867" i="9"/>
  <c r="BA867" i="9" s="1"/>
  <c r="BD867" i="9" s="1"/>
  <c r="O869" i="9"/>
  <c r="AK869" i="9" s="1"/>
  <c r="AN869" i="9" s="1"/>
  <c r="O871" i="9"/>
  <c r="BA871" i="9" s="1"/>
  <c r="BD871" i="9" s="1"/>
  <c r="O873" i="9"/>
  <c r="BA873" i="9" s="1"/>
  <c r="BD873" i="9" s="1"/>
  <c r="O875" i="9"/>
  <c r="BA875" i="9" s="1"/>
  <c r="BD875" i="9" s="1"/>
  <c r="O877" i="9"/>
  <c r="BA877" i="9" s="1"/>
  <c r="BD877" i="9" s="1"/>
  <c r="AF901" i="9"/>
  <c r="AG901" i="9" s="1"/>
  <c r="AH901" i="9" s="1"/>
  <c r="AF855" i="9"/>
  <c r="AG855" i="9" s="1"/>
  <c r="AH855" i="9" s="1"/>
  <c r="AF863" i="9"/>
  <c r="AG863" i="9" s="1"/>
  <c r="AH863" i="9" s="1"/>
  <c r="AF871" i="9"/>
  <c r="AG871" i="9" s="1"/>
  <c r="AH871" i="9" s="1"/>
  <c r="AF879" i="9"/>
  <c r="AG879" i="9" s="1"/>
  <c r="AH879" i="9" s="1"/>
  <c r="AF887" i="9"/>
  <c r="AG887" i="9" s="1"/>
  <c r="AH887" i="9" s="1"/>
  <c r="AF895" i="9"/>
  <c r="AG895" i="9" s="1"/>
  <c r="AH895" i="9" s="1"/>
  <c r="P847" i="9"/>
  <c r="BE847" i="9" s="1"/>
  <c r="BH847" i="9" s="1"/>
  <c r="P849" i="9"/>
  <c r="BE849" i="9" s="1"/>
  <c r="BH849" i="9" s="1"/>
  <c r="P851" i="9"/>
  <c r="BE851" i="9"/>
  <c r="BH851" i="9" s="1"/>
  <c r="P853" i="9"/>
  <c r="AM853" i="9" s="1"/>
  <c r="P855" i="9"/>
  <c r="BE855" i="9" s="1"/>
  <c r="BH855" i="9" s="1"/>
  <c r="P857" i="9"/>
  <c r="BE857" i="9" s="1"/>
  <c r="BH857" i="9" s="1"/>
  <c r="P859" i="9"/>
  <c r="BE859" i="9" s="1"/>
  <c r="BH859" i="9" s="1"/>
  <c r="P861" i="9"/>
  <c r="BE861" i="9" s="1"/>
  <c r="BH861" i="9" s="1"/>
  <c r="P863" i="9"/>
  <c r="BE863" i="9" s="1"/>
  <c r="BH863" i="9" s="1"/>
  <c r="P865" i="9"/>
  <c r="P867" i="9"/>
  <c r="BE867" i="9"/>
  <c r="BH867" i="9" s="1"/>
  <c r="P869" i="9"/>
  <c r="BE869" i="9"/>
  <c r="BH869" i="9" s="1"/>
  <c r="P871" i="9"/>
  <c r="AJ871" i="9" s="1"/>
  <c r="BE871" i="9"/>
  <c r="BH871" i="9" s="1"/>
  <c r="P873" i="9"/>
  <c r="BE873" i="9" s="1"/>
  <c r="BH873" i="9" s="1"/>
  <c r="P875" i="9"/>
  <c r="BE875" i="9" s="1"/>
  <c r="BH875" i="9" s="1"/>
  <c r="R900" i="9"/>
  <c r="BM900" i="9" s="1"/>
  <c r="BP900" i="9" s="1"/>
  <c r="Q898" i="9"/>
  <c r="BI898" i="9" s="1"/>
  <c r="BL898" i="9" s="1"/>
  <c r="Q896" i="9"/>
  <c r="BI896" i="9" s="1"/>
  <c r="BL896" i="9" s="1"/>
  <c r="Q894" i="9"/>
  <c r="BI894" i="9" s="1"/>
  <c r="BL894" i="9" s="1"/>
  <c r="Q892" i="9"/>
  <c r="BI892" i="9" s="1"/>
  <c r="BL892" i="9" s="1"/>
  <c r="Q890" i="9"/>
  <c r="BI890" i="9"/>
  <c r="BL890" i="9"/>
  <c r="Q888" i="9"/>
  <c r="BI888" i="9"/>
  <c r="BL888" i="9"/>
  <c r="Q886" i="9"/>
  <c r="BI886" i="9" s="1"/>
  <c r="BL886" i="9" s="1"/>
  <c r="Q884" i="9"/>
  <c r="BI884" i="9" s="1"/>
  <c r="BL884" i="9" s="1"/>
  <c r="Q882" i="9"/>
  <c r="BI882" i="9" s="1"/>
  <c r="BL882" i="9" s="1"/>
  <c r="Q880" i="9"/>
  <c r="BI880" i="9" s="1"/>
  <c r="BL880" i="9" s="1"/>
  <c r="Q878" i="9"/>
  <c r="BI878" i="9" s="1"/>
  <c r="BL878" i="9" s="1"/>
  <c r="P876" i="9"/>
  <c r="BE876" i="9" s="1"/>
  <c r="BH876" i="9" s="1"/>
  <c r="R873" i="9"/>
  <c r="BM873" i="9" s="1"/>
  <c r="BP873" i="9" s="1"/>
  <c r="R870" i="9"/>
  <c r="BM870" i="9" s="1"/>
  <c r="BP870" i="9" s="1"/>
  <c r="P868" i="9"/>
  <c r="BE868" i="9" s="1"/>
  <c r="BH868" i="9" s="1"/>
  <c r="R865" i="9"/>
  <c r="BM865" i="9" s="1"/>
  <c r="BP865" i="9" s="1"/>
  <c r="R862" i="9"/>
  <c r="BM862" i="9" s="1"/>
  <c r="BP862" i="9" s="1"/>
  <c r="P860" i="9"/>
  <c r="BE860" i="9" s="1"/>
  <c r="BH860" i="9" s="1"/>
  <c r="R857" i="9"/>
  <c r="BM857" i="9" s="1"/>
  <c r="BP857" i="9" s="1"/>
  <c r="R854" i="9"/>
  <c r="BM854" i="9" s="1"/>
  <c r="BP854" i="9" s="1"/>
  <c r="P852" i="9"/>
  <c r="BE852" i="9" s="1"/>
  <c r="BH852" i="9" s="1"/>
  <c r="R849" i="9"/>
  <c r="BM849" i="9" s="1"/>
  <c r="BP849" i="9" s="1"/>
  <c r="AF847" i="9"/>
  <c r="AF891" i="9"/>
  <c r="AG891" i="9" s="1"/>
  <c r="AH891" i="9" s="1"/>
  <c r="AF881" i="9"/>
  <c r="AG881" i="9" s="1"/>
  <c r="AH881" i="9" s="1"/>
  <c r="AF869" i="9"/>
  <c r="AG869" i="9" s="1"/>
  <c r="AH869" i="9" s="1"/>
  <c r="AF859" i="9"/>
  <c r="AG859" i="9" s="1"/>
  <c r="AH859" i="9" s="1"/>
  <c r="AF849" i="9"/>
  <c r="AG849" i="9" s="1"/>
  <c r="AH849" i="9" s="1"/>
  <c r="Q900" i="9"/>
  <c r="BI900" i="9" s="1"/>
  <c r="BL900" i="9" s="1"/>
  <c r="P898" i="9"/>
  <c r="BE898" i="9" s="1"/>
  <c r="BH898" i="9" s="1"/>
  <c r="P896" i="9"/>
  <c r="BE896" i="9" s="1"/>
  <c r="BH896" i="9" s="1"/>
  <c r="P894" i="9"/>
  <c r="BE894" i="9" s="1"/>
  <c r="BH894" i="9" s="1"/>
  <c r="P892" i="9"/>
  <c r="BE892" i="9" s="1"/>
  <c r="BH892" i="9" s="1"/>
  <c r="P890" i="9"/>
  <c r="BE890" i="9" s="1"/>
  <c r="BH890" i="9" s="1"/>
  <c r="P888" i="9"/>
  <c r="BE888" i="9" s="1"/>
  <c r="BH888" i="9" s="1"/>
  <c r="P886" i="9"/>
  <c r="P884" i="9"/>
  <c r="BE884" i="9" s="1"/>
  <c r="BH884" i="9" s="1"/>
  <c r="P882" i="9"/>
  <c r="BE882" i="9"/>
  <c r="BH882" i="9" s="1"/>
  <c r="P880" i="9"/>
  <c r="BE880" i="9" s="1"/>
  <c r="BH880" i="9" s="1"/>
  <c r="P878" i="9"/>
  <c r="BE878" i="9" s="1"/>
  <c r="BH878" i="9" s="1"/>
  <c r="O876" i="9"/>
  <c r="AJ876" i="9" s="1"/>
  <c r="BA876" i="9"/>
  <c r="BD876" i="9" s="1"/>
  <c r="Q873" i="9"/>
  <c r="BI873" i="9" s="1"/>
  <c r="BL873" i="9" s="1"/>
  <c r="Q870" i="9"/>
  <c r="BI870" i="9" s="1"/>
  <c r="BL870" i="9" s="1"/>
  <c r="O868" i="9"/>
  <c r="Q865" i="9"/>
  <c r="BI865" i="9" s="1"/>
  <c r="BL865" i="9" s="1"/>
  <c r="Q862" i="9"/>
  <c r="BI862" i="9" s="1"/>
  <c r="BL862" i="9" s="1"/>
  <c r="O860" i="9"/>
  <c r="BA860" i="9" s="1"/>
  <c r="BD860" i="9" s="1"/>
  <c r="Q857" i="9"/>
  <c r="BI857" i="9"/>
  <c r="BL857" i="9"/>
  <c r="Q854" i="9"/>
  <c r="BI854" i="9" s="1"/>
  <c r="BL854" i="9" s="1"/>
  <c r="O852" i="9"/>
  <c r="BA852" i="9" s="1"/>
  <c r="BD852" i="9" s="1"/>
  <c r="Q849" i="9"/>
  <c r="BI849" i="9"/>
  <c r="BL849" i="9" s="1"/>
  <c r="AF900" i="9"/>
  <c r="AG900" i="9" s="1"/>
  <c r="AH900" i="9" s="1"/>
  <c r="AF890" i="9"/>
  <c r="AG890" i="9" s="1"/>
  <c r="AH890" i="9" s="1"/>
  <c r="AF880" i="9"/>
  <c r="AG880" i="9" s="1"/>
  <c r="AH880" i="9" s="1"/>
  <c r="AF868" i="9"/>
  <c r="AG868" i="9" s="1"/>
  <c r="AH868" i="9" s="1"/>
  <c r="AF858" i="9"/>
  <c r="AG858" i="9" s="1"/>
  <c r="AH858" i="9" s="1"/>
  <c r="AF848" i="9"/>
  <c r="AG848" i="9" s="1"/>
  <c r="AH848" i="9" s="1"/>
  <c r="P900" i="9"/>
  <c r="BE900" i="9" s="1"/>
  <c r="BH900" i="9" s="1"/>
  <c r="O898" i="9"/>
  <c r="O896" i="9"/>
  <c r="O894" i="9"/>
  <c r="BA894" i="9"/>
  <c r="BD894" i="9" s="1"/>
  <c r="O892" i="9"/>
  <c r="BA892" i="9"/>
  <c r="BD892" i="9" s="1"/>
  <c r="O890" i="9"/>
  <c r="AJ890" i="9" s="1"/>
  <c r="O888" i="9"/>
  <c r="BA888" i="9" s="1"/>
  <c r="BD888" i="9" s="1"/>
  <c r="O886" i="9"/>
  <c r="BA886" i="9" s="1"/>
  <c r="BD886" i="9" s="1"/>
  <c r="O884" i="9"/>
  <c r="O882" i="9"/>
  <c r="O880" i="9"/>
  <c r="BA880" i="9" s="1"/>
  <c r="BD880" i="9" s="1"/>
  <c r="O878" i="9"/>
  <c r="BA878" i="9" s="1"/>
  <c r="BD878" i="9" s="1"/>
  <c r="R875" i="9"/>
  <c r="BM875" i="9" s="1"/>
  <c r="BP875" i="9" s="1"/>
  <c r="R872" i="9"/>
  <c r="BM872" i="9" s="1"/>
  <c r="BP872" i="9" s="1"/>
  <c r="P870" i="9"/>
  <c r="BE870" i="9" s="1"/>
  <c r="BH870" i="9" s="1"/>
  <c r="R867" i="9"/>
  <c r="BM867" i="9" s="1"/>
  <c r="BP867" i="9" s="1"/>
  <c r="R864" i="9"/>
  <c r="BM864" i="9" s="1"/>
  <c r="BP864" i="9" s="1"/>
  <c r="P862" i="9"/>
  <c r="AM862" i="9" s="1"/>
  <c r="R859" i="9"/>
  <c r="BM859" i="9" s="1"/>
  <c r="BP859" i="9" s="1"/>
  <c r="R856" i="9"/>
  <c r="BM856" i="9" s="1"/>
  <c r="BP856" i="9" s="1"/>
  <c r="P854" i="9"/>
  <c r="BE854" i="9" s="1"/>
  <c r="BH854" i="9" s="1"/>
  <c r="R851" i="9"/>
  <c r="BM851" i="9" s="1"/>
  <c r="BP851" i="9" s="1"/>
  <c r="R848" i="9"/>
  <c r="BM848" i="9" s="1"/>
  <c r="BP848" i="9" s="1"/>
  <c r="AF899" i="9"/>
  <c r="AG899" i="9" s="1"/>
  <c r="AH899" i="9" s="1"/>
  <c r="AF889" i="9"/>
  <c r="AG889" i="9" s="1"/>
  <c r="AH889" i="9" s="1"/>
  <c r="AF877" i="9"/>
  <c r="AG877" i="9" s="1"/>
  <c r="AH877" i="9" s="1"/>
  <c r="AF867" i="9"/>
  <c r="AG867" i="9" s="1"/>
  <c r="AH867" i="9" s="1"/>
  <c r="AF857" i="9"/>
  <c r="AG857" i="9" s="1"/>
  <c r="AH857" i="9" s="1"/>
  <c r="R899" i="9"/>
  <c r="BM899" i="9" s="1"/>
  <c r="BP899" i="9" s="1"/>
  <c r="R897" i="9"/>
  <c r="BM897" i="9" s="1"/>
  <c r="BP897" i="9" s="1"/>
  <c r="R895" i="9"/>
  <c r="BM895" i="9" s="1"/>
  <c r="BP895" i="9" s="1"/>
  <c r="R893" i="9"/>
  <c r="BM893" i="9" s="1"/>
  <c r="BP893" i="9" s="1"/>
  <c r="R891" i="9"/>
  <c r="BM891" i="9"/>
  <c r="BP891" i="9" s="1"/>
  <c r="R889" i="9"/>
  <c r="BM889" i="9" s="1"/>
  <c r="BP889" i="9" s="1"/>
  <c r="R887" i="9"/>
  <c r="BM887" i="9" s="1"/>
  <c r="BP887" i="9" s="1"/>
  <c r="R885" i="9"/>
  <c r="BM885" i="9" s="1"/>
  <c r="BP885" i="9" s="1"/>
  <c r="R883" i="9"/>
  <c r="BM883" i="9" s="1"/>
  <c r="BP883" i="9" s="1"/>
  <c r="R881" i="9"/>
  <c r="BM881" i="9" s="1"/>
  <c r="BP881" i="9" s="1"/>
  <c r="R879" i="9"/>
  <c r="BM879" i="9" s="1"/>
  <c r="BP879" i="9" s="1"/>
  <c r="R877" i="9"/>
  <c r="BM877" i="9" s="1"/>
  <c r="BP877" i="9" s="1"/>
  <c r="Q875" i="9"/>
  <c r="BI875" i="9"/>
  <c r="BL875" i="9" s="1"/>
  <c r="Q872" i="9"/>
  <c r="BI872" i="9" s="1"/>
  <c r="BL872" i="9" s="1"/>
  <c r="O870" i="9"/>
  <c r="Q867" i="9"/>
  <c r="BI867" i="9" s="1"/>
  <c r="BL867" i="9" s="1"/>
  <c r="Q864" i="9"/>
  <c r="BI864" i="9" s="1"/>
  <c r="BL864" i="9" s="1"/>
  <c r="O862" i="9"/>
  <c r="BA862" i="9" s="1"/>
  <c r="BD862" i="9" s="1"/>
  <c r="Q859" i="9"/>
  <c r="BI859" i="9"/>
  <c r="BL859" i="9" s="1"/>
  <c r="Q856" i="9"/>
  <c r="BI856" i="9"/>
  <c r="BL856" i="9" s="1"/>
  <c r="O854" i="9"/>
  <c r="BA854" i="9" s="1"/>
  <c r="BD854" i="9" s="1"/>
  <c r="Q851" i="9"/>
  <c r="BI851" i="9" s="1"/>
  <c r="BL851" i="9" s="1"/>
  <c r="Q848" i="9"/>
  <c r="BI848" i="9" s="1"/>
  <c r="BL848" i="9" s="1"/>
  <c r="AF898" i="9"/>
  <c r="AG898" i="9" s="1"/>
  <c r="AH898" i="9" s="1"/>
  <c r="AF888" i="9"/>
  <c r="AG888" i="9" s="1"/>
  <c r="AH888" i="9" s="1"/>
  <c r="AF876" i="9"/>
  <c r="AG876" i="9" s="1"/>
  <c r="AH876" i="9" s="1"/>
  <c r="AF866" i="9"/>
  <c r="AG866" i="9" s="1"/>
  <c r="AH866" i="9" s="1"/>
  <c r="AF856" i="9"/>
  <c r="AG856" i="9" s="1"/>
  <c r="AH856" i="9" s="1"/>
  <c r="Q899" i="9"/>
  <c r="BI899" i="9" s="1"/>
  <c r="BL899" i="9" s="1"/>
  <c r="Q897" i="9"/>
  <c r="BI897" i="9" s="1"/>
  <c r="BL897" i="9" s="1"/>
  <c r="Q895" i="9"/>
  <c r="BI895" i="9" s="1"/>
  <c r="BL895" i="9" s="1"/>
  <c r="Q893" i="9"/>
  <c r="BI893" i="9" s="1"/>
  <c r="BL893" i="9" s="1"/>
  <c r="Q891" i="9"/>
  <c r="BI891" i="9" s="1"/>
  <c r="BL891" i="9" s="1"/>
  <c r="Q889" i="9"/>
  <c r="BI889" i="9" s="1"/>
  <c r="BL889" i="9" s="1"/>
  <c r="Q887" i="9"/>
  <c r="BI887" i="9"/>
  <c r="BL887" i="9" s="1"/>
  <c r="Q885" i="9"/>
  <c r="BI885" i="9" s="1"/>
  <c r="BL885" i="9" s="1"/>
  <c r="Q883" i="9"/>
  <c r="BI883" i="9" s="1"/>
  <c r="BL883" i="9" s="1"/>
  <c r="Q881" i="9"/>
  <c r="BI881" i="9" s="1"/>
  <c r="BL881" i="9" s="1"/>
  <c r="Q879" i="9"/>
  <c r="BI879" i="9" s="1"/>
  <c r="BL879" i="9" s="1"/>
  <c r="Q877" i="9"/>
  <c r="BI877" i="9" s="1"/>
  <c r="BL877" i="9" s="1"/>
  <c r="R874" i="9"/>
  <c r="BM874" i="9"/>
  <c r="BP874" i="9" s="1"/>
  <c r="P872" i="9"/>
  <c r="BE872" i="9" s="1"/>
  <c r="BH872" i="9" s="1"/>
  <c r="R869" i="9"/>
  <c r="BM869" i="9" s="1"/>
  <c r="BP869" i="9" s="1"/>
  <c r="R866" i="9"/>
  <c r="P864" i="9"/>
  <c r="R861" i="9"/>
  <c r="BM861" i="9" s="1"/>
  <c r="BP861" i="9" s="1"/>
  <c r="R858" i="9"/>
  <c r="BM858" i="9" s="1"/>
  <c r="BP858" i="9" s="1"/>
  <c r="P856" i="9"/>
  <c r="BE856" i="9" s="1"/>
  <c r="BH856" i="9" s="1"/>
  <c r="R853" i="9"/>
  <c r="BM853" i="9" s="1"/>
  <c r="BP853" i="9" s="1"/>
  <c r="R850" i="9"/>
  <c r="AN850" i="9" s="1"/>
  <c r="P848" i="9"/>
  <c r="BE848" i="9" s="1"/>
  <c r="BH848" i="9" s="1"/>
  <c r="AF897" i="9"/>
  <c r="AG897" i="9" s="1"/>
  <c r="AH897" i="9" s="1"/>
  <c r="AF885" i="9"/>
  <c r="AG885" i="9" s="1"/>
  <c r="AH885" i="9" s="1"/>
  <c r="AF875" i="9"/>
  <c r="AG875" i="9" s="1"/>
  <c r="AH875" i="9" s="1"/>
  <c r="AF865" i="9"/>
  <c r="AG865" i="9" s="1"/>
  <c r="AH865" i="9" s="1"/>
  <c r="AF853" i="9"/>
  <c r="AG853" i="9" s="1"/>
  <c r="AH853" i="9" s="1"/>
  <c r="R901" i="9"/>
  <c r="BM901" i="9" s="1"/>
  <c r="BP901" i="9" s="1"/>
  <c r="AO1005" i="10"/>
  <c r="AS1004" i="10"/>
  <c r="AS1005" i="10"/>
  <c r="BI1004" i="10"/>
  <c r="BE1004" i="10"/>
  <c r="AK1005" i="10"/>
  <c r="AM977" i="10"/>
  <c r="AM980" i="10"/>
  <c r="AM975" i="10"/>
  <c r="AM983" i="10"/>
  <c r="AM978" i="10"/>
  <c r="BQ1006" i="10"/>
  <c r="AL948" i="10"/>
  <c r="AL946" i="10"/>
  <c r="AL949" i="10"/>
  <c r="AL944" i="10"/>
  <c r="AL904" i="10"/>
  <c r="AL914" i="10"/>
  <c r="AL921" i="10"/>
  <c r="AL909" i="10"/>
  <c r="AL922" i="10"/>
  <c r="AL912" i="10"/>
  <c r="AL905" i="10"/>
  <c r="AL920" i="10"/>
  <c r="AL908" i="10"/>
  <c r="AL918" i="10"/>
  <c r="AL925" i="10"/>
  <c r="AL906" i="10"/>
  <c r="BP853" i="10"/>
  <c r="BD827" i="10"/>
  <c r="BH846" i="10"/>
  <c r="AL772" i="10"/>
  <c r="AL779" i="10"/>
  <c r="AP752" i="10"/>
  <c r="AL727" i="10"/>
  <c r="AL735" i="10"/>
  <c r="AL725" i="10"/>
  <c r="AL737" i="10" s="1"/>
  <c r="AJ738" i="10" s="1"/>
  <c r="AL730" i="10"/>
  <c r="AL733" i="10"/>
  <c r="AL726" i="10"/>
  <c r="AL731" i="10"/>
  <c r="AL729" i="10"/>
  <c r="AP692" i="10"/>
  <c r="AP693" i="10"/>
  <c r="AP700" i="10"/>
  <c r="AP668" i="10"/>
  <c r="AP664" i="10"/>
  <c r="AP639" i="10"/>
  <c r="AP636" i="10"/>
  <c r="AP644" i="10"/>
  <c r="AO579" i="10"/>
  <c r="AO602" i="10"/>
  <c r="AO563" i="10"/>
  <c r="AO557" i="10"/>
  <c r="AO562" i="10"/>
  <c r="AO568" i="10"/>
  <c r="AO572" i="10"/>
  <c r="AO593" i="10"/>
  <c r="AO598" i="10"/>
  <c r="AO609" i="10"/>
  <c r="AO586" i="10"/>
  <c r="AO556" i="10"/>
  <c r="AO566" i="10"/>
  <c r="AO597" i="10"/>
  <c r="AO608" i="10"/>
  <c r="AL407" i="10"/>
  <c r="BQ222" i="10"/>
  <c r="BY222" i="10"/>
  <c r="BZ222" i="10"/>
  <c r="AM170" i="10"/>
  <c r="AM182" i="10" s="1"/>
  <c r="AK183" i="10" s="1"/>
  <c r="AM175" i="10"/>
  <c r="BW222" i="10"/>
  <c r="AO77" i="10"/>
  <c r="AO85" i="10"/>
  <c r="AO97" i="10"/>
  <c r="AL405" i="10"/>
  <c r="BV222" i="10"/>
  <c r="AO73" i="10"/>
  <c r="AO81" i="10"/>
  <c r="AO89" i="10"/>
  <c r="AO93" i="10"/>
  <c r="BX222" i="10"/>
  <c r="BR222" i="10"/>
  <c r="AL406" i="10"/>
  <c r="AL408" i="10"/>
  <c r="AO559" i="10"/>
  <c r="AO574" i="10"/>
  <c r="AZ859" i="10"/>
  <c r="AZ863" i="10"/>
  <c r="AR828" i="10"/>
  <c r="AO576" i="10"/>
  <c r="AL780" i="10"/>
  <c r="AO583" i="10"/>
  <c r="AP751" i="10"/>
  <c r="AN755" i="10" s="1"/>
  <c r="AO599" i="10"/>
  <c r="AO603" i="10"/>
  <c r="AP634" i="10"/>
  <c r="AP642" i="10"/>
  <c r="AP694" i="10"/>
  <c r="AP701" i="10"/>
  <c r="AL776" i="10"/>
  <c r="AL784" i="10"/>
  <c r="AZ844" i="10"/>
  <c r="AV845" i="10"/>
  <c r="AO591" i="10"/>
  <c r="AV837" i="10"/>
  <c r="AP640" i="10"/>
  <c r="AL774" i="10"/>
  <c r="AL782" i="10"/>
  <c r="AM982" i="10"/>
  <c r="AO567" i="10"/>
  <c r="AP635" i="10"/>
  <c r="AP643" i="10"/>
  <c r="AP690" i="10"/>
  <c r="AP702" i="10"/>
  <c r="AZ828" i="10"/>
  <c r="AV829" i="10"/>
  <c r="AV849" i="10"/>
  <c r="AL950" i="10"/>
  <c r="AP637" i="10"/>
  <c r="AP645" i="10"/>
  <c r="AP663" i="10"/>
  <c r="AP672" i="10" s="1"/>
  <c r="AN673" i="10" s="1"/>
  <c r="AP696" i="10"/>
  <c r="AL781" i="10"/>
  <c r="AL947" i="10"/>
  <c r="AL924" i="10"/>
  <c r="AL945" i="10"/>
  <c r="AM976" i="10"/>
  <c r="AO585" i="10"/>
  <c r="AO601" i="10"/>
  <c r="AO607" i="10"/>
  <c r="AO611" i="10"/>
  <c r="AP641" i="10"/>
  <c r="AP688" i="10"/>
  <c r="AP704" i="10"/>
  <c r="AL777" i="10"/>
  <c r="AL785" i="10"/>
  <c r="AL951" i="10"/>
  <c r="AW447" i="9"/>
  <c r="AS447" i="9"/>
  <c r="AQ453" i="9" s="1"/>
  <c r="AJ896" i="9"/>
  <c r="BA896" i="9"/>
  <c r="BD896" i="9" s="1"/>
  <c r="BA859" i="9"/>
  <c r="BD859" i="9" s="1"/>
  <c r="BA857" i="9"/>
  <c r="BD857" i="9" s="1"/>
  <c r="BA882" i="9"/>
  <c r="BD882" i="9" s="1"/>
  <c r="BA898" i="9"/>
  <c r="BD898" i="9" s="1"/>
  <c r="BA868" i="9"/>
  <c r="BD868" i="9" s="1"/>
  <c r="BA884" i="9"/>
  <c r="BD884" i="9" s="1"/>
  <c r="AJ884" i="9"/>
  <c r="AL404" i="10"/>
  <c r="BZ223" i="10"/>
  <c r="AQ452" i="9"/>
  <c r="AM448" i="9"/>
  <c r="EB274" i="9"/>
  <c r="DZ274" i="9"/>
  <c r="DM274" i="9"/>
  <c r="CZ274" i="9"/>
  <c r="BY219" i="9"/>
  <c r="BX219" i="9"/>
  <c r="BW219" i="9"/>
  <c r="BV219" i="9"/>
  <c r="BU219" i="9"/>
  <c r="BT219" i="9"/>
  <c r="BS219" i="9"/>
  <c r="BR219" i="9"/>
  <c r="BQ219" i="9"/>
  <c r="AO274" i="9"/>
  <c r="AN274" i="9"/>
  <c r="AL274" i="9"/>
  <c r="AL219" i="9"/>
  <c r="AG274" i="9"/>
  <c r="AH274" i="9" s="1"/>
  <c r="AI274" i="9" s="1"/>
  <c r="AG221" i="9"/>
  <c r="AH221" i="9" s="1"/>
  <c r="AI221" i="9" s="1"/>
  <c r="AH220" i="9"/>
  <c r="BV221" i="9"/>
  <c r="AN222" i="9"/>
  <c r="AN223" i="9"/>
  <c r="AN224" i="9"/>
  <c r="AN225" i="9"/>
  <c r="AN226" i="9"/>
  <c r="AN227" i="9"/>
  <c r="AN228" i="9"/>
  <c r="AN229" i="9"/>
  <c r="AN230" i="9"/>
  <c r="AN231" i="9"/>
  <c r="AN232" i="9"/>
  <c r="AN233" i="9"/>
  <c r="AN234" i="9"/>
  <c r="AN235" i="9"/>
  <c r="AN236" i="9"/>
  <c r="AN237" i="9"/>
  <c r="AN238" i="9"/>
  <c r="AN239" i="9"/>
  <c r="AN240" i="9"/>
  <c r="AN241" i="9"/>
  <c r="AN242" i="9"/>
  <c r="AN243" i="9"/>
  <c r="AN244" i="9"/>
  <c r="AN245" i="9"/>
  <c r="AN246" i="9"/>
  <c r="AN247" i="9"/>
  <c r="AN248" i="9"/>
  <c r="AN249" i="9"/>
  <c r="AN250" i="9"/>
  <c r="AN251" i="9"/>
  <c r="AN252" i="9"/>
  <c r="AN253" i="9"/>
  <c r="AN254" i="9"/>
  <c r="AN255" i="9"/>
  <c r="AN256" i="9"/>
  <c r="AN257" i="9"/>
  <c r="AN258" i="9"/>
  <c r="AN259" i="9"/>
  <c r="AN260" i="9"/>
  <c r="AN261" i="9"/>
  <c r="AN262" i="9"/>
  <c r="AN263" i="9"/>
  <c r="AN264" i="9"/>
  <c r="AN265" i="9"/>
  <c r="AN266" i="9"/>
  <c r="AN267" i="9"/>
  <c r="AN268" i="9"/>
  <c r="AN269" i="9"/>
  <c r="AN270" i="9"/>
  <c r="AN271" i="9"/>
  <c r="AN272" i="9"/>
  <c r="AN273" i="9"/>
  <c r="AG227" i="9"/>
  <c r="AH227" i="9" s="1"/>
  <c r="AI227" i="9" s="1"/>
  <c r="AG228" i="9"/>
  <c r="AH228" i="9" s="1"/>
  <c r="AI228" i="9" s="1"/>
  <c r="AG229" i="9"/>
  <c r="AH229" i="9" s="1"/>
  <c r="AI229" i="9" s="1"/>
  <c r="AG230" i="9"/>
  <c r="AH230" i="9" s="1"/>
  <c r="AI230" i="9" s="1"/>
  <c r="AG231" i="9"/>
  <c r="AH231" i="9" s="1"/>
  <c r="AI231" i="9" s="1"/>
  <c r="AG232" i="9"/>
  <c r="AH232" i="9" s="1"/>
  <c r="AI232" i="9" s="1"/>
  <c r="AG233" i="9"/>
  <c r="AH233" i="9" s="1"/>
  <c r="AI233" i="9" s="1"/>
  <c r="AG234" i="9"/>
  <c r="AH234" i="9" s="1"/>
  <c r="AI234" i="9" s="1"/>
  <c r="AG235" i="9"/>
  <c r="AH235" i="9" s="1"/>
  <c r="AI235" i="9" s="1"/>
  <c r="AG236" i="9"/>
  <c r="AH236" i="9" s="1"/>
  <c r="AI236" i="9" s="1"/>
  <c r="AG237" i="9"/>
  <c r="AH237" i="9" s="1"/>
  <c r="AI237" i="9" s="1"/>
  <c r="AG238" i="9"/>
  <c r="AH238" i="9" s="1"/>
  <c r="AI238" i="9" s="1"/>
  <c r="AG239" i="9"/>
  <c r="AH239" i="9" s="1"/>
  <c r="AI239" i="9" s="1"/>
  <c r="AG240" i="9"/>
  <c r="AH240" i="9" s="1"/>
  <c r="AI240" i="9" s="1"/>
  <c r="AG241" i="9"/>
  <c r="AH241" i="9" s="1"/>
  <c r="AI241" i="9" s="1"/>
  <c r="AG242" i="9"/>
  <c r="AH242" i="9" s="1"/>
  <c r="AI242" i="9" s="1"/>
  <c r="AG243" i="9"/>
  <c r="AH243" i="9" s="1"/>
  <c r="AI243" i="9" s="1"/>
  <c r="AG244" i="9"/>
  <c r="AH244" i="9" s="1"/>
  <c r="AI244" i="9" s="1"/>
  <c r="AG245" i="9"/>
  <c r="AH245" i="9" s="1"/>
  <c r="AI245" i="9" s="1"/>
  <c r="AG246" i="9"/>
  <c r="AH246" i="9" s="1"/>
  <c r="AI246" i="9" s="1"/>
  <c r="AG247" i="9"/>
  <c r="AG248" i="9"/>
  <c r="AG249" i="9"/>
  <c r="AG250" i="9"/>
  <c r="AH250" i="9" s="1"/>
  <c r="AI250" i="9" s="1"/>
  <c r="AG251" i="9"/>
  <c r="AH251" i="9" s="1"/>
  <c r="AI251" i="9" s="1"/>
  <c r="AG252" i="9"/>
  <c r="AH252" i="9" s="1"/>
  <c r="AI252" i="9" s="1"/>
  <c r="AG253" i="9"/>
  <c r="AH253" i="9" s="1"/>
  <c r="AI253" i="9" s="1"/>
  <c r="AG254" i="9"/>
  <c r="AH254" i="9" s="1"/>
  <c r="AI254" i="9" s="1"/>
  <c r="AG255" i="9"/>
  <c r="AH255" i="9" s="1"/>
  <c r="AI255" i="9" s="1"/>
  <c r="AG256" i="9"/>
  <c r="AH256" i="9" s="1"/>
  <c r="AI256" i="9" s="1"/>
  <c r="AG257" i="9"/>
  <c r="AH257" i="9" s="1"/>
  <c r="AI257" i="9" s="1"/>
  <c r="AG258" i="9"/>
  <c r="AH258" i="9" s="1"/>
  <c r="AI258" i="9" s="1"/>
  <c r="AG259" i="9"/>
  <c r="AH259" i="9" s="1"/>
  <c r="AI259" i="9" s="1"/>
  <c r="AG260" i="9"/>
  <c r="AH260" i="9" s="1"/>
  <c r="AI260" i="9" s="1"/>
  <c r="AG261" i="9"/>
  <c r="AH261" i="9" s="1"/>
  <c r="AI261" i="9" s="1"/>
  <c r="AG262" i="9"/>
  <c r="AG263" i="9"/>
  <c r="AH263" i="9" s="1"/>
  <c r="AI263" i="9" s="1"/>
  <c r="AG264" i="9"/>
  <c r="AH264" i="9" s="1"/>
  <c r="AI264" i="9" s="1"/>
  <c r="AG265" i="9"/>
  <c r="AH265" i="9" s="1"/>
  <c r="AI265" i="9" s="1"/>
  <c r="AG266" i="9"/>
  <c r="AH266" i="9" s="1"/>
  <c r="AI266" i="9" s="1"/>
  <c r="AG267" i="9"/>
  <c r="AH267" i="9" s="1"/>
  <c r="AI267" i="9" s="1"/>
  <c r="AG268" i="9"/>
  <c r="AH268" i="9" s="1"/>
  <c r="AI268" i="9" s="1"/>
  <c r="AG269" i="9"/>
  <c r="AH269" i="9" s="1"/>
  <c r="AI269" i="9" s="1"/>
  <c r="AG270" i="9"/>
  <c r="AH270" i="9" s="1"/>
  <c r="AI270" i="9" s="1"/>
  <c r="AG271" i="9"/>
  <c r="AH271" i="9" s="1"/>
  <c r="AI271" i="9" s="1"/>
  <c r="AG272" i="9"/>
  <c r="AH272" i="9" s="1"/>
  <c r="AI272" i="9" s="1"/>
  <c r="AG273" i="9"/>
  <c r="AH273" i="9" s="1"/>
  <c r="AI273" i="9" s="1"/>
  <c r="D359" i="9"/>
  <c r="D360" i="9"/>
  <c r="D361" i="9"/>
  <c r="D362" i="9"/>
  <c r="D363" i="9"/>
  <c r="D364" i="9"/>
  <c r="D365" i="9"/>
  <c r="D366" i="9"/>
  <c r="D367" i="9"/>
  <c r="D368" i="9"/>
  <c r="D369" i="9"/>
  <c r="D370" i="9"/>
  <c r="D371" i="9"/>
  <c r="D372" i="9"/>
  <c r="D373" i="9"/>
  <c r="D374" i="9"/>
  <c r="D375" i="9"/>
  <c r="D376" i="9"/>
  <c r="D377" i="9"/>
  <c r="D378" i="9"/>
  <c r="D379" i="9"/>
  <c r="D380" i="9"/>
  <c r="D381" i="9"/>
  <c r="D382" i="9"/>
  <c r="D383" i="9"/>
  <c r="D384" i="9"/>
  <c r="D385" i="9"/>
  <c r="D386" i="9"/>
  <c r="D387" i="9"/>
  <c r="D388" i="9"/>
  <c r="D389" i="9"/>
  <c r="D390" i="9"/>
  <c r="D391" i="9"/>
  <c r="D392" i="9"/>
  <c r="D393" i="9"/>
  <c r="D394" i="9"/>
  <c r="D395" i="9"/>
  <c r="D396" i="9"/>
  <c r="D397" i="9"/>
  <c r="D398" i="9"/>
  <c r="D399" i="9"/>
  <c r="D400" i="9"/>
  <c r="D401" i="9"/>
  <c r="D402" i="9"/>
  <c r="D403" i="9"/>
  <c r="D404" i="9"/>
  <c r="D405" i="9"/>
  <c r="D406" i="9"/>
  <c r="D407" i="9"/>
  <c r="D408" i="9"/>
  <c r="D409" i="9"/>
  <c r="D410" i="9"/>
  <c r="D411" i="9"/>
  <c r="D412"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221" i="9"/>
  <c r="AJ214" i="9" s="1"/>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AO220" i="9"/>
  <c r="AO221" i="9"/>
  <c r="AO222" i="9"/>
  <c r="AO223" i="9"/>
  <c r="AO224" i="9"/>
  <c r="AO225" i="9"/>
  <c r="AO226" i="9"/>
  <c r="AO227" i="9"/>
  <c r="AO228" i="9"/>
  <c r="AO229" i="9"/>
  <c r="AO230" i="9"/>
  <c r="AO231" i="9"/>
  <c r="AO232" i="9"/>
  <c r="AO233" i="9"/>
  <c r="AO234" i="9"/>
  <c r="AO235" i="9"/>
  <c r="AO236" i="9"/>
  <c r="AO237" i="9"/>
  <c r="AO238" i="9"/>
  <c r="AO239" i="9"/>
  <c r="AO240" i="9"/>
  <c r="AO241" i="9"/>
  <c r="AO242" i="9"/>
  <c r="AO243" i="9"/>
  <c r="AO244" i="9"/>
  <c r="AO245" i="9"/>
  <c r="AO246" i="9"/>
  <c r="AO247" i="9"/>
  <c r="AO248" i="9"/>
  <c r="AO249" i="9"/>
  <c r="AO250" i="9"/>
  <c r="AO251" i="9"/>
  <c r="AO252" i="9"/>
  <c r="AO253" i="9"/>
  <c r="AO254" i="9"/>
  <c r="AO255" i="9"/>
  <c r="AO256" i="9"/>
  <c r="AO257" i="9"/>
  <c r="AO258" i="9"/>
  <c r="AO259" i="9"/>
  <c r="AO260" i="9"/>
  <c r="AO261" i="9"/>
  <c r="AO262" i="9"/>
  <c r="AO263" i="9"/>
  <c r="AO264" i="9"/>
  <c r="AO265" i="9"/>
  <c r="AO266" i="9"/>
  <c r="AO267" i="9"/>
  <c r="AO268" i="9"/>
  <c r="AO269" i="9"/>
  <c r="AO270" i="9"/>
  <c r="AO271" i="9"/>
  <c r="AO272" i="9"/>
  <c r="AO273" i="9"/>
  <c r="AL220" i="9"/>
  <c r="AL221" i="9"/>
  <c r="AL222" i="9"/>
  <c r="AL223" i="9"/>
  <c r="AL224" i="9"/>
  <c r="AL225" i="9"/>
  <c r="AL226" i="9"/>
  <c r="AL227" i="9"/>
  <c r="AL228" i="9"/>
  <c r="AL229" i="9"/>
  <c r="AL230" i="9"/>
  <c r="AL231" i="9"/>
  <c r="AL232" i="9"/>
  <c r="AL233" i="9"/>
  <c r="AL234" i="9"/>
  <c r="AL235" i="9"/>
  <c r="AL236" i="9"/>
  <c r="AL237" i="9"/>
  <c r="AL238" i="9"/>
  <c r="AL239" i="9"/>
  <c r="AL240" i="9"/>
  <c r="AL241" i="9"/>
  <c r="AL242" i="9"/>
  <c r="AL243" i="9"/>
  <c r="AL244" i="9"/>
  <c r="AL245" i="9"/>
  <c r="AL246" i="9"/>
  <c r="AL247" i="9"/>
  <c r="AL248" i="9"/>
  <c r="AL249" i="9"/>
  <c r="AL250" i="9"/>
  <c r="AL251" i="9"/>
  <c r="AL252" i="9"/>
  <c r="AL253" i="9"/>
  <c r="AL254" i="9"/>
  <c r="AL255" i="9"/>
  <c r="AL256" i="9"/>
  <c r="AL257" i="9"/>
  <c r="AL258" i="9"/>
  <c r="AL259" i="9"/>
  <c r="AL260" i="9"/>
  <c r="AL261" i="9"/>
  <c r="AL262" i="9"/>
  <c r="AL263" i="9"/>
  <c r="AL264" i="9"/>
  <c r="AL265" i="9"/>
  <c r="AL266" i="9"/>
  <c r="AL267" i="9"/>
  <c r="AL268" i="9"/>
  <c r="AL269" i="9"/>
  <c r="AL270" i="9"/>
  <c r="AL271" i="9"/>
  <c r="AL272" i="9"/>
  <c r="AL273" i="9"/>
  <c r="BY221" i="9"/>
  <c r="BX221" i="9"/>
  <c r="AL403" i="9"/>
  <c r="BS221" i="9"/>
  <c r="BW221" i="9"/>
  <c r="BU221" i="9"/>
  <c r="BT221" i="9"/>
  <c r="AR171" i="9"/>
  <c r="AR170" i="9"/>
  <c r="BA220" i="10"/>
  <c r="BN220" i="10"/>
  <c r="BN219" i="9"/>
  <c r="BN274" i="10"/>
  <c r="BA274" i="10"/>
  <c r="BN273" i="9"/>
  <c r="BA273" i="9"/>
  <c r="BA219" i="9"/>
  <c r="AL865" i="6"/>
  <c r="AK865" i="6"/>
  <c r="B905" i="6"/>
  <c r="AG866" i="6"/>
  <c r="AH866" i="6" s="1"/>
  <c r="AI866" i="6" s="1"/>
  <c r="AK866" i="6"/>
  <c r="AL866" i="6"/>
  <c r="AS866" i="6"/>
  <c r="AT866" i="6"/>
  <c r="AG867" i="6"/>
  <c r="AH867" i="6"/>
  <c r="AI867" i="6" s="1"/>
  <c r="AK867" i="6"/>
  <c r="AL867" i="6"/>
  <c r="AS867" i="6"/>
  <c r="AT867" i="6"/>
  <c r="AG868" i="6"/>
  <c r="AH868" i="6" s="1"/>
  <c r="AI868" i="6"/>
  <c r="AK868" i="6"/>
  <c r="AL868" i="6"/>
  <c r="AS868" i="6"/>
  <c r="AT868" i="6"/>
  <c r="AG869" i="6"/>
  <c r="AH869" i="6" s="1"/>
  <c r="AI869" i="6" s="1"/>
  <c r="AK869" i="6"/>
  <c r="AL869" i="6"/>
  <c r="AS869" i="6"/>
  <c r="AT869" i="6"/>
  <c r="AG870" i="6"/>
  <c r="AH870" i="6"/>
  <c r="AI870" i="6" s="1"/>
  <c r="AK870" i="6"/>
  <c r="AL870" i="6"/>
  <c r="AS870" i="6"/>
  <c r="AT870" i="6"/>
  <c r="AG871" i="6"/>
  <c r="AH871" i="6"/>
  <c r="AI871" i="6"/>
  <c r="AK871" i="6"/>
  <c r="AL871" i="6"/>
  <c r="AS871" i="6"/>
  <c r="AT871" i="6"/>
  <c r="AG872" i="6"/>
  <c r="AH872" i="6" s="1"/>
  <c r="AI872" i="6" s="1"/>
  <c r="AK872" i="6"/>
  <c r="AL872" i="6"/>
  <c r="AS872" i="6"/>
  <c r="AT872" i="6"/>
  <c r="AG873" i="6"/>
  <c r="AH873" i="6"/>
  <c r="AI873" i="6" s="1"/>
  <c r="AK873" i="6"/>
  <c r="AL873" i="6"/>
  <c r="AS873" i="6"/>
  <c r="AT873" i="6"/>
  <c r="AG874" i="6"/>
  <c r="AH874" i="6" s="1"/>
  <c r="AI874" i="6" s="1"/>
  <c r="AK874" i="6"/>
  <c r="AL874" i="6"/>
  <c r="AS874" i="6"/>
  <c r="AT874" i="6"/>
  <c r="AG875" i="6"/>
  <c r="AH875" i="6"/>
  <c r="AI875" i="6" s="1"/>
  <c r="AK875" i="6"/>
  <c r="AL875" i="6"/>
  <c r="AS875" i="6"/>
  <c r="AT875" i="6"/>
  <c r="AG876" i="6"/>
  <c r="AH876" i="6" s="1"/>
  <c r="AI876" i="6" s="1"/>
  <c r="AK876" i="6"/>
  <c r="AL876" i="6"/>
  <c r="AS876" i="6"/>
  <c r="AT876" i="6"/>
  <c r="AG877" i="6"/>
  <c r="AH877" i="6"/>
  <c r="AI877" i="6" s="1"/>
  <c r="AK877" i="6"/>
  <c r="AL877" i="6"/>
  <c r="AS877" i="6"/>
  <c r="AT877" i="6"/>
  <c r="AG878" i="6"/>
  <c r="AH878" i="6" s="1"/>
  <c r="AI878" i="6"/>
  <c r="AK878" i="6"/>
  <c r="AL878" i="6"/>
  <c r="AS878" i="6"/>
  <c r="AT878" i="6"/>
  <c r="AG879" i="6"/>
  <c r="AH879" i="6"/>
  <c r="AI879" i="6" s="1"/>
  <c r="AK879" i="6"/>
  <c r="AL879" i="6"/>
  <c r="AS879" i="6"/>
  <c r="AT879" i="6"/>
  <c r="AG880" i="6"/>
  <c r="AH880" i="6" s="1"/>
  <c r="AI880" i="6"/>
  <c r="AK880" i="6"/>
  <c r="AL880" i="6"/>
  <c r="AS880" i="6"/>
  <c r="AT880" i="6"/>
  <c r="AG881" i="6"/>
  <c r="AH881" i="6" s="1"/>
  <c r="AI881" i="6" s="1"/>
  <c r="AK881" i="6"/>
  <c r="AL881" i="6"/>
  <c r="AS881" i="6"/>
  <c r="AT881" i="6"/>
  <c r="AG882" i="6"/>
  <c r="AH882" i="6"/>
  <c r="AI882" i="6" s="1"/>
  <c r="AK882" i="6"/>
  <c r="AL882" i="6"/>
  <c r="AS882" i="6"/>
  <c r="AT882" i="6"/>
  <c r="AG883" i="6"/>
  <c r="AH883" i="6" s="1"/>
  <c r="AI883" i="6" s="1"/>
  <c r="AK883" i="6"/>
  <c r="AL883" i="6"/>
  <c r="AS883" i="6"/>
  <c r="AT883" i="6"/>
  <c r="AG884" i="6"/>
  <c r="AH884" i="6" s="1"/>
  <c r="AI884" i="6"/>
  <c r="AK884" i="6"/>
  <c r="AL884" i="6"/>
  <c r="AS884" i="6"/>
  <c r="AT884" i="6"/>
  <c r="AG885" i="6"/>
  <c r="AH885" i="6"/>
  <c r="AI885" i="6" s="1"/>
  <c r="AK885" i="6"/>
  <c r="AL885" i="6"/>
  <c r="AS885" i="6"/>
  <c r="AT885" i="6"/>
  <c r="AG886" i="6"/>
  <c r="AH886" i="6" s="1"/>
  <c r="AI886" i="6"/>
  <c r="AK886" i="6"/>
  <c r="AL886" i="6"/>
  <c r="AS886" i="6"/>
  <c r="AT886" i="6"/>
  <c r="AG887" i="6"/>
  <c r="AH887" i="6" s="1"/>
  <c r="AI887" i="6" s="1"/>
  <c r="AK887" i="6"/>
  <c r="AL887" i="6"/>
  <c r="AS887" i="6"/>
  <c r="AT887" i="6"/>
  <c r="AG888" i="6"/>
  <c r="AH888" i="6" s="1"/>
  <c r="AI888" i="6" s="1"/>
  <c r="AK888" i="6"/>
  <c r="AL888" i="6"/>
  <c r="AS888" i="6"/>
  <c r="AT888" i="6"/>
  <c r="AG889" i="6"/>
  <c r="AH889" i="6"/>
  <c r="AI889" i="6" s="1"/>
  <c r="AK889" i="6"/>
  <c r="AL889" i="6"/>
  <c r="AS889" i="6"/>
  <c r="AT889" i="6"/>
  <c r="AG890" i="6"/>
  <c r="AH890" i="6" s="1"/>
  <c r="AI890" i="6" s="1"/>
  <c r="AK890" i="6"/>
  <c r="AL890" i="6"/>
  <c r="AS890" i="6"/>
  <c r="AT890" i="6"/>
  <c r="AG891" i="6"/>
  <c r="AH891" i="6"/>
  <c r="AI891" i="6" s="1"/>
  <c r="AK891" i="6"/>
  <c r="AL891" i="6"/>
  <c r="AS891" i="6"/>
  <c r="AT891" i="6"/>
  <c r="AG892" i="6"/>
  <c r="AH892" i="6" s="1"/>
  <c r="AI892" i="6"/>
  <c r="AK892" i="6"/>
  <c r="AL892" i="6"/>
  <c r="AS892" i="6"/>
  <c r="AT892" i="6"/>
  <c r="AG893" i="6"/>
  <c r="AH893" i="6" s="1"/>
  <c r="AI893" i="6" s="1"/>
  <c r="AK893" i="6"/>
  <c r="AL893" i="6"/>
  <c r="AS893" i="6"/>
  <c r="AT893" i="6"/>
  <c r="AG894" i="6"/>
  <c r="AH894" i="6"/>
  <c r="AI894" i="6" s="1"/>
  <c r="AK894" i="6"/>
  <c r="AL894" i="6"/>
  <c r="AS894" i="6"/>
  <c r="AT894" i="6"/>
  <c r="AG895" i="6"/>
  <c r="AH895" i="6" s="1"/>
  <c r="AI895" i="6" s="1"/>
  <c r="AK895" i="6"/>
  <c r="AL895" i="6"/>
  <c r="AS895" i="6"/>
  <c r="AT895" i="6"/>
  <c r="AG896" i="6"/>
  <c r="AH896" i="6" s="1"/>
  <c r="AI896" i="6" s="1"/>
  <c r="AK896" i="6"/>
  <c r="AL896" i="6"/>
  <c r="AS896" i="6"/>
  <c r="AT896" i="6"/>
  <c r="AG897" i="6"/>
  <c r="AH897" i="6"/>
  <c r="AI897" i="6" s="1"/>
  <c r="AK897" i="6"/>
  <c r="AL897" i="6"/>
  <c r="AS897" i="6"/>
  <c r="AT897" i="6"/>
  <c r="AG898" i="6"/>
  <c r="AH898" i="6" s="1"/>
  <c r="AI898" i="6" s="1"/>
  <c r="AK898" i="6"/>
  <c r="AL898" i="6"/>
  <c r="AS898" i="6"/>
  <c r="AT898" i="6"/>
  <c r="AG899" i="6"/>
  <c r="AH899" i="6"/>
  <c r="AI899" i="6" s="1"/>
  <c r="AK899" i="6"/>
  <c r="AL899" i="6"/>
  <c r="AS899" i="6"/>
  <c r="AT899" i="6"/>
  <c r="AG900" i="6"/>
  <c r="AH900" i="6" s="1"/>
  <c r="AI900" i="6"/>
  <c r="AK900" i="6"/>
  <c r="AL900" i="6"/>
  <c r="AS900" i="6"/>
  <c r="AT900" i="6"/>
  <c r="AT865" i="6"/>
  <c r="AS865" i="6"/>
  <c r="AG865" i="6"/>
  <c r="AH865" i="6"/>
  <c r="AI865" i="6" s="1"/>
  <c r="B857" i="6"/>
  <c r="AL817" i="6"/>
  <c r="AG818" i="6"/>
  <c r="AH818" i="6" s="1"/>
  <c r="AI818" i="6" s="1"/>
  <c r="AK818" i="6"/>
  <c r="AL818" i="6"/>
  <c r="AS818" i="6"/>
  <c r="AT818" i="6"/>
  <c r="AG819" i="6"/>
  <c r="AH819" i="6" s="1"/>
  <c r="AI819" i="6" s="1"/>
  <c r="AK819" i="6"/>
  <c r="AL819" i="6"/>
  <c r="AS819" i="6"/>
  <c r="AT819" i="6"/>
  <c r="AG820" i="6"/>
  <c r="AH820" i="6"/>
  <c r="AI820" i="6" s="1"/>
  <c r="AK820" i="6"/>
  <c r="AL820" i="6"/>
  <c r="AS820" i="6"/>
  <c r="AT820" i="6"/>
  <c r="AG821" i="6"/>
  <c r="AH821" i="6" s="1"/>
  <c r="AI821" i="6"/>
  <c r="AK821" i="6"/>
  <c r="AL821" i="6"/>
  <c r="AS821" i="6"/>
  <c r="AT821" i="6"/>
  <c r="AG822" i="6"/>
  <c r="AH822" i="6" s="1"/>
  <c r="AI822" i="6" s="1"/>
  <c r="AK822" i="6"/>
  <c r="AL822" i="6"/>
  <c r="AS822" i="6"/>
  <c r="AT822" i="6"/>
  <c r="AG823" i="6"/>
  <c r="AH823" i="6"/>
  <c r="AI823" i="6" s="1"/>
  <c r="AK823" i="6"/>
  <c r="AL823" i="6"/>
  <c r="AS823" i="6"/>
  <c r="AT823" i="6"/>
  <c r="AG824" i="6"/>
  <c r="AH824" i="6" s="1"/>
  <c r="AI824" i="6" s="1"/>
  <c r="AK824" i="6"/>
  <c r="AL824" i="6"/>
  <c r="AS824" i="6"/>
  <c r="AT824" i="6"/>
  <c r="AG825" i="6"/>
  <c r="AH825" i="6" s="1"/>
  <c r="AI825" i="6" s="1"/>
  <c r="AK825" i="6"/>
  <c r="AL825" i="6"/>
  <c r="AS825" i="6"/>
  <c r="AT825" i="6"/>
  <c r="AG826" i="6"/>
  <c r="AH826" i="6"/>
  <c r="AI826" i="6" s="1"/>
  <c r="AK826" i="6"/>
  <c r="AL826" i="6"/>
  <c r="AS826" i="6"/>
  <c r="AT826" i="6"/>
  <c r="AG827" i="6"/>
  <c r="AH827" i="6" s="1"/>
  <c r="AI827" i="6" s="1"/>
  <c r="AK827" i="6"/>
  <c r="AL827" i="6"/>
  <c r="AS827" i="6"/>
  <c r="AT827" i="6"/>
  <c r="AG828" i="6"/>
  <c r="AH828" i="6"/>
  <c r="AI828" i="6" s="1"/>
  <c r="AK828" i="6"/>
  <c r="AL828" i="6"/>
  <c r="AS828" i="6"/>
  <c r="AT828" i="6"/>
  <c r="AG829" i="6"/>
  <c r="AH829" i="6" s="1"/>
  <c r="AI829" i="6"/>
  <c r="AK829" i="6"/>
  <c r="AL829" i="6"/>
  <c r="AS829" i="6"/>
  <c r="AT829" i="6"/>
  <c r="AG830" i="6"/>
  <c r="AH830" i="6"/>
  <c r="AI830" i="6" s="1"/>
  <c r="AK830" i="6"/>
  <c r="AL830" i="6"/>
  <c r="AS830" i="6"/>
  <c r="AT830" i="6"/>
  <c r="AG831" i="6"/>
  <c r="AH831" i="6" s="1"/>
  <c r="AI831" i="6" s="1"/>
  <c r="AK831" i="6"/>
  <c r="AL831" i="6"/>
  <c r="AS831" i="6"/>
  <c r="AT831" i="6"/>
  <c r="AG832" i="6"/>
  <c r="AH832" i="6"/>
  <c r="AI832" i="6" s="1"/>
  <c r="AK832" i="6"/>
  <c r="AL832" i="6"/>
  <c r="AS832" i="6"/>
  <c r="AT832" i="6"/>
  <c r="AG833" i="6"/>
  <c r="AH833" i="6" s="1"/>
  <c r="AI833" i="6" s="1"/>
  <c r="AK833" i="6"/>
  <c r="AL833" i="6"/>
  <c r="AS833" i="6"/>
  <c r="AT833" i="6"/>
  <c r="AG834" i="6"/>
  <c r="AH834" i="6"/>
  <c r="AI834" i="6" s="1"/>
  <c r="AK834" i="6"/>
  <c r="AL834" i="6"/>
  <c r="AS834" i="6"/>
  <c r="AT834" i="6"/>
  <c r="AG835" i="6"/>
  <c r="AH835" i="6" s="1"/>
  <c r="AI835" i="6" s="1"/>
  <c r="AK835" i="6"/>
  <c r="AL835" i="6"/>
  <c r="AS835" i="6"/>
  <c r="AT835" i="6"/>
  <c r="AG836" i="6"/>
  <c r="AH836" i="6" s="1"/>
  <c r="AI836" i="6" s="1"/>
  <c r="AK836" i="6"/>
  <c r="AL836" i="6"/>
  <c r="AS836" i="6"/>
  <c r="AT836" i="6"/>
  <c r="AG837" i="6"/>
  <c r="AH837" i="6" s="1"/>
  <c r="AI837" i="6" s="1"/>
  <c r="AK837" i="6"/>
  <c r="AL837" i="6"/>
  <c r="AS837" i="6"/>
  <c r="AT837" i="6"/>
  <c r="AG838" i="6"/>
  <c r="AH838" i="6"/>
  <c r="AI838" i="6" s="1"/>
  <c r="AK838" i="6"/>
  <c r="AL838" i="6"/>
  <c r="AS838" i="6"/>
  <c r="AT838" i="6"/>
  <c r="AG839" i="6"/>
  <c r="AH839" i="6"/>
  <c r="AI839" i="6" s="1"/>
  <c r="AK839" i="6"/>
  <c r="AL839" i="6"/>
  <c r="AS839" i="6"/>
  <c r="AT839" i="6"/>
  <c r="AG840" i="6"/>
  <c r="AH840" i="6"/>
  <c r="AI840" i="6"/>
  <c r="AK840" i="6"/>
  <c r="AL840" i="6"/>
  <c r="AS840" i="6"/>
  <c r="AT840" i="6"/>
  <c r="AG841" i="6"/>
  <c r="AH841" i="6"/>
  <c r="AI841" i="6" s="1"/>
  <c r="AK841" i="6"/>
  <c r="AL841" i="6"/>
  <c r="AS841" i="6"/>
  <c r="AT841" i="6"/>
  <c r="AG842" i="6"/>
  <c r="AH842" i="6"/>
  <c r="AI842" i="6"/>
  <c r="AK842" i="6"/>
  <c r="AL842" i="6"/>
  <c r="AS842" i="6"/>
  <c r="AT842" i="6"/>
  <c r="AG843" i="6"/>
  <c r="AH843" i="6" s="1"/>
  <c r="AI843" i="6" s="1"/>
  <c r="AK843" i="6"/>
  <c r="AL843" i="6"/>
  <c r="AS843" i="6"/>
  <c r="AT843" i="6"/>
  <c r="AG844" i="6"/>
  <c r="AH844" i="6"/>
  <c r="AI844" i="6" s="1"/>
  <c r="AK844" i="6"/>
  <c r="AL844" i="6"/>
  <c r="AS844" i="6"/>
  <c r="AT844" i="6"/>
  <c r="AG845" i="6"/>
  <c r="AH845" i="6" s="1"/>
  <c r="AI845" i="6" s="1"/>
  <c r="AK845" i="6"/>
  <c r="AL845" i="6"/>
  <c r="AS845" i="6"/>
  <c r="AT845" i="6"/>
  <c r="AG846" i="6"/>
  <c r="AH846" i="6"/>
  <c r="AI846" i="6" s="1"/>
  <c r="AK846" i="6"/>
  <c r="AL846" i="6"/>
  <c r="AS846" i="6"/>
  <c r="AT846" i="6"/>
  <c r="AG847" i="6"/>
  <c r="AH847" i="6" s="1"/>
  <c r="AI847" i="6" s="1"/>
  <c r="AK847" i="6"/>
  <c r="AL847" i="6"/>
  <c r="AS847" i="6"/>
  <c r="AT847" i="6"/>
  <c r="AG848" i="6"/>
  <c r="AH848" i="6"/>
  <c r="AI848" i="6" s="1"/>
  <c r="AK848" i="6"/>
  <c r="AL848" i="6"/>
  <c r="AS848" i="6"/>
  <c r="AT848" i="6"/>
  <c r="AG849" i="6"/>
  <c r="AH849" i="6" s="1"/>
  <c r="AI849" i="6"/>
  <c r="AK849" i="6"/>
  <c r="AL849" i="6"/>
  <c r="AS849" i="6"/>
  <c r="AT849" i="6"/>
  <c r="AG850" i="6"/>
  <c r="AH850" i="6" s="1"/>
  <c r="AI850" i="6" s="1"/>
  <c r="AK850" i="6"/>
  <c r="AL850" i="6"/>
  <c r="AS850" i="6"/>
  <c r="AT850" i="6"/>
  <c r="AG851" i="6"/>
  <c r="AH851" i="6"/>
  <c r="AI851" i="6"/>
  <c r="AK851" i="6"/>
  <c r="AL851" i="6"/>
  <c r="AS851" i="6"/>
  <c r="AT851" i="6"/>
  <c r="AG852" i="6"/>
  <c r="AH852" i="6"/>
  <c r="AI852" i="6"/>
  <c r="AK852" i="6"/>
  <c r="AL852" i="6"/>
  <c r="AS852" i="6"/>
  <c r="AT852" i="6"/>
  <c r="AS817" i="6"/>
  <c r="AT817" i="6"/>
  <c r="AG817" i="6"/>
  <c r="AH817" i="6" s="1"/>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AN98" i="9"/>
  <c r="AM98" i="9"/>
  <c r="AL98" i="9"/>
  <c r="AN43" i="9"/>
  <c r="AM43" i="9"/>
  <c r="AK98" i="9"/>
  <c r="AK46" i="9"/>
  <c r="AK47" i="9"/>
  <c r="AK48" i="9"/>
  <c r="AK49" i="9"/>
  <c r="AK50" i="9"/>
  <c r="AK51" i="9"/>
  <c r="AK52" i="9"/>
  <c r="AK53" i="9"/>
  <c r="AK54" i="9"/>
  <c r="AK55" i="9"/>
  <c r="AK56" i="9"/>
  <c r="AK57" i="9"/>
  <c r="AK58" i="9"/>
  <c r="AK59" i="9"/>
  <c r="AK60" i="9"/>
  <c r="AK61" i="9"/>
  <c r="AK62" i="9"/>
  <c r="AK63" i="9"/>
  <c r="AK64" i="9"/>
  <c r="AK65" i="9"/>
  <c r="AK66"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45" i="9"/>
  <c r="AG98" i="9"/>
  <c r="AH98" i="9" s="1"/>
  <c r="AI98" i="9" s="1"/>
  <c r="AG46" i="9"/>
  <c r="AH46" i="9" s="1"/>
  <c r="AG47" i="9"/>
  <c r="AG48" i="9"/>
  <c r="AH48" i="9" s="1"/>
  <c r="AG49" i="9"/>
  <c r="AH49" i="9" s="1"/>
  <c r="AI49" i="9" s="1"/>
  <c r="AG50" i="9"/>
  <c r="AH50" i="9" s="1"/>
  <c r="AI50" i="9" s="1"/>
  <c r="AG51" i="9"/>
  <c r="AH51" i="9" s="1"/>
  <c r="AI51" i="9" s="1"/>
  <c r="AG52" i="9"/>
  <c r="AH52" i="9" s="1"/>
  <c r="AI52" i="9" s="1"/>
  <c r="AG53" i="9"/>
  <c r="AH53" i="9" s="1"/>
  <c r="AI53" i="9" s="1"/>
  <c r="AG54" i="9"/>
  <c r="AH54" i="9" s="1"/>
  <c r="AI54" i="9" s="1"/>
  <c r="AG55" i="9"/>
  <c r="AH55" i="9" s="1"/>
  <c r="AI55" i="9" s="1"/>
  <c r="AG56" i="9"/>
  <c r="AH56" i="9" s="1"/>
  <c r="AI56" i="9" s="1"/>
  <c r="AG57" i="9"/>
  <c r="AH57" i="9" s="1"/>
  <c r="AI57" i="9" s="1"/>
  <c r="AG58" i="9"/>
  <c r="AH58" i="9" s="1"/>
  <c r="AI58" i="9" s="1"/>
  <c r="AG59" i="9"/>
  <c r="AH59" i="9" s="1"/>
  <c r="AI59" i="9" s="1"/>
  <c r="AG60" i="9"/>
  <c r="AH60" i="9" s="1"/>
  <c r="AI60" i="9" s="1"/>
  <c r="AG61" i="9"/>
  <c r="AH61" i="9" s="1"/>
  <c r="AI61" i="9" s="1"/>
  <c r="AG62" i="9"/>
  <c r="AH62" i="9" s="1"/>
  <c r="AI62" i="9" s="1"/>
  <c r="AG63" i="9"/>
  <c r="AH63" i="9" s="1"/>
  <c r="AI63" i="9" s="1"/>
  <c r="AG64" i="9"/>
  <c r="AH64" i="9" s="1"/>
  <c r="AI64" i="9" s="1"/>
  <c r="AG65" i="9"/>
  <c r="AH65" i="9" s="1"/>
  <c r="AI65" i="9" s="1"/>
  <c r="AG66" i="9"/>
  <c r="AH66" i="9" s="1"/>
  <c r="AI66" i="9" s="1"/>
  <c r="AG67" i="9"/>
  <c r="AH67" i="9" s="1"/>
  <c r="AI67" i="9" s="1"/>
  <c r="AG68" i="9"/>
  <c r="AH68" i="9" s="1"/>
  <c r="AI68" i="9" s="1"/>
  <c r="AG69" i="9"/>
  <c r="AH69" i="9" s="1"/>
  <c r="AI69" i="9" s="1"/>
  <c r="AG70" i="9"/>
  <c r="AH70" i="9" s="1"/>
  <c r="AI70" i="9" s="1"/>
  <c r="AG71" i="9"/>
  <c r="AH71" i="9" s="1"/>
  <c r="AI71" i="9" s="1"/>
  <c r="AG72" i="9"/>
  <c r="AH72" i="9" s="1"/>
  <c r="AI72" i="9" s="1"/>
  <c r="AG73" i="9"/>
  <c r="AH73" i="9" s="1"/>
  <c r="AI73" i="9" s="1"/>
  <c r="AG74" i="9"/>
  <c r="AH74" i="9" s="1"/>
  <c r="AI74" i="9" s="1"/>
  <c r="AG75" i="9"/>
  <c r="AH75" i="9" s="1"/>
  <c r="AI75" i="9" s="1"/>
  <c r="AG76" i="9"/>
  <c r="AH76" i="9" s="1"/>
  <c r="AI76" i="9" s="1"/>
  <c r="AG77" i="9"/>
  <c r="AH77" i="9" s="1"/>
  <c r="AI77" i="9" s="1"/>
  <c r="AG78" i="9"/>
  <c r="AH78" i="9" s="1"/>
  <c r="AI78" i="9" s="1"/>
  <c r="AG79" i="9"/>
  <c r="AH79" i="9" s="1"/>
  <c r="AI79" i="9" s="1"/>
  <c r="AG80" i="9"/>
  <c r="AH80" i="9" s="1"/>
  <c r="AI80" i="9" s="1"/>
  <c r="AG81" i="9"/>
  <c r="AH81" i="9" s="1"/>
  <c r="AI81" i="9" s="1"/>
  <c r="AG82" i="9"/>
  <c r="AH82" i="9" s="1"/>
  <c r="AI82" i="9" s="1"/>
  <c r="AG83" i="9"/>
  <c r="AH83" i="9" s="1"/>
  <c r="AI83" i="9" s="1"/>
  <c r="AG84" i="9"/>
  <c r="AH84" i="9" s="1"/>
  <c r="AI84" i="9" s="1"/>
  <c r="AG85" i="9"/>
  <c r="AH85" i="9" s="1"/>
  <c r="AI85" i="9" s="1"/>
  <c r="AG86" i="9"/>
  <c r="AH86" i="9" s="1"/>
  <c r="AI86" i="9" s="1"/>
  <c r="AG87" i="9"/>
  <c r="AH87" i="9" s="1"/>
  <c r="AI87" i="9" s="1"/>
  <c r="AG88" i="9"/>
  <c r="AH88" i="9" s="1"/>
  <c r="AI88" i="9" s="1"/>
  <c r="AG89" i="9"/>
  <c r="AH89" i="9" s="1"/>
  <c r="AI89" i="9" s="1"/>
  <c r="AG90" i="9"/>
  <c r="AH90" i="9" s="1"/>
  <c r="AI90" i="9" s="1"/>
  <c r="AG91" i="9"/>
  <c r="AH91" i="9" s="1"/>
  <c r="AI91" i="9" s="1"/>
  <c r="AG92" i="9"/>
  <c r="AH92" i="9" s="1"/>
  <c r="AI92" i="9" s="1"/>
  <c r="AG93" i="9"/>
  <c r="AH93" i="9" s="1"/>
  <c r="AI93" i="9" s="1"/>
  <c r="AG94" i="9"/>
  <c r="AH94" i="9" s="1"/>
  <c r="AI94" i="9" s="1"/>
  <c r="AG95" i="9"/>
  <c r="AH95" i="9" s="1"/>
  <c r="AI95" i="9" s="1"/>
  <c r="AG96" i="9"/>
  <c r="AH96" i="9" s="1"/>
  <c r="AI96" i="9" s="1"/>
  <c r="AG97" i="9"/>
  <c r="AH97" i="9" s="1"/>
  <c r="AI97" i="9" s="1"/>
  <c r="AH45" i="9"/>
  <c r="AI45" i="9" s="1"/>
  <c r="AH44" i="9"/>
  <c r="AI44" i="9" s="1"/>
  <c r="B799" i="6"/>
  <c r="BC274" i="10"/>
  <c r="AP274" i="10"/>
  <c r="BC273" i="9"/>
  <c r="AQ220" i="10"/>
  <c r="BD220" i="10"/>
  <c r="BD219" i="9"/>
  <c r="BC219" i="9"/>
  <c r="AQ219" i="9"/>
  <c r="AP219" i="9"/>
  <c r="AO98" i="9"/>
  <c r="AX746" i="6"/>
  <c r="BO749" i="6"/>
  <c r="B786" i="6" s="1"/>
  <c r="BO746" i="6"/>
  <c r="B784" i="6" s="1"/>
  <c r="AZ746" i="6"/>
  <c r="BB747" i="6" s="1"/>
  <c r="B803" i="6" s="1"/>
  <c r="AY746" i="6"/>
  <c r="BI747" i="6"/>
  <c r="BJ747" i="6"/>
  <c r="BK747" i="6"/>
  <c r="BI748" i="6"/>
  <c r="BJ748" i="6"/>
  <c r="BK748" i="6"/>
  <c r="BI749" i="6"/>
  <c r="BJ749" i="6"/>
  <c r="BK749" i="6"/>
  <c r="BL749" i="6" s="1"/>
  <c r="BM749" i="6" s="1"/>
  <c r="BI750" i="6"/>
  <c r="BL750" i="6" s="1"/>
  <c r="BM750" i="6" s="1"/>
  <c r="BJ750" i="6"/>
  <c r="BK750" i="6"/>
  <c r="BI751" i="6"/>
  <c r="BL751" i="6" s="1"/>
  <c r="BM751" i="6" s="1"/>
  <c r="BJ751" i="6"/>
  <c r="BK751" i="6"/>
  <c r="BI752" i="6"/>
  <c r="BJ752" i="6"/>
  <c r="BK752" i="6"/>
  <c r="BI753" i="6"/>
  <c r="BJ753" i="6"/>
  <c r="BK753" i="6"/>
  <c r="BI754" i="6"/>
  <c r="BJ754" i="6"/>
  <c r="BK754" i="6"/>
  <c r="BL754" i="6" s="1"/>
  <c r="BM754" i="6" s="1"/>
  <c r="BI755" i="6"/>
  <c r="BL755" i="6" s="1"/>
  <c r="BM755" i="6" s="1"/>
  <c r="BJ755" i="6"/>
  <c r="BK755" i="6"/>
  <c r="BI756" i="6"/>
  <c r="BJ756" i="6"/>
  <c r="BL756" i="6" s="1"/>
  <c r="BM756" i="6" s="1"/>
  <c r="BK756" i="6"/>
  <c r="BI757" i="6"/>
  <c r="BJ757" i="6"/>
  <c r="BK757" i="6"/>
  <c r="BI758" i="6"/>
  <c r="BJ758" i="6"/>
  <c r="BK758" i="6"/>
  <c r="BI759" i="6"/>
  <c r="BJ759" i="6"/>
  <c r="BK759" i="6"/>
  <c r="BI760" i="6"/>
  <c r="BJ760" i="6"/>
  <c r="BK760" i="6"/>
  <c r="BI761" i="6"/>
  <c r="BL761" i="6" s="1"/>
  <c r="BJ761" i="6"/>
  <c r="BK761" i="6"/>
  <c r="BI762" i="6"/>
  <c r="BJ762" i="6"/>
  <c r="BK762" i="6"/>
  <c r="BI763" i="6"/>
  <c r="BJ763" i="6"/>
  <c r="BK763" i="6"/>
  <c r="BI764" i="6"/>
  <c r="BJ764" i="6"/>
  <c r="BK764" i="6"/>
  <c r="BI765" i="6"/>
  <c r="BJ765" i="6"/>
  <c r="BK765" i="6"/>
  <c r="BI766" i="6"/>
  <c r="BJ766" i="6"/>
  <c r="BK766" i="6"/>
  <c r="BI767" i="6"/>
  <c r="BJ767" i="6"/>
  <c r="BK767" i="6"/>
  <c r="BI768" i="6"/>
  <c r="BJ768" i="6"/>
  <c r="BK768" i="6"/>
  <c r="BI769" i="6"/>
  <c r="BL769" i="6" s="1"/>
  <c r="BM769" i="6" s="1"/>
  <c r="BJ769" i="6"/>
  <c r="BK769" i="6"/>
  <c r="BI770" i="6"/>
  <c r="BJ770" i="6"/>
  <c r="BL770" i="6" s="1"/>
  <c r="BM770" i="6" s="1"/>
  <c r="BK770" i="6"/>
  <c r="BI771" i="6"/>
  <c r="BJ771" i="6"/>
  <c r="BK771" i="6"/>
  <c r="BI772" i="6"/>
  <c r="BJ772" i="6"/>
  <c r="BK772" i="6"/>
  <c r="BI773" i="6"/>
  <c r="BJ773" i="6"/>
  <c r="BK773" i="6"/>
  <c r="BI774" i="6"/>
  <c r="BL774" i="6" s="1"/>
  <c r="BM774" i="6" s="1"/>
  <c r="BJ774" i="6"/>
  <c r="BK774" i="6"/>
  <c r="BI775" i="6"/>
  <c r="BJ775" i="6"/>
  <c r="BK775" i="6"/>
  <c r="BI776" i="6"/>
  <c r="BJ776" i="6"/>
  <c r="BK776" i="6"/>
  <c r="BI777" i="6"/>
  <c r="BJ777" i="6"/>
  <c r="BK777" i="6"/>
  <c r="BI778" i="6"/>
  <c r="BJ778" i="6"/>
  <c r="BK778" i="6"/>
  <c r="BI779" i="6"/>
  <c r="BL779" i="6" s="1"/>
  <c r="BM779" i="6" s="1"/>
  <c r="BJ779" i="6"/>
  <c r="BK779" i="6"/>
  <c r="BI780" i="6"/>
  <c r="BJ780" i="6"/>
  <c r="BK780" i="6"/>
  <c r="BI781" i="6"/>
  <c r="BJ781" i="6"/>
  <c r="BK781" i="6"/>
  <c r="BK746" i="6"/>
  <c r="BJ746" i="6"/>
  <c r="BI746" i="6"/>
  <c r="BE781" i="6"/>
  <c r="BD781" i="6"/>
  <c r="BC781" i="6"/>
  <c r="BF781" i="6" s="1"/>
  <c r="BG781" i="6" s="1"/>
  <c r="BE746" i="6"/>
  <c r="BD746" i="6"/>
  <c r="BC746" i="6"/>
  <c r="BK684" i="6"/>
  <c r="BJ684" i="6"/>
  <c r="BI684" i="6"/>
  <c r="BE684" i="6"/>
  <c r="BD684" i="6"/>
  <c r="BC684" i="6"/>
  <c r="BA746" i="6"/>
  <c r="BC747" i="6"/>
  <c r="BD747" i="6"/>
  <c r="BE747" i="6"/>
  <c r="BC748" i="6"/>
  <c r="BD748" i="6"/>
  <c r="BE748" i="6"/>
  <c r="BC749" i="6"/>
  <c r="BD749" i="6"/>
  <c r="BE749" i="6"/>
  <c r="BC750" i="6"/>
  <c r="BD750" i="6"/>
  <c r="BE782" i="6" s="1"/>
  <c r="BE750" i="6"/>
  <c r="BC751" i="6"/>
  <c r="BF751" i="6" s="1"/>
  <c r="BG751" i="6" s="1"/>
  <c r="BD751" i="6"/>
  <c r="BE751" i="6"/>
  <c r="BC752" i="6"/>
  <c r="BD752" i="6"/>
  <c r="BE752" i="6"/>
  <c r="BC753" i="6"/>
  <c r="BD753" i="6"/>
  <c r="BE753" i="6"/>
  <c r="BC754" i="6"/>
  <c r="BF754" i="6" s="1"/>
  <c r="BG754" i="6" s="1"/>
  <c r="BD754" i="6"/>
  <c r="BE754" i="6"/>
  <c r="BC755" i="6"/>
  <c r="BF755" i="6" s="1"/>
  <c r="BG755" i="6" s="1"/>
  <c r="BD755" i="6"/>
  <c r="BE755" i="6"/>
  <c r="BC756" i="6"/>
  <c r="BF756" i="6" s="1"/>
  <c r="BG756" i="6" s="1"/>
  <c r="BD756" i="6"/>
  <c r="BE756" i="6"/>
  <c r="BC757" i="6"/>
  <c r="BD757" i="6"/>
  <c r="BE757" i="6"/>
  <c r="BC758" i="6"/>
  <c r="BD758" i="6"/>
  <c r="BE758" i="6"/>
  <c r="BF758" i="6" s="1"/>
  <c r="BG758" i="6" s="1"/>
  <c r="BC759" i="6"/>
  <c r="BD759" i="6"/>
  <c r="BE759" i="6"/>
  <c r="BF759" i="6" s="1"/>
  <c r="BG759" i="6" s="1"/>
  <c r="BC760" i="6"/>
  <c r="BD760" i="6"/>
  <c r="BE760" i="6"/>
  <c r="BC761" i="6"/>
  <c r="BD761" i="6"/>
  <c r="BE761" i="6"/>
  <c r="BC762" i="6"/>
  <c r="BD762" i="6"/>
  <c r="BE762" i="6"/>
  <c r="BC763" i="6"/>
  <c r="BD763" i="6"/>
  <c r="BE763" i="6"/>
  <c r="BF763" i="6" s="1"/>
  <c r="BG763" i="6" s="1"/>
  <c r="BC764" i="6"/>
  <c r="BD764" i="6"/>
  <c r="BE764" i="6"/>
  <c r="BC765" i="6"/>
  <c r="BF765" i="6" s="1"/>
  <c r="BG765" i="6" s="1"/>
  <c r="BD765" i="6"/>
  <c r="BE765" i="6"/>
  <c r="BC766" i="6"/>
  <c r="BD766" i="6"/>
  <c r="BE766" i="6"/>
  <c r="BC767" i="6"/>
  <c r="BD767" i="6"/>
  <c r="BE767" i="6"/>
  <c r="BC768" i="6"/>
  <c r="BD768" i="6"/>
  <c r="BE768" i="6"/>
  <c r="BC769" i="6"/>
  <c r="BD769" i="6"/>
  <c r="BE769" i="6"/>
  <c r="BC770" i="6"/>
  <c r="BF770" i="6" s="1"/>
  <c r="BD770" i="6"/>
  <c r="BE770" i="6"/>
  <c r="BC771" i="6"/>
  <c r="BD771" i="6"/>
  <c r="BE771" i="6"/>
  <c r="BC772" i="6"/>
  <c r="BD772" i="6"/>
  <c r="BE772" i="6"/>
  <c r="BF772" i="6" s="1"/>
  <c r="BG772" i="6" s="1"/>
  <c r="BC773" i="6"/>
  <c r="BD773" i="6"/>
  <c r="BE773" i="6"/>
  <c r="BC774" i="6"/>
  <c r="BD774" i="6"/>
  <c r="BE774" i="6"/>
  <c r="BC775" i="6"/>
  <c r="BD775" i="6"/>
  <c r="BF775" i="6" s="1"/>
  <c r="BE775" i="6"/>
  <c r="BC776" i="6"/>
  <c r="BD776" i="6"/>
  <c r="BE776" i="6"/>
  <c r="BC777" i="6"/>
  <c r="BD777" i="6"/>
  <c r="BE777" i="6"/>
  <c r="BC778" i="6"/>
  <c r="BD778" i="6"/>
  <c r="BE778" i="6"/>
  <c r="BC779" i="6"/>
  <c r="BF779" i="6" s="1"/>
  <c r="BG779" i="6" s="1"/>
  <c r="BD779" i="6"/>
  <c r="BE779" i="6"/>
  <c r="BC780" i="6"/>
  <c r="BF780" i="6" s="1"/>
  <c r="BG780" i="6" s="1"/>
  <c r="BD780" i="6"/>
  <c r="BE780" i="6"/>
  <c r="BL748" i="6"/>
  <c r="BM748" i="6" s="1"/>
  <c r="BF752" i="6"/>
  <c r="BG752" i="6"/>
  <c r="BM761" i="6"/>
  <c r="BL780" i="6"/>
  <c r="BM780" i="6"/>
  <c r="BF774" i="6"/>
  <c r="BG774" i="6" s="1"/>
  <c r="BF761" i="6"/>
  <c r="BG761" i="6"/>
  <c r="BF753" i="6"/>
  <c r="BG753" i="6"/>
  <c r="BF757" i="6"/>
  <c r="BG757" i="6"/>
  <c r="BF747" i="6"/>
  <c r="BL753" i="6"/>
  <c r="BM753" i="6" s="1"/>
  <c r="BF771" i="6"/>
  <c r="BG771" i="6"/>
  <c r="BF776" i="6"/>
  <c r="BG776" i="6"/>
  <c r="BG770" i="6"/>
  <c r="BF762" i="6"/>
  <c r="BG762" i="6" s="1"/>
  <c r="BG775" i="6"/>
  <c r="BF767" i="6"/>
  <c r="BG767" i="6" s="1"/>
  <c r="BF748" i="6"/>
  <c r="BG748" i="6" s="1"/>
  <c r="BL757" i="6"/>
  <c r="BM757" i="6"/>
  <c r="BF766" i="6"/>
  <c r="BG766" i="6" s="1"/>
  <c r="BL746" i="6"/>
  <c r="BM746" i="6"/>
  <c r="BL767" i="6"/>
  <c r="BM767" i="6" s="1"/>
  <c r="BL775" i="6"/>
  <c r="BM775" i="6" s="1"/>
  <c r="BL760" i="6"/>
  <c r="BM760" i="6" s="1"/>
  <c r="BL771" i="6"/>
  <c r="BM771" i="6" s="1"/>
  <c r="BL776" i="6"/>
  <c r="BM776" i="6"/>
  <c r="BL766" i="6"/>
  <c r="BM766" i="6"/>
  <c r="BL762" i="6"/>
  <c r="BM762" i="6" s="1"/>
  <c r="BL752" i="6"/>
  <c r="BM752" i="6"/>
  <c r="AT767" i="6"/>
  <c r="AT766" i="6"/>
  <c r="AU766" i="6" s="1"/>
  <c r="AV766" i="6" s="1"/>
  <c r="AY747" i="6"/>
  <c r="AZ747" i="6"/>
  <c r="AY748" i="6"/>
  <c r="AZ748" i="6"/>
  <c r="AY749" i="6"/>
  <c r="AZ749" i="6"/>
  <c r="AY750" i="6"/>
  <c r="AZ750" i="6"/>
  <c r="AY751" i="6"/>
  <c r="AZ751" i="6"/>
  <c r="AY752" i="6"/>
  <c r="AZ752" i="6"/>
  <c r="AY753" i="6"/>
  <c r="AZ753" i="6"/>
  <c r="AY754" i="6"/>
  <c r="AZ754" i="6"/>
  <c r="AY755" i="6"/>
  <c r="AZ755" i="6"/>
  <c r="AY756" i="6"/>
  <c r="AZ756" i="6"/>
  <c r="AY757" i="6"/>
  <c r="AZ757" i="6"/>
  <c r="AY758" i="6"/>
  <c r="AZ758" i="6"/>
  <c r="AY759" i="6"/>
  <c r="AZ759" i="6"/>
  <c r="AY760" i="6"/>
  <c r="AZ760" i="6"/>
  <c r="AY761" i="6"/>
  <c r="AZ761" i="6"/>
  <c r="AY762" i="6"/>
  <c r="AZ762" i="6"/>
  <c r="AY763" i="6"/>
  <c r="AZ763" i="6"/>
  <c r="AY764" i="6"/>
  <c r="AZ764" i="6"/>
  <c r="AY765" i="6"/>
  <c r="AZ765" i="6"/>
  <c r="AY766" i="6"/>
  <c r="AZ766" i="6"/>
  <c r="AY767" i="6"/>
  <c r="AZ767" i="6"/>
  <c r="AY768" i="6"/>
  <c r="AZ768" i="6"/>
  <c r="AY769" i="6"/>
  <c r="AZ769" i="6"/>
  <c r="AY770" i="6"/>
  <c r="AZ770" i="6"/>
  <c r="AY771" i="6"/>
  <c r="AZ771" i="6"/>
  <c r="AY772" i="6"/>
  <c r="AZ772" i="6"/>
  <c r="AY773" i="6"/>
  <c r="AZ773" i="6"/>
  <c r="AY774" i="6"/>
  <c r="AZ774" i="6"/>
  <c r="AY775" i="6"/>
  <c r="AZ775" i="6"/>
  <c r="AY776" i="6"/>
  <c r="AZ776" i="6"/>
  <c r="AY777" i="6"/>
  <c r="AZ777" i="6"/>
  <c r="AY778" i="6"/>
  <c r="AZ778" i="6"/>
  <c r="AY779" i="6"/>
  <c r="AZ779" i="6"/>
  <c r="AY780" i="6"/>
  <c r="AZ780" i="6"/>
  <c r="AY781" i="6"/>
  <c r="AZ781" i="6"/>
  <c r="BB746" i="6"/>
  <c r="AT747" i="6"/>
  <c r="AU747" i="6" s="1"/>
  <c r="AT748" i="6"/>
  <c r="AU748" i="6"/>
  <c r="AV748" i="6" s="1"/>
  <c r="AT749" i="6"/>
  <c r="AU749" i="6" s="1"/>
  <c r="AV749" i="6" s="1"/>
  <c r="AT750" i="6"/>
  <c r="AU750" i="6"/>
  <c r="AV750" i="6"/>
  <c r="AT751" i="6"/>
  <c r="AU751" i="6"/>
  <c r="AV751" i="6" s="1"/>
  <c r="AT752" i="6"/>
  <c r="AU752" i="6" s="1"/>
  <c r="AV752" i="6" s="1"/>
  <c r="AT753" i="6"/>
  <c r="AU753" i="6" s="1"/>
  <c r="AV753" i="6" s="1"/>
  <c r="AT754" i="6"/>
  <c r="AU754" i="6" s="1"/>
  <c r="AV754" i="6" s="1"/>
  <c r="AT755" i="6"/>
  <c r="AU755" i="6"/>
  <c r="AV755" i="6" s="1"/>
  <c r="AT756" i="6"/>
  <c r="AU756" i="6" s="1"/>
  <c r="AV756" i="6" s="1"/>
  <c r="AT757" i="6"/>
  <c r="AU757" i="6" s="1"/>
  <c r="AV757" i="6"/>
  <c r="AT758" i="6"/>
  <c r="AU758" i="6"/>
  <c r="AV758" i="6" s="1"/>
  <c r="AT759" i="6"/>
  <c r="AU759" i="6"/>
  <c r="AV759" i="6"/>
  <c r="AT760" i="6"/>
  <c r="AU760" i="6" s="1"/>
  <c r="AV760" i="6" s="1"/>
  <c r="AT761" i="6"/>
  <c r="AU761" i="6"/>
  <c r="AV761" i="6" s="1"/>
  <c r="AT762" i="6"/>
  <c r="AU762" i="6"/>
  <c r="AV762" i="6" s="1"/>
  <c r="AT763" i="6"/>
  <c r="AU763" i="6" s="1"/>
  <c r="AV763" i="6" s="1"/>
  <c r="AT764" i="6"/>
  <c r="AU764" i="6"/>
  <c r="AV764" i="6"/>
  <c r="AT765" i="6"/>
  <c r="AU765" i="6"/>
  <c r="AV765" i="6" s="1"/>
  <c r="AU767" i="6"/>
  <c r="AV767" i="6"/>
  <c r="AT768" i="6"/>
  <c r="AU768" i="6"/>
  <c r="AV768" i="6" s="1"/>
  <c r="AT769" i="6"/>
  <c r="AU769" i="6"/>
  <c r="AV769" i="6"/>
  <c r="AT770" i="6"/>
  <c r="AU770" i="6" s="1"/>
  <c r="AV770" i="6" s="1"/>
  <c r="AT771" i="6"/>
  <c r="AU771" i="6" s="1"/>
  <c r="AV771" i="6" s="1"/>
  <c r="AT772" i="6"/>
  <c r="AU772" i="6"/>
  <c r="AV772" i="6" s="1"/>
  <c r="AT773" i="6"/>
  <c r="AU773" i="6" s="1"/>
  <c r="AV773" i="6" s="1"/>
  <c r="AT774" i="6"/>
  <c r="AU774" i="6"/>
  <c r="AV774" i="6"/>
  <c r="AT775" i="6"/>
  <c r="AU775" i="6"/>
  <c r="AV775" i="6" s="1"/>
  <c r="AT776" i="6"/>
  <c r="AU776" i="6" s="1"/>
  <c r="AV776" i="6" s="1"/>
  <c r="AT777" i="6"/>
  <c r="AU777" i="6" s="1"/>
  <c r="AV777" i="6" s="1"/>
  <c r="AT778" i="6"/>
  <c r="AU778" i="6" s="1"/>
  <c r="AV778" i="6" s="1"/>
  <c r="AT779" i="6"/>
  <c r="AU779" i="6"/>
  <c r="AV779" i="6" s="1"/>
  <c r="AT780" i="6"/>
  <c r="AU780" i="6" s="1"/>
  <c r="AV780" i="6" s="1"/>
  <c r="AT781" i="6"/>
  <c r="AU781" i="6" s="1"/>
  <c r="AV781" i="6"/>
  <c r="AT746" i="6"/>
  <c r="AU746" i="6"/>
  <c r="AV746" i="6" s="1"/>
  <c r="BF746" i="6"/>
  <c r="AT705" i="6"/>
  <c r="AT704" i="6"/>
  <c r="AU704" i="6" s="1"/>
  <c r="AV704" i="6" s="1"/>
  <c r="B737" i="6"/>
  <c r="BG746" i="6"/>
  <c r="AZ684" i="6"/>
  <c r="AY684" i="6"/>
  <c r="BO687" i="6"/>
  <c r="B724" i="6"/>
  <c r="BO684" i="6"/>
  <c r="B722" i="6" s="1"/>
  <c r="BI685" i="6"/>
  <c r="BL685" i="6" s="1"/>
  <c r="BJ685" i="6"/>
  <c r="BK685" i="6"/>
  <c r="BI686" i="6"/>
  <c r="BJ686" i="6"/>
  <c r="BK686" i="6"/>
  <c r="BI687" i="6"/>
  <c r="BJ687" i="6"/>
  <c r="BK687" i="6"/>
  <c r="BI688" i="6"/>
  <c r="BJ688" i="6"/>
  <c r="BK688" i="6"/>
  <c r="BI689" i="6"/>
  <c r="BJ689" i="6"/>
  <c r="BK689" i="6"/>
  <c r="BI690" i="6"/>
  <c r="BJ690" i="6"/>
  <c r="BK690" i="6"/>
  <c r="BI691" i="6"/>
  <c r="BJ691" i="6"/>
  <c r="BK691" i="6"/>
  <c r="BI692" i="6"/>
  <c r="BJ692" i="6"/>
  <c r="BK692" i="6"/>
  <c r="BI693" i="6"/>
  <c r="BJ693" i="6"/>
  <c r="BK693" i="6"/>
  <c r="BI694" i="6"/>
  <c r="BJ694" i="6"/>
  <c r="BK694" i="6"/>
  <c r="BI695" i="6"/>
  <c r="BJ695" i="6"/>
  <c r="BK695" i="6"/>
  <c r="BI696" i="6"/>
  <c r="BJ696" i="6"/>
  <c r="BK696" i="6"/>
  <c r="BI697" i="6"/>
  <c r="BJ697" i="6"/>
  <c r="BK697" i="6"/>
  <c r="BL697" i="6" s="1"/>
  <c r="BM697" i="6" s="1"/>
  <c r="BI698" i="6"/>
  <c r="BJ698" i="6"/>
  <c r="BK698" i="6"/>
  <c r="BI699" i="6"/>
  <c r="BL699" i="6" s="1"/>
  <c r="BM699" i="6" s="1"/>
  <c r="BJ699" i="6"/>
  <c r="BK699" i="6"/>
  <c r="BI700" i="6"/>
  <c r="BJ700" i="6"/>
  <c r="BK700" i="6"/>
  <c r="BI701" i="6"/>
  <c r="BJ701" i="6"/>
  <c r="BK701" i="6"/>
  <c r="BI702" i="6"/>
  <c r="BJ702" i="6"/>
  <c r="BL702" i="6" s="1"/>
  <c r="BM702" i="6" s="1"/>
  <c r="BK702" i="6"/>
  <c r="BI703" i="6"/>
  <c r="BJ703" i="6"/>
  <c r="BK703" i="6"/>
  <c r="BI704" i="6"/>
  <c r="BJ704" i="6"/>
  <c r="BK704" i="6"/>
  <c r="BI705" i="6"/>
  <c r="BJ705" i="6"/>
  <c r="BL705" i="6" s="1"/>
  <c r="BM705" i="6" s="1"/>
  <c r="BK705" i="6"/>
  <c r="BI706" i="6"/>
  <c r="BJ706" i="6"/>
  <c r="BK706" i="6"/>
  <c r="BI707" i="6"/>
  <c r="BL707" i="6" s="1"/>
  <c r="BM707" i="6" s="1"/>
  <c r="BJ707" i="6"/>
  <c r="BK707" i="6"/>
  <c r="BI708" i="6"/>
  <c r="BJ708" i="6"/>
  <c r="BK708" i="6"/>
  <c r="BI709" i="6"/>
  <c r="BJ709" i="6"/>
  <c r="BK709" i="6"/>
  <c r="BI710" i="6"/>
  <c r="BL710" i="6" s="1"/>
  <c r="BM710" i="6" s="1"/>
  <c r="BJ710" i="6"/>
  <c r="BK710" i="6"/>
  <c r="BI711" i="6"/>
  <c r="BJ711" i="6"/>
  <c r="BK711" i="6"/>
  <c r="BL711" i="6" s="1"/>
  <c r="BM711" i="6" s="1"/>
  <c r="BI712" i="6"/>
  <c r="BJ712" i="6"/>
  <c r="BK712" i="6"/>
  <c r="BI713" i="6"/>
  <c r="BL713" i="6" s="1"/>
  <c r="BM713" i="6" s="1"/>
  <c r="BJ713" i="6"/>
  <c r="BK713" i="6"/>
  <c r="BI714" i="6"/>
  <c r="BJ714" i="6"/>
  <c r="BK714" i="6"/>
  <c r="BI715" i="6"/>
  <c r="BJ715" i="6"/>
  <c r="BK715" i="6"/>
  <c r="BI716" i="6"/>
  <c r="BJ716" i="6"/>
  <c r="BK716" i="6"/>
  <c r="BI717" i="6"/>
  <c r="BJ717" i="6"/>
  <c r="BK717" i="6"/>
  <c r="BI718" i="6"/>
  <c r="BJ718" i="6"/>
  <c r="BK718" i="6"/>
  <c r="BI719" i="6"/>
  <c r="BJ719" i="6"/>
  <c r="BL719" i="6" s="1"/>
  <c r="BM719" i="6" s="1"/>
  <c r="BK719" i="6"/>
  <c r="BE719" i="6"/>
  <c r="BD719" i="6"/>
  <c r="BC719" i="6"/>
  <c r="BC685" i="6"/>
  <c r="BD685" i="6"/>
  <c r="BF685" i="6" s="1"/>
  <c r="BG685" i="6" s="1"/>
  <c r="BE685" i="6"/>
  <c r="BC686" i="6"/>
  <c r="BD686" i="6"/>
  <c r="BF686" i="6" s="1"/>
  <c r="BG686" i="6" s="1"/>
  <c r="BE686" i="6"/>
  <c r="BC687" i="6"/>
  <c r="BD687" i="6"/>
  <c r="BE687" i="6"/>
  <c r="BC688" i="6"/>
  <c r="BF688" i="6" s="1"/>
  <c r="BG688" i="6" s="1"/>
  <c r="BD688" i="6"/>
  <c r="BE688" i="6"/>
  <c r="BC689" i="6"/>
  <c r="BD689" i="6"/>
  <c r="BE689" i="6"/>
  <c r="BF689" i="6" s="1"/>
  <c r="BG689" i="6" s="1"/>
  <c r="BC690" i="6"/>
  <c r="BD690" i="6"/>
  <c r="BE690" i="6"/>
  <c r="BC691" i="6"/>
  <c r="BF691" i="6" s="1"/>
  <c r="BG691" i="6" s="1"/>
  <c r="BD691" i="6"/>
  <c r="BE691" i="6"/>
  <c r="BC692" i="6"/>
  <c r="BF692" i="6" s="1"/>
  <c r="BG692" i="6" s="1"/>
  <c r="BD692" i="6"/>
  <c r="BE692" i="6"/>
  <c r="BC693" i="6"/>
  <c r="BD693" i="6"/>
  <c r="BE693" i="6"/>
  <c r="BC694" i="6"/>
  <c r="BD694" i="6"/>
  <c r="BE694" i="6"/>
  <c r="BF694" i="6" s="1"/>
  <c r="BG694" i="6" s="1"/>
  <c r="BC695" i="6"/>
  <c r="BD695" i="6"/>
  <c r="BE695" i="6"/>
  <c r="BC696" i="6"/>
  <c r="BD696" i="6"/>
  <c r="BE696" i="6"/>
  <c r="BC697" i="6"/>
  <c r="BD697" i="6"/>
  <c r="BE697" i="6"/>
  <c r="BC698" i="6"/>
  <c r="BD698" i="6"/>
  <c r="BE698" i="6"/>
  <c r="BC699" i="6"/>
  <c r="BD699" i="6"/>
  <c r="BE699" i="6"/>
  <c r="BC700" i="6"/>
  <c r="BD700" i="6"/>
  <c r="BE700" i="6"/>
  <c r="BC701" i="6"/>
  <c r="BD701" i="6"/>
  <c r="BE701" i="6"/>
  <c r="BC702" i="6"/>
  <c r="BF702" i="6" s="1"/>
  <c r="BG702" i="6" s="1"/>
  <c r="BD702" i="6"/>
  <c r="BE702" i="6"/>
  <c r="BC703" i="6"/>
  <c r="BD703" i="6"/>
  <c r="BE703" i="6"/>
  <c r="BC704" i="6"/>
  <c r="BD704" i="6"/>
  <c r="BE704" i="6"/>
  <c r="BC705" i="6"/>
  <c r="BD705" i="6"/>
  <c r="BE705" i="6"/>
  <c r="BC706" i="6"/>
  <c r="BD706" i="6"/>
  <c r="BE706" i="6"/>
  <c r="BC707" i="6"/>
  <c r="BD707" i="6"/>
  <c r="BE707" i="6"/>
  <c r="BC708" i="6"/>
  <c r="BD708" i="6"/>
  <c r="BE708" i="6"/>
  <c r="BF708" i="6" s="1"/>
  <c r="BG708" i="6" s="1"/>
  <c r="BC709" i="6"/>
  <c r="BD709" i="6"/>
  <c r="BE709" i="6"/>
  <c r="BC710" i="6"/>
  <c r="BD710" i="6"/>
  <c r="BE710" i="6"/>
  <c r="BC711" i="6"/>
  <c r="BD711" i="6"/>
  <c r="BF711" i="6" s="1"/>
  <c r="BG711" i="6" s="1"/>
  <c r="BE711" i="6"/>
  <c r="BC712" i="6"/>
  <c r="BD712" i="6"/>
  <c r="BE712" i="6"/>
  <c r="BC713" i="6"/>
  <c r="BD713" i="6"/>
  <c r="BE713" i="6"/>
  <c r="BC714" i="6"/>
  <c r="BD714" i="6"/>
  <c r="BE714" i="6"/>
  <c r="BC715" i="6"/>
  <c r="BD715" i="6"/>
  <c r="BE715" i="6"/>
  <c r="BC716" i="6"/>
  <c r="BF716" i="6" s="1"/>
  <c r="BG716" i="6" s="1"/>
  <c r="BD716" i="6"/>
  <c r="BE716" i="6"/>
  <c r="BC717" i="6"/>
  <c r="BD717" i="6"/>
  <c r="BE717" i="6"/>
  <c r="BF717" i="6" s="1"/>
  <c r="BG717" i="6" s="1"/>
  <c r="BC718" i="6"/>
  <c r="BD718" i="6"/>
  <c r="BE718" i="6"/>
  <c r="BB684" i="6"/>
  <c r="BA684" i="6"/>
  <c r="AY685" i="6"/>
  <c r="AZ685" i="6"/>
  <c r="AY686" i="6"/>
  <c r="AZ686" i="6"/>
  <c r="AY687" i="6"/>
  <c r="AZ687" i="6"/>
  <c r="AY688" i="6"/>
  <c r="AZ688" i="6"/>
  <c r="AY689" i="6"/>
  <c r="AZ689" i="6"/>
  <c r="AY690" i="6"/>
  <c r="AZ690" i="6"/>
  <c r="AY691" i="6"/>
  <c r="AZ691" i="6"/>
  <c r="AY692" i="6"/>
  <c r="AZ692" i="6"/>
  <c r="AY693" i="6"/>
  <c r="AZ693" i="6"/>
  <c r="AY694" i="6"/>
  <c r="AZ694" i="6"/>
  <c r="AY695" i="6"/>
  <c r="AZ695" i="6"/>
  <c r="AY696" i="6"/>
  <c r="AZ696" i="6"/>
  <c r="AY697" i="6"/>
  <c r="AZ697" i="6"/>
  <c r="AY698" i="6"/>
  <c r="AZ698" i="6"/>
  <c r="AY699" i="6"/>
  <c r="AZ699" i="6"/>
  <c r="AY700" i="6"/>
  <c r="AZ700" i="6"/>
  <c r="AY701" i="6"/>
  <c r="AZ701" i="6"/>
  <c r="AY702" i="6"/>
  <c r="AZ702" i="6"/>
  <c r="AY703" i="6"/>
  <c r="AZ703" i="6"/>
  <c r="AY704" i="6"/>
  <c r="AZ704" i="6"/>
  <c r="AY705" i="6"/>
  <c r="AZ705" i="6"/>
  <c r="AY706" i="6"/>
  <c r="AZ706" i="6"/>
  <c r="AY707" i="6"/>
  <c r="AZ707" i="6"/>
  <c r="AY708" i="6"/>
  <c r="AZ708" i="6"/>
  <c r="AY709" i="6"/>
  <c r="AZ709" i="6"/>
  <c r="AY710" i="6"/>
  <c r="AZ710" i="6"/>
  <c r="AY711" i="6"/>
  <c r="AZ711" i="6"/>
  <c r="AY712" i="6"/>
  <c r="AZ712" i="6"/>
  <c r="AY713" i="6"/>
  <c r="AZ713" i="6"/>
  <c r="AY714" i="6"/>
  <c r="AZ714" i="6"/>
  <c r="AY715" i="6"/>
  <c r="AZ715" i="6"/>
  <c r="AY716" i="6"/>
  <c r="AZ716" i="6"/>
  <c r="AY717" i="6"/>
  <c r="AZ717" i="6"/>
  <c r="AY718" i="6"/>
  <c r="AZ718" i="6"/>
  <c r="AY719" i="6"/>
  <c r="AZ719" i="6"/>
  <c r="AT685" i="6"/>
  <c r="AU685" i="6"/>
  <c r="AV685" i="6" s="1"/>
  <c r="AT686" i="6"/>
  <c r="AU686" i="6" s="1"/>
  <c r="AV686" i="6" s="1"/>
  <c r="AT687" i="6"/>
  <c r="AU687" i="6"/>
  <c r="AV687" i="6" s="1"/>
  <c r="AT688" i="6"/>
  <c r="AU688" i="6"/>
  <c r="AV688" i="6" s="1"/>
  <c r="AT689" i="6"/>
  <c r="AU689" i="6"/>
  <c r="AV689" i="6" s="1"/>
  <c r="AT690" i="6"/>
  <c r="AU690" i="6" s="1"/>
  <c r="AV690" i="6" s="1"/>
  <c r="AT691" i="6"/>
  <c r="AU691" i="6" s="1"/>
  <c r="AV691" i="6" s="1"/>
  <c r="AT692" i="6"/>
  <c r="AU692" i="6" s="1"/>
  <c r="AV692" i="6" s="1"/>
  <c r="AT693" i="6"/>
  <c r="AU693" i="6" s="1"/>
  <c r="AV693" i="6" s="1"/>
  <c r="AT694" i="6"/>
  <c r="AU694" i="6" s="1"/>
  <c r="AV694" i="6" s="1"/>
  <c r="AT695" i="6"/>
  <c r="AU695" i="6"/>
  <c r="AV695" i="6" s="1"/>
  <c r="AT696" i="6"/>
  <c r="AU696" i="6"/>
  <c r="AV696" i="6"/>
  <c r="AT697" i="6"/>
  <c r="AU697" i="6"/>
  <c r="AV697" i="6" s="1"/>
  <c r="AT698" i="6"/>
  <c r="AU698" i="6" s="1"/>
  <c r="AV698" i="6" s="1"/>
  <c r="AT699" i="6"/>
  <c r="AU699" i="6"/>
  <c r="AV699" i="6" s="1"/>
  <c r="AT700" i="6"/>
  <c r="AU700" i="6" s="1"/>
  <c r="AV700" i="6" s="1"/>
  <c r="AT701" i="6"/>
  <c r="AU701" i="6"/>
  <c r="AV701" i="6" s="1"/>
  <c r="AT702" i="6"/>
  <c r="AU702" i="6" s="1"/>
  <c r="AV702" i="6" s="1"/>
  <c r="AT703" i="6"/>
  <c r="AU703" i="6" s="1"/>
  <c r="AV703" i="6" s="1"/>
  <c r="AU705" i="6"/>
  <c r="AV705" i="6"/>
  <c r="AT706" i="6"/>
  <c r="AU706" i="6"/>
  <c r="AV706" i="6"/>
  <c r="AT707" i="6"/>
  <c r="AU707" i="6"/>
  <c r="AV707" i="6" s="1"/>
  <c r="AT708" i="6"/>
  <c r="AU708" i="6" s="1"/>
  <c r="AV708" i="6" s="1"/>
  <c r="AT709" i="6"/>
  <c r="AU709" i="6"/>
  <c r="AV709" i="6" s="1"/>
  <c r="AT710" i="6"/>
  <c r="AU710" i="6"/>
  <c r="AV710" i="6" s="1"/>
  <c r="AT711" i="6"/>
  <c r="AU711" i="6"/>
  <c r="AV711" i="6" s="1"/>
  <c r="AT712" i="6"/>
  <c r="AU712" i="6"/>
  <c r="AV712" i="6" s="1"/>
  <c r="AT713" i="6"/>
  <c r="AU713" i="6"/>
  <c r="AV713" i="6" s="1"/>
  <c r="AT714" i="6"/>
  <c r="AU714" i="6" s="1"/>
  <c r="AV714" i="6" s="1"/>
  <c r="AT715" i="6"/>
  <c r="AU715" i="6" s="1"/>
  <c r="AV715" i="6" s="1"/>
  <c r="AT716" i="6"/>
  <c r="AU716" i="6" s="1"/>
  <c r="AV716" i="6" s="1"/>
  <c r="AT717" i="6"/>
  <c r="AU717" i="6" s="1"/>
  <c r="AV717" i="6"/>
  <c r="AT718" i="6"/>
  <c r="AU718" i="6" s="1"/>
  <c r="AV718" i="6" s="1"/>
  <c r="AT719" i="6"/>
  <c r="AU719" i="6" s="1"/>
  <c r="AV719" i="6" s="1"/>
  <c r="AT684" i="6"/>
  <c r="AU684" i="6"/>
  <c r="AV684" i="6"/>
  <c r="BF707" i="6"/>
  <c r="BG707" i="6" s="1"/>
  <c r="BF712" i="6"/>
  <c r="BG712" i="6"/>
  <c r="BF704" i="6"/>
  <c r="BG704" i="6"/>
  <c r="BL716" i="6"/>
  <c r="BM716" i="6" s="1"/>
  <c r="BL688" i="6"/>
  <c r="BM688" i="6" s="1"/>
  <c r="BL692" i="6"/>
  <c r="BM692" i="6" s="1"/>
  <c r="BF709" i="6"/>
  <c r="BG709" i="6" s="1"/>
  <c r="BL715" i="6"/>
  <c r="BM715" i="6" s="1"/>
  <c r="BF693" i="6"/>
  <c r="BG693" i="6"/>
  <c r="BL704" i="6"/>
  <c r="BM704" i="6"/>
  <c r="BL696" i="6"/>
  <c r="BM696" i="6"/>
  <c r="BL691" i="6"/>
  <c r="BM691" i="6" s="1"/>
  <c r="BF698" i="6"/>
  <c r="BG698" i="6" s="1"/>
  <c r="BF719" i="6"/>
  <c r="BG719" i="6" s="1"/>
  <c r="BL718" i="6"/>
  <c r="BM718" i="6" s="1"/>
  <c r="BL706" i="6"/>
  <c r="BM706" i="6"/>
  <c r="BL701" i="6"/>
  <c r="BM701" i="6" s="1"/>
  <c r="BL687" i="6"/>
  <c r="BM687" i="6"/>
  <c r="BM685" i="6"/>
  <c r="BF703" i="6"/>
  <c r="BG703" i="6" s="1"/>
  <c r="BF705" i="6"/>
  <c r="BG705" i="6" s="1"/>
  <c r="BF697" i="6"/>
  <c r="BG697" i="6" s="1"/>
  <c r="BL686" i="6"/>
  <c r="BM686" i="6" s="1"/>
  <c r="BF696" i="6"/>
  <c r="BG696" i="6"/>
  <c r="BL690" i="6"/>
  <c r="BM690" i="6" s="1"/>
  <c r="BL684" i="6"/>
  <c r="AO684" i="6"/>
  <c r="AP684" i="6" s="1"/>
  <c r="AN684" i="6"/>
  <c r="AM684" i="6"/>
  <c r="B657" i="6"/>
  <c r="AY632" i="6"/>
  <c r="B653" i="6"/>
  <c r="BB632" i="6"/>
  <c r="BA632" i="6"/>
  <c r="AZ632" i="6"/>
  <c r="BC633" i="6"/>
  <c r="BC634" i="6"/>
  <c r="BC635" i="6"/>
  <c r="BC636" i="6"/>
  <c r="BC637" i="6"/>
  <c r="BC638" i="6"/>
  <c r="BC639" i="6"/>
  <c r="BC640" i="6"/>
  <c r="BC641" i="6"/>
  <c r="BC642" i="6"/>
  <c r="BC643" i="6"/>
  <c r="BC644" i="6"/>
  <c r="BC645" i="6"/>
  <c r="BC646" i="6"/>
  <c r="BC647" i="6"/>
  <c r="BC648" i="6"/>
  <c r="BC649" i="6"/>
  <c r="BC632" i="6"/>
  <c r="BB633" i="6"/>
  <c r="BB634" i="6"/>
  <c r="BB635" i="6"/>
  <c r="BB636" i="6"/>
  <c r="BB637" i="6"/>
  <c r="BB638" i="6"/>
  <c r="BB639" i="6"/>
  <c r="BB640" i="6"/>
  <c r="BB641" i="6"/>
  <c r="BB642" i="6"/>
  <c r="BB643" i="6"/>
  <c r="BB644" i="6"/>
  <c r="BB645" i="6"/>
  <c r="BB646" i="6"/>
  <c r="BB647" i="6"/>
  <c r="BB648" i="6"/>
  <c r="BB649" i="6"/>
  <c r="BA633" i="6"/>
  <c r="BA634" i="6"/>
  <c r="BA635" i="6"/>
  <c r="BA636" i="6"/>
  <c r="BA637" i="6"/>
  <c r="BA638" i="6"/>
  <c r="BA639" i="6"/>
  <c r="BA640" i="6"/>
  <c r="BA641" i="6"/>
  <c r="BA642" i="6"/>
  <c r="BA643" i="6"/>
  <c r="BA644" i="6"/>
  <c r="BA645" i="6"/>
  <c r="BA646" i="6"/>
  <c r="BA647" i="6"/>
  <c r="BA648" i="6"/>
  <c r="BA649" i="6"/>
  <c r="AV633" i="6"/>
  <c r="AW633" i="6"/>
  <c r="AX633" i="6"/>
  <c r="AV634" i="6"/>
  <c r="AW634" i="6"/>
  <c r="AX634" i="6"/>
  <c r="AV635" i="6"/>
  <c r="AW635" i="6"/>
  <c r="AX635" i="6"/>
  <c r="AV636" i="6"/>
  <c r="AW636" i="6"/>
  <c r="AX636" i="6"/>
  <c r="AV637" i="6"/>
  <c r="AW637" i="6"/>
  <c r="AX637" i="6"/>
  <c r="AV638" i="6"/>
  <c r="AW638" i="6"/>
  <c r="AX638" i="6"/>
  <c r="AV639" i="6"/>
  <c r="AW639" i="6"/>
  <c r="AX639" i="6"/>
  <c r="AV640" i="6"/>
  <c r="AW640" i="6"/>
  <c r="AX640" i="6"/>
  <c r="AV641" i="6"/>
  <c r="AW641" i="6"/>
  <c r="AX641" i="6"/>
  <c r="AV642" i="6"/>
  <c r="AW642" i="6"/>
  <c r="AX642" i="6"/>
  <c r="AV643" i="6"/>
  <c r="AW643" i="6"/>
  <c r="AX643" i="6"/>
  <c r="AV644" i="6"/>
  <c r="AW644" i="6"/>
  <c r="AX644" i="6"/>
  <c r="AV645" i="6"/>
  <c r="AW645" i="6"/>
  <c r="AX645" i="6"/>
  <c r="AV646" i="6"/>
  <c r="AW646" i="6"/>
  <c r="AX646" i="6"/>
  <c r="AV647" i="6"/>
  <c r="AW647" i="6"/>
  <c r="AX647" i="6"/>
  <c r="AV648" i="6"/>
  <c r="AW648" i="6"/>
  <c r="AX648" i="6"/>
  <c r="AV649" i="6"/>
  <c r="AW649" i="6"/>
  <c r="AX649" i="6"/>
  <c r="AX632" i="6"/>
  <c r="AX650" i="6" s="1"/>
  <c r="AN656" i="6" s="1"/>
  <c r="AW632" i="6"/>
  <c r="AV632" i="6"/>
  <c r="AR633" i="6"/>
  <c r="AR634" i="6"/>
  <c r="AR635" i="6"/>
  <c r="AR636" i="6"/>
  <c r="AR637" i="6"/>
  <c r="AR638" i="6"/>
  <c r="AR639" i="6"/>
  <c r="AR640" i="6"/>
  <c r="AR641" i="6"/>
  <c r="AR642" i="6"/>
  <c r="AR643" i="6"/>
  <c r="AR644" i="6"/>
  <c r="AR645" i="6"/>
  <c r="AR646" i="6"/>
  <c r="AR647" i="6"/>
  <c r="AR648" i="6"/>
  <c r="AR649" i="6"/>
  <c r="AR632" i="6"/>
  <c r="AQ633" i="6"/>
  <c r="AQ634" i="6"/>
  <c r="AQ635" i="6"/>
  <c r="AQ636" i="6"/>
  <c r="AQ637" i="6"/>
  <c r="AQ638" i="6"/>
  <c r="AQ639" i="6"/>
  <c r="AQ640" i="6"/>
  <c r="AQ641" i="6"/>
  <c r="AQ642" i="6"/>
  <c r="AQ643" i="6"/>
  <c r="AQ644" i="6"/>
  <c r="AQ645" i="6"/>
  <c r="AQ646" i="6"/>
  <c r="AQ647" i="6"/>
  <c r="AQ648" i="6"/>
  <c r="AQ649" i="6"/>
  <c r="AQ632" i="6"/>
  <c r="AO633" i="6"/>
  <c r="AO634" i="6"/>
  <c r="AO635" i="6"/>
  <c r="AO636" i="6"/>
  <c r="AO637" i="6"/>
  <c r="AO638" i="6"/>
  <c r="AO639" i="6"/>
  <c r="AO640" i="6"/>
  <c r="AO641" i="6"/>
  <c r="AO642" i="6"/>
  <c r="AO643" i="6"/>
  <c r="AO644" i="6"/>
  <c r="AO645" i="6"/>
  <c r="AO646" i="6"/>
  <c r="AO647" i="6"/>
  <c r="AO648" i="6"/>
  <c r="AO649" i="6"/>
  <c r="AO632" i="6"/>
  <c r="AO650" i="6" s="1"/>
  <c r="AN654" i="6" s="1"/>
  <c r="AM633" i="6"/>
  <c r="AM634" i="6"/>
  <c r="AM635" i="6"/>
  <c r="AM636" i="6"/>
  <c r="AM637" i="6"/>
  <c r="AM638" i="6"/>
  <c r="AM639" i="6"/>
  <c r="AM640" i="6"/>
  <c r="AM641" i="6"/>
  <c r="AM642" i="6"/>
  <c r="AM643" i="6"/>
  <c r="AM644" i="6"/>
  <c r="AM645" i="6"/>
  <c r="AM646" i="6"/>
  <c r="AM650" i="6" s="1"/>
  <c r="B656" i="6" s="1"/>
  <c r="AM647" i="6"/>
  <c r="AM648" i="6"/>
  <c r="AM649" i="6"/>
  <c r="AM632" i="6"/>
  <c r="B612" i="6"/>
  <c r="BA607" i="6"/>
  <c r="AZ607" i="6"/>
  <c r="BB607" i="6"/>
  <c r="B616" i="6" s="1"/>
  <c r="AY607" i="6"/>
  <c r="AX607" i="6"/>
  <c r="AW607" i="6"/>
  <c r="AV607" i="6"/>
  <c r="BH1025" i="9"/>
  <c r="BG1025" i="9"/>
  <c r="BF1025" i="9"/>
  <c r="BD1025" i="9"/>
  <c r="BC1025" i="9"/>
  <c r="BB1025" i="9"/>
  <c r="AU607" i="6"/>
  <c r="B611" i="6" s="1"/>
  <c r="BI1025" i="9"/>
  <c r="AO656" i="6"/>
  <c r="BC650" i="6"/>
  <c r="BE1025" i="9"/>
  <c r="BA608" i="6"/>
  <c r="B615" i="6" s="1"/>
  <c r="AR1025" i="9"/>
  <c r="AQ1025" i="9"/>
  <c r="AP1025" i="9"/>
  <c r="AO1026" i="9"/>
  <c r="AK1026" i="9"/>
  <c r="AS1025" i="9"/>
  <c r="AS1026" i="9"/>
  <c r="AW1026" i="9"/>
  <c r="B581" i="6"/>
  <c r="AT576" i="6"/>
  <c r="AS576" i="6"/>
  <c r="AV576" i="6"/>
  <c r="AU576" i="6"/>
  <c r="AR576" i="6"/>
  <c r="AQ576" i="6"/>
  <c r="AR577" i="6" s="1"/>
  <c r="B580" i="6" s="1"/>
  <c r="BB576" i="6"/>
  <c r="BA576" i="6"/>
  <c r="AZ576" i="6"/>
  <c r="BB577" i="6" s="1"/>
  <c r="B584" i="6" s="1"/>
  <c r="AY576" i="6"/>
  <c r="AX576" i="6"/>
  <c r="AW576" i="6"/>
  <c r="BO846" i="9"/>
  <c r="BN846" i="9"/>
  <c r="BK846" i="9"/>
  <c r="BJ846" i="9"/>
  <c r="BG846" i="9"/>
  <c r="BF846" i="9"/>
  <c r="AK794" i="9"/>
  <c r="B813" i="9"/>
  <c r="AY577" i="6"/>
  <c r="B583" i="6" s="1"/>
  <c r="AJ558" i="6"/>
  <c r="AI558" i="6"/>
  <c r="AL558" i="6"/>
  <c r="AL794" i="9"/>
  <c r="AH558" i="6"/>
  <c r="AH559" i="6" s="1"/>
  <c r="AG558" i="6"/>
  <c r="AP632" i="9"/>
  <c r="AP631" i="9"/>
  <c r="AP630" i="9"/>
  <c r="AP629" i="9"/>
  <c r="AP628" i="9"/>
  <c r="AP627" i="9"/>
  <c r="AP626" i="9"/>
  <c r="AP625" i="9"/>
  <c r="AP624" i="9"/>
  <c r="AP623" i="9"/>
  <c r="AP622" i="9"/>
  <c r="AP621" i="9"/>
  <c r="AP620" i="9"/>
  <c r="AP619" i="9"/>
  <c r="AP618" i="9"/>
  <c r="AP617" i="9"/>
  <c r="AP616" i="9"/>
  <c r="AP615" i="9"/>
  <c r="AP614" i="9"/>
  <c r="AP613" i="9"/>
  <c r="AP612" i="9"/>
  <c r="AP611" i="9"/>
  <c r="AP610" i="9"/>
  <c r="AP609" i="9"/>
  <c r="AP608" i="9"/>
  <c r="AP607" i="9"/>
  <c r="AP606" i="9"/>
  <c r="AP605" i="9"/>
  <c r="AP604" i="9"/>
  <c r="AP603" i="9"/>
  <c r="AP602" i="9"/>
  <c r="AP601" i="9"/>
  <c r="AP600" i="9"/>
  <c r="AP599" i="9"/>
  <c r="AP598" i="9"/>
  <c r="AP597" i="9"/>
  <c r="AP596" i="9"/>
  <c r="AP595" i="9"/>
  <c r="AP594" i="9"/>
  <c r="AP593" i="9"/>
  <c r="AP592" i="9"/>
  <c r="AP591" i="9"/>
  <c r="AP590" i="9"/>
  <c r="AP589" i="9"/>
  <c r="AP588" i="9"/>
  <c r="AP587" i="9"/>
  <c r="AP586" i="9"/>
  <c r="AP585" i="9"/>
  <c r="AP584" i="9"/>
  <c r="AP583" i="9"/>
  <c r="AP582" i="9"/>
  <c r="AP581" i="9"/>
  <c r="AP580" i="9"/>
  <c r="AP579" i="9"/>
  <c r="B557" i="9"/>
  <c r="AJ552" i="9"/>
  <c r="AJ551" i="9"/>
  <c r="AJ550" i="9"/>
  <c r="AJ549" i="9"/>
  <c r="AJ548" i="9"/>
  <c r="AJ547" i="9"/>
  <c r="AJ546" i="9"/>
  <c r="AJ545" i="9"/>
  <c r="AJ544" i="9"/>
  <c r="AJ543" i="9"/>
  <c r="AJ542" i="9"/>
  <c r="AJ541" i="9"/>
  <c r="AJ540" i="9"/>
  <c r="AJ539" i="9"/>
  <c r="AJ538" i="9"/>
  <c r="AJ537" i="9"/>
  <c r="AJ536" i="9"/>
  <c r="AJ535" i="9"/>
  <c r="AJ534" i="9"/>
  <c r="AJ533" i="9"/>
  <c r="AJ532" i="9"/>
  <c r="AJ531" i="9"/>
  <c r="AJ530" i="9"/>
  <c r="AJ529" i="9"/>
  <c r="AJ528" i="9"/>
  <c r="AT524" i="6"/>
  <c r="AS524" i="6"/>
  <c r="B547" i="6"/>
  <c r="BG523" i="6"/>
  <c r="B543" i="6" s="1"/>
  <c r="BC539" i="6"/>
  <c r="BA525" i="6"/>
  <c r="BB525" i="6"/>
  <c r="BC525" i="6"/>
  <c r="BD525" i="6"/>
  <c r="BE525" i="6"/>
  <c r="BF525" i="6"/>
  <c r="BA526" i="6"/>
  <c r="BB526" i="6"/>
  <c r="BC526" i="6"/>
  <c r="BD526" i="6"/>
  <c r="BE526" i="6"/>
  <c r="BF526" i="6"/>
  <c r="BA527" i="6"/>
  <c r="BB527" i="6"/>
  <c r="BC527" i="6"/>
  <c r="BD527" i="6"/>
  <c r="BE527" i="6"/>
  <c r="BF527" i="6"/>
  <c r="BA528" i="6"/>
  <c r="BB528" i="6"/>
  <c r="BC528" i="6"/>
  <c r="BD528" i="6"/>
  <c r="BE528" i="6"/>
  <c r="BF528" i="6"/>
  <c r="BA529" i="6"/>
  <c r="BB529" i="6"/>
  <c r="BC529" i="6"/>
  <c r="BD529" i="6"/>
  <c r="BE529" i="6"/>
  <c r="BF529" i="6"/>
  <c r="BA530" i="6"/>
  <c r="BB530" i="6"/>
  <c r="BC530" i="6"/>
  <c r="BD530" i="6"/>
  <c r="BE530" i="6"/>
  <c r="BF530" i="6"/>
  <c r="BA531" i="6"/>
  <c r="BB531" i="6"/>
  <c r="BC531" i="6"/>
  <c r="BD531" i="6"/>
  <c r="BE531" i="6"/>
  <c r="BF531" i="6"/>
  <c r="BA532" i="6"/>
  <c r="BB532" i="6"/>
  <c r="BC532" i="6"/>
  <c r="BD532" i="6"/>
  <c r="BE532" i="6"/>
  <c r="BF532" i="6"/>
  <c r="BA533" i="6"/>
  <c r="BB533" i="6"/>
  <c r="BC533" i="6"/>
  <c r="BD533" i="6"/>
  <c r="BE533" i="6"/>
  <c r="BF533" i="6"/>
  <c r="BA534" i="6"/>
  <c r="BB534" i="6"/>
  <c r="BC534" i="6"/>
  <c r="BD534" i="6"/>
  <c r="BE534" i="6"/>
  <c r="BF534" i="6"/>
  <c r="BA535" i="6"/>
  <c r="BB535" i="6"/>
  <c r="BC535" i="6"/>
  <c r="BD535" i="6"/>
  <c r="BE535" i="6"/>
  <c r="BF535" i="6"/>
  <c r="BA536" i="6"/>
  <c r="BB536" i="6"/>
  <c r="BC536" i="6"/>
  <c r="BD536" i="6"/>
  <c r="BE536" i="6"/>
  <c r="BF536" i="6"/>
  <c r="BA537" i="6"/>
  <c r="BB537" i="6"/>
  <c r="BC537" i="6"/>
  <c r="BD537" i="6"/>
  <c r="BE537" i="6"/>
  <c r="BF537" i="6"/>
  <c r="BA538" i="6"/>
  <c r="BB538" i="6"/>
  <c r="BC538" i="6"/>
  <c r="BD538" i="6"/>
  <c r="BE538" i="6"/>
  <c r="BF538" i="6"/>
  <c r="BA539" i="6"/>
  <c r="BB539" i="6"/>
  <c r="BD539" i="6"/>
  <c r="BE539" i="6"/>
  <c r="BF539" i="6"/>
  <c r="BF524" i="6"/>
  <c r="BE524" i="6"/>
  <c r="BD524" i="6"/>
  <c r="BC524" i="6"/>
  <c r="BB524" i="6"/>
  <c r="BA524" i="6"/>
  <c r="B510" i="9"/>
  <c r="B508" i="9"/>
  <c r="AR524" i="6"/>
  <c r="AQ524" i="6"/>
  <c r="AR525" i="6" s="1"/>
  <c r="B546" i="6" s="1"/>
  <c r="AR505" i="6"/>
  <c r="B511" i="6"/>
  <c r="DY274" i="9"/>
  <c r="DX274" i="9"/>
  <c r="DW274" i="9"/>
  <c r="DV274" i="9"/>
  <c r="DU274" i="9"/>
  <c r="DT274" i="9"/>
  <c r="DS274" i="9"/>
  <c r="DR274" i="9"/>
  <c r="DQ274" i="9"/>
  <c r="DP274" i="9"/>
  <c r="DO274" i="9"/>
  <c r="DL274" i="9"/>
  <c r="DK274" i="9"/>
  <c r="DJ274" i="9"/>
  <c r="DI274" i="9"/>
  <c r="DH274" i="9"/>
  <c r="DG274" i="9"/>
  <c r="DF274" i="9"/>
  <c r="DE274" i="9"/>
  <c r="DD274" i="9"/>
  <c r="DC274" i="9"/>
  <c r="DB274" i="9"/>
  <c r="CY274" i="9"/>
  <c r="CX274" i="9"/>
  <c r="CW274" i="9"/>
  <c r="CV274" i="9"/>
  <c r="CU274" i="9"/>
  <c r="CT274" i="9"/>
  <c r="CS274" i="9"/>
  <c r="CR274" i="9"/>
  <c r="CQ274" i="9"/>
  <c r="CP274" i="9"/>
  <c r="CO274" i="9"/>
  <c r="CM274" i="9"/>
  <c r="CL274" i="9"/>
  <c r="CK274" i="9"/>
  <c r="CJ274" i="9"/>
  <c r="CI274" i="9"/>
  <c r="CH274" i="9"/>
  <c r="CG274" i="9"/>
  <c r="CF274" i="9"/>
  <c r="CE274" i="9"/>
  <c r="CD274" i="9"/>
  <c r="CC274" i="9"/>
  <c r="CB274" i="9"/>
  <c r="EB273" i="9"/>
  <c r="DZ273" i="9"/>
  <c r="DY273" i="9"/>
  <c r="DX273" i="9"/>
  <c r="DW273" i="9"/>
  <c r="DV273" i="9"/>
  <c r="DU273" i="9"/>
  <c r="DT273" i="9"/>
  <c r="DS273" i="9"/>
  <c r="DR273" i="9"/>
  <c r="DQ273" i="9"/>
  <c r="DP273" i="9"/>
  <c r="DO273" i="9"/>
  <c r="DM273" i="9"/>
  <c r="DL273" i="9"/>
  <c r="DK273" i="9"/>
  <c r="DJ273" i="9"/>
  <c r="DI273" i="9"/>
  <c r="DH273" i="9"/>
  <c r="DG273" i="9"/>
  <c r="DF273" i="9"/>
  <c r="DE273" i="9"/>
  <c r="DD273" i="9"/>
  <c r="DC273" i="9"/>
  <c r="DB273" i="9"/>
  <c r="CZ273" i="9"/>
  <c r="CY273" i="9"/>
  <c r="CX273" i="9"/>
  <c r="CW273" i="9"/>
  <c r="CV273" i="9"/>
  <c r="CU273" i="9"/>
  <c r="CT273" i="9"/>
  <c r="CS273" i="9"/>
  <c r="CR273" i="9"/>
  <c r="CQ273" i="9"/>
  <c r="CP273" i="9"/>
  <c r="CO273" i="9"/>
  <c r="CM273" i="9"/>
  <c r="CL273" i="9"/>
  <c r="CK273" i="9"/>
  <c r="CJ273" i="9"/>
  <c r="CI273" i="9"/>
  <c r="CH273" i="9"/>
  <c r="CG273" i="9"/>
  <c r="CF273" i="9"/>
  <c r="CE273" i="9"/>
  <c r="CD273" i="9"/>
  <c r="CC273" i="9"/>
  <c r="CB273" i="9"/>
  <c r="EB272" i="9"/>
  <c r="DZ272" i="9"/>
  <c r="DY272" i="9"/>
  <c r="DX272" i="9"/>
  <c r="DW272" i="9"/>
  <c r="DV272" i="9"/>
  <c r="DU272" i="9"/>
  <c r="DT272" i="9"/>
  <c r="DS272" i="9"/>
  <c r="DR272" i="9"/>
  <c r="DQ272" i="9"/>
  <c r="DP272" i="9"/>
  <c r="DO272" i="9"/>
  <c r="DM272" i="9"/>
  <c r="DL272" i="9"/>
  <c r="DK272" i="9"/>
  <c r="DJ272" i="9"/>
  <c r="DI272" i="9"/>
  <c r="DH272" i="9"/>
  <c r="DG272" i="9"/>
  <c r="DF272" i="9"/>
  <c r="DE272" i="9"/>
  <c r="DD272" i="9"/>
  <c r="DC272" i="9"/>
  <c r="DB272" i="9"/>
  <c r="CZ272" i="9"/>
  <c r="CY272" i="9"/>
  <c r="CX272" i="9"/>
  <c r="CW272" i="9"/>
  <c r="CV272" i="9"/>
  <c r="CU272" i="9"/>
  <c r="CT272" i="9"/>
  <c r="CS272" i="9"/>
  <c r="CR272" i="9"/>
  <c r="CQ272" i="9"/>
  <c r="CP272" i="9"/>
  <c r="CO272" i="9"/>
  <c r="CM272" i="9"/>
  <c r="CL272" i="9"/>
  <c r="CK272" i="9"/>
  <c r="CJ272" i="9"/>
  <c r="CI272" i="9"/>
  <c r="CH272" i="9"/>
  <c r="CG272" i="9"/>
  <c r="CF272" i="9"/>
  <c r="CE272" i="9"/>
  <c r="CD272" i="9"/>
  <c r="CC272" i="9"/>
  <c r="CB272" i="9"/>
  <c r="EB271" i="9"/>
  <c r="DZ271" i="9"/>
  <c r="DY271" i="9"/>
  <c r="DX271" i="9"/>
  <c r="DW271" i="9"/>
  <c r="DV271" i="9"/>
  <c r="DU271" i="9"/>
  <c r="DT271" i="9"/>
  <c r="DS271" i="9"/>
  <c r="DR271" i="9"/>
  <c r="DQ271" i="9"/>
  <c r="DP271" i="9"/>
  <c r="DO271" i="9"/>
  <c r="DM271" i="9"/>
  <c r="DL271" i="9"/>
  <c r="DK271" i="9"/>
  <c r="DJ271" i="9"/>
  <c r="DI271" i="9"/>
  <c r="DH271" i="9"/>
  <c r="DG271" i="9"/>
  <c r="DF271" i="9"/>
  <c r="DE271" i="9"/>
  <c r="DD271" i="9"/>
  <c r="DC271" i="9"/>
  <c r="DB271" i="9"/>
  <c r="CZ271" i="9"/>
  <c r="CY271" i="9"/>
  <c r="CX271" i="9"/>
  <c r="CW271" i="9"/>
  <c r="CV271" i="9"/>
  <c r="CU271" i="9"/>
  <c r="CT271" i="9"/>
  <c r="CS271" i="9"/>
  <c r="CR271" i="9"/>
  <c r="CQ271" i="9"/>
  <c r="CP271" i="9"/>
  <c r="CO271" i="9"/>
  <c r="CM271" i="9"/>
  <c r="CL271" i="9"/>
  <c r="CK271" i="9"/>
  <c r="CJ271" i="9"/>
  <c r="CI271" i="9"/>
  <c r="CH271" i="9"/>
  <c r="CG271" i="9"/>
  <c r="CF271" i="9"/>
  <c r="CE271" i="9"/>
  <c r="CD271" i="9"/>
  <c r="CC271" i="9"/>
  <c r="CB271" i="9"/>
  <c r="EB270" i="9"/>
  <c r="DZ270" i="9"/>
  <c r="DY270" i="9"/>
  <c r="DX270" i="9"/>
  <c r="DW270" i="9"/>
  <c r="DV270" i="9"/>
  <c r="DU270" i="9"/>
  <c r="DT270" i="9"/>
  <c r="DS270" i="9"/>
  <c r="DR270" i="9"/>
  <c r="DQ270" i="9"/>
  <c r="DP270" i="9"/>
  <c r="DO270" i="9"/>
  <c r="DM270" i="9"/>
  <c r="DL270" i="9"/>
  <c r="DK270" i="9"/>
  <c r="DJ270" i="9"/>
  <c r="DI270" i="9"/>
  <c r="DH270" i="9"/>
  <c r="DG270" i="9"/>
  <c r="DF270" i="9"/>
  <c r="DE270" i="9"/>
  <c r="DD270" i="9"/>
  <c r="DC270" i="9"/>
  <c r="DB270" i="9"/>
  <c r="CZ270" i="9"/>
  <c r="CY270" i="9"/>
  <c r="CX270" i="9"/>
  <c r="CW270" i="9"/>
  <c r="CV270" i="9"/>
  <c r="CU270" i="9"/>
  <c r="CT270" i="9"/>
  <c r="CS270" i="9"/>
  <c r="CR270" i="9"/>
  <c r="CQ270" i="9"/>
  <c r="CP270" i="9"/>
  <c r="CO270" i="9"/>
  <c r="CM270" i="9"/>
  <c r="CL270" i="9"/>
  <c r="CK270" i="9"/>
  <c r="CJ270" i="9"/>
  <c r="CI270" i="9"/>
  <c r="CH270" i="9"/>
  <c r="CG270" i="9"/>
  <c r="CF270" i="9"/>
  <c r="CE270" i="9"/>
  <c r="CD270" i="9"/>
  <c r="CC270" i="9"/>
  <c r="CB270" i="9"/>
  <c r="EB269" i="9"/>
  <c r="DZ269" i="9"/>
  <c r="DY269" i="9"/>
  <c r="DX269" i="9"/>
  <c r="DW269" i="9"/>
  <c r="DV269" i="9"/>
  <c r="DU269" i="9"/>
  <c r="DT269" i="9"/>
  <c r="DS269" i="9"/>
  <c r="DR269" i="9"/>
  <c r="DQ269" i="9"/>
  <c r="DP269" i="9"/>
  <c r="DO269" i="9"/>
  <c r="DM269" i="9"/>
  <c r="DL269" i="9"/>
  <c r="DK269" i="9"/>
  <c r="DJ269" i="9"/>
  <c r="DI269" i="9"/>
  <c r="DH269" i="9"/>
  <c r="DG269" i="9"/>
  <c r="DF269" i="9"/>
  <c r="DE269" i="9"/>
  <c r="DD269" i="9"/>
  <c r="DC269" i="9"/>
  <c r="DB269" i="9"/>
  <c r="CZ269" i="9"/>
  <c r="CY269" i="9"/>
  <c r="CX269" i="9"/>
  <c r="CW269" i="9"/>
  <c r="CV269" i="9"/>
  <c r="CU269" i="9"/>
  <c r="CT269" i="9"/>
  <c r="CS269" i="9"/>
  <c r="CR269" i="9"/>
  <c r="CQ269" i="9"/>
  <c r="CP269" i="9"/>
  <c r="CO269" i="9"/>
  <c r="CM269" i="9"/>
  <c r="CL269" i="9"/>
  <c r="CK269" i="9"/>
  <c r="CJ269" i="9"/>
  <c r="CI269" i="9"/>
  <c r="CH269" i="9"/>
  <c r="CG269" i="9"/>
  <c r="CF269" i="9"/>
  <c r="CE269" i="9"/>
  <c r="CD269" i="9"/>
  <c r="CC269" i="9"/>
  <c r="CB269" i="9"/>
  <c r="EB268" i="9"/>
  <c r="DZ268" i="9"/>
  <c r="DY268" i="9"/>
  <c r="DX268" i="9"/>
  <c r="DW268" i="9"/>
  <c r="DV268" i="9"/>
  <c r="DU268" i="9"/>
  <c r="DT268" i="9"/>
  <c r="DS268" i="9"/>
  <c r="DR268" i="9"/>
  <c r="DQ268" i="9"/>
  <c r="DP268" i="9"/>
  <c r="DO268" i="9"/>
  <c r="DM268" i="9"/>
  <c r="DL268" i="9"/>
  <c r="DK268" i="9"/>
  <c r="DJ268" i="9"/>
  <c r="DI268" i="9"/>
  <c r="DH268" i="9"/>
  <c r="DG268" i="9"/>
  <c r="DF268" i="9"/>
  <c r="DE268" i="9"/>
  <c r="DD268" i="9"/>
  <c r="DC268" i="9"/>
  <c r="DB268" i="9"/>
  <c r="CZ268" i="9"/>
  <c r="CY268" i="9"/>
  <c r="CX268" i="9"/>
  <c r="CW268" i="9"/>
  <c r="CV268" i="9"/>
  <c r="CU268" i="9"/>
  <c r="CT268" i="9"/>
  <c r="CS268" i="9"/>
  <c r="CR268" i="9"/>
  <c r="CQ268" i="9"/>
  <c r="CP268" i="9"/>
  <c r="CO268" i="9"/>
  <c r="CM268" i="9"/>
  <c r="CL268" i="9"/>
  <c r="CK268" i="9"/>
  <c r="CJ268" i="9"/>
  <c r="CI268" i="9"/>
  <c r="CH268" i="9"/>
  <c r="CG268" i="9"/>
  <c r="CF268" i="9"/>
  <c r="CE268" i="9"/>
  <c r="CD268" i="9"/>
  <c r="CC268" i="9"/>
  <c r="CB268" i="9"/>
  <c r="EB267" i="9"/>
  <c r="DZ267" i="9"/>
  <c r="DY267" i="9"/>
  <c r="DX267" i="9"/>
  <c r="DW267" i="9"/>
  <c r="DV267" i="9"/>
  <c r="DU267" i="9"/>
  <c r="DT267" i="9"/>
  <c r="DS267" i="9"/>
  <c r="DR267" i="9"/>
  <c r="DQ267" i="9"/>
  <c r="DP267" i="9"/>
  <c r="DO267" i="9"/>
  <c r="DM267" i="9"/>
  <c r="DL267" i="9"/>
  <c r="DK267" i="9"/>
  <c r="DJ267" i="9"/>
  <c r="DI267" i="9"/>
  <c r="DH267" i="9"/>
  <c r="DG267" i="9"/>
  <c r="DF267" i="9"/>
  <c r="DE267" i="9"/>
  <c r="DD267" i="9"/>
  <c r="DC267" i="9"/>
  <c r="DB267" i="9"/>
  <c r="CZ267" i="9"/>
  <c r="CY267" i="9"/>
  <c r="CX267" i="9"/>
  <c r="CW267" i="9"/>
  <c r="CV267" i="9"/>
  <c r="CU267" i="9"/>
  <c r="CT267" i="9"/>
  <c r="CS267" i="9"/>
  <c r="CR267" i="9"/>
  <c r="CQ267" i="9"/>
  <c r="CP267" i="9"/>
  <c r="CO267" i="9"/>
  <c r="CM267" i="9"/>
  <c r="CL267" i="9"/>
  <c r="CK267" i="9"/>
  <c r="CJ267" i="9"/>
  <c r="CI267" i="9"/>
  <c r="CH267" i="9"/>
  <c r="CG267" i="9"/>
  <c r="CF267" i="9"/>
  <c r="CE267" i="9"/>
  <c r="CD267" i="9"/>
  <c r="CC267" i="9"/>
  <c r="CB267" i="9"/>
  <c r="EB266" i="9"/>
  <c r="DZ266" i="9"/>
  <c r="DY266" i="9"/>
  <c r="DX266" i="9"/>
  <c r="DW266" i="9"/>
  <c r="DV266" i="9"/>
  <c r="DU266" i="9"/>
  <c r="DT266" i="9"/>
  <c r="DS266" i="9"/>
  <c r="DR266" i="9"/>
  <c r="DQ266" i="9"/>
  <c r="DP266" i="9"/>
  <c r="DO266" i="9"/>
  <c r="DM266" i="9"/>
  <c r="DL266" i="9"/>
  <c r="DK266" i="9"/>
  <c r="DJ266" i="9"/>
  <c r="DI266" i="9"/>
  <c r="DH266" i="9"/>
  <c r="DG266" i="9"/>
  <c r="DF266" i="9"/>
  <c r="DE266" i="9"/>
  <c r="DD266" i="9"/>
  <c r="DC266" i="9"/>
  <c r="DB266" i="9"/>
  <c r="CZ266" i="9"/>
  <c r="CY266" i="9"/>
  <c r="CX266" i="9"/>
  <c r="CW266" i="9"/>
  <c r="CV266" i="9"/>
  <c r="CU266" i="9"/>
  <c r="CT266" i="9"/>
  <c r="CS266" i="9"/>
  <c r="CR266" i="9"/>
  <c r="CQ266" i="9"/>
  <c r="CP266" i="9"/>
  <c r="CO266" i="9"/>
  <c r="CM266" i="9"/>
  <c r="CL266" i="9"/>
  <c r="CK266" i="9"/>
  <c r="CJ266" i="9"/>
  <c r="CI266" i="9"/>
  <c r="CH266" i="9"/>
  <c r="CG266" i="9"/>
  <c r="CF266" i="9"/>
  <c r="CE266" i="9"/>
  <c r="CD266" i="9"/>
  <c r="CC266" i="9"/>
  <c r="CB266" i="9"/>
  <c r="EB265" i="9"/>
  <c r="DZ265" i="9"/>
  <c r="DY265" i="9"/>
  <c r="DX265" i="9"/>
  <c r="DW265" i="9"/>
  <c r="DV265" i="9"/>
  <c r="DU265" i="9"/>
  <c r="DT265" i="9"/>
  <c r="DS265" i="9"/>
  <c r="DR265" i="9"/>
  <c r="DQ265" i="9"/>
  <c r="DP265" i="9"/>
  <c r="DO265" i="9"/>
  <c r="DM265" i="9"/>
  <c r="DL265" i="9"/>
  <c r="DK265" i="9"/>
  <c r="DJ265" i="9"/>
  <c r="DI265" i="9"/>
  <c r="DH265" i="9"/>
  <c r="DG265" i="9"/>
  <c r="DF265" i="9"/>
  <c r="DE265" i="9"/>
  <c r="DD265" i="9"/>
  <c r="DC265" i="9"/>
  <c r="DB265" i="9"/>
  <c r="CZ265" i="9"/>
  <c r="CY265" i="9"/>
  <c r="CX265" i="9"/>
  <c r="CW265" i="9"/>
  <c r="CV265" i="9"/>
  <c r="CU265" i="9"/>
  <c r="CT265" i="9"/>
  <c r="CS265" i="9"/>
  <c r="CR265" i="9"/>
  <c r="CQ265" i="9"/>
  <c r="CP265" i="9"/>
  <c r="CO265" i="9"/>
  <c r="CM265" i="9"/>
  <c r="CL265" i="9"/>
  <c r="CK265" i="9"/>
  <c r="CJ265" i="9"/>
  <c r="CI265" i="9"/>
  <c r="CH265" i="9"/>
  <c r="CG265" i="9"/>
  <c r="CF265" i="9"/>
  <c r="CE265" i="9"/>
  <c r="CD265" i="9"/>
  <c r="CC265" i="9"/>
  <c r="CB265" i="9"/>
  <c r="EB264" i="9"/>
  <c r="DZ264" i="9"/>
  <c r="DY264" i="9"/>
  <c r="DX264" i="9"/>
  <c r="DW264" i="9"/>
  <c r="DV264" i="9"/>
  <c r="DU264" i="9"/>
  <c r="DT264" i="9"/>
  <c r="DS264" i="9"/>
  <c r="DR264" i="9"/>
  <c r="DQ264" i="9"/>
  <c r="DP264" i="9"/>
  <c r="DO264" i="9"/>
  <c r="DM264" i="9"/>
  <c r="DL264" i="9"/>
  <c r="DK264" i="9"/>
  <c r="DJ264" i="9"/>
  <c r="DI264" i="9"/>
  <c r="DH264" i="9"/>
  <c r="DG264" i="9"/>
  <c r="DF264" i="9"/>
  <c r="DE264" i="9"/>
  <c r="DD264" i="9"/>
  <c r="DC264" i="9"/>
  <c r="DB264" i="9"/>
  <c r="CZ264" i="9"/>
  <c r="CY264" i="9"/>
  <c r="CX264" i="9"/>
  <c r="CW264" i="9"/>
  <c r="CV264" i="9"/>
  <c r="CU264" i="9"/>
  <c r="CT264" i="9"/>
  <c r="CS264" i="9"/>
  <c r="CR264" i="9"/>
  <c r="CQ264" i="9"/>
  <c r="CP264" i="9"/>
  <c r="CO264" i="9"/>
  <c r="CM264" i="9"/>
  <c r="CL264" i="9"/>
  <c r="CK264" i="9"/>
  <c r="CJ264" i="9"/>
  <c r="CI264" i="9"/>
  <c r="CH264" i="9"/>
  <c r="CG264" i="9"/>
  <c r="CF264" i="9"/>
  <c r="CE264" i="9"/>
  <c r="CD264" i="9"/>
  <c r="CC264" i="9"/>
  <c r="CB264" i="9"/>
  <c r="EB263" i="9"/>
  <c r="DZ263" i="9"/>
  <c r="DY263" i="9"/>
  <c r="DX263" i="9"/>
  <c r="DW263" i="9"/>
  <c r="DV263" i="9"/>
  <c r="DU263" i="9"/>
  <c r="DT263" i="9"/>
  <c r="DS263" i="9"/>
  <c r="DR263" i="9"/>
  <c r="DQ263" i="9"/>
  <c r="DP263" i="9"/>
  <c r="DO263" i="9"/>
  <c r="DM263" i="9"/>
  <c r="DL263" i="9"/>
  <c r="DK263" i="9"/>
  <c r="DJ263" i="9"/>
  <c r="DI263" i="9"/>
  <c r="DH263" i="9"/>
  <c r="DG263" i="9"/>
  <c r="DF263" i="9"/>
  <c r="DE263" i="9"/>
  <c r="DD263" i="9"/>
  <c r="DC263" i="9"/>
  <c r="DB263" i="9"/>
  <c r="CZ263" i="9"/>
  <c r="CY263" i="9"/>
  <c r="CX263" i="9"/>
  <c r="CW263" i="9"/>
  <c r="CV263" i="9"/>
  <c r="CU263" i="9"/>
  <c r="CT263" i="9"/>
  <c r="CS263" i="9"/>
  <c r="CR263" i="9"/>
  <c r="CQ263" i="9"/>
  <c r="CP263" i="9"/>
  <c r="CO263" i="9"/>
  <c r="CM263" i="9"/>
  <c r="CL263" i="9"/>
  <c r="CK263" i="9"/>
  <c r="CJ263" i="9"/>
  <c r="CI263" i="9"/>
  <c r="CH263" i="9"/>
  <c r="CG263" i="9"/>
  <c r="CF263" i="9"/>
  <c r="CE263" i="9"/>
  <c r="CD263" i="9"/>
  <c r="CC263" i="9"/>
  <c r="CB263" i="9"/>
  <c r="EB262" i="9"/>
  <c r="DZ262" i="9"/>
  <c r="DY262" i="9"/>
  <c r="DX262" i="9"/>
  <c r="DW262" i="9"/>
  <c r="DV262" i="9"/>
  <c r="DU262" i="9"/>
  <c r="DT262" i="9"/>
  <c r="DS262" i="9"/>
  <c r="DR262" i="9"/>
  <c r="DQ262" i="9"/>
  <c r="DP262" i="9"/>
  <c r="DO262" i="9"/>
  <c r="DM262" i="9"/>
  <c r="DL262" i="9"/>
  <c r="DK262" i="9"/>
  <c r="DJ262" i="9"/>
  <c r="DI262" i="9"/>
  <c r="DH262" i="9"/>
  <c r="DG262" i="9"/>
  <c r="DF262" i="9"/>
  <c r="DE262" i="9"/>
  <c r="DD262" i="9"/>
  <c r="DC262" i="9"/>
  <c r="DB262" i="9"/>
  <c r="CZ262" i="9"/>
  <c r="CY262" i="9"/>
  <c r="CX262" i="9"/>
  <c r="CW262" i="9"/>
  <c r="CV262" i="9"/>
  <c r="CU262" i="9"/>
  <c r="CT262" i="9"/>
  <c r="CS262" i="9"/>
  <c r="CR262" i="9"/>
  <c r="CQ262" i="9"/>
  <c r="CP262" i="9"/>
  <c r="CO262" i="9"/>
  <c r="CM262" i="9"/>
  <c r="CL262" i="9"/>
  <c r="CK262" i="9"/>
  <c r="CJ262" i="9"/>
  <c r="CI262" i="9"/>
  <c r="CH262" i="9"/>
  <c r="CG262" i="9"/>
  <c r="CF262" i="9"/>
  <c r="CE262" i="9"/>
  <c r="CD262" i="9"/>
  <c r="CC262" i="9"/>
  <c r="CB262" i="9"/>
  <c r="AH262" i="9"/>
  <c r="AI262" i="9" s="1"/>
  <c r="EB261" i="9"/>
  <c r="DZ261" i="9"/>
  <c r="DY261" i="9"/>
  <c r="DX261" i="9"/>
  <c r="DW261" i="9"/>
  <c r="DV261" i="9"/>
  <c r="DU261" i="9"/>
  <c r="DT261" i="9"/>
  <c r="DS261" i="9"/>
  <c r="DR261" i="9"/>
  <c r="DQ261" i="9"/>
  <c r="DP261" i="9"/>
  <c r="DO261" i="9"/>
  <c r="DM261" i="9"/>
  <c r="DL261" i="9"/>
  <c r="DK261" i="9"/>
  <c r="DJ261" i="9"/>
  <c r="DI261" i="9"/>
  <c r="DH261" i="9"/>
  <c r="DG261" i="9"/>
  <c r="DF261" i="9"/>
  <c r="DE261" i="9"/>
  <c r="DD261" i="9"/>
  <c r="DC261" i="9"/>
  <c r="DB261" i="9"/>
  <c r="CZ261" i="9"/>
  <c r="CY261" i="9"/>
  <c r="CX261" i="9"/>
  <c r="CW261" i="9"/>
  <c r="CV261" i="9"/>
  <c r="CU261" i="9"/>
  <c r="CT261" i="9"/>
  <c r="CS261" i="9"/>
  <c r="CR261" i="9"/>
  <c r="CQ261" i="9"/>
  <c r="CP261" i="9"/>
  <c r="CO261" i="9"/>
  <c r="CM261" i="9"/>
  <c r="CL261" i="9"/>
  <c r="CK261" i="9"/>
  <c r="CJ261" i="9"/>
  <c r="CI261" i="9"/>
  <c r="CH261" i="9"/>
  <c r="CG261" i="9"/>
  <c r="CF261" i="9"/>
  <c r="CE261" i="9"/>
  <c r="CD261" i="9"/>
  <c r="CC261" i="9"/>
  <c r="CB261" i="9"/>
  <c r="EB260" i="9"/>
  <c r="DZ260" i="9"/>
  <c r="DY260" i="9"/>
  <c r="DX260" i="9"/>
  <c r="DW260" i="9"/>
  <c r="DV260" i="9"/>
  <c r="DU260" i="9"/>
  <c r="DT260" i="9"/>
  <c r="DS260" i="9"/>
  <c r="DR260" i="9"/>
  <c r="DQ260" i="9"/>
  <c r="DP260" i="9"/>
  <c r="DO260" i="9"/>
  <c r="DM260" i="9"/>
  <c r="DL260" i="9"/>
  <c r="DK260" i="9"/>
  <c r="DJ260" i="9"/>
  <c r="DI260" i="9"/>
  <c r="DH260" i="9"/>
  <c r="DG260" i="9"/>
  <c r="DF260" i="9"/>
  <c r="DE260" i="9"/>
  <c r="DD260" i="9"/>
  <c r="DC260" i="9"/>
  <c r="DB260" i="9"/>
  <c r="CZ260" i="9"/>
  <c r="CY260" i="9"/>
  <c r="CX260" i="9"/>
  <c r="CW260" i="9"/>
  <c r="CV260" i="9"/>
  <c r="CU260" i="9"/>
  <c r="CT260" i="9"/>
  <c r="CS260" i="9"/>
  <c r="CR260" i="9"/>
  <c r="CQ260" i="9"/>
  <c r="CP260" i="9"/>
  <c r="CO260" i="9"/>
  <c r="CM260" i="9"/>
  <c r="CL260" i="9"/>
  <c r="CK260" i="9"/>
  <c r="CJ260" i="9"/>
  <c r="CI260" i="9"/>
  <c r="CH260" i="9"/>
  <c r="CG260" i="9"/>
  <c r="CF260" i="9"/>
  <c r="CE260" i="9"/>
  <c r="CD260" i="9"/>
  <c r="CC260" i="9"/>
  <c r="CB260" i="9"/>
  <c r="EB259" i="9"/>
  <c r="DZ259" i="9"/>
  <c r="DY259" i="9"/>
  <c r="DX259" i="9"/>
  <c r="DW259" i="9"/>
  <c r="DV259" i="9"/>
  <c r="DU259" i="9"/>
  <c r="DT259" i="9"/>
  <c r="DS259" i="9"/>
  <c r="DR259" i="9"/>
  <c r="DQ259" i="9"/>
  <c r="DP259" i="9"/>
  <c r="DO259" i="9"/>
  <c r="DM259" i="9"/>
  <c r="DL259" i="9"/>
  <c r="DK259" i="9"/>
  <c r="DJ259" i="9"/>
  <c r="DI259" i="9"/>
  <c r="DH259" i="9"/>
  <c r="DG259" i="9"/>
  <c r="DF259" i="9"/>
  <c r="DE259" i="9"/>
  <c r="DD259" i="9"/>
  <c r="DC259" i="9"/>
  <c r="DB259" i="9"/>
  <c r="CZ259" i="9"/>
  <c r="CY259" i="9"/>
  <c r="CX259" i="9"/>
  <c r="CW259" i="9"/>
  <c r="CV259" i="9"/>
  <c r="CU259" i="9"/>
  <c r="CT259" i="9"/>
  <c r="CS259" i="9"/>
  <c r="CR259" i="9"/>
  <c r="CQ259" i="9"/>
  <c r="CP259" i="9"/>
  <c r="CO259" i="9"/>
  <c r="CM259" i="9"/>
  <c r="CL259" i="9"/>
  <c r="CK259" i="9"/>
  <c r="CJ259" i="9"/>
  <c r="CI259" i="9"/>
  <c r="CH259" i="9"/>
  <c r="CG259" i="9"/>
  <c r="CF259" i="9"/>
  <c r="CE259" i="9"/>
  <c r="CD259" i="9"/>
  <c r="CC259" i="9"/>
  <c r="CB259" i="9"/>
  <c r="EB258" i="9"/>
  <c r="DZ258" i="9"/>
  <c r="DY258" i="9"/>
  <c r="DX258" i="9"/>
  <c r="DW258" i="9"/>
  <c r="DV258" i="9"/>
  <c r="DU258" i="9"/>
  <c r="DT258" i="9"/>
  <c r="DS258" i="9"/>
  <c r="DR258" i="9"/>
  <c r="DQ258" i="9"/>
  <c r="DP258" i="9"/>
  <c r="DO258" i="9"/>
  <c r="DM258" i="9"/>
  <c r="DL258" i="9"/>
  <c r="DK258" i="9"/>
  <c r="DJ258" i="9"/>
  <c r="DI258" i="9"/>
  <c r="DH258" i="9"/>
  <c r="DG258" i="9"/>
  <c r="DF258" i="9"/>
  <c r="DE258" i="9"/>
  <c r="DD258" i="9"/>
  <c r="DC258" i="9"/>
  <c r="DB258" i="9"/>
  <c r="CZ258" i="9"/>
  <c r="CY258" i="9"/>
  <c r="CX258" i="9"/>
  <c r="CW258" i="9"/>
  <c r="CV258" i="9"/>
  <c r="CU258" i="9"/>
  <c r="CT258" i="9"/>
  <c r="CS258" i="9"/>
  <c r="CR258" i="9"/>
  <c r="CQ258" i="9"/>
  <c r="CP258" i="9"/>
  <c r="CO258" i="9"/>
  <c r="CM258" i="9"/>
  <c r="CL258" i="9"/>
  <c r="CK258" i="9"/>
  <c r="CJ258" i="9"/>
  <c r="CI258" i="9"/>
  <c r="CH258" i="9"/>
  <c r="CG258" i="9"/>
  <c r="CF258" i="9"/>
  <c r="CE258" i="9"/>
  <c r="CD258" i="9"/>
  <c r="CC258" i="9"/>
  <c r="CB258" i="9"/>
  <c r="EB257" i="9"/>
  <c r="DZ257" i="9"/>
  <c r="DY257" i="9"/>
  <c r="DX257" i="9"/>
  <c r="DW257" i="9"/>
  <c r="DV257" i="9"/>
  <c r="DU257" i="9"/>
  <c r="DT257" i="9"/>
  <c r="DS257" i="9"/>
  <c r="DR257" i="9"/>
  <c r="DQ257" i="9"/>
  <c r="DP257" i="9"/>
  <c r="DO257" i="9"/>
  <c r="DM257" i="9"/>
  <c r="DL257" i="9"/>
  <c r="DK257" i="9"/>
  <c r="DJ257" i="9"/>
  <c r="DI257" i="9"/>
  <c r="DH257" i="9"/>
  <c r="DG257" i="9"/>
  <c r="DF257" i="9"/>
  <c r="DE257" i="9"/>
  <c r="DD257" i="9"/>
  <c r="DC257" i="9"/>
  <c r="DB257" i="9"/>
  <c r="CZ257" i="9"/>
  <c r="CY257" i="9"/>
  <c r="CX257" i="9"/>
  <c r="CW257" i="9"/>
  <c r="CV257" i="9"/>
  <c r="CU257" i="9"/>
  <c r="CT257" i="9"/>
  <c r="CS257" i="9"/>
  <c r="CR257" i="9"/>
  <c r="CQ257" i="9"/>
  <c r="CP257" i="9"/>
  <c r="CO257" i="9"/>
  <c r="CM257" i="9"/>
  <c r="CL257" i="9"/>
  <c r="CK257" i="9"/>
  <c r="CJ257" i="9"/>
  <c r="CI257" i="9"/>
  <c r="CH257" i="9"/>
  <c r="CG257" i="9"/>
  <c r="CF257" i="9"/>
  <c r="CE257" i="9"/>
  <c r="CD257" i="9"/>
  <c r="CC257" i="9"/>
  <c r="CB257" i="9"/>
  <c r="EB256" i="9"/>
  <c r="DZ256" i="9"/>
  <c r="DY256" i="9"/>
  <c r="DX256" i="9"/>
  <c r="DW256" i="9"/>
  <c r="DV256" i="9"/>
  <c r="DU256" i="9"/>
  <c r="DT256" i="9"/>
  <c r="DS256" i="9"/>
  <c r="DR256" i="9"/>
  <c r="DQ256" i="9"/>
  <c r="DP256" i="9"/>
  <c r="DO256" i="9"/>
  <c r="DM256" i="9"/>
  <c r="DL256" i="9"/>
  <c r="DK256" i="9"/>
  <c r="DJ256" i="9"/>
  <c r="DI256" i="9"/>
  <c r="DH256" i="9"/>
  <c r="DG256" i="9"/>
  <c r="DF256" i="9"/>
  <c r="DE256" i="9"/>
  <c r="DD256" i="9"/>
  <c r="DC256" i="9"/>
  <c r="DB256" i="9"/>
  <c r="CZ256" i="9"/>
  <c r="CY256" i="9"/>
  <c r="CX256" i="9"/>
  <c r="CW256" i="9"/>
  <c r="CV256" i="9"/>
  <c r="CU256" i="9"/>
  <c r="CT256" i="9"/>
  <c r="CS256" i="9"/>
  <c r="CR256" i="9"/>
  <c r="CQ256" i="9"/>
  <c r="CP256" i="9"/>
  <c r="CO256" i="9"/>
  <c r="CM256" i="9"/>
  <c r="CL256" i="9"/>
  <c r="CK256" i="9"/>
  <c r="CJ256" i="9"/>
  <c r="CI256" i="9"/>
  <c r="CH256" i="9"/>
  <c r="CG256" i="9"/>
  <c r="CF256" i="9"/>
  <c r="CE256" i="9"/>
  <c r="CD256" i="9"/>
  <c r="CC256" i="9"/>
  <c r="CB256" i="9"/>
  <c r="EB255" i="9"/>
  <c r="DZ255" i="9"/>
  <c r="DY255" i="9"/>
  <c r="DX255" i="9"/>
  <c r="DW255" i="9"/>
  <c r="DV255" i="9"/>
  <c r="DU255" i="9"/>
  <c r="DT255" i="9"/>
  <c r="DS255" i="9"/>
  <c r="DR255" i="9"/>
  <c r="DQ255" i="9"/>
  <c r="DP255" i="9"/>
  <c r="DO255" i="9"/>
  <c r="DM255" i="9"/>
  <c r="DL255" i="9"/>
  <c r="DK255" i="9"/>
  <c r="DJ255" i="9"/>
  <c r="DI255" i="9"/>
  <c r="DH255" i="9"/>
  <c r="DG255" i="9"/>
  <c r="DF255" i="9"/>
  <c r="DE255" i="9"/>
  <c r="DD255" i="9"/>
  <c r="DC255" i="9"/>
  <c r="DB255" i="9"/>
  <c r="CZ255" i="9"/>
  <c r="CY255" i="9"/>
  <c r="CX255" i="9"/>
  <c r="CW255" i="9"/>
  <c r="CV255" i="9"/>
  <c r="CU255" i="9"/>
  <c r="CT255" i="9"/>
  <c r="CS255" i="9"/>
  <c r="CR255" i="9"/>
  <c r="CQ255" i="9"/>
  <c r="CP255" i="9"/>
  <c r="CO255" i="9"/>
  <c r="CM255" i="9"/>
  <c r="CL255" i="9"/>
  <c r="CK255" i="9"/>
  <c r="CJ255" i="9"/>
  <c r="CI255" i="9"/>
  <c r="CH255" i="9"/>
  <c r="CG255" i="9"/>
  <c r="CF255" i="9"/>
  <c r="CE255" i="9"/>
  <c r="CD255" i="9"/>
  <c r="CC255" i="9"/>
  <c r="CB255" i="9"/>
  <c r="EB254" i="9"/>
  <c r="DZ254" i="9"/>
  <c r="DY254" i="9"/>
  <c r="DX254" i="9"/>
  <c r="DW254" i="9"/>
  <c r="DV254" i="9"/>
  <c r="DU254" i="9"/>
  <c r="DT254" i="9"/>
  <c r="DS254" i="9"/>
  <c r="DR254" i="9"/>
  <c r="DQ254" i="9"/>
  <c r="DP254" i="9"/>
  <c r="DO254" i="9"/>
  <c r="DM254" i="9"/>
  <c r="DL254" i="9"/>
  <c r="DK254" i="9"/>
  <c r="DJ254" i="9"/>
  <c r="DI254" i="9"/>
  <c r="DH254" i="9"/>
  <c r="DG254" i="9"/>
  <c r="DF254" i="9"/>
  <c r="DE254" i="9"/>
  <c r="DD254" i="9"/>
  <c r="DC254" i="9"/>
  <c r="DB254" i="9"/>
  <c r="CZ254" i="9"/>
  <c r="CY254" i="9"/>
  <c r="CX254" i="9"/>
  <c r="CW254" i="9"/>
  <c r="CV254" i="9"/>
  <c r="CU254" i="9"/>
  <c r="CT254" i="9"/>
  <c r="CS254" i="9"/>
  <c r="CR254" i="9"/>
  <c r="CQ254" i="9"/>
  <c r="CP254" i="9"/>
  <c r="CO254" i="9"/>
  <c r="CM254" i="9"/>
  <c r="CL254" i="9"/>
  <c r="CK254" i="9"/>
  <c r="CJ254" i="9"/>
  <c r="CI254" i="9"/>
  <c r="CH254" i="9"/>
  <c r="CG254" i="9"/>
  <c r="CF254" i="9"/>
  <c r="CE254" i="9"/>
  <c r="CD254" i="9"/>
  <c r="CC254" i="9"/>
  <c r="CB254" i="9"/>
  <c r="EB253" i="9"/>
  <c r="DZ253" i="9"/>
  <c r="DY253" i="9"/>
  <c r="DX253" i="9"/>
  <c r="DW253" i="9"/>
  <c r="DV253" i="9"/>
  <c r="DU253" i="9"/>
  <c r="DT253" i="9"/>
  <c r="DS253" i="9"/>
  <c r="DR253" i="9"/>
  <c r="DQ253" i="9"/>
  <c r="DP253" i="9"/>
  <c r="DO253" i="9"/>
  <c r="DM253" i="9"/>
  <c r="DL253" i="9"/>
  <c r="DK253" i="9"/>
  <c r="DJ253" i="9"/>
  <c r="DI253" i="9"/>
  <c r="DH253" i="9"/>
  <c r="DG253" i="9"/>
  <c r="DF253" i="9"/>
  <c r="DE253" i="9"/>
  <c r="DD253" i="9"/>
  <c r="DC253" i="9"/>
  <c r="DB253" i="9"/>
  <c r="CZ253" i="9"/>
  <c r="CY253" i="9"/>
  <c r="CX253" i="9"/>
  <c r="CW253" i="9"/>
  <c r="CV253" i="9"/>
  <c r="CU253" i="9"/>
  <c r="CT253" i="9"/>
  <c r="CS253" i="9"/>
  <c r="CR253" i="9"/>
  <c r="CQ253" i="9"/>
  <c r="CP253" i="9"/>
  <c r="CO253" i="9"/>
  <c r="CM253" i="9"/>
  <c r="CL253" i="9"/>
  <c r="CK253" i="9"/>
  <c r="CJ253" i="9"/>
  <c r="CI253" i="9"/>
  <c r="CH253" i="9"/>
  <c r="CG253" i="9"/>
  <c r="CF253" i="9"/>
  <c r="CE253" i="9"/>
  <c r="CD253" i="9"/>
  <c r="CC253" i="9"/>
  <c r="CB253" i="9"/>
  <c r="EB252" i="9"/>
  <c r="DZ252" i="9"/>
  <c r="DY252" i="9"/>
  <c r="DX252" i="9"/>
  <c r="DW252" i="9"/>
  <c r="DV252" i="9"/>
  <c r="DU252" i="9"/>
  <c r="DT252" i="9"/>
  <c r="DS252" i="9"/>
  <c r="DR252" i="9"/>
  <c r="DQ252" i="9"/>
  <c r="DP252" i="9"/>
  <c r="DO252" i="9"/>
  <c r="DM252" i="9"/>
  <c r="DL252" i="9"/>
  <c r="DK252" i="9"/>
  <c r="DJ252" i="9"/>
  <c r="DI252" i="9"/>
  <c r="DH252" i="9"/>
  <c r="DG252" i="9"/>
  <c r="DF252" i="9"/>
  <c r="DE252" i="9"/>
  <c r="DD252" i="9"/>
  <c r="DC252" i="9"/>
  <c r="DB252" i="9"/>
  <c r="CZ252" i="9"/>
  <c r="CY252" i="9"/>
  <c r="CX252" i="9"/>
  <c r="CW252" i="9"/>
  <c r="CV252" i="9"/>
  <c r="CU252" i="9"/>
  <c r="CT252" i="9"/>
  <c r="CS252" i="9"/>
  <c r="CR252" i="9"/>
  <c r="CQ252" i="9"/>
  <c r="CP252" i="9"/>
  <c r="CO252" i="9"/>
  <c r="CM252" i="9"/>
  <c r="CL252" i="9"/>
  <c r="CK252" i="9"/>
  <c r="CJ252" i="9"/>
  <c r="CI252" i="9"/>
  <c r="CH252" i="9"/>
  <c r="CG252" i="9"/>
  <c r="CF252" i="9"/>
  <c r="CE252" i="9"/>
  <c r="CD252" i="9"/>
  <c r="CC252" i="9"/>
  <c r="CB252" i="9"/>
  <c r="EB251" i="9"/>
  <c r="DZ251" i="9"/>
  <c r="DY251" i="9"/>
  <c r="DX251" i="9"/>
  <c r="DW251" i="9"/>
  <c r="DV251" i="9"/>
  <c r="DU251" i="9"/>
  <c r="DT251" i="9"/>
  <c r="DS251" i="9"/>
  <c r="DR251" i="9"/>
  <c r="DQ251" i="9"/>
  <c r="DP251" i="9"/>
  <c r="DO251" i="9"/>
  <c r="DM251" i="9"/>
  <c r="DL251" i="9"/>
  <c r="DK251" i="9"/>
  <c r="DJ251" i="9"/>
  <c r="DI251" i="9"/>
  <c r="DH251" i="9"/>
  <c r="DG251" i="9"/>
  <c r="DF251" i="9"/>
  <c r="DE251" i="9"/>
  <c r="DD251" i="9"/>
  <c r="DC251" i="9"/>
  <c r="DB251" i="9"/>
  <c r="CZ251" i="9"/>
  <c r="CY251" i="9"/>
  <c r="CX251" i="9"/>
  <c r="CW251" i="9"/>
  <c r="CV251" i="9"/>
  <c r="CU251" i="9"/>
  <c r="CT251" i="9"/>
  <c r="CS251" i="9"/>
  <c r="CR251" i="9"/>
  <c r="CQ251" i="9"/>
  <c r="CP251" i="9"/>
  <c r="CO251" i="9"/>
  <c r="CM251" i="9"/>
  <c r="CL251" i="9"/>
  <c r="CK251" i="9"/>
  <c r="CJ251" i="9"/>
  <c r="CI251" i="9"/>
  <c r="CH251" i="9"/>
  <c r="CG251" i="9"/>
  <c r="CF251" i="9"/>
  <c r="CE251" i="9"/>
  <c r="CD251" i="9"/>
  <c r="CC251" i="9"/>
  <c r="CB251" i="9"/>
  <c r="EB250" i="9"/>
  <c r="DZ250" i="9"/>
  <c r="DY250" i="9"/>
  <c r="DX250" i="9"/>
  <c r="DW250" i="9"/>
  <c r="DV250" i="9"/>
  <c r="DU250" i="9"/>
  <c r="DT250" i="9"/>
  <c r="DS250" i="9"/>
  <c r="DR250" i="9"/>
  <c r="DQ250" i="9"/>
  <c r="DP250" i="9"/>
  <c r="DO250" i="9"/>
  <c r="DM250" i="9"/>
  <c r="DL250" i="9"/>
  <c r="DK250" i="9"/>
  <c r="DJ250" i="9"/>
  <c r="DI250" i="9"/>
  <c r="DH250" i="9"/>
  <c r="DG250" i="9"/>
  <c r="DF250" i="9"/>
  <c r="DE250" i="9"/>
  <c r="DD250" i="9"/>
  <c r="DC250" i="9"/>
  <c r="DB250" i="9"/>
  <c r="CZ250" i="9"/>
  <c r="CY250" i="9"/>
  <c r="CX250" i="9"/>
  <c r="CW250" i="9"/>
  <c r="CV250" i="9"/>
  <c r="CU250" i="9"/>
  <c r="CT250" i="9"/>
  <c r="CS250" i="9"/>
  <c r="CR250" i="9"/>
  <c r="CQ250" i="9"/>
  <c r="CP250" i="9"/>
  <c r="CO250" i="9"/>
  <c r="CM250" i="9"/>
  <c r="CL250" i="9"/>
  <c r="CK250" i="9"/>
  <c r="CJ250" i="9"/>
  <c r="CI250" i="9"/>
  <c r="CH250" i="9"/>
  <c r="CG250" i="9"/>
  <c r="CF250" i="9"/>
  <c r="CE250" i="9"/>
  <c r="CD250" i="9"/>
  <c r="CC250" i="9"/>
  <c r="CB250" i="9"/>
  <c r="EB249" i="9"/>
  <c r="DZ249" i="9"/>
  <c r="DY249" i="9"/>
  <c r="DX249" i="9"/>
  <c r="DW249" i="9"/>
  <c r="DV249" i="9"/>
  <c r="DU249" i="9"/>
  <c r="DT249" i="9"/>
  <c r="DS249" i="9"/>
  <c r="DR249" i="9"/>
  <c r="DQ249" i="9"/>
  <c r="DP249" i="9"/>
  <c r="DO249" i="9"/>
  <c r="DM249" i="9"/>
  <c r="DL249" i="9"/>
  <c r="DK249" i="9"/>
  <c r="DJ249" i="9"/>
  <c r="DI249" i="9"/>
  <c r="DH249" i="9"/>
  <c r="DG249" i="9"/>
  <c r="DF249" i="9"/>
  <c r="DE249" i="9"/>
  <c r="DD249" i="9"/>
  <c r="DC249" i="9"/>
  <c r="DB249" i="9"/>
  <c r="CZ249" i="9"/>
  <c r="CY249" i="9"/>
  <c r="CX249" i="9"/>
  <c r="CW249" i="9"/>
  <c r="CV249" i="9"/>
  <c r="CU249" i="9"/>
  <c r="CT249" i="9"/>
  <c r="CS249" i="9"/>
  <c r="CR249" i="9"/>
  <c r="CQ249" i="9"/>
  <c r="CP249" i="9"/>
  <c r="CO249" i="9"/>
  <c r="CM249" i="9"/>
  <c r="CL249" i="9"/>
  <c r="CK249" i="9"/>
  <c r="CJ249" i="9"/>
  <c r="CI249" i="9"/>
  <c r="CH249" i="9"/>
  <c r="CG249" i="9"/>
  <c r="CF249" i="9"/>
  <c r="CE249" i="9"/>
  <c r="CD249" i="9"/>
  <c r="CC249" i="9"/>
  <c r="CB249" i="9"/>
  <c r="AH249" i="9"/>
  <c r="AI249" i="9" s="1"/>
  <c r="EB248" i="9"/>
  <c r="DZ248" i="9"/>
  <c r="DY248" i="9"/>
  <c r="DX248" i="9"/>
  <c r="DW248" i="9"/>
  <c r="DV248" i="9"/>
  <c r="DU248" i="9"/>
  <c r="DT248" i="9"/>
  <c r="DS248" i="9"/>
  <c r="DR248" i="9"/>
  <c r="DQ248" i="9"/>
  <c r="DP248" i="9"/>
  <c r="DO248" i="9"/>
  <c r="DM248" i="9"/>
  <c r="DL248" i="9"/>
  <c r="DK248" i="9"/>
  <c r="DJ248" i="9"/>
  <c r="DI248" i="9"/>
  <c r="DH248" i="9"/>
  <c r="DG248" i="9"/>
  <c r="DF248" i="9"/>
  <c r="DE248" i="9"/>
  <c r="DD248" i="9"/>
  <c r="DC248" i="9"/>
  <c r="DB248" i="9"/>
  <c r="CZ248" i="9"/>
  <c r="CY248" i="9"/>
  <c r="CX248" i="9"/>
  <c r="CW248" i="9"/>
  <c r="CV248" i="9"/>
  <c r="CU248" i="9"/>
  <c r="CT248" i="9"/>
  <c r="CS248" i="9"/>
  <c r="CR248" i="9"/>
  <c r="CQ248" i="9"/>
  <c r="CP248" i="9"/>
  <c r="CO248" i="9"/>
  <c r="CM248" i="9"/>
  <c r="CL248" i="9"/>
  <c r="CK248" i="9"/>
  <c r="CJ248" i="9"/>
  <c r="CI248" i="9"/>
  <c r="CH248" i="9"/>
  <c r="CG248" i="9"/>
  <c r="CF248" i="9"/>
  <c r="CE248" i="9"/>
  <c r="CD248" i="9"/>
  <c r="CC248" i="9"/>
  <c r="CB248" i="9"/>
  <c r="AH248" i="9"/>
  <c r="AI248" i="9" s="1"/>
  <c r="EB247" i="9"/>
  <c r="DZ247" i="9"/>
  <c r="DY247" i="9"/>
  <c r="DX247" i="9"/>
  <c r="DW247" i="9"/>
  <c r="DV247" i="9"/>
  <c r="DU247" i="9"/>
  <c r="DT247" i="9"/>
  <c r="DS247" i="9"/>
  <c r="DR247" i="9"/>
  <c r="DQ247" i="9"/>
  <c r="DP247" i="9"/>
  <c r="DO247" i="9"/>
  <c r="DM247" i="9"/>
  <c r="DL247" i="9"/>
  <c r="DK247" i="9"/>
  <c r="DJ247" i="9"/>
  <c r="DI247" i="9"/>
  <c r="DH247" i="9"/>
  <c r="DG247" i="9"/>
  <c r="DF247" i="9"/>
  <c r="DE247" i="9"/>
  <c r="DD247" i="9"/>
  <c r="DC247" i="9"/>
  <c r="DB247" i="9"/>
  <c r="CZ247" i="9"/>
  <c r="CY247" i="9"/>
  <c r="CX247" i="9"/>
  <c r="CW247" i="9"/>
  <c r="CV247" i="9"/>
  <c r="CU247" i="9"/>
  <c r="CT247" i="9"/>
  <c r="CS247" i="9"/>
  <c r="CR247" i="9"/>
  <c r="CQ247" i="9"/>
  <c r="CP247" i="9"/>
  <c r="CO247" i="9"/>
  <c r="CM247" i="9"/>
  <c r="CL247" i="9"/>
  <c r="CK247" i="9"/>
  <c r="CJ247" i="9"/>
  <c r="CI247" i="9"/>
  <c r="CH247" i="9"/>
  <c r="CG247" i="9"/>
  <c r="CF247" i="9"/>
  <c r="CE247" i="9"/>
  <c r="CD247" i="9"/>
  <c r="CC247" i="9"/>
  <c r="CB247" i="9"/>
  <c r="AH247" i="9"/>
  <c r="AI247" i="9" s="1"/>
  <c r="EB246" i="9"/>
  <c r="DZ246" i="9"/>
  <c r="DY246" i="9"/>
  <c r="DX246" i="9"/>
  <c r="DW246" i="9"/>
  <c r="DV246" i="9"/>
  <c r="DU246" i="9"/>
  <c r="DT246" i="9"/>
  <c r="DS246" i="9"/>
  <c r="DR246" i="9"/>
  <c r="DQ246" i="9"/>
  <c r="DP246" i="9"/>
  <c r="DO246" i="9"/>
  <c r="DM246" i="9"/>
  <c r="DL246" i="9"/>
  <c r="DK246" i="9"/>
  <c r="DJ246" i="9"/>
  <c r="DI246" i="9"/>
  <c r="DH246" i="9"/>
  <c r="DG246" i="9"/>
  <c r="DF246" i="9"/>
  <c r="DE246" i="9"/>
  <c r="DD246" i="9"/>
  <c r="DC246" i="9"/>
  <c r="DB246" i="9"/>
  <c r="CZ246" i="9"/>
  <c r="CY246" i="9"/>
  <c r="CX246" i="9"/>
  <c r="CW246" i="9"/>
  <c r="CV246" i="9"/>
  <c r="CU246" i="9"/>
  <c r="CT246" i="9"/>
  <c r="CS246" i="9"/>
  <c r="CR246" i="9"/>
  <c r="CQ246" i="9"/>
  <c r="CP246" i="9"/>
  <c r="CO246" i="9"/>
  <c r="CM246" i="9"/>
  <c r="CL246" i="9"/>
  <c r="CK246" i="9"/>
  <c r="CJ246" i="9"/>
  <c r="CI246" i="9"/>
  <c r="CH246" i="9"/>
  <c r="CG246" i="9"/>
  <c r="CF246" i="9"/>
  <c r="CE246" i="9"/>
  <c r="CD246" i="9"/>
  <c r="CC246" i="9"/>
  <c r="CB246" i="9"/>
  <c r="EB245" i="9"/>
  <c r="DZ245" i="9"/>
  <c r="DY245" i="9"/>
  <c r="DX245" i="9"/>
  <c r="DW245" i="9"/>
  <c r="DV245" i="9"/>
  <c r="DU245" i="9"/>
  <c r="DT245" i="9"/>
  <c r="DS245" i="9"/>
  <c r="DR245" i="9"/>
  <c r="DQ245" i="9"/>
  <c r="DP245" i="9"/>
  <c r="DO245" i="9"/>
  <c r="DM245" i="9"/>
  <c r="DL245" i="9"/>
  <c r="DK245" i="9"/>
  <c r="DJ245" i="9"/>
  <c r="DI245" i="9"/>
  <c r="DH245" i="9"/>
  <c r="DG245" i="9"/>
  <c r="DF245" i="9"/>
  <c r="DE245" i="9"/>
  <c r="DD245" i="9"/>
  <c r="DC245" i="9"/>
  <c r="DB245" i="9"/>
  <c r="CZ245" i="9"/>
  <c r="CY245" i="9"/>
  <c r="CX245" i="9"/>
  <c r="CW245" i="9"/>
  <c r="CV245" i="9"/>
  <c r="CU245" i="9"/>
  <c r="CT245" i="9"/>
  <c r="CS245" i="9"/>
  <c r="CR245" i="9"/>
  <c r="CQ245" i="9"/>
  <c r="CP245" i="9"/>
  <c r="CO245" i="9"/>
  <c r="CM245" i="9"/>
  <c r="CL245" i="9"/>
  <c r="CK245" i="9"/>
  <c r="CJ245" i="9"/>
  <c r="CI245" i="9"/>
  <c r="CH245" i="9"/>
  <c r="CG245" i="9"/>
  <c r="CF245" i="9"/>
  <c r="CE245" i="9"/>
  <c r="CD245" i="9"/>
  <c r="CC245" i="9"/>
  <c r="CB245" i="9"/>
  <c r="EB244" i="9"/>
  <c r="DZ244" i="9"/>
  <c r="DY244" i="9"/>
  <c r="DX244" i="9"/>
  <c r="DW244" i="9"/>
  <c r="DV244" i="9"/>
  <c r="DU244" i="9"/>
  <c r="DT244" i="9"/>
  <c r="DS244" i="9"/>
  <c r="DR244" i="9"/>
  <c r="DQ244" i="9"/>
  <c r="DP244" i="9"/>
  <c r="DO244" i="9"/>
  <c r="DM244" i="9"/>
  <c r="DL244" i="9"/>
  <c r="DK244" i="9"/>
  <c r="DJ244" i="9"/>
  <c r="DI244" i="9"/>
  <c r="DH244" i="9"/>
  <c r="DG244" i="9"/>
  <c r="DF244" i="9"/>
  <c r="DE244" i="9"/>
  <c r="DD244" i="9"/>
  <c r="DC244" i="9"/>
  <c r="DB244" i="9"/>
  <c r="CZ244" i="9"/>
  <c r="CY244" i="9"/>
  <c r="CX244" i="9"/>
  <c r="CW244" i="9"/>
  <c r="CV244" i="9"/>
  <c r="CU244" i="9"/>
  <c r="CT244" i="9"/>
  <c r="CS244" i="9"/>
  <c r="CR244" i="9"/>
  <c r="CQ244" i="9"/>
  <c r="CP244" i="9"/>
  <c r="CO244" i="9"/>
  <c r="CM244" i="9"/>
  <c r="CL244" i="9"/>
  <c r="CK244" i="9"/>
  <c r="CJ244" i="9"/>
  <c r="CI244" i="9"/>
  <c r="CH244" i="9"/>
  <c r="CG244" i="9"/>
  <c r="CF244" i="9"/>
  <c r="CE244" i="9"/>
  <c r="CD244" i="9"/>
  <c r="CC244" i="9"/>
  <c r="CB244" i="9"/>
  <c r="EB243" i="9"/>
  <c r="DZ243" i="9"/>
  <c r="DY243" i="9"/>
  <c r="DX243" i="9"/>
  <c r="DW243" i="9"/>
  <c r="DV243" i="9"/>
  <c r="DU243" i="9"/>
  <c r="DT243" i="9"/>
  <c r="DS243" i="9"/>
  <c r="DR243" i="9"/>
  <c r="DQ243" i="9"/>
  <c r="DP243" i="9"/>
  <c r="DO243" i="9"/>
  <c r="DM243" i="9"/>
  <c r="DL243" i="9"/>
  <c r="DK243" i="9"/>
  <c r="DJ243" i="9"/>
  <c r="DI243" i="9"/>
  <c r="DH243" i="9"/>
  <c r="DG243" i="9"/>
  <c r="DF243" i="9"/>
  <c r="DE243" i="9"/>
  <c r="DD243" i="9"/>
  <c r="DC243" i="9"/>
  <c r="DB243" i="9"/>
  <c r="CZ243" i="9"/>
  <c r="CY243" i="9"/>
  <c r="CX243" i="9"/>
  <c r="CW243" i="9"/>
  <c r="CV243" i="9"/>
  <c r="CU243" i="9"/>
  <c r="CT243" i="9"/>
  <c r="CS243" i="9"/>
  <c r="CR243" i="9"/>
  <c r="CQ243" i="9"/>
  <c r="CP243" i="9"/>
  <c r="CO243" i="9"/>
  <c r="CM243" i="9"/>
  <c r="CL243" i="9"/>
  <c r="CK243" i="9"/>
  <c r="CJ243" i="9"/>
  <c r="CI243" i="9"/>
  <c r="CH243" i="9"/>
  <c r="CG243" i="9"/>
  <c r="CF243" i="9"/>
  <c r="CE243" i="9"/>
  <c r="CD243" i="9"/>
  <c r="CC243" i="9"/>
  <c r="CB243" i="9"/>
  <c r="EB242" i="9"/>
  <c r="DZ242" i="9"/>
  <c r="DY242" i="9"/>
  <c r="DX242" i="9"/>
  <c r="DW242" i="9"/>
  <c r="DV242" i="9"/>
  <c r="DU242" i="9"/>
  <c r="DT242" i="9"/>
  <c r="DS242" i="9"/>
  <c r="DR242" i="9"/>
  <c r="DQ242" i="9"/>
  <c r="DP242" i="9"/>
  <c r="DO242" i="9"/>
  <c r="DM242" i="9"/>
  <c r="DL242" i="9"/>
  <c r="DK242" i="9"/>
  <c r="DJ242" i="9"/>
  <c r="DI242" i="9"/>
  <c r="DH242" i="9"/>
  <c r="DG242" i="9"/>
  <c r="DF242" i="9"/>
  <c r="DE242" i="9"/>
  <c r="DD242" i="9"/>
  <c r="DC242" i="9"/>
  <c r="DB242" i="9"/>
  <c r="CZ242" i="9"/>
  <c r="CY242" i="9"/>
  <c r="CX242" i="9"/>
  <c r="CW242" i="9"/>
  <c r="CV242" i="9"/>
  <c r="CU242" i="9"/>
  <c r="CT242" i="9"/>
  <c r="CS242" i="9"/>
  <c r="CR242" i="9"/>
  <c r="CQ242" i="9"/>
  <c r="CP242" i="9"/>
  <c r="CO242" i="9"/>
  <c r="CM242" i="9"/>
  <c r="CL242" i="9"/>
  <c r="CK242" i="9"/>
  <c r="CJ242" i="9"/>
  <c r="CI242" i="9"/>
  <c r="CH242" i="9"/>
  <c r="CG242" i="9"/>
  <c r="CF242" i="9"/>
  <c r="CE242" i="9"/>
  <c r="CD242" i="9"/>
  <c r="CC242" i="9"/>
  <c r="CB242" i="9"/>
  <c r="EB241" i="9"/>
  <c r="DZ241" i="9"/>
  <c r="DY241" i="9"/>
  <c r="DX241" i="9"/>
  <c r="DW241" i="9"/>
  <c r="DV241" i="9"/>
  <c r="DU241" i="9"/>
  <c r="DT241" i="9"/>
  <c r="DS241" i="9"/>
  <c r="DR241" i="9"/>
  <c r="DQ241" i="9"/>
  <c r="DP241" i="9"/>
  <c r="DO241" i="9"/>
  <c r="DM241" i="9"/>
  <c r="DL241" i="9"/>
  <c r="DK241" i="9"/>
  <c r="DJ241" i="9"/>
  <c r="DI241" i="9"/>
  <c r="DH241" i="9"/>
  <c r="DG241" i="9"/>
  <c r="DF241" i="9"/>
  <c r="DE241" i="9"/>
  <c r="DD241" i="9"/>
  <c r="DC241" i="9"/>
  <c r="DB241" i="9"/>
  <c r="CZ241" i="9"/>
  <c r="CY241" i="9"/>
  <c r="CX241" i="9"/>
  <c r="CW241" i="9"/>
  <c r="CV241" i="9"/>
  <c r="CU241" i="9"/>
  <c r="CT241" i="9"/>
  <c r="CS241" i="9"/>
  <c r="CR241" i="9"/>
  <c r="CQ241" i="9"/>
  <c r="CP241" i="9"/>
  <c r="CO241" i="9"/>
  <c r="CM241" i="9"/>
  <c r="CL241" i="9"/>
  <c r="CK241" i="9"/>
  <c r="CJ241" i="9"/>
  <c r="CI241" i="9"/>
  <c r="CH241" i="9"/>
  <c r="CG241" i="9"/>
  <c r="CF241" i="9"/>
  <c r="CE241" i="9"/>
  <c r="CD241" i="9"/>
  <c r="CC241" i="9"/>
  <c r="CB241" i="9"/>
  <c r="EB240" i="9"/>
  <c r="DZ240" i="9"/>
  <c r="DY240" i="9"/>
  <c r="DX240" i="9"/>
  <c r="DW240" i="9"/>
  <c r="DV240" i="9"/>
  <c r="DU240" i="9"/>
  <c r="DT240" i="9"/>
  <c r="DS240" i="9"/>
  <c r="DR240" i="9"/>
  <c r="DQ240" i="9"/>
  <c r="DP240" i="9"/>
  <c r="DO240" i="9"/>
  <c r="DM240" i="9"/>
  <c r="DL240" i="9"/>
  <c r="DK240" i="9"/>
  <c r="DJ240" i="9"/>
  <c r="DI240" i="9"/>
  <c r="DH240" i="9"/>
  <c r="DG240" i="9"/>
  <c r="DF240" i="9"/>
  <c r="DE240" i="9"/>
  <c r="DD240" i="9"/>
  <c r="DC240" i="9"/>
  <c r="DB240" i="9"/>
  <c r="CZ240" i="9"/>
  <c r="CY240" i="9"/>
  <c r="CX240" i="9"/>
  <c r="CW240" i="9"/>
  <c r="CV240" i="9"/>
  <c r="CU240" i="9"/>
  <c r="CT240" i="9"/>
  <c r="CS240" i="9"/>
  <c r="CR240" i="9"/>
  <c r="CQ240" i="9"/>
  <c r="CP240" i="9"/>
  <c r="CO240" i="9"/>
  <c r="CM240" i="9"/>
  <c r="CL240" i="9"/>
  <c r="CK240" i="9"/>
  <c r="CJ240" i="9"/>
  <c r="CI240" i="9"/>
  <c r="CH240" i="9"/>
  <c r="CG240" i="9"/>
  <c r="CF240" i="9"/>
  <c r="CE240" i="9"/>
  <c r="CD240" i="9"/>
  <c r="CC240" i="9"/>
  <c r="CB240" i="9"/>
  <c r="EB239" i="9"/>
  <c r="DZ239" i="9"/>
  <c r="DY239" i="9"/>
  <c r="DX239" i="9"/>
  <c r="DW239" i="9"/>
  <c r="DV239" i="9"/>
  <c r="DU239" i="9"/>
  <c r="DT239" i="9"/>
  <c r="DS239" i="9"/>
  <c r="DR239" i="9"/>
  <c r="DQ239" i="9"/>
  <c r="DP239" i="9"/>
  <c r="DO239" i="9"/>
  <c r="DM239" i="9"/>
  <c r="DL239" i="9"/>
  <c r="DK239" i="9"/>
  <c r="DJ239" i="9"/>
  <c r="DI239" i="9"/>
  <c r="DH239" i="9"/>
  <c r="DG239" i="9"/>
  <c r="DF239" i="9"/>
  <c r="DE239" i="9"/>
  <c r="DD239" i="9"/>
  <c r="DC239" i="9"/>
  <c r="DB239" i="9"/>
  <c r="CZ239" i="9"/>
  <c r="CY239" i="9"/>
  <c r="CX239" i="9"/>
  <c r="CW239" i="9"/>
  <c r="CV239" i="9"/>
  <c r="CU239" i="9"/>
  <c r="CT239" i="9"/>
  <c r="CS239" i="9"/>
  <c r="CR239" i="9"/>
  <c r="CQ239" i="9"/>
  <c r="CP239" i="9"/>
  <c r="CO239" i="9"/>
  <c r="CM239" i="9"/>
  <c r="CL239" i="9"/>
  <c r="CK239" i="9"/>
  <c r="CJ239" i="9"/>
  <c r="CI239" i="9"/>
  <c r="CH239" i="9"/>
  <c r="CG239" i="9"/>
  <c r="CF239" i="9"/>
  <c r="CE239" i="9"/>
  <c r="CD239" i="9"/>
  <c r="CC239" i="9"/>
  <c r="CB239" i="9"/>
  <c r="EB238" i="9"/>
  <c r="DZ238" i="9"/>
  <c r="DY238" i="9"/>
  <c r="DX238" i="9"/>
  <c r="DW238" i="9"/>
  <c r="DV238" i="9"/>
  <c r="DU238" i="9"/>
  <c r="DT238" i="9"/>
  <c r="DS238" i="9"/>
  <c r="DR238" i="9"/>
  <c r="DQ238" i="9"/>
  <c r="DP238" i="9"/>
  <c r="DO238" i="9"/>
  <c r="DM238" i="9"/>
  <c r="DL238" i="9"/>
  <c r="DK238" i="9"/>
  <c r="DJ238" i="9"/>
  <c r="DI238" i="9"/>
  <c r="DH238" i="9"/>
  <c r="DG238" i="9"/>
  <c r="DF238" i="9"/>
  <c r="DE238" i="9"/>
  <c r="DD238" i="9"/>
  <c r="DC238" i="9"/>
  <c r="DB238" i="9"/>
  <c r="CZ238" i="9"/>
  <c r="CY238" i="9"/>
  <c r="CX238" i="9"/>
  <c r="CW238" i="9"/>
  <c r="CV238" i="9"/>
  <c r="CU238" i="9"/>
  <c r="CT238" i="9"/>
  <c r="CS238" i="9"/>
  <c r="CR238" i="9"/>
  <c r="CQ238" i="9"/>
  <c r="CP238" i="9"/>
  <c r="CO238" i="9"/>
  <c r="CM238" i="9"/>
  <c r="CL238" i="9"/>
  <c r="CK238" i="9"/>
  <c r="CJ238" i="9"/>
  <c r="CI238" i="9"/>
  <c r="CH238" i="9"/>
  <c r="CG238" i="9"/>
  <c r="CF238" i="9"/>
  <c r="CE238" i="9"/>
  <c r="CD238" i="9"/>
  <c r="CC238" i="9"/>
  <c r="CB238" i="9"/>
  <c r="EB237" i="9"/>
  <c r="DZ237" i="9"/>
  <c r="DY237" i="9"/>
  <c r="DX237" i="9"/>
  <c r="DW237" i="9"/>
  <c r="DV237" i="9"/>
  <c r="DU237" i="9"/>
  <c r="DT237" i="9"/>
  <c r="DS237" i="9"/>
  <c r="DR237" i="9"/>
  <c r="DQ237" i="9"/>
  <c r="DP237" i="9"/>
  <c r="DO237" i="9"/>
  <c r="DM237" i="9"/>
  <c r="DL237" i="9"/>
  <c r="DK237" i="9"/>
  <c r="DJ237" i="9"/>
  <c r="DI237" i="9"/>
  <c r="DH237" i="9"/>
  <c r="DG237" i="9"/>
  <c r="DF237" i="9"/>
  <c r="DE237" i="9"/>
  <c r="DD237" i="9"/>
  <c r="DC237" i="9"/>
  <c r="DB237" i="9"/>
  <c r="CZ237" i="9"/>
  <c r="CY237" i="9"/>
  <c r="CX237" i="9"/>
  <c r="CW237" i="9"/>
  <c r="CV237" i="9"/>
  <c r="CU237" i="9"/>
  <c r="CT237" i="9"/>
  <c r="CS237" i="9"/>
  <c r="CR237" i="9"/>
  <c r="CQ237" i="9"/>
  <c r="CP237" i="9"/>
  <c r="CO237" i="9"/>
  <c r="CM237" i="9"/>
  <c r="CL237" i="9"/>
  <c r="CK237" i="9"/>
  <c r="CJ237" i="9"/>
  <c r="CI237" i="9"/>
  <c r="CH237" i="9"/>
  <c r="CG237" i="9"/>
  <c r="CF237" i="9"/>
  <c r="CE237" i="9"/>
  <c r="CD237" i="9"/>
  <c r="CC237" i="9"/>
  <c r="CB237" i="9"/>
  <c r="EB236" i="9"/>
  <c r="DZ236" i="9"/>
  <c r="DY236" i="9"/>
  <c r="DX236" i="9"/>
  <c r="DW236" i="9"/>
  <c r="DV236" i="9"/>
  <c r="DU236" i="9"/>
  <c r="DT236" i="9"/>
  <c r="DS236" i="9"/>
  <c r="DR236" i="9"/>
  <c r="DQ236" i="9"/>
  <c r="DP236" i="9"/>
  <c r="DO236" i="9"/>
  <c r="DM236" i="9"/>
  <c r="DL236" i="9"/>
  <c r="DK236" i="9"/>
  <c r="DJ236" i="9"/>
  <c r="DI236" i="9"/>
  <c r="DH236" i="9"/>
  <c r="DG236" i="9"/>
  <c r="DF236" i="9"/>
  <c r="DE236" i="9"/>
  <c r="DD236" i="9"/>
  <c r="DC236" i="9"/>
  <c r="DB236" i="9"/>
  <c r="CZ236" i="9"/>
  <c r="CY236" i="9"/>
  <c r="CX236" i="9"/>
  <c r="CW236" i="9"/>
  <c r="CV236" i="9"/>
  <c r="CU236" i="9"/>
  <c r="CT236" i="9"/>
  <c r="CS236" i="9"/>
  <c r="CR236" i="9"/>
  <c r="CQ236" i="9"/>
  <c r="CP236" i="9"/>
  <c r="CO236" i="9"/>
  <c r="CM236" i="9"/>
  <c r="CL236" i="9"/>
  <c r="CK236" i="9"/>
  <c r="CJ236" i="9"/>
  <c r="CI236" i="9"/>
  <c r="CH236" i="9"/>
  <c r="CG236" i="9"/>
  <c r="CF236" i="9"/>
  <c r="CE236" i="9"/>
  <c r="CD236" i="9"/>
  <c r="CC236" i="9"/>
  <c r="CB236" i="9"/>
  <c r="EB235" i="9"/>
  <c r="DZ235" i="9"/>
  <c r="DY235" i="9"/>
  <c r="DX235" i="9"/>
  <c r="DW235" i="9"/>
  <c r="DV235" i="9"/>
  <c r="DU235" i="9"/>
  <c r="DT235" i="9"/>
  <c r="DS235" i="9"/>
  <c r="DR235" i="9"/>
  <c r="DQ235" i="9"/>
  <c r="DP235" i="9"/>
  <c r="DO235" i="9"/>
  <c r="DM235" i="9"/>
  <c r="DL235" i="9"/>
  <c r="DK235" i="9"/>
  <c r="DJ235" i="9"/>
  <c r="DI235" i="9"/>
  <c r="DH235" i="9"/>
  <c r="DG235" i="9"/>
  <c r="DF235" i="9"/>
  <c r="DE235" i="9"/>
  <c r="DD235" i="9"/>
  <c r="DC235" i="9"/>
  <c r="DB235" i="9"/>
  <c r="CZ235" i="9"/>
  <c r="CY235" i="9"/>
  <c r="CX235" i="9"/>
  <c r="CW235" i="9"/>
  <c r="CV235" i="9"/>
  <c r="CU235" i="9"/>
  <c r="CT235" i="9"/>
  <c r="CS235" i="9"/>
  <c r="CR235" i="9"/>
  <c r="CQ235" i="9"/>
  <c r="CP235" i="9"/>
  <c r="CO235" i="9"/>
  <c r="CM235" i="9"/>
  <c r="CL235" i="9"/>
  <c r="CK235" i="9"/>
  <c r="CJ235" i="9"/>
  <c r="CI235" i="9"/>
  <c r="CH235" i="9"/>
  <c r="CG235" i="9"/>
  <c r="CF235" i="9"/>
  <c r="CE235" i="9"/>
  <c r="CD235" i="9"/>
  <c r="CC235" i="9"/>
  <c r="CB235" i="9"/>
  <c r="EB234" i="9"/>
  <c r="DZ234" i="9"/>
  <c r="DY234" i="9"/>
  <c r="DX234" i="9"/>
  <c r="DW234" i="9"/>
  <c r="DV234" i="9"/>
  <c r="DU234" i="9"/>
  <c r="DT234" i="9"/>
  <c r="DS234" i="9"/>
  <c r="DR234" i="9"/>
  <c r="DQ234" i="9"/>
  <c r="DP234" i="9"/>
  <c r="DO234" i="9"/>
  <c r="DM234" i="9"/>
  <c r="DL234" i="9"/>
  <c r="DK234" i="9"/>
  <c r="DJ234" i="9"/>
  <c r="DI234" i="9"/>
  <c r="DH234" i="9"/>
  <c r="DG234" i="9"/>
  <c r="DF234" i="9"/>
  <c r="DE234" i="9"/>
  <c r="DD234" i="9"/>
  <c r="DC234" i="9"/>
  <c r="DB234" i="9"/>
  <c r="CZ234" i="9"/>
  <c r="CY234" i="9"/>
  <c r="CX234" i="9"/>
  <c r="CW234" i="9"/>
  <c r="CV234" i="9"/>
  <c r="CU234" i="9"/>
  <c r="CT234" i="9"/>
  <c r="CS234" i="9"/>
  <c r="CR234" i="9"/>
  <c r="CQ234" i="9"/>
  <c r="CP234" i="9"/>
  <c r="CO234" i="9"/>
  <c r="CM234" i="9"/>
  <c r="CL234" i="9"/>
  <c r="CK234" i="9"/>
  <c r="CJ234" i="9"/>
  <c r="CI234" i="9"/>
  <c r="CH234" i="9"/>
  <c r="CG234" i="9"/>
  <c r="CF234" i="9"/>
  <c r="CE234" i="9"/>
  <c r="CD234" i="9"/>
  <c r="CC234" i="9"/>
  <c r="CB234" i="9"/>
  <c r="EB233" i="9"/>
  <c r="DZ233" i="9"/>
  <c r="DY233" i="9"/>
  <c r="DX233" i="9"/>
  <c r="DW233" i="9"/>
  <c r="DV233" i="9"/>
  <c r="DU233" i="9"/>
  <c r="DT233" i="9"/>
  <c r="DS233" i="9"/>
  <c r="DR233" i="9"/>
  <c r="DQ233" i="9"/>
  <c r="DP233" i="9"/>
  <c r="DO233" i="9"/>
  <c r="DM233" i="9"/>
  <c r="DL233" i="9"/>
  <c r="DK233" i="9"/>
  <c r="DJ233" i="9"/>
  <c r="DI233" i="9"/>
  <c r="DH233" i="9"/>
  <c r="DG233" i="9"/>
  <c r="DF233" i="9"/>
  <c r="DE233" i="9"/>
  <c r="DD233" i="9"/>
  <c r="DC233" i="9"/>
  <c r="DB233" i="9"/>
  <c r="CZ233" i="9"/>
  <c r="CY233" i="9"/>
  <c r="CX233" i="9"/>
  <c r="CW233" i="9"/>
  <c r="CV233" i="9"/>
  <c r="CU233" i="9"/>
  <c r="CT233" i="9"/>
  <c r="CS233" i="9"/>
  <c r="CR233" i="9"/>
  <c r="CQ233" i="9"/>
  <c r="CP233" i="9"/>
  <c r="CO233" i="9"/>
  <c r="CM233" i="9"/>
  <c r="CL233" i="9"/>
  <c r="CK233" i="9"/>
  <c r="CJ233" i="9"/>
  <c r="CI233" i="9"/>
  <c r="CH233" i="9"/>
  <c r="CG233" i="9"/>
  <c r="CF233" i="9"/>
  <c r="CE233" i="9"/>
  <c r="CD233" i="9"/>
  <c r="CC233" i="9"/>
  <c r="CB233" i="9"/>
  <c r="EB232" i="9"/>
  <c r="DZ232" i="9"/>
  <c r="DY232" i="9"/>
  <c r="DX232" i="9"/>
  <c r="DW232" i="9"/>
  <c r="DV232" i="9"/>
  <c r="DU232" i="9"/>
  <c r="DT232" i="9"/>
  <c r="DS232" i="9"/>
  <c r="DR232" i="9"/>
  <c r="DQ232" i="9"/>
  <c r="DP232" i="9"/>
  <c r="DO232" i="9"/>
  <c r="DM232" i="9"/>
  <c r="DL232" i="9"/>
  <c r="DK232" i="9"/>
  <c r="DJ232" i="9"/>
  <c r="DI232" i="9"/>
  <c r="DH232" i="9"/>
  <c r="DG232" i="9"/>
  <c r="DF232" i="9"/>
  <c r="DE232" i="9"/>
  <c r="DD232" i="9"/>
  <c r="DC232" i="9"/>
  <c r="DB232" i="9"/>
  <c r="CZ232" i="9"/>
  <c r="CY232" i="9"/>
  <c r="CX232" i="9"/>
  <c r="CW232" i="9"/>
  <c r="CV232" i="9"/>
  <c r="CU232" i="9"/>
  <c r="CT232" i="9"/>
  <c r="CS232" i="9"/>
  <c r="CR232" i="9"/>
  <c r="CQ232" i="9"/>
  <c r="CP232" i="9"/>
  <c r="CO232" i="9"/>
  <c r="CM232" i="9"/>
  <c r="CL232" i="9"/>
  <c r="CK232" i="9"/>
  <c r="CJ232" i="9"/>
  <c r="CI232" i="9"/>
  <c r="CH232" i="9"/>
  <c r="CG232" i="9"/>
  <c r="CF232" i="9"/>
  <c r="CE232" i="9"/>
  <c r="CD232" i="9"/>
  <c r="CC232" i="9"/>
  <c r="CB232" i="9"/>
  <c r="EB231" i="9"/>
  <c r="DZ231" i="9"/>
  <c r="DY231" i="9"/>
  <c r="DX231" i="9"/>
  <c r="DW231" i="9"/>
  <c r="DV231" i="9"/>
  <c r="DU231" i="9"/>
  <c r="DT231" i="9"/>
  <c r="DS231" i="9"/>
  <c r="DR231" i="9"/>
  <c r="DQ231" i="9"/>
  <c r="DP231" i="9"/>
  <c r="DO231" i="9"/>
  <c r="DM231" i="9"/>
  <c r="DL231" i="9"/>
  <c r="DK231" i="9"/>
  <c r="DJ231" i="9"/>
  <c r="DI231" i="9"/>
  <c r="DH231" i="9"/>
  <c r="DG231" i="9"/>
  <c r="DF231" i="9"/>
  <c r="DE231" i="9"/>
  <c r="DD231" i="9"/>
  <c r="DC231" i="9"/>
  <c r="DB231" i="9"/>
  <c r="CZ231" i="9"/>
  <c r="CY231" i="9"/>
  <c r="CX231" i="9"/>
  <c r="CW231" i="9"/>
  <c r="CV231" i="9"/>
  <c r="CU231" i="9"/>
  <c r="CT231" i="9"/>
  <c r="CS231" i="9"/>
  <c r="CR231" i="9"/>
  <c r="CQ231" i="9"/>
  <c r="CP231" i="9"/>
  <c r="CO231" i="9"/>
  <c r="CM231" i="9"/>
  <c r="CL231" i="9"/>
  <c r="CK231" i="9"/>
  <c r="CJ231" i="9"/>
  <c r="CI231" i="9"/>
  <c r="CH231" i="9"/>
  <c r="CG231" i="9"/>
  <c r="CF231" i="9"/>
  <c r="CE231" i="9"/>
  <c r="CD231" i="9"/>
  <c r="CC231" i="9"/>
  <c r="CB231" i="9"/>
  <c r="EB230" i="9"/>
  <c r="DZ230" i="9"/>
  <c r="DY230" i="9"/>
  <c r="DX230" i="9"/>
  <c r="DW230" i="9"/>
  <c r="DV230" i="9"/>
  <c r="DU230" i="9"/>
  <c r="DT230" i="9"/>
  <c r="DS230" i="9"/>
  <c r="DR230" i="9"/>
  <c r="DQ230" i="9"/>
  <c r="DP230" i="9"/>
  <c r="DO230" i="9"/>
  <c r="DM230" i="9"/>
  <c r="DL230" i="9"/>
  <c r="DK230" i="9"/>
  <c r="DJ230" i="9"/>
  <c r="DI230" i="9"/>
  <c r="DH230" i="9"/>
  <c r="DG230" i="9"/>
  <c r="DF230" i="9"/>
  <c r="DE230" i="9"/>
  <c r="DD230" i="9"/>
  <c r="DC230" i="9"/>
  <c r="DB230" i="9"/>
  <c r="CZ230" i="9"/>
  <c r="CY230" i="9"/>
  <c r="CX230" i="9"/>
  <c r="CW230" i="9"/>
  <c r="CV230" i="9"/>
  <c r="CU230" i="9"/>
  <c r="CT230" i="9"/>
  <c r="CS230" i="9"/>
  <c r="CR230" i="9"/>
  <c r="CQ230" i="9"/>
  <c r="CP230" i="9"/>
  <c r="CO230" i="9"/>
  <c r="CM230" i="9"/>
  <c r="CL230" i="9"/>
  <c r="CK230" i="9"/>
  <c r="CJ230" i="9"/>
  <c r="CI230" i="9"/>
  <c r="CH230" i="9"/>
  <c r="CG230" i="9"/>
  <c r="CF230" i="9"/>
  <c r="CE230" i="9"/>
  <c r="CD230" i="9"/>
  <c r="CC230" i="9"/>
  <c r="CB230" i="9"/>
  <c r="EB229" i="9"/>
  <c r="DZ229" i="9"/>
  <c r="DY229" i="9"/>
  <c r="DX229" i="9"/>
  <c r="DW229" i="9"/>
  <c r="DV229" i="9"/>
  <c r="DU229" i="9"/>
  <c r="DT229" i="9"/>
  <c r="DS229" i="9"/>
  <c r="DR229" i="9"/>
  <c r="DQ229" i="9"/>
  <c r="DP229" i="9"/>
  <c r="DO229" i="9"/>
  <c r="DM229" i="9"/>
  <c r="DL229" i="9"/>
  <c r="DK229" i="9"/>
  <c r="DJ229" i="9"/>
  <c r="DI229" i="9"/>
  <c r="DH229" i="9"/>
  <c r="DG229" i="9"/>
  <c r="DF229" i="9"/>
  <c r="DE229" i="9"/>
  <c r="DD229" i="9"/>
  <c r="DC229" i="9"/>
  <c r="DB229" i="9"/>
  <c r="CZ229" i="9"/>
  <c r="CY229" i="9"/>
  <c r="CX229" i="9"/>
  <c r="CW229" i="9"/>
  <c r="CV229" i="9"/>
  <c r="CU229" i="9"/>
  <c r="CT229" i="9"/>
  <c r="CS229" i="9"/>
  <c r="CR229" i="9"/>
  <c r="CQ229" i="9"/>
  <c r="CP229" i="9"/>
  <c r="CO229" i="9"/>
  <c r="CM229" i="9"/>
  <c r="CL229" i="9"/>
  <c r="CK229" i="9"/>
  <c r="CJ229" i="9"/>
  <c r="CI229" i="9"/>
  <c r="CH229" i="9"/>
  <c r="CG229" i="9"/>
  <c r="CF229" i="9"/>
  <c r="CE229" i="9"/>
  <c r="CD229" i="9"/>
  <c r="CC229" i="9"/>
  <c r="CB229" i="9"/>
  <c r="EB228" i="9"/>
  <c r="DZ228" i="9"/>
  <c r="DY228" i="9"/>
  <c r="DX228" i="9"/>
  <c r="DW228" i="9"/>
  <c r="DV228" i="9"/>
  <c r="DU228" i="9"/>
  <c r="DT228" i="9"/>
  <c r="DS228" i="9"/>
  <c r="DR228" i="9"/>
  <c r="DQ228" i="9"/>
  <c r="DP228" i="9"/>
  <c r="DO228" i="9"/>
  <c r="DM228" i="9"/>
  <c r="DL228" i="9"/>
  <c r="DK228" i="9"/>
  <c r="DJ228" i="9"/>
  <c r="DI228" i="9"/>
  <c r="DH228" i="9"/>
  <c r="DG228" i="9"/>
  <c r="DF228" i="9"/>
  <c r="DE228" i="9"/>
  <c r="DD228" i="9"/>
  <c r="DC228" i="9"/>
  <c r="DB228" i="9"/>
  <c r="CZ228" i="9"/>
  <c r="CY228" i="9"/>
  <c r="CX228" i="9"/>
  <c r="CW228" i="9"/>
  <c r="CV228" i="9"/>
  <c r="CU228" i="9"/>
  <c r="CT228" i="9"/>
  <c r="CS228" i="9"/>
  <c r="CR228" i="9"/>
  <c r="CQ228" i="9"/>
  <c r="CP228" i="9"/>
  <c r="CO228" i="9"/>
  <c r="CM228" i="9"/>
  <c r="CL228" i="9"/>
  <c r="CK228" i="9"/>
  <c r="CJ228" i="9"/>
  <c r="CI228" i="9"/>
  <c r="CH228" i="9"/>
  <c r="CG228" i="9"/>
  <c r="CF228" i="9"/>
  <c r="CE228" i="9"/>
  <c r="CD228" i="9"/>
  <c r="CC228" i="9"/>
  <c r="CB228" i="9"/>
  <c r="EB227" i="9"/>
  <c r="DZ227" i="9"/>
  <c r="DY227" i="9"/>
  <c r="DX227" i="9"/>
  <c r="DW227" i="9"/>
  <c r="DV227" i="9"/>
  <c r="DU227" i="9"/>
  <c r="DT227" i="9"/>
  <c r="DS227" i="9"/>
  <c r="DR227" i="9"/>
  <c r="DQ227" i="9"/>
  <c r="DP227" i="9"/>
  <c r="DO227" i="9"/>
  <c r="DM227" i="9"/>
  <c r="DL227" i="9"/>
  <c r="DK227" i="9"/>
  <c r="DJ227" i="9"/>
  <c r="DI227" i="9"/>
  <c r="DH227" i="9"/>
  <c r="DG227" i="9"/>
  <c r="DF227" i="9"/>
  <c r="DE227" i="9"/>
  <c r="DD227" i="9"/>
  <c r="DC227" i="9"/>
  <c r="DB227" i="9"/>
  <c r="CZ227" i="9"/>
  <c r="CY227" i="9"/>
  <c r="CX227" i="9"/>
  <c r="CW227" i="9"/>
  <c r="CV227" i="9"/>
  <c r="CU227" i="9"/>
  <c r="CT227" i="9"/>
  <c r="CS227" i="9"/>
  <c r="CR227" i="9"/>
  <c r="CQ227" i="9"/>
  <c r="CP227" i="9"/>
  <c r="CO227" i="9"/>
  <c r="CM227" i="9"/>
  <c r="CL227" i="9"/>
  <c r="CK227" i="9"/>
  <c r="CJ227" i="9"/>
  <c r="CI227" i="9"/>
  <c r="CH227" i="9"/>
  <c r="CG227" i="9"/>
  <c r="CF227" i="9"/>
  <c r="CE227" i="9"/>
  <c r="CD227" i="9"/>
  <c r="CC227" i="9"/>
  <c r="CB227" i="9"/>
  <c r="EB226" i="9"/>
  <c r="DZ226" i="9"/>
  <c r="DY226" i="9"/>
  <c r="DX226" i="9"/>
  <c r="DW226" i="9"/>
  <c r="DV226" i="9"/>
  <c r="DU226" i="9"/>
  <c r="DT226" i="9"/>
  <c r="DS226" i="9"/>
  <c r="DR226" i="9"/>
  <c r="DQ226" i="9"/>
  <c r="DP226" i="9"/>
  <c r="DO226" i="9"/>
  <c r="DM226" i="9"/>
  <c r="DL226" i="9"/>
  <c r="DK226" i="9"/>
  <c r="DJ226" i="9"/>
  <c r="DI226" i="9"/>
  <c r="DH226" i="9"/>
  <c r="DG226" i="9"/>
  <c r="DF226" i="9"/>
  <c r="DE226" i="9"/>
  <c r="DD226" i="9"/>
  <c r="DC226" i="9"/>
  <c r="DB226" i="9"/>
  <c r="CZ226" i="9"/>
  <c r="CY226" i="9"/>
  <c r="CX226" i="9"/>
  <c r="CW226" i="9"/>
  <c r="CV226" i="9"/>
  <c r="CU226" i="9"/>
  <c r="CT226" i="9"/>
  <c r="CS226" i="9"/>
  <c r="CR226" i="9"/>
  <c r="CQ226" i="9"/>
  <c r="CP226" i="9"/>
  <c r="CO226" i="9"/>
  <c r="CM226" i="9"/>
  <c r="CL226" i="9"/>
  <c r="CK226" i="9"/>
  <c r="CJ226" i="9"/>
  <c r="CI226" i="9"/>
  <c r="CH226" i="9"/>
  <c r="CG226" i="9"/>
  <c r="CF226" i="9"/>
  <c r="CE226" i="9"/>
  <c r="CD226" i="9"/>
  <c r="CC226" i="9"/>
  <c r="CB226" i="9"/>
  <c r="EB225" i="9"/>
  <c r="DZ225" i="9"/>
  <c r="DY225" i="9"/>
  <c r="DX225" i="9"/>
  <c r="DW225" i="9"/>
  <c r="DV225" i="9"/>
  <c r="DU225" i="9"/>
  <c r="DT225" i="9"/>
  <c r="DS225" i="9"/>
  <c r="DR225" i="9"/>
  <c r="DQ225" i="9"/>
  <c r="DP225" i="9"/>
  <c r="DO225" i="9"/>
  <c r="DM225" i="9"/>
  <c r="DL225" i="9"/>
  <c r="DK225" i="9"/>
  <c r="DJ225" i="9"/>
  <c r="DI225" i="9"/>
  <c r="DH225" i="9"/>
  <c r="DG225" i="9"/>
  <c r="DF225" i="9"/>
  <c r="DE225" i="9"/>
  <c r="DD225" i="9"/>
  <c r="DC225" i="9"/>
  <c r="DB225" i="9"/>
  <c r="CZ225" i="9"/>
  <c r="CY225" i="9"/>
  <c r="CX225" i="9"/>
  <c r="CW225" i="9"/>
  <c r="CV225" i="9"/>
  <c r="CU225" i="9"/>
  <c r="CT225" i="9"/>
  <c r="CS225" i="9"/>
  <c r="CR225" i="9"/>
  <c r="CQ225" i="9"/>
  <c r="CP225" i="9"/>
  <c r="CO225" i="9"/>
  <c r="CM225" i="9"/>
  <c r="CL225" i="9"/>
  <c r="CK225" i="9"/>
  <c r="CJ225" i="9"/>
  <c r="CI225" i="9"/>
  <c r="CH225" i="9"/>
  <c r="CG225" i="9"/>
  <c r="CF225" i="9"/>
  <c r="CE225" i="9"/>
  <c r="CD225" i="9"/>
  <c r="CC225" i="9"/>
  <c r="CB225" i="9"/>
  <c r="EB224" i="9"/>
  <c r="DZ224" i="9"/>
  <c r="DY224" i="9"/>
  <c r="DX224" i="9"/>
  <c r="DW224" i="9"/>
  <c r="DV224" i="9"/>
  <c r="DU224" i="9"/>
  <c r="DT224" i="9"/>
  <c r="DS224" i="9"/>
  <c r="DR224" i="9"/>
  <c r="DQ224" i="9"/>
  <c r="DP224" i="9"/>
  <c r="DO224" i="9"/>
  <c r="DM224" i="9"/>
  <c r="DL224" i="9"/>
  <c r="DK224" i="9"/>
  <c r="DJ224" i="9"/>
  <c r="DI224" i="9"/>
  <c r="DH224" i="9"/>
  <c r="DG224" i="9"/>
  <c r="DF224" i="9"/>
  <c r="DE224" i="9"/>
  <c r="DD224" i="9"/>
  <c r="DC224" i="9"/>
  <c r="DB224" i="9"/>
  <c r="CZ224" i="9"/>
  <c r="CY224" i="9"/>
  <c r="CX224" i="9"/>
  <c r="CW224" i="9"/>
  <c r="CV224" i="9"/>
  <c r="CU224" i="9"/>
  <c r="CT224" i="9"/>
  <c r="CS224" i="9"/>
  <c r="CR224" i="9"/>
  <c r="CQ224" i="9"/>
  <c r="CP224" i="9"/>
  <c r="CO224" i="9"/>
  <c r="CM224" i="9"/>
  <c r="CL224" i="9"/>
  <c r="CK224" i="9"/>
  <c r="CJ224" i="9"/>
  <c r="CI224" i="9"/>
  <c r="CH224" i="9"/>
  <c r="CG224" i="9"/>
  <c r="CF224" i="9"/>
  <c r="CE224" i="9"/>
  <c r="CD224" i="9"/>
  <c r="CC224" i="9"/>
  <c r="CB224" i="9"/>
  <c r="EB223" i="9"/>
  <c r="DZ223" i="9"/>
  <c r="DY223" i="9"/>
  <c r="DX223" i="9"/>
  <c r="DW223" i="9"/>
  <c r="DV223" i="9"/>
  <c r="DU223" i="9"/>
  <c r="DT223" i="9"/>
  <c r="DS223" i="9"/>
  <c r="DR223" i="9"/>
  <c r="DQ223" i="9"/>
  <c r="DP223" i="9"/>
  <c r="DO223" i="9"/>
  <c r="DM223" i="9"/>
  <c r="DL223" i="9"/>
  <c r="DK223" i="9"/>
  <c r="DJ223" i="9"/>
  <c r="DI223" i="9"/>
  <c r="DH223" i="9"/>
  <c r="DG223" i="9"/>
  <c r="DF223" i="9"/>
  <c r="DE223" i="9"/>
  <c r="DD223" i="9"/>
  <c r="DC223" i="9"/>
  <c r="DB223" i="9"/>
  <c r="CZ223" i="9"/>
  <c r="CY223" i="9"/>
  <c r="CX223" i="9"/>
  <c r="CW223" i="9"/>
  <c r="CV223" i="9"/>
  <c r="CU223" i="9"/>
  <c r="CT223" i="9"/>
  <c r="CS223" i="9"/>
  <c r="CR223" i="9"/>
  <c r="CQ223" i="9"/>
  <c r="CP223" i="9"/>
  <c r="CO223" i="9"/>
  <c r="CM223" i="9"/>
  <c r="CL223" i="9"/>
  <c r="CK223" i="9"/>
  <c r="CJ223" i="9"/>
  <c r="CI223" i="9"/>
  <c r="CH223" i="9"/>
  <c r="CG223" i="9"/>
  <c r="CF223" i="9"/>
  <c r="CE223" i="9"/>
  <c r="CD223" i="9"/>
  <c r="CC223" i="9"/>
  <c r="CB223" i="9"/>
  <c r="EB222" i="9"/>
  <c r="DZ222" i="9"/>
  <c r="DY222" i="9"/>
  <c r="DX222" i="9"/>
  <c r="DW222" i="9"/>
  <c r="DV222" i="9"/>
  <c r="DU222" i="9"/>
  <c r="DT222" i="9"/>
  <c r="DS222" i="9"/>
  <c r="DR222" i="9"/>
  <c r="DQ222" i="9"/>
  <c r="DP222" i="9"/>
  <c r="DO222" i="9"/>
  <c r="DM222" i="9"/>
  <c r="DL222" i="9"/>
  <c r="DK222" i="9"/>
  <c r="DJ222" i="9"/>
  <c r="DI222" i="9"/>
  <c r="DH222" i="9"/>
  <c r="DG222" i="9"/>
  <c r="DF222" i="9"/>
  <c r="DE222" i="9"/>
  <c r="DD222" i="9"/>
  <c r="DC222" i="9"/>
  <c r="DB222" i="9"/>
  <c r="CZ222" i="9"/>
  <c r="CY222" i="9"/>
  <c r="CX222" i="9"/>
  <c r="CW222" i="9"/>
  <c r="CV222" i="9"/>
  <c r="CU222" i="9"/>
  <c r="CT222" i="9"/>
  <c r="CS222" i="9"/>
  <c r="CR222" i="9"/>
  <c r="CQ222" i="9"/>
  <c r="CP222" i="9"/>
  <c r="CO222" i="9"/>
  <c r="CM222" i="9"/>
  <c r="CL222" i="9"/>
  <c r="CK222" i="9"/>
  <c r="CJ222" i="9"/>
  <c r="CI222" i="9"/>
  <c r="CH222" i="9"/>
  <c r="CG222" i="9"/>
  <c r="CF222" i="9"/>
  <c r="CE222" i="9"/>
  <c r="CD222" i="9"/>
  <c r="CC222" i="9"/>
  <c r="CB222" i="9"/>
  <c r="EB221" i="9"/>
  <c r="DZ221" i="9"/>
  <c r="DY221" i="9"/>
  <c r="DX221" i="9"/>
  <c r="DW221" i="9"/>
  <c r="DV221" i="9"/>
  <c r="DU221" i="9"/>
  <c r="DT221" i="9"/>
  <c r="DS221" i="9"/>
  <c r="DR221" i="9"/>
  <c r="DQ221" i="9"/>
  <c r="DP221" i="9"/>
  <c r="DO221" i="9"/>
  <c r="DM221" i="9"/>
  <c r="DL221" i="9"/>
  <c r="DK221" i="9"/>
  <c r="DJ221" i="9"/>
  <c r="DI221" i="9"/>
  <c r="DH221" i="9"/>
  <c r="DG221" i="9"/>
  <c r="DF221" i="9"/>
  <c r="DE221" i="9"/>
  <c r="DD221" i="9"/>
  <c r="DC221" i="9"/>
  <c r="DB221" i="9"/>
  <c r="CZ221" i="9"/>
  <c r="CY221" i="9"/>
  <c r="CX221" i="9"/>
  <c r="CW221" i="9"/>
  <c r="CV221" i="9"/>
  <c r="CU221" i="9"/>
  <c r="CT221" i="9"/>
  <c r="CS221" i="9"/>
  <c r="CR221" i="9"/>
  <c r="CQ221" i="9"/>
  <c r="CP221" i="9"/>
  <c r="CO221" i="9"/>
  <c r="CM221" i="9"/>
  <c r="CL221" i="9"/>
  <c r="CK221" i="9"/>
  <c r="CJ221" i="9"/>
  <c r="CI221" i="9"/>
  <c r="CH221" i="9"/>
  <c r="CG221" i="9"/>
  <c r="CF221" i="9"/>
  <c r="CE221" i="9"/>
  <c r="CD221" i="9"/>
  <c r="CC221" i="9"/>
  <c r="CB221" i="9"/>
  <c r="EB220" i="9"/>
  <c r="DZ220" i="9"/>
  <c r="DY220" i="9"/>
  <c r="DX220" i="9"/>
  <c r="DW220" i="9"/>
  <c r="DV220" i="9"/>
  <c r="DU220" i="9"/>
  <c r="DT220" i="9"/>
  <c r="DS220" i="9"/>
  <c r="DR220" i="9"/>
  <c r="DQ220" i="9"/>
  <c r="DP220" i="9"/>
  <c r="DO220" i="9"/>
  <c r="DM220" i="9"/>
  <c r="DL220" i="9"/>
  <c r="DK220" i="9"/>
  <c r="DJ220" i="9"/>
  <c r="DI220" i="9"/>
  <c r="DH220" i="9"/>
  <c r="DG220" i="9"/>
  <c r="DF220" i="9"/>
  <c r="DE220" i="9"/>
  <c r="DD220" i="9"/>
  <c r="DC220" i="9"/>
  <c r="DB220" i="9"/>
  <c r="CZ220" i="9"/>
  <c r="CY220" i="9"/>
  <c r="CX220" i="9"/>
  <c r="CW220" i="9"/>
  <c r="CV220" i="9"/>
  <c r="CU220" i="9"/>
  <c r="CT220" i="9"/>
  <c r="CS220" i="9"/>
  <c r="CR220" i="9"/>
  <c r="CQ220" i="9"/>
  <c r="CP220" i="9"/>
  <c r="CO220" i="9"/>
  <c r="CM220" i="9"/>
  <c r="CL220" i="9"/>
  <c r="CK220" i="9"/>
  <c r="CJ220" i="9"/>
  <c r="CI220" i="9"/>
  <c r="CH220" i="9"/>
  <c r="CG220" i="9"/>
  <c r="CF220" i="9"/>
  <c r="CE220" i="9"/>
  <c r="CD220" i="9"/>
  <c r="CC220" i="9"/>
  <c r="CB220" i="9"/>
  <c r="DZ219" i="9"/>
  <c r="DY219" i="9"/>
  <c r="DX219" i="9"/>
  <c r="DW219" i="9"/>
  <c r="DV219" i="9"/>
  <c r="DU219" i="9"/>
  <c r="DT219" i="9"/>
  <c r="DS219" i="9"/>
  <c r="DR219" i="9"/>
  <c r="DQ219" i="9"/>
  <c r="DM219" i="9"/>
  <c r="DL219" i="9"/>
  <c r="DK219" i="9"/>
  <c r="DJ219" i="9"/>
  <c r="DI219" i="9"/>
  <c r="DH219" i="9"/>
  <c r="DG219" i="9"/>
  <c r="DF219" i="9"/>
  <c r="DE219" i="9"/>
  <c r="DD219" i="9"/>
  <c r="CZ219" i="9"/>
  <c r="CY219" i="9"/>
  <c r="CX219" i="9"/>
  <c r="CW219" i="9"/>
  <c r="CV219" i="9"/>
  <c r="CU219" i="9"/>
  <c r="CT219" i="9"/>
  <c r="CS219" i="9"/>
  <c r="CR219" i="9"/>
  <c r="CQ219" i="9"/>
  <c r="CM219" i="9"/>
  <c r="CL219" i="9"/>
  <c r="CK219" i="9"/>
  <c r="CJ219" i="9"/>
  <c r="CI219" i="9"/>
  <c r="CH219" i="9"/>
  <c r="CG219" i="9"/>
  <c r="CF219" i="9"/>
  <c r="AR471" i="6"/>
  <c r="AQ471" i="6"/>
  <c r="AR472" i="6"/>
  <c r="AR473" i="6"/>
  <c r="AR474" i="6"/>
  <c r="AR475" i="6"/>
  <c r="AR476" i="6"/>
  <c r="AR477" i="6"/>
  <c r="AR478" i="6"/>
  <c r="AR479" i="6"/>
  <c r="AR480" i="6"/>
  <c r="AR481" i="6"/>
  <c r="AR482" i="6"/>
  <c r="AR483" i="6"/>
  <c r="AR484" i="6"/>
  <c r="AR485" i="6"/>
  <c r="AR486" i="6"/>
  <c r="AQ472" i="6"/>
  <c r="AQ473" i="6"/>
  <c r="AQ474" i="6"/>
  <c r="AQ475" i="6"/>
  <c r="AQ476" i="6"/>
  <c r="AQ477" i="6"/>
  <c r="AQ478" i="6"/>
  <c r="AQ479" i="6"/>
  <c r="AQ480" i="6"/>
  <c r="AQ481" i="6"/>
  <c r="AQ482" i="6"/>
  <c r="AQ483" i="6"/>
  <c r="AQ484" i="6"/>
  <c r="AQ485" i="6"/>
  <c r="AQ486" i="6"/>
  <c r="AT437" i="6"/>
  <c r="AS437" i="6"/>
  <c r="AL408" i="9"/>
  <c r="AL406" i="9"/>
  <c r="AL407" i="9"/>
  <c r="AL405" i="9"/>
  <c r="AI579" i="9"/>
  <c r="AT525" i="6"/>
  <c r="AT505" i="6"/>
  <c r="B513" i="6"/>
  <c r="AL404" i="9"/>
  <c r="B493" i="6"/>
  <c r="AR180" i="9"/>
  <c r="AR179" i="9"/>
  <c r="AR178" i="9"/>
  <c r="AR177" i="9"/>
  <c r="AR176" i="9"/>
  <c r="AR175" i="9"/>
  <c r="AR174" i="9"/>
  <c r="AR172" i="9"/>
  <c r="AT490" i="6"/>
  <c r="B148" i="9"/>
  <c r="CX44" i="5"/>
  <c r="CY44" i="5"/>
  <c r="CZ44" i="5"/>
  <c r="DA44" i="5"/>
  <c r="DB44" i="5"/>
  <c r="DC44" i="5"/>
  <c r="DD44" i="5"/>
  <c r="DE44" i="5"/>
  <c r="DF44" i="5"/>
  <c r="DG44" i="5"/>
  <c r="DH44" i="5"/>
  <c r="DI44" i="5"/>
  <c r="CX45" i="5"/>
  <c r="CY45" i="5"/>
  <c r="CZ45" i="5"/>
  <c r="DA45" i="5"/>
  <c r="DB45" i="5"/>
  <c r="DC45" i="5"/>
  <c r="DD45" i="5"/>
  <c r="DE45" i="5"/>
  <c r="DF45" i="5"/>
  <c r="DG45" i="5"/>
  <c r="DH45" i="5"/>
  <c r="DI45" i="5"/>
  <c r="CX46" i="5"/>
  <c r="CY46" i="5"/>
  <c r="CZ46" i="5"/>
  <c r="DA46" i="5"/>
  <c r="DB46" i="5"/>
  <c r="DC46" i="5"/>
  <c r="DD46" i="5"/>
  <c r="DE46" i="5"/>
  <c r="DF46" i="5"/>
  <c r="DG46" i="5"/>
  <c r="DH46" i="5"/>
  <c r="DI46" i="5"/>
  <c r="CX47" i="5"/>
  <c r="CY47" i="5"/>
  <c r="CZ47" i="5"/>
  <c r="DA47" i="5"/>
  <c r="DB47" i="5"/>
  <c r="DC47" i="5"/>
  <c r="DD47" i="5"/>
  <c r="DE47" i="5"/>
  <c r="DF47" i="5"/>
  <c r="DG47" i="5"/>
  <c r="DH47" i="5"/>
  <c r="DI47" i="5"/>
  <c r="CX48" i="5"/>
  <c r="CY48" i="5"/>
  <c r="CZ48" i="5"/>
  <c r="DA48" i="5"/>
  <c r="DB48" i="5"/>
  <c r="DC48" i="5"/>
  <c r="DD48" i="5"/>
  <c r="DE48" i="5"/>
  <c r="DF48" i="5"/>
  <c r="DG48" i="5"/>
  <c r="DH48" i="5"/>
  <c r="DI48" i="5"/>
  <c r="CX49" i="5"/>
  <c r="CY49" i="5"/>
  <c r="CZ49" i="5"/>
  <c r="DA49" i="5"/>
  <c r="DB49" i="5"/>
  <c r="DC49" i="5"/>
  <c r="DD49" i="5"/>
  <c r="DE49" i="5"/>
  <c r="DF49" i="5"/>
  <c r="DG49" i="5"/>
  <c r="DH49" i="5"/>
  <c r="DI49" i="5"/>
  <c r="CX50" i="5"/>
  <c r="CY50" i="5"/>
  <c r="CZ50" i="5"/>
  <c r="DA50" i="5"/>
  <c r="DB50" i="5"/>
  <c r="DC50" i="5"/>
  <c r="DD50" i="5"/>
  <c r="DE50" i="5"/>
  <c r="DF50" i="5"/>
  <c r="DG50" i="5"/>
  <c r="DH50" i="5"/>
  <c r="DI50" i="5"/>
  <c r="CX51" i="5"/>
  <c r="CY51" i="5"/>
  <c r="CZ51" i="5"/>
  <c r="DA51" i="5"/>
  <c r="DB51" i="5"/>
  <c r="DC51" i="5"/>
  <c r="DD51" i="5"/>
  <c r="DE51" i="5"/>
  <c r="DF51" i="5"/>
  <c r="DG51" i="5"/>
  <c r="DH51" i="5"/>
  <c r="DI51" i="5"/>
  <c r="CX52" i="5"/>
  <c r="CY52" i="5"/>
  <c r="CZ52" i="5"/>
  <c r="DA52" i="5"/>
  <c r="DB52" i="5"/>
  <c r="DC52" i="5"/>
  <c r="DD52" i="5"/>
  <c r="DE52" i="5"/>
  <c r="DF52" i="5"/>
  <c r="DG52" i="5"/>
  <c r="DH52" i="5"/>
  <c r="DI52" i="5"/>
  <c r="CX53" i="5"/>
  <c r="CY53" i="5"/>
  <c r="CZ53" i="5"/>
  <c r="DA53" i="5"/>
  <c r="DB53" i="5"/>
  <c r="DC53" i="5"/>
  <c r="DD53" i="5"/>
  <c r="DE53" i="5"/>
  <c r="DF53" i="5"/>
  <c r="DG53" i="5"/>
  <c r="DH53" i="5"/>
  <c r="DI53" i="5"/>
  <c r="CX54" i="5"/>
  <c r="CY54" i="5"/>
  <c r="CZ54" i="5"/>
  <c r="DA54" i="5"/>
  <c r="DB54" i="5"/>
  <c r="DC54" i="5"/>
  <c r="DD54" i="5"/>
  <c r="DE54" i="5"/>
  <c r="DF54" i="5"/>
  <c r="DG54" i="5"/>
  <c r="DH54" i="5"/>
  <c r="DI54" i="5"/>
  <c r="CX55" i="5"/>
  <c r="CY55" i="5"/>
  <c r="CZ55" i="5"/>
  <c r="DA55" i="5"/>
  <c r="DB55" i="5"/>
  <c r="DC55" i="5"/>
  <c r="DD55" i="5"/>
  <c r="DE55" i="5"/>
  <c r="DF55" i="5"/>
  <c r="DG55" i="5"/>
  <c r="DH55" i="5"/>
  <c r="DI55" i="5"/>
  <c r="CX56" i="5"/>
  <c r="CY56" i="5"/>
  <c r="CZ56" i="5"/>
  <c r="DA56" i="5"/>
  <c r="DB56" i="5"/>
  <c r="DC56" i="5"/>
  <c r="DD56" i="5"/>
  <c r="DE56" i="5"/>
  <c r="DF56" i="5"/>
  <c r="DG56" i="5"/>
  <c r="DH56" i="5"/>
  <c r="DI56" i="5"/>
  <c r="CX57" i="5"/>
  <c r="CY57" i="5"/>
  <c r="CZ57" i="5"/>
  <c r="DA57" i="5"/>
  <c r="DB57" i="5"/>
  <c r="DC57" i="5"/>
  <c r="DD57" i="5"/>
  <c r="DE57" i="5"/>
  <c r="DF57" i="5"/>
  <c r="DG57" i="5"/>
  <c r="DH57" i="5"/>
  <c r="DI57" i="5"/>
  <c r="CX58" i="5"/>
  <c r="CY58" i="5"/>
  <c r="CZ58" i="5"/>
  <c r="DA58" i="5"/>
  <c r="DB58" i="5"/>
  <c r="DC58" i="5"/>
  <c r="DD58" i="5"/>
  <c r="DE58" i="5"/>
  <c r="DF58" i="5"/>
  <c r="DG58" i="5"/>
  <c r="DH58" i="5"/>
  <c r="DI58" i="5"/>
  <c r="CX59" i="5"/>
  <c r="CY59" i="5"/>
  <c r="CZ59" i="5"/>
  <c r="DA59" i="5"/>
  <c r="DB59" i="5"/>
  <c r="DC59" i="5"/>
  <c r="DD59" i="5"/>
  <c r="DE59" i="5"/>
  <c r="DF59" i="5"/>
  <c r="DG59" i="5"/>
  <c r="DH59" i="5"/>
  <c r="DI59" i="5"/>
  <c r="CX60" i="5"/>
  <c r="CY60" i="5"/>
  <c r="CZ60" i="5"/>
  <c r="DA60" i="5"/>
  <c r="DB60" i="5"/>
  <c r="DC60" i="5"/>
  <c r="DD60" i="5"/>
  <c r="DE60" i="5"/>
  <c r="DF60" i="5"/>
  <c r="DG60" i="5"/>
  <c r="DH60" i="5"/>
  <c r="DI60" i="5"/>
  <c r="CX61" i="5"/>
  <c r="CY61" i="5"/>
  <c r="CZ61" i="5"/>
  <c r="DA61" i="5"/>
  <c r="DB61" i="5"/>
  <c r="DC61" i="5"/>
  <c r="DD61" i="5"/>
  <c r="DE61" i="5"/>
  <c r="DF61" i="5"/>
  <c r="DG61" i="5"/>
  <c r="DH61" i="5"/>
  <c r="DI61" i="5"/>
  <c r="CX62" i="5"/>
  <c r="CY62" i="5"/>
  <c r="CZ62" i="5"/>
  <c r="DA62" i="5"/>
  <c r="DB62" i="5"/>
  <c r="DC62" i="5"/>
  <c r="DD62" i="5"/>
  <c r="DE62" i="5"/>
  <c r="DF62" i="5"/>
  <c r="DG62" i="5"/>
  <c r="DH62" i="5"/>
  <c r="DI62" i="5"/>
  <c r="CX63" i="5"/>
  <c r="CY63" i="5"/>
  <c r="CZ63" i="5"/>
  <c r="DA63" i="5"/>
  <c r="DB63" i="5"/>
  <c r="DC63" i="5"/>
  <c r="DD63" i="5"/>
  <c r="DE63" i="5"/>
  <c r="DF63" i="5"/>
  <c r="DG63" i="5"/>
  <c r="DH63" i="5"/>
  <c r="DI63" i="5"/>
  <c r="CX64" i="5"/>
  <c r="CY64" i="5"/>
  <c r="CZ64" i="5"/>
  <c r="DA64" i="5"/>
  <c r="DB64" i="5"/>
  <c r="DC64" i="5"/>
  <c r="DD64" i="5"/>
  <c r="DE64" i="5"/>
  <c r="DF64" i="5"/>
  <c r="DG64" i="5"/>
  <c r="DH64" i="5"/>
  <c r="DI64" i="5"/>
  <c r="CX65" i="5"/>
  <c r="CY65" i="5"/>
  <c r="CZ65" i="5"/>
  <c r="DA65" i="5"/>
  <c r="DB65" i="5"/>
  <c r="DC65" i="5"/>
  <c r="DD65" i="5"/>
  <c r="DE65" i="5"/>
  <c r="DF65" i="5"/>
  <c r="DG65" i="5"/>
  <c r="DH65" i="5"/>
  <c r="DI65" i="5"/>
  <c r="CX66" i="5"/>
  <c r="CY66" i="5"/>
  <c r="CZ66" i="5"/>
  <c r="DA66" i="5"/>
  <c r="DB66" i="5"/>
  <c r="DC66" i="5"/>
  <c r="DD66" i="5"/>
  <c r="DE66" i="5"/>
  <c r="DF66" i="5"/>
  <c r="DG66" i="5"/>
  <c r="DH66" i="5"/>
  <c r="DI66" i="5"/>
  <c r="CX67" i="5"/>
  <c r="CY67" i="5"/>
  <c r="CZ67" i="5"/>
  <c r="DA67" i="5"/>
  <c r="DB67" i="5"/>
  <c r="DC67" i="5"/>
  <c r="DD67" i="5"/>
  <c r="DE67" i="5"/>
  <c r="DF67" i="5"/>
  <c r="DG67" i="5"/>
  <c r="DH67" i="5"/>
  <c r="DI67" i="5"/>
  <c r="CX68" i="5"/>
  <c r="CY68" i="5"/>
  <c r="CZ68" i="5"/>
  <c r="DA68" i="5"/>
  <c r="DB68" i="5"/>
  <c r="DC68" i="5"/>
  <c r="DD68" i="5"/>
  <c r="DE68" i="5"/>
  <c r="DF68" i="5"/>
  <c r="DG68" i="5"/>
  <c r="DH68" i="5"/>
  <c r="DI68" i="5"/>
  <c r="CX69" i="5"/>
  <c r="CY69" i="5"/>
  <c r="CZ69" i="5"/>
  <c r="DA69" i="5"/>
  <c r="DB69" i="5"/>
  <c r="DC69" i="5"/>
  <c r="DD69" i="5"/>
  <c r="DE69" i="5"/>
  <c r="DF69" i="5"/>
  <c r="DG69" i="5"/>
  <c r="DH69" i="5"/>
  <c r="DI69" i="5"/>
  <c r="CX70" i="5"/>
  <c r="CY70" i="5"/>
  <c r="CZ70" i="5"/>
  <c r="DA70" i="5"/>
  <c r="DB70" i="5"/>
  <c r="DC70" i="5"/>
  <c r="DD70" i="5"/>
  <c r="DE70" i="5"/>
  <c r="DF70" i="5"/>
  <c r="DG70" i="5"/>
  <c r="DH70" i="5"/>
  <c r="DI70" i="5"/>
  <c r="CX71" i="5"/>
  <c r="CY71" i="5"/>
  <c r="CZ71" i="5"/>
  <c r="DA71" i="5"/>
  <c r="DB71" i="5"/>
  <c r="DC71" i="5"/>
  <c r="DD71" i="5"/>
  <c r="DE71" i="5"/>
  <c r="DF71" i="5"/>
  <c r="DG71" i="5"/>
  <c r="DH71" i="5"/>
  <c r="DI71" i="5"/>
  <c r="CX72" i="5"/>
  <c r="CY72" i="5"/>
  <c r="CZ72" i="5"/>
  <c r="DA72" i="5"/>
  <c r="DB72" i="5"/>
  <c r="DC72" i="5"/>
  <c r="DD72" i="5"/>
  <c r="DE72" i="5"/>
  <c r="DF72" i="5"/>
  <c r="DG72" i="5"/>
  <c r="DH72" i="5"/>
  <c r="DI72" i="5"/>
  <c r="CX73" i="5"/>
  <c r="CY73" i="5"/>
  <c r="CZ73" i="5"/>
  <c r="DA73" i="5"/>
  <c r="DB73" i="5"/>
  <c r="DC73" i="5"/>
  <c r="DD73" i="5"/>
  <c r="DE73" i="5"/>
  <c r="DF73" i="5"/>
  <c r="DG73" i="5"/>
  <c r="DH73" i="5"/>
  <c r="DI73" i="5"/>
  <c r="CX74" i="5"/>
  <c r="CY74" i="5"/>
  <c r="CZ74" i="5"/>
  <c r="DA74" i="5"/>
  <c r="DB74" i="5"/>
  <c r="DC74" i="5"/>
  <c r="DD74" i="5"/>
  <c r="DE74" i="5"/>
  <c r="DF74" i="5"/>
  <c r="DG74" i="5"/>
  <c r="DH74" i="5"/>
  <c r="DI74" i="5"/>
  <c r="CX75" i="5"/>
  <c r="CY75" i="5"/>
  <c r="CZ75" i="5"/>
  <c r="DA75" i="5"/>
  <c r="DB75" i="5"/>
  <c r="DC75" i="5"/>
  <c r="DD75" i="5"/>
  <c r="DE75" i="5"/>
  <c r="DF75" i="5"/>
  <c r="DG75" i="5"/>
  <c r="DH75" i="5"/>
  <c r="DI75" i="5"/>
  <c r="CX76" i="5"/>
  <c r="CY76" i="5"/>
  <c r="CZ76" i="5"/>
  <c r="DA76" i="5"/>
  <c r="DB76" i="5"/>
  <c r="DC76" i="5"/>
  <c r="DD76" i="5"/>
  <c r="DE76" i="5"/>
  <c r="DF76" i="5"/>
  <c r="DG76" i="5"/>
  <c r="DH76" i="5"/>
  <c r="DI76" i="5"/>
  <c r="CX77" i="5"/>
  <c r="CY77" i="5"/>
  <c r="CZ77" i="5"/>
  <c r="DA77" i="5"/>
  <c r="DB77" i="5"/>
  <c r="DC77" i="5"/>
  <c r="DD77" i="5"/>
  <c r="DE77" i="5"/>
  <c r="DF77" i="5"/>
  <c r="DG77" i="5"/>
  <c r="DH77" i="5"/>
  <c r="DI77" i="5"/>
  <c r="CX78" i="5"/>
  <c r="CY78" i="5"/>
  <c r="CZ78" i="5"/>
  <c r="DA78" i="5"/>
  <c r="DB78" i="5"/>
  <c r="DC78" i="5"/>
  <c r="DD78" i="5"/>
  <c r="DE78" i="5"/>
  <c r="DF78" i="5"/>
  <c r="DG78" i="5"/>
  <c r="DH78" i="5"/>
  <c r="DI78" i="5"/>
  <c r="CX79" i="5"/>
  <c r="CY79" i="5"/>
  <c r="CZ79" i="5"/>
  <c r="DA79" i="5"/>
  <c r="DB79" i="5"/>
  <c r="DC79" i="5"/>
  <c r="DD79" i="5"/>
  <c r="DE79" i="5"/>
  <c r="DF79" i="5"/>
  <c r="DG79" i="5"/>
  <c r="DH79" i="5"/>
  <c r="DI79" i="5"/>
  <c r="CX80" i="5"/>
  <c r="CY80" i="5"/>
  <c r="CZ80" i="5"/>
  <c r="DA80" i="5"/>
  <c r="DB80" i="5"/>
  <c r="DC80" i="5"/>
  <c r="DD80" i="5"/>
  <c r="DE80" i="5"/>
  <c r="DF80" i="5"/>
  <c r="DG80" i="5"/>
  <c r="DH80" i="5"/>
  <c r="DI80" i="5"/>
  <c r="CX81" i="5"/>
  <c r="CY81" i="5"/>
  <c r="CZ81" i="5"/>
  <c r="DA81" i="5"/>
  <c r="DB81" i="5"/>
  <c r="DC81" i="5"/>
  <c r="DD81" i="5"/>
  <c r="DE81" i="5"/>
  <c r="DF81" i="5"/>
  <c r="DG81" i="5"/>
  <c r="DH81" i="5"/>
  <c r="DI81" i="5"/>
  <c r="CX82" i="5"/>
  <c r="CY82" i="5"/>
  <c r="CZ82" i="5"/>
  <c r="DA82" i="5"/>
  <c r="DB82" i="5"/>
  <c r="DC82" i="5"/>
  <c r="DD82" i="5"/>
  <c r="DE82" i="5"/>
  <c r="DF82" i="5"/>
  <c r="DG82" i="5"/>
  <c r="DH82" i="5"/>
  <c r="DI82" i="5"/>
  <c r="CX83" i="5"/>
  <c r="CY83" i="5"/>
  <c r="CZ83" i="5"/>
  <c r="DA83" i="5"/>
  <c r="DB83" i="5"/>
  <c r="DC83" i="5"/>
  <c r="DD83" i="5"/>
  <c r="DE83" i="5"/>
  <c r="DF83" i="5"/>
  <c r="DG83" i="5"/>
  <c r="DH83" i="5"/>
  <c r="DI83" i="5"/>
  <c r="CX84" i="5"/>
  <c r="CY84" i="5"/>
  <c r="CZ84" i="5"/>
  <c r="DA84" i="5"/>
  <c r="DB84" i="5"/>
  <c r="DC84" i="5"/>
  <c r="DD84" i="5"/>
  <c r="DE84" i="5"/>
  <c r="DF84" i="5"/>
  <c r="DG84" i="5"/>
  <c r="DH84" i="5"/>
  <c r="DI84" i="5"/>
  <c r="CX85" i="5"/>
  <c r="CY85" i="5"/>
  <c r="CZ85" i="5"/>
  <c r="DA85" i="5"/>
  <c r="DB85" i="5"/>
  <c r="DC85" i="5"/>
  <c r="DD85" i="5"/>
  <c r="DE85" i="5"/>
  <c r="DF85" i="5"/>
  <c r="DG85" i="5"/>
  <c r="DH85" i="5"/>
  <c r="DI85" i="5"/>
  <c r="CX86" i="5"/>
  <c r="CY86" i="5"/>
  <c r="CZ86" i="5"/>
  <c r="DA86" i="5"/>
  <c r="DB86" i="5"/>
  <c r="DC86" i="5"/>
  <c r="DD86" i="5"/>
  <c r="DE86" i="5"/>
  <c r="DF86" i="5"/>
  <c r="DG86" i="5"/>
  <c r="DH86" i="5"/>
  <c r="DI86" i="5"/>
  <c r="CX87" i="5"/>
  <c r="CY87" i="5"/>
  <c r="CZ87" i="5"/>
  <c r="DA87" i="5"/>
  <c r="DB87" i="5"/>
  <c r="DC87" i="5"/>
  <c r="DD87" i="5"/>
  <c r="DE87" i="5"/>
  <c r="DF87" i="5"/>
  <c r="DG87" i="5"/>
  <c r="DH87" i="5"/>
  <c r="DI87" i="5"/>
  <c r="CX88" i="5"/>
  <c r="CY88" i="5"/>
  <c r="CZ88" i="5"/>
  <c r="DA88" i="5"/>
  <c r="DB88" i="5"/>
  <c r="DC88" i="5"/>
  <c r="DD88" i="5"/>
  <c r="DE88" i="5"/>
  <c r="DF88" i="5"/>
  <c r="DG88" i="5"/>
  <c r="DH88" i="5"/>
  <c r="DI88" i="5"/>
  <c r="CX89" i="5"/>
  <c r="CY89" i="5"/>
  <c r="CZ89" i="5"/>
  <c r="DA89" i="5"/>
  <c r="DB89" i="5"/>
  <c r="DC89" i="5"/>
  <c r="DD89" i="5"/>
  <c r="DE89" i="5"/>
  <c r="DF89" i="5"/>
  <c r="DG89" i="5"/>
  <c r="DH89" i="5"/>
  <c r="DI89" i="5"/>
  <c r="CX90" i="5"/>
  <c r="CY90" i="5"/>
  <c r="CZ90" i="5"/>
  <c r="DA90" i="5"/>
  <c r="DB90" i="5"/>
  <c r="DC90" i="5"/>
  <c r="DD90" i="5"/>
  <c r="DE90" i="5"/>
  <c r="DF90" i="5"/>
  <c r="DG90" i="5"/>
  <c r="DH90" i="5"/>
  <c r="DI90" i="5"/>
  <c r="CX91" i="5"/>
  <c r="CY91" i="5"/>
  <c r="CZ91" i="5"/>
  <c r="DA91" i="5"/>
  <c r="DB91" i="5"/>
  <c r="DC91" i="5"/>
  <c r="DD91" i="5"/>
  <c r="DE91" i="5"/>
  <c r="DF91" i="5"/>
  <c r="DG91" i="5"/>
  <c r="DH91" i="5"/>
  <c r="DI91" i="5"/>
  <c r="CX92" i="5"/>
  <c r="CY92" i="5"/>
  <c r="CZ92" i="5"/>
  <c r="DA92" i="5"/>
  <c r="DB92" i="5"/>
  <c r="DC92" i="5"/>
  <c r="DD92" i="5"/>
  <c r="DE92" i="5"/>
  <c r="DF92" i="5"/>
  <c r="DG92" i="5"/>
  <c r="DH92" i="5"/>
  <c r="DI92" i="5"/>
  <c r="CX93" i="5"/>
  <c r="CY93" i="5"/>
  <c r="CZ93" i="5"/>
  <c r="DA93" i="5"/>
  <c r="DB93" i="5"/>
  <c r="DC93" i="5"/>
  <c r="DD93" i="5"/>
  <c r="DE93" i="5"/>
  <c r="DF93" i="5"/>
  <c r="DG93" i="5"/>
  <c r="DH93" i="5"/>
  <c r="DI93" i="5"/>
  <c r="CX94" i="5"/>
  <c r="CY94" i="5"/>
  <c r="CZ94" i="5"/>
  <c r="DA94" i="5"/>
  <c r="DB94" i="5"/>
  <c r="DC94" i="5"/>
  <c r="DD94" i="5"/>
  <c r="DE94" i="5"/>
  <c r="DF94" i="5"/>
  <c r="DG94" i="5"/>
  <c r="DH94" i="5"/>
  <c r="DI94" i="5"/>
  <c r="CX95" i="5"/>
  <c r="CY95" i="5"/>
  <c r="CZ95" i="5"/>
  <c r="DA95" i="5"/>
  <c r="DB95" i="5"/>
  <c r="DC95" i="5"/>
  <c r="DD95" i="5"/>
  <c r="DE95" i="5"/>
  <c r="DF95" i="5"/>
  <c r="DG95" i="5"/>
  <c r="DH95" i="5"/>
  <c r="DI95" i="5"/>
  <c r="CX96" i="5"/>
  <c r="CY96" i="5"/>
  <c r="CZ96" i="5"/>
  <c r="DA96" i="5"/>
  <c r="DB96" i="5"/>
  <c r="DC96" i="5"/>
  <c r="DD96" i="5"/>
  <c r="DE96" i="5"/>
  <c r="DF96" i="5"/>
  <c r="DG96" i="5"/>
  <c r="DH96" i="5"/>
  <c r="DI96" i="5"/>
  <c r="AU472" i="6"/>
  <c r="AV472" i="6"/>
  <c r="AW472" i="6"/>
  <c r="AX472" i="6"/>
  <c r="AY472" i="6"/>
  <c r="AZ472" i="6"/>
  <c r="AU473" i="6"/>
  <c r="AV473" i="6"/>
  <c r="AW473" i="6"/>
  <c r="AX473" i="6"/>
  <c r="AY473" i="6"/>
  <c r="AZ473" i="6"/>
  <c r="AU474" i="6"/>
  <c r="AV474" i="6"/>
  <c r="AW474" i="6"/>
  <c r="AX474" i="6"/>
  <c r="AY474" i="6"/>
  <c r="AZ474" i="6"/>
  <c r="AU475" i="6"/>
  <c r="AV475" i="6"/>
  <c r="AW475" i="6"/>
  <c r="AX475" i="6"/>
  <c r="AY475" i="6"/>
  <c r="AZ475" i="6"/>
  <c r="AU476" i="6"/>
  <c r="AV476" i="6"/>
  <c r="AW476" i="6"/>
  <c r="AX476" i="6"/>
  <c r="AY476" i="6"/>
  <c r="AZ476" i="6"/>
  <c r="AU477" i="6"/>
  <c r="AV477" i="6"/>
  <c r="AW477" i="6"/>
  <c r="AX477" i="6"/>
  <c r="AY477" i="6"/>
  <c r="AZ477" i="6"/>
  <c r="AU478" i="6"/>
  <c r="AV478" i="6"/>
  <c r="AW478" i="6"/>
  <c r="AX478" i="6"/>
  <c r="AY478" i="6"/>
  <c r="AZ478" i="6"/>
  <c r="AU479" i="6"/>
  <c r="AV479" i="6"/>
  <c r="AW479" i="6"/>
  <c r="AX479" i="6"/>
  <c r="AY479" i="6"/>
  <c r="AZ479" i="6"/>
  <c r="AU480" i="6"/>
  <c r="AV480" i="6"/>
  <c r="AW480" i="6"/>
  <c r="AX480" i="6"/>
  <c r="AY480" i="6"/>
  <c r="AZ480" i="6"/>
  <c r="AU481" i="6"/>
  <c r="AV481" i="6"/>
  <c r="AW481" i="6"/>
  <c r="AX481" i="6"/>
  <c r="AY481" i="6"/>
  <c r="AZ481" i="6"/>
  <c r="AU482" i="6"/>
  <c r="AV482" i="6"/>
  <c r="AW482" i="6"/>
  <c r="AX482" i="6"/>
  <c r="AY482" i="6"/>
  <c r="AZ482" i="6"/>
  <c r="AU483" i="6"/>
  <c r="AV483" i="6"/>
  <c r="AW483" i="6"/>
  <c r="AX483" i="6"/>
  <c r="AY483" i="6"/>
  <c r="AZ483" i="6"/>
  <c r="AU484" i="6"/>
  <c r="AV484" i="6"/>
  <c r="AW484" i="6"/>
  <c r="AX484" i="6"/>
  <c r="AY484" i="6"/>
  <c r="AZ484" i="6"/>
  <c r="AU485" i="6"/>
  <c r="AV485" i="6"/>
  <c r="AW485" i="6"/>
  <c r="AX485" i="6"/>
  <c r="AY485" i="6"/>
  <c r="AZ485" i="6"/>
  <c r="AU486" i="6"/>
  <c r="AV486" i="6"/>
  <c r="AW486" i="6"/>
  <c r="AX486" i="6"/>
  <c r="AY486" i="6"/>
  <c r="AZ486" i="6"/>
  <c r="AZ471" i="6"/>
  <c r="AY471" i="6"/>
  <c r="AX471" i="6"/>
  <c r="AW471" i="6"/>
  <c r="AV471" i="6"/>
  <c r="AU471" i="6"/>
  <c r="AP272" i="10"/>
  <c r="BC272" i="10"/>
  <c r="BC271" i="9"/>
  <c r="AP268" i="10"/>
  <c r="BC268" i="10"/>
  <c r="BC267" i="9"/>
  <c r="AP266" i="10"/>
  <c r="BC266" i="10"/>
  <c r="BC265" i="9"/>
  <c r="AP264" i="10"/>
  <c r="BC264" i="10"/>
  <c r="BC263" i="9"/>
  <c r="AX260" i="10"/>
  <c r="BK260" i="10"/>
  <c r="BK259" i="9"/>
  <c r="AP258" i="10"/>
  <c r="BC258" i="10"/>
  <c r="BC257" i="9"/>
  <c r="AP256" i="10"/>
  <c r="BC256" i="10"/>
  <c r="BC255" i="9"/>
  <c r="AP254" i="10"/>
  <c r="BC254" i="10"/>
  <c r="BC253" i="9"/>
  <c r="AT251" i="10"/>
  <c r="BG251" i="10"/>
  <c r="BG250" i="9"/>
  <c r="AX250" i="10"/>
  <c r="BK250" i="10"/>
  <c r="BK249" i="9"/>
  <c r="AT249" i="10"/>
  <c r="BG249" i="10"/>
  <c r="BG248" i="9"/>
  <c r="AX248" i="10"/>
  <c r="BK248" i="10"/>
  <c r="BK247" i="9"/>
  <c r="AP248" i="10"/>
  <c r="BC248" i="10"/>
  <c r="BC247" i="9"/>
  <c r="AT247" i="10"/>
  <c r="BG247" i="10"/>
  <c r="BG246" i="9"/>
  <c r="AX246" i="10"/>
  <c r="BK246" i="10"/>
  <c r="BK245" i="9"/>
  <c r="AP246" i="10"/>
  <c r="BC246" i="10"/>
  <c r="BC245" i="9"/>
  <c r="AT245" i="10"/>
  <c r="BG245" i="10"/>
  <c r="BG244" i="9"/>
  <c r="AX244" i="10"/>
  <c r="BK244" i="10"/>
  <c r="BK243" i="9"/>
  <c r="AT241" i="10"/>
  <c r="BG241" i="10"/>
  <c r="BG240" i="9"/>
  <c r="AP240" i="10"/>
  <c r="BC240" i="10"/>
  <c r="BC239" i="9"/>
  <c r="AT239" i="10"/>
  <c r="BG239" i="10"/>
  <c r="BG238" i="9"/>
  <c r="AX238" i="10"/>
  <c r="BK238" i="10"/>
  <c r="BK237" i="9"/>
  <c r="AP238" i="10"/>
  <c r="BC238" i="10"/>
  <c r="BC237" i="9"/>
  <c r="BG237" i="10"/>
  <c r="AT237" i="10"/>
  <c r="BG236" i="9"/>
  <c r="BK236" i="10"/>
  <c r="AX236" i="10"/>
  <c r="BK235" i="9"/>
  <c r="AP236" i="10"/>
  <c r="BC236" i="10"/>
  <c r="BC235" i="9"/>
  <c r="AT235" i="10"/>
  <c r="BG235" i="10"/>
  <c r="BG234" i="9"/>
  <c r="AX234" i="10"/>
  <c r="BK234" i="10"/>
  <c r="BK233" i="9"/>
  <c r="AP234" i="10"/>
  <c r="BC234" i="10"/>
  <c r="BC233" i="9"/>
  <c r="AT233" i="10"/>
  <c r="BG233" i="10"/>
  <c r="BG232" i="9"/>
  <c r="AX232" i="10"/>
  <c r="BK232" i="10"/>
  <c r="BK231" i="9"/>
  <c r="AP232" i="10"/>
  <c r="BC232" i="10"/>
  <c r="BC231" i="9"/>
  <c r="AT231" i="10"/>
  <c r="BG231" i="10"/>
  <c r="BG230" i="9"/>
  <c r="AX230" i="10"/>
  <c r="BK230" i="10"/>
  <c r="BK229" i="9"/>
  <c r="AP230" i="10"/>
  <c r="BC230" i="10"/>
  <c r="BC229" i="9"/>
  <c r="AT229" i="10"/>
  <c r="BG229" i="10"/>
  <c r="BG228" i="9"/>
  <c r="AX228" i="10"/>
  <c r="BK228" i="10"/>
  <c r="BK227" i="9"/>
  <c r="AP228" i="10"/>
  <c r="BC228" i="10"/>
  <c r="BC227" i="9"/>
  <c r="AT227" i="10"/>
  <c r="BG227" i="10"/>
  <c r="BG226" i="9"/>
  <c r="BK225" i="9"/>
  <c r="AX226" i="10"/>
  <c r="BK226" i="10"/>
  <c r="BC225" i="9"/>
  <c r="AP226" i="10"/>
  <c r="BC226" i="10"/>
  <c r="BG224" i="9"/>
  <c r="BG225" i="10"/>
  <c r="AT225" i="10"/>
  <c r="BK223" i="9"/>
  <c r="AX224" i="10"/>
  <c r="BK224" i="10"/>
  <c r="BC223" i="9"/>
  <c r="AP224" i="10"/>
  <c r="BC224" i="10"/>
  <c r="BG222" i="9"/>
  <c r="AT223" i="10"/>
  <c r="BG223" i="10"/>
  <c r="BK221" i="9"/>
  <c r="AX222" i="10"/>
  <c r="BK222" i="10"/>
  <c r="BC221" i="9"/>
  <c r="BC222" i="10"/>
  <c r="AP222" i="10"/>
  <c r="BG220" i="9"/>
  <c r="AT221" i="10"/>
  <c r="BG221" i="10"/>
  <c r="BK220" i="10"/>
  <c r="AX220" i="10"/>
  <c r="BK219" i="9"/>
  <c r="BK274" i="10"/>
  <c r="AX274" i="10"/>
  <c r="BK273" i="9"/>
  <c r="BA273" i="10"/>
  <c r="BN273" i="10"/>
  <c r="BN272" i="9"/>
  <c r="AS273" i="10"/>
  <c r="BF273" i="10"/>
  <c r="BF272" i="9"/>
  <c r="AW272" i="10"/>
  <c r="BJ272" i="10"/>
  <c r="BJ271" i="9"/>
  <c r="BA271" i="10"/>
  <c r="BN271" i="10"/>
  <c r="BN270" i="9"/>
  <c r="AS271" i="10"/>
  <c r="BF271" i="10"/>
  <c r="BF270" i="9"/>
  <c r="AW270" i="10"/>
  <c r="BJ270" i="10"/>
  <c r="BJ269" i="9"/>
  <c r="BA269" i="10"/>
  <c r="BN269" i="10"/>
  <c r="BN268" i="9"/>
  <c r="AS269" i="10"/>
  <c r="BF269" i="10"/>
  <c r="BF268" i="9"/>
  <c r="AW268" i="10"/>
  <c r="BJ268" i="10"/>
  <c r="BJ267" i="9"/>
  <c r="BA267" i="10"/>
  <c r="BN267" i="10"/>
  <c r="BN266" i="9"/>
  <c r="AS267" i="10"/>
  <c r="BF267" i="10"/>
  <c r="BF266" i="9"/>
  <c r="AW266" i="10"/>
  <c r="BJ266" i="10"/>
  <c r="BJ265" i="9"/>
  <c r="BA265" i="10"/>
  <c r="BN265" i="10"/>
  <c r="BN264" i="9"/>
  <c r="AS265" i="10"/>
  <c r="BF265" i="10"/>
  <c r="BF264" i="9"/>
  <c r="AW264" i="10"/>
  <c r="BJ264" i="10"/>
  <c r="BJ263" i="9"/>
  <c r="BA263" i="10"/>
  <c r="BN263" i="10"/>
  <c r="BN262" i="9"/>
  <c r="AS263" i="10"/>
  <c r="BF263" i="10"/>
  <c r="BF262" i="9"/>
  <c r="AW262" i="10"/>
  <c r="BJ262" i="10"/>
  <c r="BJ261" i="9"/>
  <c r="BA261" i="10"/>
  <c r="BN261" i="10"/>
  <c r="BN260" i="9"/>
  <c r="AS261" i="10"/>
  <c r="BF261" i="10"/>
  <c r="BF260" i="9"/>
  <c r="AW260" i="10"/>
  <c r="BJ260" i="10"/>
  <c r="BJ259" i="9"/>
  <c r="BA259" i="10"/>
  <c r="BN259" i="10"/>
  <c r="BN258" i="9"/>
  <c r="AS259" i="10"/>
  <c r="BF259" i="10"/>
  <c r="BF258" i="9"/>
  <c r="AW258" i="10"/>
  <c r="BJ258" i="10"/>
  <c r="BJ257" i="9"/>
  <c r="BA257" i="10"/>
  <c r="BN257" i="10"/>
  <c r="BN256" i="9"/>
  <c r="AS257" i="10"/>
  <c r="BF257" i="10"/>
  <c r="BF256" i="9"/>
  <c r="AW256" i="10"/>
  <c r="BJ256" i="10"/>
  <c r="BJ255" i="9"/>
  <c r="BA255" i="10"/>
  <c r="BN255" i="10"/>
  <c r="BN254" i="9"/>
  <c r="AS255" i="10"/>
  <c r="BF255" i="10"/>
  <c r="BF254" i="9"/>
  <c r="AW254" i="10"/>
  <c r="BJ254" i="10"/>
  <c r="BJ253" i="9"/>
  <c r="BA253" i="10"/>
  <c r="BN253" i="10"/>
  <c r="BN252" i="9"/>
  <c r="AS253" i="10"/>
  <c r="BF253" i="10"/>
  <c r="BF252" i="9"/>
  <c r="AW252" i="10"/>
  <c r="BJ252" i="10"/>
  <c r="BJ251" i="9"/>
  <c r="BA251" i="10"/>
  <c r="BN251" i="10"/>
  <c r="BN250" i="9"/>
  <c r="AS251" i="10"/>
  <c r="BF251" i="10"/>
  <c r="BF250" i="9"/>
  <c r="AW250" i="10"/>
  <c r="BJ250" i="10"/>
  <c r="BJ249" i="9"/>
  <c r="BA249" i="10"/>
  <c r="BN249" i="10"/>
  <c r="BN248" i="9"/>
  <c r="AS249" i="10"/>
  <c r="BF249" i="10"/>
  <c r="BF248" i="9"/>
  <c r="AW248" i="10"/>
  <c r="BJ248" i="10"/>
  <c r="BJ247" i="9"/>
  <c r="BA247" i="10"/>
  <c r="BN247" i="10"/>
  <c r="BN246" i="9"/>
  <c r="AS247" i="10"/>
  <c r="BF247" i="10"/>
  <c r="BF246" i="9"/>
  <c r="AW246" i="10"/>
  <c r="BJ246" i="10"/>
  <c r="BJ245" i="9"/>
  <c r="BA245" i="10"/>
  <c r="BN245" i="10"/>
  <c r="BN244" i="9"/>
  <c r="AS245" i="10"/>
  <c r="BF245" i="10"/>
  <c r="BF244" i="9"/>
  <c r="AW244" i="10"/>
  <c r="BJ244" i="10"/>
  <c r="BJ243" i="9"/>
  <c r="BA243" i="10"/>
  <c r="BN243" i="10"/>
  <c r="BN242" i="9"/>
  <c r="AS243" i="10"/>
  <c r="BF243" i="10"/>
  <c r="BF242" i="9"/>
  <c r="AW242" i="10"/>
  <c r="BJ242" i="10"/>
  <c r="BJ241" i="9"/>
  <c r="BA241" i="10"/>
  <c r="BN241" i="10"/>
  <c r="BN240" i="9"/>
  <c r="AS241" i="10"/>
  <c r="BF241" i="10"/>
  <c r="BF240" i="9"/>
  <c r="AW240" i="10"/>
  <c r="BJ240" i="10"/>
  <c r="BJ239" i="9"/>
  <c r="BA239" i="10"/>
  <c r="BN239" i="10"/>
  <c r="BN238" i="9"/>
  <c r="AS239" i="10"/>
  <c r="BF239" i="10"/>
  <c r="BF238" i="9"/>
  <c r="AW238" i="10"/>
  <c r="BJ238" i="10"/>
  <c r="BJ237" i="9"/>
  <c r="BA237" i="10"/>
  <c r="BN237" i="10"/>
  <c r="BN236" i="9"/>
  <c r="AS237" i="10"/>
  <c r="BF237" i="10"/>
  <c r="BF236" i="9"/>
  <c r="AW236" i="10"/>
  <c r="BJ236" i="10"/>
  <c r="BJ235" i="9"/>
  <c r="BA235" i="10"/>
  <c r="BN235" i="10"/>
  <c r="BN234" i="9"/>
  <c r="AS235" i="10"/>
  <c r="BF235" i="10"/>
  <c r="BF234" i="9"/>
  <c r="AW234" i="10"/>
  <c r="BJ234" i="10"/>
  <c r="BJ233" i="9"/>
  <c r="BA233" i="10"/>
  <c r="BN233" i="10"/>
  <c r="BN232" i="9"/>
  <c r="AS233" i="10"/>
  <c r="BF233" i="10"/>
  <c r="BF232" i="9"/>
  <c r="AW232" i="10"/>
  <c r="BJ232" i="10"/>
  <c r="BJ231" i="9"/>
  <c r="BA231" i="10"/>
  <c r="BN231" i="10"/>
  <c r="BN230" i="9"/>
  <c r="AS231" i="10"/>
  <c r="BF231" i="10"/>
  <c r="BF230" i="9"/>
  <c r="AW230" i="10"/>
  <c r="BJ230" i="10"/>
  <c r="BJ229" i="9"/>
  <c r="BA229" i="10"/>
  <c r="BN229" i="10"/>
  <c r="BN228" i="9"/>
  <c r="AS229" i="10"/>
  <c r="BF229" i="10"/>
  <c r="BF228" i="9"/>
  <c r="AW228" i="10"/>
  <c r="BJ228" i="10"/>
  <c r="BJ227" i="9"/>
  <c r="BA227" i="10"/>
  <c r="BN227" i="10"/>
  <c r="BN226" i="9"/>
  <c r="AS227" i="10"/>
  <c r="BF227" i="10"/>
  <c r="BF226" i="9"/>
  <c r="BJ225" i="9"/>
  <c r="AW226" i="10"/>
  <c r="BJ226" i="10"/>
  <c r="BN224" i="9"/>
  <c r="BA225" i="10"/>
  <c r="BN225" i="10"/>
  <c r="BF224" i="9"/>
  <c r="AS225" i="10"/>
  <c r="BF225" i="10"/>
  <c r="BJ223" i="9"/>
  <c r="AW224" i="10"/>
  <c r="BJ224" i="10"/>
  <c r="BN222" i="9"/>
  <c r="BA223" i="10"/>
  <c r="BN223" i="10"/>
  <c r="BF222" i="9"/>
  <c r="AS223" i="10"/>
  <c r="BF223" i="10"/>
  <c r="BJ221" i="9"/>
  <c r="AW222" i="10"/>
  <c r="BJ222" i="10"/>
  <c r="BA221" i="10"/>
  <c r="BN221" i="10"/>
  <c r="BF220" i="9"/>
  <c r="AS221" i="10"/>
  <c r="BF221" i="10"/>
  <c r="AY220" i="10"/>
  <c r="BL220" i="10"/>
  <c r="BL219" i="9"/>
  <c r="AX272" i="10"/>
  <c r="BK272" i="10"/>
  <c r="BK271" i="9"/>
  <c r="AT269" i="10"/>
  <c r="BG269" i="10"/>
  <c r="BG268" i="9"/>
  <c r="AX264" i="10"/>
  <c r="BK264" i="10"/>
  <c r="BK263" i="9"/>
  <c r="AT259" i="10"/>
  <c r="BG259" i="10"/>
  <c r="BG258" i="9"/>
  <c r="AT253" i="10"/>
  <c r="BG253" i="10"/>
  <c r="BG252" i="9"/>
  <c r="BC242" i="10"/>
  <c r="AP242" i="10"/>
  <c r="BC241" i="9"/>
  <c r="AZ271" i="10"/>
  <c r="BM271" i="10"/>
  <c r="BM270" i="9"/>
  <c r="AZ267" i="10"/>
  <c r="BM267" i="10"/>
  <c r="BM266" i="9"/>
  <c r="AV264" i="10"/>
  <c r="BI264" i="10"/>
  <c r="BI263" i="9"/>
  <c r="AV260" i="10"/>
  <c r="BI260" i="10"/>
  <c r="BI259" i="9"/>
  <c r="AZ257" i="10"/>
  <c r="BM257" i="10"/>
  <c r="BM256" i="9"/>
  <c r="AZ253" i="10"/>
  <c r="BM253" i="10"/>
  <c r="BM252" i="9"/>
  <c r="AV250" i="10"/>
  <c r="BI250" i="10"/>
  <c r="BI249" i="9"/>
  <c r="AV246" i="10"/>
  <c r="BI246" i="10"/>
  <c r="BI245" i="9"/>
  <c r="AV242" i="10"/>
  <c r="BI242" i="10"/>
  <c r="BI241" i="9"/>
  <c r="AV238" i="10"/>
  <c r="BI238" i="10"/>
  <c r="BI237" i="9"/>
  <c r="AR235" i="10"/>
  <c r="BE235" i="10"/>
  <c r="BE234" i="9"/>
  <c r="AZ231" i="10"/>
  <c r="BM231" i="10"/>
  <c r="BM230" i="9"/>
  <c r="AZ227" i="10"/>
  <c r="BM227" i="10"/>
  <c r="BM226" i="9"/>
  <c r="BM220" i="9"/>
  <c r="AZ221" i="10"/>
  <c r="BM221" i="10"/>
  <c r="AV274" i="10"/>
  <c r="BI274" i="10"/>
  <c r="BI273" i="9"/>
  <c r="AQ273" i="10"/>
  <c r="BD273" i="10"/>
  <c r="BD272" i="9"/>
  <c r="AQ271" i="10"/>
  <c r="BD271" i="10"/>
  <c r="BD270" i="9"/>
  <c r="AU270" i="10"/>
  <c r="BH270" i="10"/>
  <c r="BH269" i="9"/>
  <c r="AY269" i="10"/>
  <c r="BL269" i="10"/>
  <c r="BL268" i="9"/>
  <c r="AQ269" i="10"/>
  <c r="BD269" i="10"/>
  <c r="BD268" i="9"/>
  <c r="AU268" i="10"/>
  <c r="BH268" i="10"/>
  <c r="BH267" i="9"/>
  <c r="AY267" i="10"/>
  <c r="BL267" i="10"/>
  <c r="BL266" i="9"/>
  <c r="AQ267" i="10"/>
  <c r="BD267" i="10"/>
  <c r="BD266" i="9"/>
  <c r="AU266" i="10"/>
  <c r="BH266" i="10"/>
  <c r="BH265" i="9"/>
  <c r="AY265" i="10"/>
  <c r="BL265" i="10"/>
  <c r="BL264" i="9"/>
  <c r="AQ265" i="10"/>
  <c r="BD265" i="10"/>
  <c r="BD264" i="9"/>
  <c r="AU264" i="10"/>
  <c r="BH264" i="10"/>
  <c r="BH263" i="9"/>
  <c r="AY263" i="10"/>
  <c r="BL263" i="10"/>
  <c r="BL262" i="9"/>
  <c r="AQ263" i="10"/>
  <c r="BD263" i="10"/>
  <c r="BD262" i="9"/>
  <c r="AU262" i="10"/>
  <c r="BH262" i="10"/>
  <c r="BH261" i="9"/>
  <c r="AY261" i="10"/>
  <c r="BL261" i="10"/>
  <c r="BL260" i="9"/>
  <c r="AQ261" i="10"/>
  <c r="BD261" i="10"/>
  <c r="BD260" i="9"/>
  <c r="AU260" i="10"/>
  <c r="BH260" i="10"/>
  <c r="BH259" i="9"/>
  <c r="AY259" i="10"/>
  <c r="BL259" i="10"/>
  <c r="BL258" i="9"/>
  <c r="AQ259" i="10"/>
  <c r="BD259" i="10"/>
  <c r="BD258" i="9"/>
  <c r="AU258" i="10"/>
  <c r="BH258" i="10"/>
  <c r="BH257" i="9"/>
  <c r="AY257" i="10"/>
  <c r="BL257" i="10"/>
  <c r="BL256" i="9"/>
  <c r="AQ257" i="10"/>
  <c r="BD257" i="10"/>
  <c r="BD256" i="9"/>
  <c r="AU256" i="10"/>
  <c r="BH256" i="10"/>
  <c r="BH255" i="9"/>
  <c r="AY255" i="10"/>
  <c r="BL255" i="10"/>
  <c r="BL254" i="9"/>
  <c r="AQ255" i="10"/>
  <c r="BD255" i="10"/>
  <c r="BD254" i="9"/>
  <c r="AU254" i="10"/>
  <c r="BH254" i="10"/>
  <c r="BH253" i="9"/>
  <c r="AY253" i="10"/>
  <c r="BL253" i="10"/>
  <c r="BL252" i="9"/>
  <c r="AQ253" i="10"/>
  <c r="BD253" i="10"/>
  <c r="BD252" i="9"/>
  <c r="AU252" i="10"/>
  <c r="BH252" i="10"/>
  <c r="BH251" i="9"/>
  <c r="AY251" i="10"/>
  <c r="BL251" i="10"/>
  <c r="BL250" i="9"/>
  <c r="AQ251" i="10"/>
  <c r="BD251" i="10"/>
  <c r="BD250" i="9"/>
  <c r="AU250" i="10"/>
  <c r="BH250" i="10"/>
  <c r="BH249" i="9"/>
  <c r="AY249" i="10"/>
  <c r="BL249" i="10"/>
  <c r="BL248" i="9"/>
  <c r="AQ249" i="10"/>
  <c r="BD249" i="10"/>
  <c r="BD248" i="9"/>
  <c r="AU248" i="10"/>
  <c r="BH248" i="10"/>
  <c r="BH247" i="9"/>
  <c r="AY247" i="10"/>
  <c r="BL247" i="10"/>
  <c r="BL246" i="9"/>
  <c r="AQ247" i="10"/>
  <c r="BD247" i="10"/>
  <c r="BD246" i="9"/>
  <c r="AU246" i="10"/>
  <c r="BH246" i="10"/>
  <c r="BH245" i="9"/>
  <c r="AY245" i="10"/>
  <c r="BL245" i="10"/>
  <c r="BL244" i="9"/>
  <c r="AQ245" i="10"/>
  <c r="BD245" i="10"/>
  <c r="BD244" i="9"/>
  <c r="AU244" i="10"/>
  <c r="BH244" i="10"/>
  <c r="BH243" i="9"/>
  <c r="AY243" i="10"/>
  <c r="BL243" i="10"/>
  <c r="BL242" i="9"/>
  <c r="AQ243" i="10"/>
  <c r="BD243" i="10"/>
  <c r="BD242" i="9"/>
  <c r="AU242" i="10"/>
  <c r="BH242" i="10"/>
  <c r="BH241" i="9"/>
  <c r="AY241" i="10"/>
  <c r="BL241" i="10"/>
  <c r="BL240" i="9"/>
  <c r="AQ241" i="10"/>
  <c r="BD241" i="10"/>
  <c r="BD240" i="9"/>
  <c r="AU240" i="10"/>
  <c r="BH240" i="10"/>
  <c r="BH239" i="9"/>
  <c r="AY239" i="10"/>
  <c r="BL239" i="10"/>
  <c r="BL238" i="9"/>
  <c r="AQ239" i="10"/>
  <c r="BD239" i="10"/>
  <c r="BD238" i="9"/>
  <c r="AU238" i="10"/>
  <c r="BH238" i="10"/>
  <c r="BH237" i="9"/>
  <c r="AY237" i="10"/>
  <c r="BL237" i="10"/>
  <c r="BL236" i="9"/>
  <c r="AQ237" i="10"/>
  <c r="BD237" i="10"/>
  <c r="BD236" i="9"/>
  <c r="AU236" i="10"/>
  <c r="BH236" i="10"/>
  <c r="BH235" i="9"/>
  <c r="AY235" i="10"/>
  <c r="BL235" i="10"/>
  <c r="BL234" i="9"/>
  <c r="AQ235" i="10"/>
  <c r="BD235" i="10"/>
  <c r="BD234" i="9"/>
  <c r="AU234" i="10"/>
  <c r="BH234" i="10"/>
  <c r="BH233" i="9"/>
  <c r="AY233" i="10"/>
  <c r="BL233" i="10"/>
  <c r="BL232" i="9"/>
  <c r="AQ233" i="10"/>
  <c r="BD233" i="10"/>
  <c r="BD232" i="9"/>
  <c r="AU232" i="10"/>
  <c r="BH232" i="10"/>
  <c r="BH231" i="9"/>
  <c r="AY231" i="10"/>
  <c r="BL231" i="10"/>
  <c r="BL230" i="9"/>
  <c r="AQ231" i="10"/>
  <c r="BD231" i="10"/>
  <c r="BD230" i="9"/>
  <c r="AU230" i="10"/>
  <c r="BH230" i="10"/>
  <c r="BH229" i="9"/>
  <c r="AY229" i="10"/>
  <c r="BL229" i="10"/>
  <c r="BL228" i="9"/>
  <c r="AQ229" i="10"/>
  <c r="BD229" i="10"/>
  <c r="BD228" i="9"/>
  <c r="AU228" i="10"/>
  <c r="BH228" i="10"/>
  <c r="BH227" i="9"/>
  <c r="AY227" i="10"/>
  <c r="BL227" i="10"/>
  <c r="BL226" i="9"/>
  <c r="AQ227" i="10"/>
  <c r="BD227" i="10"/>
  <c r="BD226" i="9"/>
  <c r="BH225" i="9"/>
  <c r="AU226" i="10"/>
  <c r="BH226" i="10"/>
  <c r="BL224" i="9"/>
  <c r="AY225" i="10"/>
  <c r="BL225" i="10"/>
  <c r="BD224" i="9"/>
  <c r="AQ225" i="10"/>
  <c r="BD225" i="10"/>
  <c r="BH223" i="9"/>
  <c r="AU224" i="10"/>
  <c r="BH224" i="10"/>
  <c r="BL222" i="9"/>
  <c r="AY223" i="10"/>
  <c r="BL223" i="10"/>
  <c r="BD222" i="9"/>
  <c r="AQ223" i="10"/>
  <c r="BD223" i="10"/>
  <c r="BH221" i="9"/>
  <c r="AU222" i="10"/>
  <c r="BH222" i="10"/>
  <c r="BL220" i="9"/>
  <c r="AY221" i="10"/>
  <c r="BL221" i="10"/>
  <c r="AQ221" i="10"/>
  <c r="BD221" i="10"/>
  <c r="AR220" i="10"/>
  <c r="BE220" i="10"/>
  <c r="BE219" i="9"/>
  <c r="AT271" i="10"/>
  <c r="BG271" i="10"/>
  <c r="BG270" i="9"/>
  <c r="AX266" i="10"/>
  <c r="BK266" i="10"/>
  <c r="BK265" i="9"/>
  <c r="AT261" i="10"/>
  <c r="BG261" i="10"/>
  <c r="BG260" i="9"/>
  <c r="AT255" i="10"/>
  <c r="BG255" i="10"/>
  <c r="BG254" i="9"/>
  <c r="AP244" i="10"/>
  <c r="BC244" i="10"/>
  <c r="BC243" i="9"/>
  <c r="AW274" i="10"/>
  <c r="BJ274" i="10"/>
  <c r="BJ273" i="9"/>
  <c r="AV270" i="10"/>
  <c r="BI270" i="10"/>
  <c r="BI269" i="9"/>
  <c r="AZ265" i="10"/>
  <c r="BM265" i="10"/>
  <c r="BM264" i="9"/>
  <c r="AV262" i="10"/>
  <c r="BI262" i="10"/>
  <c r="BI261" i="9"/>
  <c r="AR259" i="10"/>
  <c r="BE259" i="10"/>
  <c r="BE258" i="9"/>
  <c r="AR255" i="10"/>
  <c r="BE255" i="10"/>
  <c r="BE254" i="9"/>
  <c r="AR251" i="10"/>
  <c r="BE251" i="10"/>
  <c r="BE250" i="9"/>
  <c r="AZ247" i="10"/>
  <c r="BM247" i="10"/>
  <c r="BM246" i="9"/>
  <c r="AZ243" i="10"/>
  <c r="BM243" i="10"/>
  <c r="BM242" i="9"/>
  <c r="AZ239" i="10"/>
  <c r="BM239" i="10"/>
  <c r="BM238" i="9"/>
  <c r="AZ235" i="10"/>
  <c r="BM235" i="10"/>
  <c r="BM234" i="9"/>
  <c r="AR231" i="10"/>
  <c r="BE231" i="10"/>
  <c r="BE230" i="9"/>
  <c r="BI225" i="9"/>
  <c r="AV226" i="10"/>
  <c r="BI226" i="10"/>
  <c r="AX273" i="10"/>
  <c r="BK273" i="10"/>
  <c r="BK272" i="9"/>
  <c r="AT270" i="10"/>
  <c r="BG270" i="10"/>
  <c r="BG269" i="9"/>
  <c r="AP267" i="10"/>
  <c r="BC267" i="10"/>
  <c r="BC266" i="9"/>
  <c r="AT264" i="10"/>
  <c r="BG264" i="10"/>
  <c r="BG263" i="9"/>
  <c r="AP263" i="10"/>
  <c r="BC263" i="10"/>
  <c r="BC262" i="9"/>
  <c r="AT260" i="10"/>
  <c r="BG260" i="10"/>
  <c r="BG259" i="9"/>
  <c r="AX259" i="10"/>
  <c r="BK259" i="10"/>
  <c r="BK258" i="9"/>
  <c r="AP259" i="10"/>
  <c r="BC259" i="10"/>
  <c r="BC258" i="9"/>
  <c r="AT258" i="10"/>
  <c r="BG258" i="10"/>
  <c r="BG257" i="9"/>
  <c r="AX257" i="10"/>
  <c r="BK257" i="10"/>
  <c r="BK256" i="9"/>
  <c r="AP257" i="10"/>
  <c r="BC257" i="10"/>
  <c r="BC256" i="9"/>
  <c r="AP255" i="10"/>
  <c r="BC255" i="10"/>
  <c r="BC254" i="9"/>
  <c r="AX253" i="10"/>
  <c r="BK253" i="10"/>
  <c r="BK252" i="9"/>
  <c r="AP253" i="10"/>
  <c r="BC253" i="10"/>
  <c r="BC252" i="9"/>
  <c r="AT252" i="10"/>
  <c r="BG252" i="10"/>
  <c r="BG251" i="9"/>
  <c r="AX251" i="10"/>
  <c r="BK251" i="10"/>
  <c r="BK250" i="9"/>
  <c r="AP251" i="10"/>
  <c r="BC251" i="10"/>
  <c r="BC250" i="9"/>
  <c r="AT250" i="10"/>
  <c r="BG250" i="10"/>
  <c r="BG249" i="9"/>
  <c r="AX249" i="10"/>
  <c r="BK249" i="10"/>
  <c r="BK248" i="9"/>
  <c r="AP249" i="10"/>
  <c r="BC249" i="10"/>
  <c r="BC248" i="9"/>
  <c r="AT248" i="10"/>
  <c r="BG248" i="10"/>
  <c r="BG247" i="9"/>
  <c r="AX247" i="10"/>
  <c r="BK247" i="10"/>
  <c r="BK246" i="9"/>
  <c r="AP247" i="10"/>
  <c r="BC247" i="10"/>
  <c r="BC246" i="9"/>
  <c r="AT246" i="10"/>
  <c r="BG246" i="10"/>
  <c r="BG245" i="9"/>
  <c r="AX245" i="10"/>
  <c r="BK245" i="10"/>
  <c r="BK244" i="9"/>
  <c r="AP245" i="10"/>
  <c r="BC245" i="10"/>
  <c r="BC244" i="9"/>
  <c r="AT244" i="10"/>
  <c r="BG244" i="10"/>
  <c r="BG243" i="9"/>
  <c r="AX243" i="10"/>
  <c r="BK243" i="10"/>
  <c r="BK242" i="9"/>
  <c r="AP243" i="10"/>
  <c r="BC243" i="10"/>
  <c r="BC242" i="9"/>
  <c r="AT242" i="10"/>
  <c r="BG242" i="10"/>
  <c r="BG241" i="9"/>
  <c r="AX241" i="10"/>
  <c r="BK241" i="10"/>
  <c r="BK240" i="9"/>
  <c r="AP241" i="10"/>
  <c r="BC241" i="10"/>
  <c r="BC240" i="9"/>
  <c r="AT240" i="10"/>
  <c r="BG240" i="10"/>
  <c r="BG239" i="9"/>
  <c r="AX239" i="10"/>
  <c r="BK239" i="10"/>
  <c r="BK238" i="9"/>
  <c r="AP239" i="10"/>
  <c r="BC239" i="10"/>
  <c r="BC238" i="9"/>
  <c r="AT238" i="10"/>
  <c r="BG238" i="10"/>
  <c r="BG237" i="9"/>
  <c r="AX237" i="10"/>
  <c r="BK237" i="10"/>
  <c r="BK236" i="9"/>
  <c r="AP237" i="10"/>
  <c r="BC237" i="10"/>
  <c r="BC236" i="9"/>
  <c r="AT236" i="10"/>
  <c r="BG236" i="10"/>
  <c r="BG235" i="9"/>
  <c r="AX235" i="10"/>
  <c r="BK235" i="10"/>
  <c r="BK234" i="9"/>
  <c r="AP235" i="10"/>
  <c r="BC235" i="10"/>
  <c r="BC234" i="9"/>
  <c r="AT234" i="10"/>
  <c r="BG234" i="10"/>
  <c r="BG233" i="9"/>
  <c r="AX233" i="10"/>
  <c r="BK233" i="10"/>
  <c r="BK232" i="9"/>
  <c r="AP233" i="10"/>
  <c r="BC233" i="10"/>
  <c r="BC232" i="9"/>
  <c r="AT232" i="10"/>
  <c r="BG232" i="10"/>
  <c r="BG231" i="9"/>
  <c r="AX231" i="10"/>
  <c r="BK231" i="10"/>
  <c r="BK230" i="9"/>
  <c r="AP231" i="10"/>
  <c r="BC231" i="10"/>
  <c r="BC230" i="9"/>
  <c r="AT230" i="10"/>
  <c r="BG230" i="10"/>
  <c r="BG229" i="9"/>
  <c r="AX229" i="10"/>
  <c r="BK229" i="10"/>
  <c r="BK228" i="9"/>
  <c r="AP229" i="10"/>
  <c r="BC229" i="10"/>
  <c r="BC228" i="9"/>
  <c r="AT228" i="10"/>
  <c r="BG228" i="10"/>
  <c r="BG227" i="9"/>
  <c r="AX227" i="10"/>
  <c r="BK227" i="10"/>
  <c r="BK226" i="9"/>
  <c r="AP227" i="10"/>
  <c r="BC227" i="10"/>
  <c r="BC226" i="9"/>
  <c r="BG225" i="9"/>
  <c r="AT226" i="10"/>
  <c r="BG226" i="10"/>
  <c r="BK224" i="9"/>
  <c r="AX225" i="10"/>
  <c r="BK225" i="10"/>
  <c r="BC224" i="9"/>
  <c r="AP225" i="10"/>
  <c r="BC225" i="10"/>
  <c r="BG223" i="9"/>
  <c r="AT224" i="10"/>
  <c r="BG224" i="10"/>
  <c r="BK222" i="9"/>
  <c r="AX223" i="10"/>
  <c r="BK223" i="10"/>
  <c r="BC222" i="9"/>
  <c r="AP223" i="10"/>
  <c r="BC223" i="10"/>
  <c r="BG221" i="9"/>
  <c r="AT222" i="10"/>
  <c r="BG222" i="10"/>
  <c r="BK220" i="9"/>
  <c r="AX221" i="10"/>
  <c r="BK221" i="10"/>
  <c r="BC221" i="10"/>
  <c r="AP221" i="10"/>
  <c r="AS220" i="10"/>
  <c r="BF220" i="10"/>
  <c r="BF219" i="9"/>
  <c r="BL274" i="10"/>
  <c r="AY274" i="10"/>
  <c r="BL273" i="9"/>
  <c r="AP270" i="10"/>
  <c r="BC270" i="10"/>
  <c r="BC269" i="9"/>
  <c r="AT265" i="10"/>
  <c r="BG265" i="10"/>
  <c r="BG264" i="9"/>
  <c r="AP262" i="10"/>
  <c r="BC262" i="10"/>
  <c r="BC261" i="9"/>
  <c r="AP260" i="10"/>
  <c r="BC260" i="10"/>
  <c r="BC259" i="9"/>
  <c r="AX256" i="10"/>
  <c r="BK256" i="10"/>
  <c r="BK255" i="9"/>
  <c r="AX254" i="10"/>
  <c r="BK254" i="10"/>
  <c r="BK253" i="9"/>
  <c r="AP250" i="10"/>
  <c r="BC250" i="10"/>
  <c r="BC249" i="9"/>
  <c r="AX242" i="10"/>
  <c r="BK242" i="10"/>
  <c r="BK241" i="9"/>
  <c r="AR273" i="10"/>
  <c r="BE273" i="10"/>
  <c r="BE272" i="9"/>
  <c r="AV268" i="10"/>
  <c r="BI268" i="10"/>
  <c r="BI267" i="9"/>
  <c r="AR265" i="10"/>
  <c r="BE265" i="10"/>
  <c r="BE264" i="9"/>
  <c r="AZ261" i="10"/>
  <c r="BM261" i="10"/>
  <c r="BM260" i="9"/>
  <c r="AR257" i="10"/>
  <c r="BE257" i="10"/>
  <c r="BE256" i="9"/>
  <c r="AR253" i="10"/>
  <c r="BE253" i="10"/>
  <c r="BE252" i="9"/>
  <c r="AV248" i="10"/>
  <c r="BI248" i="10"/>
  <c r="BI247" i="9"/>
  <c r="AV244" i="10"/>
  <c r="BI244" i="10"/>
  <c r="BI243" i="9"/>
  <c r="AV240" i="10"/>
  <c r="BI240" i="10"/>
  <c r="BI239" i="9"/>
  <c r="AR237" i="10"/>
  <c r="BE237" i="10"/>
  <c r="BE236" i="9"/>
  <c r="AZ233" i="10"/>
  <c r="BM233" i="10"/>
  <c r="BM232" i="9"/>
  <c r="AV230" i="10"/>
  <c r="BI230" i="10"/>
  <c r="BI229" i="9"/>
  <c r="AZ229" i="10"/>
  <c r="BM229" i="10"/>
  <c r="BM228" i="9"/>
  <c r="AR227" i="10"/>
  <c r="BE227" i="10"/>
  <c r="BE226" i="9"/>
  <c r="BM224" i="9"/>
  <c r="AZ225" i="10"/>
  <c r="BM225" i="10"/>
  <c r="BE224" i="9"/>
  <c r="AR225" i="10"/>
  <c r="BE225" i="10"/>
  <c r="BI223" i="9"/>
  <c r="AV224" i="10"/>
  <c r="BI224" i="10"/>
  <c r="BM222" i="9"/>
  <c r="AZ223" i="10"/>
  <c r="BM223" i="10"/>
  <c r="BE222" i="9"/>
  <c r="AR223" i="10"/>
  <c r="BE223" i="10"/>
  <c r="BI221" i="9"/>
  <c r="AV222" i="10"/>
  <c r="BI222" i="10"/>
  <c r="AU272" i="10"/>
  <c r="BH272" i="10"/>
  <c r="BH271" i="9"/>
  <c r="AT272" i="10"/>
  <c r="BG272" i="10"/>
  <c r="BG271" i="9"/>
  <c r="AX269" i="10"/>
  <c r="BK269" i="10"/>
  <c r="BK268" i="9"/>
  <c r="AX267" i="10"/>
  <c r="BK267" i="10"/>
  <c r="BK266" i="9"/>
  <c r="AX265" i="10"/>
  <c r="BK265" i="10"/>
  <c r="BK264" i="9"/>
  <c r="AX263" i="10"/>
  <c r="BK263" i="10"/>
  <c r="BK262" i="9"/>
  <c r="AP261" i="10"/>
  <c r="BC261" i="10"/>
  <c r="BC260" i="9"/>
  <c r="AT256" i="10"/>
  <c r="BG256" i="10"/>
  <c r="BG255" i="9"/>
  <c r="AT274" i="10"/>
  <c r="BG274" i="10"/>
  <c r="BG273" i="9"/>
  <c r="BJ273" i="10"/>
  <c r="AW273" i="10"/>
  <c r="BJ272" i="9"/>
  <c r="BA272" i="10"/>
  <c r="BN272" i="10"/>
  <c r="BN271" i="9"/>
  <c r="AS272" i="10"/>
  <c r="BF272" i="10"/>
  <c r="BF271" i="9"/>
  <c r="AW271" i="10"/>
  <c r="BJ271" i="10"/>
  <c r="BJ270" i="9"/>
  <c r="BA270" i="10"/>
  <c r="BN270" i="10"/>
  <c r="BN269" i="9"/>
  <c r="AS270" i="10"/>
  <c r="BF270" i="10"/>
  <c r="BF269" i="9"/>
  <c r="AW269" i="10"/>
  <c r="BJ269" i="10"/>
  <c r="BJ268" i="9"/>
  <c r="BA268" i="10"/>
  <c r="BN268" i="10"/>
  <c r="BN267" i="9"/>
  <c r="AS268" i="10"/>
  <c r="BF268" i="10"/>
  <c r="BF267" i="9"/>
  <c r="AW267" i="10"/>
  <c r="BJ267" i="10"/>
  <c r="BJ266" i="9"/>
  <c r="BA266" i="10"/>
  <c r="BN266" i="10"/>
  <c r="BN265" i="9"/>
  <c r="AS266" i="10"/>
  <c r="BF266" i="10"/>
  <c r="BF265" i="9"/>
  <c r="AW265" i="10"/>
  <c r="BJ265" i="10"/>
  <c r="BJ264" i="9"/>
  <c r="BA264" i="10"/>
  <c r="BN264" i="10"/>
  <c r="BN263" i="9"/>
  <c r="AS264" i="10"/>
  <c r="BF264" i="10"/>
  <c r="BF263" i="9"/>
  <c r="AW263" i="10"/>
  <c r="BJ263" i="10"/>
  <c r="BJ262" i="9"/>
  <c r="BA262" i="10"/>
  <c r="BN262" i="10"/>
  <c r="BN261" i="9"/>
  <c r="AS262" i="10"/>
  <c r="BF262" i="10"/>
  <c r="BF261" i="9"/>
  <c r="AW261" i="10"/>
  <c r="BJ261" i="10"/>
  <c r="BJ260" i="9"/>
  <c r="BA260" i="10"/>
  <c r="BN260" i="10"/>
  <c r="BN259" i="9"/>
  <c r="AS260" i="10"/>
  <c r="BF260" i="10"/>
  <c r="BF259" i="9"/>
  <c r="AW259" i="10"/>
  <c r="BJ259" i="10"/>
  <c r="BJ258" i="9"/>
  <c r="BA258" i="10"/>
  <c r="BN258" i="10"/>
  <c r="BN257" i="9"/>
  <c r="AS258" i="10"/>
  <c r="BF258" i="10"/>
  <c r="BF257" i="9"/>
  <c r="AW257" i="10"/>
  <c r="BJ257" i="10"/>
  <c r="BJ256" i="9"/>
  <c r="BA256" i="10"/>
  <c r="BN256" i="10"/>
  <c r="BN255" i="9"/>
  <c r="AS256" i="10"/>
  <c r="BF256" i="10"/>
  <c r="BF255" i="9"/>
  <c r="AW255" i="10"/>
  <c r="BJ255" i="10"/>
  <c r="BJ254" i="9"/>
  <c r="BA254" i="10"/>
  <c r="BN254" i="10"/>
  <c r="BN253" i="9"/>
  <c r="AS254" i="10"/>
  <c r="BF254" i="10"/>
  <c r="BF253" i="9"/>
  <c r="AW253" i="10"/>
  <c r="BJ253" i="10"/>
  <c r="BJ252" i="9"/>
  <c r="BA252" i="10"/>
  <c r="BN252" i="10"/>
  <c r="BN251" i="9"/>
  <c r="AS252" i="10"/>
  <c r="BF252" i="10"/>
  <c r="BF251" i="9"/>
  <c r="AW251" i="10"/>
  <c r="BJ251" i="10"/>
  <c r="BJ250" i="9"/>
  <c r="BA250" i="10"/>
  <c r="BN250" i="10"/>
  <c r="BN249" i="9"/>
  <c r="AS250" i="10"/>
  <c r="BF250" i="10"/>
  <c r="BF249" i="9"/>
  <c r="AW249" i="10"/>
  <c r="BJ249" i="10"/>
  <c r="BJ248" i="9"/>
  <c r="BA248" i="10"/>
  <c r="BN248" i="10"/>
  <c r="BN247" i="9"/>
  <c r="AS248" i="10"/>
  <c r="BF248" i="10"/>
  <c r="BF247" i="9"/>
  <c r="AW247" i="10"/>
  <c r="BJ247" i="10"/>
  <c r="BJ246" i="9"/>
  <c r="BA246" i="10"/>
  <c r="BN246" i="10"/>
  <c r="BN245" i="9"/>
  <c r="AS246" i="10"/>
  <c r="BF246" i="10"/>
  <c r="BF245" i="9"/>
  <c r="AW245" i="10"/>
  <c r="BJ245" i="10"/>
  <c r="BJ244" i="9"/>
  <c r="BA244" i="10"/>
  <c r="BN244" i="10"/>
  <c r="BN243" i="9"/>
  <c r="AS244" i="10"/>
  <c r="BF244" i="10"/>
  <c r="BF243" i="9"/>
  <c r="AW243" i="10"/>
  <c r="BJ243" i="10"/>
  <c r="BJ242" i="9"/>
  <c r="BA242" i="10"/>
  <c r="BN242" i="10"/>
  <c r="BN241" i="9"/>
  <c r="AS242" i="10"/>
  <c r="BF242" i="10"/>
  <c r="BF241" i="9"/>
  <c r="AW241" i="10"/>
  <c r="BJ241" i="10"/>
  <c r="BJ240" i="9"/>
  <c r="BA240" i="10"/>
  <c r="BN240" i="10"/>
  <c r="BN239" i="9"/>
  <c r="AS240" i="10"/>
  <c r="BF240" i="10"/>
  <c r="BF239" i="9"/>
  <c r="AW239" i="10"/>
  <c r="BJ239" i="10"/>
  <c r="BJ238" i="9"/>
  <c r="BA238" i="10"/>
  <c r="BN238" i="10"/>
  <c r="BN237" i="9"/>
  <c r="AS238" i="10"/>
  <c r="BF238" i="10"/>
  <c r="BF237" i="9"/>
  <c r="AW237" i="10"/>
  <c r="BJ237" i="10"/>
  <c r="BJ236" i="9"/>
  <c r="BA236" i="10"/>
  <c r="BN236" i="10"/>
  <c r="BN235" i="9"/>
  <c r="AS236" i="10"/>
  <c r="BF236" i="10"/>
  <c r="BF235" i="9"/>
  <c r="AW235" i="10"/>
  <c r="BJ235" i="10"/>
  <c r="BJ234" i="9"/>
  <c r="BA234" i="10"/>
  <c r="BN234" i="10"/>
  <c r="BN233" i="9"/>
  <c r="AS234" i="10"/>
  <c r="BF234" i="10"/>
  <c r="BF233" i="9"/>
  <c r="AW233" i="10"/>
  <c r="BJ233" i="10"/>
  <c r="BJ232" i="9"/>
  <c r="BA232" i="10"/>
  <c r="BN232" i="10"/>
  <c r="BN231" i="9"/>
  <c r="AS232" i="10"/>
  <c r="BF232" i="10"/>
  <c r="BF231" i="9"/>
  <c r="AW231" i="10"/>
  <c r="BJ231" i="10"/>
  <c r="BJ230" i="9"/>
  <c r="BA230" i="10"/>
  <c r="BN230" i="10"/>
  <c r="BN229" i="9"/>
  <c r="AS230" i="10"/>
  <c r="BF230" i="10"/>
  <c r="BF229" i="9"/>
  <c r="AW229" i="10"/>
  <c r="BJ229" i="10"/>
  <c r="BJ228" i="9"/>
  <c r="BA228" i="10"/>
  <c r="BN228" i="10"/>
  <c r="BN227" i="9"/>
  <c r="AS228" i="10"/>
  <c r="BF228" i="10"/>
  <c r="BF227" i="9"/>
  <c r="AW227" i="10"/>
  <c r="BJ227" i="10"/>
  <c r="BJ226" i="9"/>
  <c r="BN225" i="9"/>
  <c r="BA226" i="10"/>
  <c r="BN226" i="10"/>
  <c r="BF225" i="9"/>
  <c r="AS226" i="10"/>
  <c r="BF226" i="10"/>
  <c r="BJ224" i="9"/>
  <c r="AW225" i="10"/>
  <c r="BJ225" i="10"/>
  <c r="BN223" i="9"/>
  <c r="BA224" i="10"/>
  <c r="BN224" i="10"/>
  <c r="BF223" i="9"/>
  <c r="AS224" i="10"/>
  <c r="BF224" i="10"/>
  <c r="BJ222" i="9"/>
  <c r="AW223" i="10"/>
  <c r="BJ223" i="10"/>
  <c r="BN221" i="9"/>
  <c r="BA222" i="10"/>
  <c r="BN222" i="10"/>
  <c r="BF221" i="9"/>
  <c r="AS222" i="10"/>
  <c r="BF222" i="10"/>
  <c r="BJ220" i="9"/>
  <c r="AW221" i="10"/>
  <c r="BJ221" i="10"/>
  <c r="AT220" i="10"/>
  <c r="BG220" i="10"/>
  <c r="BG219" i="9"/>
  <c r="AT273" i="10"/>
  <c r="BG273" i="10"/>
  <c r="BG272" i="9"/>
  <c r="AX270" i="10"/>
  <c r="BK270" i="10"/>
  <c r="BK269" i="9"/>
  <c r="AT267" i="10"/>
  <c r="BG267" i="10"/>
  <c r="BG266" i="9"/>
  <c r="AT263" i="10"/>
  <c r="BG263" i="10"/>
  <c r="BG262" i="9"/>
  <c r="AX258" i="10"/>
  <c r="BK258" i="10"/>
  <c r="BK257" i="9"/>
  <c r="AX252" i="10"/>
  <c r="BK252" i="10"/>
  <c r="BK251" i="9"/>
  <c r="AX240" i="10"/>
  <c r="BK240" i="10"/>
  <c r="BK239" i="9"/>
  <c r="AZ273" i="10"/>
  <c r="BM273" i="10"/>
  <c r="BM272" i="9"/>
  <c r="AR271" i="10"/>
  <c r="BE271" i="10"/>
  <c r="BE270" i="9"/>
  <c r="AZ269" i="10"/>
  <c r="BM269" i="10"/>
  <c r="BM268" i="9"/>
  <c r="AR267" i="10"/>
  <c r="BE267" i="10"/>
  <c r="BE266" i="9"/>
  <c r="AZ263" i="10"/>
  <c r="BM263" i="10"/>
  <c r="BM262" i="9"/>
  <c r="AR261" i="10"/>
  <c r="BE261" i="10"/>
  <c r="BE260" i="9"/>
  <c r="AV258" i="10"/>
  <c r="BI258" i="10"/>
  <c r="BI257" i="9"/>
  <c r="AV256" i="10"/>
  <c r="BI256" i="10"/>
  <c r="BI255" i="9"/>
  <c r="AV254" i="10"/>
  <c r="BI254" i="10"/>
  <c r="BI253" i="9"/>
  <c r="AZ251" i="10"/>
  <c r="BM251" i="10"/>
  <c r="BM250" i="9"/>
  <c r="AZ249" i="10"/>
  <c r="BM249" i="10"/>
  <c r="BM248" i="9"/>
  <c r="AR247" i="10"/>
  <c r="BE247" i="10"/>
  <c r="BE246" i="9"/>
  <c r="AR245" i="10"/>
  <c r="BE245" i="10"/>
  <c r="BE244" i="9"/>
  <c r="AR243" i="10"/>
  <c r="BE243" i="10"/>
  <c r="BE242" i="9"/>
  <c r="AR241" i="10"/>
  <c r="BE241" i="10"/>
  <c r="BE240" i="9"/>
  <c r="AR239" i="10"/>
  <c r="BE239" i="10"/>
  <c r="BE238" i="9"/>
  <c r="AV236" i="10"/>
  <c r="BI236" i="10"/>
  <c r="BI235" i="9"/>
  <c r="AR233" i="10"/>
  <c r="BE233" i="10"/>
  <c r="BE232" i="9"/>
  <c r="AR229" i="10"/>
  <c r="BE229" i="10"/>
  <c r="BE228" i="9"/>
  <c r="AZ220" i="10"/>
  <c r="BM220" i="10"/>
  <c r="BM219" i="9"/>
  <c r="AY271" i="10"/>
  <c r="BL271" i="10"/>
  <c r="BL270" i="9"/>
  <c r="AP273" i="10"/>
  <c r="BC273" i="10"/>
  <c r="BC272" i="9"/>
  <c r="AP271" i="10"/>
  <c r="BC271" i="10"/>
  <c r="BC270" i="9"/>
  <c r="AP269" i="10"/>
  <c r="BC269" i="10"/>
  <c r="BC268" i="9"/>
  <c r="AT266" i="10"/>
  <c r="BG266" i="10"/>
  <c r="BG265" i="9"/>
  <c r="AT262" i="10"/>
  <c r="BG262" i="10"/>
  <c r="BG261" i="9"/>
  <c r="AX255" i="10"/>
  <c r="BK255" i="10"/>
  <c r="BK254" i="9"/>
  <c r="BF274" i="10"/>
  <c r="AS274" i="10"/>
  <c r="BF273" i="9"/>
  <c r="AV273" i="10"/>
  <c r="BI273" i="10"/>
  <c r="BI272" i="9"/>
  <c r="AZ272" i="10"/>
  <c r="BM272" i="10"/>
  <c r="BM271" i="9"/>
  <c r="AR272" i="10"/>
  <c r="BE272" i="10"/>
  <c r="BE271" i="9"/>
  <c r="AV271" i="10"/>
  <c r="BI271" i="10"/>
  <c r="BI270" i="9"/>
  <c r="AZ270" i="10"/>
  <c r="BM270" i="10"/>
  <c r="BM269" i="9"/>
  <c r="AR270" i="10"/>
  <c r="BE270" i="10"/>
  <c r="BE269" i="9"/>
  <c r="AV269" i="10"/>
  <c r="BI269" i="10"/>
  <c r="BI268" i="9"/>
  <c r="AZ268" i="10"/>
  <c r="BM268" i="10"/>
  <c r="BM267" i="9"/>
  <c r="AR268" i="10"/>
  <c r="BE268" i="10"/>
  <c r="BE267" i="9"/>
  <c r="AV267" i="10"/>
  <c r="BI267" i="10"/>
  <c r="BI266" i="9"/>
  <c r="AZ266" i="10"/>
  <c r="BM266" i="10"/>
  <c r="BM265" i="9"/>
  <c r="AR266" i="10"/>
  <c r="BE266" i="10"/>
  <c r="BE265" i="9"/>
  <c r="AV265" i="10"/>
  <c r="BI265" i="10"/>
  <c r="BI264" i="9"/>
  <c r="AZ264" i="10"/>
  <c r="BM264" i="10"/>
  <c r="BM263" i="9"/>
  <c r="AR264" i="10"/>
  <c r="BE264" i="10"/>
  <c r="BE263" i="9"/>
  <c r="AV263" i="10"/>
  <c r="BI263" i="10"/>
  <c r="BI262" i="9"/>
  <c r="AZ262" i="10"/>
  <c r="BM262" i="10"/>
  <c r="BM261" i="9"/>
  <c r="AR262" i="10"/>
  <c r="BE262" i="10"/>
  <c r="BE261" i="9"/>
  <c r="AV261" i="10"/>
  <c r="BI261" i="10"/>
  <c r="BI260" i="9"/>
  <c r="AZ260" i="10"/>
  <c r="BM260" i="10"/>
  <c r="BM259" i="9"/>
  <c r="AR260" i="10"/>
  <c r="BE260" i="10"/>
  <c r="BE259" i="9"/>
  <c r="AV259" i="10"/>
  <c r="BI259" i="10"/>
  <c r="BI258" i="9"/>
  <c r="AZ258" i="10"/>
  <c r="BM258" i="10"/>
  <c r="BM257" i="9"/>
  <c r="AR258" i="10"/>
  <c r="BE258" i="10"/>
  <c r="BE257" i="9"/>
  <c r="AV257" i="10"/>
  <c r="BI257" i="10"/>
  <c r="BI256" i="9"/>
  <c r="AZ256" i="10"/>
  <c r="BM256" i="10"/>
  <c r="BM255" i="9"/>
  <c r="AR256" i="10"/>
  <c r="BE256" i="10"/>
  <c r="BE255" i="9"/>
  <c r="AV255" i="10"/>
  <c r="BI255" i="10"/>
  <c r="BI254" i="9"/>
  <c r="AZ254" i="10"/>
  <c r="BM254" i="10"/>
  <c r="BM253" i="9"/>
  <c r="AR254" i="10"/>
  <c r="BE254" i="10"/>
  <c r="BE253" i="9"/>
  <c r="AV253" i="10"/>
  <c r="BI253" i="10"/>
  <c r="BI252" i="9"/>
  <c r="AZ252" i="10"/>
  <c r="BM252" i="10"/>
  <c r="BM251" i="9"/>
  <c r="AR252" i="10"/>
  <c r="BE252" i="10"/>
  <c r="BE251" i="9"/>
  <c r="AV251" i="10"/>
  <c r="BI251" i="10"/>
  <c r="BI250" i="9"/>
  <c r="AZ250" i="10"/>
  <c r="BM250" i="10"/>
  <c r="BM249" i="9"/>
  <c r="AR250" i="10"/>
  <c r="BE250" i="10"/>
  <c r="BE249" i="9"/>
  <c r="AV249" i="10"/>
  <c r="BI249" i="10"/>
  <c r="BI248" i="9"/>
  <c r="AZ248" i="10"/>
  <c r="BM248" i="10"/>
  <c r="BM247" i="9"/>
  <c r="AR248" i="10"/>
  <c r="BE248" i="10"/>
  <c r="BE247" i="9"/>
  <c r="AV247" i="10"/>
  <c r="BI247" i="10"/>
  <c r="BI246" i="9"/>
  <c r="AZ246" i="10"/>
  <c r="BM246" i="10"/>
  <c r="BM245" i="9"/>
  <c r="AR246" i="10"/>
  <c r="BE246" i="10"/>
  <c r="BE245" i="9"/>
  <c r="AV245" i="10"/>
  <c r="BI245" i="10"/>
  <c r="BI244" i="9"/>
  <c r="AZ244" i="10"/>
  <c r="BM244" i="10"/>
  <c r="BM243" i="9"/>
  <c r="AR244" i="10"/>
  <c r="BE244" i="10"/>
  <c r="BE243" i="9"/>
  <c r="AV243" i="10"/>
  <c r="BI243" i="10"/>
  <c r="BI242" i="9"/>
  <c r="AZ242" i="10"/>
  <c r="BM242" i="10"/>
  <c r="BM241" i="9"/>
  <c r="AR242" i="10"/>
  <c r="BE242" i="10"/>
  <c r="BE241" i="9"/>
  <c r="AV241" i="10"/>
  <c r="BI241" i="10"/>
  <c r="BI240" i="9"/>
  <c r="AZ240" i="10"/>
  <c r="BM240" i="10"/>
  <c r="BM239" i="9"/>
  <c r="AR240" i="10"/>
  <c r="BE240" i="10"/>
  <c r="BE239" i="9"/>
  <c r="AV239" i="10"/>
  <c r="BI239" i="10"/>
  <c r="BI238" i="9"/>
  <c r="AZ238" i="10"/>
  <c r="BM238" i="10"/>
  <c r="BM237" i="9"/>
  <c r="AR238" i="10"/>
  <c r="BE238" i="10"/>
  <c r="BE237" i="9"/>
  <c r="AV237" i="10"/>
  <c r="BI237" i="10"/>
  <c r="BI236" i="9"/>
  <c r="AZ236" i="10"/>
  <c r="BM236" i="10"/>
  <c r="BM235" i="9"/>
  <c r="AR236" i="10"/>
  <c r="BE236" i="10"/>
  <c r="BE235" i="9"/>
  <c r="AV235" i="10"/>
  <c r="BI235" i="10"/>
  <c r="BI234" i="9"/>
  <c r="AZ234" i="10"/>
  <c r="BM234" i="10"/>
  <c r="BM233" i="9"/>
  <c r="AR234" i="10"/>
  <c r="BE234" i="10"/>
  <c r="BE233" i="9"/>
  <c r="AV233" i="10"/>
  <c r="BI233" i="10"/>
  <c r="BI232" i="9"/>
  <c r="AZ232" i="10"/>
  <c r="BM232" i="10"/>
  <c r="BM231" i="9"/>
  <c r="AR232" i="10"/>
  <c r="BE232" i="10"/>
  <c r="BE231" i="9"/>
  <c r="AV231" i="10"/>
  <c r="BI231" i="10"/>
  <c r="BI230" i="9"/>
  <c r="AZ230" i="10"/>
  <c r="BM230" i="10"/>
  <c r="BM229" i="9"/>
  <c r="AR230" i="10"/>
  <c r="BE230" i="10"/>
  <c r="BE229" i="9"/>
  <c r="AV229" i="10"/>
  <c r="BI229" i="10"/>
  <c r="BI228" i="9"/>
  <c r="AZ228" i="10"/>
  <c r="BM228" i="10"/>
  <c r="BM227" i="9"/>
  <c r="AR228" i="10"/>
  <c r="BE228" i="10"/>
  <c r="BE227" i="9"/>
  <c r="AV227" i="10"/>
  <c r="BI227" i="10"/>
  <c r="BI226" i="9"/>
  <c r="BM225" i="9"/>
  <c r="AZ226" i="10"/>
  <c r="BM226" i="10"/>
  <c r="BE225" i="9"/>
  <c r="AR226" i="10"/>
  <c r="BE226" i="10"/>
  <c r="BI224" i="9"/>
  <c r="AV225" i="10"/>
  <c r="BI225" i="10"/>
  <c r="BM223" i="9"/>
  <c r="AZ224" i="10"/>
  <c r="BM224" i="10"/>
  <c r="BE223" i="9"/>
  <c r="AR224" i="10"/>
  <c r="BE224" i="10"/>
  <c r="BI222" i="9"/>
  <c r="AV223" i="10"/>
  <c r="BI223" i="10"/>
  <c r="BM221" i="9"/>
  <c r="AZ222" i="10"/>
  <c r="BM222" i="10"/>
  <c r="BE221" i="9"/>
  <c r="AR222" i="10"/>
  <c r="BE222" i="10"/>
  <c r="BI220" i="9"/>
  <c r="AV221" i="10"/>
  <c r="BI221" i="10"/>
  <c r="AU220" i="10"/>
  <c r="BH220" i="10"/>
  <c r="BH219" i="9"/>
  <c r="BD274" i="10"/>
  <c r="AQ274" i="10"/>
  <c r="BD273" i="9"/>
  <c r="BK268" i="10"/>
  <c r="AX268" i="10"/>
  <c r="BK267" i="9"/>
  <c r="AX262" i="10"/>
  <c r="BK262" i="10"/>
  <c r="BK261" i="9"/>
  <c r="AT257" i="10"/>
  <c r="BG257" i="10"/>
  <c r="BG256" i="9"/>
  <c r="AP252" i="10"/>
  <c r="BC252" i="10"/>
  <c r="BC251" i="9"/>
  <c r="AT243" i="10"/>
  <c r="BG243" i="10"/>
  <c r="BG242" i="9"/>
  <c r="AV272" i="10"/>
  <c r="BI272" i="10"/>
  <c r="BI271" i="9"/>
  <c r="AR269" i="10"/>
  <c r="BE269" i="10"/>
  <c r="BE268" i="9"/>
  <c r="AV266" i="10"/>
  <c r="BI266" i="10"/>
  <c r="BI265" i="9"/>
  <c r="AR263" i="10"/>
  <c r="BE263" i="10"/>
  <c r="BE262" i="9"/>
  <c r="AZ259" i="10"/>
  <c r="BM259" i="10"/>
  <c r="BM258" i="9"/>
  <c r="AZ255" i="10"/>
  <c r="BM255" i="10"/>
  <c r="BM254" i="9"/>
  <c r="AV252" i="10"/>
  <c r="BI252" i="10"/>
  <c r="BI251" i="9"/>
  <c r="AR249" i="10"/>
  <c r="BE249" i="10"/>
  <c r="BE248" i="9"/>
  <c r="AZ245" i="10"/>
  <c r="BM245" i="10"/>
  <c r="BM244" i="9"/>
  <c r="AZ241" i="10"/>
  <c r="BM241" i="10"/>
  <c r="BM240" i="9"/>
  <c r="AZ237" i="10"/>
  <c r="BM237" i="10"/>
  <c r="BM236" i="9"/>
  <c r="AV234" i="10"/>
  <c r="BI234" i="10"/>
  <c r="BI233" i="9"/>
  <c r="AV232" i="10"/>
  <c r="BI232" i="10"/>
  <c r="BI231" i="9"/>
  <c r="AV228" i="10"/>
  <c r="BI228" i="10"/>
  <c r="BI227" i="9"/>
  <c r="BE220" i="9"/>
  <c r="AR221" i="10"/>
  <c r="BE221" i="10"/>
  <c r="AY273" i="10"/>
  <c r="BL273" i="10"/>
  <c r="BL272" i="9"/>
  <c r="AU274" i="10"/>
  <c r="BH274" i="10"/>
  <c r="BH273" i="9"/>
  <c r="AX271" i="10"/>
  <c r="BK271" i="10"/>
  <c r="BK270" i="9"/>
  <c r="AT268" i="10"/>
  <c r="BG268" i="10"/>
  <c r="BG267" i="9"/>
  <c r="AP265" i="10"/>
  <c r="BC265" i="10"/>
  <c r="BC264" i="9"/>
  <c r="AX261" i="10"/>
  <c r="BK261" i="10"/>
  <c r="BK260" i="9"/>
  <c r="AT254" i="10"/>
  <c r="BG254" i="10"/>
  <c r="BG253" i="9"/>
  <c r="AV220" i="10"/>
  <c r="BI220" i="10"/>
  <c r="BI219" i="9"/>
  <c r="BM274" i="10"/>
  <c r="AZ274" i="10"/>
  <c r="BM273" i="9"/>
  <c r="BE274" i="10"/>
  <c r="AR274" i="10"/>
  <c r="BE273" i="9"/>
  <c r="AU273" i="10"/>
  <c r="BH273" i="10"/>
  <c r="BH272" i="9"/>
  <c r="AY272" i="10"/>
  <c r="BL272" i="10"/>
  <c r="BL271" i="9"/>
  <c r="AQ272" i="10"/>
  <c r="BD272" i="10"/>
  <c r="BD271" i="9"/>
  <c r="AU271" i="10"/>
  <c r="BH271" i="10"/>
  <c r="BH270" i="9"/>
  <c r="AY270" i="10"/>
  <c r="BL270" i="10"/>
  <c r="BL269" i="9"/>
  <c r="AQ270" i="10"/>
  <c r="BD270" i="10"/>
  <c r="BD269" i="9"/>
  <c r="AU269" i="10"/>
  <c r="BH269" i="10"/>
  <c r="BH268" i="9"/>
  <c r="AY268" i="10"/>
  <c r="BL268" i="10"/>
  <c r="BL267" i="9"/>
  <c r="AQ268" i="10"/>
  <c r="BD268" i="10"/>
  <c r="BD267" i="9"/>
  <c r="AU267" i="10"/>
  <c r="BH267" i="10"/>
  <c r="BH266" i="9"/>
  <c r="AY266" i="10"/>
  <c r="BL266" i="10"/>
  <c r="BL265" i="9"/>
  <c r="AQ266" i="10"/>
  <c r="BD266" i="10"/>
  <c r="BD265" i="9"/>
  <c r="AU265" i="10"/>
  <c r="BH265" i="10"/>
  <c r="BH264" i="9"/>
  <c r="AY264" i="10"/>
  <c r="BL264" i="10"/>
  <c r="BL263" i="9"/>
  <c r="AQ264" i="10"/>
  <c r="BD264" i="10"/>
  <c r="BD263" i="9"/>
  <c r="AU263" i="10"/>
  <c r="BH263" i="10"/>
  <c r="BH262" i="9"/>
  <c r="AY262" i="10"/>
  <c r="BL262" i="10"/>
  <c r="BL261" i="9"/>
  <c r="AQ262" i="10"/>
  <c r="BD262" i="10"/>
  <c r="BD261" i="9"/>
  <c r="AU261" i="10"/>
  <c r="BH261" i="10"/>
  <c r="BH260" i="9"/>
  <c r="AY260" i="10"/>
  <c r="BL260" i="10"/>
  <c r="BL259" i="9"/>
  <c r="AQ260" i="10"/>
  <c r="BD260" i="10"/>
  <c r="BD259" i="9"/>
  <c r="AU259" i="10"/>
  <c r="BH259" i="10"/>
  <c r="BH258" i="9"/>
  <c r="AY258" i="10"/>
  <c r="BL258" i="10"/>
  <c r="BL257" i="9"/>
  <c r="AQ258" i="10"/>
  <c r="BD258" i="10"/>
  <c r="BD257" i="9"/>
  <c r="AU257" i="10"/>
  <c r="BH257" i="10"/>
  <c r="BH256" i="9"/>
  <c r="AY256" i="10"/>
  <c r="BL256" i="10"/>
  <c r="BL255" i="9"/>
  <c r="AQ256" i="10"/>
  <c r="BD256" i="10"/>
  <c r="BD255" i="9"/>
  <c r="AU255" i="10"/>
  <c r="BH255" i="10"/>
  <c r="BH254" i="9"/>
  <c r="AY254" i="10"/>
  <c r="BL254" i="10"/>
  <c r="BL253" i="9"/>
  <c r="AQ254" i="10"/>
  <c r="BD254" i="10"/>
  <c r="BD253" i="9"/>
  <c r="AU253" i="10"/>
  <c r="BH253" i="10"/>
  <c r="BH252" i="9"/>
  <c r="AY252" i="10"/>
  <c r="BL252" i="10"/>
  <c r="BL251" i="9"/>
  <c r="AQ252" i="10"/>
  <c r="BD252" i="10"/>
  <c r="BD251" i="9"/>
  <c r="AU251" i="10"/>
  <c r="BH251" i="10"/>
  <c r="BH250" i="9"/>
  <c r="AY250" i="10"/>
  <c r="BL250" i="10"/>
  <c r="BL249" i="9"/>
  <c r="AQ250" i="10"/>
  <c r="BD250" i="10"/>
  <c r="BD249" i="9"/>
  <c r="AU249" i="10"/>
  <c r="BH249" i="10"/>
  <c r="BH248" i="9"/>
  <c r="AY248" i="10"/>
  <c r="BL248" i="10"/>
  <c r="BL247" i="9"/>
  <c r="AQ248" i="10"/>
  <c r="BD248" i="10"/>
  <c r="BD247" i="9"/>
  <c r="AU247" i="10"/>
  <c r="BH247" i="10"/>
  <c r="BH246" i="9"/>
  <c r="AY246" i="10"/>
  <c r="BL246" i="10"/>
  <c r="BL245" i="9"/>
  <c r="AQ246" i="10"/>
  <c r="BD246" i="10"/>
  <c r="BD245" i="9"/>
  <c r="AU245" i="10"/>
  <c r="BH245" i="10"/>
  <c r="BH244" i="9"/>
  <c r="AY244" i="10"/>
  <c r="BL244" i="10"/>
  <c r="BL243" i="9"/>
  <c r="AQ244" i="10"/>
  <c r="BD244" i="10"/>
  <c r="BD243" i="9"/>
  <c r="AU243" i="10"/>
  <c r="BH243" i="10"/>
  <c r="BH242" i="9"/>
  <c r="AY242" i="10"/>
  <c r="BL242" i="10"/>
  <c r="BL241" i="9"/>
  <c r="AQ242" i="10"/>
  <c r="BD242" i="10"/>
  <c r="BD241" i="9"/>
  <c r="AU241" i="10"/>
  <c r="BH241" i="10"/>
  <c r="BH240" i="9"/>
  <c r="AY240" i="10"/>
  <c r="BL240" i="10"/>
  <c r="BL239" i="9"/>
  <c r="AQ240" i="10"/>
  <c r="BD240" i="10"/>
  <c r="BD239" i="9"/>
  <c r="AU239" i="10"/>
  <c r="BH239" i="10"/>
  <c r="BH238" i="9"/>
  <c r="AY238" i="10"/>
  <c r="BL238" i="10"/>
  <c r="BL237" i="9"/>
  <c r="AQ238" i="10"/>
  <c r="BD238" i="10"/>
  <c r="BD237" i="9"/>
  <c r="AU237" i="10"/>
  <c r="BH237" i="10"/>
  <c r="BH236" i="9"/>
  <c r="AY236" i="10"/>
  <c r="BL236" i="10"/>
  <c r="BL235" i="9"/>
  <c r="AQ236" i="10"/>
  <c r="BD236" i="10"/>
  <c r="BD235" i="9"/>
  <c r="AU235" i="10"/>
  <c r="BH235" i="10"/>
  <c r="BH234" i="9"/>
  <c r="AY234" i="10"/>
  <c r="BL234" i="10"/>
  <c r="BL233" i="9"/>
  <c r="AQ234" i="10"/>
  <c r="BD234" i="10"/>
  <c r="BD233" i="9"/>
  <c r="AU233" i="10"/>
  <c r="BH233" i="10"/>
  <c r="BH232" i="9"/>
  <c r="AY232" i="10"/>
  <c r="BL232" i="10"/>
  <c r="BL231" i="9"/>
  <c r="AQ232" i="10"/>
  <c r="BD232" i="10"/>
  <c r="BD231" i="9"/>
  <c r="AU231" i="10"/>
  <c r="BH231" i="10"/>
  <c r="BH230" i="9"/>
  <c r="AY230" i="10"/>
  <c r="BL230" i="10"/>
  <c r="BL229" i="9"/>
  <c r="AQ230" i="10"/>
  <c r="BD230" i="10"/>
  <c r="BD229" i="9"/>
  <c r="AU229" i="10"/>
  <c r="BH229" i="10"/>
  <c r="BH228" i="9"/>
  <c r="AY228" i="10"/>
  <c r="BL228" i="10"/>
  <c r="BL227" i="9"/>
  <c r="AQ228" i="10"/>
  <c r="BD228" i="10"/>
  <c r="BD227" i="9"/>
  <c r="BH227" i="10"/>
  <c r="AU227" i="10"/>
  <c r="BH226" i="9"/>
  <c r="BL225" i="9"/>
  <c r="AY226" i="10"/>
  <c r="BL226" i="10"/>
  <c r="BD225" i="9"/>
  <c r="AQ226" i="10"/>
  <c r="BD226" i="10"/>
  <c r="BH224" i="9"/>
  <c r="AU225" i="10"/>
  <c r="BH225" i="10"/>
  <c r="BL223" i="9"/>
  <c r="BL224" i="10"/>
  <c r="AY224" i="10"/>
  <c r="BD223" i="9"/>
  <c r="AQ224" i="10"/>
  <c r="BD224" i="10"/>
  <c r="BH222" i="9"/>
  <c r="AU223" i="10"/>
  <c r="BH223" i="10"/>
  <c r="BL221" i="9"/>
  <c r="AY222" i="10"/>
  <c r="BL222" i="10"/>
  <c r="BD221" i="9"/>
  <c r="AQ222" i="10"/>
  <c r="BD222" i="10"/>
  <c r="BH220" i="9"/>
  <c r="AU221" i="10"/>
  <c r="BH221" i="10"/>
  <c r="AW220" i="10"/>
  <c r="BJ220" i="10"/>
  <c r="BJ219" i="9"/>
  <c r="BN220" i="9"/>
  <c r="BD220" i="9"/>
  <c r="BC220" i="9"/>
  <c r="AY219" i="9"/>
  <c r="AZ219" i="9"/>
  <c r="AS219" i="9"/>
  <c r="AV219" i="9"/>
  <c r="AT219" i="9"/>
  <c r="AU219" i="9"/>
  <c r="AR219" i="9"/>
  <c r="AW219" i="9"/>
  <c r="AX219" i="9"/>
  <c r="B452" i="6"/>
  <c r="AW438" i="6"/>
  <c r="AX438" i="6"/>
  <c r="AY438" i="6"/>
  <c r="AZ438" i="6"/>
  <c r="BA438" i="6"/>
  <c r="BB438" i="6"/>
  <c r="AW439" i="6"/>
  <c r="AX439" i="6"/>
  <c r="AY439" i="6"/>
  <c r="AZ439" i="6"/>
  <c r="BA439" i="6"/>
  <c r="BB439" i="6"/>
  <c r="AW440" i="6"/>
  <c r="AX440" i="6"/>
  <c r="AY440" i="6"/>
  <c r="AZ440" i="6"/>
  <c r="BA440" i="6"/>
  <c r="BB440" i="6"/>
  <c r="AW441" i="6"/>
  <c r="AX441" i="6"/>
  <c r="AY441" i="6"/>
  <c r="AZ441" i="6"/>
  <c r="BA441" i="6"/>
  <c r="BB441" i="6"/>
  <c r="AW442" i="6"/>
  <c r="AX442" i="6"/>
  <c r="AY442" i="6"/>
  <c r="AZ442" i="6"/>
  <c r="BA442" i="6"/>
  <c r="BB442" i="6"/>
  <c r="AW443" i="6"/>
  <c r="AX443" i="6"/>
  <c r="AY443" i="6"/>
  <c r="AZ443" i="6"/>
  <c r="BA443" i="6"/>
  <c r="BB443" i="6"/>
  <c r="AW444" i="6"/>
  <c r="AX444" i="6"/>
  <c r="AY444" i="6"/>
  <c r="AZ444" i="6"/>
  <c r="BA444" i="6"/>
  <c r="BB444" i="6"/>
  <c r="AW445" i="6"/>
  <c r="AX445" i="6"/>
  <c r="AY445" i="6"/>
  <c r="AZ445" i="6"/>
  <c r="BA445" i="6"/>
  <c r="BB445" i="6"/>
  <c r="AW446" i="6"/>
  <c r="AX446" i="6"/>
  <c r="AY446" i="6"/>
  <c r="AZ446" i="6"/>
  <c r="BA446" i="6"/>
  <c r="BB446" i="6"/>
  <c r="AW447" i="6"/>
  <c r="AX447" i="6"/>
  <c r="AY447" i="6"/>
  <c r="AZ447" i="6"/>
  <c r="BA447" i="6"/>
  <c r="BB447" i="6"/>
  <c r="BB437" i="6"/>
  <c r="BA437" i="6"/>
  <c r="AZ437" i="6"/>
  <c r="AY437" i="6"/>
  <c r="AX437" i="6"/>
  <c r="AW437" i="6"/>
  <c r="BO44" i="5"/>
  <c r="BP44" i="5"/>
  <c r="BQ44" i="5"/>
  <c r="BR44" i="5"/>
  <c r="BS44" i="5"/>
  <c r="BT44" i="5"/>
  <c r="BU44" i="5"/>
  <c r="BV44" i="5"/>
  <c r="BW44" i="5"/>
  <c r="BX44" i="5"/>
  <c r="BY44" i="5"/>
  <c r="BO45" i="5"/>
  <c r="BP45" i="5"/>
  <c r="BQ45" i="5"/>
  <c r="BR45" i="5"/>
  <c r="BS45" i="5"/>
  <c r="BT45" i="5"/>
  <c r="BU45" i="5"/>
  <c r="BV45" i="5"/>
  <c r="BW45" i="5"/>
  <c r="BX45" i="5"/>
  <c r="BY45" i="5"/>
  <c r="BO46" i="5"/>
  <c r="BP46" i="5"/>
  <c r="BQ46" i="5"/>
  <c r="BR46" i="5"/>
  <c r="BS46" i="5"/>
  <c r="BT46" i="5"/>
  <c r="BU46" i="5"/>
  <c r="BV46" i="5"/>
  <c r="BW46" i="5"/>
  <c r="BX46" i="5"/>
  <c r="BY46" i="5"/>
  <c r="BO47" i="5"/>
  <c r="BP47" i="5"/>
  <c r="BQ47" i="5"/>
  <c r="BR47" i="5"/>
  <c r="BS47" i="5"/>
  <c r="BT47" i="5"/>
  <c r="BU47" i="5"/>
  <c r="BV47" i="5"/>
  <c r="BW47" i="5"/>
  <c r="BX47" i="5"/>
  <c r="BY47" i="5"/>
  <c r="BO48" i="5"/>
  <c r="BP48" i="5"/>
  <c r="BQ48" i="5"/>
  <c r="BR48" i="5"/>
  <c r="BS48" i="5"/>
  <c r="BT48" i="5"/>
  <c r="BU48" i="5"/>
  <c r="BV48" i="5"/>
  <c r="BW48" i="5"/>
  <c r="BX48" i="5"/>
  <c r="BY48" i="5"/>
  <c r="BO49" i="5"/>
  <c r="BP49" i="5"/>
  <c r="BQ49" i="5"/>
  <c r="BR49" i="5"/>
  <c r="BS49" i="5"/>
  <c r="BT49" i="5"/>
  <c r="BU49" i="5"/>
  <c r="BV49" i="5"/>
  <c r="BW49" i="5"/>
  <c r="BX49" i="5"/>
  <c r="BY49" i="5"/>
  <c r="BO50" i="5"/>
  <c r="BP50" i="5"/>
  <c r="BQ50" i="5"/>
  <c r="BR50" i="5"/>
  <c r="BS50" i="5"/>
  <c r="BT50" i="5"/>
  <c r="BU50" i="5"/>
  <c r="BV50" i="5"/>
  <c r="BW50" i="5"/>
  <c r="BX50" i="5"/>
  <c r="BY50" i="5"/>
  <c r="BO51" i="5"/>
  <c r="BP51" i="5"/>
  <c r="BQ51" i="5"/>
  <c r="BR51" i="5"/>
  <c r="BS51" i="5"/>
  <c r="BT51" i="5"/>
  <c r="BU51" i="5"/>
  <c r="BV51" i="5"/>
  <c r="BW51" i="5"/>
  <c r="BX51" i="5"/>
  <c r="BY51" i="5"/>
  <c r="BO52" i="5"/>
  <c r="BP52" i="5"/>
  <c r="BQ52" i="5"/>
  <c r="BR52" i="5"/>
  <c r="BS52" i="5"/>
  <c r="BT52" i="5"/>
  <c r="BU52" i="5"/>
  <c r="BV52" i="5"/>
  <c r="BW52" i="5"/>
  <c r="BX52" i="5"/>
  <c r="BY52" i="5"/>
  <c r="BO53" i="5"/>
  <c r="BP53" i="5"/>
  <c r="BQ53" i="5"/>
  <c r="BR53" i="5"/>
  <c r="BS53" i="5"/>
  <c r="BT53" i="5"/>
  <c r="BU53" i="5"/>
  <c r="BV53" i="5"/>
  <c r="BW53" i="5"/>
  <c r="BX53" i="5"/>
  <c r="BY53" i="5"/>
  <c r="BO54" i="5"/>
  <c r="BP54" i="5"/>
  <c r="BQ54" i="5"/>
  <c r="BR54" i="5"/>
  <c r="BS54" i="5"/>
  <c r="BT54" i="5"/>
  <c r="BU54" i="5"/>
  <c r="BV54" i="5"/>
  <c r="BW54" i="5"/>
  <c r="BX54" i="5"/>
  <c r="BY54" i="5"/>
  <c r="BO55" i="5"/>
  <c r="BP55" i="5"/>
  <c r="BQ55" i="5"/>
  <c r="BR55" i="5"/>
  <c r="BS55" i="5"/>
  <c r="BT55" i="5"/>
  <c r="BU55" i="5"/>
  <c r="BV55" i="5"/>
  <c r="BW55" i="5"/>
  <c r="BX55" i="5"/>
  <c r="BY55" i="5"/>
  <c r="BO56" i="5"/>
  <c r="BP56" i="5"/>
  <c r="BQ56" i="5"/>
  <c r="BR56" i="5"/>
  <c r="BS56" i="5"/>
  <c r="BT56" i="5"/>
  <c r="BU56" i="5"/>
  <c r="BV56" i="5"/>
  <c r="BW56" i="5"/>
  <c r="BX56" i="5"/>
  <c r="BY56" i="5"/>
  <c r="BO57" i="5"/>
  <c r="BP57" i="5"/>
  <c r="BQ57" i="5"/>
  <c r="BR57" i="5"/>
  <c r="BS57" i="5"/>
  <c r="BT57" i="5"/>
  <c r="BU57" i="5"/>
  <c r="BV57" i="5"/>
  <c r="BW57" i="5"/>
  <c r="BX57" i="5"/>
  <c r="BY57" i="5"/>
  <c r="BO58" i="5"/>
  <c r="BP58" i="5"/>
  <c r="BQ58" i="5"/>
  <c r="BR58" i="5"/>
  <c r="BS58" i="5"/>
  <c r="BT58" i="5"/>
  <c r="BU58" i="5"/>
  <c r="BV58" i="5"/>
  <c r="BW58" i="5"/>
  <c r="BX58" i="5"/>
  <c r="BY58" i="5"/>
  <c r="BO59" i="5"/>
  <c r="BP59" i="5"/>
  <c r="BQ59" i="5"/>
  <c r="BR59" i="5"/>
  <c r="BS59" i="5"/>
  <c r="BT59" i="5"/>
  <c r="BU59" i="5"/>
  <c r="BV59" i="5"/>
  <c r="BW59" i="5"/>
  <c r="BX59" i="5"/>
  <c r="BY59" i="5"/>
  <c r="BO60" i="5"/>
  <c r="BP60" i="5"/>
  <c r="BQ60" i="5"/>
  <c r="BR60" i="5"/>
  <c r="BS60" i="5"/>
  <c r="BT60" i="5"/>
  <c r="BU60" i="5"/>
  <c r="BV60" i="5"/>
  <c r="BW60" i="5"/>
  <c r="BX60" i="5"/>
  <c r="BY60" i="5"/>
  <c r="BO61" i="5"/>
  <c r="BP61" i="5"/>
  <c r="BQ61" i="5"/>
  <c r="BR61" i="5"/>
  <c r="BS61" i="5"/>
  <c r="BT61" i="5"/>
  <c r="BU61" i="5"/>
  <c r="BV61" i="5"/>
  <c r="BW61" i="5"/>
  <c r="BX61" i="5"/>
  <c r="BY61" i="5"/>
  <c r="BO62" i="5"/>
  <c r="BP62" i="5"/>
  <c r="BQ62" i="5"/>
  <c r="BR62" i="5"/>
  <c r="BS62" i="5"/>
  <c r="BT62" i="5"/>
  <c r="BU62" i="5"/>
  <c r="BV62" i="5"/>
  <c r="BW62" i="5"/>
  <c r="BX62" i="5"/>
  <c r="BY62" i="5"/>
  <c r="BO63" i="5"/>
  <c r="BP63" i="5"/>
  <c r="BQ63" i="5"/>
  <c r="BR63" i="5"/>
  <c r="BS63" i="5"/>
  <c r="BT63" i="5"/>
  <c r="BU63" i="5"/>
  <c r="BV63" i="5"/>
  <c r="BW63" i="5"/>
  <c r="BX63" i="5"/>
  <c r="BY63" i="5"/>
  <c r="BO64" i="5"/>
  <c r="BP64" i="5"/>
  <c r="BQ64" i="5"/>
  <c r="BR64" i="5"/>
  <c r="BS64" i="5"/>
  <c r="BT64" i="5"/>
  <c r="BU64" i="5"/>
  <c r="BV64" i="5"/>
  <c r="BW64" i="5"/>
  <c r="BX64" i="5"/>
  <c r="BY64" i="5"/>
  <c r="BO65" i="5"/>
  <c r="BP65" i="5"/>
  <c r="BQ65" i="5"/>
  <c r="BR65" i="5"/>
  <c r="BS65" i="5"/>
  <c r="BT65" i="5"/>
  <c r="BU65" i="5"/>
  <c r="BV65" i="5"/>
  <c r="BW65" i="5"/>
  <c r="BX65" i="5"/>
  <c r="BY65" i="5"/>
  <c r="BO66" i="5"/>
  <c r="BP66" i="5"/>
  <c r="BQ66" i="5"/>
  <c r="BR66" i="5"/>
  <c r="BS66" i="5"/>
  <c r="BT66" i="5"/>
  <c r="BU66" i="5"/>
  <c r="BV66" i="5"/>
  <c r="BW66" i="5"/>
  <c r="BX66" i="5"/>
  <c r="BY66" i="5"/>
  <c r="BO67" i="5"/>
  <c r="BP67" i="5"/>
  <c r="BQ67" i="5"/>
  <c r="BR67" i="5"/>
  <c r="BS67" i="5"/>
  <c r="BT67" i="5"/>
  <c r="BU67" i="5"/>
  <c r="BV67" i="5"/>
  <c r="BW67" i="5"/>
  <c r="BX67" i="5"/>
  <c r="BY67" i="5"/>
  <c r="BO68" i="5"/>
  <c r="BP68" i="5"/>
  <c r="BQ68" i="5"/>
  <c r="BR68" i="5"/>
  <c r="BS68" i="5"/>
  <c r="BT68" i="5"/>
  <c r="BU68" i="5"/>
  <c r="BV68" i="5"/>
  <c r="BW68" i="5"/>
  <c r="BX68" i="5"/>
  <c r="BY68" i="5"/>
  <c r="BO69" i="5"/>
  <c r="BP69" i="5"/>
  <c r="BQ69" i="5"/>
  <c r="BR69" i="5"/>
  <c r="BS69" i="5"/>
  <c r="BT69" i="5"/>
  <c r="BU69" i="5"/>
  <c r="BV69" i="5"/>
  <c r="BW69" i="5"/>
  <c r="BX69" i="5"/>
  <c r="BY69" i="5"/>
  <c r="BO70" i="5"/>
  <c r="BP70" i="5"/>
  <c r="BQ70" i="5"/>
  <c r="BR70" i="5"/>
  <c r="BS70" i="5"/>
  <c r="BT70" i="5"/>
  <c r="BU70" i="5"/>
  <c r="BV70" i="5"/>
  <c r="BW70" i="5"/>
  <c r="BX70" i="5"/>
  <c r="BY70" i="5"/>
  <c r="BO71" i="5"/>
  <c r="BP71" i="5"/>
  <c r="BQ71" i="5"/>
  <c r="BR71" i="5"/>
  <c r="BS71" i="5"/>
  <c r="BT71" i="5"/>
  <c r="BU71" i="5"/>
  <c r="BV71" i="5"/>
  <c r="BW71" i="5"/>
  <c r="BX71" i="5"/>
  <c r="BY71" i="5"/>
  <c r="BO72" i="5"/>
  <c r="BP72" i="5"/>
  <c r="BQ72" i="5"/>
  <c r="BR72" i="5"/>
  <c r="BS72" i="5"/>
  <c r="BT72" i="5"/>
  <c r="BU72" i="5"/>
  <c r="BV72" i="5"/>
  <c r="BW72" i="5"/>
  <c r="BX72" i="5"/>
  <c r="BY72" i="5"/>
  <c r="BO73" i="5"/>
  <c r="BP73" i="5"/>
  <c r="BQ73" i="5"/>
  <c r="BR73" i="5"/>
  <c r="BS73" i="5"/>
  <c r="BT73" i="5"/>
  <c r="BU73" i="5"/>
  <c r="BV73" i="5"/>
  <c r="BW73" i="5"/>
  <c r="BX73" i="5"/>
  <c r="BY73" i="5"/>
  <c r="BO74" i="5"/>
  <c r="BP74" i="5"/>
  <c r="BQ74" i="5"/>
  <c r="BR74" i="5"/>
  <c r="BS74" i="5"/>
  <c r="BT74" i="5"/>
  <c r="BU74" i="5"/>
  <c r="BV74" i="5"/>
  <c r="BW74" i="5"/>
  <c r="BX74" i="5"/>
  <c r="BY74" i="5"/>
  <c r="BO75" i="5"/>
  <c r="BP75" i="5"/>
  <c r="BQ75" i="5"/>
  <c r="BR75" i="5"/>
  <c r="BS75" i="5"/>
  <c r="BT75" i="5"/>
  <c r="BU75" i="5"/>
  <c r="BV75" i="5"/>
  <c r="BW75" i="5"/>
  <c r="BX75" i="5"/>
  <c r="BY75" i="5"/>
  <c r="BO76" i="5"/>
  <c r="BP76" i="5"/>
  <c r="BQ76" i="5"/>
  <c r="BR76" i="5"/>
  <c r="BS76" i="5"/>
  <c r="BT76" i="5"/>
  <c r="BU76" i="5"/>
  <c r="BV76" i="5"/>
  <c r="BW76" i="5"/>
  <c r="BX76" i="5"/>
  <c r="BY76" i="5"/>
  <c r="BO77" i="5"/>
  <c r="BP77" i="5"/>
  <c r="BQ77" i="5"/>
  <c r="BR77" i="5"/>
  <c r="BS77" i="5"/>
  <c r="BT77" i="5"/>
  <c r="BU77" i="5"/>
  <c r="BV77" i="5"/>
  <c r="BW77" i="5"/>
  <c r="BX77" i="5"/>
  <c r="BY77" i="5"/>
  <c r="BO78" i="5"/>
  <c r="BP78" i="5"/>
  <c r="BQ78" i="5"/>
  <c r="BR78" i="5"/>
  <c r="BS78" i="5"/>
  <c r="BT78" i="5"/>
  <c r="BU78" i="5"/>
  <c r="BV78" i="5"/>
  <c r="BW78" i="5"/>
  <c r="BX78" i="5"/>
  <c r="BY78" i="5"/>
  <c r="BO79" i="5"/>
  <c r="BP79" i="5"/>
  <c r="BQ79" i="5"/>
  <c r="BR79" i="5"/>
  <c r="BS79" i="5"/>
  <c r="BT79" i="5"/>
  <c r="BU79" i="5"/>
  <c r="BV79" i="5"/>
  <c r="BW79" i="5"/>
  <c r="BX79" i="5"/>
  <c r="BY79" i="5"/>
  <c r="BO80" i="5"/>
  <c r="BP80" i="5"/>
  <c r="BQ80" i="5"/>
  <c r="BR80" i="5"/>
  <c r="BS80" i="5"/>
  <c r="BT80" i="5"/>
  <c r="BU80" i="5"/>
  <c r="BV80" i="5"/>
  <c r="BW80" i="5"/>
  <c r="BX80" i="5"/>
  <c r="BY80" i="5"/>
  <c r="BO81" i="5"/>
  <c r="BP81" i="5"/>
  <c r="BQ81" i="5"/>
  <c r="BR81" i="5"/>
  <c r="BS81" i="5"/>
  <c r="BT81" i="5"/>
  <c r="BU81" i="5"/>
  <c r="BV81" i="5"/>
  <c r="BW81" i="5"/>
  <c r="BX81" i="5"/>
  <c r="BY81" i="5"/>
  <c r="BO82" i="5"/>
  <c r="BP82" i="5"/>
  <c r="BQ82" i="5"/>
  <c r="BR82" i="5"/>
  <c r="BS82" i="5"/>
  <c r="BT82" i="5"/>
  <c r="BU82" i="5"/>
  <c r="BV82" i="5"/>
  <c r="BW82" i="5"/>
  <c r="BX82" i="5"/>
  <c r="BY82" i="5"/>
  <c r="BO83" i="5"/>
  <c r="BP83" i="5"/>
  <c r="BQ83" i="5"/>
  <c r="BR83" i="5"/>
  <c r="BS83" i="5"/>
  <c r="BT83" i="5"/>
  <c r="BU83" i="5"/>
  <c r="BV83" i="5"/>
  <c r="BW83" i="5"/>
  <c r="BX83" i="5"/>
  <c r="BY83" i="5"/>
  <c r="BO84" i="5"/>
  <c r="BP84" i="5"/>
  <c r="BQ84" i="5"/>
  <c r="BR84" i="5"/>
  <c r="BS84" i="5"/>
  <c r="BT84" i="5"/>
  <c r="BU84" i="5"/>
  <c r="BV84" i="5"/>
  <c r="BW84" i="5"/>
  <c r="BX84" i="5"/>
  <c r="BY84" i="5"/>
  <c r="BO85" i="5"/>
  <c r="BP85" i="5"/>
  <c r="BQ85" i="5"/>
  <c r="BR85" i="5"/>
  <c r="BS85" i="5"/>
  <c r="BT85" i="5"/>
  <c r="BU85" i="5"/>
  <c r="BV85" i="5"/>
  <c r="BW85" i="5"/>
  <c r="BX85" i="5"/>
  <c r="BY85" i="5"/>
  <c r="BO86" i="5"/>
  <c r="BP86" i="5"/>
  <c r="BQ86" i="5"/>
  <c r="BR86" i="5"/>
  <c r="BS86" i="5"/>
  <c r="BT86" i="5"/>
  <c r="BU86" i="5"/>
  <c r="BV86" i="5"/>
  <c r="BW86" i="5"/>
  <c r="BX86" i="5"/>
  <c r="BY86" i="5"/>
  <c r="BO87" i="5"/>
  <c r="BP87" i="5"/>
  <c r="BQ87" i="5"/>
  <c r="BR87" i="5"/>
  <c r="BS87" i="5"/>
  <c r="BT87" i="5"/>
  <c r="BU87" i="5"/>
  <c r="BV87" i="5"/>
  <c r="BW87" i="5"/>
  <c r="BX87" i="5"/>
  <c r="BY87" i="5"/>
  <c r="BO88" i="5"/>
  <c r="BP88" i="5"/>
  <c r="BQ88" i="5"/>
  <c r="BR88" i="5"/>
  <c r="BS88" i="5"/>
  <c r="BT88" i="5"/>
  <c r="BU88" i="5"/>
  <c r="BV88" i="5"/>
  <c r="BW88" i="5"/>
  <c r="BX88" i="5"/>
  <c r="BY88" i="5"/>
  <c r="BO89" i="5"/>
  <c r="BP89" i="5"/>
  <c r="BQ89" i="5"/>
  <c r="BR89" i="5"/>
  <c r="BS89" i="5"/>
  <c r="BT89" i="5"/>
  <c r="BU89" i="5"/>
  <c r="BV89" i="5"/>
  <c r="BW89" i="5"/>
  <c r="BX89" i="5"/>
  <c r="BY89" i="5"/>
  <c r="BO90" i="5"/>
  <c r="BP90" i="5"/>
  <c r="BQ90" i="5"/>
  <c r="BR90" i="5"/>
  <c r="BS90" i="5"/>
  <c r="BT90" i="5"/>
  <c r="BU90" i="5"/>
  <c r="BV90" i="5"/>
  <c r="BW90" i="5"/>
  <c r="BX90" i="5"/>
  <c r="BY90" i="5"/>
  <c r="BO91" i="5"/>
  <c r="BP91" i="5"/>
  <c r="BQ91" i="5"/>
  <c r="BR91" i="5"/>
  <c r="BS91" i="5"/>
  <c r="BT91" i="5"/>
  <c r="BU91" i="5"/>
  <c r="BV91" i="5"/>
  <c r="BW91" i="5"/>
  <c r="BX91" i="5"/>
  <c r="BY91" i="5"/>
  <c r="BO92" i="5"/>
  <c r="BP92" i="5"/>
  <c r="BQ92" i="5"/>
  <c r="BR92" i="5"/>
  <c r="BS92" i="5"/>
  <c r="BT92" i="5"/>
  <c r="BU92" i="5"/>
  <c r="BV92" i="5"/>
  <c r="BW92" i="5"/>
  <c r="BX92" i="5"/>
  <c r="BY92" i="5"/>
  <c r="BO93" i="5"/>
  <c r="BP93" i="5"/>
  <c r="BQ93" i="5"/>
  <c r="BR93" i="5"/>
  <c r="BS93" i="5"/>
  <c r="BT93" i="5"/>
  <c r="BU93" i="5"/>
  <c r="BV93" i="5"/>
  <c r="BW93" i="5"/>
  <c r="BX93" i="5"/>
  <c r="BY93" i="5"/>
  <c r="BO94" i="5"/>
  <c r="BP94" i="5"/>
  <c r="BQ94" i="5"/>
  <c r="BR94" i="5"/>
  <c r="BS94" i="5"/>
  <c r="BT94" i="5"/>
  <c r="BU94" i="5"/>
  <c r="BV94" i="5"/>
  <c r="BW94" i="5"/>
  <c r="BX94" i="5"/>
  <c r="BY94" i="5"/>
  <c r="BO95" i="5"/>
  <c r="BP95" i="5"/>
  <c r="BQ95" i="5"/>
  <c r="BR95" i="5"/>
  <c r="BS95" i="5"/>
  <c r="BT95" i="5"/>
  <c r="BU95" i="5"/>
  <c r="BV95" i="5"/>
  <c r="BW95" i="5"/>
  <c r="BX95" i="5"/>
  <c r="BY95" i="5"/>
  <c r="BO96" i="5"/>
  <c r="BP96" i="5"/>
  <c r="BQ96" i="5"/>
  <c r="BR96" i="5"/>
  <c r="BS96" i="5"/>
  <c r="BT96" i="5"/>
  <c r="BU96" i="5"/>
  <c r="BV96" i="5"/>
  <c r="BW96" i="5"/>
  <c r="BX96" i="5"/>
  <c r="BY96" i="5"/>
  <c r="BO97" i="5"/>
  <c r="BP97" i="5"/>
  <c r="BQ97" i="5"/>
  <c r="BR97" i="5"/>
  <c r="BS97" i="5"/>
  <c r="BT97" i="5"/>
  <c r="BU97" i="5"/>
  <c r="BV97" i="5"/>
  <c r="BW97" i="5"/>
  <c r="BX97" i="5"/>
  <c r="BY97" i="5"/>
  <c r="BP43" i="5"/>
  <c r="BQ43" i="5"/>
  <c r="BR43" i="5"/>
  <c r="BS43" i="5"/>
  <c r="BT43" i="5"/>
  <c r="BU43" i="5"/>
  <c r="BV43" i="5"/>
  <c r="BW43" i="5"/>
  <c r="BX43" i="5"/>
  <c r="BY43" i="5"/>
  <c r="BA434" i="6" s="1"/>
  <c r="BO43" i="5"/>
  <c r="BD44" i="5"/>
  <c r="BE44" i="5"/>
  <c r="BF44" i="5"/>
  <c r="BG44" i="5"/>
  <c r="BH44" i="5"/>
  <c r="BI44" i="5"/>
  <c r="BJ44" i="5"/>
  <c r="BK44" i="5"/>
  <c r="BL44" i="5"/>
  <c r="BM44" i="5"/>
  <c r="BN44" i="5"/>
  <c r="BD45" i="5"/>
  <c r="BE45" i="5"/>
  <c r="BF45" i="5"/>
  <c r="BG45" i="5"/>
  <c r="BH45" i="5"/>
  <c r="BI45" i="5"/>
  <c r="BJ45" i="5"/>
  <c r="BK45" i="5"/>
  <c r="BL45" i="5"/>
  <c r="BM45" i="5"/>
  <c r="BN45" i="5"/>
  <c r="BD46" i="5"/>
  <c r="BE46" i="5"/>
  <c r="BF46" i="5"/>
  <c r="BG46" i="5"/>
  <c r="BH46" i="5"/>
  <c r="BI46" i="5"/>
  <c r="BJ46" i="5"/>
  <c r="BK46" i="5"/>
  <c r="BL46" i="5"/>
  <c r="BM46" i="5"/>
  <c r="BN46" i="5"/>
  <c r="BD47" i="5"/>
  <c r="BE47" i="5"/>
  <c r="BF47" i="5"/>
  <c r="BG47" i="5"/>
  <c r="BH47" i="5"/>
  <c r="BI47" i="5"/>
  <c r="BJ47" i="5"/>
  <c r="BK47" i="5"/>
  <c r="BL47" i="5"/>
  <c r="BM47" i="5"/>
  <c r="BN47" i="5"/>
  <c r="BD48" i="5"/>
  <c r="BE48" i="5"/>
  <c r="BF48" i="5"/>
  <c r="BG48" i="5"/>
  <c r="BH48" i="5"/>
  <c r="BI48" i="5"/>
  <c r="BJ48" i="5"/>
  <c r="BK48" i="5"/>
  <c r="BL48" i="5"/>
  <c r="BM48" i="5"/>
  <c r="BN48" i="5"/>
  <c r="BD49" i="5"/>
  <c r="BE49" i="5"/>
  <c r="BF49" i="5"/>
  <c r="BG49" i="5"/>
  <c r="BH49" i="5"/>
  <c r="BI49" i="5"/>
  <c r="BJ49" i="5"/>
  <c r="BK49" i="5"/>
  <c r="BL49" i="5"/>
  <c r="BM49" i="5"/>
  <c r="BN49" i="5"/>
  <c r="BD50" i="5"/>
  <c r="BE50" i="5"/>
  <c r="BF50" i="5"/>
  <c r="BG50" i="5"/>
  <c r="BH50" i="5"/>
  <c r="BI50" i="5"/>
  <c r="BJ50" i="5"/>
  <c r="BK50" i="5"/>
  <c r="BL50" i="5"/>
  <c r="BM50" i="5"/>
  <c r="BN50" i="5"/>
  <c r="BD51" i="5"/>
  <c r="BE51" i="5"/>
  <c r="BF51" i="5"/>
  <c r="BG51" i="5"/>
  <c r="BH51" i="5"/>
  <c r="BI51" i="5"/>
  <c r="BJ51" i="5"/>
  <c r="BK51" i="5"/>
  <c r="BL51" i="5"/>
  <c r="BM51" i="5"/>
  <c r="BN51" i="5"/>
  <c r="BD52" i="5"/>
  <c r="BE52" i="5"/>
  <c r="BF52" i="5"/>
  <c r="BG52" i="5"/>
  <c r="BH52" i="5"/>
  <c r="BI52" i="5"/>
  <c r="BJ52" i="5"/>
  <c r="BK52" i="5"/>
  <c r="BL52" i="5"/>
  <c r="BM52" i="5"/>
  <c r="BN52" i="5"/>
  <c r="BD53" i="5"/>
  <c r="BE53" i="5"/>
  <c r="BF53" i="5"/>
  <c r="BG53" i="5"/>
  <c r="BH53" i="5"/>
  <c r="BI53" i="5"/>
  <c r="BJ53" i="5"/>
  <c r="BK53" i="5"/>
  <c r="BL53" i="5"/>
  <c r="BM53" i="5"/>
  <c r="BN53" i="5"/>
  <c r="BD54" i="5"/>
  <c r="BE54" i="5"/>
  <c r="BF54" i="5"/>
  <c r="BG54" i="5"/>
  <c r="BH54" i="5"/>
  <c r="BI54" i="5"/>
  <c r="BJ54" i="5"/>
  <c r="BK54" i="5"/>
  <c r="BL54" i="5"/>
  <c r="BM54" i="5"/>
  <c r="BN54" i="5"/>
  <c r="BD55" i="5"/>
  <c r="BE55" i="5"/>
  <c r="BF55" i="5"/>
  <c r="BG55" i="5"/>
  <c r="BH55" i="5"/>
  <c r="BI55" i="5"/>
  <c r="BJ55" i="5"/>
  <c r="BK55" i="5"/>
  <c r="BL55" i="5"/>
  <c r="BM55" i="5"/>
  <c r="BN55" i="5"/>
  <c r="BD56" i="5"/>
  <c r="BE56" i="5"/>
  <c r="BF56" i="5"/>
  <c r="BG56" i="5"/>
  <c r="BH56" i="5"/>
  <c r="BI56" i="5"/>
  <c r="BJ56" i="5"/>
  <c r="BK56" i="5"/>
  <c r="BL56" i="5"/>
  <c r="BM56" i="5"/>
  <c r="BN56" i="5"/>
  <c r="BD57" i="5"/>
  <c r="BE57" i="5"/>
  <c r="BF57" i="5"/>
  <c r="BG57" i="5"/>
  <c r="BH57" i="5"/>
  <c r="BI57" i="5"/>
  <c r="BJ57" i="5"/>
  <c r="BK57" i="5"/>
  <c r="BL57" i="5"/>
  <c r="BM57" i="5"/>
  <c r="BN57" i="5"/>
  <c r="BD58" i="5"/>
  <c r="BE58" i="5"/>
  <c r="BF58" i="5"/>
  <c r="BG58" i="5"/>
  <c r="BH58" i="5"/>
  <c r="BI58" i="5"/>
  <c r="BJ58" i="5"/>
  <c r="BK58" i="5"/>
  <c r="BL58" i="5"/>
  <c r="BM58" i="5"/>
  <c r="BN58" i="5"/>
  <c r="BD59" i="5"/>
  <c r="BE59" i="5"/>
  <c r="BF59" i="5"/>
  <c r="BG59" i="5"/>
  <c r="BH59" i="5"/>
  <c r="BI59" i="5"/>
  <c r="BJ59" i="5"/>
  <c r="BK59" i="5"/>
  <c r="BL59" i="5"/>
  <c r="BM59" i="5"/>
  <c r="BN59" i="5"/>
  <c r="BD60" i="5"/>
  <c r="BE60" i="5"/>
  <c r="BF60" i="5"/>
  <c r="BG60" i="5"/>
  <c r="BH60" i="5"/>
  <c r="BI60" i="5"/>
  <c r="BJ60" i="5"/>
  <c r="BK60" i="5"/>
  <c r="BL60" i="5"/>
  <c r="BM60" i="5"/>
  <c r="BN60" i="5"/>
  <c r="BD61" i="5"/>
  <c r="BE61" i="5"/>
  <c r="BF61" i="5"/>
  <c r="BG61" i="5"/>
  <c r="BH61" i="5"/>
  <c r="BI61" i="5"/>
  <c r="BJ61" i="5"/>
  <c r="BK61" i="5"/>
  <c r="BL61" i="5"/>
  <c r="BM61" i="5"/>
  <c r="BN61" i="5"/>
  <c r="BD62" i="5"/>
  <c r="BE62" i="5"/>
  <c r="BF62" i="5"/>
  <c r="BG62" i="5"/>
  <c r="BH62" i="5"/>
  <c r="BI62" i="5"/>
  <c r="BJ62" i="5"/>
  <c r="BK62" i="5"/>
  <c r="BL62" i="5"/>
  <c r="BM62" i="5"/>
  <c r="BN62" i="5"/>
  <c r="BD63" i="5"/>
  <c r="BE63" i="5"/>
  <c r="BF63" i="5"/>
  <c r="BG63" i="5"/>
  <c r="BH63" i="5"/>
  <c r="BI63" i="5"/>
  <c r="BJ63" i="5"/>
  <c r="BK63" i="5"/>
  <c r="BL63" i="5"/>
  <c r="BM63" i="5"/>
  <c r="BN63" i="5"/>
  <c r="BD64" i="5"/>
  <c r="BE64" i="5"/>
  <c r="BF64" i="5"/>
  <c r="BG64" i="5"/>
  <c r="BH64" i="5"/>
  <c r="BI64" i="5"/>
  <c r="BJ64" i="5"/>
  <c r="BK64" i="5"/>
  <c r="BL64" i="5"/>
  <c r="BM64" i="5"/>
  <c r="BN64" i="5"/>
  <c r="BD65" i="5"/>
  <c r="BE65" i="5"/>
  <c r="BF65" i="5"/>
  <c r="BG65" i="5"/>
  <c r="BH65" i="5"/>
  <c r="BI65" i="5"/>
  <c r="BJ65" i="5"/>
  <c r="BK65" i="5"/>
  <c r="BL65" i="5"/>
  <c r="BM65" i="5"/>
  <c r="BN65" i="5"/>
  <c r="BD66" i="5"/>
  <c r="BE66" i="5"/>
  <c r="BF66" i="5"/>
  <c r="BG66" i="5"/>
  <c r="BH66" i="5"/>
  <c r="BI66" i="5"/>
  <c r="BJ66" i="5"/>
  <c r="BK66" i="5"/>
  <c r="BL66" i="5"/>
  <c r="BM66" i="5"/>
  <c r="BN66" i="5"/>
  <c r="BD67" i="5"/>
  <c r="BE67" i="5"/>
  <c r="BF67" i="5"/>
  <c r="BG67" i="5"/>
  <c r="BH67" i="5"/>
  <c r="BI67" i="5"/>
  <c r="BJ67" i="5"/>
  <c r="BK67" i="5"/>
  <c r="BL67" i="5"/>
  <c r="BM67" i="5"/>
  <c r="BN67" i="5"/>
  <c r="BD68" i="5"/>
  <c r="BE68" i="5"/>
  <c r="BF68" i="5"/>
  <c r="BG68" i="5"/>
  <c r="BH68" i="5"/>
  <c r="BI68" i="5"/>
  <c r="BJ68" i="5"/>
  <c r="BK68" i="5"/>
  <c r="BL68" i="5"/>
  <c r="BM68" i="5"/>
  <c r="BN68" i="5"/>
  <c r="BD69" i="5"/>
  <c r="BE69" i="5"/>
  <c r="BF69" i="5"/>
  <c r="BG69" i="5"/>
  <c r="BH69" i="5"/>
  <c r="BI69" i="5"/>
  <c r="BJ69" i="5"/>
  <c r="BK69" i="5"/>
  <c r="BL69" i="5"/>
  <c r="BM69" i="5"/>
  <c r="BN69" i="5"/>
  <c r="BD70" i="5"/>
  <c r="BE70" i="5"/>
  <c r="BF70" i="5"/>
  <c r="BG70" i="5"/>
  <c r="BH70" i="5"/>
  <c r="BI70" i="5"/>
  <c r="BJ70" i="5"/>
  <c r="BK70" i="5"/>
  <c r="BL70" i="5"/>
  <c r="BM70" i="5"/>
  <c r="BN70" i="5"/>
  <c r="BD71" i="5"/>
  <c r="BE71" i="5"/>
  <c r="BF71" i="5"/>
  <c r="BG71" i="5"/>
  <c r="BH71" i="5"/>
  <c r="BI71" i="5"/>
  <c r="BJ71" i="5"/>
  <c r="BK71" i="5"/>
  <c r="BL71" i="5"/>
  <c r="BM71" i="5"/>
  <c r="BN71" i="5"/>
  <c r="BD72" i="5"/>
  <c r="BE72" i="5"/>
  <c r="BF72" i="5"/>
  <c r="BG72" i="5"/>
  <c r="BH72" i="5"/>
  <c r="BI72" i="5"/>
  <c r="BJ72" i="5"/>
  <c r="BK72" i="5"/>
  <c r="BL72" i="5"/>
  <c r="BM72" i="5"/>
  <c r="BN72" i="5"/>
  <c r="BD73" i="5"/>
  <c r="BE73" i="5"/>
  <c r="BF73" i="5"/>
  <c r="BG73" i="5"/>
  <c r="BH73" i="5"/>
  <c r="BI73" i="5"/>
  <c r="BJ73" i="5"/>
  <c r="BK73" i="5"/>
  <c r="BL73" i="5"/>
  <c r="BM73" i="5"/>
  <c r="BN73" i="5"/>
  <c r="BD74" i="5"/>
  <c r="BE74" i="5"/>
  <c r="BF74" i="5"/>
  <c r="BG74" i="5"/>
  <c r="BH74" i="5"/>
  <c r="BI74" i="5"/>
  <c r="BJ74" i="5"/>
  <c r="BK74" i="5"/>
  <c r="BL74" i="5"/>
  <c r="BM74" i="5"/>
  <c r="BN74" i="5"/>
  <c r="BD75" i="5"/>
  <c r="BE75" i="5"/>
  <c r="BF75" i="5"/>
  <c r="BG75" i="5"/>
  <c r="BH75" i="5"/>
  <c r="BI75" i="5"/>
  <c r="BJ75" i="5"/>
  <c r="BK75" i="5"/>
  <c r="BL75" i="5"/>
  <c r="BM75" i="5"/>
  <c r="BN75" i="5"/>
  <c r="BD76" i="5"/>
  <c r="BE76" i="5"/>
  <c r="BF76" i="5"/>
  <c r="BG76" i="5"/>
  <c r="BH76" i="5"/>
  <c r="BI76" i="5"/>
  <c r="BJ76" i="5"/>
  <c r="BK76" i="5"/>
  <c r="BL76" i="5"/>
  <c r="BM76" i="5"/>
  <c r="BN76" i="5"/>
  <c r="BD77" i="5"/>
  <c r="BE77" i="5"/>
  <c r="BF77" i="5"/>
  <c r="BG77" i="5"/>
  <c r="BH77" i="5"/>
  <c r="BI77" i="5"/>
  <c r="BJ77" i="5"/>
  <c r="BK77" i="5"/>
  <c r="BL77" i="5"/>
  <c r="BM77" i="5"/>
  <c r="BN77" i="5"/>
  <c r="BD78" i="5"/>
  <c r="BE78" i="5"/>
  <c r="BF78" i="5"/>
  <c r="BG78" i="5"/>
  <c r="BH78" i="5"/>
  <c r="BI78" i="5"/>
  <c r="BJ78" i="5"/>
  <c r="BK78" i="5"/>
  <c r="BL78" i="5"/>
  <c r="BM78" i="5"/>
  <c r="BN78" i="5"/>
  <c r="BD79" i="5"/>
  <c r="BE79" i="5"/>
  <c r="BF79" i="5"/>
  <c r="BG79" i="5"/>
  <c r="BH79" i="5"/>
  <c r="BI79" i="5"/>
  <c r="BJ79" i="5"/>
  <c r="BK79" i="5"/>
  <c r="BL79" i="5"/>
  <c r="BM79" i="5"/>
  <c r="BN79" i="5"/>
  <c r="BD80" i="5"/>
  <c r="BE80" i="5"/>
  <c r="BF80" i="5"/>
  <c r="BG80" i="5"/>
  <c r="BH80" i="5"/>
  <c r="BI80" i="5"/>
  <c r="BJ80" i="5"/>
  <c r="BK80" i="5"/>
  <c r="BL80" i="5"/>
  <c r="BM80" i="5"/>
  <c r="BN80" i="5"/>
  <c r="BD81" i="5"/>
  <c r="BE81" i="5"/>
  <c r="BF81" i="5"/>
  <c r="BG81" i="5"/>
  <c r="BH81" i="5"/>
  <c r="BI81" i="5"/>
  <c r="BJ81" i="5"/>
  <c r="BK81" i="5"/>
  <c r="BL81" i="5"/>
  <c r="BM81" i="5"/>
  <c r="BN81" i="5"/>
  <c r="BD82" i="5"/>
  <c r="BE82" i="5"/>
  <c r="BF82" i="5"/>
  <c r="BG82" i="5"/>
  <c r="BH82" i="5"/>
  <c r="BI82" i="5"/>
  <c r="BJ82" i="5"/>
  <c r="BK82" i="5"/>
  <c r="BL82" i="5"/>
  <c r="BM82" i="5"/>
  <c r="BN82" i="5"/>
  <c r="BD83" i="5"/>
  <c r="BE83" i="5"/>
  <c r="BF83" i="5"/>
  <c r="BG83" i="5"/>
  <c r="BH83" i="5"/>
  <c r="BI83" i="5"/>
  <c r="BJ83" i="5"/>
  <c r="BK83" i="5"/>
  <c r="BL83" i="5"/>
  <c r="BM83" i="5"/>
  <c r="BN83" i="5"/>
  <c r="BD84" i="5"/>
  <c r="BE84" i="5"/>
  <c r="BF84" i="5"/>
  <c r="BG84" i="5"/>
  <c r="BH84" i="5"/>
  <c r="BI84" i="5"/>
  <c r="BJ84" i="5"/>
  <c r="BK84" i="5"/>
  <c r="BL84" i="5"/>
  <c r="BM84" i="5"/>
  <c r="BN84" i="5"/>
  <c r="BD85" i="5"/>
  <c r="BE85" i="5"/>
  <c r="BF85" i="5"/>
  <c r="BG85" i="5"/>
  <c r="BH85" i="5"/>
  <c r="BI85" i="5"/>
  <c r="BJ85" i="5"/>
  <c r="BK85" i="5"/>
  <c r="BL85" i="5"/>
  <c r="BM85" i="5"/>
  <c r="BN85" i="5"/>
  <c r="BD86" i="5"/>
  <c r="BE86" i="5"/>
  <c r="BF86" i="5"/>
  <c r="BG86" i="5"/>
  <c r="BH86" i="5"/>
  <c r="BI86" i="5"/>
  <c r="BJ86" i="5"/>
  <c r="BK86" i="5"/>
  <c r="BL86" i="5"/>
  <c r="BM86" i="5"/>
  <c r="BN86" i="5"/>
  <c r="BD87" i="5"/>
  <c r="BE87" i="5"/>
  <c r="BF87" i="5"/>
  <c r="BG87" i="5"/>
  <c r="BH87" i="5"/>
  <c r="BI87" i="5"/>
  <c r="BJ87" i="5"/>
  <c r="BK87" i="5"/>
  <c r="BL87" i="5"/>
  <c r="BM87" i="5"/>
  <c r="BN87" i="5"/>
  <c r="BD88" i="5"/>
  <c r="BE88" i="5"/>
  <c r="BF88" i="5"/>
  <c r="BG88" i="5"/>
  <c r="BH88" i="5"/>
  <c r="BI88" i="5"/>
  <c r="BJ88" i="5"/>
  <c r="BK88" i="5"/>
  <c r="BL88" i="5"/>
  <c r="BM88" i="5"/>
  <c r="BN88" i="5"/>
  <c r="BD89" i="5"/>
  <c r="BE89" i="5"/>
  <c r="BF89" i="5"/>
  <c r="BG89" i="5"/>
  <c r="BH89" i="5"/>
  <c r="BI89" i="5"/>
  <c r="BJ89" i="5"/>
  <c r="BK89" i="5"/>
  <c r="BL89" i="5"/>
  <c r="BM89" i="5"/>
  <c r="BN89" i="5"/>
  <c r="BD90" i="5"/>
  <c r="BE90" i="5"/>
  <c r="BF90" i="5"/>
  <c r="BG90" i="5"/>
  <c r="BH90" i="5"/>
  <c r="BI90" i="5"/>
  <c r="BJ90" i="5"/>
  <c r="BK90" i="5"/>
  <c r="BL90" i="5"/>
  <c r="BM90" i="5"/>
  <c r="BN90" i="5"/>
  <c r="BD91" i="5"/>
  <c r="BE91" i="5"/>
  <c r="BF91" i="5"/>
  <c r="BG91" i="5"/>
  <c r="BH91" i="5"/>
  <c r="BI91" i="5"/>
  <c r="BJ91" i="5"/>
  <c r="BK91" i="5"/>
  <c r="BL91" i="5"/>
  <c r="BM91" i="5"/>
  <c r="BN91" i="5"/>
  <c r="BD92" i="5"/>
  <c r="BE92" i="5"/>
  <c r="BF92" i="5"/>
  <c r="BG92" i="5"/>
  <c r="BH92" i="5"/>
  <c r="BI92" i="5"/>
  <c r="BJ92" i="5"/>
  <c r="BK92" i="5"/>
  <c r="BL92" i="5"/>
  <c r="BM92" i="5"/>
  <c r="BN92" i="5"/>
  <c r="BD93" i="5"/>
  <c r="BE93" i="5"/>
  <c r="BF93" i="5"/>
  <c r="BG93" i="5"/>
  <c r="BH93" i="5"/>
  <c r="BI93" i="5"/>
  <c r="BJ93" i="5"/>
  <c r="BK93" i="5"/>
  <c r="BL93" i="5"/>
  <c r="BM93" i="5"/>
  <c r="BN93" i="5"/>
  <c r="BD94" i="5"/>
  <c r="BE94" i="5"/>
  <c r="BF94" i="5"/>
  <c r="BG94" i="5"/>
  <c r="BH94" i="5"/>
  <c r="BI94" i="5"/>
  <c r="BJ94" i="5"/>
  <c r="BK94" i="5"/>
  <c r="BL94" i="5"/>
  <c r="BM94" i="5"/>
  <c r="BN94" i="5"/>
  <c r="BD95" i="5"/>
  <c r="BE95" i="5"/>
  <c r="BF95" i="5"/>
  <c r="BG95" i="5"/>
  <c r="BH95" i="5"/>
  <c r="BI95" i="5"/>
  <c r="BJ95" i="5"/>
  <c r="BK95" i="5"/>
  <c r="BL95" i="5"/>
  <c r="BM95" i="5"/>
  <c r="BN95" i="5"/>
  <c r="BD96" i="5"/>
  <c r="BE96" i="5"/>
  <c r="BF96" i="5"/>
  <c r="BG96" i="5"/>
  <c r="BH96" i="5"/>
  <c r="BI96" i="5"/>
  <c r="BJ96" i="5"/>
  <c r="BK96" i="5"/>
  <c r="BL96" i="5"/>
  <c r="BM96" i="5"/>
  <c r="BN96" i="5"/>
  <c r="BD97" i="5"/>
  <c r="BE97" i="5"/>
  <c r="BF97" i="5"/>
  <c r="BG97" i="5"/>
  <c r="BH97" i="5"/>
  <c r="BI97" i="5"/>
  <c r="BJ97" i="5"/>
  <c r="BK97" i="5"/>
  <c r="BL97" i="5"/>
  <c r="BM97" i="5"/>
  <c r="BN97" i="5"/>
  <c r="BE43" i="5"/>
  <c r="BF43" i="5"/>
  <c r="BG43" i="5"/>
  <c r="BH43" i="5"/>
  <c r="BI43" i="5"/>
  <c r="BJ43" i="5"/>
  <c r="BK43" i="5"/>
  <c r="BL43" i="5"/>
  <c r="BM43" i="5"/>
  <c r="BN43" i="5"/>
  <c r="BD43" i="5"/>
  <c r="AT44" i="5"/>
  <c r="AU44" i="5"/>
  <c r="AV44" i="5"/>
  <c r="AW44" i="5"/>
  <c r="AX44" i="5"/>
  <c r="AY44" i="5"/>
  <c r="AZ44" i="5"/>
  <c r="BA44" i="5"/>
  <c r="BB44" i="5"/>
  <c r="BC44" i="5"/>
  <c r="AT45" i="5"/>
  <c r="AU45" i="5"/>
  <c r="AV45" i="5"/>
  <c r="AW45" i="5"/>
  <c r="AX45" i="5"/>
  <c r="AY45" i="5"/>
  <c r="AZ45" i="5"/>
  <c r="BA45" i="5"/>
  <c r="BB45" i="5"/>
  <c r="BC45" i="5"/>
  <c r="AT46" i="5"/>
  <c r="AU46" i="5"/>
  <c r="AV46" i="5"/>
  <c r="AW46" i="5"/>
  <c r="AX46" i="5"/>
  <c r="AY46" i="5"/>
  <c r="AZ46" i="5"/>
  <c r="BA46" i="5"/>
  <c r="BB46" i="5"/>
  <c r="BC46" i="5"/>
  <c r="AT47" i="5"/>
  <c r="AU47" i="5"/>
  <c r="AV47" i="5"/>
  <c r="AW47" i="5"/>
  <c r="AX47" i="5"/>
  <c r="AY47" i="5"/>
  <c r="AZ47" i="5"/>
  <c r="BA47" i="5"/>
  <c r="BB47" i="5"/>
  <c r="BC47" i="5"/>
  <c r="AT48" i="5"/>
  <c r="AU48" i="5"/>
  <c r="AV48" i="5"/>
  <c r="AW48" i="5"/>
  <c r="AX48" i="5"/>
  <c r="AY48" i="5"/>
  <c r="AZ48" i="5"/>
  <c r="BA48" i="5"/>
  <c r="BB48" i="5"/>
  <c r="BC48" i="5"/>
  <c r="AT49" i="5"/>
  <c r="AU49" i="5"/>
  <c r="AV49" i="5"/>
  <c r="AW49" i="5"/>
  <c r="AX49" i="5"/>
  <c r="AY49" i="5"/>
  <c r="AZ49" i="5"/>
  <c r="BA49" i="5"/>
  <c r="BB49" i="5"/>
  <c r="BC49" i="5"/>
  <c r="AT50" i="5"/>
  <c r="AU50" i="5"/>
  <c r="AV50" i="5"/>
  <c r="AW50" i="5"/>
  <c r="AX50" i="5"/>
  <c r="AY50" i="5"/>
  <c r="AZ50" i="5"/>
  <c r="BA50" i="5"/>
  <c r="BB50" i="5"/>
  <c r="BC50" i="5"/>
  <c r="AT51" i="5"/>
  <c r="AU51" i="5"/>
  <c r="AV51" i="5"/>
  <c r="AW51" i="5"/>
  <c r="AX51" i="5"/>
  <c r="AY51" i="5"/>
  <c r="AZ51" i="5"/>
  <c r="BA51" i="5"/>
  <c r="BB51" i="5"/>
  <c r="BC51" i="5"/>
  <c r="AT52" i="5"/>
  <c r="AU52" i="5"/>
  <c r="AV52" i="5"/>
  <c r="AW52" i="5"/>
  <c r="AX52" i="5"/>
  <c r="AY52" i="5"/>
  <c r="AZ52" i="5"/>
  <c r="BA52" i="5"/>
  <c r="BB52" i="5"/>
  <c r="BC52" i="5"/>
  <c r="AT53" i="5"/>
  <c r="AU53" i="5"/>
  <c r="AV53" i="5"/>
  <c r="AW53" i="5"/>
  <c r="AX53" i="5"/>
  <c r="AY53" i="5"/>
  <c r="AZ53" i="5"/>
  <c r="BA53" i="5"/>
  <c r="BB53" i="5"/>
  <c r="BC53" i="5"/>
  <c r="AT54" i="5"/>
  <c r="AU54" i="5"/>
  <c r="AV54" i="5"/>
  <c r="AW54" i="5"/>
  <c r="AX54" i="5"/>
  <c r="AY54" i="5"/>
  <c r="AZ54" i="5"/>
  <c r="BA54" i="5"/>
  <c r="BB54" i="5"/>
  <c r="BC54" i="5"/>
  <c r="AT55" i="5"/>
  <c r="AU55" i="5"/>
  <c r="AV55" i="5"/>
  <c r="AW55" i="5"/>
  <c r="AX55" i="5"/>
  <c r="AY55" i="5"/>
  <c r="AZ55" i="5"/>
  <c r="BA55" i="5"/>
  <c r="BB55" i="5"/>
  <c r="BC55" i="5"/>
  <c r="AT56" i="5"/>
  <c r="AU56" i="5"/>
  <c r="AV56" i="5"/>
  <c r="AW56" i="5"/>
  <c r="AX56" i="5"/>
  <c r="AY56" i="5"/>
  <c r="AZ56" i="5"/>
  <c r="BA56" i="5"/>
  <c r="BB56" i="5"/>
  <c r="BC56" i="5"/>
  <c r="AT57" i="5"/>
  <c r="AU57" i="5"/>
  <c r="AV57" i="5"/>
  <c r="AW57" i="5"/>
  <c r="AX57" i="5"/>
  <c r="AY57" i="5"/>
  <c r="AZ57" i="5"/>
  <c r="BA57" i="5"/>
  <c r="BB57" i="5"/>
  <c r="BC57" i="5"/>
  <c r="AT58" i="5"/>
  <c r="AU58" i="5"/>
  <c r="AV58" i="5"/>
  <c r="AW58" i="5"/>
  <c r="AX58" i="5"/>
  <c r="AY58" i="5"/>
  <c r="AZ58" i="5"/>
  <c r="BA58" i="5"/>
  <c r="BB58" i="5"/>
  <c r="BC58" i="5"/>
  <c r="AT59" i="5"/>
  <c r="AU59" i="5"/>
  <c r="AV59" i="5"/>
  <c r="AW59" i="5"/>
  <c r="AX59" i="5"/>
  <c r="AY59" i="5"/>
  <c r="AZ59" i="5"/>
  <c r="BA59" i="5"/>
  <c r="BB59" i="5"/>
  <c r="BC59" i="5"/>
  <c r="AT60" i="5"/>
  <c r="AU60" i="5"/>
  <c r="AV60" i="5"/>
  <c r="AW60" i="5"/>
  <c r="AX60" i="5"/>
  <c r="AY60" i="5"/>
  <c r="AZ60" i="5"/>
  <c r="BA60" i="5"/>
  <c r="BB60" i="5"/>
  <c r="BC60" i="5"/>
  <c r="AT61" i="5"/>
  <c r="AU61" i="5"/>
  <c r="AV61" i="5"/>
  <c r="AW61" i="5"/>
  <c r="AX61" i="5"/>
  <c r="AY61" i="5"/>
  <c r="AZ61" i="5"/>
  <c r="BA61" i="5"/>
  <c r="BB61" i="5"/>
  <c r="BC61" i="5"/>
  <c r="AT62" i="5"/>
  <c r="AU62" i="5"/>
  <c r="AV62" i="5"/>
  <c r="AW62" i="5"/>
  <c r="AX62" i="5"/>
  <c r="AY62" i="5"/>
  <c r="AZ62" i="5"/>
  <c r="BA62" i="5"/>
  <c r="BB62" i="5"/>
  <c r="BC62" i="5"/>
  <c r="AT63" i="5"/>
  <c r="AU63" i="5"/>
  <c r="AV63" i="5"/>
  <c r="AW63" i="5"/>
  <c r="AX63" i="5"/>
  <c r="AY63" i="5"/>
  <c r="AZ63" i="5"/>
  <c r="BA63" i="5"/>
  <c r="BB63" i="5"/>
  <c r="BC63" i="5"/>
  <c r="AT64" i="5"/>
  <c r="AU64" i="5"/>
  <c r="AV64" i="5"/>
  <c r="AW64" i="5"/>
  <c r="AX64" i="5"/>
  <c r="AY64" i="5"/>
  <c r="AZ64" i="5"/>
  <c r="BA64" i="5"/>
  <c r="BB64" i="5"/>
  <c r="BC64" i="5"/>
  <c r="AT65" i="5"/>
  <c r="AU65" i="5"/>
  <c r="AV65" i="5"/>
  <c r="AW65" i="5"/>
  <c r="AX65" i="5"/>
  <c r="AY65" i="5"/>
  <c r="AZ65" i="5"/>
  <c r="BA65" i="5"/>
  <c r="BB65" i="5"/>
  <c r="BC65" i="5"/>
  <c r="AT66" i="5"/>
  <c r="AU66" i="5"/>
  <c r="AV66" i="5"/>
  <c r="AW66" i="5"/>
  <c r="AX66" i="5"/>
  <c r="AY66" i="5"/>
  <c r="AZ66" i="5"/>
  <c r="BA66" i="5"/>
  <c r="BB66" i="5"/>
  <c r="BC66" i="5"/>
  <c r="AT67" i="5"/>
  <c r="AU67" i="5"/>
  <c r="AV67" i="5"/>
  <c r="AW67" i="5"/>
  <c r="AX67" i="5"/>
  <c r="AY67" i="5"/>
  <c r="AZ67" i="5"/>
  <c r="BA67" i="5"/>
  <c r="BB67" i="5"/>
  <c r="BC67" i="5"/>
  <c r="AT68" i="5"/>
  <c r="AU68" i="5"/>
  <c r="AV68" i="5"/>
  <c r="AW68" i="5"/>
  <c r="AX68" i="5"/>
  <c r="AY68" i="5"/>
  <c r="AZ68" i="5"/>
  <c r="BA68" i="5"/>
  <c r="BB68" i="5"/>
  <c r="BC68" i="5"/>
  <c r="AT69" i="5"/>
  <c r="AU69" i="5"/>
  <c r="AV69" i="5"/>
  <c r="AW69" i="5"/>
  <c r="AX69" i="5"/>
  <c r="AY69" i="5"/>
  <c r="AZ69" i="5"/>
  <c r="BA69" i="5"/>
  <c r="BB69" i="5"/>
  <c r="BC69" i="5"/>
  <c r="AT70" i="5"/>
  <c r="AU70" i="5"/>
  <c r="AV70" i="5"/>
  <c r="AW70" i="5"/>
  <c r="AX70" i="5"/>
  <c r="AY70" i="5"/>
  <c r="AZ70" i="5"/>
  <c r="BA70" i="5"/>
  <c r="BB70" i="5"/>
  <c r="BC70" i="5"/>
  <c r="AT71" i="5"/>
  <c r="AU71" i="5"/>
  <c r="AV71" i="5"/>
  <c r="AW71" i="5"/>
  <c r="AX71" i="5"/>
  <c r="AY71" i="5"/>
  <c r="AZ71" i="5"/>
  <c r="BA71" i="5"/>
  <c r="BB71" i="5"/>
  <c r="BC71" i="5"/>
  <c r="AT72" i="5"/>
  <c r="AU72" i="5"/>
  <c r="AV72" i="5"/>
  <c r="AW72" i="5"/>
  <c r="AX72" i="5"/>
  <c r="AY72" i="5"/>
  <c r="AZ72" i="5"/>
  <c r="BA72" i="5"/>
  <c r="BB72" i="5"/>
  <c r="BC72" i="5"/>
  <c r="AT73" i="5"/>
  <c r="AU73" i="5"/>
  <c r="AV73" i="5"/>
  <c r="AW73" i="5"/>
  <c r="AX73" i="5"/>
  <c r="AY73" i="5"/>
  <c r="AZ73" i="5"/>
  <c r="BA73" i="5"/>
  <c r="BB73" i="5"/>
  <c r="BC73" i="5"/>
  <c r="AT74" i="5"/>
  <c r="AU74" i="5"/>
  <c r="AV74" i="5"/>
  <c r="AW74" i="5"/>
  <c r="AX74" i="5"/>
  <c r="AY74" i="5"/>
  <c r="AZ74" i="5"/>
  <c r="BA74" i="5"/>
  <c r="BB74" i="5"/>
  <c r="BC74" i="5"/>
  <c r="AT75" i="5"/>
  <c r="AU75" i="5"/>
  <c r="AV75" i="5"/>
  <c r="AW75" i="5"/>
  <c r="AX75" i="5"/>
  <c r="AY75" i="5"/>
  <c r="AZ75" i="5"/>
  <c r="BA75" i="5"/>
  <c r="BB75" i="5"/>
  <c r="BC75" i="5"/>
  <c r="AT76" i="5"/>
  <c r="AU76" i="5"/>
  <c r="AV76" i="5"/>
  <c r="AW76" i="5"/>
  <c r="AX76" i="5"/>
  <c r="AY76" i="5"/>
  <c r="AZ76" i="5"/>
  <c r="BA76" i="5"/>
  <c r="BB76" i="5"/>
  <c r="BC76" i="5"/>
  <c r="AT77" i="5"/>
  <c r="AU77" i="5"/>
  <c r="AV77" i="5"/>
  <c r="AW77" i="5"/>
  <c r="AX77" i="5"/>
  <c r="AY77" i="5"/>
  <c r="AZ77" i="5"/>
  <c r="BA77" i="5"/>
  <c r="BB77" i="5"/>
  <c r="BC77" i="5"/>
  <c r="AT78" i="5"/>
  <c r="AU78" i="5"/>
  <c r="AV78" i="5"/>
  <c r="AW78" i="5"/>
  <c r="AX78" i="5"/>
  <c r="AY78" i="5"/>
  <c r="AZ78" i="5"/>
  <c r="BA78" i="5"/>
  <c r="BB78" i="5"/>
  <c r="BC78" i="5"/>
  <c r="AT79" i="5"/>
  <c r="AU79" i="5"/>
  <c r="AV79" i="5"/>
  <c r="AW79" i="5"/>
  <c r="AX79" i="5"/>
  <c r="AY79" i="5"/>
  <c r="AZ79" i="5"/>
  <c r="BA79" i="5"/>
  <c r="BB79" i="5"/>
  <c r="BC79" i="5"/>
  <c r="AT80" i="5"/>
  <c r="AU80" i="5"/>
  <c r="AV80" i="5"/>
  <c r="AW80" i="5"/>
  <c r="AX80" i="5"/>
  <c r="AY80" i="5"/>
  <c r="AZ80" i="5"/>
  <c r="BA80" i="5"/>
  <c r="BB80" i="5"/>
  <c r="BC80" i="5"/>
  <c r="AT81" i="5"/>
  <c r="AU81" i="5"/>
  <c r="AV81" i="5"/>
  <c r="AW81" i="5"/>
  <c r="AX81" i="5"/>
  <c r="AY81" i="5"/>
  <c r="AZ81" i="5"/>
  <c r="BA81" i="5"/>
  <c r="BB81" i="5"/>
  <c r="BC81" i="5"/>
  <c r="AT82" i="5"/>
  <c r="AU82" i="5"/>
  <c r="AV82" i="5"/>
  <c r="AW82" i="5"/>
  <c r="AX82" i="5"/>
  <c r="AY82" i="5"/>
  <c r="AZ82" i="5"/>
  <c r="BA82" i="5"/>
  <c r="BB82" i="5"/>
  <c r="BC82" i="5"/>
  <c r="AT83" i="5"/>
  <c r="AU83" i="5"/>
  <c r="AV83" i="5"/>
  <c r="AW83" i="5"/>
  <c r="AX83" i="5"/>
  <c r="AY83" i="5"/>
  <c r="AZ83" i="5"/>
  <c r="BA83" i="5"/>
  <c r="BB83" i="5"/>
  <c r="BC83" i="5"/>
  <c r="AT84" i="5"/>
  <c r="AU84" i="5"/>
  <c r="AV84" i="5"/>
  <c r="AW84" i="5"/>
  <c r="AX84" i="5"/>
  <c r="AY84" i="5"/>
  <c r="AZ84" i="5"/>
  <c r="BA84" i="5"/>
  <c r="BB84" i="5"/>
  <c r="BC84" i="5"/>
  <c r="AT85" i="5"/>
  <c r="AU85" i="5"/>
  <c r="AV85" i="5"/>
  <c r="AW85" i="5"/>
  <c r="AX85" i="5"/>
  <c r="AY85" i="5"/>
  <c r="AZ85" i="5"/>
  <c r="BA85" i="5"/>
  <c r="BB85" i="5"/>
  <c r="BC85" i="5"/>
  <c r="AT86" i="5"/>
  <c r="AU86" i="5"/>
  <c r="AV86" i="5"/>
  <c r="AW86" i="5"/>
  <c r="AX86" i="5"/>
  <c r="AY86" i="5"/>
  <c r="AZ86" i="5"/>
  <c r="BA86" i="5"/>
  <c r="BB86" i="5"/>
  <c r="BC86" i="5"/>
  <c r="AT87" i="5"/>
  <c r="AU87" i="5"/>
  <c r="AV87" i="5"/>
  <c r="AW87" i="5"/>
  <c r="AX87" i="5"/>
  <c r="AY87" i="5"/>
  <c r="AZ87" i="5"/>
  <c r="BA87" i="5"/>
  <c r="BB87" i="5"/>
  <c r="BC87" i="5"/>
  <c r="AT88" i="5"/>
  <c r="AU88" i="5"/>
  <c r="AV88" i="5"/>
  <c r="AW88" i="5"/>
  <c r="AX88" i="5"/>
  <c r="AY88" i="5"/>
  <c r="AZ88" i="5"/>
  <c r="BA88" i="5"/>
  <c r="BB88" i="5"/>
  <c r="BC88" i="5"/>
  <c r="AT89" i="5"/>
  <c r="AU89" i="5"/>
  <c r="AV89" i="5"/>
  <c r="AW89" i="5"/>
  <c r="AX89" i="5"/>
  <c r="AY89" i="5"/>
  <c r="AZ89" i="5"/>
  <c r="BA89" i="5"/>
  <c r="BB89" i="5"/>
  <c r="BC89" i="5"/>
  <c r="AT90" i="5"/>
  <c r="AU90" i="5"/>
  <c r="AV90" i="5"/>
  <c r="AW90" i="5"/>
  <c r="AX90" i="5"/>
  <c r="AY90" i="5"/>
  <c r="AZ90" i="5"/>
  <c r="BA90" i="5"/>
  <c r="BB90" i="5"/>
  <c r="BC90" i="5"/>
  <c r="AT91" i="5"/>
  <c r="AU91" i="5"/>
  <c r="AV91" i="5"/>
  <c r="AW91" i="5"/>
  <c r="AX91" i="5"/>
  <c r="AY91" i="5"/>
  <c r="AZ91" i="5"/>
  <c r="BA91" i="5"/>
  <c r="BB91" i="5"/>
  <c r="BC91" i="5"/>
  <c r="AT92" i="5"/>
  <c r="AU92" i="5"/>
  <c r="AV92" i="5"/>
  <c r="AW92" i="5"/>
  <c r="AX92" i="5"/>
  <c r="AY92" i="5"/>
  <c r="AZ92" i="5"/>
  <c r="BA92" i="5"/>
  <c r="BB92" i="5"/>
  <c r="BC92" i="5"/>
  <c r="AT93" i="5"/>
  <c r="AU93" i="5"/>
  <c r="AV93" i="5"/>
  <c r="AW93" i="5"/>
  <c r="AX93" i="5"/>
  <c r="AY93" i="5"/>
  <c r="AZ93" i="5"/>
  <c r="BA93" i="5"/>
  <c r="BB93" i="5"/>
  <c r="BC93" i="5"/>
  <c r="AT94" i="5"/>
  <c r="AU94" i="5"/>
  <c r="AV94" i="5"/>
  <c r="AW94" i="5"/>
  <c r="AX94" i="5"/>
  <c r="AY94" i="5"/>
  <c r="AZ94" i="5"/>
  <c r="BA94" i="5"/>
  <c r="BB94" i="5"/>
  <c r="BC94" i="5"/>
  <c r="AT95" i="5"/>
  <c r="AU95" i="5"/>
  <c r="AV95" i="5"/>
  <c r="AW95" i="5"/>
  <c r="AX95" i="5"/>
  <c r="AY95" i="5"/>
  <c r="AZ95" i="5"/>
  <c r="BA95" i="5"/>
  <c r="BB95" i="5"/>
  <c r="BC95" i="5"/>
  <c r="AT96" i="5"/>
  <c r="AU96" i="5"/>
  <c r="AV96" i="5"/>
  <c r="AW96" i="5"/>
  <c r="AX96" i="5"/>
  <c r="AY96" i="5"/>
  <c r="AZ96" i="5"/>
  <c r="BA96" i="5"/>
  <c r="BB96" i="5"/>
  <c r="BC96" i="5"/>
  <c r="AT97" i="5"/>
  <c r="AU97" i="5"/>
  <c r="AV97" i="5"/>
  <c r="AW97" i="5"/>
  <c r="AX97" i="5"/>
  <c r="AY97" i="5"/>
  <c r="AZ97" i="5"/>
  <c r="BA97" i="5"/>
  <c r="BB97" i="5"/>
  <c r="BC97" i="5"/>
  <c r="BC43" i="5"/>
  <c r="BB43" i="5"/>
  <c r="BA43" i="5"/>
  <c r="AT43" i="5"/>
  <c r="AU43" i="5"/>
  <c r="AV43" i="5"/>
  <c r="AW43" i="5"/>
  <c r="AX43" i="5"/>
  <c r="AY43" i="5"/>
  <c r="AZ43" i="5"/>
  <c r="AS97" i="5"/>
  <c r="AS44" i="5"/>
  <c r="AS45" i="5"/>
  <c r="AS46" i="5"/>
  <c r="AS47" i="5"/>
  <c r="AS48" i="5"/>
  <c r="AS49" i="5"/>
  <c r="AS50" i="5"/>
  <c r="AS51" i="5"/>
  <c r="AS52" i="5"/>
  <c r="AS53" i="5"/>
  <c r="AS54" i="5"/>
  <c r="AS55" i="5"/>
  <c r="AS56" i="5"/>
  <c r="AS57" i="5"/>
  <c r="AS58" i="5"/>
  <c r="AS59" i="5"/>
  <c r="AS60" i="5"/>
  <c r="AS61" i="5"/>
  <c r="AS62" i="5"/>
  <c r="AS63" i="5"/>
  <c r="AS64" i="5"/>
  <c r="AS65" i="5"/>
  <c r="AS66" i="5"/>
  <c r="AS67" i="5"/>
  <c r="AS68" i="5"/>
  <c r="AS69" i="5"/>
  <c r="AS70" i="5"/>
  <c r="AS71" i="5"/>
  <c r="AS72" i="5"/>
  <c r="AS73" i="5"/>
  <c r="AS74" i="5"/>
  <c r="AS75" i="5"/>
  <c r="AS76" i="5"/>
  <c r="AS77" i="5"/>
  <c r="AS78" i="5"/>
  <c r="AS79" i="5"/>
  <c r="AS80" i="5"/>
  <c r="AS81" i="5"/>
  <c r="AS82" i="5"/>
  <c r="AS83" i="5"/>
  <c r="AS84" i="5"/>
  <c r="AS85" i="5"/>
  <c r="AS86" i="5"/>
  <c r="AS87" i="5"/>
  <c r="AS88" i="5"/>
  <c r="AS89" i="5"/>
  <c r="AS90" i="5"/>
  <c r="AS91" i="5"/>
  <c r="AS92" i="5"/>
  <c r="AS93" i="5"/>
  <c r="AS94" i="5"/>
  <c r="AS95" i="5"/>
  <c r="AS96" i="5"/>
  <c r="AL45" i="8"/>
  <c r="AS43" i="5"/>
  <c r="AG74" i="8"/>
  <c r="AH74" i="8" s="1"/>
  <c r="AI74" i="8" s="1"/>
  <c r="AG46" i="8"/>
  <c r="AH46" i="8" s="1"/>
  <c r="AI46" i="8" s="1"/>
  <c r="AG47" i="8"/>
  <c r="AH47" i="8" s="1"/>
  <c r="AI47" i="8" s="1"/>
  <c r="AG48" i="8"/>
  <c r="AH48" i="8" s="1"/>
  <c r="AI48" i="8" s="1"/>
  <c r="AG49" i="8"/>
  <c r="AH49" i="8" s="1"/>
  <c r="AI49" i="8" s="1"/>
  <c r="AG50" i="8"/>
  <c r="AH50" i="8" s="1"/>
  <c r="AI50" i="8" s="1"/>
  <c r="AG51" i="8"/>
  <c r="AH51" i="8" s="1"/>
  <c r="AI51" i="8" s="1"/>
  <c r="AG52" i="8"/>
  <c r="AH52" i="8" s="1"/>
  <c r="AI52" i="8" s="1"/>
  <c r="AG53" i="8"/>
  <c r="AH53" i="8" s="1"/>
  <c r="AI53" i="8" s="1"/>
  <c r="AG54" i="8"/>
  <c r="AH54" i="8" s="1"/>
  <c r="AI54" i="8" s="1"/>
  <c r="AG55" i="8"/>
  <c r="AH55" i="8" s="1"/>
  <c r="AI55" i="8" s="1"/>
  <c r="AG56" i="8"/>
  <c r="AH56" i="8" s="1"/>
  <c r="AI56" i="8" s="1"/>
  <c r="AG57" i="8"/>
  <c r="AH57" i="8" s="1"/>
  <c r="AI57" i="8" s="1"/>
  <c r="AG58" i="8"/>
  <c r="AH58" i="8" s="1"/>
  <c r="AI58" i="8" s="1"/>
  <c r="AG59" i="8"/>
  <c r="AH59" i="8" s="1"/>
  <c r="AI59" i="8" s="1"/>
  <c r="AG60" i="8"/>
  <c r="AH60" i="8" s="1"/>
  <c r="AI60" i="8" s="1"/>
  <c r="AG61" i="8"/>
  <c r="AH61" i="8" s="1"/>
  <c r="AI61" i="8" s="1"/>
  <c r="AG62" i="8"/>
  <c r="AH62" i="8" s="1"/>
  <c r="AI62" i="8" s="1"/>
  <c r="AG63" i="8"/>
  <c r="AH63" i="8" s="1"/>
  <c r="AI63" i="8" s="1"/>
  <c r="AG64" i="8"/>
  <c r="AH64" i="8" s="1"/>
  <c r="AI64" i="8" s="1"/>
  <c r="AG65" i="8"/>
  <c r="AH65" i="8" s="1"/>
  <c r="AI65" i="8" s="1"/>
  <c r="AG66" i="8"/>
  <c r="AH66" i="8" s="1"/>
  <c r="AI66" i="8" s="1"/>
  <c r="AG67" i="8"/>
  <c r="AH67" i="8" s="1"/>
  <c r="AI67" i="8" s="1"/>
  <c r="AG68" i="8"/>
  <c r="AH68" i="8" s="1"/>
  <c r="AI68" i="8" s="1"/>
  <c r="AG69" i="8"/>
  <c r="AH69" i="8" s="1"/>
  <c r="AI69" i="8" s="1"/>
  <c r="AG70" i="8"/>
  <c r="AH70" i="8" s="1"/>
  <c r="AI70" i="8" s="1"/>
  <c r="AG71" i="8"/>
  <c r="AH71" i="8" s="1"/>
  <c r="AI71" i="8" s="1"/>
  <c r="AG72" i="8"/>
  <c r="AH72" i="8" s="1"/>
  <c r="AI72" i="8" s="1"/>
  <c r="AG73" i="8"/>
  <c r="AH73" i="8" s="1"/>
  <c r="AI73" i="8" s="1"/>
  <c r="AG45" i="8"/>
  <c r="AH45" i="8" s="1"/>
  <c r="B120" i="8"/>
  <c r="B119" i="8"/>
  <c r="B118" i="8"/>
  <c r="AH114" i="8"/>
  <c r="AG114" i="8"/>
  <c r="B98" i="8"/>
  <c r="B77" i="8"/>
  <c r="AS74" i="8"/>
  <c r="AS46" i="8"/>
  <c r="AS47" i="8"/>
  <c r="AS48" i="8"/>
  <c r="AS49" i="8"/>
  <c r="AS50" i="8"/>
  <c r="AS51" i="8"/>
  <c r="AS52" i="8"/>
  <c r="AS53" i="8"/>
  <c r="AS54" i="8"/>
  <c r="AS55" i="8"/>
  <c r="AS56" i="8"/>
  <c r="AS57" i="8"/>
  <c r="AS58" i="8"/>
  <c r="AS59" i="8"/>
  <c r="AS60" i="8"/>
  <c r="AS61" i="8"/>
  <c r="AS62" i="8"/>
  <c r="AS63" i="8"/>
  <c r="AS64" i="8"/>
  <c r="AS65" i="8"/>
  <c r="AS66" i="8"/>
  <c r="AS67" i="8"/>
  <c r="AS68" i="8"/>
  <c r="AS69" i="8"/>
  <c r="AS70" i="8"/>
  <c r="AS71" i="8"/>
  <c r="AS72" i="8"/>
  <c r="AS73" i="8"/>
  <c r="AS45" i="8"/>
  <c r="AL74" i="8"/>
  <c r="AL46" i="8"/>
  <c r="AL47" i="8"/>
  <c r="AL48" i="8"/>
  <c r="AL49" i="8"/>
  <c r="AL50" i="8"/>
  <c r="AL51" i="8"/>
  <c r="AL52" i="8"/>
  <c r="AL53" i="8"/>
  <c r="AL54" i="8"/>
  <c r="AL55" i="8"/>
  <c r="AL56" i="8"/>
  <c r="AL57" i="8"/>
  <c r="AL58" i="8"/>
  <c r="AL59" i="8"/>
  <c r="AL60" i="8"/>
  <c r="AL61" i="8"/>
  <c r="AL62" i="8"/>
  <c r="AL63" i="8"/>
  <c r="AL64" i="8"/>
  <c r="AL65" i="8"/>
  <c r="AL66" i="8"/>
  <c r="AL67" i="8"/>
  <c r="AL68" i="8"/>
  <c r="AL69" i="8"/>
  <c r="AL70" i="8"/>
  <c r="AL71" i="8"/>
  <c r="AL72" i="8"/>
  <c r="AL73" i="8"/>
  <c r="AK45" i="8"/>
  <c r="B31" i="8"/>
  <c r="AI27" i="8"/>
  <c r="AH27" i="8"/>
  <c r="AG27" i="8"/>
  <c r="AH125" i="7"/>
  <c r="AH124" i="7"/>
  <c r="AH123" i="7"/>
  <c r="AH122" i="7"/>
  <c r="AH121" i="7"/>
  <c r="AH120" i="7"/>
  <c r="CO354" i="6"/>
  <c r="CP354" i="6"/>
  <c r="CQ354" i="6"/>
  <c r="CR354" i="6"/>
  <c r="CS354" i="6"/>
  <c r="CT354" i="6"/>
  <c r="CU354" i="6"/>
  <c r="CV354" i="6"/>
  <c r="CW354" i="6"/>
  <c r="CX354" i="6"/>
  <c r="CY354" i="6"/>
  <c r="CZ354" i="6"/>
  <c r="DA354" i="6"/>
  <c r="DB354" i="6"/>
  <c r="DC354" i="6"/>
  <c r="DD354" i="6"/>
  <c r="DE354" i="6"/>
  <c r="DF354" i="6"/>
  <c r="DG354" i="6"/>
  <c r="DH354" i="6"/>
  <c r="DI354" i="6"/>
  <c r="CO355" i="6"/>
  <c r="CP355" i="6"/>
  <c r="CQ355" i="6"/>
  <c r="CR355" i="6"/>
  <c r="CS355" i="6"/>
  <c r="CT355" i="6"/>
  <c r="CU355" i="6"/>
  <c r="CV355" i="6"/>
  <c r="CW355" i="6"/>
  <c r="CX355" i="6"/>
  <c r="CY355" i="6"/>
  <c r="CZ355" i="6"/>
  <c r="DA355" i="6"/>
  <c r="DB355" i="6"/>
  <c r="DC355" i="6"/>
  <c r="DD355" i="6"/>
  <c r="DE355" i="6"/>
  <c r="DF355" i="6"/>
  <c r="DG355" i="6"/>
  <c r="DH355" i="6"/>
  <c r="DI355" i="6"/>
  <c r="CO356" i="6"/>
  <c r="CP356" i="6"/>
  <c r="CQ356" i="6"/>
  <c r="CR356" i="6"/>
  <c r="CS356" i="6"/>
  <c r="CT356" i="6"/>
  <c r="CU356" i="6"/>
  <c r="CV356" i="6"/>
  <c r="CW356" i="6"/>
  <c r="CX356" i="6"/>
  <c r="CY356" i="6"/>
  <c r="CZ356" i="6"/>
  <c r="DA356" i="6"/>
  <c r="DB356" i="6"/>
  <c r="DC356" i="6"/>
  <c r="DD356" i="6"/>
  <c r="DE356" i="6"/>
  <c r="DF356" i="6"/>
  <c r="DG356" i="6"/>
  <c r="DH356" i="6"/>
  <c r="DI356" i="6"/>
  <c r="CO357" i="6"/>
  <c r="CP357" i="6"/>
  <c r="CQ357" i="6"/>
  <c r="CR357" i="6"/>
  <c r="CS357" i="6"/>
  <c r="CT357" i="6"/>
  <c r="CU357" i="6"/>
  <c r="CV357" i="6"/>
  <c r="CW357" i="6"/>
  <c r="CX357" i="6"/>
  <c r="CY357" i="6"/>
  <c r="CZ357" i="6"/>
  <c r="DA357" i="6"/>
  <c r="DB357" i="6"/>
  <c r="DC357" i="6"/>
  <c r="DD357" i="6"/>
  <c r="DE357" i="6"/>
  <c r="DF357" i="6"/>
  <c r="DG357" i="6"/>
  <c r="DH357" i="6"/>
  <c r="DI357" i="6"/>
  <c r="CO358" i="6"/>
  <c r="CP358" i="6"/>
  <c r="CQ358" i="6"/>
  <c r="CR358" i="6"/>
  <c r="CS358" i="6"/>
  <c r="CT358" i="6"/>
  <c r="CU358" i="6"/>
  <c r="CV358" i="6"/>
  <c r="CW358" i="6"/>
  <c r="CX358" i="6"/>
  <c r="CY358" i="6"/>
  <c r="CZ358" i="6"/>
  <c r="DA358" i="6"/>
  <c r="DB358" i="6"/>
  <c r="DC358" i="6"/>
  <c r="DD358" i="6"/>
  <c r="DE358" i="6"/>
  <c r="DF358" i="6"/>
  <c r="DG358" i="6"/>
  <c r="DH358" i="6"/>
  <c r="DI358" i="6"/>
  <c r="CO359" i="6"/>
  <c r="CP359" i="6"/>
  <c r="CQ359" i="6"/>
  <c r="CR359" i="6"/>
  <c r="CS359" i="6"/>
  <c r="CT359" i="6"/>
  <c r="CU359" i="6"/>
  <c r="CV359" i="6"/>
  <c r="CW359" i="6"/>
  <c r="CX359" i="6"/>
  <c r="CY359" i="6"/>
  <c r="CZ359" i="6"/>
  <c r="DA359" i="6"/>
  <c r="DB359" i="6"/>
  <c r="DC359" i="6"/>
  <c r="DD359" i="6"/>
  <c r="DE359" i="6"/>
  <c r="DF359" i="6"/>
  <c r="DG359" i="6"/>
  <c r="DH359" i="6"/>
  <c r="CO360" i="6"/>
  <c r="CP360" i="6"/>
  <c r="CQ360" i="6"/>
  <c r="CR360" i="6"/>
  <c r="CS360" i="6"/>
  <c r="CT360" i="6"/>
  <c r="CU360" i="6"/>
  <c r="CV360" i="6"/>
  <c r="CW360" i="6"/>
  <c r="CX360" i="6"/>
  <c r="CY360" i="6"/>
  <c r="CZ360" i="6"/>
  <c r="DA360" i="6"/>
  <c r="DB360" i="6"/>
  <c r="DC360" i="6"/>
  <c r="DD360" i="6"/>
  <c r="DE360" i="6"/>
  <c r="DF360" i="6"/>
  <c r="DG360" i="6"/>
  <c r="DH360" i="6"/>
  <c r="DI360" i="6"/>
  <c r="CO361" i="6"/>
  <c r="CP361" i="6"/>
  <c r="CQ361" i="6"/>
  <c r="CR361" i="6"/>
  <c r="CS361" i="6"/>
  <c r="CT361" i="6"/>
  <c r="CU361" i="6"/>
  <c r="CV361" i="6"/>
  <c r="CW361" i="6"/>
  <c r="CX361" i="6"/>
  <c r="CY361" i="6"/>
  <c r="CZ361" i="6"/>
  <c r="DA361" i="6"/>
  <c r="DB361" i="6"/>
  <c r="DC361" i="6"/>
  <c r="DD361" i="6"/>
  <c r="DE361" i="6"/>
  <c r="DF361" i="6"/>
  <c r="DG361" i="6"/>
  <c r="DH361" i="6"/>
  <c r="DI361" i="6"/>
  <c r="CO362" i="6"/>
  <c r="CP362" i="6"/>
  <c r="CQ362" i="6"/>
  <c r="CR362" i="6"/>
  <c r="CS362" i="6"/>
  <c r="CT362" i="6"/>
  <c r="CU362" i="6"/>
  <c r="CV362" i="6"/>
  <c r="CW362" i="6"/>
  <c r="CX362" i="6"/>
  <c r="CY362" i="6"/>
  <c r="CZ362" i="6"/>
  <c r="DA362" i="6"/>
  <c r="DB362" i="6"/>
  <c r="DC362" i="6"/>
  <c r="DD362" i="6"/>
  <c r="DE362" i="6"/>
  <c r="DF362" i="6"/>
  <c r="DG362" i="6"/>
  <c r="DH362" i="6"/>
  <c r="DI362" i="6"/>
  <c r="CO363" i="6"/>
  <c r="CP363" i="6"/>
  <c r="CQ363" i="6"/>
  <c r="CR363" i="6"/>
  <c r="CS363" i="6"/>
  <c r="CT363" i="6"/>
  <c r="CU363" i="6"/>
  <c r="CV363" i="6"/>
  <c r="CW363" i="6"/>
  <c r="CX363" i="6"/>
  <c r="CY363" i="6"/>
  <c r="CZ363" i="6"/>
  <c r="DA363" i="6"/>
  <c r="DB363" i="6"/>
  <c r="DC363" i="6"/>
  <c r="DD363" i="6"/>
  <c r="DE363" i="6"/>
  <c r="DF363" i="6"/>
  <c r="DG363" i="6"/>
  <c r="DH363" i="6"/>
  <c r="DI363" i="6"/>
  <c r="CO364" i="6"/>
  <c r="CP364" i="6"/>
  <c r="CQ364" i="6"/>
  <c r="CR364" i="6"/>
  <c r="CS364" i="6"/>
  <c r="CT364" i="6"/>
  <c r="CU364" i="6"/>
  <c r="CV364" i="6"/>
  <c r="CW364" i="6"/>
  <c r="CX364" i="6"/>
  <c r="CY364" i="6"/>
  <c r="CZ364" i="6"/>
  <c r="DA364" i="6"/>
  <c r="DB364" i="6"/>
  <c r="DC364" i="6"/>
  <c r="DD364" i="6"/>
  <c r="DE364" i="6"/>
  <c r="DF364" i="6"/>
  <c r="DG364" i="6"/>
  <c r="DH364" i="6"/>
  <c r="DI364" i="6"/>
  <c r="CO365" i="6"/>
  <c r="CP365" i="6"/>
  <c r="CQ365" i="6"/>
  <c r="CR365" i="6"/>
  <c r="CS365" i="6"/>
  <c r="CT365" i="6"/>
  <c r="CU365" i="6"/>
  <c r="CV365" i="6"/>
  <c r="CW365" i="6"/>
  <c r="CX365" i="6"/>
  <c r="CY365" i="6"/>
  <c r="CZ365" i="6"/>
  <c r="DA365" i="6"/>
  <c r="DB365" i="6"/>
  <c r="DC365" i="6"/>
  <c r="DD365" i="6"/>
  <c r="DE365" i="6"/>
  <c r="DF365" i="6"/>
  <c r="DG365" i="6"/>
  <c r="DH365" i="6"/>
  <c r="DI365" i="6"/>
  <c r="CO366" i="6"/>
  <c r="CP366" i="6"/>
  <c r="CQ366" i="6"/>
  <c r="CR366" i="6"/>
  <c r="CS366" i="6"/>
  <c r="CT366" i="6"/>
  <c r="CU366" i="6"/>
  <c r="CV366" i="6"/>
  <c r="CW366" i="6"/>
  <c r="CX366" i="6"/>
  <c r="CY366" i="6"/>
  <c r="CZ366" i="6"/>
  <c r="DA366" i="6"/>
  <c r="DB366" i="6"/>
  <c r="DC366" i="6"/>
  <c r="DD366" i="6"/>
  <c r="DE366" i="6"/>
  <c r="DF366" i="6"/>
  <c r="DG366" i="6"/>
  <c r="DH366" i="6"/>
  <c r="DI366" i="6"/>
  <c r="CO367" i="6"/>
  <c r="CP367" i="6"/>
  <c r="CQ367" i="6"/>
  <c r="CR367" i="6"/>
  <c r="CS367" i="6"/>
  <c r="CT367" i="6"/>
  <c r="CU367" i="6"/>
  <c r="CV367" i="6"/>
  <c r="CW367" i="6"/>
  <c r="CX367" i="6"/>
  <c r="CY367" i="6"/>
  <c r="CZ367" i="6"/>
  <c r="DA367" i="6"/>
  <c r="DB367" i="6"/>
  <c r="DC367" i="6"/>
  <c r="DD367" i="6"/>
  <c r="DE367" i="6"/>
  <c r="DF367" i="6"/>
  <c r="DG367" i="6"/>
  <c r="DH367" i="6"/>
  <c r="DI367" i="6"/>
  <c r="CO368" i="6"/>
  <c r="CP368" i="6"/>
  <c r="CQ368" i="6"/>
  <c r="CR368" i="6"/>
  <c r="CS368" i="6"/>
  <c r="CT368" i="6"/>
  <c r="CU368" i="6"/>
  <c r="CV368" i="6"/>
  <c r="CW368" i="6"/>
  <c r="CX368" i="6"/>
  <c r="CY368" i="6"/>
  <c r="CZ368" i="6"/>
  <c r="DA368" i="6"/>
  <c r="DB368" i="6"/>
  <c r="DC368" i="6"/>
  <c r="DD368" i="6"/>
  <c r="DE368" i="6"/>
  <c r="DF368" i="6"/>
  <c r="DG368" i="6"/>
  <c r="DH368" i="6"/>
  <c r="DI368" i="6"/>
  <c r="CO369" i="6"/>
  <c r="CP369" i="6"/>
  <c r="CQ369" i="6"/>
  <c r="CR369" i="6"/>
  <c r="CS369" i="6"/>
  <c r="CT369" i="6"/>
  <c r="CU369" i="6"/>
  <c r="CV369" i="6"/>
  <c r="CW369" i="6"/>
  <c r="CX369" i="6"/>
  <c r="CY369" i="6"/>
  <c r="CZ369" i="6"/>
  <c r="DA369" i="6"/>
  <c r="DB369" i="6"/>
  <c r="DC369" i="6"/>
  <c r="DD369" i="6"/>
  <c r="DE369" i="6"/>
  <c r="DF369" i="6"/>
  <c r="DG369" i="6"/>
  <c r="DH369" i="6"/>
  <c r="DI369" i="6"/>
  <c r="CO370" i="6"/>
  <c r="CP370" i="6"/>
  <c r="CQ370" i="6"/>
  <c r="CR370" i="6"/>
  <c r="CS370" i="6"/>
  <c r="CT370" i="6"/>
  <c r="CU370" i="6"/>
  <c r="CV370" i="6"/>
  <c r="CW370" i="6"/>
  <c r="CX370" i="6"/>
  <c r="CY370" i="6"/>
  <c r="CZ370" i="6"/>
  <c r="DA370" i="6"/>
  <c r="DB370" i="6"/>
  <c r="DC370" i="6"/>
  <c r="DD370" i="6"/>
  <c r="DE370" i="6"/>
  <c r="DF370" i="6"/>
  <c r="DG370" i="6"/>
  <c r="DH370" i="6"/>
  <c r="DI370" i="6"/>
  <c r="CO371" i="6"/>
  <c r="CP371" i="6"/>
  <c r="CQ371" i="6"/>
  <c r="CR371" i="6"/>
  <c r="CS371" i="6"/>
  <c r="CT371" i="6"/>
  <c r="CU371" i="6"/>
  <c r="CV371" i="6"/>
  <c r="CW371" i="6"/>
  <c r="CX371" i="6"/>
  <c r="CY371" i="6"/>
  <c r="CZ371" i="6"/>
  <c r="DA371" i="6"/>
  <c r="DB371" i="6"/>
  <c r="DC371" i="6"/>
  <c r="DD371" i="6"/>
  <c r="DE371" i="6"/>
  <c r="DF371" i="6"/>
  <c r="DG371" i="6"/>
  <c r="DH371" i="6"/>
  <c r="DI371" i="6"/>
  <c r="CO372" i="6"/>
  <c r="CP372" i="6"/>
  <c r="CQ372" i="6"/>
  <c r="CR372" i="6"/>
  <c r="CS372" i="6"/>
  <c r="CT372" i="6"/>
  <c r="CU372" i="6"/>
  <c r="CV372" i="6"/>
  <c r="CW372" i="6"/>
  <c r="CX372" i="6"/>
  <c r="CY372" i="6"/>
  <c r="CZ372" i="6"/>
  <c r="DA372" i="6"/>
  <c r="DB372" i="6"/>
  <c r="DC372" i="6"/>
  <c r="DD372" i="6"/>
  <c r="DE372" i="6"/>
  <c r="DF372" i="6"/>
  <c r="DG372" i="6"/>
  <c r="DH372" i="6"/>
  <c r="DI372" i="6"/>
  <c r="CO373" i="6"/>
  <c r="CP373" i="6"/>
  <c r="CQ373" i="6"/>
  <c r="CR373" i="6"/>
  <c r="CS373" i="6"/>
  <c r="CT373" i="6"/>
  <c r="CU373" i="6"/>
  <c r="CV373" i="6"/>
  <c r="CW373" i="6"/>
  <c r="CX373" i="6"/>
  <c r="CY373" i="6"/>
  <c r="CZ373" i="6"/>
  <c r="DA373" i="6"/>
  <c r="DB373" i="6"/>
  <c r="DC373" i="6"/>
  <c r="DD373" i="6"/>
  <c r="DE373" i="6"/>
  <c r="DF373" i="6"/>
  <c r="DG373" i="6"/>
  <c r="DH373" i="6"/>
  <c r="DI373" i="6"/>
  <c r="CO374" i="6"/>
  <c r="CP374" i="6"/>
  <c r="CQ374" i="6"/>
  <c r="CR374" i="6"/>
  <c r="CS374" i="6"/>
  <c r="CT374" i="6"/>
  <c r="CU374" i="6"/>
  <c r="CV374" i="6"/>
  <c r="CW374" i="6"/>
  <c r="CX374" i="6"/>
  <c r="CY374" i="6"/>
  <c r="CZ374" i="6"/>
  <c r="DA374" i="6"/>
  <c r="DB374" i="6"/>
  <c r="DC374" i="6"/>
  <c r="DD374" i="6"/>
  <c r="DE374" i="6"/>
  <c r="DF374" i="6"/>
  <c r="DG374" i="6"/>
  <c r="DH374" i="6"/>
  <c r="DI374" i="6"/>
  <c r="CO375" i="6"/>
  <c r="CP375" i="6"/>
  <c r="CQ375" i="6"/>
  <c r="CR375" i="6"/>
  <c r="CS375" i="6"/>
  <c r="CT375" i="6"/>
  <c r="CU375" i="6"/>
  <c r="CV375" i="6"/>
  <c r="CW375" i="6"/>
  <c r="CX375" i="6"/>
  <c r="CY375" i="6"/>
  <c r="CZ375" i="6"/>
  <c r="DA375" i="6"/>
  <c r="DB375" i="6"/>
  <c r="DC375" i="6"/>
  <c r="DD375" i="6"/>
  <c r="DE375" i="6"/>
  <c r="DF375" i="6"/>
  <c r="DG375" i="6"/>
  <c r="DH375" i="6"/>
  <c r="DI375" i="6"/>
  <c r="CO376" i="6"/>
  <c r="CP376" i="6"/>
  <c r="CQ376" i="6"/>
  <c r="CR376" i="6"/>
  <c r="CS376" i="6"/>
  <c r="CT376" i="6"/>
  <c r="CU376" i="6"/>
  <c r="CV376" i="6"/>
  <c r="CW376" i="6"/>
  <c r="CX376" i="6"/>
  <c r="CY376" i="6"/>
  <c r="CZ376" i="6"/>
  <c r="DA376" i="6"/>
  <c r="DB376" i="6"/>
  <c r="DC376" i="6"/>
  <c r="DD376" i="6"/>
  <c r="DE376" i="6"/>
  <c r="DF376" i="6"/>
  <c r="DG376" i="6"/>
  <c r="DH376" i="6"/>
  <c r="DI376" i="6"/>
  <c r="CO377" i="6"/>
  <c r="CP377" i="6"/>
  <c r="CQ377" i="6"/>
  <c r="CR377" i="6"/>
  <c r="CS377" i="6"/>
  <c r="CT377" i="6"/>
  <c r="CU377" i="6"/>
  <c r="CV377" i="6"/>
  <c r="CW377" i="6"/>
  <c r="CX377" i="6"/>
  <c r="CY377" i="6"/>
  <c r="CZ377" i="6"/>
  <c r="DA377" i="6"/>
  <c r="DB377" i="6"/>
  <c r="DC377" i="6"/>
  <c r="DD377" i="6"/>
  <c r="DE377" i="6"/>
  <c r="DF377" i="6"/>
  <c r="DG377" i="6"/>
  <c r="DH377" i="6"/>
  <c r="DI377" i="6"/>
  <c r="CO378" i="6"/>
  <c r="CP378" i="6"/>
  <c r="CQ378" i="6"/>
  <c r="CR378" i="6"/>
  <c r="CS378" i="6"/>
  <c r="CT378" i="6"/>
  <c r="CU378" i="6"/>
  <c r="CV378" i="6"/>
  <c r="CW378" i="6"/>
  <c r="CX378" i="6"/>
  <c r="CY378" i="6"/>
  <c r="CZ378" i="6"/>
  <c r="DA378" i="6"/>
  <c r="DB378" i="6"/>
  <c r="DC378" i="6"/>
  <c r="DD378" i="6"/>
  <c r="DE378" i="6"/>
  <c r="DF378" i="6"/>
  <c r="DG378" i="6"/>
  <c r="DH378" i="6"/>
  <c r="DI378" i="6"/>
  <c r="CO379" i="6"/>
  <c r="CP379" i="6"/>
  <c r="CQ379" i="6"/>
  <c r="CR379" i="6"/>
  <c r="CS379" i="6"/>
  <c r="CT379" i="6"/>
  <c r="CU379" i="6"/>
  <c r="CV379" i="6"/>
  <c r="CW379" i="6"/>
  <c r="CX379" i="6"/>
  <c r="CY379" i="6"/>
  <c r="CZ379" i="6"/>
  <c r="DA379" i="6"/>
  <c r="DB379" i="6"/>
  <c r="DC379" i="6"/>
  <c r="DD379" i="6"/>
  <c r="DE379" i="6"/>
  <c r="DF379" i="6"/>
  <c r="DG379" i="6"/>
  <c r="DH379" i="6"/>
  <c r="DI379" i="6"/>
  <c r="CO380" i="6"/>
  <c r="CP380" i="6"/>
  <c r="CQ380" i="6"/>
  <c r="CR380" i="6"/>
  <c r="CS380" i="6"/>
  <c r="CT380" i="6"/>
  <c r="CU380" i="6"/>
  <c r="CV380" i="6"/>
  <c r="CW380" i="6"/>
  <c r="CX380" i="6"/>
  <c r="CY380" i="6"/>
  <c r="CZ380" i="6"/>
  <c r="DA380" i="6"/>
  <c r="DB380" i="6"/>
  <c r="DC380" i="6"/>
  <c r="DD380" i="6"/>
  <c r="DE380" i="6"/>
  <c r="DF380" i="6"/>
  <c r="DG380" i="6"/>
  <c r="DH380" i="6"/>
  <c r="DI380" i="6"/>
  <c r="CO381" i="6"/>
  <c r="CP381" i="6"/>
  <c r="CQ381" i="6"/>
  <c r="CR381" i="6"/>
  <c r="CS381" i="6"/>
  <c r="CT381" i="6"/>
  <c r="CU381" i="6"/>
  <c r="CV381" i="6"/>
  <c r="CW381" i="6"/>
  <c r="CX381" i="6"/>
  <c r="CY381" i="6"/>
  <c r="CZ381" i="6"/>
  <c r="DA381" i="6"/>
  <c r="DB381" i="6"/>
  <c r="DC381" i="6"/>
  <c r="DD381" i="6"/>
  <c r="DE381" i="6"/>
  <c r="DF381" i="6"/>
  <c r="DG381" i="6"/>
  <c r="DH381" i="6"/>
  <c r="DI381" i="6"/>
  <c r="CO382" i="6"/>
  <c r="CP382" i="6"/>
  <c r="CQ382" i="6"/>
  <c r="CR382" i="6"/>
  <c r="CS382" i="6"/>
  <c r="CT382" i="6"/>
  <c r="CU382" i="6"/>
  <c r="CV382" i="6"/>
  <c r="CW382" i="6"/>
  <c r="CX382" i="6"/>
  <c r="CY382" i="6"/>
  <c r="CZ382" i="6"/>
  <c r="DA382" i="6"/>
  <c r="DB382" i="6"/>
  <c r="DC382" i="6"/>
  <c r="DD382" i="6"/>
  <c r="DE382" i="6"/>
  <c r="DF382" i="6"/>
  <c r="DG382" i="6"/>
  <c r="DH382" i="6"/>
  <c r="DI382" i="6"/>
  <c r="CO383" i="6"/>
  <c r="CP383" i="6"/>
  <c r="CQ383" i="6"/>
  <c r="CR383" i="6"/>
  <c r="CS383" i="6"/>
  <c r="CT383" i="6"/>
  <c r="CU383" i="6"/>
  <c r="CV383" i="6"/>
  <c r="CW383" i="6"/>
  <c r="CX383" i="6"/>
  <c r="CY383" i="6"/>
  <c r="CZ383" i="6"/>
  <c r="DA383" i="6"/>
  <c r="DB383" i="6"/>
  <c r="DC383" i="6"/>
  <c r="DD383" i="6"/>
  <c r="DE383" i="6"/>
  <c r="DF383" i="6"/>
  <c r="DG383" i="6"/>
  <c r="DH383" i="6"/>
  <c r="DI383" i="6"/>
  <c r="CO384" i="6"/>
  <c r="CP384" i="6"/>
  <c r="CQ384" i="6"/>
  <c r="CR384" i="6"/>
  <c r="CS384" i="6"/>
  <c r="CT384" i="6"/>
  <c r="CU384" i="6"/>
  <c r="CV384" i="6"/>
  <c r="CW384" i="6"/>
  <c r="CX384" i="6"/>
  <c r="CY384" i="6"/>
  <c r="CZ384" i="6"/>
  <c r="DA384" i="6"/>
  <c r="DB384" i="6"/>
  <c r="DC384" i="6"/>
  <c r="DD384" i="6"/>
  <c r="DE384" i="6"/>
  <c r="DF384" i="6"/>
  <c r="DG384" i="6"/>
  <c r="DH384" i="6"/>
  <c r="DI384" i="6"/>
  <c r="CO385" i="6"/>
  <c r="CP385" i="6"/>
  <c r="CQ385" i="6"/>
  <c r="CR385" i="6"/>
  <c r="CS385" i="6"/>
  <c r="CT385" i="6"/>
  <c r="CU385" i="6"/>
  <c r="CV385" i="6"/>
  <c r="CW385" i="6"/>
  <c r="CX385" i="6"/>
  <c r="CY385" i="6"/>
  <c r="CZ385" i="6"/>
  <c r="DA385" i="6"/>
  <c r="DB385" i="6"/>
  <c r="DC385" i="6"/>
  <c r="DD385" i="6"/>
  <c r="DE385" i="6"/>
  <c r="DF385" i="6"/>
  <c r="DG385" i="6"/>
  <c r="DH385" i="6"/>
  <c r="DI385" i="6"/>
  <c r="CO386" i="6"/>
  <c r="CP386" i="6"/>
  <c r="CQ386" i="6"/>
  <c r="CR386" i="6"/>
  <c r="CS386" i="6"/>
  <c r="CT386" i="6"/>
  <c r="CU386" i="6"/>
  <c r="CV386" i="6"/>
  <c r="CW386" i="6"/>
  <c r="CX386" i="6"/>
  <c r="CY386" i="6"/>
  <c r="CZ386" i="6"/>
  <c r="DA386" i="6"/>
  <c r="DB386" i="6"/>
  <c r="DC386" i="6"/>
  <c r="DD386" i="6"/>
  <c r="DE386" i="6"/>
  <c r="DF386" i="6"/>
  <c r="DG386" i="6"/>
  <c r="DH386" i="6"/>
  <c r="DI386" i="6"/>
  <c r="CO387" i="6"/>
  <c r="CP387" i="6"/>
  <c r="CQ387" i="6"/>
  <c r="CR387" i="6"/>
  <c r="CS387" i="6"/>
  <c r="CT387" i="6"/>
  <c r="CU387" i="6"/>
  <c r="CV387" i="6"/>
  <c r="CW387" i="6"/>
  <c r="CX387" i="6"/>
  <c r="CY387" i="6"/>
  <c r="CZ387" i="6"/>
  <c r="DA387" i="6"/>
  <c r="DB387" i="6"/>
  <c r="DC387" i="6"/>
  <c r="DD387" i="6"/>
  <c r="DE387" i="6"/>
  <c r="DF387" i="6"/>
  <c r="DG387" i="6"/>
  <c r="DH387" i="6"/>
  <c r="DI387" i="6"/>
  <c r="CO388" i="6"/>
  <c r="CP388" i="6"/>
  <c r="CQ388" i="6"/>
  <c r="CR388" i="6"/>
  <c r="CS388" i="6"/>
  <c r="CT388" i="6"/>
  <c r="CU388" i="6"/>
  <c r="CV388" i="6"/>
  <c r="CW388" i="6"/>
  <c r="CX388" i="6"/>
  <c r="CY388" i="6"/>
  <c r="CZ388" i="6"/>
  <c r="DA388" i="6"/>
  <c r="DB388" i="6"/>
  <c r="DC388" i="6"/>
  <c r="DD388" i="6"/>
  <c r="DE388" i="6"/>
  <c r="DF388" i="6"/>
  <c r="DG388" i="6"/>
  <c r="DH388" i="6"/>
  <c r="DI388" i="6"/>
  <c r="CO389" i="6"/>
  <c r="CP389" i="6"/>
  <c r="CQ389" i="6"/>
  <c r="CR389" i="6"/>
  <c r="CS389" i="6"/>
  <c r="CT389" i="6"/>
  <c r="CU389" i="6"/>
  <c r="CV389" i="6"/>
  <c r="CW389" i="6"/>
  <c r="CX389" i="6"/>
  <c r="CY389" i="6"/>
  <c r="CZ389" i="6"/>
  <c r="DA389" i="6"/>
  <c r="DB389" i="6"/>
  <c r="DC389" i="6"/>
  <c r="DD389" i="6"/>
  <c r="DE389" i="6"/>
  <c r="DF389" i="6"/>
  <c r="DG389" i="6"/>
  <c r="DH389" i="6"/>
  <c r="DI389" i="6"/>
  <c r="CO390" i="6"/>
  <c r="CP390" i="6"/>
  <c r="CQ390" i="6"/>
  <c r="CR390" i="6"/>
  <c r="CS390" i="6"/>
  <c r="CT390" i="6"/>
  <c r="CU390" i="6"/>
  <c r="CV390" i="6"/>
  <c r="CW390" i="6"/>
  <c r="CX390" i="6"/>
  <c r="CY390" i="6"/>
  <c r="CZ390" i="6"/>
  <c r="DA390" i="6"/>
  <c r="DB390" i="6"/>
  <c r="DC390" i="6"/>
  <c r="DD390" i="6"/>
  <c r="DE390" i="6"/>
  <c r="DF390" i="6"/>
  <c r="DG390" i="6"/>
  <c r="DH390" i="6"/>
  <c r="DI390" i="6"/>
  <c r="CO391" i="6"/>
  <c r="CP391" i="6"/>
  <c r="CQ391" i="6"/>
  <c r="CR391" i="6"/>
  <c r="CS391" i="6"/>
  <c r="CT391" i="6"/>
  <c r="CU391" i="6"/>
  <c r="CV391" i="6"/>
  <c r="CW391" i="6"/>
  <c r="CX391" i="6"/>
  <c r="CY391" i="6"/>
  <c r="CZ391" i="6"/>
  <c r="DA391" i="6"/>
  <c r="DB391" i="6"/>
  <c r="DC391" i="6"/>
  <c r="DD391" i="6"/>
  <c r="DE391" i="6"/>
  <c r="DF391" i="6"/>
  <c r="DG391" i="6"/>
  <c r="DH391" i="6"/>
  <c r="DI391" i="6"/>
  <c r="CO392" i="6"/>
  <c r="CP392" i="6"/>
  <c r="CQ392" i="6"/>
  <c r="CR392" i="6"/>
  <c r="CS392" i="6"/>
  <c r="CT392" i="6"/>
  <c r="CU392" i="6"/>
  <c r="CV392" i="6"/>
  <c r="CW392" i="6"/>
  <c r="CX392" i="6"/>
  <c r="CY392" i="6"/>
  <c r="CZ392" i="6"/>
  <c r="DA392" i="6"/>
  <c r="DB392" i="6"/>
  <c r="DC392" i="6"/>
  <c r="DD392" i="6"/>
  <c r="DE392" i="6"/>
  <c r="DF392" i="6"/>
  <c r="DG392" i="6"/>
  <c r="DH392" i="6"/>
  <c r="DI392" i="6"/>
  <c r="CO393" i="6"/>
  <c r="CP393" i="6"/>
  <c r="CQ393" i="6"/>
  <c r="CR393" i="6"/>
  <c r="CS393" i="6"/>
  <c r="CT393" i="6"/>
  <c r="CU393" i="6"/>
  <c r="CV393" i="6"/>
  <c r="CW393" i="6"/>
  <c r="CX393" i="6"/>
  <c r="CY393" i="6"/>
  <c r="CZ393" i="6"/>
  <c r="DA393" i="6"/>
  <c r="DB393" i="6"/>
  <c r="DC393" i="6"/>
  <c r="DD393" i="6"/>
  <c r="DE393" i="6"/>
  <c r="DF393" i="6"/>
  <c r="DG393" i="6"/>
  <c r="DH393" i="6"/>
  <c r="DI393" i="6"/>
  <c r="CO394" i="6"/>
  <c r="CP394" i="6"/>
  <c r="CQ394" i="6"/>
  <c r="CR394" i="6"/>
  <c r="CS394" i="6"/>
  <c r="CT394" i="6"/>
  <c r="CU394" i="6"/>
  <c r="CV394" i="6"/>
  <c r="CW394" i="6"/>
  <c r="CX394" i="6"/>
  <c r="CY394" i="6"/>
  <c r="CZ394" i="6"/>
  <c r="DA394" i="6"/>
  <c r="DB394" i="6"/>
  <c r="DC394" i="6"/>
  <c r="DD394" i="6"/>
  <c r="DE394" i="6"/>
  <c r="DF394" i="6"/>
  <c r="DG394" i="6"/>
  <c r="DH394" i="6"/>
  <c r="DI394" i="6"/>
  <c r="CO395" i="6"/>
  <c r="CP395" i="6"/>
  <c r="CQ395" i="6"/>
  <c r="CR395" i="6"/>
  <c r="CS395" i="6"/>
  <c r="CT395" i="6"/>
  <c r="CU395" i="6"/>
  <c r="CV395" i="6"/>
  <c r="CW395" i="6"/>
  <c r="CX395" i="6"/>
  <c r="CY395" i="6"/>
  <c r="CZ395" i="6"/>
  <c r="DA395" i="6"/>
  <c r="DB395" i="6"/>
  <c r="DC395" i="6"/>
  <c r="DD395" i="6"/>
  <c r="DE395" i="6"/>
  <c r="DF395" i="6"/>
  <c r="DG395" i="6"/>
  <c r="DH395" i="6"/>
  <c r="DI395" i="6"/>
  <c r="CO396" i="6"/>
  <c r="CP396" i="6"/>
  <c r="CQ396" i="6"/>
  <c r="CR396" i="6"/>
  <c r="CS396" i="6"/>
  <c r="CT396" i="6"/>
  <c r="CU396" i="6"/>
  <c r="CV396" i="6"/>
  <c r="CW396" i="6"/>
  <c r="CX396" i="6"/>
  <c r="CY396" i="6"/>
  <c r="CZ396" i="6"/>
  <c r="DA396" i="6"/>
  <c r="DB396" i="6"/>
  <c r="DC396" i="6"/>
  <c r="DD396" i="6"/>
  <c r="DE396" i="6"/>
  <c r="DF396" i="6"/>
  <c r="DG396" i="6"/>
  <c r="DH396" i="6"/>
  <c r="DI396" i="6"/>
  <c r="CO397" i="6"/>
  <c r="CP397" i="6"/>
  <c r="CQ397" i="6"/>
  <c r="CR397" i="6"/>
  <c r="CS397" i="6"/>
  <c r="CT397" i="6"/>
  <c r="CU397" i="6"/>
  <c r="CV397" i="6"/>
  <c r="CW397" i="6"/>
  <c r="CX397" i="6"/>
  <c r="CY397" i="6"/>
  <c r="CZ397" i="6"/>
  <c r="DA397" i="6"/>
  <c r="DB397" i="6"/>
  <c r="DC397" i="6"/>
  <c r="DD397" i="6"/>
  <c r="DE397" i="6"/>
  <c r="DF397" i="6"/>
  <c r="DG397" i="6"/>
  <c r="DH397" i="6"/>
  <c r="DI397" i="6"/>
  <c r="CO398" i="6"/>
  <c r="CP398" i="6"/>
  <c r="CQ398" i="6"/>
  <c r="CR398" i="6"/>
  <c r="CS398" i="6"/>
  <c r="CT398" i="6"/>
  <c r="CU398" i="6"/>
  <c r="CV398" i="6"/>
  <c r="CW398" i="6"/>
  <c r="CX398" i="6"/>
  <c r="CY398" i="6"/>
  <c r="CZ398" i="6"/>
  <c r="DA398" i="6"/>
  <c r="DB398" i="6"/>
  <c r="DC398" i="6"/>
  <c r="DD398" i="6"/>
  <c r="DE398" i="6"/>
  <c r="DF398" i="6"/>
  <c r="DG398" i="6"/>
  <c r="DH398" i="6"/>
  <c r="DI398" i="6"/>
  <c r="CO399" i="6"/>
  <c r="CP399" i="6"/>
  <c r="CQ399" i="6"/>
  <c r="CR399" i="6"/>
  <c r="CS399" i="6"/>
  <c r="CT399" i="6"/>
  <c r="CU399" i="6"/>
  <c r="CV399" i="6"/>
  <c r="CW399" i="6"/>
  <c r="CX399" i="6"/>
  <c r="CY399" i="6"/>
  <c r="CZ399" i="6"/>
  <c r="DA399" i="6"/>
  <c r="DB399" i="6"/>
  <c r="DC399" i="6"/>
  <c r="DD399" i="6"/>
  <c r="DE399" i="6"/>
  <c r="DF399" i="6"/>
  <c r="DG399" i="6"/>
  <c r="DH399" i="6"/>
  <c r="DI399" i="6"/>
  <c r="CO400" i="6"/>
  <c r="CP400" i="6"/>
  <c r="CQ400" i="6"/>
  <c r="CR400" i="6"/>
  <c r="CS400" i="6"/>
  <c r="CT400" i="6"/>
  <c r="CU400" i="6"/>
  <c r="CV400" i="6"/>
  <c r="CW400" i="6"/>
  <c r="CX400" i="6"/>
  <c r="CY400" i="6"/>
  <c r="CZ400" i="6"/>
  <c r="DA400" i="6"/>
  <c r="DB400" i="6"/>
  <c r="DC400" i="6"/>
  <c r="DD400" i="6"/>
  <c r="DE400" i="6"/>
  <c r="DF400" i="6"/>
  <c r="DG400" i="6"/>
  <c r="DH400" i="6"/>
  <c r="DI400" i="6"/>
  <c r="CO401" i="6"/>
  <c r="CP401" i="6"/>
  <c r="CQ401" i="6"/>
  <c r="CR401" i="6"/>
  <c r="CS401" i="6"/>
  <c r="CT401" i="6"/>
  <c r="CU401" i="6"/>
  <c r="CV401" i="6"/>
  <c r="CW401" i="6"/>
  <c r="CX401" i="6"/>
  <c r="CY401" i="6"/>
  <c r="CZ401" i="6"/>
  <c r="DA401" i="6"/>
  <c r="DB401" i="6"/>
  <c r="DC401" i="6"/>
  <c r="DD401" i="6"/>
  <c r="DE401" i="6"/>
  <c r="DF401" i="6"/>
  <c r="DG401" i="6"/>
  <c r="DH401" i="6"/>
  <c r="DI401" i="6"/>
  <c r="CO402" i="6"/>
  <c r="CP402" i="6"/>
  <c r="CQ402" i="6"/>
  <c r="CR402" i="6"/>
  <c r="CS402" i="6"/>
  <c r="CT402" i="6"/>
  <c r="CU402" i="6"/>
  <c r="CV402" i="6"/>
  <c r="CW402" i="6"/>
  <c r="CX402" i="6"/>
  <c r="CY402" i="6"/>
  <c r="CZ402" i="6"/>
  <c r="DA402" i="6"/>
  <c r="DB402" i="6"/>
  <c r="DC402" i="6"/>
  <c r="DD402" i="6"/>
  <c r="DE402" i="6"/>
  <c r="DF402" i="6"/>
  <c r="DG402" i="6"/>
  <c r="DH402" i="6"/>
  <c r="DI402" i="6"/>
  <c r="CO403" i="6"/>
  <c r="CP403" i="6"/>
  <c r="CQ403" i="6"/>
  <c r="CR403" i="6"/>
  <c r="CS403" i="6"/>
  <c r="CT403" i="6"/>
  <c r="CU403" i="6"/>
  <c r="CV403" i="6"/>
  <c r="CW403" i="6"/>
  <c r="CX403" i="6"/>
  <c r="CY403" i="6"/>
  <c r="CZ403" i="6"/>
  <c r="DA403" i="6"/>
  <c r="DB403" i="6"/>
  <c r="DC403" i="6"/>
  <c r="DD403" i="6"/>
  <c r="DE403" i="6"/>
  <c r="DF403" i="6"/>
  <c r="DG403" i="6"/>
  <c r="DH403" i="6"/>
  <c r="DI403" i="6"/>
  <c r="CO404" i="6"/>
  <c r="CP404" i="6"/>
  <c r="CQ404" i="6"/>
  <c r="CR404" i="6"/>
  <c r="CS404" i="6"/>
  <c r="CT404" i="6"/>
  <c r="CU404" i="6"/>
  <c r="CV404" i="6"/>
  <c r="CW404" i="6"/>
  <c r="CX404" i="6"/>
  <c r="CY404" i="6"/>
  <c r="CZ404" i="6"/>
  <c r="DA404" i="6"/>
  <c r="DB404" i="6"/>
  <c r="DC404" i="6"/>
  <c r="DD404" i="6"/>
  <c r="DE404" i="6"/>
  <c r="DF404" i="6"/>
  <c r="DG404" i="6"/>
  <c r="DH404" i="6"/>
  <c r="DI404" i="6"/>
  <c r="CO405" i="6"/>
  <c r="CP405" i="6"/>
  <c r="CQ405" i="6"/>
  <c r="CR405" i="6"/>
  <c r="CS405" i="6"/>
  <c r="CT405" i="6"/>
  <c r="CU405" i="6"/>
  <c r="CV405" i="6"/>
  <c r="CW405" i="6"/>
  <c r="CX405" i="6"/>
  <c r="CY405" i="6"/>
  <c r="CZ405" i="6"/>
  <c r="DA405" i="6"/>
  <c r="DB405" i="6"/>
  <c r="DC405" i="6"/>
  <c r="DD405" i="6"/>
  <c r="DE405" i="6"/>
  <c r="DF405" i="6"/>
  <c r="DG405" i="6"/>
  <c r="DH405" i="6"/>
  <c r="DI405" i="6"/>
  <c r="CO406" i="6"/>
  <c r="CP406" i="6"/>
  <c r="CQ406" i="6"/>
  <c r="CR406" i="6"/>
  <c r="CS406" i="6"/>
  <c r="CT406" i="6"/>
  <c r="CU406" i="6"/>
  <c r="CV406" i="6"/>
  <c r="CW406" i="6"/>
  <c r="CX406" i="6"/>
  <c r="CY406" i="6"/>
  <c r="CZ406" i="6"/>
  <c r="DA406" i="6"/>
  <c r="DB406" i="6"/>
  <c r="DC406" i="6"/>
  <c r="DD406" i="6"/>
  <c r="DE406" i="6"/>
  <c r="DF406" i="6"/>
  <c r="DG406" i="6"/>
  <c r="DH406" i="6"/>
  <c r="DI406" i="6"/>
  <c r="CO407" i="6"/>
  <c r="CP407" i="6"/>
  <c r="CQ407" i="6"/>
  <c r="CR407" i="6"/>
  <c r="CS407" i="6"/>
  <c r="CT407" i="6"/>
  <c r="CU407" i="6"/>
  <c r="CV407" i="6"/>
  <c r="CW407" i="6"/>
  <c r="CX407" i="6"/>
  <c r="CY407" i="6"/>
  <c r="CZ407" i="6"/>
  <c r="DA407" i="6"/>
  <c r="DB407" i="6"/>
  <c r="DC407" i="6"/>
  <c r="DD407" i="6"/>
  <c r="DE407" i="6"/>
  <c r="DF407" i="6"/>
  <c r="DG407" i="6"/>
  <c r="DH407" i="6"/>
  <c r="DI407" i="6"/>
  <c r="CO408" i="6"/>
  <c r="CP408" i="6"/>
  <c r="CQ408" i="6"/>
  <c r="CR408" i="6"/>
  <c r="CS408" i="6"/>
  <c r="CT408" i="6"/>
  <c r="CU408" i="6"/>
  <c r="CV408" i="6"/>
  <c r="CW408" i="6"/>
  <c r="CX408" i="6"/>
  <c r="CY408" i="6"/>
  <c r="CZ408" i="6"/>
  <c r="DA408" i="6"/>
  <c r="DB408" i="6"/>
  <c r="DC408" i="6"/>
  <c r="DD408" i="6"/>
  <c r="DE408" i="6"/>
  <c r="DF408" i="6"/>
  <c r="DG408" i="6"/>
  <c r="DH408" i="6"/>
  <c r="DI408" i="6"/>
  <c r="D43" i="7"/>
  <c r="AG43" i="7" s="1"/>
  <c r="AH43" i="7" s="1"/>
  <c r="AI43" i="7" s="1"/>
  <c r="D44" i="7"/>
  <c r="AK44" i="7" s="1"/>
  <c r="D45" i="7"/>
  <c r="AK45" i="7" s="1"/>
  <c r="D46" i="7"/>
  <c r="AK46" i="7" s="1"/>
  <c r="D47" i="7"/>
  <c r="AG47" i="7" s="1"/>
  <c r="AH47" i="7" s="1"/>
  <c r="AI47" i="7" s="1"/>
  <c r="D48" i="7"/>
  <c r="AK48" i="7" s="1"/>
  <c r="D49" i="7"/>
  <c r="AK49" i="7" s="1"/>
  <c r="D50" i="7"/>
  <c r="AG50" i="7" s="1"/>
  <c r="AH50" i="7" s="1"/>
  <c r="AI50" i="7" s="1"/>
  <c r="D51" i="7"/>
  <c r="AK51" i="7" s="1"/>
  <c r="D52" i="7"/>
  <c r="AG52" i="7" s="1"/>
  <c r="AH52" i="7" s="1"/>
  <c r="AI52" i="7" s="1"/>
  <c r="D53" i="7"/>
  <c r="AK53" i="7" s="1"/>
  <c r="D54" i="7"/>
  <c r="AK54" i="7" s="1"/>
  <c r="D55" i="7"/>
  <c r="AG55" i="7" s="1"/>
  <c r="AH55" i="7" s="1"/>
  <c r="AI55" i="7" s="1"/>
  <c r="D56" i="7"/>
  <c r="AG56" i="7" s="1"/>
  <c r="AH56" i="7" s="1"/>
  <c r="AI56" i="7" s="1"/>
  <c r="D57" i="7"/>
  <c r="AK57" i="7" s="1"/>
  <c r="D58" i="7"/>
  <c r="AG58" i="7" s="1"/>
  <c r="AH58" i="7" s="1"/>
  <c r="AI58" i="7" s="1"/>
  <c r="D59" i="7"/>
  <c r="AK59" i="7" s="1"/>
  <c r="D60" i="7"/>
  <c r="AK60" i="7" s="1"/>
  <c r="D61" i="7"/>
  <c r="AK61" i="7" s="1"/>
  <c r="D62" i="7"/>
  <c r="AK62" i="7" s="1"/>
  <c r="D63" i="7"/>
  <c r="AG63" i="7" s="1"/>
  <c r="AH63" i="7" s="1"/>
  <c r="AI63" i="7" s="1"/>
  <c r="D64" i="7"/>
  <c r="AK64" i="7" s="1"/>
  <c r="D65" i="7"/>
  <c r="AK65" i="7" s="1"/>
  <c r="D66" i="7"/>
  <c r="AG66" i="7" s="1"/>
  <c r="AH66" i="7" s="1"/>
  <c r="AI66" i="7" s="1"/>
  <c r="D67" i="7"/>
  <c r="AK67" i="7" s="1"/>
  <c r="D68" i="7"/>
  <c r="AK68" i="7" s="1"/>
  <c r="D69" i="7"/>
  <c r="AG69" i="7" s="1"/>
  <c r="AH69" i="7" s="1"/>
  <c r="AI69" i="7" s="1"/>
  <c r="D70" i="7"/>
  <c r="AK70" i="7" s="1"/>
  <c r="D71" i="7"/>
  <c r="AK71" i="7" s="1"/>
  <c r="D72" i="7"/>
  <c r="AK72" i="7" s="1"/>
  <c r="D73" i="7"/>
  <c r="AK73" i="7" s="1"/>
  <c r="D74" i="7"/>
  <c r="AG74" i="7" s="1"/>
  <c r="AH74" i="7" s="1"/>
  <c r="AI74" i="7" s="1"/>
  <c r="D75" i="7"/>
  <c r="AK75" i="7" s="1"/>
  <c r="D76" i="7"/>
  <c r="AG76" i="7" s="1"/>
  <c r="AH76" i="7" s="1"/>
  <c r="AI76" i="7" s="1"/>
  <c r="D77" i="7"/>
  <c r="AK77" i="7" s="1"/>
  <c r="D78" i="7"/>
  <c r="AG78" i="7" s="1"/>
  <c r="AH78" i="7" s="1"/>
  <c r="AI78" i="7" s="1"/>
  <c r="D79" i="7"/>
  <c r="AG79" i="7" s="1"/>
  <c r="AH79" i="7" s="1"/>
  <c r="AI79" i="7" s="1"/>
  <c r="D80" i="7"/>
  <c r="AK80" i="7" s="1"/>
  <c r="D81" i="7"/>
  <c r="AK81" i="7" s="1"/>
  <c r="D82" i="7"/>
  <c r="AK82" i="7" s="1"/>
  <c r="D83" i="7"/>
  <c r="AK83" i="7" s="1"/>
  <c r="D84" i="7"/>
  <c r="D85" i="7"/>
  <c r="AG85" i="7" s="1"/>
  <c r="AH85" i="7" s="1"/>
  <c r="AI85" i="7" s="1"/>
  <c r="D86" i="7"/>
  <c r="AK86" i="7" s="1"/>
  <c r="D87" i="7"/>
  <c r="AG87" i="7" s="1"/>
  <c r="AH87" i="7" s="1"/>
  <c r="AI87" i="7" s="1"/>
  <c r="D88" i="7"/>
  <c r="AK88" i="7" s="1"/>
  <c r="D89" i="7"/>
  <c r="AK89" i="7" s="1"/>
  <c r="D90" i="7"/>
  <c r="AG90" i="7" s="1"/>
  <c r="AH90" i="7" s="1"/>
  <c r="AI90" i="7" s="1"/>
  <c r="D91" i="7"/>
  <c r="AK91" i="7" s="1"/>
  <c r="D92" i="7"/>
  <c r="AG92" i="7" s="1"/>
  <c r="AH92" i="7" s="1"/>
  <c r="AI92" i="7" s="1"/>
  <c r="D93" i="7"/>
  <c r="AK93" i="7" s="1"/>
  <c r="D94" i="7"/>
  <c r="AG94" i="7" s="1"/>
  <c r="AH94" i="7" s="1"/>
  <c r="AI94" i="7" s="1"/>
  <c r="D95" i="7"/>
  <c r="AG95" i="7" s="1"/>
  <c r="AH95" i="7" s="1"/>
  <c r="AI95" i="7" s="1"/>
  <c r="AK96" i="7"/>
  <c r="AN42" i="7"/>
  <c r="AN103" i="7" s="1"/>
  <c r="AL96" i="7"/>
  <c r="AM96" i="7"/>
  <c r="CV333" i="6"/>
  <c r="CU333" i="6"/>
  <c r="CV331" i="6"/>
  <c r="CU331" i="6"/>
  <c r="CT331" i="6"/>
  <c r="CL323" i="6"/>
  <c r="CM323" i="6"/>
  <c r="CN323" i="6"/>
  <c r="CO323" i="6"/>
  <c r="CP323" i="6"/>
  <c r="CQ323" i="6"/>
  <c r="CR323" i="6"/>
  <c r="CS323" i="6"/>
  <c r="CT323" i="6"/>
  <c r="CU323" i="6"/>
  <c r="CV323" i="6"/>
  <c r="CW323" i="6"/>
  <c r="CX323" i="6"/>
  <c r="CY323" i="6"/>
  <c r="CZ323" i="6"/>
  <c r="DA323" i="6"/>
  <c r="DB323" i="6"/>
  <c r="DC323" i="6"/>
  <c r="DD323" i="6"/>
  <c r="DE323" i="6"/>
  <c r="DF323" i="6"/>
  <c r="CL324" i="6"/>
  <c r="CM324" i="6"/>
  <c r="CN324" i="6"/>
  <c r="CO324" i="6"/>
  <c r="CP324" i="6"/>
  <c r="CQ324" i="6"/>
  <c r="CR324" i="6"/>
  <c r="CS324" i="6"/>
  <c r="CT324" i="6"/>
  <c r="CU324" i="6"/>
  <c r="CV324" i="6"/>
  <c r="CW324" i="6"/>
  <c r="CX324" i="6"/>
  <c r="CY324" i="6"/>
  <c r="CZ324" i="6"/>
  <c r="DA324" i="6"/>
  <c r="DB324" i="6"/>
  <c r="DC324" i="6"/>
  <c r="DD324" i="6"/>
  <c r="DE324" i="6"/>
  <c r="DF324" i="6"/>
  <c r="CL325" i="6"/>
  <c r="CM325" i="6"/>
  <c r="CN325" i="6"/>
  <c r="CO325" i="6"/>
  <c r="CP325" i="6"/>
  <c r="CQ325" i="6"/>
  <c r="CR325" i="6"/>
  <c r="CS325" i="6"/>
  <c r="CT325" i="6"/>
  <c r="CU325" i="6"/>
  <c r="CV325" i="6"/>
  <c r="CW325" i="6"/>
  <c r="CX325" i="6"/>
  <c r="CY325" i="6"/>
  <c r="CZ325" i="6"/>
  <c r="DA325" i="6"/>
  <c r="DB325" i="6"/>
  <c r="DC325" i="6"/>
  <c r="DD325" i="6"/>
  <c r="DE325" i="6"/>
  <c r="DF325" i="6"/>
  <c r="CL326" i="6"/>
  <c r="CM326" i="6"/>
  <c r="CN326" i="6"/>
  <c r="CO326" i="6"/>
  <c r="CP326" i="6"/>
  <c r="CQ326" i="6"/>
  <c r="CR326" i="6"/>
  <c r="CS326" i="6"/>
  <c r="CT326" i="6"/>
  <c r="CU326" i="6"/>
  <c r="CV326" i="6"/>
  <c r="CW326" i="6"/>
  <c r="CX326" i="6"/>
  <c r="CY326" i="6"/>
  <c r="CZ326" i="6"/>
  <c r="DA326" i="6"/>
  <c r="DB326" i="6"/>
  <c r="DC326" i="6"/>
  <c r="DD326" i="6"/>
  <c r="DE326" i="6"/>
  <c r="DF326" i="6"/>
  <c r="CL327" i="6"/>
  <c r="CM327" i="6"/>
  <c r="CN327" i="6"/>
  <c r="CO327" i="6"/>
  <c r="CP327" i="6"/>
  <c r="CQ327" i="6"/>
  <c r="CR327" i="6"/>
  <c r="CS327" i="6"/>
  <c r="CT327" i="6"/>
  <c r="CU327" i="6"/>
  <c r="CV327" i="6"/>
  <c r="CW327" i="6"/>
  <c r="CX327" i="6"/>
  <c r="CY327" i="6"/>
  <c r="CZ327" i="6"/>
  <c r="DA327" i="6"/>
  <c r="DB327" i="6"/>
  <c r="DC327" i="6"/>
  <c r="DD327" i="6"/>
  <c r="DE327" i="6"/>
  <c r="DF327" i="6"/>
  <c r="CL328" i="6"/>
  <c r="CM328" i="6"/>
  <c r="CN328" i="6"/>
  <c r="CO328" i="6"/>
  <c r="CP328" i="6"/>
  <c r="CQ328" i="6"/>
  <c r="CR328" i="6"/>
  <c r="CS328" i="6"/>
  <c r="CT328" i="6"/>
  <c r="CU328" i="6"/>
  <c r="CV328" i="6"/>
  <c r="CW328" i="6"/>
  <c r="CX328" i="6"/>
  <c r="CY328" i="6"/>
  <c r="CZ328" i="6"/>
  <c r="DA328" i="6"/>
  <c r="DB328" i="6"/>
  <c r="DC328" i="6"/>
  <c r="DD328" i="6"/>
  <c r="DE328" i="6"/>
  <c r="DF328" i="6"/>
  <c r="CL329" i="6"/>
  <c r="CM329" i="6"/>
  <c r="CN329" i="6"/>
  <c r="CO329" i="6"/>
  <c r="CP329" i="6"/>
  <c r="CQ329" i="6"/>
  <c r="CR329" i="6"/>
  <c r="CS329" i="6"/>
  <c r="CT329" i="6"/>
  <c r="CU329" i="6"/>
  <c r="CV329" i="6"/>
  <c r="CW329" i="6"/>
  <c r="CX329" i="6"/>
  <c r="CY329" i="6"/>
  <c r="CZ329" i="6"/>
  <c r="DA329" i="6"/>
  <c r="DB329" i="6"/>
  <c r="DC329" i="6"/>
  <c r="DD329" i="6"/>
  <c r="DE329" i="6"/>
  <c r="DF329" i="6"/>
  <c r="CL330" i="6"/>
  <c r="CM330" i="6"/>
  <c r="CN330" i="6"/>
  <c r="CO330" i="6"/>
  <c r="CP330" i="6"/>
  <c r="CQ330" i="6"/>
  <c r="CR330" i="6"/>
  <c r="CS330" i="6"/>
  <c r="CT330" i="6"/>
  <c r="CU330" i="6"/>
  <c r="CV330" i="6"/>
  <c r="CW330" i="6"/>
  <c r="CX330" i="6"/>
  <c r="CY330" i="6"/>
  <c r="CZ330" i="6"/>
  <c r="DA330" i="6"/>
  <c r="DB330" i="6"/>
  <c r="DC330" i="6"/>
  <c r="DD330" i="6"/>
  <c r="DE330" i="6"/>
  <c r="DF330" i="6"/>
  <c r="CL331" i="6"/>
  <c r="CM331" i="6"/>
  <c r="CN331" i="6"/>
  <c r="CO331" i="6"/>
  <c r="CP331" i="6"/>
  <c r="CQ331" i="6"/>
  <c r="CR331" i="6"/>
  <c r="CS331" i="6"/>
  <c r="CW331" i="6"/>
  <c r="CX331" i="6"/>
  <c r="CY331" i="6"/>
  <c r="CZ331" i="6"/>
  <c r="DA331" i="6"/>
  <c r="DB331" i="6"/>
  <c r="DC331" i="6"/>
  <c r="DD331" i="6"/>
  <c r="DE331" i="6"/>
  <c r="DF331" i="6"/>
  <c r="CL332" i="6"/>
  <c r="CM332" i="6"/>
  <c r="CN332" i="6"/>
  <c r="CO332" i="6"/>
  <c r="CP332" i="6"/>
  <c r="CQ332" i="6"/>
  <c r="CR332" i="6"/>
  <c r="CS332" i="6"/>
  <c r="CT332" i="6"/>
  <c r="CU332" i="6"/>
  <c r="CV332" i="6"/>
  <c r="CW332" i="6"/>
  <c r="CX332" i="6"/>
  <c r="CY332" i="6"/>
  <c r="CZ332" i="6"/>
  <c r="DA332" i="6"/>
  <c r="DB332" i="6"/>
  <c r="DC332" i="6"/>
  <c r="DD332" i="6"/>
  <c r="DE332" i="6"/>
  <c r="DF332" i="6"/>
  <c r="CL333" i="6"/>
  <c r="CM333" i="6"/>
  <c r="CN333" i="6"/>
  <c r="CO333" i="6"/>
  <c r="CP333" i="6"/>
  <c r="CQ333" i="6"/>
  <c r="CR333" i="6"/>
  <c r="CS333" i="6"/>
  <c r="CT333" i="6"/>
  <c r="CW333" i="6"/>
  <c r="CX333" i="6"/>
  <c r="CY333" i="6"/>
  <c r="CZ333" i="6"/>
  <c r="DA333" i="6"/>
  <c r="DB333" i="6"/>
  <c r="DC333" i="6"/>
  <c r="DD333" i="6"/>
  <c r="DE333" i="6"/>
  <c r="DF333" i="6"/>
  <c r="CO322" i="6"/>
  <c r="AL43" i="7"/>
  <c r="AM43" i="7"/>
  <c r="AN43" i="7"/>
  <c r="AL44" i="7"/>
  <c r="AM44" i="7"/>
  <c r="AN44" i="7"/>
  <c r="AL45" i="7"/>
  <c r="AM45" i="7"/>
  <c r="AN45" i="7"/>
  <c r="AL46" i="7"/>
  <c r="AM46" i="7"/>
  <c r="AN46" i="7"/>
  <c r="AL47" i="7"/>
  <c r="AM47" i="7"/>
  <c r="AN47" i="7"/>
  <c r="AL48" i="7"/>
  <c r="AM48" i="7"/>
  <c r="AN48" i="7"/>
  <c r="AL49" i="7"/>
  <c r="AM49" i="7"/>
  <c r="AN49" i="7"/>
  <c r="AL50" i="7"/>
  <c r="AM50" i="7"/>
  <c r="AN50" i="7"/>
  <c r="AL51" i="7"/>
  <c r="AM51" i="7"/>
  <c r="AN51" i="7"/>
  <c r="AL52" i="7"/>
  <c r="AM52" i="7"/>
  <c r="AN52" i="7"/>
  <c r="AL53" i="7"/>
  <c r="AM53" i="7"/>
  <c r="AN53" i="7"/>
  <c r="AL54" i="7"/>
  <c r="AM54" i="7"/>
  <c r="AN54" i="7"/>
  <c r="AL55" i="7"/>
  <c r="AM55" i="7"/>
  <c r="AN55" i="7"/>
  <c r="AL56" i="7"/>
  <c r="AM56" i="7"/>
  <c r="AN56" i="7"/>
  <c r="AL57" i="7"/>
  <c r="AM57" i="7"/>
  <c r="AN57" i="7"/>
  <c r="AL58" i="7"/>
  <c r="AM58" i="7"/>
  <c r="AN58" i="7"/>
  <c r="AL59" i="7"/>
  <c r="AM59" i="7"/>
  <c r="AN59" i="7"/>
  <c r="AL60" i="7"/>
  <c r="AM60" i="7"/>
  <c r="AN60" i="7"/>
  <c r="AL61" i="7"/>
  <c r="AM61" i="7"/>
  <c r="AN61" i="7"/>
  <c r="AL62" i="7"/>
  <c r="AM62" i="7"/>
  <c r="AN62" i="7"/>
  <c r="AL63" i="7"/>
  <c r="AM63" i="7"/>
  <c r="AN63" i="7"/>
  <c r="AL64" i="7"/>
  <c r="AM64" i="7"/>
  <c r="AN64" i="7"/>
  <c r="AL65" i="7"/>
  <c r="AM65" i="7"/>
  <c r="AN65" i="7"/>
  <c r="AL66" i="7"/>
  <c r="AM66" i="7"/>
  <c r="AN66" i="7"/>
  <c r="AL67" i="7"/>
  <c r="AM67" i="7"/>
  <c r="AN67" i="7"/>
  <c r="AL68" i="7"/>
  <c r="AM68" i="7"/>
  <c r="AN68" i="7"/>
  <c r="AL69" i="7"/>
  <c r="AM69" i="7"/>
  <c r="AN69" i="7"/>
  <c r="AL70" i="7"/>
  <c r="AM70" i="7"/>
  <c r="AN70" i="7"/>
  <c r="AL71" i="7"/>
  <c r="AM71" i="7"/>
  <c r="AN71" i="7"/>
  <c r="AL72" i="7"/>
  <c r="AM72" i="7"/>
  <c r="AN72" i="7"/>
  <c r="AL73" i="7"/>
  <c r="AM73" i="7"/>
  <c r="AN73" i="7"/>
  <c r="AL74" i="7"/>
  <c r="AM74" i="7"/>
  <c r="AN74" i="7"/>
  <c r="AL75" i="7"/>
  <c r="AM75" i="7"/>
  <c r="AN75" i="7"/>
  <c r="AL76" i="7"/>
  <c r="AM76" i="7"/>
  <c r="AN76" i="7"/>
  <c r="AL77" i="7"/>
  <c r="AM77" i="7"/>
  <c r="AN77" i="7"/>
  <c r="AL78" i="7"/>
  <c r="AM78" i="7"/>
  <c r="AN78" i="7"/>
  <c r="AL79" i="7"/>
  <c r="AM79" i="7"/>
  <c r="AN79" i="7"/>
  <c r="AL80" i="7"/>
  <c r="AM80" i="7"/>
  <c r="AN80" i="7"/>
  <c r="AL81" i="7"/>
  <c r="AM81" i="7"/>
  <c r="AN81" i="7"/>
  <c r="AL82" i="7"/>
  <c r="AM82" i="7"/>
  <c r="AN82" i="7"/>
  <c r="AL83" i="7"/>
  <c r="AM83" i="7"/>
  <c r="AN83" i="7"/>
  <c r="AL84" i="7"/>
  <c r="AM84" i="7"/>
  <c r="AN84" i="7"/>
  <c r="AL85" i="7"/>
  <c r="AM85" i="7"/>
  <c r="AN85" i="7"/>
  <c r="AL86" i="7"/>
  <c r="AM86" i="7"/>
  <c r="AN86" i="7"/>
  <c r="AL87" i="7"/>
  <c r="AM87" i="7"/>
  <c r="AN87" i="7"/>
  <c r="AL88" i="7"/>
  <c r="AM88" i="7"/>
  <c r="AN88" i="7"/>
  <c r="AL89" i="7"/>
  <c r="AM89" i="7"/>
  <c r="AN89" i="7"/>
  <c r="AL90" i="7"/>
  <c r="AM90" i="7"/>
  <c r="AN90" i="7"/>
  <c r="AL91" i="7"/>
  <c r="AM91" i="7"/>
  <c r="AN91" i="7"/>
  <c r="AL92" i="7"/>
  <c r="AM92" i="7"/>
  <c r="AN92" i="7"/>
  <c r="AL93" i="7"/>
  <c r="AM93" i="7"/>
  <c r="AN93" i="7"/>
  <c r="AL94" i="7"/>
  <c r="AM94" i="7"/>
  <c r="AN94" i="7"/>
  <c r="AL95" i="7"/>
  <c r="AM95" i="7"/>
  <c r="AN95" i="7"/>
  <c r="CD353" i="6"/>
  <c r="CE353" i="6" s="1"/>
  <c r="CF353" i="6" s="1"/>
  <c r="D355" i="6"/>
  <c r="CD355" i="6" s="1"/>
  <c r="CE355" i="6" s="1"/>
  <c r="CF355" i="6" s="1"/>
  <c r="D356" i="6"/>
  <c r="CD356" i="6" s="1"/>
  <c r="CE356" i="6" s="1"/>
  <c r="CF356" i="6" s="1"/>
  <c r="D357" i="6"/>
  <c r="CD357" i="6" s="1"/>
  <c r="CE357" i="6" s="1"/>
  <c r="CF357" i="6" s="1"/>
  <c r="D358" i="6"/>
  <c r="CD358" i="6" s="1"/>
  <c r="CE358" i="6" s="1"/>
  <c r="CF358" i="6" s="1"/>
  <c r="D359" i="6"/>
  <c r="CD359" i="6" s="1"/>
  <c r="CE359" i="6" s="1"/>
  <c r="CF359" i="6" s="1"/>
  <c r="D360" i="6"/>
  <c r="CD360" i="6" s="1"/>
  <c r="CE360" i="6" s="1"/>
  <c r="CF360" i="6" s="1"/>
  <c r="D361" i="6"/>
  <c r="CD361" i="6" s="1"/>
  <c r="CE361" i="6" s="1"/>
  <c r="CF361" i="6" s="1"/>
  <c r="D362" i="6"/>
  <c r="CD362" i="6" s="1"/>
  <c r="CE362" i="6" s="1"/>
  <c r="CF362" i="6" s="1"/>
  <c r="D363" i="6"/>
  <c r="CD363" i="6" s="1"/>
  <c r="CE363" i="6" s="1"/>
  <c r="CF363" i="6" s="1"/>
  <c r="D364" i="6"/>
  <c r="CD364" i="6" s="1"/>
  <c r="CE364" i="6" s="1"/>
  <c r="CF364" i="6" s="1"/>
  <c r="D365" i="6"/>
  <c r="CD365" i="6"/>
  <c r="CE365" i="6" s="1"/>
  <c r="CF365" i="6" s="1"/>
  <c r="D366" i="6"/>
  <c r="CD366" i="6" s="1"/>
  <c r="CE366" i="6" s="1"/>
  <c r="CF366" i="6" s="1"/>
  <c r="D367" i="6"/>
  <c r="CD367" i="6" s="1"/>
  <c r="CE367" i="6" s="1"/>
  <c r="CF367" i="6" s="1"/>
  <c r="D368" i="6"/>
  <c r="CD368" i="6" s="1"/>
  <c r="CE368" i="6" s="1"/>
  <c r="CF368" i="6" s="1"/>
  <c r="D369" i="6"/>
  <c r="CD369" i="6" s="1"/>
  <c r="CE369" i="6" s="1"/>
  <c r="CF369" i="6" s="1"/>
  <c r="D370" i="6"/>
  <c r="CD370" i="6" s="1"/>
  <c r="CE370" i="6" s="1"/>
  <c r="CF370" i="6" s="1"/>
  <c r="D371" i="6"/>
  <c r="CD371" i="6" s="1"/>
  <c r="CE371" i="6" s="1"/>
  <c r="CF371" i="6" s="1"/>
  <c r="D372" i="6"/>
  <c r="CD372" i="6" s="1"/>
  <c r="CE372" i="6" s="1"/>
  <c r="CF372" i="6" s="1"/>
  <c r="D373" i="6"/>
  <c r="CD373" i="6" s="1"/>
  <c r="CE373" i="6" s="1"/>
  <c r="CF373" i="6" s="1"/>
  <c r="D374" i="6"/>
  <c r="CD374" i="6" s="1"/>
  <c r="CE374" i="6" s="1"/>
  <c r="CF374" i="6" s="1"/>
  <c r="D375" i="6"/>
  <c r="CD375" i="6" s="1"/>
  <c r="CE375" i="6" s="1"/>
  <c r="CF375" i="6" s="1"/>
  <c r="D376" i="6"/>
  <c r="CD376" i="6" s="1"/>
  <c r="CE376" i="6" s="1"/>
  <c r="CF376" i="6" s="1"/>
  <c r="D377" i="6"/>
  <c r="CD377" i="6" s="1"/>
  <c r="CE377" i="6" s="1"/>
  <c r="CF377" i="6" s="1"/>
  <c r="D378" i="6"/>
  <c r="CD378" i="6" s="1"/>
  <c r="CE378" i="6" s="1"/>
  <c r="CF378" i="6" s="1"/>
  <c r="D379" i="6"/>
  <c r="CD379" i="6" s="1"/>
  <c r="CE379" i="6" s="1"/>
  <c r="CF379" i="6" s="1"/>
  <c r="D380" i="6"/>
  <c r="CD380" i="6" s="1"/>
  <c r="CE380" i="6" s="1"/>
  <c r="CF380" i="6" s="1"/>
  <c r="D381" i="6"/>
  <c r="CD381" i="6" s="1"/>
  <c r="CE381" i="6" s="1"/>
  <c r="CF381" i="6" s="1"/>
  <c r="D382" i="6"/>
  <c r="CD382" i="6" s="1"/>
  <c r="CE382" i="6" s="1"/>
  <c r="CF382" i="6" s="1"/>
  <c r="D383" i="6"/>
  <c r="CD383" i="6" s="1"/>
  <c r="CE383" i="6" s="1"/>
  <c r="CF383" i="6" s="1"/>
  <c r="D384" i="6"/>
  <c r="CD384" i="6" s="1"/>
  <c r="CE384" i="6" s="1"/>
  <c r="D385" i="6"/>
  <c r="CD385" i="6" s="1"/>
  <c r="CE385" i="6" s="1"/>
  <c r="CF385" i="6" s="1"/>
  <c r="D386" i="6"/>
  <c r="CD386" i="6" s="1"/>
  <c r="CE386" i="6" s="1"/>
  <c r="CF386" i="6" s="1"/>
  <c r="D387" i="6"/>
  <c r="CD387" i="6" s="1"/>
  <c r="CE387" i="6" s="1"/>
  <c r="CF387" i="6" s="1"/>
  <c r="D388" i="6"/>
  <c r="CD388" i="6" s="1"/>
  <c r="CE388" i="6" s="1"/>
  <c r="CF388" i="6" s="1"/>
  <c r="D389" i="6"/>
  <c r="CD389" i="6" s="1"/>
  <c r="CE389" i="6" s="1"/>
  <c r="CF389" i="6" s="1"/>
  <c r="D390" i="6"/>
  <c r="CD390" i="6" s="1"/>
  <c r="CE390" i="6" s="1"/>
  <c r="CF390" i="6" s="1"/>
  <c r="D391" i="6"/>
  <c r="CD391" i="6" s="1"/>
  <c r="CE391" i="6" s="1"/>
  <c r="CF391" i="6" s="1"/>
  <c r="D392" i="6"/>
  <c r="CD392" i="6" s="1"/>
  <c r="CE392" i="6" s="1"/>
  <c r="CF392" i="6" s="1"/>
  <c r="D393" i="6"/>
  <c r="CD393" i="6" s="1"/>
  <c r="CE393" i="6" s="1"/>
  <c r="CF393" i="6" s="1"/>
  <c r="D394" i="6"/>
  <c r="CD394" i="6" s="1"/>
  <c r="CE394" i="6" s="1"/>
  <c r="CF394" i="6" s="1"/>
  <c r="D395" i="6"/>
  <c r="CD395" i="6" s="1"/>
  <c r="CE395" i="6" s="1"/>
  <c r="CF395" i="6" s="1"/>
  <c r="D396" i="6"/>
  <c r="CD396" i="6" s="1"/>
  <c r="CE396" i="6" s="1"/>
  <c r="CF396" i="6" s="1"/>
  <c r="D397" i="6"/>
  <c r="CD397" i="6" s="1"/>
  <c r="CE397" i="6" s="1"/>
  <c r="CF397" i="6" s="1"/>
  <c r="D398" i="6"/>
  <c r="CD398" i="6" s="1"/>
  <c r="CE398" i="6" s="1"/>
  <c r="CF398" i="6" s="1"/>
  <c r="D399" i="6"/>
  <c r="CD399" i="6" s="1"/>
  <c r="CE399" i="6" s="1"/>
  <c r="CF399" i="6" s="1"/>
  <c r="D400" i="6"/>
  <c r="CD400" i="6" s="1"/>
  <c r="CE400" i="6" s="1"/>
  <c r="CF400" i="6" s="1"/>
  <c r="D401" i="6"/>
  <c r="CD401" i="6" s="1"/>
  <c r="CE401" i="6" s="1"/>
  <c r="CF401" i="6" s="1"/>
  <c r="D402" i="6"/>
  <c r="CD402" i="6" s="1"/>
  <c r="CE402" i="6" s="1"/>
  <c r="CF402" i="6" s="1"/>
  <c r="D403" i="6"/>
  <c r="CD403" i="6" s="1"/>
  <c r="CE403" i="6" s="1"/>
  <c r="CF403" i="6" s="1"/>
  <c r="D404" i="6"/>
  <c r="CD404" i="6" s="1"/>
  <c r="CE404" i="6" s="1"/>
  <c r="CF404" i="6" s="1"/>
  <c r="D405" i="6"/>
  <c r="CD405" i="6" s="1"/>
  <c r="CE405" i="6" s="1"/>
  <c r="CF405" i="6" s="1"/>
  <c r="D406" i="6"/>
  <c r="CD406" i="6" s="1"/>
  <c r="CE406" i="6" s="1"/>
  <c r="CF406" i="6" s="1"/>
  <c r="D407" i="6"/>
  <c r="CD407" i="6" s="1"/>
  <c r="CE407" i="6" s="1"/>
  <c r="CF407" i="6" s="1"/>
  <c r="D408" i="6"/>
  <c r="CD408" i="6" s="1"/>
  <c r="CE408" i="6" s="1"/>
  <c r="CF408" i="6" s="1"/>
  <c r="BO354" i="6"/>
  <c r="BP354" i="6"/>
  <c r="BQ354" i="6"/>
  <c r="BS354" i="6"/>
  <c r="BT354" i="6"/>
  <c r="BU354" i="6"/>
  <c r="BW354" i="6"/>
  <c r="BX354" i="6"/>
  <c r="BY354" i="6"/>
  <c r="BO355" i="6"/>
  <c r="BP355" i="6"/>
  <c r="BQ355" i="6"/>
  <c r="BS355" i="6"/>
  <c r="BT355" i="6"/>
  <c r="BU355" i="6"/>
  <c r="BW355" i="6"/>
  <c r="BX355" i="6"/>
  <c r="BY355" i="6"/>
  <c r="BO356" i="6"/>
  <c r="BP356" i="6"/>
  <c r="BQ356" i="6"/>
  <c r="BS356" i="6"/>
  <c r="BT356" i="6"/>
  <c r="BU356" i="6"/>
  <c r="BW356" i="6"/>
  <c r="BX356" i="6"/>
  <c r="BY356" i="6"/>
  <c r="BO357" i="6"/>
  <c r="BP357" i="6"/>
  <c r="BQ357" i="6"/>
  <c r="BS357" i="6"/>
  <c r="BT357" i="6"/>
  <c r="BU357" i="6"/>
  <c r="BW357" i="6"/>
  <c r="BX357" i="6"/>
  <c r="BY357" i="6"/>
  <c r="BO358" i="6"/>
  <c r="BR358" i="6" s="1"/>
  <c r="BP358" i="6"/>
  <c r="BQ358" i="6"/>
  <c r="BS358" i="6"/>
  <c r="BV358" i="6" s="1"/>
  <c r="BT358" i="6"/>
  <c r="BU358" i="6"/>
  <c r="BW358" i="6"/>
  <c r="BX358" i="6"/>
  <c r="BY358" i="6"/>
  <c r="BO359" i="6"/>
  <c r="BP359" i="6"/>
  <c r="BQ359" i="6"/>
  <c r="BS359" i="6"/>
  <c r="BT359" i="6"/>
  <c r="BU359" i="6"/>
  <c r="BW359" i="6"/>
  <c r="BX359" i="6"/>
  <c r="BY359" i="6"/>
  <c r="BO360" i="6"/>
  <c r="BP360" i="6"/>
  <c r="BQ360" i="6"/>
  <c r="BS360" i="6"/>
  <c r="BT360" i="6"/>
  <c r="BU360" i="6"/>
  <c r="BV360" i="6" s="1"/>
  <c r="BW360" i="6"/>
  <c r="BX360" i="6"/>
  <c r="BZ360" i="6" s="1"/>
  <c r="BY360" i="6"/>
  <c r="BO361" i="6"/>
  <c r="BP361" i="6"/>
  <c r="BQ361" i="6"/>
  <c r="BS361" i="6"/>
  <c r="BT361" i="6"/>
  <c r="BU361" i="6"/>
  <c r="BW361" i="6"/>
  <c r="BX361" i="6"/>
  <c r="BY361" i="6"/>
  <c r="BO362" i="6"/>
  <c r="BP362" i="6"/>
  <c r="BQ362" i="6"/>
  <c r="BS362" i="6"/>
  <c r="BT362" i="6"/>
  <c r="BU362" i="6"/>
  <c r="BV362" i="6" s="1"/>
  <c r="BW362" i="6"/>
  <c r="BZ362" i="6" s="1"/>
  <c r="BX362" i="6"/>
  <c r="BY362" i="6"/>
  <c r="BO363" i="6"/>
  <c r="BP363" i="6"/>
  <c r="BQ363" i="6"/>
  <c r="BS363" i="6"/>
  <c r="BT363" i="6"/>
  <c r="BU363" i="6"/>
  <c r="BW363" i="6"/>
  <c r="BX363" i="6"/>
  <c r="BY363" i="6"/>
  <c r="BO364" i="6"/>
  <c r="BP364" i="6"/>
  <c r="BQ364" i="6"/>
  <c r="BS364" i="6"/>
  <c r="BT364" i="6"/>
  <c r="BU364" i="6"/>
  <c r="BW364" i="6"/>
  <c r="BX364" i="6"/>
  <c r="BY364" i="6"/>
  <c r="BO365" i="6"/>
  <c r="BP365" i="6"/>
  <c r="BQ365" i="6"/>
  <c r="BS365" i="6"/>
  <c r="BT365" i="6"/>
  <c r="BU365" i="6"/>
  <c r="BW365" i="6"/>
  <c r="BX365" i="6"/>
  <c r="BY365" i="6"/>
  <c r="BO366" i="6"/>
  <c r="BP366" i="6"/>
  <c r="BR366" i="6" s="1"/>
  <c r="BQ366" i="6"/>
  <c r="BS366" i="6"/>
  <c r="BT366" i="6"/>
  <c r="BU366" i="6"/>
  <c r="BW366" i="6"/>
  <c r="BX366" i="6"/>
  <c r="BY366" i="6"/>
  <c r="BO367" i="6"/>
  <c r="BP367" i="6"/>
  <c r="BQ367" i="6"/>
  <c r="BR367" i="6" s="1"/>
  <c r="BS367" i="6"/>
  <c r="BV367" i="6" s="1"/>
  <c r="BT367" i="6"/>
  <c r="BU367" i="6"/>
  <c r="BW367" i="6"/>
  <c r="BX367" i="6"/>
  <c r="BY367" i="6"/>
  <c r="BO368" i="6"/>
  <c r="BP368" i="6"/>
  <c r="BQ368" i="6"/>
  <c r="BS368" i="6"/>
  <c r="BT368" i="6"/>
  <c r="BU368" i="6"/>
  <c r="BV368" i="6" s="1"/>
  <c r="BW368" i="6"/>
  <c r="BX368" i="6"/>
  <c r="BZ368" i="6" s="1"/>
  <c r="BY368" i="6"/>
  <c r="BO369" i="6"/>
  <c r="BP369" i="6"/>
  <c r="BQ369" i="6"/>
  <c r="BS369" i="6"/>
  <c r="BT369" i="6"/>
  <c r="BU369" i="6"/>
  <c r="BW369" i="6"/>
  <c r="BX369" i="6"/>
  <c r="BY369" i="6"/>
  <c r="BO370" i="6"/>
  <c r="BP370" i="6"/>
  <c r="BQ370" i="6"/>
  <c r="BS370" i="6"/>
  <c r="BT370" i="6"/>
  <c r="BU370" i="6"/>
  <c r="BW370" i="6"/>
  <c r="BX370" i="6"/>
  <c r="BY370" i="6"/>
  <c r="BO371" i="6"/>
  <c r="BP371" i="6"/>
  <c r="BQ371" i="6"/>
  <c r="BS371" i="6"/>
  <c r="BT371" i="6"/>
  <c r="BU371" i="6"/>
  <c r="BW371" i="6"/>
  <c r="BX371" i="6"/>
  <c r="BY371" i="6"/>
  <c r="BZ371" i="6" s="1"/>
  <c r="BO372" i="6"/>
  <c r="BR372" i="6" s="1"/>
  <c r="BP372" i="6"/>
  <c r="BQ372" i="6"/>
  <c r="BS372" i="6"/>
  <c r="BT372" i="6"/>
  <c r="BU372" i="6"/>
  <c r="BW372" i="6"/>
  <c r="BX372" i="6"/>
  <c r="BY372" i="6"/>
  <c r="BO373" i="6"/>
  <c r="BP373" i="6"/>
  <c r="BQ373" i="6"/>
  <c r="BS373" i="6"/>
  <c r="BT373" i="6"/>
  <c r="BU373" i="6"/>
  <c r="BW373" i="6"/>
  <c r="BX373" i="6"/>
  <c r="BY373" i="6"/>
  <c r="BO374" i="6"/>
  <c r="BP374" i="6"/>
  <c r="BQ374" i="6"/>
  <c r="BS374" i="6"/>
  <c r="BT374" i="6"/>
  <c r="BU374" i="6"/>
  <c r="BW374" i="6"/>
  <c r="BX374" i="6"/>
  <c r="BZ374" i="6" s="1"/>
  <c r="BY374" i="6"/>
  <c r="BO375" i="6"/>
  <c r="BP375" i="6"/>
  <c r="BQ375" i="6"/>
  <c r="BS375" i="6"/>
  <c r="BT375" i="6"/>
  <c r="BU375" i="6"/>
  <c r="BW375" i="6"/>
  <c r="BX375" i="6"/>
  <c r="BY375" i="6"/>
  <c r="BO376" i="6"/>
  <c r="BP376" i="6"/>
  <c r="BQ376" i="6"/>
  <c r="BS376" i="6"/>
  <c r="BT376" i="6"/>
  <c r="BU376" i="6"/>
  <c r="BV376" i="6" s="1"/>
  <c r="BW376" i="6"/>
  <c r="BZ376" i="6" s="1"/>
  <c r="BX376" i="6"/>
  <c r="BY376" i="6"/>
  <c r="BO377" i="6"/>
  <c r="BR377" i="6" s="1"/>
  <c r="BP377" i="6"/>
  <c r="BQ377" i="6"/>
  <c r="BS377" i="6"/>
  <c r="BT377" i="6"/>
  <c r="BU377" i="6"/>
  <c r="BW377" i="6"/>
  <c r="BX377" i="6"/>
  <c r="BY377" i="6"/>
  <c r="BO378" i="6"/>
  <c r="BP378" i="6"/>
  <c r="BR378" i="6" s="1"/>
  <c r="BQ378" i="6"/>
  <c r="BS378" i="6"/>
  <c r="BV378" i="6" s="1"/>
  <c r="BT378" i="6"/>
  <c r="BU378" i="6"/>
  <c r="BW378" i="6"/>
  <c r="BX378" i="6"/>
  <c r="BY378" i="6"/>
  <c r="BO379" i="6"/>
  <c r="BP379" i="6"/>
  <c r="BQ379" i="6"/>
  <c r="BS379" i="6"/>
  <c r="BT379" i="6"/>
  <c r="BU379" i="6"/>
  <c r="BW379" i="6"/>
  <c r="BX379" i="6"/>
  <c r="BY379" i="6"/>
  <c r="BO380" i="6"/>
  <c r="BP380" i="6"/>
  <c r="BQ380" i="6"/>
  <c r="BS380" i="6"/>
  <c r="BT380" i="6"/>
  <c r="BU380" i="6"/>
  <c r="BW380" i="6"/>
  <c r="BX380" i="6"/>
  <c r="BY380" i="6"/>
  <c r="BO381" i="6"/>
  <c r="BP381" i="6"/>
  <c r="BQ381" i="6"/>
  <c r="BS381" i="6"/>
  <c r="BV381" i="6" s="1"/>
  <c r="BT381" i="6"/>
  <c r="BU381" i="6"/>
  <c r="BW381" i="6"/>
  <c r="BX381" i="6"/>
  <c r="BY381" i="6"/>
  <c r="BO382" i="6"/>
  <c r="BP382" i="6"/>
  <c r="BQ382" i="6"/>
  <c r="BS382" i="6"/>
  <c r="BT382" i="6"/>
  <c r="BU382" i="6"/>
  <c r="BW382" i="6"/>
  <c r="BX382" i="6"/>
  <c r="BY382" i="6"/>
  <c r="BO383" i="6"/>
  <c r="BP383" i="6"/>
  <c r="BQ383" i="6"/>
  <c r="BS383" i="6"/>
  <c r="BT383" i="6"/>
  <c r="BU383" i="6"/>
  <c r="BW383" i="6"/>
  <c r="BX383" i="6"/>
  <c r="BY383" i="6"/>
  <c r="BO384" i="6"/>
  <c r="BP384" i="6"/>
  <c r="BQ384" i="6"/>
  <c r="BS384" i="6"/>
  <c r="BT384" i="6"/>
  <c r="BU384" i="6"/>
  <c r="BW384" i="6"/>
  <c r="BX384" i="6"/>
  <c r="BY384" i="6"/>
  <c r="BO385" i="6"/>
  <c r="BP385" i="6"/>
  <c r="BQ385" i="6"/>
  <c r="BS385" i="6"/>
  <c r="BT385" i="6"/>
  <c r="BU385" i="6"/>
  <c r="BW385" i="6"/>
  <c r="BX385" i="6"/>
  <c r="BY385" i="6"/>
  <c r="BZ385" i="6" s="1"/>
  <c r="BO386" i="6"/>
  <c r="BR386" i="6" s="1"/>
  <c r="BP386" i="6"/>
  <c r="BQ386" i="6"/>
  <c r="BS386" i="6"/>
  <c r="BV386" i="6" s="1"/>
  <c r="BT386" i="6"/>
  <c r="BU386" i="6"/>
  <c r="BW386" i="6"/>
  <c r="BX386" i="6"/>
  <c r="BY386" i="6"/>
  <c r="BO387" i="6"/>
  <c r="BP387" i="6"/>
  <c r="BQ387" i="6"/>
  <c r="BS387" i="6"/>
  <c r="BT387" i="6"/>
  <c r="BU387" i="6"/>
  <c r="BW387" i="6"/>
  <c r="BX387" i="6"/>
  <c r="BY387" i="6"/>
  <c r="BO388" i="6"/>
  <c r="BP388" i="6"/>
  <c r="BQ388" i="6"/>
  <c r="BS388" i="6"/>
  <c r="BT388" i="6"/>
  <c r="BU388" i="6"/>
  <c r="BW388" i="6"/>
  <c r="BX388" i="6"/>
  <c r="BY388" i="6"/>
  <c r="BO389" i="6"/>
  <c r="BP389" i="6"/>
  <c r="BQ389" i="6"/>
  <c r="BS389" i="6"/>
  <c r="BT389" i="6"/>
  <c r="BV389" i="6" s="1"/>
  <c r="BU389" i="6"/>
  <c r="BW389" i="6"/>
  <c r="BX389" i="6"/>
  <c r="BY389" i="6"/>
  <c r="BO390" i="6"/>
  <c r="BP390" i="6"/>
  <c r="BQ390" i="6"/>
  <c r="BS390" i="6"/>
  <c r="BT390" i="6"/>
  <c r="BU390" i="6"/>
  <c r="BV390" i="6" s="1"/>
  <c r="BW390" i="6"/>
  <c r="BZ390" i="6" s="1"/>
  <c r="BX390" i="6"/>
  <c r="BY390" i="6"/>
  <c r="BO391" i="6"/>
  <c r="BP391" i="6"/>
  <c r="BQ391" i="6"/>
  <c r="BS391" i="6"/>
  <c r="BT391" i="6"/>
  <c r="BU391" i="6"/>
  <c r="BW391" i="6"/>
  <c r="BX391" i="6"/>
  <c r="BY391" i="6"/>
  <c r="BZ391" i="6" s="1"/>
  <c r="BO392" i="6"/>
  <c r="BP392" i="6"/>
  <c r="BQ392" i="6"/>
  <c r="BS392" i="6"/>
  <c r="BT392" i="6"/>
  <c r="BU392" i="6"/>
  <c r="BW392" i="6"/>
  <c r="BX392" i="6"/>
  <c r="BY392" i="6"/>
  <c r="BO393" i="6"/>
  <c r="BP393" i="6"/>
  <c r="BQ393" i="6"/>
  <c r="BS393" i="6"/>
  <c r="BT393" i="6"/>
  <c r="BU393" i="6"/>
  <c r="BW393" i="6"/>
  <c r="BX393" i="6"/>
  <c r="BY393" i="6"/>
  <c r="BO394" i="6"/>
  <c r="BP394" i="6"/>
  <c r="BQ394" i="6"/>
  <c r="BS394" i="6"/>
  <c r="BT394" i="6"/>
  <c r="BU394" i="6"/>
  <c r="BW394" i="6"/>
  <c r="BX394" i="6"/>
  <c r="BY394" i="6"/>
  <c r="BO395" i="6"/>
  <c r="BP395" i="6"/>
  <c r="BQ395" i="6"/>
  <c r="BR395" i="6" s="1"/>
  <c r="BS395" i="6"/>
  <c r="BV395" i="6" s="1"/>
  <c r="BT395" i="6"/>
  <c r="BU395" i="6"/>
  <c r="BW395" i="6"/>
  <c r="BX395" i="6"/>
  <c r="BY395" i="6"/>
  <c r="BO396" i="6"/>
  <c r="BP396" i="6"/>
  <c r="BQ396" i="6"/>
  <c r="BS396" i="6"/>
  <c r="BT396" i="6"/>
  <c r="BU396" i="6"/>
  <c r="BW396" i="6"/>
  <c r="BX396" i="6"/>
  <c r="BY396" i="6"/>
  <c r="BO397" i="6"/>
  <c r="BP397" i="6"/>
  <c r="BQ397" i="6"/>
  <c r="BS397" i="6"/>
  <c r="BT397" i="6"/>
  <c r="BU397" i="6"/>
  <c r="BW397" i="6"/>
  <c r="BX397" i="6"/>
  <c r="BY397" i="6"/>
  <c r="BO398" i="6"/>
  <c r="BP398" i="6"/>
  <c r="BQ398" i="6"/>
  <c r="BS398" i="6"/>
  <c r="BT398" i="6"/>
  <c r="BU398" i="6"/>
  <c r="BW398" i="6"/>
  <c r="BX398" i="6"/>
  <c r="BY398" i="6"/>
  <c r="BO399" i="6"/>
  <c r="BP399" i="6"/>
  <c r="BQ399" i="6"/>
  <c r="BS399" i="6"/>
  <c r="BT399" i="6"/>
  <c r="BU399" i="6"/>
  <c r="BW399" i="6"/>
  <c r="BX399" i="6"/>
  <c r="BY399" i="6"/>
  <c r="BZ399" i="6" s="1"/>
  <c r="BO400" i="6"/>
  <c r="BR400" i="6" s="1"/>
  <c r="BP400" i="6"/>
  <c r="BQ400" i="6"/>
  <c r="BS400" i="6"/>
  <c r="BT400" i="6"/>
  <c r="BU400" i="6"/>
  <c r="BW400" i="6"/>
  <c r="BX400" i="6"/>
  <c r="BY400" i="6"/>
  <c r="BO401" i="6"/>
  <c r="BP401" i="6"/>
  <c r="BQ401" i="6"/>
  <c r="BS401" i="6"/>
  <c r="BT401" i="6"/>
  <c r="BU401" i="6"/>
  <c r="BW401" i="6"/>
  <c r="BX401" i="6"/>
  <c r="BY401" i="6"/>
  <c r="BO402" i="6"/>
  <c r="BP402" i="6"/>
  <c r="BQ402" i="6"/>
  <c r="BS402" i="6"/>
  <c r="BT402" i="6"/>
  <c r="BU402" i="6"/>
  <c r="BW402" i="6"/>
  <c r="BX402" i="6"/>
  <c r="BZ402" i="6" s="1"/>
  <c r="BY402" i="6"/>
  <c r="BO403" i="6"/>
  <c r="BP403" i="6"/>
  <c r="BQ403" i="6"/>
  <c r="BS403" i="6"/>
  <c r="BT403" i="6"/>
  <c r="BU403" i="6"/>
  <c r="BW403" i="6"/>
  <c r="BX403" i="6"/>
  <c r="BY403" i="6"/>
  <c r="BO404" i="6"/>
  <c r="BP404" i="6"/>
  <c r="BQ404" i="6"/>
  <c r="BS404" i="6"/>
  <c r="BT404" i="6"/>
  <c r="BU404" i="6"/>
  <c r="BW404" i="6"/>
  <c r="BZ404" i="6" s="1"/>
  <c r="BX404" i="6"/>
  <c r="BY404" i="6"/>
  <c r="BO405" i="6"/>
  <c r="BP405" i="6"/>
  <c r="BQ405" i="6"/>
  <c r="BS405" i="6"/>
  <c r="BT405" i="6"/>
  <c r="BU405" i="6"/>
  <c r="BW405" i="6"/>
  <c r="BX405" i="6"/>
  <c r="BY405" i="6"/>
  <c r="BZ405" i="6" s="1"/>
  <c r="BO406" i="6"/>
  <c r="BP406" i="6"/>
  <c r="BQ406" i="6"/>
  <c r="BS406" i="6"/>
  <c r="BT406" i="6"/>
  <c r="BU406" i="6"/>
  <c r="BW406" i="6"/>
  <c r="BX406" i="6"/>
  <c r="BY406" i="6"/>
  <c r="BO407" i="6"/>
  <c r="BP407" i="6"/>
  <c r="BQ407" i="6"/>
  <c r="BS407" i="6"/>
  <c r="BT407" i="6"/>
  <c r="BV407" i="6" s="1"/>
  <c r="BU407" i="6"/>
  <c r="BW407" i="6"/>
  <c r="BX407" i="6"/>
  <c r="BY407" i="6"/>
  <c r="BO408" i="6"/>
  <c r="BP408" i="6"/>
  <c r="BQ408" i="6"/>
  <c r="BS408" i="6"/>
  <c r="BT408" i="6"/>
  <c r="BU408" i="6"/>
  <c r="BW408" i="6"/>
  <c r="BX408" i="6"/>
  <c r="BY408" i="6"/>
  <c r="BO323" i="6"/>
  <c r="BP323" i="6"/>
  <c r="BQ323" i="6"/>
  <c r="BS323" i="6"/>
  <c r="BT323" i="6"/>
  <c r="BU323" i="6"/>
  <c r="BW323" i="6"/>
  <c r="BX323" i="6"/>
  <c r="BY323" i="6"/>
  <c r="BO324" i="6"/>
  <c r="BP324" i="6"/>
  <c r="BQ324" i="6"/>
  <c r="BS324" i="6"/>
  <c r="BT324" i="6"/>
  <c r="BU324" i="6"/>
  <c r="BW324" i="6"/>
  <c r="BX324" i="6"/>
  <c r="BY324" i="6"/>
  <c r="BO325" i="6"/>
  <c r="BP325" i="6"/>
  <c r="BQ325" i="6"/>
  <c r="BS325" i="6"/>
  <c r="BT325" i="6"/>
  <c r="BU325" i="6"/>
  <c r="BW325" i="6"/>
  <c r="BX325" i="6"/>
  <c r="BZ325" i="6" s="1"/>
  <c r="BY325" i="6"/>
  <c r="BO326" i="6"/>
  <c r="BP326" i="6"/>
  <c r="BQ326" i="6"/>
  <c r="BS326" i="6"/>
  <c r="BT326" i="6"/>
  <c r="BU326" i="6"/>
  <c r="BW326" i="6"/>
  <c r="BX326" i="6"/>
  <c r="BY326" i="6"/>
  <c r="BZ326" i="6" s="1"/>
  <c r="BO327" i="6"/>
  <c r="BR327" i="6" s="1"/>
  <c r="BP327" i="6"/>
  <c r="BQ327" i="6"/>
  <c r="BS327" i="6"/>
  <c r="BV327" i="6" s="1"/>
  <c r="BT327" i="6"/>
  <c r="BU327" i="6"/>
  <c r="BW327" i="6"/>
  <c r="BX327" i="6"/>
  <c r="BY327" i="6"/>
  <c r="BO328" i="6"/>
  <c r="BP328" i="6"/>
  <c r="BQ328" i="6"/>
  <c r="BS328" i="6"/>
  <c r="BT328" i="6"/>
  <c r="BU328" i="6"/>
  <c r="BW328" i="6"/>
  <c r="BX328" i="6"/>
  <c r="BY328" i="6"/>
  <c r="BO329" i="6"/>
  <c r="BP329" i="6"/>
  <c r="BQ329" i="6"/>
  <c r="BS329" i="6"/>
  <c r="BT329" i="6"/>
  <c r="BU329" i="6"/>
  <c r="BW329" i="6"/>
  <c r="BX329" i="6"/>
  <c r="BY329" i="6"/>
  <c r="BO330" i="6"/>
  <c r="BP330" i="6"/>
  <c r="BQ330" i="6"/>
  <c r="BS330" i="6"/>
  <c r="BT330" i="6"/>
  <c r="BU330" i="6"/>
  <c r="BW330" i="6"/>
  <c r="BX330" i="6"/>
  <c r="BY330" i="6"/>
  <c r="BO331" i="6"/>
  <c r="BP331" i="6"/>
  <c r="BQ331" i="6"/>
  <c r="BS331" i="6"/>
  <c r="BT331" i="6"/>
  <c r="BU331" i="6"/>
  <c r="BV331" i="6" s="1"/>
  <c r="BW331" i="6"/>
  <c r="BZ331" i="6" s="1"/>
  <c r="BX331" i="6"/>
  <c r="BY331" i="6"/>
  <c r="BO332" i="6"/>
  <c r="BP332" i="6"/>
  <c r="BQ332" i="6"/>
  <c r="BS332" i="6"/>
  <c r="BT332" i="6"/>
  <c r="BU332" i="6"/>
  <c r="BW332" i="6"/>
  <c r="BX332" i="6"/>
  <c r="BY332" i="6"/>
  <c r="BO333" i="6"/>
  <c r="BP333" i="6"/>
  <c r="BQ333" i="6"/>
  <c r="BS333" i="6"/>
  <c r="BT333" i="6"/>
  <c r="BU333" i="6"/>
  <c r="BW333" i="6"/>
  <c r="BX333" i="6"/>
  <c r="BY333" i="6"/>
  <c r="B250" i="6"/>
  <c r="B225" i="6"/>
  <c r="B192" i="6"/>
  <c r="AH177" i="6"/>
  <c r="B139" i="6"/>
  <c r="B166" i="6"/>
  <c r="CL156" i="6"/>
  <c r="CM156" i="6"/>
  <c r="CN156" i="6"/>
  <c r="CO156" i="6"/>
  <c r="CP156" i="6"/>
  <c r="CQ156" i="6"/>
  <c r="CR156" i="6"/>
  <c r="CS156" i="6"/>
  <c r="CT156" i="6"/>
  <c r="CU156" i="6"/>
  <c r="CV156" i="6"/>
  <c r="CW156" i="6"/>
  <c r="CX156" i="6"/>
  <c r="CY156" i="6"/>
  <c r="CZ156" i="6"/>
  <c r="DA156" i="6"/>
  <c r="DB156" i="6"/>
  <c r="DC156" i="6"/>
  <c r="DD156" i="6"/>
  <c r="DE156" i="6"/>
  <c r="DF156" i="6"/>
  <c r="CL157" i="6"/>
  <c r="CM157" i="6"/>
  <c r="CN157" i="6"/>
  <c r="CO157" i="6"/>
  <c r="CP157" i="6"/>
  <c r="CQ157" i="6"/>
  <c r="CR157" i="6"/>
  <c r="CS157" i="6"/>
  <c r="CT157" i="6"/>
  <c r="CU157" i="6"/>
  <c r="CV157" i="6"/>
  <c r="CW157" i="6"/>
  <c r="CX157" i="6"/>
  <c r="CY157" i="6"/>
  <c r="CZ157" i="6"/>
  <c r="DA157" i="6"/>
  <c r="DB157" i="6"/>
  <c r="DC157" i="6"/>
  <c r="DD157" i="6"/>
  <c r="DE157" i="6"/>
  <c r="DF157" i="6"/>
  <c r="CL158" i="6"/>
  <c r="CM158" i="6"/>
  <c r="CN158" i="6"/>
  <c r="CO158" i="6"/>
  <c r="CP158" i="6"/>
  <c r="CQ158" i="6"/>
  <c r="CR158" i="6"/>
  <c r="CS158" i="6"/>
  <c r="CT158" i="6"/>
  <c r="CU158" i="6"/>
  <c r="CV158" i="6"/>
  <c r="CW158" i="6"/>
  <c r="CX158" i="6"/>
  <c r="CY158" i="6"/>
  <c r="CZ158" i="6"/>
  <c r="DA158" i="6"/>
  <c r="DB158" i="6"/>
  <c r="DC158" i="6"/>
  <c r="DD158" i="6"/>
  <c r="DE158" i="6"/>
  <c r="DF158" i="6"/>
  <c r="CL159" i="6"/>
  <c r="CM159" i="6"/>
  <c r="CN159" i="6"/>
  <c r="CO159" i="6"/>
  <c r="CP159" i="6"/>
  <c r="CQ159" i="6"/>
  <c r="CR159" i="6"/>
  <c r="CS159" i="6"/>
  <c r="CT159" i="6"/>
  <c r="CU159" i="6"/>
  <c r="CV159" i="6"/>
  <c r="CW159" i="6"/>
  <c r="CX159" i="6"/>
  <c r="CY159" i="6"/>
  <c r="CZ159" i="6"/>
  <c r="DA159" i="6"/>
  <c r="DB159" i="6"/>
  <c r="DC159" i="6"/>
  <c r="DD159" i="6"/>
  <c r="DE159" i="6"/>
  <c r="DF159" i="6"/>
  <c r="CL160" i="6"/>
  <c r="CM160" i="6"/>
  <c r="CN160" i="6"/>
  <c r="CO160" i="6"/>
  <c r="CP160" i="6"/>
  <c r="CQ160" i="6"/>
  <c r="CR160" i="6"/>
  <c r="CS160" i="6"/>
  <c r="CT160" i="6"/>
  <c r="CU160" i="6"/>
  <c r="CV160" i="6"/>
  <c r="CW160" i="6"/>
  <c r="CX160" i="6"/>
  <c r="CY160" i="6"/>
  <c r="CZ160" i="6"/>
  <c r="DA160" i="6"/>
  <c r="DB160" i="6"/>
  <c r="DC160" i="6"/>
  <c r="DD160" i="6"/>
  <c r="DE160" i="6"/>
  <c r="DF160" i="6"/>
  <c r="B143" i="6"/>
  <c r="BO279" i="6"/>
  <c r="BP279" i="6"/>
  <c r="BQ279" i="6"/>
  <c r="BS279" i="6"/>
  <c r="BV279" i="6" s="1"/>
  <c r="BT279" i="6"/>
  <c r="BU279" i="6"/>
  <c r="BW279" i="6"/>
  <c r="BX279" i="6"/>
  <c r="BY279" i="6"/>
  <c r="BO280" i="6"/>
  <c r="BP280" i="6"/>
  <c r="BR280" i="6" s="1"/>
  <c r="BQ280" i="6"/>
  <c r="BS280" i="6"/>
  <c r="BT280" i="6"/>
  <c r="BU280" i="6"/>
  <c r="BW280" i="6"/>
  <c r="BX280" i="6"/>
  <c r="BY280" i="6"/>
  <c r="BZ280" i="6" s="1"/>
  <c r="BO281" i="6"/>
  <c r="BP281" i="6"/>
  <c r="BQ281" i="6"/>
  <c r="BS281" i="6"/>
  <c r="BT281" i="6"/>
  <c r="BV281" i="6" s="1"/>
  <c r="BU281" i="6"/>
  <c r="BW281" i="6"/>
  <c r="BZ281" i="6" s="1"/>
  <c r="BX281" i="6"/>
  <c r="BY281" i="6"/>
  <c r="BO282" i="6"/>
  <c r="BP282" i="6"/>
  <c r="BQ282" i="6"/>
  <c r="BS282" i="6"/>
  <c r="BT282" i="6"/>
  <c r="BU282" i="6"/>
  <c r="BW282" i="6"/>
  <c r="BX282" i="6"/>
  <c r="BY282" i="6"/>
  <c r="BO283" i="6"/>
  <c r="BR283" i="6" s="1"/>
  <c r="BP283" i="6"/>
  <c r="BQ283" i="6"/>
  <c r="BS283" i="6"/>
  <c r="BT283" i="6"/>
  <c r="BU283" i="6"/>
  <c r="BW283" i="6"/>
  <c r="BX283" i="6"/>
  <c r="BY283" i="6"/>
  <c r="BZ283" i="6" s="1"/>
  <c r="BO284" i="6"/>
  <c r="BP284" i="6"/>
  <c r="BQ284" i="6"/>
  <c r="BS284" i="6"/>
  <c r="BT284" i="6"/>
  <c r="BU284" i="6"/>
  <c r="BV284" i="6" s="1"/>
  <c r="BW284" i="6"/>
  <c r="BX284" i="6"/>
  <c r="BZ284" i="6" s="1"/>
  <c r="CA284" i="6" s="1"/>
  <c r="CB284" i="6" s="1"/>
  <c r="BY284" i="6"/>
  <c r="BO285" i="6"/>
  <c r="BP285" i="6"/>
  <c r="BQ285" i="6"/>
  <c r="BS285" i="6"/>
  <c r="BT285" i="6"/>
  <c r="BU285" i="6"/>
  <c r="BW285" i="6"/>
  <c r="BX285" i="6"/>
  <c r="BY285" i="6"/>
  <c r="BO286" i="6"/>
  <c r="BP286" i="6"/>
  <c r="BR286" i="6" s="1"/>
  <c r="BQ286" i="6"/>
  <c r="BS286" i="6"/>
  <c r="BV286" i="6" s="1"/>
  <c r="BT286" i="6"/>
  <c r="BU286" i="6"/>
  <c r="BW286" i="6"/>
  <c r="BX286" i="6"/>
  <c r="BY286" i="6"/>
  <c r="BO287" i="6"/>
  <c r="BP287" i="6"/>
  <c r="BQ287" i="6"/>
  <c r="BS287" i="6"/>
  <c r="BT287" i="6"/>
  <c r="BV287" i="6" s="1"/>
  <c r="BU287" i="6"/>
  <c r="BW287" i="6"/>
  <c r="BX287" i="6"/>
  <c r="BY287" i="6"/>
  <c r="BO288" i="6"/>
  <c r="BP288" i="6"/>
  <c r="BQ288" i="6"/>
  <c r="BS288" i="6"/>
  <c r="BT288" i="6"/>
  <c r="BU288" i="6"/>
  <c r="BV288" i="6" s="1"/>
  <c r="BW288" i="6"/>
  <c r="BZ288" i="6" s="1"/>
  <c r="BX288" i="6"/>
  <c r="BY288" i="6"/>
  <c r="BO289" i="6"/>
  <c r="BP289" i="6"/>
  <c r="BQ289" i="6"/>
  <c r="BS289" i="6"/>
  <c r="BT289" i="6"/>
  <c r="BV289" i="6" s="1"/>
  <c r="BU289" i="6"/>
  <c r="BW289" i="6"/>
  <c r="BX289" i="6"/>
  <c r="BY289" i="6"/>
  <c r="BO290" i="6"/>
  <c r="BP290" i="6"/>
  <c r="BQ290" i="6"/>
  <c r="BS290" i="6"/>
  <c r="BT290" i="6"/>
  <c r="BU290" i="6"/>
  <c r="BW290" i="6"/>
  <c r="BX290" i="6"/>
  <c r="BY290" i="6"/>
  <c r="BO291" i="6"/>
  <c r="BR291" i="6" s="1"/>
  <c r="BP291" i="6"/>
  <c r="BQ291" i="6"/>
  <c r="BS291" i="6"/>
  <c r="BT291" i="6"/>
  <c r="BU291" i="6"/>
  <c r="BW291" i="6"/>
  <c r="BX291" i="6"/>
  <c r="BZ291" i="6" s="1"/>
  <c r="BY291" i="6"/>
  <c r="BO292" i="6"/>
  <c r="BP292" i="6"/>
  <c r="BQ292" i="6"/>
  <c r="BS292" i="6"/>
  <c r="BT292" i="6"/>
  <c r="BU292" i="6"/>
  <c r="BW292" i="6"/>
  <c r="BX292" i="6"/>
  <c r="BY292" i="6"/>
  <c r="BO293" i="6"/>
  <c r="BP293" i="6"/>
  <c r="BQ293" i="6"/>
  <c r="BS293" i="6"/>
  <c r="BV293" i="6" s="1"/>
  <c r="BT293" i="6"/>
  <c r="BU293" i="6"/>
  <c r="BW293" i="6"/>
  <c r="BX293" i="6"/>
  <c r="BY293" i="6"/>
  <c r="BO294" i="6"/>
  <c r="BP294" i="6"/>
  <c r="BR294" i="6" s="1"/>
  <c r="BQ294" i="6"/>
  <c r="BS294" i="6"/>
  <c r="BT294" i="6"/>
  <c r="BU294" i="6"/>
  <c r="BW294" i="6"/>
  <c r="BX294" i="6"/>
  <c r="BY294" i="6"/>
  <c r="BO295" i="6"/>
  <c r="BP295" i="6"/>
  <c r="BQ295" i="6"/>
  <c r="BS295" i="6"/>
  <c r="BT295" i="6"/>
  <c r="BV295" i="6" s="1"/>
  <c r="BU295" i="6"/>
  <c r="BW295" i="6"/>
  <c r="BZ295" i="6" s="1"/>
  <c r="BX295" i="6"/>
  <c r="BY295" i="6"/>
  <c r="BO296" i="6"/>
  <c r="BP296" i="6"/>
  <c r="BQ296" i="6"/>
  <c r="BS296" i="6"/>
  <c r="BT296" i="6"/>
  <c r="BU296" i="6"/>
  <c r="BW296" i="6"/>
  <c r="BX296" i="6"/>
  <c r="BY296" i="6"/>
  <c r="BO297" i="6"/>
  <c r="BP297" i="6"/>
  <c r="BQ297" i="6"/>
  <c r="BS297" i="6"/>
  <c r="BT297" i="6"/>
  <c r="BU297" i="6"/>
  <c r="BW297" i="6"/>
  <c r="BX297" i="6"/>
  <c r="BY297" i="6"/>
  <c r="BO298" i="6"/>
  <c r="BR298" i="6" s="1"/>
  <c r="BP298" i="6"/>
  <c r="BQ298" i="6"/>
  <c r="BS298" i="6"/>
  <c r="BT298" i="6"/>
  <c r="BU298" i="6"/>
  <c r="BV298" i="6" s="1"/>
  <c r="BW298" i="6"/>
  <c r="BX298" i="6"/>
  <c r="BZ298" i="6" s="1"/>
  <c r="BY298" i="6"/>
  <c r="BO299" i="6"/>
  <c r="BP299" i="6"/>
  <c r="BQ299" i="6"/>
  <c r="BS299" i="6"/>
  <c r="BT299" i="6"/>
  <c r="BU299" i="6"/>
  <c r="BW299" i="6"/>
  <c r="BX299" i="6"/>
  <c r="BY299" i="6"/>
  <c r="BO300" i="6"/>
  <c r="BP300" i="6"/>
  <c r="BQ300" i="6"/>
  <c r="BS300" i="6"/>
  <c r="BV300" i="6" s="1"/>
  <c r="BT300" i="6"/>
  <c r="BU300" i="6"/>
  <c r="BW300" i="6"/>
  <c r="BX300" i="6"/>
  <c r="BY300" i="6"/>
  <c r="BO301" i="6"/>
  <c r="BP301" i="6"/>
  <c r="BQ301" i="6"/>
  <c r="BS301" i="6"/>
  <c r="BT301" i="6"/>
  <c r="BU301" i="6"/>
  <c r="BW301" i="6"/>
  <c r="BX301" i="6"/>
  <c r="BY301" i="6"/>
  <c r="BZ301" i="6" s="1"/>
  <c r="BO302" i="6"/>
  <c r="BP302" i="6"/>
  <c r="BQ302" i="6"/>
  <c r="BS302" i="6"/>
  <c r="BT302" i="6"/>
  <c r="BU302" i="6"/>
  <c r="BV302" i="6" s="1"/>
  <c r="BW302" i="6"/>
  <c r="BZ302" i="6" s="1"/>
  <c r="BX302" i="6"/>
  <c r="BY302" i="6"/>
  <c r="BO303" i="6"/>
  <c r="BP303" i="6"/>
  <c r="BQ303" i="6"/>
  <c r="BS303" i="6"/>
  <c r="BT303" i="6"/>
  <c r="BV303" i="6" s="1"/>
  <c r="BU303" i="6"/>
  <c r="BW303" i="6"/>
  <c r="BX303" i="6"/>
  <c r="BY303" i="6"/>
  <c r="BO304" i="6"/>
  <c r="BP304" i="6"/>
  <c r="BQ304" i="6"/>
  <c r="BS304" i="6"/>
  <c r="BT304" i="6"/>
  <c r="BU304" i="6"/>
  <c r="BW304" i="6"/>
  <c r="BX304" i="6"/>
  <c r="BY304" i="6"/>
  <c r="BY278" i="6"/>
  <c r="BO237" i="6"/>
  <c r="BP237" i="6"/>
  <c r="BR237" i="6" s="1"/>
  <c r="BQ237" i="6"/>
  <c r="BS237" i="6"/>
  <c r="BT237" i="6"/>
  <c r="BU237" i="6"/>
  <c r="BW237" i="6"/>
  <c r="BX237" i="6"/>
  <c r="BY237" i="6"/>
  <c r="BO238" i="6"/>
  <c r="BP238" i="6"/>
  <c r="BQ238" i="6"/>
  <c r="BR238" i="6" s="1"/>
  <c r="BS238" i="6"/>
  <c r="BV238" i="6" s="1"/>
  <c r="BT238" i="6"/>
  <c r="BU238" i="6"/>
  <c r="BW238" i="6"/>
  <c r="BX238" i="6"/>
  <c r="BY238" i="6"/>
  <c r="BO239" i="6"/>
  <c r="BP239" i="6"/>
  <c r="BR239" i="6" s="1"/>
  <c r="BQ239" i="6"/>
  <c r="BS239" i="6"/>
  <c r="BT239" i="6"/>
  <c r="BU239" i="6"/>
  <c r="BW239" i="6"/>
  <c r="BX239" i="6"/>
  <c r="BY239" i="6"/>
  <c r="BZ239" i="6" s="1"/>
  <c r="BO240" i="6"/>
  <c r="BP240" i="6"/>
  <c r="BQ240" i="6"/>
  <c r="BR240" i="6" s="1"/>
  <c r="BS240" i="6"/>
  <c r="BT240" i="6"/>
  <c r="BV240" i="6" s="1"/>
  <c r="BU240" i="6"/>
  <c r="BW240" i="6"/>
  <c r="BZ240" i="6" s="1"/>
  <c r="BX240" i="6"/>
  <c r="BY240" i="6"/>
  <c r="BO241" i="6"/>
  <c r="BP241" i="6"/>
  <c r="BQ241" i="6"/>
  <c r="BS241" i="6"/>
  <c r="BT241" i="6"/>
  <c r="BU241" i="6"/>
  <c r="BW241" i="6"/>
  <c r="BX241" i="6"/>
  <c r="BY241" i="6"/>
  <c r="BO242" i="6"/>
  <c r="BP242" i="6"/>
  <c r="BQ242" i="6"/>
  <c r="BS242" i="6"/>
  <c r="BT242" i="6"/>
  <c r="BU242" i="6"/>
  <c r="BW242" i="6"/>
  <c r="BX242" i="6"/>
  <c r="BY242" i="6"/>
  <c r="BO243" i="6"/>
  <c r="BR243" i="6" s="1"/>
  <c r="BP243" i="6"/>
  <c r="BQ243" i="6"/>
  <c r="BS243" i="6"/>
  <c r="BT243" i="6"/>
  <c r="BU243" i="6"/>
  <c r="BW243" i="6"/>
  <c r="BX243" i="6"/>
  <c r="BZ243" i="6" s="1"/>
  <c r="BY243" i="6"/>
  <c r="BO244" i="6"/>
  <c r="BP244" i="6"/>
  <c r="BQ244" i="6"/>
  <c r="BS244" i="6"/>
  <c r="BT244" i="6"/>
  <c r="BU244" i="6"/>
  <c r="BV244" i="6" s="1"/>
  <c r="BW244" i="6"/>
  <c r="BX244" i="6"/>
  <c r="BY244" i="6"/>
  <c r="BZ244" i="6" s="1"/>
  <c r="BO204" i="6"/>
  <c r="BP204" i="6"/>
  <c r="BQ204" i="6"/>
  <c r="BS204" i="6"/>
  <c r="BT204" i="6"/>
  <c r="BV204" i="6" s="1"/>
  <c r="BU204" i="6"/>
  <c r="BW204" i="6"/>
  <c r="BX204" i="6"/>
  <c r="BY204" i="6"/>
  <c r="BO205" i="6"/>
  <c r="BP205" i="6"/>
  <c r="BQ205" i="6"/>
  <c r="BS205" i="6"/>
  <c r="BT205" i="6"/>
  <c r="BU205" i="6"/>
  <c r="BW205" i="6"/>
  <c r="BX205" i="6"/>
  <c r="BY205" i="6"/>
  <c r="BO206" i="6"/>
  <c r="BP206" i="6"/>
  <c r="BQ206" i="6"/>
  <c r="BS206" i="6"/>
  <c r="BT206" i="6"/>
  <c r="BV206" i="6" s="1"/>
  <c r="BU206" i="6"/>
  <c r="BW206" i="6"/>
  <c r="BX206" i="6"/>
  <c r="BY206" i="6"/>
  <c r="BO207" i="6"/>
  <c r="BP207" i="6"/>
  <c r="BQ207" i="6"/>
  <c r="BS207" i="6"/>
  <c r="BT207" i="6"/>
  <c r="BU207" i="6"/>
  <c r="BW207" i="6"/>
  <c r="BX207" i="6"/>
  <c r="BY207" i="6"/>
  <c r="BO208" i="6"/>
  <c r="BR208" i="6" s="1"/>
  <c r="BP208" i="6"/>
  <c r="BQ208" i="6"/>
  <c r="BS208" i="6"/>
  <c r="BT208" i="6"/>
  <c r="BU208" i="6"/>
  <c r="BW208" i="6"/>
  <c r="BX208" i="6"/>
  <c r="BY208" i="6"/>
  <c r="BO209" i="6"/>
  <c r="BP209" i="6"/>
  <c r="BR209" i="6" s="1"/>
  <c r="BQ209" i="6"/>
  <c r="BS209" i="6"/>
  <c r="BT209" i="6"/>
  <c r="BU209" i="6"/>
  <c r="BV209" i="6" s="1"/>
  <c r="BW209" i="6"/>
  <c r="BX209" i="6"/>
  <c r="BY209" i="6"/>
  <c r="BO210" i="6"/>
  <c r="BP210" i="6"/>
  <c r="BQ210" i="6"/>
  <c r="BS210" i="6"/>
  <c r="BT210" i="6"/>
  <c r="BU210" i="6"/>
  <c r="BW210" i="6"/>
  <c r="BX210" i="6"/>
  <c r="BY210" i="6"/>
  <c r="BO211" i="6"/>
  <c r="BP211" i="6"/>
  <c r="BR211" i="6" s="1"/>
  <c r="BQ211" i="6"/>
  <c r="BS211" i="6"/>
  <c r="BT211" i="6"/>
  <c r="BU211" i="6"/>
  <c r="BW211" i="6"/>
  <c r="BX211" i="6"/>
  <c r="BY211" i="6"/>
  <c r="BO212" i="6"/>
  <c r="BP212" i="6"/>
  <c r="BQ212" i="6"/>
  <c r="BR212" i="6" s="1"/>
  <c r="BS212" i="6"/>
  <c r="BT212" i="6"/>
  <c r="BV212" i="6" s="1"/>
  <c r="BU212" i="6"/>
  <c r="BW212" i="6"/>
  <c r="BZ212" i="6" s="1"/>
  <c r="BX212" i="6"/>
  <c r="BY212" i="6"/>
  <c r="BO213" i="6"/>
  <c r="BP213" i="6"/>
  <c r="BQ213" i="6"/>
  <c r="BS213" i="6"/>
  <c r="BT213" i="6"/>
  <c r="BV213" i="6" s="1"/>
  <c r="BU213" i="6"/>
  <c r="BW213" i="6"/>
  <c r="BX213" i="6"/>
  <c r="BZ213" i="6" s="1"/>
  <c r="BY213" i="6"/>
  <c r="BO214" i="6"/>
  <c r="BP214" i="6"/>
  <c r="BQ214" i="6"/>
  <c r="BS214" i="6"/>
  <c r="BT214" i="6"/>
  <c r="BU214" i="6"/>
  <c r="BW214" i="6"/>
  <c r="BX214" i="6"/>
  <c r="BY214" i="6"/>
  <c r="BZ214" i="6" s="1"/>
  <c r="BO215" i="6"/>
  <c r="BP215" i="6"/>
  <c r="BQ215" i="6"/>
  <c r="BS215" i="6"/>
  <c r="BT215" i="6"/>
  <c r="BU215" i="6"/>
  <c r="BW215" i="6"/>
  <c r="BX215" i="6"/>
  <c r="BZ215" i="6" s="1"/>
  <c r="BY215" i="6"/>
  <c r="BO216" i="6"/>
  <c r="BP216" i="6"/>
  <c r="BQ216" i="6"/>
  <c r="BS216" i="6"/>
  <c r="BT216" i="6"/>
  <c r="BU216" i="6"/>
  <c r="BV216" i="6" s="1"/>
  <c r="BW216" i="6"/>
  <c r="BX216" i="6"/>
  <c r="BY216" i="6"/>
  <c r="BZ216" i="6" s="1"/>
  <c r="BO217" i="6"/>
  <c r="BP217" i="6"/>
  <c r="BR217" i="6" s="1"/>
  <c r="BQ217" i="6"/>
  <c r="BS217" i="6"/>
  <c r="BV217" i="6" s="1"/>
  <c r="BT217" i="6"/>
  <c r="BU217" i="6"/>
  <c r="BW217" i="6"/>
  <c r="BX217" i="6"/>
  <c r="BY217" i="6"/>
  <c r="BO218" i="6"/>
  <c r="BP218" i="6"/>
  <c r="BQ218" i="6"/>
  <c r="BS218" i="6"/>
  <c r="BT218" i="6"/>
  <c r="BU218" i="6"/>
  <c r="BW218" i="6"/>
  <c r="BX218" i="6"/>
  <c r="BY218" i="6"/>
  <c r="BO219" i="6"/>
  <c r="BP219" i="6"/>
  <c r="BQ219" i="6"/>
  <c r="BS219" i="6"/>
  <c r="BT219" i="6"/>
  <c r="BU219" i="6"/>
  <c r="BV219" i="6" s="1"/>
  <c r="BW219" i="6"/>
  <c r="BZ219" i="6" s="1"/>
  <c r="BX219" i="6"/>
  <c r="BY219" i="6"/>
  <c r="BO178" i="6"/>
  <c r="BP178" i="6"/>
  <c r="BR178" i="6"/>
  <c r="BQ178" i="6"/>
  <c r="BS178" i="6"/>
  <c r="BT178" i="6"/>
  <c r="BV178" i="6" s="1"/>
  <c r="BU178" i="6"/>
  <c r="BW178" i="6"/>
  <c r="BX178" i="6"/>
  <c r="BY178" i="6"/>
  <c r="BO179" i="6"/>
  <c r="BP179" i="6"/>
  <c r="BQ179" i="6"/>
  <c r="BS179" i="6"/>
  <c r="BT179" i="6"/>
  <c r="BU179" i="6"/>
  <c r="BW179" i="6"/>
  <c r="BZ179" i="6" s="1"/>
  <c r="BX179" i="6"/>
  <c r="BY179" i="6"/>
  <c r="BO180" i="6"/>
  <c r="BP180" i="6"/>
  <c r="BQ180" i="6"/>
  <c r="BS180" i="6"/>
  <c r="BT180" i="6"/>
  <c r="BV180" i="6" s="1"/>
  <c r="BU180" i="6"/>
  <c r="BW180" i="6"/>
  <c r="BX180" i="6"/>
  <c r="BY180" i="6"/>
  <c r="BO181" i="6"/>
  <c r="BP181" i="6"/>
  <c r="BQ181" i="6"/>
  <c r="BS181" i="6"/>
  <c r="BT181" i="6"/>
  <c r="BU181" i="6"/>
  <c r="BV181" i="6" s="1"/>
  <c r="BW181" i="6"/>
  <c r="BX181" i="6"/>
  <c r="BZ181" i="6" s="1"/>
  <c r="BY181" i="6"/>
  <c r="BO182" i="6"/>
  <c r="BR182" i="6" s="1"/>
  <c r="BP182" i="6"/>
  <c r="BQ182" i="6"/>
  <c r="BS182" i="6"/>
  <c r="BT182" i="6"/>
  <c r="BU182" i="6"/>
  <c r="BW182" i="6"/>
  <c r="BX182" i="6"/>
  <c r="BY182" i="6"/>
  <c r="BO183" i="6"/>
  <c r="BP183" i="6"/>
  <c r="BR183" i="6" s="1"/>
  <c r="BQ183" i="6"/>
  <c r="BS183" i="6"/>
  <c r="BT183" i="6"/>
  <c r="BU183" i="6"/>
  <c r="BW183" i="6"/>
  <c r="BX183" i="6"/>
  <c r="BY183" i="6"/>
  <c r="BO184" i="6"/>
  <c r="BP184" i="6"/>
  <c r="BQ184" i="6"/>
  <c r="BS184" i="6"/>
  <c r="BV184" i="6" s="1"/>
  <c r="BT184" i="6"/>
  <c r="BU184" i="6"/>
  <c r="BW184" i="6"/>
  <c r="BX184" i="6"/>
  <c r="BY184" i="6"/>
  <c r="BZ184" i="6" s="1"/>
  <c r="BO185" i="6"/>
  <c r="BP185" i="6"/>
  <c r="BR185" i="6" s="1"/>
  <c r="BQ185" i="6"/>
  <c r="BS185" i="6"/>
  <c r="BT185" i="6"/>
  <c r="BU185" i="6"/>
  <c r="BW185" i="6"/>
  <c r="BX185" i="6"/>
  <c r="BY185" i="6"/>
  <c r="BO186" i="6"/>
  <c r="BP186" i="6"/>
  <c r="BQ186" i="6"/>
  <c r="BS186" i="6"/>
  <c r="BT186" i="6"/>
  <c r="BU186" i="6"/>
  <c r="BW186" i="6"/>
  <c r="BZ186" i="6" s="1"/>
  <c r="BX186" i="6"/>
  <c r="BY186" i="6"/>
  <c r="BY177" i="6"/>
  <c r="BX177" i="6"/>
  <c r="BW177" i="6"/>
  <c r="BU177" i="6"/>
  <c r="BT177" i="6"/>
  <c r="BS177" i="6"/>
  <c r="BQ177" i="6"/>
  <c r="BP177" i="6"/>
  <c r="BO177" i="6"/>
  <c r="BO156" i="6"/>
  <c r="BP156" i="6"/>
  <c r="BQ156" i="6"/>
  <c r="BS156" i="6"/>
  <c r="BT156" i="6"/>
  <c r="BU156" i="6"/>
  <c r="BW156" i="6"/>
  <c r="BX156" i="6"/>
  <c r="BY156" i="6"/>
  <c r="BZ156" i="6" s="1"/>
  <c r="BO157" i="6"/>
  <c r="BR157" i="6" s="1"/>
  <c r="BP157" i="6"/>
  <c r="BQ157" i="6"/>
  <c r="BS157" i="6"/>
  <c r="BT157" i="6"/>
  <c r="BU157" i="6"/>
  <c r="BW157" i="6"/>
  <c r="BX157" i="6"/>
  <c r="BZ157" i="6" s="1"/>
  <c r="BY157" i="6"/>
  <c r="BO158" i="6"/>
  <c r="BP158" i="6"/>
  <c r="BQ158" i="6"/>
  <c r="BS158" i="6"/>
  <c r="BT158" i="6"/>
  <c r="BU158" i="6"/>
  <c r="BW158" i="6"/>
  <c r="BX158" i="6"/>
  <c r="BY158" i="6"/>
  <c r="BZ158" i="6" s="1"/>
  <c r="BO159" i="6"/>
  <c r="BP159" i="6"/>
  <c r="BR159" i="6" s="1"/>
  <c r="BQ159" i="6"/>
  <c r="BS159" i="6"/>
  <c r="BV159" i="6" s="1"/>
  <c r="BT159" i="6"/>
  <c r="BU159" i="6"/>
  <c r="BW159" i="6"/>
  <c r="BX159" i="6"/>
  <c r="BY159" i="6"/>
  <c r="BO160" i="6"/>
  <c r="BP160" i="6"/>
  <c r="BQ160" i="6"/>
  <c r="BS160" i="6"/>
  <c r="BT160" i="6"/>
  <c r="BV160" i="6" s="1"/>
  <c r="BU160" i="6"/>
  <c r="BW160" i="6"/>
  <c r="BX160" i="6"/>
  <c r="BY160" i="6"/>
  <c r="BO131" i="6"/>
  <c r="BP131" i="6"/>
  <c r="BQ131" i="6"/>
  <c r="BR131" i="6" s="1"/>
  <c r="BS131" i="6"/>
  <c r="BT131" i="6"/>
  <c r="BV131" i="6" s="1"/>
  <c r="BU131" i="6"/>
  <c r="BW131" i="6"/>
  <c r="BX131" i="6"/>
  <c r="BY131" i="6"/>
  <c r="BO132" i="6"/>
  <c r="BP132" i="6"/>
  <c r="BQ132" i="6"/>
  <c r="BS132" i="6"/>
  <c r="BT132" i="6"/>
  <c r="BU132" i="6"/>
  <c r="BW132" i="6"/>
  <c r="BX132" i="6"/>
  <c r="BZ132" i="6" s="1"/>
  <c r="BY132" i="6"/>
  <c r="BO133" i="6"/>
  <c r="BR133" i="6" s="1"/>
  <c r="BP133" i="6"/>
  <c r="BQ133" i="6"/>
  <c r="BS133" i="6"/>
  <c r="BT133" i="6"/>
  <c r="BU133" i="6"/>
  <c r="BW133" i="6"/>
  <c r="BX133" i="6"/>
  <c r="BY133" i="6"/>
  <c r="BO134" i="6"/>
  <c r="BP134" i="6"/>
  <c r="BR134" i="6" s="1"/>
  <c r="BQ134" i="6"/>
  <c r="BS134" i="6"/>
  <c r="BT134" i="6"/>
  <c r="BU134" i="6"/>
  <c r="BW134" i="6"/>
  <c r="BX134" i="6"/>
  <c r="BY134" i="6"/>
  <c r="BO135" i="6"/>
  <c r="BP135" i="6"/>
  <c r="BQ135" i="6"/>
  <c r="BS135" i="6"/>
  <c r="BV135" i="6" s="1"/>
  <c r="BT135" i="6"/>
  <c r="BU135" i="6"/>
  <c r="BW135" i="6"/>
  <c r="BX135" i="6"/>
  <c r="BY135" i="6"/>
  <c r="B119" i="6"/>
  <c r="B115" i="6"/>
  <c r="B8" i="6"/>
  <c r="B8" i="5"/>
  <c r="B211" i="5"/>
  <c r="AN147" i="5"/>
  <c r="AO147" i="5"/>
  <c r="AP147" i="5"/>
  <c r="AN148" i="5"/>
  <c r="AO148" i="5"/>
  <c r="AP148" i="5"/>
  <c r="AN149" i="5"/>
  <c r="AN150" i="5"/>
  <c r="AO150" i="5"/>
  <c r="AP150" i="5"/>
  <c r="AN151" i="5"/>
  <c r="AO151" i="5"/>
  <c r="AP151" i="5"/>
  <c r="AN152" i="5"/>
  <c r="AO152" i="5"/>
  <c r="AP152" i="5"/>
  <c r="AN153" i="5"/>
  <c r="AO153" i="5"/>
  <c r="AP153" i="5"/>
  <c r="AN154" i="5"/>
  <c r="AO154" i="5"/>
  <c r="AP154" i="5"/>
  <c r="AN155" i="5"/>
  <c r="AO155" i="5"/>
  <c r="AP155" i="5"/>
  <c r="AN156" i="5"/>
  <c r="AO156" i="5"/>
  <c r="AP156" i="5"/>
  <c r="AN157" i="5"/>
  <c r="AO157" i="5"/>
  <c r="AP157" i="5"/>
  <c r="AN158" i="5"/>
  <c r="AO158" i="5"/>
  <c r="AP158" i="5"/>
  <c r="AN159" i="5"/>
  <c r="AO159" i="5"/>
  <c r="AP159" i="5"/>
  <c r="AN160" i="5"/>
  <c r="AO160" i="5"/>
  <c r="AP160" i="5"/>
  <c r="AN161" i="5"/>
  <c r="AO161" i="5"/>
  <c r="AP161" i="5"/>
  <c r="AN162" i="5"/>
  <c r="AO162" i="5"/>
  <c r="AP162" i="5"/>
  <c r="AN163" i="5"/>
  <c r="AO163" i="5"/>
  <c r="AP163" i="5"/>
  <c r="AN164" i="5"/>
  <c r="AO164" i="5"/>
  <c r="AP164" i="5"/>
  <c r="AN165" i="5"/>
  <c r="AO165" i="5"/>
  <c r="AP165" i="5"/>
  <c r="AN166" i="5"/>
  <c r="AO166" i="5"/>
  <c r="AP166" i="5"/>
  <c r="AN167" i="5"/>
  <c r="AO167" i="5"/>
  <c r="AP167" i="5"/>
  <c r="AN168" i="5"/>
  <c r="AO168" i="5"/>
  <c r="AP168" i="5"/>
  <c r="AN169" i="5"/>
  <c r="AO169" i="5"/>
  <c r="AP169" i="5"/>
  <c r="AN170" i="5"/>
  <c r="AO170" i="5"/>
  <c r="AP170" i="5"/>
  <c r="AN171" i="5"/>
  <c r="AO171" i="5"/>
  <c r="AP171" i="5"/>
  <c r="AN172" i="5"/>
  <c r="AO172" i="5"/>
  <c r="AP172" i="5"/>
  <c r="AN173" i="5"/>
  <c r="AO173" i="5"/>
  <c r="AP173" i="5"/>
  <c r="AN174" i="5"/>
  <c r="AO174" i="5"/>
  <c r="AP174" i="5"/>
  <c r="AN175" i="5"/>
  <c r="AO175" i="5"/>
  <c r="AP175" i="5"/>
  <c r="AN176" i="5"/>
  <c r="AO176" i="5"/>
  <c r="AP176" i="5"/>
  <c r="AN177" i="5"/>
  <c r="AO177" i="5"/>
  <c r="AP177" i="5"/>
  <c r="AN178" i="5"/>
  <c r="AO178" i="5"/>
  <c r="AP178" i="5"/>
  <c r="AN179" i="5"/>
  <c r="AO179" i="5"/>
  <c r="AP179" i="5"/>
  <c r="AN180" i="5"/>
  <c r="AO180" i="5"/>
  <c r="AP180" i="5"/>
  <c r="AN181" i="5"/>
  <c r="AO181" i="5"/>
  <c r="AP181" i="5"/>
  <c r="AN182" i="5"/>
  <c r="AO182" i="5"/>
  <c r="AP182" i="5"/>
  <c r="AN183" i="5"/>
  <c r="AO183" i="5"/>
  <c r="AP183" i="5"/>
  <c r="AN184" i="5"/>
  <c r="AO184" i="5"/>
  <c r="AP184" i="5"/>
  <c r="AN185" i="5"/>
  <c r="AO185" i="5"/>
  <c r="AP185" i="5"/>
  <c r="AN186" i="5"/>
  <c r="AO186" i="5"/>
  <c r="AP186" i="5"/>
  <c r="AN187" i="5"/>
  <c r="AO187" i="5"/>
  <c r="AP187" i="5"/>
  <c r="AN188" i="5"/>
  <c r="AO188" i="5"/>
  <c r="AP188" i="5"/>
  <c r="AN189" i="5"/>
  <c r="AO189" i="5"/>
  <c r="AP189" i="5"/>
  <c r="AN190" i="5"/>
  <c r="AO190" i="5"/>
  <c r="AP190" i="5"/>
  <c r="AN191" i="5"/>
  <c r="AO191" i="5"/>
  <c r="AP191" i="5"/>
  <c r="AN192" i="5"/>
  <c r="AO192" i="5"/>
  <c r="AP192" i="5"/>
  <c r="AN193" i="5"/>
  <c r="AO193" i="5"/>
  <c r="AP193" i="5"/>
  <c r="AN194" i="5"/>
  <c r="AO194" i="5"/>
  <c r="AP194" i="5"/>
  <c r="AN195" i="5"/>
  <c r="AO195" i="5"/>
  <c r="AP195" i="5"/>
  <c r="AN196" i="5"/>
  <c r="AO196" i="5"/>
  <c r="AP196" i="5"/>
  <c r="AN197" i="5"/>
  <c r="AO197" i="5"/>
  <c r="AP197" i="5"/>
  <c r="AN198" i="5"/>
  <c r="AO198" i="5"/>
  <c r="AP198" i="5"/>
  <c r="AN199" i="5"/>
  <c r="AO199" i="5"/>
  <c r="AP199" i="5"/>
  <c r="AN200" i="5"/>
  <c r="AO200" i="5"/>
  <c r="AP200" i="5"/>
  <c r="AN146" i="5"/>
  <c r="AO146" i="5"/>
  <c r="AL146" i="5"/>
  <c r="AM147" i="5"/>
  <c r="AM148" i="5"/>
  <c r="AM149" i="5"/>
  <c r="AM150" i="5"/>
  <c r="AM151" i="5"/>
  <c r="AM152" i="5"/>
  <c r="AM153" i="5"/>
  <c r="AM154" i="5"/>
  <c r="AM155" i="5"/>
  <c r="AM156" i="5"/>
  <c r="AM157" i="5"/>
  <c r="AM158" i="5"/>
  <c r="AM159" i="5"/>
  <c r="AM160" i="5"/>
  <c r="AM161" i="5"/>
  <c r="AM162" i="5"/>
  <c r="AM163" i="5"/>
  <c r="AM164" i="5"/>
  <c r="AM165" i="5"/>
  <c r="AM166" i="5"/>
  <c r="AM167" i="5"/>
  <c r="AM168" i="5"/>
  <c r="AM169" i="5"/>
  <c r="AM170" i="5"/>
  <c r="AM171" i="5"/>
  <c r="AM172" i="5"/>
  <c r="AM173" i="5"/>
  <c r="AM174" i="5"/>
  <c r="AM175" i="5"/>
  <c r="AM176" i="5"/>
  <c r="AM177" i="5"/>
  <c r="AM178" i="5"/>
  <c r="AM179" i="5"/>
  <c r="AM180" i="5"/>
  <c r="AM181" i="5"/>
  <c r="AM182" i="5"/>
  <c r="AM183" i="5"/>
  <c r="AM184" i="5"/>
  <c r="AM185" i="5"/>
  <c r="AM186" i="5"/>
  <c r="AM187" i="5"/>
  <c r="AM188" i="5"/>
  <c r="AM189" i="5"/>
  <c r="AM190" i="5"/>
  <c r="AM191" i="5"/>
  <c r="AM192" i="5"/>
  <c r="AM193" i="5"/>
  <c r="AM194" i="5"/>
  <c r="AM195" i="5"/>
  <c r="AM196" i="5"/>
  <c r="AM197" i="5"/>
  <c r="AM198" i="5"/>
  <c r="AM199" i="5"/>
  <c r="AM200" i="5"/>
  <c r="AM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D147" i="5"/>
  <c r="AG147" i="5"/>
  <c r="AH147" i="5"/>
  <c r="D148" i="5"/>
  <c r="AG148" i="5" s="1"/>
  <c r="AH148" i="5" s="1"/>
  <c r="AI148" i="5" s="1"/>
  <c r="D149" i="5"/>
  <c r="AG149" i="5" s="1"/>
  <c r="AH149" i="5" s="1"/>
  <c r="D150" i="5"/>
  <c r="AG150" i="5"/>
  <c r="AH150" i="5"/>
  <c r="D151" i="5"/>
  <c r="AG151" i="5"/>
  <c r="AH151" i="5"/>
  <c r="AI151" i="5"/>
  <c r="D152" i="5"/>
  <c r="AG152" i="5"/>
  <c r="AH152" i="5"/>
  <c r="AI152" i="5"/>
  <c r="D153" i="5"/>
  <c r="AG153" i="5"/>
  <c r="AH153" i="5"/>
  <c r="AI153" i="5"/>
  <c r="D154" i="5"/>
  <c r="AG154" i="5"/>
  <c r="AH154" i="5"/>
  <c r="AI154" i="5"/>
  <c r="D155" i="5"/>
  <c r="AG155" i="5"/>
  <c r="AH155" i="5"/>
  <c r="AI155" i="5"/>
  <c r="D156" i="5"/>
  <c r="AG156" i="5"/>
  <c r="AH156" i="5"/>
  <c r="AI156" i="5"/>
  <c r="D157" i="5"/>
  <c r="AG157" i="5"/>
  <c r="AH157" i="5"/>
  <c r="AI157" i="5"/>
  <c r="D158" i="5"/>
  <c r="AG158" i="5"/>
  <c r="AH158" i="5"/>
  <c r="AI158" i="5"/>
  <c r="D159" i="5"/>
  <c r="AG159" i="5"/>
  <c r="AH159" i="5"/>
  <c r="AI159" i="5"/>
  <c r="D160" i="5"/>
  <c r="AG160" i="5"/>
  <c r="AH160" i="5"/>
  <c r="AI160" i="5"/>
  <c r="D161" i="5"/>
  <c r="AG161" i="5"/>
  <c r="AH161" i="5"/>
  <c r="AI161" i="5"/>
  <c r="D162" i="5"/>
  <c r="AG162" i="5"/>
  <c r="AH162" i="5"/>
  <c r="AI162" i="5"/>
  <c r="D163" i="5"/>
  <c r="AG163" i="5"/>
  <c r="AH163" i="5"/>
  <c r="AI163" i="5"/>
  <c r="D164" i="5"/>
  <c r="AG164" i="5"/>
  <c r="AH164" i="5"/>
  <c r="AI164" i="5"/>
  <c r="D165" i="5"/>
  <c r="AG165" i="5"/>
  <c r="AH165" i="5"/>
  <c r="AI165" i="5"/>
  <c r="D166" i="5"/>
  <c r="AG166" i="5"/>
  <c r="AH166" i="5"/>
  <c r="AI166" i="5"/>
  <c r="D167" i="5"/>
  <c r="AG167" i="5"/>
  <c r="AH167" i="5"/>
  <c r="AI167" i="5"/>
  <c r="D168" i="5"/>
  <c r="AG168" i="5"/>
  <c r="AH168" i="5"/>
  <c r="AI168" i="5"/>
  <c r="D169" i="5"/>
  <c r="AG169" i="5"/>
  <c r="AH169" i="5"/>
  <c r="AI169" i="5"/>
  <c r="D170" i="5"/>
  <c r="AG170" i="5"/>
  <c r="AH170" i="5"/>
  <c r="AI170" i="5"/>
  <c r="D171" i="5"/>
  <c r="AG171" i="5"/>
  <c r="AH171" i="5"/>
  <c r="AI171" i="5"/>
  <c r="D172" i="5"/>
  <c r="AG172" i="5"/>
  <c r="AH172" i="5"/>
  <c r="AI172" i="5"/>
  <c r="D173" i="5"/>
  <c r="AG173" i="5"/>
  <c r="AH173" i="5"/>
  <c r="AI173" i="5"/>
  <c r="D174" i="5"/>
  <c r="AG174" i="5"/>
  <c r="AH174" i="5"/>
  <c r="AI174" i="5"/>
  <c r="D175" i="5"/>
  <c r="AG175" i="5"/>
  <c r="AH175" i="5"/>
  <c r="AI175" i="5"/>
  <c r="D176" i="5"/>
  <c r="AG176" i="5"/>
  <c r="AH176" i="5"/>
  <c r="AI176" i="5"/>
  <c r="D177" i="5"/>
  <c r="AG177" i="5"/>
  <c r="AH177" i="5"/>
  <c r="AI177" i="5"/>
  <c r="D178" i="5"/>
  <c r="AG178" i="5"/>
  <c r="AH178" i="5"/>
  <c r="AI178" i="5"/>
  <c r="D179" i="5"/>
  <c r="AG179" i="5"/>
  <c r="AH179" i="5"/>
  <c r="AI179" i="5"/>
  <c r="D180" i="5"/>
  <c r="AG180" i="5"/>
  <c r="AH180" i="5"/>
  <c r="AI180" i="5"/>
  <c r="D181" i="5"/>
  <c r="AG181" i="5"/>
  <c r="AH181" i="5"/>
  <c r="AI181" i="5"/>
  <c r="D182" i="5"/>
  <c r="AG182" i="5"/>
  <c r="AH182" i="5"/>
  <c r="AI182" i="5"/>
  <c r="D183" i="5"/>
  <c r="AG183" i="5"/>
  <c r="AH183" i="5"/>
  <c r="AI183" i="5"/>
  <c r="D184" i="5"/>
  <c r="AG184" i="5"/>
  <c r="AH184" i="5"/>
  <c r="AI184" i="5"/>
  <c r="D185" i="5"/>
  <c r="AG185" i="5"/>
  <c r="AH185" i="5"/>
  <c r="AI185" i="5"/>
  <c r="D186" i="5"/>
  <c r="AG186" i="5"/>
  <c r="AH186" i="5"/>
  <c r="AI186" i="5"/>
  <c r="D187" i="5"/>
  <c r="AG187" i="5"/>
  <c r="AH187" i="5"/>
  <c r="AI187" i="5"/>
  <c r="D188" i="5"/>
  <c r="AG188" i="5"/>
  <c r="AH188" i="5"/>
  <c r="AI188" i="5"/>
  <c r="D189" i="5"/>
  <c r="AG189" i="5"/>
  <c r="AH189" i="5"/>
  <c r="AI189" i="5"/>
  <c r="D190" i="5"/>
  <c r="AG190" i="5"/>
  <c r="AH190" i="5"/>
  <c r="AI190" i="5"/>
  <c r="D191" i="5"/>
  <c r="AG191" i="5"/>
  <c r="AH191" i="5"/>
  <c r="AI191" i="5"/>
  <c r="D192" i="5"/>
  <c r="AG192" i="5"/>
  <c r="AH192" i="5"/>
  <c r="AI192" i="5"/>
  <c r="D193" i="5"/>
  <c r="AG193" i="5"/>
  <c r="AH193" i="5"/>
  <c r="AI193" i="5"/>
  <c r="D194" i="5"/>
  <c r="AG194" i="5"/>
  <c r="AH194" i="5"/>
  <c r="AI194" i="5"/>
  <c r="D195" i="5"/>
  <c r="AG195" i="5"/>
  <c r="AH195" i="5"/>
  <c r="AI195" i="5"/>
  <c r="D196" i="5"/>
  <c r="AG196" i="5"/>
  <c r="AH196" i="5"/>
  <c r="AI196" i="5"/>
  <c r="D197" i="5"/>
  <c r="AG197" i="5"/>
  <c r="AH197" i="5"/>
  <c r="AI197" i="5"/>
  <c r="D198" i="5"/>
  <c r="AG198" i="5"/>
  <c r="AH198" i="5"/>
  <c r="AI198" i="5"/>
  <c r="D199" i="5"/>
  <c r="AG199" i="5"/>
  <c r="AH199" i="5"/>
  <c r="AI199" i="5"/>
  <c r="D200" i="5"/>
  <c r="AH200" i="5"/>
  <c r="AI200" i="5" s="1"/>
  <c r="AQ127" i="5"/>
  <c r="B131" i="5"/>
  <c r="AO127" i="5"/>
  <c r="AN127" i="5"/>
  <c r="AM127" i="5"/>
  <c r="AK127" i="5"/>
  <c r="AJ127" i="5"/>
  <c r="AI127"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44" i="5"/>
  <c r="B107" i="5"/>
  <c r="AL103" i="5"/>
  <c r="B112" i="5" s="1"/>
  <c r="BZ400" i="6"/>
  <c r="BZ392" i="6"/>
  <c r="BR384" i="6"/>
  <c r="BR376" i="6"/>
  <c r="BR360" i="6"/>
  <c r="BZ159" i="6"/>
  <c r="BR388" i="6"/>
  <c r="BV385" i="6"/>
  <c r="BR356" i="6"/>
  <c r="BV182" i="6"/>
  <c r="BR325" i="6"/>
  <c r="BR404" i="6"/>
  <c r="BV294" i="6"/>
  <c r="BZ330" i="6"/>
  <c r="BZ377" i="6"/>
  <c r="BR282" i="6"/>
  <c r="BR184" i="6"/>
  <c r="BR135" i="6"/>
  <c r="BV132" i="6"/>
  <c r="BZ210" i="6"/>
  <c r="BR295" i="6"/>
  <c r="BV177" i="6"/>
  <c r="BR288" i="6"/>
  <c r="BZ286" i="6"/>
  <c r="BZ322" i="6"/>
  <c r="BV133" i="6"/>
  <c r="BZ177" i="6"/>
  <c r="BV394" i="6"/>
  <c r="BR385" i="6"/>
  <c r="BV374" i="6"/>
  <c r="BR373" i="6"/>
  <c r="BR369" i="6"/>
  <c r="BR357" i="6"/>
  <c r="BV332" i="6"/>
  <c r="AG88" i="7"/>
  <c r="AH88" i="7" s="1"/>
  <c r="AI88" i="7" s="1"/>
  <c r="AK56" i="7"/>
  <c r="AG96" i="7"/>
  <c r="AH96" i="7" s="1"/>
  <c r="AI96" i="7" s="1"/>
  <c r="AG49" i="7"/>
  <c r="AH49" i="7" s="1"/>
  <c r="AI49" i="7" s="1"/>
  <c r="AG71" i="7"/>
  <c r="AH71" i="7" s="1"/>
  <c r="AI71" i="7" s="1"/>
  <c r="AG68" i="7"/>
  <c r="AH68" i="7" s="1"/>
  <c r="AI68" i="7" s="1"/>
  <c r="AG60" i="7"/>
  <c r="AH60" i="7" s="1"/>
  <c r="AI60" i="7" s="1"/>
  <c r="AK78" i="7"/>
  <c r="BV185" i="6"/>
  <c r="BZ183" i="6"/>
  <c r="BR219" i="6"/>
  <c r="BZ397" i="6"/>
  <c r="BR380" i="6"/>
  <c r="BR379" i="6"/>
  <c r="BR363" i="6"/>
  <c r="BZ131" i="6"/>
  <c r="BV179" i="6"/>
  <c r="BR218" i="6"/>
  <c r="BV207" i="6"/>
  <c r="BZ205" i="6"/>
  <c r="BV242" i="6"/>
  <c r="BV399" i="6"/>
  <c r="BZ381" i="6"/>
  <c r="BV214" i="6"/>
  <c r="BV205" i="6"/>
  <c r="BZ300" i="6"/>
  <c r="BZ292" i="6"/>
  <c r="BV280" i="6"/>
  <c r="BR329" i="6"/>
  <c r="BR407" i="6"/>
  <c r="BV383" i="6"/>
  <c r="BV382" i="6"/>
  <c r="BV375" i="6"/>
  <c r="BZ372" i="6"/>
  <c r="BR368" i="6"/>
  <c r="BV366" i="6"/>
  <c r="BV156" i="6"/>
  <c r="BR179" i="6"/>
  <c r="BZ299" i="6"/>
  <c r="BR296" i="6"/>
  <c r="BR289" i="6"/>
  <c r="BZ282" i="6"/>
  <c r="BZ328" i="6"/>
  <c r="BR398" i="6"/>
  <c r="BZ134" i="6"/>
  <c r="BR158" i="6"/>
  <c r="BZ180" i="6"/>
  <c r="BV301" i="6"/>
  <c r="BZ333" i="6"/>
  <c r="BR382" i="6"/>
  <c r="BR374" i="6"/>
  <c r="BZ361" i="6"/>
  <c r="BR302" i="6"/>
  <c r="BR244" i="6"/>
  <c r="BV241" i="6"/>
  <c r="BV186" i="6"/>
  <c r="BR215" i="6"/>
  <c r="BZ133" i="6"/>
  <c r="BR132" i="6"/>
  <c r="BV211" i="6"/>
  <c r="BZ209" i="6"/>
  <c r="BR213" i="6"/>
  <c r="BR300" i="6"/>
  <c r="BZ297" i="6"/>
  <c r="BZ296" i="6"/>
  <c r="BV285" i="6"/>
  <c r="BR323" i="6"/>
  <c r="BR331" i="6"/>
  <c r="BV329" i="6"/>
  <c r="BZ327" i="6"/>
  <c r="BR326" i="6"/>
  <c r="BZ401" i="6"/>
  <c r="BZ389" i="6"/>
  <c r="BZ369" i="6"/>
  <c r="BZ364" i="6"/>
  <c r="BR362" i="6"/>
  <c r="BZ217" i="6"/>
  <c r="BR216" i="6"/>
  <c r="BV210" i="6"/>
  <c r="BR299" i="6"/>
  <c r="BR281" i="6"/>
  <c r="BV333" i="6"/>
  <c r="BV324" i="6"/>
  <c r="BZ408" i="6"/>
  <c r="BV403" i="6"/>
  <c r="BR394" i="6"/>
  <c r="BZ242" i="6"/>
  <c r="BR241" i="6"/>
  <c r="BV297" i="6"/>
  <c r="BR285" i="6"/>
  <c r="BR284" i="6"/>
  <c r="BV283" i="6"/>
  <c r="BR405" i="6"/>
  <c r="BV402" i="6"/>
  <c r="BR393" i="6"/>
  <c r="BV391" i="6"/>
  <c r="BZ388" i="6"/>
  <c r="BZ387" i="6"/>
  <c r="BV371" i="6"/>
  <c r="BV364" i="6"/>
  <c r="BR210" i="6"/>
  <c r="BV208" i="6"/>
  <c r="BV239" i="6"/>
  <c r="BZ238" i="6"/>
  <c r="BZ303" i="6"/>
  <c r="BR293" i="6"/>
  <c r="BR292" i="6"/>
  <c r="BV291" i="6"/>
  <c r="BZ285" i="6"/>
  <c r="BR279" i="6"/>
  <c r="BR324" i="6"/>
  <c r="BV400" i="6"/>
  <c r="BR391" i="6"/>
  <c r="BZ380" i="6"/>
  <c r="BZ373" i="6"/>
  <c r="BR371" i="6"/>
  <c r="BV363" i="6"/>
  <c r="BZ206" i="6"/>
  <c r="BR205" i="6"/>
  <c r="BZ237" i="6"/>
  <c r="BV290" i="6"/>
  <c r="BZ289" i="6"/>
  <c r="BV326" i="6"/>
  <c r="BZ403" i="6"/>
  <c r="BR396" i="6"/>
  <c r="BZ384" i="6"/>
  <c r="BR365" i="6"/>
  <c r="BR332" i="6"/>
  <c r="BV330" i="6"/>
  <c r="BZ324" i="6"/>
  <c r="BR408" i="6"/>
  <c r="BV380" i="6"/>
  <c r="BV355" i="6"/>
  <c r="AG59" i="7"/>
  <c r="AH59" i="7" s="1"/>
  <c r="AI59" i="7" s="1"/>
  <c r="AO149" i="5"/>
  <c r="AG51" i="7"/>
  <c r="AH51" i="7" s="1"/>
  <c r="AI51" i="7" s="1"/>
  <c r="AG222" i="10"/>
  <c r="AG67" i="7"/>
  <c r="AH67" i="7" s="1"/>
  <c r="AI67" i="7" s="1"/>
  <c r="AG57" i="7"/>
  <c r="AH57" i="7" s="1"/>
  <c r="AI57" i="7" s="1"/>
  <c r="AG73" i="7"/>
  <c r="AH73" i="7" s="1"/>
  <c r="AI73" i="7" s="1"/>
  <c r="AG45" i="7"/>
  <c r="AK43" i="7"/>
  <c r="AP127" i="5"/>
  <c r="AG91" i="7"/>
  <c r="AH91" i="7" s="1"/>
  <c r="AI91" i="7" s="1"/>
  <c r="B215" i="5"/>
  <c r="AG53" i="7"/>
  <c r="AH53" i="7" s="1"/>
  <c r="AI53" i="7" s="1"/>
  <c r="AQ432" i="6"/>
  <c r="AG46" i="7"/>
  <c r="AH46" i="7" s="1"/>
  <c r="AI46" i="7" s="1"/>
  <c r="AI48" i="9"/>
  <c r="AI46" i="9"/>
  <c r="AY432" i="6"/>
  <c r="BA432" i="6"/>
  <c r="AT433" i="6"/>
  <c r="AV433" i="6"/>
  <c r="AU433" i="6"/>
  <c r="AZ434" i="6"/>
  <c r="AX432" i="6"/>
  <c r="AR432" i="6"/>
  <c r="BA433" i="6"/>
  <c r="AS433" i="6"/>
  <c r="AW432" i="6"/>
  <c r="AZ433" i="6"/>
  <c r="AR446" i="6" s="1"/>
  <c r="AR433" i="6"/>
  <c r="AW434" i="6"/>
  <c r="AY433" i="6"/>
  <c r="AU432" i="6"/>
  <c r="AU434" i="6"/>
  <c r="AV432" i="6"/>
  <c r="AV434" i="6"/>
  <c r="AQ434" i="6"/>
  <c r="AQ433" i="6"/>
  <c r="AS432" i="6"/>
  <c r="AY434" i="6"/>
  <c r="AX434" i="6"/>
  <c r="AT432" i="6"/>
  <c r="AR434" i="6"/>
  <c r="AX433" i="6"/>
  <c r="AW433" i="6"/>
  <c r="AT434" i="6"/>
  <c r="AS434" i="6"/>
  <c r="AZ432" i="6"/>
  <c r="AQ446" i="6" s="1"/>
  <c r="AS75" i="8"/>
  <c r="B101" i="8"/>
  <c r="AT75" i="8"/>
  <c r="B102" i="8" s="1"/>
  <c r="AK90" i="7"/>
  <c r="BZ398" i="6"/>
  <c r="BZ395" i="6"/>
  <c r="BV393" i="6"/>
  <c r="BV377" i="6"/>
  <c r="BZ366" i="6"/>
  <c r="BZ363" i="6"/>
  <c r="BV361" i="6"/>
  <c r="BZ394" i="6"/>
  <c r="BZ378" i="6"/>
  <c r="BZ375" i="6"/>
  <c r="BZ359" i="6"/>
  <c r="BV357" i="6"/>
  <c r="BV408" i="6"/>
  <c r="BV392" i="6"/>
  <c r="BR390" i="6"/>
  <c r="BR387" i="6"/>
  <c r="BV369" i="6"/>
  <c r="BZ358" i="6"/>
  <c r="BZ355" i="6"/>
  <c r="BV405" i="6"/>
  <c r="BR402" i="6"/>
  <c r="BV388" i="6"/>
  <c r="BR383" i="6"/>
  <c r="BV372" i="6"/>
  <c r="BR370" i="6"/>
  <c r="BZ406" i="6"/>
  <c r="BR399" i="6"/>
  <c r="BV397" i="6"/>
  <c r="BZ386" i="6"/>
  <c r="BZ383" i="6"/>
  <c r="BZ370" i="6"/>
  <c r="BZ367" i="6"/>
  <c r="BV365" i="6"/>
  <c r="BR354" i="6"/>
  <c r="AL127" i="5"/>
  <c r="AP146" i="5"/>
  <c r="B214" i="5"/>
  <c r="AH222" i="10"/>
  <c r="AI222" i="10" s="1"/>
  <c r="AP149" i="5"/>
  <c r="AV441" i="6"/>
  <c r="AI147" i="5"/>
  <c r="AI150" i="5"/>
  <c r="AQ206" i="5"/>
  <c r="B212" i="5" s="1"/>
  <c r="AN44" i="5"/>
  <c r="AN45" i="5"/>
  <c r="AN46" i="5"/>
  <c r="AN47" i="5"/>
  <c r="AN48" i="5"/>
  <c r="AO48" i="5" s="1"/>
  <c r="AN49" i="5"/>
  <c r="AO49" i="5"/>
  <c r="AN50" i="5"/>
  <c r="AO50" i="5" s="1"/>
  <c r="AN51" i="5"/>
  <c r="AO51" i="5" s="1"/>
  <c r="AN52" i="5"/>
  <c r="AO52" i="5"/>
  <c r="AN53" i="5"/>
  <c r="AO53" i="5" s="1"/>
  <c r="AN54" i="5"/>
  <c r="AO54" i="5"/>
  <c r="AN55" i="5"/>
  <c r="AO55" i="5"/>
  <c r="AN56" i="5"/>
  <c r="AO56" i="5" s="1"/>
  <c r="AN57" i="5"/>
  <c r="AO57" i="5"/>
  <c r="AN58" i="5"/>
  <c r="AO58" i="5"/>
  <c r="AN59" i="5"/>
  <c r="AO59" i="5" s="1"/>
  <c r="AN60" i="5"/>
  <c r="AO60" i="5"/>
  <c r="AN61" i="5"/>
  <c r="AO61" i="5"/>
  <c r="AN62" i="5"/>
  <c r="AO62" i="5" s="1"/>
  <c r="AN63" i="5"/>
  <c r="AO63" i="5"/>
  <c r="AN64" i="5"/>
  <c r="AO64" i="5"/>
  <c r="AN65" i="5"/>
  <c r="AO65" i="5" s="1"/>
  <c r="AN66" i="5"/>
  <c r="AO66" i="5"/>
  <c r="AN67" i="5"/>
  <c r="AO67" i="5"/>
  <c r="AN68" i="5"/>
  <c r="AO68" i="5" s="1"/>
  <c r="AN69" i="5"/>
  <c r="AO69" i="5"/>
  <c r="AN70" i="5"/>
  <c r="AO70" i="5"/>
  <c r="AN71" i="5"/>
  <c r="AO71" i="5" s="1"/>
  <c r="AN72" i="5"/>
  <c r="AO72" i="5"/>
  <c r="AN73" i="5"/>
  <c r="AO73" i="5"/>
  <c r="AN74" i="5"/>
  <c r="AO74" i="5" s="1"/>
  <c r="AN75" i="5"/>
  <c r="AO75" i="5"/>
  <c r="AN76" i="5"/>
  <c r="AO76" i="5"/>
  <c r="AN77" i="5"/>
  <c r="AO77" i="5" s="1"/>
  <c r="AN78" i="5"/>
  <c r="AO78" i="5"/>
  <c r="AN79" i="5"/>
  <c r="AO79" i="5"/>
  <c r="AN80" i="5"/>
  <c r="AO80" i="5" s="1"/>
  <c r="AN81" i="5"/>
  <c r="AO81" i="5"/>
  <c r="AN82" i="5"/>
  <c r="AO82" i="5"/>
  <c r="AN83" i="5"/>
  <c r="AO83" i="5" s="1"/>
  <c r="AN84" i="5"/>
  <c r="AO84" i="5"/>
  <c r="AN85" i="5"/>
  <c r="AO85" i="5"/>
  <c r="AN86" i="5"/>
  <c r="AO86" i="5" s="1"/>
  <c r="AN87" i="5"/>
  <c r="AO87" i="5"/>
  <c r="AN88" i="5"/>
  <c r="AO88" i="5"/>
  <c r="AN89" i="5"/>
  <c r="AO89" i="5" s="1"/>
  <c r="AN90" i="5"/>
  <c r="AO90" i="5"/>
  <c r="AN91" i="5"/>
  <c r="AO91" i="5"/>
  <c r="AN92" i="5"/>
  <c r="AO92" i="5" s="1"/>
  <c r="AN93" i="5"/>
  <c r="AO93" i="5"/>
  <c r="AN94" i="5"/>
  <c r="AO94" i="5"/>
  <c r="AN95" i="5"/>
  <c r="AO95" i="5" s="1"/>
  <c r="AN96" i="5"/>
  <c r="AO96" i="5"/>
  <c r="AN97" i="5"/>
  <c r="AO45" i="5"/>
  <c r="AA985" i="10"/>
  <c r="W985" i="10"/>
  <c r="S985" i="10"/>
  <c r="AA955" i="10"/>
  <c r="W955" i="10"/>
  <c r="S955" i="10"/>
  <c r="AA927" i="10"/>
  <c r="W927" i="10"/>
  <c r="S927" i="10"/>
  <c r="AA788" i="10"/>
  <c r="W788" i="10"/>
  <c r="S788" i="10"/>
  <c r="AA754" i="10"/>
  <c r="W754" i="10"/>
  <c r="S754" i="10"/>
  <c r="AA737" i="10"/>
  <c r="W737" i="10"/>
  <c r="S737" i="10"/>
  <c r="AA706" i="10"/>
  <c r="W706" i="10"/>
  <c r="S706" i="10"/>
  <c r="AA672" i="10"/>
  <c r="W672" i="10"/>
  <c r="S672" i="10"/>
  <c r="W648" i="10"/>
  <c r="Y146" i="10"/>
  <c r="AA1007" i="9"/>
  <c r="W1007" i="9"/>
  <c r="S1007" i="9"/>
  <c r="AJ1006" i="9"/>
  <c r="AL1005" i="9"/>
  <c r="AK1005" i="9"/>
  <c r="AJ1005" i="9"/>
  <c r="AL1004" i="9"/>
  <c r="AK1004" i="9"/>
  <c r="AJ1004" i="9"/>
  <c r="AL1003" i="9"/>
  <c r="AK1003" i="9"/>
  <c r="AJ1003" i="9"/>
  <c r="AL1002" i="9"/>
  <c r="AK1002" i="9"/>
  <c r="AJ1002" i="9"/>
  <c r="AL1001" i="9"/>
  <c r="AK1001" i="9"/>
  <c r="AJ1001" i="9"/>
  <c r="AL1000" i="9"/>
  <c r="AK1000" i="9"/>
  <c r="AJ1000" i="9"/>
  <c r="AL999" i="9"/>
  <c r="AK999" i="9"/>
  <c r="AJ999" i="9"/>
  <c r="AL998" i="9"/>
  <c r="AK998" i="9"/>
  <c r="AJ998" i="9"/>
  <c r="AL997" i="9"/>
  <c r="AK997" i="9"/>
  <c r="AJ997" i="9"/>
  <c r="AL996" i="9"/>
  <c r="AK996" i="9"/>
  <c r="AJ996" i="9"/>
  <c r="AA977" i="9"/>
  <c r="W977" i="9"/>
  <c r="S977" i="9"/>
  <c r="AJ976" i="9"/>
  <c r="AI976" i="9"/>
  <c r="AK975" i="9"/>
  <c r="AJ975" i="9"/>
  <c r="AI975" i="9"/>
  <c r="AK974" i="9"/>
  <c r="AJ974" i="9"/>
  <c r="AI974" i="9"/>
  <c r="AK973" i="9"/>
  <c r="AJ973" i="9"/>
  <c r="AI973" i="9"/>
  <c r="AK972" i="9"/>
  <c r="AJ972" i="9"/>
  <c r="AI972" i="9"/>
  <c r="AK971" i="9"/>
  <c r="AJ971" i="9"/>
  <c r="AI971" i="9"/>
  <c r="AK970" i="9"/>
  <c r="AJ970" i="9"/>
  <c r="AI970" i="9"/>
  <c r="AK969" i="9"/>
  <c r="AJ969" i="9"/>
  <c r="AI969" i="9"/>
  <c r="AK968" i="9"/>
  <c r="AJ968" i="9"/>
  <c r="AI968" i="9"/>
  <c r="AK967" i="9"/>
  <c r="AJ967" i="9"/>
  <c r="AI967" i="9"/>
  <c r="AK966" i="9"/>
  <c r="AJ966" i="9"/>
  <c r="AI966" i="9"/>
  <c r="AK965" i="9"/>
  <c r="AA949" i="9"/>
  <c r="W949" i="9"/>
  <c r="S949" i="9"/>
  <c r="AJ948" i="9"/>
  <c r="AI948" i="9"/>
  <c r="AK947" i="9"/>
  <c r="AJ947" i="9"/>
  <c r="AI947" i="9"/>
  <c r="AK946" i="9"/>
  <c r="AJ946" i="9"/>
  <c r="AI946" i="9"/>
  <c r="AK945" i="9"/>
  <c r="AJ945" i="9"/>
  <c r="AI945" i="9"/>
  <c r="AK944" i="9"/>
  <c r="AJ944" i="9"/>
  <c r="AI944" i="9"/>
  <c r="AK943" i="9"/>
  <c r="AJ943" i="9"/>
  <c r="AI943" i="9"/>
  <c r="AK942" i="9"/>
  <c r="AJ942" i="9"/>
  <c r="AI942" i="9"/>
  <c r="AK941" i="9"/>
  <c r="AJ941" i="9"/>
  <c r="AI941" i="9"/>
  <c r="AK940" i="9"/>
  <c r="AJ940" i="9"/>
  <c r="AI940" i="9"/>
  <c r="AK939" i="9"/>
  <c r="AJ939" i="9"/>
  <c r="AI939" i="9"/>
  <c r="AK938" i="9"/>
  <c r="AJ938" i="9"/>
  <c r="AI938" i="9"/>
  <c r="AK937" i="9"/>
  <c r="AJ937" i="9"/>
  <c r="AI937" i="9"/>
  <c r="AK936" i="9"/>
  <c r="AJ936" i="9"/>
  <c r="AI936" i="9"/>
  <c r="AK935" i="9"/>
  <c r="AJ935" i="9"/>
  <c r="AI935" i="9"/>
  <c r="AK934" i="9"/>
  <c r="AJ934" i="9"/>
  <c r="AI934" i="9"/>
  <c r="AK933" i="9"/>
  <c r="AJ933" i="9"/>
  <c r="AI933" i="9"/>
  <c r="AK932" i="9"/>
  <c r="AJ932" i="9"/>
  <c r="AI932" i="9"/>
  <c r="AK931" i="9"/>
  <c r="AJ931" i="9"/>
  <c r="AI931" i="9"/>
  <c r="AK930" i="9"/>
  <c r="AJ930" i="9"/>
  <c r="AI930" i="9"/>
  <c r="AK929" i="9"/>
  <c r="AJ929" i="9"/>
  <c r="AI929" i="9"/>
  <c r="AK928" i="9"/>
  <c r="AJ928" i="9"/>
  <c r="AI928" i="9"/>
  <c r="AK927" i="9"/>
  <c r="AJ927" i="9"/>
  <c r="AI927" i="9"/>
  <c r="AK926" i="9"/>
  <c r="AJ926" i="9"/>
  <c r="AI926" i="9"/>
  <c r="AK925" i="9"/>
  <c r="AJ925" i="9"/>
  <c r="AI925" i="9"/>
  <c r="AK924" i="9"/>
  <c r="AY901" i="9"/>
  <c r="AX901" i="9"/>
  <c r="AW901" i="9"/>
  <c r="AU901" i="9"/>
  <c r="AT901" i="9"/>
  <c r="AS901" i="9"/>
  <c r="AQ901" i="9"/>
  <c r="AP901" i="9"/>
  <c r="AO901" i="9"/>
  <c r="AM901" i="9"/>
  <c r="AK901" i="9"/>
  <c r="AY900" i="9"/>
  <c r="AX900" i="9"/>
  <c r="AW900" i="9"/>
  <c r="AU900" i="9"/>
  <c r="AT900" i="9"/>
  <c r="AS900" i="9"/>
  <c r="AQ900" i="9"/>
  <c r="AP900" i="9"/>
  <c r="AO900" i="9"/>
  <c r="AM900" i="9"/>
  <c r="AK900" i="9"/>
  <c r="AN900" i="9" s="1"/>
  <c r="AY899" i="9"/>
  <c r="AX899" i="9"/>
  <c r="AW899" i="9"/>
  <c r="AU899" i="9"/>
  <c r="AT899" i="9"/>
  <c r="AS899" i="9"/>
  <c r="AQ899" i="9"/>
  <c r="AP899" i="9"/>
  <c r="AO899" i="9"/>
  <c r="AK899" i="9"/>
  <c r="AY898" i="9"/>
  <c r="AX898" i="9"/>
  <c r="AW898" i="9"/>
  <c r="AU898" i="9"/>
  <c r="AT898" i="9"/>
  <c r="AS898" i="9"/>
  <c r="AQ898" i="9"/>
  <c r="AP898" i="9"/>
  <c r="AO898" i="9"/>
  <c r="AK898" i="9"/>
  <c r="AY897" i="9"/>
  <c r="AX897" i="9"/>
  <c r="AW897" i="9"/>
  <c r="AU897" i="9"/>
  <c r="AT897" i="9"/>
  <c r="AS897" i="9"/>
  <c r="AQ897" i="9"/>
  <c r="AP897" i="9"/>
  <c r="AO897" i="9"/>
  <c r="AM897" i="9"/>
  <c r="AL897" i="9"/>
  <c r="AK897" i="9"/>
  <c r="AN897" i="9" s="1"/>
  <c r="AY896" i="9"/>
  <c r="AX896" i="9"/>
  <c r="AW896" i="9"/>
  <c r="AU896" i="9"/>
  <c r="AT896" i="9"/>
  <c r="AS896" i="9"/>
  <c r="AQ896" i="9"/>
  <c r="AP896" i="9"/>
  <c r="AO896" i="9"/>
  <c r="AM896" i="9"/>
  <c r="AL896" i="9"/>
  <c r="AK896" i="9"/>
  <c r="AN896" i="9" s="1"/>
  <c r="AY895" i="9"/>
  <c r="AX895" i="9"/>
  <c r="AW895" i="9"/>
  <c r="AU895" i="9"/>
  <c r="AT895" i="9"/>
  <c r="AS895" i="9"/>
  <c r="AQ895" i="9"/>
  <c r="AP895" i="9"/>
  <c r="AO895" i="9"/>
  <c r="AM895" i="9"/>
  <c r="AL895" i="9"/>
  <c r="AY894" i="9"/>
  <c r="AX894" i="9"/>
  <c r="AW894" i="9"/>
  <c r="AU894" i="9"/>
  <c r="AT894" i="9"/>
  <c r="AS894" i="9"/>
  <c r="AQ894" i="9"/>
  <c r="AP894" i="9"/>
  <c r="AO894" i="9"/>
  <c r="AM894" i="9"/>
  <c r="AK894" i="9"/>
  <c r="AN894" i="9" s="1"/>
  <c r="AY893" i="9"/>
  <c r="AX893" i="9"/>
  <c r="AW893" i="9"/>
  <c r="AU893" i="9"/>
  <c r="AT893" i="9"/>
  <c r="AS893" i="9"/>
  <c r="AQ893" i="9"/>
  <c r="AP893" i="9"/>
  <c r="AO893" i="9"/>
  <c r="AK893" i="9"/>
  <c r="AY892" i="9"/>
  <c r="AX892" i="9"/>
  <c r="AW892" i="9"/>
  <c r="AU892" i="9"/>
  <c r="AT892" i="9"/>
  <c r="AS892" i="9"/>
  <c r="AQ892" i="9"/>
  <c r="AP892" i="9"/>
  <c r="AO892" i="9"/>
  <c r="AM892" i="9"/>
  <c r="AK892" i="9"/>
  <c r="AY891" i="9"/>
  <c r="AX891" i="9"/>
  <c r="AW891" i="9"/>
  <c r="AU891" i="9"/>
  <c r="AT891" i="9"/>
  <c r="AS891" i="9"/>
  <c r="AQ891" i="9"/>
  <c r="AP891" i="9"/>
  <c r="AO891" i="9"/>
  <c r="AM891" i="9"/>
  <c r="AL891" i="9"/>
  <c r="AK891" i="9"/>
  <c r="AY890" i="9"/>
  <c r="AX890" i="9"/>
  <c r="AW890" i="9"/>
  <c r="AU890" i="9"/>
  <c r="AT890" i="9"/>
  <c r="AS890" i="9"/>
  <c r="AQ890" i="9"/>
  <c r="AP890" i="9"/>
  <c r="AO890" i="9"/>
  <c r="AM890" i="9"/>
  <c r="AL890" i="9"/>
  <c r="AY889" i="9"/>
  <c r="AX889" i="9"/>
  <c r="AW889" i="9"/>
  <c r="AU889" i="9"/>
  <c r="AT889" i="9"/>
  <c r="AS889" i="9"/>
  <c r="AQ889" i="9"/>
  <c r="AP889" i="9"/>
  <c r="AO889" i="9"/>
  <c r="AL889" i="9"/>
  <c r="AY888" i="9"/>
  <c r="AX888" i="9"/>
  <c r="AW888" i="9"/>
  <c r="AU888" i="9"/>
  <c r="AT888" i="9"/>
  <c r="AS888" i="9"/>
  <c r="AQ888" i="9"/>
  <c r="AP888" i="9"/>
  <c r="AO888" i="9"/>
  <c r="AK888" i="9"/>
  <c r="AY887" i="9"/>
  <c r="AX887" i="9"/>
  <c r="AW887" i="9"/>
  <c r="AU887" i="9"/>
  <c r="AT887" i="9"/>
  <c r="AS887" i="9"/>
  <c r="AQ887" i="9"/>
  <c r="AP887" i="9"/>
  <c r="AO887" i="9"/>
  <c r="AK887" i="9"/>
  <c r="AY886" i="9"/>
  <c r="AX886" i="9"/>
  <c r="AW886" i="9"/>
  <c r="AU886" i="9"/>
  <c r="AT886" i="9"/>
  <c r="AS886" i="9"/>
  <c r="AQ886" i="9"/>
  <c r="AP886" i="9"/>
  <c r="AO886" i="9"/>
  <c r="AK886" i="9"/>
  <c r="AY885" i="9"/>
  <c r="AX885" i="9"/>
  <c r="AW885" i="9"/>
  <c r="AU885" i="9"/>
  <c r="AT885" i="9"/>
  <c r="AS885" i="9"/>
  <c r="AQ885" i="9"/>
  <c r="AP885" i="9"/>
  <c r="AO885" i="9"/>
  <c r="AM885" i="9"/>
  <c r="AL885" i="9"/>
  <c r="AY884" i="9"/>
  <c r="AX884" i="9"/>
  <c r="AW884" i="9"/>
  <c r="AU884" i="9"/>
  <c r="AT884" i="9"/>
  <c r="AS884" i="9"/>
  <c r="AQ884" i="9"/>
  <c r="AP884" i="9"/>
  <c r="AO884" i="9"/>
  <c r="AM884" i="9"/>
  <c r="AL884" i="9"/>
  <c r="AK884" i="9"/>
  <c r="AN884" i="9" s="1"/>
  <c r="AY883" i="9"/>
  <c r="AX883" i="9"/>
  <c r="AW883" i="9"/>
  <c r="AU883" i="9"/>
  <c r="AT883" i="9"/>
  <c r="AS883" i="9"/>
  <c r="AQ883" i="9"/>
  <c r="AP883" i="9"/>
  <c r="AO883" i="9"/>
  <c r="AY882" i="9"/>
  <c r="AX882" i="9"/>
  <c r="AW882" i="9"/>
  <c r="AU882" i="9"/>
  <c r="AT882" i="9"/>
  <c r="AS882" i="9"/>
  <c r="AQ882" i="9"/>
  <c r="AP882" i="9"/>
  <c r="AO882" i="9"/>
  <c r="AK882" i="9"/>
  <c r="AY881" i="9"/>
  <c r="AX881" i="9"/>
  <c r="AW881" i="9"/>
  <c r="AU881" i="9"/>
  <c r="AT881" i="9"/>
  <c r="AS881" i="9"/>
  <c r="AQ881" i="9"/>
  <c r="AP881" i="9"/>
  <c r="AO881" i="9"/>
  <c r="AY880" i="9"/>
  <c r="AX880" i="9"/>
  <c r="AW880" i="9"/>
  <c r="AU880" i="9"/>
  <c r="AT880" i="9"/>
  <c r="AS880" i="9"/>
  <c r="AQ880" i="9"/>
  <c r="AP880" i="9"/>
  <c r="AO880" i="9"/>
  <c r="AM880" i="9"/>
  <c r="AL880" i="9"/>
  <c r="AK880" i="9"/>
  <c r="AY879" i="9"/>
  <c r="AX879" i="9"/>
  <c r="AW879" i="9"/>
  <c r="AU879" i="9"/>
  <c r="AT879" i="9"/>
  <c r="AS879" i="9"/>
  <c r="AQ879" i="9"/>
  <c r="AP879" i="9"/>
  <c r="AO879" i="9"/>
  <c r="AM879" i="9"/>
  <c r="AY878" i="9"/>
  <c r="AX878" i="9"/>
  <c r="AW878" i="9"/>
  <c r="AU878" i="9"/>
  <c r="AT878" i="9"/>
  <c r="AS878" i="9"/>
  <c r="AQ878" i="9"/>
  <c r="AP878" i="9"/>
  <c r="AO878" i="9"/>
  <c r="AM878" i="9"/>
  <c r="AL878" i="9"/>
  <c r="AK878" i="9"/>
  <c r="AN878" i="9" s="1"/>
  <c r="AY877" i="9"/>
  <c r="AX877" i="9"/>
  <c r="AW877" i="9"/>
  <c r="AU877" i="9"/>
  <c r="AT877" i="9"/>
  <c r="AS877" i="9"/>
  <c r="AQ877" i="9"/>
  <c r="AP877" i="9"/>
  <c r="AO877" i="9"/>
  <c r="AK877" i="9"/>
  <c r="AY876" i="9"/>
  <c r="AX876" i="9"/>
  <c r="AW876" i="9"/>
  <c r="AU876" i="9"/>
  <c r="AT876" i="9"/>
  <c r="AS876" i="9"/>
  <c r="AQ876" i="9"/>
  <c r="AP876" i="9"/>
  <c r="AO876" i="9"/>
  <c r="AM876" i="9"/>
  <c r="AL876" i="9"/>
  <c r="AY875" i="9"/>
  <c r="AX875" i="9"/>
  <c r="AW875" i="9"/>
  <c r="AU875" i="9"/>
  <c r="AT875" i="9"/>
  <c r="AS875" i="9"/>
  <c r="AQ875" i="9"/>
  <c r="AP875" i="9"/>
  <c r="AO875" i="9"/>
  <c r="AK875" i="9"/>
  <c r="AY874" i="9"/>
  <c r="AX874" i="9"/>
  <c r="AW874" i="9"/>
  <c r="AU874" i="9"/>
  <c r="AT874" i="9"/>
  <c r="AS874" i="9"/>
  <c r="AQ874" i="9"/>
  <c r="AP874" i="9"/>
  <c r="AO874" i="9"/>
  <c r="AL874" i="9"/>
  <c r="AK874" i="9"/>
  <c r="AN874" i="9" s="1"/>
  <c r="AY873" i="9"/>
  <c r="AX873" i="9"/>
  <c r="AW873" i="9"/>
  <c r="AU873" i="9"/>
  <c r="AT873" i="9"/>
  <c r="AS873" i="9"/>
  <c r="AQ873" i="9"/>
  <c r="AP873" i="9"/>
  <c r="AO873" i="9"/>
  <c r="AY872" i="9"/>
  <c r="AX872" i="9"/>
  <c r="AW872" i="9"/>
  <c r="AU872" i="9"/>
  <c r="AT872" i="9"/>
  <c r="AS872" i="9"/>
  <c r="AQ872" i="9"/>
  <c r="AP872" i="9"/>
  <c r="AO872" i="9"/>
  <c r="AM872" i="9"/>
  <c r="AL872" i="9"/>
  <c r="AK872" i="9"/>
  <c r="AY871" i="9"/>
  <c r="AX871" i="9"/>
  <c r="AW871" i="9"/>
  <c r="AU871" i="9"/>
  <c r="AT871" i="9"/>
  <c r="AS871" i="9"/>
  <c r="AQ871" i="9"/>
  <c r="AP871" i="9"/>
  <c r="AO871" i="9"/>
  <c r="AY870" i="9"/>
  <c r="AX870" i="9"/>
  <c r="AW870" i="9"/>
  <c r="AU870" i="9"/>
  <c r="AT870" i="9"/>
  <c r="AS870" i="9"/>
  <c r="AQ870" i="9"/>
  <c r="AP870" i="9"/>
  <c r="AO870" i="9"/>
  <c r="AY869" i="9"/>
  <c r="AX869" i="9"/>
  <c r="AW869" i="9"/>
  <c r="AU869" i="9"/>
  <c r="AT869" i="9"/>
  <c r="AS869" i="9"/>
  <c r="AQ869" i="9"/>
  <c r="AP869" i="9"/>
  <c r="AO869" i="9"/>
  <c r="AY868" i="9"/>
  <c r="AX868" i="9"/>
  <c r="AW868" i="9"/>
  <c r="AU868" i="9"/>
  <c r="AT868" i="9"/>
  <c r="AS868" i="9"/>
  <c r="AQ868" i="9"/>
  <c r="AP868" i="9"/>
  <c r="AO868" i="9"/>
  <c r="AK868" i="9"/>
  <c r="AY867" i="9"/>
  <c r="AX867" i="9"/>
  <c r="AW867" i="9"/>
  <c r="AU867" i="9"/>
  <c r="AT867" i="9"/>
  <c r="AS867" i="9"/>
  <c r="AQ867" i="9"/>
  <c r="AP867" i="9"/>
  <c r="AO867" i="9"/>
  <c r="AM867" i="9"/>
  <c r="AL867" i="9"/>
  <c r="AK867" i="9"/>
  <c r="AN867" i="9"/>
  <c r="AY866" i="9"/>
  <c r="AX866" i="9"/>
  <c r="AW866" i="9"/>
  <c r="AU866" i="9"/>
  <c r="AT866" i="9"/>
  <c r="AS866" i="9"/>
  <c r="AQ866" i="9"/>
  <c r="AP866" i="9"/>
  <c r="AO866" i="9"/>
  <c r="AK866" i="9"/>
  <c r="AY865" i="9"/>
  <c r="AX865" i="9"/>
  <c r="AW865" i="9"/>
  <c r="AU865" i="9"/>
  <c r="AT865" i="9"/>
  <c r="AS865" i="9"/>
  <c r="AQ865" i="9"/>
  <c r="AP865" i="9"/>
  <c r="AO865" i="9"/>
  <c r="AK865" i="9"/>
  <c r="AY864" i="9"/>
  <c r="AX864" i="9"/>
  <c r="AW864" i="9"/>
  <c r="AU864" i="9"/>
  <c r="AT864" i="9"/>
  <c r="AS864" i="9"/>
  <c r="AQ864" i="9"/>
  <c r="AP864" i="9"/>
  <c r="AO864" i="9"/>
  <c r="AK864" i="9"/>
  <c r="AY863" i="9"/>
  <c r="AX863" i="9"/>
  <c r="AW863" i="9"/>
  <c r="AU863" i="9"/>
  <c r="AT863" i="9"/>
  <c r="AS863" i="9"/>
  <c r="AQ863" i="9"/>
  <c r="AP863" i="9"/>
  <c r="AO863" i="9"/>
  <c r="AM863" i="9"/>
  <c r="AY862" i="9"/>
  <c r="AX862" i="9"/>
  <c r="AW862" i="9"/>
  <c r="AU862" i="9"/>
  <c r="AT862" i="9"/>
  <c r="AS862" i="9"/>
  <c r="AQ862" i="9"/>
  <c r="AP862" i="9"/>
  <c r="AO862" i="9"/>
  <c r="AK862" i="9"/>
  <c r="AY861" i="9"/>
  <c r="AX861" i="9"/>
  <c r="AW861" i="9"/>
  <c r="AU861" i="9"/>
  <c r="AT861" i="9"/>
  <c r="AS861" i="9"/>
  <c r="AQ861" i="9"/>
  <c r="AP861" i="9"/>
  <c r="AO861" i="9"/>
  <c r="AM861" i="9"/>
  <c r="AL861" i="9"/>
  <c r="AK861" i="9"/>
  <c r="AN861" i="9" s="1"/>
  <c r="AY860" i="9"/>
  <c r="AX860" i="9"/>
  <c r="AW860" i="9"/>
  <c r="AU860" i="9"/>
  <c r="AT860" i="9"/>
  <c r="AS860" i="9"/>
  <c r="AQ860" i="9"/>
  <c r="AP860" i="9"/>
  <c r="AO860" i="9"/>
  <c r="AK860" i="9"/>
  <c r="AN860" i="9" s="1"/>
  <c r="AY859" i="9"/>
  <c r="AX859" i="9"/>
  <c r="AW859" i="9"/>
  <c r="AU859" i="9"/>
  <c r="AT859" i="9"/>
  <c r="AS859" i="9"/>
  <c r="AQ859" i="9"/>
  <c r="AP859" i="9"/>
  <c r="AO859" i="9"/>
  <c r="AK859" i="9"/>
  <c r="AY858" i="9"/>
  <c r="AX858" i="9"/>
  <c r="AW858" i="9"/>
  <c r="AU858" i="9"/>
  <c r="AT858" i="9"/>
  <c r="AS858" i="9"/>
  <c r="AQ858" i="9"/>
  <c r="AP858" i="9"/>
  <c r="AO858" i="9"/>
  <c r="AK858" i="9"/>
  <c r="AY857" i="9"/>
  <c r="AX857" i="9"/>
  <c r="AW857" i="9"/>
  <c r="AU857" i="9"/>
  <c r="AT857" i="9"/>
  <c r="AS857" i="9"/>
  <c r="AQ857" i="9"/>
  <c r="AP857" i="9"/>
  <c r="AO857" i="9"/>
  <c r="AK857" i="9"/>
  <c r="AY856" i="9"/>
  <c r="AX856" i="9"/>
  <c r="AW856" i="9"/>
  <c r="AU856" i="9"/>
  <c r="AT856" i="9"/>
  <c r="AS856" i="9"/>
  <c r="AQ856" i="9"/>
  <c r="AP856" i="9"/>
  <c r="AO856" i="9"/>
  <c r="AM856" i="9"/>
  <c r="AL856" i="9"/>
  <c r="AK856" i="9"/>
  <c r="AN856" i="9" s="1"/>
  <c r="AY855" i="9"/>
  <c r="AX855" i="9"/>
  <c r="AW855" i="9"/>
  <c r="AU855" i="9"/>
  <c r="AT855" i="9"/>
  <c r="AS855" i="9"/>
  <c r="AQ855" i="9"/>
  <c r="AP855" i="9"/>
  <c r="AO855" i="9"/>
  <c r="AK855" i="9"/>
  <c r="AY854" i="9"/>
  <c r="AX854" i="9"/>
  <c r="AW854" i="9"/>
  <c r="AU854" i="9"/>
  <c r="AT854" i="9"/>
  <c r="AS854" i="9"/>
  <c r="AQ854" i="9"/>
  <c r="AP854" i="9"/>
  <c r="AO854" i="9"/>
  <c r="AY853" i="9"/>
  <c r="AX853" i="9"/>
  <c r="AW853" i="9"/>
  <c r="AU853" i="9"/>
  <c r="AT853" i="9"/>
  <c r="AS853" i="9"/>
  <c r="AQ853" i="9"/>
  <c r="AP853" i="9"/>
  <c r="AO853" i="9"/>
  <c r="AK853" i="9"/>
  <c r="AY852" i="9"/>
  <c r="AX852" i="9"/>
  <c r="AW852" i="9"/>
  <c r="AU852" i="9"/>
  <c r="AT852" i="9"/>
  <c r="AS852" i="9"/>
  <c r="AQ852" i="9"/>
  <c r="AP852" i="9"/>
  <c r="AO852" i="9"/>
  <c r="AM852" i="9"/>
  <c r="AK852" i="9"/>
  <c r="AN852" i="9" s="1"/>
  <c r="AY851" i="9"/>
  <c r="AX851" i="9"/>
  <c r="AW851" i="9"/>
  <c r="AU851" i="9"/>
  <c r="AT851" i="9"/>
  <c r="AS851" i="9"/>
  <c r="AQ851" i="9"/>
  <c r="AP851" i="9"/>
  <c r="AO851" i="9"/>
  <c r="AK851" i="9"/>
  <c r="AY850" i="9"/>
  <c r="AX850" i="9"/>
  <c r="AW850" i="9"/>
  <c r="AU850" i="9"/>
  <c r="AT850" i="9"/>
  <c r="AS850" i="9"/>
  <c r="AQ850" i="9"/>
  <c r="AP850" i="9"/>
  <c r="AO850" i="9"/>
  <c r="AK850" i="9"/>
  <c r="AY849" i="9"/>
  <c r="AX849" i="9"/>
  <c r="AW849" i="9"/>
  <c r="AU849" i="9"/>
  <c r="AT849" i="9"/>
  <c r="AS849" i="9"/>
  <c r="AQ849" i="9"/>
  <c r="AP849" i="9"/>
  <c r="AO849" i="9"/>
  <c r="AY848" i="9"/>
  <c r="AX848" i="9"/>
  <c r="AW848" i="9"/>
  <c r="AU848" i="9"/>
  <c r="AT848" i="9"/>
  <c r="AS848" i="9"/>
  <c r="AQ848" i="9"/>
  <c r="AP848" i="9"/>
  <c r="AO848" i="9"/>
  <c r="AY847" i="9"/>
  <c r="AX847" i="9"/>
  <c r="AW847" i="9"/>
  <c r="AU847" i="9"/>
  <c r="AT847" i="9"/>
  <c r="AS847" i="9"/>
  <c r="AQ847" i="9"/>
  <c r="AP847" i="9"/>
  <c r="AO847" i="9"/>
  <c r="AY846" i="9"/>
  <c r="AX846" i="9"/>
  <c r="AW846" i="9"/>
  <c r="AU846" i="9"/>
  <c r="AT846" i="9"/>
  <c r="AS846" i="9"/>
  <c r="AQ846" i="9"/>
  <c r="AP846" i="9"/>
  <c r="AO846" i="9"/>
  <c r="AA810" i="9"/>
  <c r="W810" i="9"/>
  <c r="AJ809" i="9"/>
  <c r="AI809" i="9"/>
  <c r="AK808" i="9"/>
  <c r="AJ808" i="9"/>
  <c r="AI808" i="9"/>
  <c r="AK807" i="9"/>
  <c r="AJ807" i="9"/>
  <c r="AI807" i="9"/>
  <c r="AK806" i="9"/>
  <c r="AJ806" i="9"/>
  <c r="AI806" i="9"/>
  <c r="AK805" i="9"/>
  <c r="AJ805" i="9"/>
  <c r="AI805" i="9"/>
  <c r="AK804" i="9"/>
  <c r="AJ804" i="9"/>
  <c r="AI804" i="9"/>
  <c r="AK803" i="9"/>
  <c r="AJ803" i="9"/>
  <c r="AI803" i="9"/>
  <c r="AK802" i="9"/>
  <c r="AJ802" i="9"/>
  <c r="AI802" i="9"/>
  <c r="AK801" i="9"/>
  <c r="AJ801" i="9"/>
  <c r="AI801" i="9"/>
  <c r="AK800" i="9"/>
  <c r="AJ800" i="9"/>
  <c r="AI800" i="9"/>
  <c r="AK799" i="9"/>
  <c r="AJ799" i="9"/>
  <c r="AI799" i="9"/>
  <c r="AK798" i="9"/>
  <c r="AJ798" i="9"/>
  <c r="AI798" i="9"/>
  <c r="AK797" i="9"/>
  <c r="AJ797" i="9"/>
  <c r="AI797" i="9"/>
  <c r="AK796" i="9"/>
  <c r="AJ796" i="9"/>
  <c r="AI796" i="9"/>
  <c r="AK795" i="9"/>
  <c r="AJ795" i="9"/>
  <c r="AI795" i="9"/>
  <c r="AA776" i="9"/>
  <c r="W776" i="9"/>
  <c r="S776" i="9"/>
  <c r="AN775" i="9"/>
  <c r="AM775" i="9"/>
  <c r="AO774" i="9"/>
  <c r="AN774" i="9"/>
  <c r="AM774" i="9"/>
  <c r="AO773" i="9"/>
  <c r="AA759" i="9"/>
  <c r="W759" i="9"/>
  <c r="S759" i="9"/>
  <c r="AJ758" i="9"/>
  <c r="AI758" i="9"/>
  <c r="AK757" i="9"/>
  <c r="AJ757" i="9"/>
  <c r="AI757" i="9"/>
  <c r="AK756" i="9"/>
  <c r="AJ756" i="9"/>
  <c r="AI756" i="9"/>
  <c r="AK755" i="9"/>
  <c r="AJ755" i="9"/>
  <c r="AI755" i="9"/>
  <c r="AK754" i="9"/>
  <c r="AJ754" i="9"/>
  <c r="AI754" i="9"/>
  <c r="AK753" i="9"/>
  <c r="AJ753" i="9"/>
  <c r="AI753" i="9"/>
  <c r="AK752" i="9"/>
  <c r="AJ752" i="9"/>
  <c r="AI752" i="9"/>
  <c r="AK751" i="9"/>
  <c r="AJ751" i="9"/>
  <c r="AI751" i="9"/>
  <c r="AK750" i="9"/>
  <c r="AJ750" i="9"/>
  <c r="AI750" i="9"/>
  <c r="AK749" i="9"/>
  <c r="AJ749" i="9"/>
  <c r="AI749" i="9"/>
  <c r="AK748" i="9"/>
  <c r="AJ748" i="9"/>
  <c r="AI748" i="9"/>
  <c r="AK747" i="9"/>
  <c r="AA728" i="9"/>
  <c r="W728" i="9"/>
  <c r="S728" i="9"/>
  <c r="AN727" i="9"/>
  <c r="AM727" i="9"/>
  <c r="AO726" i="9"/>
  <c r="AN726" i="9"/>
  <c r="AM726" i="9"/>
  <c r="AO725" i="9"/>
  <c r="AN725" i="9"/>
  <c r="AM725" i="9"/>
  <c r="AO724" i="9"/>
  <c r="AN724" i="9"/>
  <c r="AM724" i="9"/>
  <c r="AO723" i="9"/>
  <c r="AN723" i="9"/>
  <c r="AM723" i="9"/>
  <c r="AO722" i="9"/>
  <c r="AN722" i="9"/>
  <c r="AM722" i="9"/>
  <c r="AO721" i="9"/>
  <c r="AN721" i="9"/>
  <c r="AM721" i="9"/>
  <c r="AO720" i="9"/>
  <c r="AN720" i="9"/>
  <c r="AM720" i="9"/>
  <c r="AO719" i="9"/>
  <c r="AN719" i="9"/>
  <c r="AM719" i="9"/>
  <c r="AO718" i="9"/>
  <c r="AN718" i="9"/>
  <c r="AM718" i="9"/>
  <c r="AO717" i="9"/>
  <c r="AN717" i="9"/>
  <c r="AM717" i="9"/>
  <c r="AO716" i="9"/>
  <c r="AN716" i="9"/>
  <c r="AM716" i="9"/>
  <c r="AO715" i="9"/>
  <c r="AN715" i="9"/>
  <c r="AM715" i="9"/>
  <c r="AO714" i="9"/>
  <c r="AN714" i="9"/>
  <c r="AM714" i="9"/>
  <c r="AO713" i="9"/>
  <c r="AN713" i="9"/>
  <c r="AM713" i="9"/>
  <c r="AO712" i="9"/>
  <c r="AN712" i="9"/>
  <c r="AM712" i="9"/>
  <c r="AO711" i="9"/>
  <c r="AN711" i="9"/>
  <c r="AM711" i="9"/>
  <c r="AO710" i="9"/>
  <c r="AN710" i="9"/>
  <c r="AM710" i="9"/>
  <c r="AO709" i="9"/>
  <c r="AN709" i="9"/>
  <c r="AM709" i="9"/>
  <c r="AO708" i="9"/>
  <c r="AA694" i="9"/>
  <c r="W694" i="9"/>
  <c r="S694" i="9"/>
  <c r="AN693" i="9"/>
  <c r="AM693" i="9"/>
  <c r="AO692" i="9"/>
  <c r="AN692" i="9"/>
  <c r="AM692" i="9"/>
  <c r="AO691" i="9"/>
  <c r="AN691" i="9"/>
  <c r="AM691" i="9"/>
  <c r="AO690" i="9"/>
  <c r="AN690" i="9"/>
  <c r="AM690" i="9"/>
  <c r="AO689" i="9"/>
  <c r="AN689" i="9"/>
  <c r="AM689" i="9"/>
  <c r="AO688" i="9"/>
  <c r="AN688" i="9"/>
  <c r="AM688" i="9"/>
  <c r="AO687" i="9"/>
  <c r="AN687" i="9"/>
  <c r="AM687" i="9"/>
  <c r="AO686" i="9"/>
  <c r="AN686" i="9"/>
  <c r="AM686" i="9"/>
  <c r="AO685" i="9"/>
  <c r="AA670" i="9"/>
  <c r="W670" i="9"/>
  <c r="S670" i="9"/>
  <c r="AM669" i="9"/>
  <c r="AO668" i="9"/>
  <c r="AN668" i="9"/>
  <c r="AM668" i="9"/>
  <c r="AO667" i="9"/>
  <c r="AN667" i="9"/>
  <c r="AM667" i="9"/>
  <c r="AO666" i="9"/>
  <c r="AN666" i="9"/>
  <c r="AM666" i="9"/>
  <c r="AO665" i="9"/>
  <c r="AN665" i="9"/>
  <c r="AM665" i="9"/>
  <c r="AO664" i="9"/>
  <c r="AN664" i="9"/>
  <c r="AM664" i="9"/>
  <c r="AO663" i="9"/>
  <c r="AN663" i="9"/>
  <c r="AM663" i="9"/>
  <c r="AO662" i="9"/>
  <c r="AN662" i="9"/>
  <c r="AM662" i="9"/>
  <c r="AO661" i="9"/>
  <c r="AN661" i="9"/>
  <c r="AM661" i="9"/>
  <c r="AO660" i="9"/>
  <c r="AN660" i="9"/>
  <c r="AM660" i="9"/>
  <c r="AO659" i="9"/>
  <c r="AN659" i="9"/>
  <c r="AM659" i="9"/>
  <c r="AO658" i="9"/>
  <c r="AN658" i="9"/>
  <c r="AM658" i="9"/>
  <c r="AO657" i="9"/>
  <c r="AN657" i="9"/>
  <c r="AM657" i="9"/>
  <c r="AO656" i="9"/>
  <c r="AN656" i="9"/>
  <c r="AM656" i="9"/>
  <c r="AO655" i="9"/>
  <c r="AN633" i="9"/>
  <c r="AM633" i="9"/>
  <c r="AL633" i="9"/>
  <c r="AN632" i="9"/>
  <c r="AM632" i="9"/>
  <c r="AL632" i="9"/>
  <c r="AN631" i="9"/>
  <c r="AM631" i="9"/>
  <c r="AL631" i="9"/>
  <c r="AN630" i="9"/>
  <c r="AM630" i="9"/>
  <c r="AL630" i="9"/>
  <c r="AN629" i="9"/>
  <c r="AM629" i="9"/>
  <c r="AL629" i="9"/>
  <c r="AN628" i="9"/>
  <c r="AM628" i="9"/>
  <c r="AL628" i="9"/>
  <c r="AN627" i="9"/>
  <c r="AM627" i="9"/>
  <c r="AL627" i="9"/>
  <c r="AN626" i="9"/>
  <c r="AM626" i="9"/>
  <c r="AL626" i="9"/>
  <c r="AN625" i="9"/>
  <c r="AM625" i="9"/>
  <c r="AL625" i="9"/>
  <c r="AN624" i="9"/>
  <c r="AM624" i="9"/>
  <c r="AL624" i="9"/>
  <c r="AN623" i="9"/>
  <c r="AM623" i="9"/>
  <c r="AL623" i="9"/>
  <c r="AN622" i="9"/>
  <c r="AM622" i="9"/>
  <c r="AL622" i="9"/>
  <c r="AN621" i="9"/>
  <c r="AM621" i="9"/>
  <c r="AL621" i="9"/>
  <c r="AN620" i="9"/>
  <c r="AM620" i="9"/>
  <c r="AL620" i="9"/>
  <c r="AN619" i="9"/>
  <c r="AM619" i="9"/>
  <c r="AL619" i="9"/>
  <c r="AN618" i="9"/>
  <c r="AM618" i="9"/>
  <c r="AL618" i="9"/>
  <c r="AN617" i="9"/>
  <c r="AM617" i="9"/>
  <c r="AL617" i="9"/>
  <c r="AN616" i="9"/>
  <c r="AM616" i="9"/>
  <c r="AL616" i="9"/>
  <c r="AN615" i="9"/>
  <c r="AM615" i="9"/>
  <c r="AL615" i="9"/>
  <c r="AN614" i="9"/>
  <c r="AM614" i="9"/>
  <c r="AL614" i="9"/>
  <c r="AN613" i="9"/>
  <c r="AM613" i="9"/>
  <c r="AL613" i="9"/>
  <c r="AN612" i="9"/>
  <c r="AM612" i="9"/>
  <c r="AL612" i="9"/>
  <c r="AN611" i="9"/>
  <c r="AM611" i="9"/>
  <c r="AL611" i="9"/>
  <c r="AN610" i="9"/>
  <c r="AM610" i="9"/>
  <c r="AL610" i="9"/>
  <c r="AN609" i="9"/>
  <c r="AM609" i="9"/>
  <c r="AL609" i="9"/>
  <c r="AN608" i="9"/>
  <c r="AM608" i="9"/>
  <c r="AL608" i="9"/>
  <c r="AN607" i="9"/>
  <c r="AM607" i="9"/>
  <c r="AL607" i="9"/>
  <c r="AN606" i="9"/>
  <c r="AM606" i="9"/>
  <c r="AL606" i="9"/>
  <c r="AN605" i="9"/>
  <c r="AM605" i="9"/>
  <c r="AL605" i="9"/>
  <c r="AN604" i="9"/>
  <c r="AM604" i="9"/>
  <c r="AL604" i="9"/>
  <c r="AN603" i="9"/>
  <c r="AM603" i="9"/>
  <c r="AL603" i="9"/>
  <c r="AN602" i="9"/>
  <c r="AM602" i="9"/>
  <c r="AL602" i="9"/>
  <c r="AN601" i="9"/>
  <c r="AM601" i="9"/>
  <c r="AL601" i="9"/>
  <c r="AN600" i="9"/>
  <c r="AM600" i="9"/>
  <c r="AL600" i="9"/>
  <c r="AN599" i="9"/>
  <c r="AM599" i="9"/>
  <c r="AL599" i="9"/>
  <c r="AN598" i="9"/>
  <c r="AM598" i="9"/>
  <c r="AL598" i="9"/>
  <c r="AN597" i="9"/>
  <c r="AM597" i="9"/>
  <c r="AL597" i="9"/>
  <c r="AN596" i="9"/>
  <c r="AM596" i="9"/>
  <c r="AL596" i="9"/>
  <c r="AN595" i="9"/>
  <c r="AM595" i="9"/>
  <c r="AL595" i="9"/>
  <c r="AN594" i="9"/>
  <c r="AM594" i="9"/>
  <c r="AL594" i="9"/>
  <c r="AN593" i="9"/>
  <c r="AM593" i="9"/>
  <c r="AL593" i="9"/>
  <c r="AN592" i="9"/>
  <c r="AM592" i="9"/>
  <c r="AL592" i="9"/>
  <c r="AN591" i="9"/>
  <c r="AM591" i="9"/>
  <c r="AL591" i="9"/>
  <c r="AN590" i="9"/>
  <c r="AM590" i="9"/>
  <c r="AL590" i="9"/>
  <c r="AN589" i="9"/>
  <c r="AM589" i="9"/>
  <c r="AL589" i="9"/>
  <c r="AN588" i="9"/>
  <c r="AM588" i="9"/>
  <c r="AL588" i="9"/>
  <c r="AN587" i="9"/>
  <c r="AM587" i="9"/>
  <c r="AL587" i="9"/>
  <c r="AN586" i="9"/>
  <c r="AM586" i="9"/>
  <c r="AL586" i="9"/>
  <c r="AN585" i="9"/>
  <c r="AM585" i="9"/>
  <c r="AL585" i="9"/>
  <c r="AN584" i="9"/>
  <c r="AM584" i="9"/>
  <c r="AL584" i="9"/>
  <c r="AN583" i="9"/>
  <c r="AM583" i="9"/>
  <c r="AL583" i="9"/>
  <c r="AN582" i="9"/>
  <c r="AM582" i="9"/>
  <c r="AL582" i="9"/>
  <c r="AN581" i="9"/>
  <c r="AM581" i="9"/>
  <c r="AL581" i="9"/>
  <c r="AN580" i="9"/>
  <c r="AM580" i="9"/>
  <c r="AL580" i="9"/>
  <c r="AN579" i="9"/>
  <c r="AM579" i="9"/>
  <c r="AL579" i="9"/>
  <c r="AN578" i="9"/>
  <c r="Y554" i="9"/>
  <c r="AL179" i="9"/>
  <c r="AK179" i="9"/>
  <c r="AJ179" i="9"/>
  <c r="AL177" i="9"/>
  <c r="AK177" i="9"/>
  <c r="AJ177" i="9"/>
  <c r="AL174" i="9"/>
  <c r="AK174" i="9"/>
  <c r="AJ174" i="9"/>
  <c r="AL173" i="9"/>
  <c r="AK173" i="9"/>
  <c r="AJ173" i="9"/>
  <c r="AL171" i="9"/>
  <c r="AK171" i="9"/>
  <c r="AJ171" i="9"/>
  <c r="AL170" i="9"/>
  <c r="AK170" i="9"/>
  <c r="AJ170" i="9"/>
  <c r="AN97" i="9"/>
  <c r="AM97" i="9"/>
  <c r="AL97" i="9"/>
  <c r="AN96" i="9"/>
  <c r="AM96" i="9"/>
  <c r="AL96" i="9"/>
  <c r="AN95" i="9"/>
  <c r="AM95" i="9"/>
  <c r="AL95" i="9"/>
  <c r="AN94" i="9"/>
  <c r="AM94" i="9"/>
  <c r="AL94" i="9"/>
  <c r="AN93" i="9"/>
  <c r="AM93" i="9"/>
  <c r="AL93" i="9"/>
  <c r="AN92" i="9"/>
  <c r="AM92" i="9"/>
  <c r="AL92" i="9"/>
  <c r="AN91" i="9"/>
  <c r="AM91" i="9"/>
  <c r="AL91" i="9"/>
  <c r="AN90" i="9"/>
  <c r="AM90" i="9"/>
  <c r="AL90" i="9"/>
  <c r="AN89" i="9"/>
  <c r="AM89" i="9"/>
  <c r="AL89" i="9"/>
  <c r="AN88" i="9"/>
  <c r="AM88" i="9"/>
  <c r="AL88" i="9"/>
  <c r="AN87" i="9"/>
  <c r="AM87" i="9"/>
  <c r="AL87" i="9"/>
  <c r="AN86" i="9"/>
  <c r="AM86" i="9"/>
  <c r="AL86" i="9"/>
  <c r="AN85" i="9"/>
  <c r="AM85" i="9"/>
  <c r="AL85" i="9"/>
  <c r="AN84" i="9"/>
  <c r="AM84" i="9"/>
  <c r="AL84" i="9"/>
  <c r="AN83" i="9"/>
  <c r="AM83" i="9"/>
  <c r="AL83" i="9"/>
  <c r="AN82" i="9"/>
  <c r="AM82" i="9"/>
  <c r="AL82" i="9"/>
  <c r="AN81" i="9"/>
  <c r="AM81" i="9"/>
  <c r="AL81" i="9"/>
  <c r="AN80" i="9"/>
  <c r="AM80" i="9"/>
  <c r="AL80" i="9"/>
  <c r="AN79" i="9"/>
  <c r="AM79" i="9"/>
  <c r="AL79" i="9"/>
  <c r="AN78" i="9"/>
  <c r="AM78" i="9"/>
  <c r="AL78" i="9"/>
  <c r="AN77" i="9"/>
  <c r="AM77" i="9"/>
  <c r="AL77" i="9"/>
  <c r="AN76" i="9"/>
  <c r="AM76" i="9"/>
  <c r="AL76" i="9"/>
  <c r="AN75" i="9"/>
  <c r="AM75" i="9"/>
  <c r="AL75" i="9"/>
  <c r="AN74" i="9"/>
  <c r="AM74" i="9"/>
  <c r="AL74" i="9"/>
  <c r="AN73" i="9"/>
  <c r="AM73" i="9"/>
  <c r="AL73" i="9"/>
  <c r="AN72" i="9"/>
  <c r="AM72" i="9"/>
  <c r="AL72" i="9"/>
  <c r="AN71" i="9"/>
  <c r="AM71" i="9"/>
  <c r="AL71" i="9"/>
  <c r="AN70" i="9"/>
  <c r="AM70" i="9"/>
  <c r="AL70" i="9"/>
  <c r="AN69" i="9"/>
  <c r="AM69" i="9"/>
  <c r="AL69" i="9"/>
  <c r="AN68" i="9"/>
  <c r="AM68" i="9"/>
  <c r="AL68" i="9"/>
  <c r="AN67" i="9"/>
  <c r="AM67" i="9"/>
  <c r="AL67" i="9"/>
  <c r="AN66" i="9"/>
  <c r="AM66" i="9"/>
  <c r="AL66" i="9"/>
  <c r="AN65" i="9"/>
  <c r="AM65" i="9"/>
  <c r="AL65" i="9"/>
  <c r="AN64" i="9"/>
  <c r="AM64" i="9"/>
  <c r="AL64" i="9"/>
  <c r="AN63" i="9"/>
  <c r="AM63" i="9"/>
  <c r="AL63" i="9"/>
  <c r="AN62" i="9"/>
  <c r="AM62" i="9"/>
  <c r="AL62" i="9"/>
  <c r="AN61" i="9"/>
  <c r="AM61" i="9"/>
  <c r="AL61" i="9"/>
  <c r="AN60" i="9"/>
  <c r="AM60" i="9"/>
  <c r="AL60" i="9"/>
  <c r="AN59" i="9"/>
  <c r="AM59" i="9"/>
  <c r="AL59" i="9"/>
  <c r="AN58" i="9"/>
  <c r="AM58" i="9"/>
  <c r="AL58" i="9"/>
  <c r="AN57" i="9"/>
  <c r="AM57" i="9"/>
  <c r="AL57" i="9"/>
  <c r="AN56" i="9"/>
  <c r="AM56" i="9"/>
  <c r="AL56" i="9"/>
  <c r="AN55" i="9"/>
  <c r="AM55" i="9"/>
  <c r="AL55" i="9"/>
  <c r="AN54" i="9"/>
  <c r="AM54" i="9"/>
  <c r="AL54" i="9"/>
  <c r="AN53" i="9"/>
  <c r="AM53" i="9"/>
  <c r="AL53" i="9"/>
  <c r="AN52" i="9"/>
  <c r="AM52" i="9"/>
  <c r="AL52" i="9"/>
  <c r="AN51" i="9"/>
  <c r="AM51" i="9"/>
  <c r="AL51" i="9"/>
  <c r="AN50" i="9"/>
  <c r="AM50" i="9"/>
  <c r="AL50" i="9"/>
  <c r="AN49" i="9"/>
  <c r="AM49" i="9"/>
  <c r="AL49" i="9"/>
  <c r="AN48" i="9"/>
  <c r="AM48" i="9"/>
  <c r="AL48" i="9"/>
  <c r="AN47" i="9"/>
  <c r="AM47" i="9"/>
  <c r="AL47" i="9"/>
  <c r="AN46" i="9"/>
  <c r="AM46" i="9"/>
  <c r="AL46" i="9"/>
  <c r="AN45" i="9"/>
  <c r="AM45" i="9"/>
  <c r="AL45" i="9"/>
  <c r="AN44" i="9"/>
  <c r="AM44" i="9"/>
  <c r="AL44" i="9"/>
  <c r="AO781" i="6"/>
  <c r="AN781" i="6"/>
  <c r="AP781" i="6" s="1"/>
  <c r="AM781" i="6"/>
  <c r="AK781" i="6"/>
  <c r="AJ781" i="6"/>
  <c r="AI781" i="6"/>
  <c r="AO780" i="6"/>
  <c r="AN780" i="6"/>
  <c r="AM780" i="6"/>
  <c r="AK780" i="6"/>
  <c r="AJ780" i="6"/>
  <c r="AI780" i="6"/>
  <c r="AO779" i="6"/>
  <c r="AN779" i="6"/>
  <c r="AM779" i="6"/>
  <c r="AK779" i="6"/>
  <c r="AL779" i="6" s="1"/>
  <c r="AQ779" i="6" s="1"/>
  <c r="AR779" i="6" s="1"/>
  <c r="AJ779" i="6"/>
  <c r="AI779" i="6"/>
  <c r="AO778" i="6"/>
  <c r="AN778" i="6"/>
  <c r="AP778" i="6" s="1"/>
  <c r="AQ778" i="6" s="1"/>
  <c r="AR778" i="6" s="1"/>
  <c r="AM778" i="6"/>
  <c r="AK778" i="6"/>
  <c r="AJ778" i="6"/>
  <c r="AI778" i="6"/>
  <c r="AL778" i="6" s="1"/>
  <c r="AO777" i="6"/>
  <c r="AN777" i="6"/>
  <c r="AM777" i="6"/>
  <c r="AK777" i="6"/>
  <c r="AJ777" i="6"/>
  <c r="AI777" i="6"/>
  <c r="AL777" i="6" s="1"/>
  <c r="AQ777" i="6" s="1"/>
  <c r="AR777" i="6" s="1"/>
  <c r="AO776" i="6"/>
  <c r="AN776" i="6"/>
  <c r="AM776" i="6"/>
  <c r="AK776" i="6"/>
  <c r="AJ776" i="6"/>
  <c r="AI776" i="6"/>
  <c r="AO775" i="6"/>
  <c r="AN775" i="6"/>
  <c r="AM775" i="6"/>
  <c r="AK775" i="6"/>
  <c r="AJ775" i="6"/>
  <c r="AI775" i="6"/>
  <c r="AO774" i="6"/>
  <c r="AN774" i="6"/>
  <c r="AP774" i="6" s="1"/>
  <c r="AQ774" i="6" s="1"/>
  <c r="AR774" i="6" s="1"/>
  <c r="AM774" i="6"/>
  <c r="AK774" i="6"/>
  <c r="AJ774" i="6"/>
  <c r="AI774" i="6"/>
  <c r="AO773" i="6"/>
  <c r="AN773" i="6"/>
  <c r="AM773" i="6"/>
  <c r="AK773" i="6"/>
  <c r="AJ773" i="6"/>
  <c r="AI773" i="6"/>
  <c r="AO772" i="6"/>
  <c r="AN772" i="6"/>
  <c r="AM772" i="6"/>
  <c r="AK772" i="6"/>
  <c r="AJ772" i="6"/>
  <c r="AI772" i="6"/>
  <c r="AO771" i="6"/>
  <c r="AN771" i="6"/>
  <c r="AP771" i="6" s="1"/>
  <c r="AQ771" i="6" s="1"/>
  <c r="AR771" i="6" s="1"/>
  <c r="AM771" i="6"/>
  <c r="AK771" i="6"/>
  <c r="AJ771" i="6"/>
  <c r="AI771" i="6"/>
  <c r="AL771" i="6" s="1"/>
  <c r="AO770" i="6"/>
  <c r="AN770" i="6"/>
  <c r="AM770" i="6"/>
  <c r="AK770" i="6"/>
  <c r="AJ770" i="6"/>
  <c r="AI770" i="6"/>
  <c r="AL770" i="6" s="1"/>
  <c r="AQ770" i="6" s="1"/>
  <c r="AR770" i="6" s="1"/>
  <c r="AO769" i="6"/>
  <c r="AN769" i="6"/>
  <c r="AM769" i="6"/>
  <c r="AK769" i="6"/>
  <c r="AJ769" i="6"/>
  <c r="AI769" i="6"/>
  <c r="AO768" i="6"/>
  <c r="AN768" i="6"/>
  <c r="AM768" i="6"/>
  <c r="AK768" i="6"/>
  <c r="AJ768" i="6"/>
  <c r="AI768" i="6"/>
  <c r="AO767" i="6"/>
  <c r="AN767" i="6"/>
  <c r="AP767" i="6" s="1"/>
  <c r="AQ767" i="6" s="1"/>
  <c r="AR767" i="6" s="1"/>
  <c r="AM767" i="6"/>
  <c r="AK767" i="6"/>
  <c r="AJ767" i="6"/>
  <c r="AI767" i="6"/>
  <c r="AL767" i="6" s="1"/>
  <c r="AO766" i="6"/>
  <c r="AN766" i="6"/>
  <c r="AM766" i="6"/>
  <c r="AK766" i="6"/>
  <c r="AL766" i="6" s="1"/>
  <c r="AJ766" i="6"/>
  <c r="AI766" i="6"/>
  <c r="AO765" i="6"/>
  <c r="AN765" i="6"/>
  <c r="AM765" i="6"/>
  <c r="AK765" i="6"/>
  <c r="AL765" i="6" s="1"/>
  <c r="AQ765" i="6" s="1"/>
  <c r="AR765" i="6" s="1"/>
  <c r="AJ765" i="6"/>
  <c r="AI765" i="6"/>
  <c r="AO764" i="6"/>
  <c r="AN764" i="6"/>
  <c r="AM764" i="6"/>
  <c r="AK764" i="6"/>
  <c r="AJ764" i="6"/>
  <c r="AI764" i="6"/>
  <c r="AO763" i="6"/>
  <c r="AN763" i="6"/>
  <c r="AM763" i="6"/>
  <c r="AK763" i="6"/>
  <c r="AJ763" i="6"/>
  <c r="AI763" i="6"/>
  <c r="AL763" i="6" s="1"/>
  <c r="AQ763" i="6" s="1"/>
  <c r="AR763" i="6" s="1"/>
  <c r="AO762" i="6"/>
  <c r="AN762" i="6"/>
  <c r="AM762" i="6"/>
  <c r="AK762" i="6"/>
  <c r="AJ762" i="6"/>
  <c r="AI762" i="6"/>
  <c r="AO761" i="6"/>
  <c r="AN761" i="6"/>
  <c r="AM761" i="6"/>
  <c r="AK761" i="6"/>
  <c r="AJ761" i="6"/>
  <c r="AI761" i="6"/>
  <c r="AO760" i="6"/>
  <c r="AN760" i="6"/>
  <c r="AP760" i="6" s="1"/>
  <c r="AM760" i="6"/>
  <c r="AK760" i="6"/>
  <c r="AJ760" i="6"/>
  <c r="AI760" i="6"/>
  <c r="AL760" i="6" s="1"/>
  <c r="AO759" i="6"/>
  <c r="AN759" i="6"/>
  <c r="AM759" i="6"/>
  <c r="AK759" i="6"/>
  <c r="AJ759" i="6"/>
  <c r="AI759" i="6"/>
  <c r="AO758" i="6"/>
  <c r="AN758" i="6"/>
  <c r="AM758" i="6"/>
  <c r="AK758" i="6"/>
  <c r="AL758" i="6" s="1"/>
  <c r="AQ758" i="6" s="1"/>
  <c r="AR758" i="6" s="1"/>
  <c r="AJ758" i="6"/>
  <c r="AI758" i="6"/>
  <c r="AO757" i="6"/>
  <c r="AN757" i="6"/>
  <c r="AP757" i="6" s="1"/>
  <c r="AM757" i="6"/>
  <c r="AK757" i="6"/>
  <c r="AJ757" i="6"/>
  <c r="AI757" i="6"/>
  <c r="AO756" i="6"/>
  <c r="AN756" i="6"/>
  <c r="AM756" i="6"/>
  <c r="AK756" i="6"/>
  <c r="AJ756" i="6"/>
  <c r="AI756" i="6"/>
  <c r="AL756" i="6" s="1"/>
  <c r="AQ756" i="6" s="1"/>
  <c r="AR756" i="6" s="1"/>
  <c r="AO755" i="6"/>
  <c r="AN755" i="6"/>
  <c r="AM755" i="6"/>
  <c r="AK755" i="6"/>
  <c r="AL755" i="6" s="1"/>
  <c r="AJ755" i="6"/>
  <c r="AI755" i="6"/>
  <c r="AO754" i="6"/>
  <c r="AN754" i="6"/>
  <c r="AM754" i="6"/>
  <c r="AK754" i="6"/>
  <c r="AJ754" i="6"/>
  <c r="AI754" i="6"/>
  <c r="AO753" i="6"/>
  <c r="AN753" i="6"/>
  <c r="AP753" i="6" s="1"/>
  <c r="AM753" i="6"/>
  <c r="AK753" i="6"/>
  <c r="AJ753" i="6"/>
  <c r="AI753" i="6"/>
  <c r="AL753" i="6" s="1"/>
  <c r="AO752" i="6"/>
  <c r="AN752" i="6"/>
  <c r="AM752" i="6"/>
  <c r="AK752" i="6"/>
  <c r="AL752" i="6" s="1"/>
  <c r="AJ752" i="6"/>
  <c r="AI752" i="6"/>
  <c r="AO751" i="6"/>
  <c r="AN751" i="6"/>
  <c r="AM751" i="6"/>
  <c r="AK751" i="6"/>
  <c r="AL751" i="6" s="1"/>
  <c r="AQ751" i="6" s="1"/>
  <c r="AR751" i="6" s="1"/>
  <c r="AJ751" i="6"/>
  <c r="AI751" i="6"/>
  <c r="AO750" i="6"/>
  <c r="AN750" i="6"/>
  <c r="AM750" i="6"/>
  <c r="AK750" i="6"/>
  <c r="AJ750" i="6"/>
  <c r="AI750" i="6"/>
  <c r="AO749" i="6"/>
  <c r="AN749" i="6"/>
  <c r="AM749" i="6"/>
  <c r="AK749" i="6"/>
  <c r="AJ749" i="6"/>
  <c r="AI749" i="6"/>
  <c r="AL749" i="6" s="1"/>
  <c r="AQ749" i="6" s="1"/>
  <c r="AR749" i="6" s="1"/>
  <c r="AO748" i="6"/>
  <c r="AN748" i="6"/>
  <c r="AM748" i="6"/>
  <c r="AK748" i="6"/>
  <c r="AL748" i="6" s="1"/>
  <c r="AJ748" i="6"/>
  <c r="AI748" i="6"/>
  <c r="AO747" i="6"/>
  <c r="AN747" i="6"/>
  <c r="AM747" i="6"/>
  <c r="AK747" i="6"/>
  <c r="AJ747" i="6"/>
  <c r="AI747" i="6"/>
  <c r="AO746" i="6"/>
  <c r="AN746" i="6"/>
  <c r="AM746" i="6"/>
  <c r="AK746" i="6"/>
  <c r="AJ746" i="6"/>
  <c r="AI746" i="6"/>
  <c r="AL746" i="6" s="1"/>
  <c r="AO719" i="6"/>
  <c r="AN719" i="6"/>
  <c r="AM719" i="6"/>
  <c r="AP719" i="6" s="1"/>
  <c r="AK719" i="6"/>
  <c r="AJ719" i="6"/>
  <c r="AI719" i="6"/>
  <c r="AO718" i="6"/>
  <c r="AN718" i="6"/>
  <c r="AM718" i="6"/>
  <c r="AK718" i="6"/>
  <c r="AL718" i="6" s="1"/>
  <c r="AQ718" i="6" s="1"/>
  <c r="AR718" i="6" s="1"/>
  <c r="AJ718" i="6"/>
  <c r="AI718" i="6"/>
  <c r="AO717" i="6"/>
  <c r="AN717" i="6"/>
  <c r="AP717" i="6" s="1"/>
  <c r="AM717" i="6"/>
  <c r="AK717" i="6"/>
  <c r="AJ717" i="6"/>
  <c r="AI717" i="6"/>
  <c r="AO716" i="6"/>
  <c r="AN716" i="6"/>
  <c r="AM716" i="6"/>
  <c r="AK716" i="6"/>
  <c r="AJ716" i="6"/>
  <c r="AI716" i="6"/>
  <c r="AL716" i="6" s="1"/>
  <c r="AO715" i="6"/>
  <c r="AN715" i="6"/>
  <c r="AM715" i="6"/>
  <c r="AK715" i="6"/>
  <c r="AJ715" i="6"/>
  <c r="AI715" i="6"/>
  <c r="AO714" i="6"/>
  <c r="AN714" i="6"/>
  <c r="AM714" i="6"/>
  <c r="AK714" i="6"/>
  <c r="AJ714" i="6"/>
  <c r="AI714" i="6"/>
  <c r="AO713" i="6"/>
  <c r="AN713" i="6"/>
  <c r="AP713" i="6" s="1"/>
  <c r="AQ713" i="6" s="1"/>
  <c r="AR713" i="6" s="1"/>
  <c r="AM713" i="6"/>
  <c r="AK713" i="6"/>
  <c r="AJ713" i="6"/>
  <c r="AI713" i="6"/>
  <c r="AO712" i="6"/>
  <c r="AN712" i="6"/>
  <c r="AM712" i="6"/>
  <c r="AK712" i="6"/>
  <c r="AL712" i="6" s="1"/>
  <c r="AJ712" i="6"/>
  <c r="AI712" i="6"/>
  <c r="AO711" i="6"/>
  <c r="AN711" i="6"/>
  <c r="AM711" i="6"/>
  <c r="AK711" i="6"/>
  <c r="AL711" i="6" s="1"/>
  <c r="AJ711" i="6"/>
  <c r="AI711" i="6"/>
  <c r="AO710" i="6"/>
  <c r="AN710" i="6"/>
  <c r="AP710" i="6" s="1"/>
  <c r="AM710" i="6"/>
  <c r="AK710" i="6"/>
  <c r="AJ710" i="6"/>
  <c r="AI710" i="6"/>
  <c r="AL710" i="6" s="1"/>
  <c r="AO709" i="6"/>
  <c r="AN709" i="6"/>
  <c r="AM709" i="6"/>
  <c r="AK709" i="6"/>
  <c r="AJ709" i="6"/>
  <c r="AI709" i="6"/>
  <c r="AL709" i="6" s="1"/>
  <c r="AQ709" i="6" s="1"/>
  <c r="AR709" i="6" s="1"/>
  <c r="AO708" i="6"/>
  <c r="AN708" i="6"/>
  <c r="AM708" i="6"/>
  <c r="AK708" i="6"/>
  <c r="AJ708" i="6"/>
  <c r="AI708" i="6"/>
  <c r="AO707" i="6"/>
  <c r="AN707" i="6"/>
  <c r="AM707" i="6"/>
  <c r="AK707" i="6"/>
  <c r="AJ707" i="6"/>
  <c r="AI707" i="6"/>
  <c r="AO706" i="6"/>
  <c r="AN706" i="6"/>
  <c r="AP706" i="6" s="1"/>
  <c r="AQ706" i="6" s="1"/>
  <c r="AR706" i="6" s="1"/>
  <c r="AM706" i="6"/>
  <c r="AK706" i="6"/>
  <c r="AJ706" i="6"/>
  <c r="AI706" i="6"/>
  <c r="AO705" i="6"/>
  <c r="AN705" i="6"/>
  <c r="AM705" i="6"/>
  <c r="AP705" i="6" s="1"/>
  <c r="AK705" i="6"/>
  <c r="AJ705" i="6"/>
  <c r="AI705" i="6"/>
  <c r="AO704" i="6"/>
  <c r="AN704" i="6"/>
  <c r="AP704" i="6" s="1"/>
  <c r="AM704" i="6"/>
  <c r="AK704" i="6"/>
  <c r="AJ704" i="6"/>
  <c r="AI704" i="6"/>
  <c r="AO703" i="6"/>
  <c r="AN703" i="6"/>
  <c r="AP703" i="6" s="1"/>
  <c r="AQ703" i="6" s="1"/>
  <c r="AR703" i="6" s="1"/>
  <c r="AM703" i="6"/>
  <c r="AK703" i="6"/>
  <c r="AJ703" i="6"/>
  <c r="AI703" i="6"/>
  <c r="AO702" i="6"/>
  <c r="AN702" i="6"/>
  <c r="AM702" i="6"/>
  <c r="AK702" i="6"/>
  <c r="AJ702" i="6"/>
  <c r="AI702" i="6"/>
  <c r="AL702" i="6" s="1"/>
  <c r="AQ702" i="6" s="1"/>
  <c r="AR702" i="6" s="1"/>
  <c r="AO701" i="6"/>
  <c r="AN701" i="6"/>
  <c r="AM701" i="6"/>
  <c r="AK701" i="6"/>
  <c r="AL701" i="6" s="1"/>
  <c r="AJ701" i="6"/>
  <c r="AI701" i="6"/>
  <c r="AO700" i="6"/>
  <c r="AN700" i="6"/>
  <c r="AP700" i="6" s="1"/>
  <c r="AM700" i="6"/>
  <c r="AK700" i="6"/>
  <c r="AJ700" i="6"/>
  <c r="AI700" i="6"/>
  <c r="AO699" i="6"/>
  <c r="AN699" i="6"/>
  <c r="AP699" i="6" s="1"/>
  <c r="AM699" i="6"/>
  <c r="AK699" i="6"/>
  <c r="AJ699" i="6"/>
  <c r="AI699" i="6"/>
  <c r="AO698" i="6"/>
  <c r="AN698" i="6"/>
  <c r="AM698" i="6"/>
  <c r="AK698" i="6"/>
  <c r="AL698" i="6" s="1"/>
  <c r="AJ698" i="6"/>
  <c r="AI698" i="6"/>
  <c r="AO697" i="6"/>
  <c r="AN697" i="6"/>
  <c r="AM697" i="6"/>
  <c r="AK697" i="6"/>
  <c r="AL697" i="6" s="1"/>
  <c r="AJ697" i="6"/>
  <c r="AI697" i="6"/>
  <c r="AO696" i="6"/>
  <c r="AN696" i="6"/>
  <c r="AP696" i="6" s="1"/>
  <c r="AM696" i="6"/>
  <c r="AK696" i="6"/>
  <c r="AJ696" i="6"/>
  <c r="AL696" i="6"/>
  <c r="AI696" i="6"/>
  <c r="AO695" i="6"/>
  <c r="AN695" i="6"/>
  <c r="AM695" i="6"/>
  <c r="AK695" i="6"/>
  <c r="AJ695" i="6"/>
  <c r="AL695" i="6" s="1"/>
  <c r="AQ695" i="6" s="1"/>
  <c r="AR695" i="6" s="1"/>
  <c r="AI695" i="6"/>
  <c r="AO694" i="6"/>
  <c r="AN694" i="6"/>
  <c r="AM694" i="6"/>
  <c r="AK694" i="6"/>
  <c r="AJ694" i="6"/>
  <c r="AI694" i="6"/>
  <c r="AO693" i="6"/>
  <c r="AN693" i="6"/>
  <c r="AM693" i="6"/>
  <c r="AK693" i="6"/>
  <c r="AJ693" i="6"/>
  <c r="AI693" i="6"/>
  <c r="AO692" i="6"/>
  <c r="AN692" i="6"/>
  <c r="AM692" i="6"/>
  <c r="AK692" i="6"/>
  <c r="AJ692" i="6"/>
  <c r="AL692" i="6" s="1"/>
  <c r="AI692" i="6"/>
  <c r="AO691" i="6"/>
  <c r="AN691" i="6"/>
  <c r="AM691" i="6"/>
  <c r="AK691" i="6"/>
  <c r="AJ691" i="6"/>
  <c r="AI691" i="6"/>
  <c r="AO690" i="6"/>
  <c r="AN690" i="6"/>
  <c r="AM690" i="6"/>
  <c r="AK690" i="6"/>
  <c r="AJ690" i="6"/>
  <c r="AI690" i="6"/>
  <c r="AO689" i="6"/>
  <c r="AN689" i="6"/>
  <c r="AM689" i="6"/>
  <c r="AK689" i="6"/>
  <c r="AJ689" i="6"/>
  <c r="AI689" i="6"/>
  <c r="AO688" i="6"/>
  <c r="AN688" i="6"/>
  <c r="AM688" i="6"/>
  <c r="AK688" i="6"/>
  <c r="AJ688" i="6"/>
  <c r="AL688" i="6" s="1"/>
  <c r="AI688" i="6"/>
  <c r="AO687" i="6"/>
  <c r="AN687" i="6"/>
  <c r="AM687" i="6"/>
  <c r="AK687" i="6"/>
  <c r="AJ687" i="6"/>
  <c r="AI687" i="6"/>
  <c r="AO686" i="6"/>
  <c r="AN686" i="6"/>
  <c r="AM686" i="6"/>
  <c r="AK686" i="6"/>
  <c r="AJ686" i="6"/>
  <c r="AI686" i="6"/>
  <c r="AO685" i="6"/>
  <c r="AP685" i="6" s="1"/>
  <c r="AN685" i="6"/>
  <c r="AM685" i="6"/>
  <c r="AK685" i="6"/>
  <c r="AJ685" i="6"/>
  <c r="AL685" i="6" s="1"/>
  <c r="AI685" i="6"/>
  <c r="AK684" i="6"/>
  <c r="AJ684" i="6"/>
  <c r="AI684" i="6"/>
  <c r="AU632" i="6"/>
  <c r="AT632" i="6"/>
  <c r="AS632" i="6"/>
  <c r="AP632" i="6"/>
  <c r="AN632" i="6"/>
  <c r="AK649" i="6"/>
  <c r="AJ649" i="6"/>
  <c r="AI649" i="6"/>
  <c r="AK648" i="6"/>
  <c r="AJ648" i="6"/>
  <c r="AI648" i="6"/>
  <c r="AK647" i="6"/>
  <c r="AJ647" i="6"/>
  <c r="AI647" i="6"/>
  <c r="AK646" i="6"/>
  <c r="AJ646" i="6"/>
  <c r="AL646" i="6" s="1"/>
  <c r="AI646" i="6"/>
  <c r="AK645" i="6"/>
  <c r="AJ645" i="6"/>
  <c r="AL645" i="6" s="1"/>
  <c r="AI645" i="6"/>
  <c r="AK644" i="6"/>
  <c r="AJ644" i="6"/>
  <c r="AI644" i="6"/>
  <c r="AK643" i="6"/>
  <c r="AJ643" i="6"/>
  <c r="AI643" i="6"/>
  <c r="AK642" i="6"/>
  <c r="AJ642" i="6"/>
  <c r="AI642" i="6"/>
  <c r="AK641" i="6"/>
  <c r="AJ641" i="6"/>
  <c r="AI641" i="6"/>
  <c r="AK640" i="6"/>
  <c r="AJ640" i="6"/>
  <c r="AI640" i="6"/>
  <c r="AK639" i="6"/>
  <c r="AJ639" i="6"/>
  <c r="AI639" i="6"/>
  <c r="AK638" i="6"/>
  <c r="AJ638" i="6"/>
  <c r="AI638" i="6"/>
  <c r="AK637" i="6"/>
  <c r="AJ637" i="6"/>
  <c r="AI637" i="6"/>
  <c r="AL637" i="6" s="1"/>
  <c r="AK636" i="6"/>
  <c r="AJ636" i="6"/>
  <c r="AI636" i="6"/>
  <c r="AK635" i="6"/>
  <c r="AJ635" i="6"/>
  <c r="AI635" i="6"/>
  <c r="AK634" i="6"/>
  <c r="AJ634" i="6"/>
  <c r="AI634" i="6"/>
  <c r="AK633" i="6"/>
  <c r="AJ633" i="6"/>
  <c r="AI633" i="6"/>
  <c r="AK632" i="6"/>
  <c r="AJ632" i="6"/>
  <c r="AL632" i="6" s="1"/>
  <c r="AI632" i="6"/>
  <c r="AS607" i="6"/>
  <c r="AR607" i="6"/>
  <c r="AQ607" i="6"/>
  <c r="AO607" i="6"/>
  <c r="AN607" i="6"/>
  <c r="AM607" i="6"/>
  <c r="AK607" i="6"/>
  <c r="AJ607" i="6"/>
  <c r="AI607" i="6"/>
  <c r="AO576" i="6"/>
  <c r="AN576" i="6"/>
  <c r="AM576" i="6"/>
  <c r="AK576" i="6"/>
  <c r="AL576" i="6" s="1"/>
  <c r="AL577" i="6" s="1"/>
  <c r="AJ576" i="6"/>
  <c r="AI576" i="6"/>
  <c r="AZ524" i="6"/>
  <c r="AY524" i="6"/>
  <c r="AX524" i="6"/>
  <c r="AW524" i="6"/>
  <c r="AV524" i="6"/>
  <c r="AU524" i="6"/>
  <c r="AO539" i="6"/>
  <c r="AN539" i="6"/>
  <c r="AM539" i="6"/>
  <c r="AK539" i="6"/>
  <c r="AJ539" i="6"/>
  <c r="AI539" i="6"/>
  <c r="AO538" i="6"/>
  <c r="AN538" i="6"/>
  <c r="AP538" i="6" s="1"/>
  <c r="AM538" i="6"/>
  <c r="AK538" i="6"/>
  <c r="AJ538" i="6"/>
  <c r="AI538" i="6"/>
  <c r="AO537" i="6"/>
  <c r="AN537" i="6"/>
  <c r="AM537" i="6"/>
  <c r="AK537" i="6"/>
  <c r="AJ537" i="6"/>
  <c r="AI537" i="6"/>
  <c r="AO536" i="6"/>
  <c r="AP536" i="6" s="1"/>
  <c r="AN536" i="6"/>
  <c r="AM536" i="6"/>
  <c r="AK536" i="6"/>
  <c r="AL536" i="6" s="1"/>
  <c r="AJ536" i="6"/>
  <c r="AI536" i="6"/>
  <c r="AO535" i="6"/>
  <c r="AN535" i="6"/>
  <c r="AM535" i="6"/>
  <c r="AK535" i="6"/>
  <c r="AJ535" i="6"/>
  <c r="AI535" i="6"/>
  <c r="AO534" i="6"/>
  <c r="AN534" i="6"/>
  <c r="AM534" i="6"/>
  <c r="AP534" i="6" s="1"/>
  <c r="AK534" i="6"/>
  <c r="AJ534" i="6"/>
  <c r="AI534" i="6"/>
  <c r="AL534" i="6" s="1"/>
  <c r="AO533" i="6"/>
  <c r="AN533" i="6"/>
  <c r="AP533" i="6" s="1"/>
  <c r="AM533" i="6"/>
  <c r="AK533" i="6"/>
  <c r="AJ533" i="6"/>
  <c r="AI533" i="6"/>
  <c r="AO532" i="6"/>
  <c r="AN532" i="6"/>
  <c r="AM532" i="6"/>
  <c r="AK532" i="6"/>
  <c r="AJ532" i="6"/>
  <c r="AL532" i="6" s="1"/>
  <c r="AI532" i="6"/>
  <c r="AO531" i="6"/>
  <c r="AN531" i="6"/>
  <c r="AP531" i="6" s="1"/>
  <c r="AM531" i="6"/>
  <c r="AK531" i="6"/>
  <c r="AJ531" i="6"/>
  <c r="AI531" i="6"/>
  <c r="AO530" i="6"/>
  <c r="AN530" i="6"/>
  <c r="AM530" i="6"/>
  <c r="AK530" i="6"/>
  <c r="AJ530" i="6"/>
  <c r="AI530" i="6"/>
  <c r="AO529" i="6"/>
  <c r="AN529" i="6"/>
  <c r="AM529" i="6"/>
  <c r="AK529" i="6"/>
  <c r="AL529" i="6" s="1"/>
  <c r="AJ529" i="6"/>
  <c r="AI529" i="6"/>
  <c r="AO528" i="6"/>
  <c r="AN528" i="6"/>
  <c r="AM528" i="6"/>
  <c r="AK528" i="6"/>
  <c r="AJ528" i="6"/>
  <c r="AI528" i="6"/>
  <c r="AO527" i="6"/>
  <c r="AN527" i="6"/>
  <c r="AM527" i="6"/>
  <c r="AP527" i="6" s="1"/>
  <c r="AK527" i="6"/>
  <c r="AJ527" i="6"/>
  <c r="AI527" i="6"/>
  <c r="AL527" i="6" s="1"/>
  <c r="AO526" i="6"/>
  <c r="AN526" i="6"/>
  <c r="AM526" i="6"/>
  <c r="AK526" i="6"/>
  <c r="AJ526" i="6"/>
  <c r="AI526" i="6"/>
  <c r="AO525" i="6"/>
  <c r="AN525" i="6"/>
  <c r="AM525" i="6"/>
  <c r="AK525" i="6"/>
  <c r="AJ525" i="6"/>
  <c r="AL525" i="6" s="1"/>
  <c r="AI525" i="6"/>
  <c r="AO524" i="6"/>
  <c r="AN524" i="6"/>
  <c r="AM524" i="6"/>
  <c r="AK524" i="6"/>
  <c r="AL524" i="6" s="1"/>
  <c r="AJ524" i="6"/>
  <c r="AI524" i="6"/>
  <c r="AO486" i="6"/>
  <c r="AP486" i="6" s="1"/>
  <c r="AN486" i="6"/>
  <c r="AM486" i="6"/>
  <c r="AK486" i="6"/>
  <c r="AJ486" i="6"/>
  <c r="AI486" i="6"/>
  <c r="AO485" i="6"/>
  <c r="AN485" i="6"/>
  <c r="AM485" i="6"/>
  <c r="AK485" i="6"/>
  <c r="AJ485" i="6"/>
  <c r="AI485" i="6"/>
  <c r="AO484" i="6"/>
  <c r="AN484" i="6"/>
  <c r="AM484" i="6"/>
  <c r="AP484" i="6" s="1"/>
  <c r="AK484" i="6"/>
  <c r="AJ484" i="6"/>
  <c r="AI484" i="6"/>
  <c r="AL484" i="6" s="1"/>
  <c r="AO483" i="6"/>
  <c r="AN483" i="6"/>
  <c r="AM483" i="6"/>
  <c r="AK483" i="6"/>
  <c r="AJ483" i="6"/>
  <c r="AI483" i="6"/>
  <c r="AO482" i="6"/>
  <c r="AN482" i="6"/>
  <c r="AM482" i="6"/>
  <c r="AK482" i="6"/>
  <c r="AJ482" i="6"/>
  <c r="AI482" i="6"/>
  <c r="AO481" i="6"/>
  <c r="AN481" i="6"/>
  <c r="AP481" i="6" s="1"/>
  <c r="AM481" i="6"/>
  <c r="AK481" i="6"/>
  <c r="AJ481" i="6"/>
  <c r="AI481" i="6"/>
  <c r="AO480" i="6"/>
  <c r="AN480" i="6"/>
  <c r="AM480" i="6"/>
  <c r="AK480" i="6"/>
  <c r="AJ480" i="6"/>
  <c r="AI480" i="6"/>
  <c r="AO479" i="6"/>
  <c r="AN479" i="6"/>
  <c r="AM479" i="6"/>
  <c r="AK479" i="6"/>
  <c r="AL479" i="6" s="1"/>
  <c r="AJ479" i="6"/>
  <c r="AI479" i="6"/>
  <c r="AO478" i="6"/>
  <c r="AN478" i="6"/>
  <c r="AM478" i="6"/>
  <c r="AK478" i="6"/>
  <c r="AJ478" i="6"/>
  <c r="AI478" i="6"/>
  <c r="AO477" i="6"/>
  <c r="AN477" i="6"/>
  <c r="AM477" i="6"/>
  <c r="AP477" i="6" s="1"/>
  <c r="AK477" i="6"/>
  <c r="AJ477" i="6"/>
  <c r="AI477" i="6"/>
  <c r="AL477" i="6" s="1"/>
  <c r="AO476" i="6"/>
  <c r="AN476" i="6"/>
  <c r="AM476" i="6"/>
  <c r="AK476" i="6"/>
  <c r="AJ476" i="6"/>
  <c r="AI476" i="6"/>
  <c r="AO475" i="6"/>
  <c r="AN475" i="6"/>
  <c r="AM475" i="6"/>
  <c r="AK475" i="6"/>
  <c r="AJ475" i="6"/>
  <c r="AI475" i="6"/>
  <c r="AO474" i="6"/>
  <c r="AN474" i="6"/>
  <c r="AP474" i="6" s="1"/>
  <c r="AP487" i="6" s="1"/>
  <c r="AM474" i="6"/>
  <c r="AK474" i="6"/>
  <c r="AL474" i="6" s="1"/>
  <c r="AJ474" i="6"/>
  <c r="AI474" i="6"/>
  <c r="AO473" i="6"/>
  <c r="AN473" i="6"/>
  <c r="AM473" i="6"/>
  <c r="AK473" i="6"/>
  <c r="AJ473" i="6"/>
  <c r="AI473" i="6"/>
  <c r="AO472" i="6"/>
  <c r="AP472" i="6" s="1"/>
  <c r="AN472" i="6"/>
  <c r="AM472" i="6"/>
  <c r="AK472" i="6"/>
  <c r="AJ472" i="6"/>
  <c r="AI472" i="6"/>
  <c r="AO471" i="6"/>
  <c r="AN471" i="6"/>
  <c r="AM471" i="6"/>
  <c r="AK471" i="6"/>
  <c r="AL471" i="6" s="1"/>
  <c r="AJ471" i="6"/>
  <c r="AI471" i="6"/>
  <c r="AO447" i="6"/>
  <c r="AN447" i="6"/>
  <c r="AM447" i="6"/>
  <c r="AP447" i="6" s="1"/>
  <c r="AK447" i="6"/>
  <c r="AJ447" i="6"/>
  <c r="AI447" i="6"/>
  <c r="AO446" i="6"/>
  <c r="AN446" i="6"/>
  <c r="AM446" i="6"/>
  <c r="AK446" i="6"/>
  <c r="AJ446" i="6"/>
  <c r="AI446" i="6"/>
  <c r="AO445" i="6"/>
  <c r="AN445" i="6"/>
  <c r="AM445" i="6"/>
  <c r="AK445" i="6"/>
  <c r="AJ445" i="6"/>
  <c r="AL445" i="6" s="1"/>
  <c r="AI445" i="6"/>
  <c r="AO444" i="6"/>
  <c r="AN444" i="6"/>
  <c r="AM444" i="6"/>
  <c r="AK444" i="6"/>
  <c r="AJ444" i="6"/>
  <c r="AI444" i="6"/>
  <c r="AO443" i="6"/>
  <c r="AN443" i="6"/>
  <c r="AM443" i="6"/>
  <c r="AK443" i="6"/>
  <c r="AJ443" i="6"/>
  <c r="AI443" i="6"/>
  <c r="AO442" i="6"/>
  <c r="AP442" i="6" s="1"/>
  <c r="AN442" i="6"/>
  <c r="AM442" i="6"/>
  <c r="AK442" i="6"/>
  <c r="AL442" i="6" s="1"/>
  <c r="AJ442" i="6"/>
  <c r="AI442" i="6"/>
  <c r="AO441" i="6"/>
  <c r="AN441" i="6"/>
  <c r="AM441" i="6"/>
  <c r="AK441" i="6"/>
  <c r="AJ441" i="6"/>
  <c r="AI441" i="6"/>
  <c r="AO440" i="6"/>
  <c r="AN440" i="6"/>
  <c r="AM440" i="6"/>
  <c r="AP440" i="6" s="1"/>
  <c r="AK440" i="6"/>
  <c r="AJ440" i="6"/>
  <c r="AI440" i="6"/>
  <c r="AL440" i="6" s="1"/>
  <c r="AO439" i="6"/>
  <c r="AN439" i="6"/>
  <c r="AP439" i="6" s="1"/>
  <c r="AM439" i="6"/>
  <c r="AK439" i="6"/>
  <c r="AJ439" i="6"/>
  <c r="AI439" i="6"/>
  <c r="AO438" i="6"/>
  <c r="AN438" i="6"/>
  <c r="AM438" i="6"/>
  <c r="AK438" i="6"/>
  <c r="AJ438" i="6"/>
  <c r="AL438" i="6" s="1"/>
  <c r="AI438" i="6"/>
  <c r="AO437" i="6"/>
  <c r="AN437" i="6"/>
  <c r="AP437" i="6" s="1"/>
  <c r="AM437" i="6"/>
  <c r="AK437" i="6"/>
  <c r="AJ437" i="6"/>
  <c r="AI437" i="6"/>
  <c r="BM408" i="6"/>
  <c r="BL408" i="6"/>
  <c r="BN408" i="6" s="1"/>
  <c r="BK408" i="6"/>
  <c r="BI408" i="6"/>
  <c r="BH408" i="6"/>
  <c r="BG408" i="6"/>
  <c r="BE408" i="6"/>
  <c r="BD408" i="6"/>
  <c r="BC408" i="6"/>
  <c r="BA408" i="6"/>
  <c r="BB408" i="6" s="1"/>
  <c r="AZ408" i="6"/>
  <c r="AY408" i="6"/>
  <c r="AW408" i="6"/>
  <c r="AV408" i="6"/>
  <c r="AU408" i="6"/>
  <c r="AS408" i="6"/>
  <c r="AR408" i="6"/>
  <c r="AQ408" i="6"/>
  <c r="AO408" i="6"/>
  <c r="AN408" i="6"/>
  <c r="AM408" i="6"/>
  <c r="AK408" i="6"/>
  <c r="AJ408" i="6"/>
  <c r="AI408" i="6"/>
  <c r="BM407" i="6"/>
  <c r="BL407" i="6"/>
  <c r="BK407" i="6"/>
  <c r="BN407" i="6" s="1"/>
  <c r="BI407" i="6"/>
  <c r="BH407" i="6"/>
  <c r="BG407" i="6"/>
  <c r="BJ407" i="6" s="1"/>
  <c r="BE407" i="6"/>
  <c r="BD407" i="6"/>
  <c r="BF407" i="6" s="1"/>
  <c r="BC407" i="6"/>
  <c r="BA407" i="6"/>
  <c r="AZ407" i="6"/>
  <c r="AY407" i="6"/>
  <c r="AW407" i="6"/>
  <c r="AV407" i="6"/>
  <c r="AU407" i="6"/>
  <c r="AS407" i="6"/>
  <c r="AR407" i="6"/>
  <c r="AT407" i="6" s="1"/>
  <c r="AQ407" i="6"/>
  <c r="AO407" i="6"/>
  <c r="AN407" i="6"/>
  <c r="AP407" i="6" s="1"/>
  <c r="AM407" i="6"/>
  <c r="AK407" i="6"/>
  <c r="AL407" i="6" s="1"/>
  <c r="AJ407" i="6"/>
  <c r="AI407" i="6"/>
  <c r="BM406" i="6"/>
  <c r="BL406" i="6"/>
  <c r="BK406" i="6"/>
  <c r="BI406" i="6"/>
  <c r="BJ406" i="6" s="1"/>
  <c r="BH406" i="6"/>
  <c r="BG406" i="6"/>
  <c r="BE406" i="6"/>
  <c r="BD406" i="6"/>
  <c r="BC406" i="6"/>
  <c r="BA406" i="6"/>
  <c r="AZ406" i="6"/>
  <c r="AY406" i="6"/>
  <c r="AW406" i="6"/>
  <c r="AV406" i="6"/>
  <c r="AU406" i="6"/>
  <c r="AS406" i="6"/>
  <c r="AR406" i="6"/>
  <c r="AQ406" i="6"/>
  <c r="AT406" i="6" s="1"/>
  <c r="AO406" i="6"/>
  <c r="AN406" i="6"/>
  <c r="AM406" i="6"/>
  <c r="AP406" i="6" s="1"/>
  <c r="AK406" i="6"/>
  <c r="AJ406" i="6"/>
  <c r="AI406" i="6"/>
  <c r="AL406" i="6" s="1"/>
  <c r="BM405" i="6"/>
  <c r="BL405" i="6"/>
  <c r="BN405" i="6" s="1"/>
  <c r="BK405" i="6"/>
  <c r="BI405" i="6"/>
  <c r="BH405" i="6"/>
  <c r="BG405" i="6"/>
  <c r="BE405" i="6"/>
  <c r="BD405" i="6"/>
  <c r="BC405" i="6"/>
  <c r="BA405" i="6"/>
  <c r="AZ405" i="6"/>
  <c r="BB405" i="6" s="1"/>
  <c r="AY405" i="6"/>
  <c r="AW405" i="6"/>
  <c r="AV405" i="6"/>
  <c r="AX405" i="6" s="1"/>
  <c r="AU405" i="6"/>
  <c r="AS405" i="6"/>
  <c r="AT405" i="6" s="1"/>
  <c r="AR405" i="6"/>
  <c r="AQ405" i="6"/>
  <c r="AO405" i="6"/>
  <c r="AN405" i="6"/>
  <c r="AM405" i="6"/>
  <c r="AK405" i="6"/>
  <c r="AL405" i="6" s="1"/>
  <c r="AJ405" i="6"/>
  <c r="AI405" i="6"/>
  <c r="BM404" i="6"/>
  <c r="BL404" i="6"/>
  <c r="BK404" i="6"/>
  <c r="BI404" i="6"/>
  <c r="BH404" i="6"/>
  <c r="BG404" i="6"/>
  <c r="BE404" i="6"/>
  <c r="BD404" i="6"/>
  <c r="BC404" i="6"/>
  <c r="BA404" i="6"/>
  <c r="AZ404" i="6"/>
  <c r="AY404" i="6"/>
  <c r="BB404" i="6" s="1"/>
  <c r="AW404" i="6"/>
  <c r="AV404" i="6"/>
  <c r="AU404" i="6"/>
  <c r="AS404" i="6"/>
  <c r="AR404" i="6"/>
  <c r="AQ404" i="6"/>
  <c r="AT404" i="6" s="1"/>
  <c r="AO404" i="6"/>
  <c r="AN404" i="6"/>
  <c r="AM404" i="6"/>
  <c r="AK404" i="6"/>
  <c r="AJ404" i="6"/>
  <c r="AI404" i="6"/>
  <c r="BM403" i="6"/>
  <c r="BL403" i="6"/>
  <c r="BN403" i="6" s="1"/>
  <c r="BK403" i="6"/>
  <c r="BI403" i="6"/>
  <c r="BH403" i="6"/>
  <c r="BG403" i="6"/>
  <c r="BE403" i="6"/>
  <c r="BD403" i="6"/>
  <c r="BF403" i="6" s="1"/>
  <c r="BC403" i="6"/>
  <c r="BA403" i="6"/>
  <c r="AZ403" i="6"/>
  <c r="AY403" i="6"/>
  <c r="AW403" i="6"/>
  <c r="AV403" i="6"/>
  <c r="AU403" i="6"/>
  <c r="AS403" i="6"/>
  <c r="AR403" i="6"/>
  <c r="AQ403" i="6"/>
  <c r="AO403" i="6"/>
  <c r="AN403" i="6"/>
  <c r="AM403" i="6"/>
  <c r="AK403" i="6"/>
  <c r="AJ403" i="6"/>
  <c r="AI403" i="6"/>
  <c r="BM402" i="6"/>
  <c r="BL402" i="6"/>
  <c r="BK402" i="6"/>
  <c r="BI402" i="6"/>
  <c r="BH402" i="6"/>
  <c r="BG402" i="6"/>
  <c r="BE402" i="6"/>
  <c r="BD402" i="6"/>
  <c r="BC402" i="6"/>
  <c r="BF402" i="6" s="1"/>
  <c r="BA402" i="6"/>
  <c r="AZ402" i="6"/>
  <c r="AY402" i="6"/>
  <c r="BB402" i="6" s="1"/>
  <c r="AW402" i="6"/>
  <c r="AV402" i="6"/>
  <c r="AX402" i="6" s="1"/>
  <c r="AU402" i="6"/>
  <c r="AS402" i="6"/>
  <c r="AR402" i="6"/>
  <c r="AQ402" i="6"/>
  <c r="AO402" i="6"/>
  <c r="AN402" i="6"/>
  <c r="AM402" i="6"/>
  <c r="AK402" i="6"/>
  <c r="AJ402" i="6"/>
  <c r="AI402" i="6"/>
  <c r="BM401" i="6"/>
  <c r="BL401" i="6"/>
  <c r="BK401" i="6"/>
  <c r="BI401" i="6"/>
  <c r="BJ401" i="6" s="1"/>
  <c r="BH401" i="6"/>
  <c r="BG401" i="6"/>
  <c r="BE401" i="6"/>
  <c r="BD401" i="6"/>
  <c r="BC401" i="6"/>
  <c r="BA401" i="6"/>
  <c r="AZ401" i="6"/>
  <c r="AY401" i="6"/>
  <c r="AW401" i="6"/>
  <c r="AX401" i="6" s="1"/>
  <c r="AV401" i="6"/>
  <c r="AU401" i="6"/>
  <c r="AS401" i="6"/>
  <c r="AR401" i="6"/>
  <c r="AQ401" i="6"/>
  <c r="AO401" i="6"/>
  <c r="AN401" i="6"/>
  <c r="AM401" i="6"/>
  <c r="AK401" i="6"/>
  <c r="AJ401" i="6"/>
  <c r="AI401" i="6"/>
  <c r="AL401" i="6" s="1"/>
  <c r="BM400" i="6"/>
  <c r="BL400" i="6"/>
  <c r="BK400" i="6"/>
  <c r="BI400" i="6"/>
  <c r="BH400" i="6"/>
  <c r="BG400" i="6"/>
  <c r="BJ400" i="6" s="1"/>
  <c r="BE400" i="6"/>
  <c r="BD400" i="6"/>
  <c r="BF400" i="6" s="1"/>
  <c r="BC400" i="6"/>
  <c r="BA400" i="6"/>
  <c r="AZ400" i="6"/>
  <c r="AY400" i="6"/>
  <c r="AW400" i="6"/>
  <c r="AV400" i="6"/>
  <c r="AU400" i="6"/>
  <c r="AS400" i="6"/>
  <c r="AR400" i="6"/>
  <c r="AQ400" i="6"/>
  <c r="AO400" i="6"/>
  <c r="AN400" i="6"/>
  <c r="AP400" i="6" s="1"/>
  <c r="CA400" i="6" s="1"/>
  <c r="CB400" i="6" s="1"/>
  <c r="AM400" i="6"/>
  <c r="AK400" i="6"/>
  <c r="AJ400" i="6"/>
  <c r="AI400" i="6"/>
  <c r="BM399" i="6"/>
  <c r="BL399" i="6"/>
  <c r="BK399" i="6"/>
  <c r="BI399" i="6"/>
  <c r="BJ399" i="6" s="1"/>
  <c r="BH399" i="6"/>
  <c r="BG399" i="6"/>
  <c r="BE399" i="6"/>
  <c r="BD399" i="6"/>
  <c r="BC399" i="6"/>
  <c r="BA399" i="6"/>
  <c r="AZ399" i="6"/>
  <c r="AY399" i="6"/>
  <c r="AW399" i="6"/>
  <c r="AV399" i="6"/>
  <c r="AU399" i="6"/>
  <c r="AS399" i="6"/>
  <c r="AR399" i="6"/>
  <c r="AQ399" i="6"/>
  <c r="AO399" i="6"/>
  <c r="AN399" i="6"/>
  <c r="AM399" i="6"/>
  <c r="AK399" i="6"/>
  <c r="AJ399" i="6"/>
  <c r="AI399" i="6"/>
  <c r="AL399" i="6" s="1"/>
  <c r="BM398" i="6"/>
  <c r="BL398" i="6"/>
  <c r="BN398" i="6" s="1"/>
  <c r="BK398" i="6"/>
  <c r="BI398" i="6"/>
  <c r="BH398" i="6"/>
  <c r="BG398" i="6"/>
  <c r="BE398" i="6"/>
  <c r="BD398" i="6"/>
  <c r="BF398" i="6" s="1"/>
  <c r="BC398" i="6"/>
  <c r="BA398" i="6"/>
  <c r="AZ398" i="6"/>
  <c r="BB398" i="6" s="1"/>
  <c r="AY398" i="6"/>
  <c r="AW398" i="6"/>
  <c r="AV398" i="6"/>
  <c r="AX398" i="6" s="1"/>
  <c r="AU398" i="6"/>
  <c r="AS398" i="6"/>
  <c r="AT398" i="6" s="1"/>
  <c r="AR398" i="6"/>
  <c r="AQ398" i="6"/>
  <c r="AO398" i="6"/>
  <c r="AN398" i="6"/>
  <c r="AM398" i="6"/>
  <c r="AK398" i="6"/>
  <c r="AJ398" i="6"/>
  <c r="AI398" i="6"/>
  <c r="BM397" i="6"/>
  <c r="BL397" i="6"/>
  <c r="BK397" i="6"/>
  <c r="BI397" i="6"/>
  <c r="BH397" i="6"/>
  <c r="BG397" i="6"/>
  <c r="BE397" i="6"/>
  <c r="BD397" i="6"/>
  <c r="BC397" i="6"/>
  <c r="BA397" i="6"/>
  <c r="AZ397" i="6"/>
  <c r="AY397" i="6"/>
  <c r="BB397" i="6" s="1"/>
  <c r="AW397" i="6"/>
  <c r="AV397" i="6"/>
  <c r="AU397" i="6"/>
  <c r="AS397" i="6"/>
  <c r="AR397" i="6"/>
  <c r="AQ397" i="6"/>
  <c r="AT397" i="6" s="1"/>
  <c r="AO397" i="6"/>
  <c r="AN397" i="6"/>
  <c r="AM397" i="6"/>
  <c r="AK397" i="6"/>
  <c r="AJ397" i="6"/>
  <c r="AL397" i="6" s="1"/>
  <c r="AI397" i="6"/>
  <c r="BM396" i="6"/>
  <c r="BL396" i="6"/>
  <c r="BK396" i="6"/>
  <c r="BI396" i="6"/>
  <c r="BH396" i="6"/>
  <c r="BG396" i="6"/>
  <c r="BE396" i="6"/>
  <c r="BD396" i="6"/>
  <c r="BF396" i="6" s="1"/>
  <c r="BC396" i="6"/>
  <c r="BA396" i="6"/>
  <c r="AZ396" i="6"/>
  <c r="AY396" i="6"/>
  <c r="AW396" i="6"/>
  <c r="AV396" i="6"/>
  <c r="AU396" i="6"/>
  <c r="AS396" i="6"/>
  <c r="AR396" i="6"/>
  <c r="AQ396" i="6"/>
  <c r="AO396" i="6"/>
  <c r="AN396" i="6"/>
  <c r="AM396" i="6"/>
  <c r="AK396" i="6"/>
  <c r="AL396" i="6" s="1"/>
  <c r="AJ396" i="6"/>
  <c r="AI396" i="6"/>
  <c r="BM395" i="6"/>
  <c r="BL395" i="6"/>
  <c r="BK395" i="6"/>
  <c r="BI395" i="6"/>
  <c r="BH395" i="6"/>
  <c r="BG395" i="6"/>
  <c r="BE395" i="6"/>
  <c r="BD395" i="6"/>
  <c r="BC395" i="6"/>
  <c r="BF395" i="6" s="1"/>
  <c r="BA395" i="6"/>
  <c r="AZ395" i="6"/>
  <c r="AY395" i="6"/>
  <c r="BB395" i="6" s="1"/>
  <c r="AW395" i="6"/>
  <c r="AV395" i="6"/>
  <c r="AX395" i="6" s="1"/>
  <c r="AU395" i="6"/>
  <c r="AS395" i="6"/>
  <c r="AR395" i="6"/>
  <c r="AQ395" i="6"/>
  <c r="AO395" i="6"/>
  <c r="AN395" i="6"/>
  <c r="AM395" i="6"/>
  <c r="AK395" i="6"/>
  <c r="AJ395" i="6"/>
  <c r="AL395" i="6" s="1"/>
  <c r="AI395" i="6"/>
  <c r="BM394" i="6"/>
  <c r="BL394" i="6"/>
  <c r="BN394" i="6" s="1"/>
  <c r="BK394" i="6"/>
  <c r="BI394" i="6"/>
  <c r="BJ394" i="6" s="1"/>
  <c r="BH394" i="6"/>
  <c r="BG394" i="6"/>
  <c r="BE394" i="6"/>
  <c r="BD394" i="6"/>
  <c r="BC394" i="6"/>
  <c r="BA394" i="6"/>
  <c r="AZ394" i="6"/>
  <c r="AY394" i="6"/>
  <c r="AW394" i="6"/>
  <c r="AV394" i="6"/>
  <c r="AU394" i="6"/>
  <c r="AS394" i="6"/>
  <c r="AR394" i="6"/>
  <c r="AQ394" i="6"/>
  <c r="AO394" i="6"/>
  <c r="AN394" i="6"/>
  <c r="AM394" i="6"/>
  <c r="AK394" i="6"/>
  <c r="AJ394" i="6"/>
  <c r="AI394" i="6"/>
  <c r="BM393" i="6"/>
  <c r="BL393" i="6"/>
  <c r="BK393" i="6"/>
  <c r="BI393" i="6"/>
  <c r="BH393" i="6"/>
  <c r="BG393" i="6"/>
  <c r="BJ393" i="6" s="1"/>
  <c r="BE393" i="6"/>
  <c r="BD393" i="6"/>
  <c r="BF393" i="6" s="1"/>
  <c r="BC393" i="6"/>
  <c r="BA393" i="6"/>
  <c r="AZ393" i="6"/>
  <c r="AY393" i="6"/>
  <c r="AW393" i="6"/>
  <c r="AV393" i="6"/>
  <c r="AU393" i="6"/>
  <c r="AS393" i="6"/>
  <c r="AR393" i="6"/>
  <c r="AT393" i="6" s="1"/>
  <c r="AQ393" i="6"/>
  <c r="AO393" i="6"/>
  <c r="AN393" i="6"/>
  <c r="AP393" i="6" s="1"/>
  <c r="AM393" i="6"/>
  <c r="AK393" i="6"/>
  <c r="AL393" i="6" s="1"/>
  <c r="AJ393" i="6"/>
  <c r="AI393" i="6"/>
  <c r="BM392" i="6"/>
  <c r="BL392" i="6"/>
  <c r="BK392" i="6"/>
  <c r="BI392" i="6"/>
  <c r="BH392" i="6"/>
  <c r="BG392" i="6"/>
  <c r="BE392" i="6"/>
  <c r="BF392" i="6" s="1"/>
  <c r="BD392" i="6"/>
  <c r="BC392" i="6"/>
  <c r="BA392" i="6"/>
  <c r="AZ392" i="6"/>
  <c r="AY392" i="6"/>
  <c r="AW392" i="6"/>
  <c r="AV392" i="6"/>
  <c r="AU392" i="6"/>
  <c r="AS392" i="6"/>
  <c r="AR392" i="6"/>
  <c r="AQ392" i="6"/>
  <c r="AO392" i="6"/>
  <c r="AN392" i="6"/>
  <c r="AM392" i="6"/>
  <c r="AK392" i="6"/>
  <c r="AJ392" i="6"/>
  <c r="AI392" i="6"/>
  <c r="AL392" i="6" s="1"/>
  <c r="BM391" i="6"/>
  <c r="BL391" i="6"/>
  <c r="BN391" i="6" s="1"/>
  <c r="BK391" i="6"/>
  <c r="BI391" i="6"/>
  <c r="BH391" i="6"/>
  <c r="BG391" i="6"/>
  <c r="BE391" i="6"/>
  <c r="BD391" i="6"/>
  <c r="BC391" i="6"/>
  <c r="BA391" i="6"/>
  <c r="AZ391" i="6"/>
  <c r="BB391" i="6" s="1"/>
  <c r="AY391" i="6"/>
  <c r="AW391" i="6"/>
  <c r="AV391" i="6"/>
  <c r="AX391" i="6" s="1"/>
  <c r="AU391" i="6"/>
  <c r="AS391" i="6"/>
  <c r="AT391" i="6" s="1"/>
  <c r="AR391" i="6"/>
  <c r="AQ391" i="6"/>
  <c r="AO391" i="6"/>
  <c r="AN391" i="6"/>
  <c r="AM391" i="6"/>
  <c r="AK391" i="6"/>
  <c r="AL391" i="6" s="1"/>
  <c r="AJ391" i="6"/>
  <c r="AI391" i="6"/>
  <c r="BM390" i="6"/>
  <c r="BL390" i="6"/>
  <c r="BK390" i="6"/>
  <c r="BI390" i="6"/>
  <c r="BH390" i="6"/>
  <c r="BG390" i="6"/>
  <c r="BE390" i="6"/>
  <c r="BD390" i="6"/>
  <c r="BC390" i="6"/>
  <c r="BA390" i="6"/>
  <c r="AZ390" i="6"/>
  <c r="AY390" i="6"/>
  <c r="AW390" i="6"/>
  <c r="AV390" i="6"/>
  <c r="AU390" i="6"/>
  <c r="AS390" i="6"/>
  <c r="AR390" i="6"/>
  <c r="AQ390" i="6"/>
  <c r="AT390" i="6" s="1"/>
  <c r="AO390" i="6"/>
  <c r="AN390" i="6"/>
  <c r="AP390" i="6" s="1"/>
  <c r="AM390" i="6"/>
  <c r="AK390" i="6"/>
  <c r="AJ390" i="6"/>
  <c r="AI390" i="6"/>
  <c r="BM389" i="6"/>
  <c r="BL389" i="6"/>
  <c r="BK389" i="6"/>
  <c r="BI389" i="6"/>
  <c r="BH389" i="6"/>
  <c r="BG389" i="6"/>
  <c r="BE389" i="6"/>
  <c r="BD389" i="6"/>
  <c r="BF389" i="6" s="1"/>
  <c r="BC389" i="6"/>
  <c r="BA389" i="6"/>
  <c r="BB389" i="6" s="1"/>
  <c r="AZ389" i="6"/>
  <c r="AY389" i="6"/>
  <c r="AW389" i="6"/>
  <c r="AV389" i="6"/>
  <c r="AU389" i="6"/>
  <c r="AS389" i="6"/>
  <c r="AR389" i="6"/>
  <c r="AQ389" i="6"/>
  <c r="AO389" i="6"/>
  <c r="AN389" i="6"/>
  <c r="AM389" i="6"/>
  <c r="AK389" i="6"/>
  <c r="AJ389" i="6"/>
  <c r="AI389" i="6"/>
  <c r="BM388" i="6"/>
  <c r="BL388" i="6"/>
  <c r="BK388" i="6"/>
  <c r="BI388" i="6"/>
  <c r="BH388" i="6"/>
  <c r="BG388" i="6"/>
  <c r="BJ388" i="6" s="1"/>
  <c r="BE388" i="6"/>
  <c r="BD388" i="6"/>
  <c r="BC388" i="6"/>
  <c r="BA388" i="6"/>
  <c r="AZ388" i="6"/>
  <c r="AY388" i="6"/>
  <c r="BB388" i="6" s="1"/>
  <c r="AW388" i="6"/>
  <c r="AV388" i="6"/>
  <c r="AU388" i="6"/>
  <c r="AS388" i="6"/>
  <c r="AR388" i="6"/>
  <c r="AQ388" i="6"/>
  <c r="AO388" i="6"/>
  <c r="AN388" i="6"/>
  <c r="AM388" i="6"/>
  <c r="AK388" i="6"/>
  <c r="AJ388" i="6"/>
  <c r="AI388" i="6"/>
  <c r="BM387" i="6"/>
  <c r="BL387" i="6"/>
  <c r="BN387" i="6" s="1"/>
  <c r="BK387" i="6"/>
  <c r="BI387" i="6"/>
  <c r="BH387" i="6"/>
  <c r="BG387" i="6"/>
  <c r="BE387" i="6"/>
  <c r="BD387" i="6"/>
  <c r="BC387" i="6"/>
  <c r="BA387" i="6"/>
  <c r="BB387" i="6" s="1"/>
  <c r="AZ387" i="6"/>
  <c r="AY387" i="6"/>
  <c r="AW387" i="6"/>
  <c r="AX387" i="6" s="1"/>
  <c r="AV387" i="6"/>
  <c r="AU387" i="6"/>
  <c r="AS387" i="6"/>
  <c r="AR387" i="6"/>
  <c r="AQ387" i="6"/>
  <c r="AO387" i="6"/>
  <c r="AN387" i="6"/>
  <c r="AM387" i="6"/>
  <c r="AK387" i="6"/>
  <c r="AJ387" i="6"/>
  <c r="AI387" i="6"/>
  <c r="AL387" i="6" s="1"/>
  <c r="BM386" i="6"/>
  <c r="BL386" i="6"/>
  <c r="BK386" i="6"/>
  <c r="BI386" i="6"/>
  <c r="BH386" i="6"/>
  <c r="BG386" i="6"/>
  <c r="BJ386" i="6" s="1"/>
  <c r="BE386" i="6"/>
  <c r="BD386" i="6"/>
  <c r="BF386" i="6" s="1"/>
  <c r="BC386" i="6"/>
  <c r="BA386" i="6"/>
  <c r="AZ386" i="6"/>
  <c r="AY386" i="6"/>
  <c r="AW386" i="6"/>
  <c r="AV386" i="6"/>
  <c r="AU386" i="6"/>
  <c r="AS386" i="6"/>
  <c r="AR386" i="6"/>
  <c r="AT386" i="6" s="1"/>
  <c r="AQ386" i="6"/>
  <c r="AO386" i="6"/>
  <c r="AN386" i="6"/>
  <c r="AP386" i="6" s="1"/>
  <c r="AM386" i="6"/>
  <c r="AK386" i="6"/>
  <c r="AL386" i="6" s="1"/>
  <c r="AJ386" i="6"/>
  <c r="AI386" i="6"/>
  <c r="BM385" i="6"/>
  <c r="BL385" i="6"/>
  <c r="BK385" i="6"/>
  <c r="BI385" i="6"/>
  <c r="BJ385" i="6" s="1"/>
  <c r="BH385" i="6"/>
  <c r="BG385" i="6"/>
  <c r="BE385" i="6"/>
  <c r="BD385" i="6"/>
  <c r="BC385" i="6"/>
  <c r="BA385" i="6"/>
  <c r="AZ385" i="6"/>
  <c r="AY385" i="6"/>
  <c r="AW385" i="6"/>
  <c r="AV385" i="6"/>
  <c r="AU385" i="6"/>
  <c r="AS385" i="6"/>
  <c r="AR385" i="6"/>
  <c r="AQ385" i="6"/>
  <c r="AO385" i="6"/>
  <c r="AN385" i="6"/>
  <c r="AM385" i="6"/>
  <c r="AK385" i="6"/>
  <c r="AJ385" i="6"/>
  <c r="AI385" i="6"/>
  <c r="AL385" i="6" s="1"/>
  <c r="BM384" i="6"/>
  <c r="BL384" i="6"/>
  <c r="BK384" i="6"/>
  <c r="BI384" i="6"/>
  <c r="BH384" i="6"/>
  <c r="BG384" i="6"/>
  <c r="BE384" i="6"/>
  <c r="BD384" i="6"/>
  <c r="BF384" i="6" s="1"/>
  <c r="BC384" i="6"/>
  <c r="BA384" i="6"/>
  <c r="AZ384" i="6"/>
  <c r="AY384" i="6"/>
  <c r="AW384" i="6"/>
  <c r="AV384" i="6"/>
  <c r="AX384" i="6" s="1"/>
  <c r="AU384" i="6"/>
  <c r="AS384" i="6"/>
  <c r="AT384" i="6" s="1"/>
  <c r="AR384" i="6"/>
  <c r="AQ384" i="6"/>
  <c r="AO384" i="6"/>
  <c r="AN384" i="6"/>
  <c r="AM384" i="6"/>
  <c r="AK384" i="6"/>
  <c r="AJ384" i="6"/>
  <c r="AI384" i="6"/>
  <c r="BM383" i="6"/>
  <c r="BL383" i="6"/>
  <c r="BK383" i="6"/>
  <c r="BI383" i="6"/>
  <c r="BH383" i="6"/>
  <c r="BG383" i="6"/>
  <c r="BE383" i="6"/>
  <c r="BD383" i="6"/>
  <c r="BC383" i="6"/>
  <c r="BA383" i="6"/>
  <c r="AZ383" i="6"/>
  <c r="AY383" i="6"/>
  <c r="AW383" i="6"/>
  <c r="AV383" i="6"/>
  <c r="AU383" i="6"/>
  <c r="AS383" i="6"/>
  <c r="AR383" i="6"/>
  <c r="AQ383" i="6"/>
  <c r="AT383" i="6" s="1"/>
  <c r="AO383" i="6"/>
  <c r="AN383" i="6"/>
  <c r="AP383" i="6" s="1"/>
  <c r="AM383" i="6"/>
  <c r="AK383" i="6"/>
  <c r="AJ383" i="6"/>
  <c r="AI383" i="6"/>
  <c r="BM382" i="6"/>
  <c r="BL382" i="6"/>
  <c r="BK382" i="6"/>
  <c r="BI382" i="6"/>
  <c r="BH382" i="6"/>
  <c r="BJ382" i="6" s="1"/>
  <c r="BG382" i="6"/>
  <c r="BE382" i="6"/>
  <c r="BD382" i="6"/>
  <c r="BF382" i="6" s="1"/>
  <c r="BC382" i="6"/>
  <c r="BA382" i="6"/>
  <c r="BB382" i="6" s="1"/>
  <c r="AZ382" i="6"/>
  <c r="AY382" i="6"/>
  <c r="AW382" i="6"/>
  <c r="AV382" i="6"/>
  <c r="AU382" i="6"/>
  <c r="AS382" i="6"/>
  <c r="AT382" i="6" s="1"/>
  <c r="AR382" i="6"/>
  <c r="AQ382" i="6"/>
  <c r="AO382" i="6"/>
  <c r="AN382" i="6"/>
  <c r="AM382" i="6"/>
  <c r="AK382" i="6"/>
  <c r="AJ382" i="6"/>
  <c r="AI382" i="6"/>
  <c r="BM381" i="6"/>
  <c r="BL381" i="6"/>
  <c r="BK381" i="6"/>
  <c r="BI381" i="6"/>
  <c r="BH381" i="6"/>
  <c r="BG381" i="6"/>
  <c r="BE381" i="6"/>
  <c r="BD381" i="6"/>
  <c r="BC381" i="6"/>
  <c r="BA381" i="6"/>
  <c r="AZ381" i="6"/>
  <c r="AY381" i="6"/>
  <c r="BB381" i="6" s="1"/>
  <c r="AW381" i="6"/>
  <c r="AV381" i="6"/>
  <c r="AX381" i="6" s="1"/>
  <c r="AU381" i="6"/>
  <c r="AS381" i="6"/>
  <c r="AR381" i="6"/>
  <c r="AQ381" i="6"/>
  <c r="AO381" i="6"/>
  <c r="AN381" i="6"/>
  <c r="AM381" i="6"/>
  <c r="AK381" i="6"/>
  <c r="AJ381" i="6"/>
  <c r="AL381" i="6" s="1"/>
  <c r="AI381" i="6"/>
  <c r="BM380" i="6"/>
  <c r="BL380" i="6"/>
  <c r="BN380" i="6" s="1"/>
  <c r="BK380" i="6"/>
  <c r="BI380" i="6"/>
  <c r="BJ380" i="6" s="1"/>
  <c r="BH380" i="6"/>
  <c r="BG380" i="6"/>
  <c r="BE380" i="6"/>
  <c r="BD380" i="6"/>
  <c r="BC380" i="6"/>
  <c r="BA380" i="6"/>
  <c r="BB380" i="6" s="1"/>
  <c r="AZ380" i="6"/>
  <c r="AY380" i="6"/>
  <c r="AW380" i="6"/>
  <c r="AV380" i="6"/>
  <c r="AU380" i="6"/>
  <c r="AS380" i="6"/>
  <c r="AR380" i="6"/>
  <c r="AQ380" i="6"/>
  <c r="AO380" i="6"/>
  <c r="AN380" i="6"/>
  <c r="AM380" i="6"/>
  <c r="AK380" i="6"/>
  <c r="AJ380" i="6"/>
  <c r="AI380" i="6"/>
  <c r="AL380" i="6" s="1"/>
  <c r="BM379" i="6"/>
  <c r="BL379" i="6"/>
  <c r="BK379" i="6"/>
  <c r="BI379" i="6"/>
  <c r="BH379" i="6"/>
  <c r="BG379" i="6"/>
  <c r="BJ379" i="6" s="1"/>
  <c r="BE379" i="6"/>
  <c r="BD379" i="6"/>
  <c r="BF379" i="6" s="1"/>
  <c r="BC379" i="6"/>
  <c r="BA379" i="6"/>
  <c r="AZ379" i="6"/>
  <c r="AY379" i="6"/>
  <c r="AW379" i="6"/>
  <c r="AV379" i="6"/>
  <c r="AU379" i="6"/>
  <c r="AS379" i="6"/>
  <c r="AR379" i="6"/>
  <c r="AQ379" i="6"/>
  <c r="AO379" i="6"/>
  <c r="AN379" i="6"/>
  <c r="AP379" i="6" s="1"/>
  <c r="AM379" i="6"/>
  <c r="AK379" i="6"/>
  <c r="AL379" i="6" s="1"/>
  <c r="AJ379" i="6"/>
  <c r="AI379" i="6"/>
  <c r="BM378" i="6"/>
  <c r="BL378" i="6"/>
  <c r="BK378" i="6"/>
  <c r="BI378" i="6"/>
  <c r="BH378" i="6"/>
  <c r="BG378" i="6"/>
  <c r="BE378" i="6"/>
  <c r="BD378" i="6"/>
  <c r="BC378" i="6"/>
  <c r="BA378" i="6"/>
  <c r="AZ378" i="6"/>
  <c r="AY378" i="6"/>
  <c r="AW378" i="6"/>
  <c r="AV378" i="6"/>
  <c r="AU378" i="6"/>
  <c r="AS378" i="6"/>
  <c r="AR378" i="6"/>
  <c r="AQ378" i="6"/>
  <c r="AT378" i="6" s="1"/>
  <c r="AO378" i="6"/>
  <c r="AN378" i="6"/>
  <c r="AM378" i="6"/>
  <c r="AP378" i="6" s="1"/>
  <c r="AK378" i="6"/>
  <c r="AJ378" i="6"/>
  <c r="AI378" i="6"/>
  <c r="AL378" i="6" s="1"/>
  <c r="BM377" i="6"/>
  <c r="BL377" i="6"/>
  <c r="BN377" i="6" s="1"/>
  <c r="BK377" i="6"/>
  <c r="BI377" i="6"/>
  <c r="BH377" i="6"/>
  <c r="BG377" i="6"/>
  <c r="BE377" i="6"/>
  <c r="BD377" i="6"/>
  <c r="BC377" i="6"/>
  <c r="BA377" i="6"/>
  <c r="AZ377" i="6"/>
  <c r="AY377" i="6"/>
  <c r="AW377" i="6"/>
  <c r="AV377" i="6"/>
  <c r="AX377" i="6" s="1"/>
  <c r="AU377" i="6"/>
  <c r="AS377" i="6"/>
  <c r="AT377" i="6" s="1"/>
  <c r="AR377" i="6"/>
  <c r="AQ377" i="6"/>
  <c r="AO377" i="6"/>
  <c r="AN377" i="6"/>
  <c r="AM377" i="6"/>
  <c r="AK377" i="6"/>
  <c r="AJ377" i="6"/>
  <c r="AI377" i="6"/>
  <c r="BM376" i="6"/>
  <c r="BN376" i="6" s="1"/>
  <c r="BL376" i="6"/>
  <c r="BK376" i="6"/>
  <c r="BI376" i="6"/>
  <c r="BJ376" i="6" s="1"/>
  <c r="BH376" i="6"/>
  <c r="BG376" i="6"/>
  <c r="BE376" i="6"/>
  <c r="BD376" i="6"/>
  <c r="BC376" i="6"/>
  <c r="BA376" i="6"/>
  <c r="AZ376" i="6"/>
  <c r="AY376" i="6"/>
  <c r="BB376" i="6" s="1"/>
  <c r="AW376" i="6"/>
  <c r="AV376" i="6"/>
  <c r="AU376" i="6"/>
  <c r="AS376" i="6"/>
  <c r="AR376" i="6"/>
  <c r="AQ376" i="6"/>
  <c r="AT376" i="6" s="1"/>
  <c r="AO376" i="6"/>
  <c r="AN376" i="6"/>
  <c r="AM376" i="6"/>
  <c r="AK376" i="6"/>
  <c r="AJ376" i="6"/>
  <c r="AI376" i="6"/>
  <c r="BM375" i="6"/>
  <c r="BL375" i="6"/>
  <c r="BK375" i="6"/>
  <c r="BI375" i="6"/>
  <c r="BH375" i="6"/>
  <c r="BJ375" i="6" s="1"/>
  <c r="BG375" i="6"/>
  <c r="BE375" i="6"/>
  <c r="BD375" i="6"/>
  <c r="BF375" i="6" s="1"/>
  <c r="BC375" i="6"/>
  <c r="BA375" i="6"/>
  <c r="BB375" i="6" s="1"/>
  <c r="AZ375" i="6"/>
  <c r="AY375" i="6"/>
  <c r="AW375" i="6"/>
  <c r="AV375" i="6"/>
  <c r="AU375" i="6"/>
  <c r="AS375" i="6"/>
  <c r="AR375" i="6"/>
  <c r="AQ375" i="6"/>
  <c r="AO375" i="6"/>
  <c r="AN375" i="6"/>
  <c r="AM375" i="6"/>
  <c r="AK375" i="6"/>
  <c r="AJ375" i="6"/>
  <c r="AI375" i="6"/>
  <c r="BM374" i="6"/>
  <c r="BL374" i="6"/>
  <c r="BK374" i="6"/>
  <c r="BI374" i="6"/>
  <c r="BH374" i="6"/>
  <c r="BG374" i="6"/>
  <c r="BE374" i="6"/>
  <c r="BD374" i="6"/>
  <c r="BC374" i="6"/>
  <c r="BA374" i="6"/>
  <c r="AZ374" i="6"/>
  <c r="AY374" i="6"/>
  <c r="BB374" i="6" s="1"/>
  <c r="CA374" i="6" s="1"/>
  <c r="CB374" i="6" s="1"/>
  <c r="AW374" i="6"/>
  <c r="AV374" i="6"/>
  <c r="AX374" i="6" s="1"/>
  <c r="AU374" i="6"/>
  <c r="AS374" i="6"/>
  <c r="AR374" i="6"/>
  <c r="AQ374" i="6"/>
  <c r="AO374" i="6"/>
  <c r="AN374" i="6"/>
  <c r="AM374" i="6"/>
  <c r="AK374" i="6"/>
  <c r="AJ374" i="6"/>
  <c r="AI374" i="6"/>
  <c r="BM373" i="6"/>
  <c r="BL373" i="6"/>
  <c r="BN373" i="6" s="1"/>
  <c r="BK373" i="6"/>
  <c r="BI373" i="6"/>
  <c r="BH373" i="6"/>
  <c r="BG373" i="6"/>
  <c r="BE373" i="6"/>
  <c r="BD373" i="6"/>
  <c r="BC373" i="6"/>
  <c r="BA373" i="6"/>
  <c r="BB373" i="6" s="1"/>
  <c r="AZ373" i="6"/>
  <c r="AY373" i="6"/>
  <c r="AW373" i="6"/>
  <c r="AV373" i="6"/>
  <c r="AU373" i="6"/>
  <c r="AS373" i="6"/>
  <c r="AR373" i="6"/>
  <c r="AQ373" i="6"/>
  <c r="AO373" i="6"/>
  <c r="AN373" i="6"/>
  <c r="AM373" i="6"/>
  <c r="AK373" i="6"/>
  <c r="AJ373" i="6"/>
  <c r="AI373" i="6"/>
  <c r="BM372" i="6"/>
  <c r="BL372" i="6"/>
  <c r="BK372" i="6"/>
  <c r="BI372" i="6"/>
  <c r="BH372" i="6"/>
  <c r="BG372" i="6"/>
  <c r="BJ372" i="6" s="1"/>
  <c r="BE372" i="6"/>
  <c r="BD372" i="6"/>
  <c r="BF372" i="6" s="1"/>
  <c r="BC372" i="6"/>
  <c r="BA372" i="6"/>
  <c r="AZ372" i="6"/>
  <c r="AY372" i="6"/>
  <c r="AW372" i="6"/>
  <c r="AV372" i="6"/>
  <c r="AU372" i="6"/>
  <c r="AS372" i="6"/>
  <c r="AR372" i="6"/>
  <c r="AT372" i="6" s="1"/>
  <c r="AQ372" i="6"/>
  <c r="AO372" i="6"/>
  <c r="AN372" i="6"/>
  <c r="AM372" i="6"/>
  <c r="AK372" i="6"/>
  <c r="AL372" i="6" s="1"/>
  <c r="AJ372" i="6"/>
  <c r="AI372" i="6"/>
  <c r="BM371" i="6"/>
  <c r="BL371" i="6"/>
  <c r="BK371" i="6"/>
  <c r="BI371" i="6"/>
  <c r="BJ371" i="6" s="1"/>
  <c r="BH371" i="6"/>
  <c r="BG371" i="6"/>
  <c r="BE371" i="6"/>
  <c r="BD371" i="6"/>
  <c r="BC371" i="6"/>
  <c r="BA371" i="6"/>
  <c r="AZ371" i="6"/>
  <c r="AY371" i="6"/>
  <c r="AW371" i="6"/>
  <c r="AV371" i="6"/>
  <c r="AU371" i="6"/>
  <c r="AS371" i="6"/>
  <c r="AR371" i="6"/>
  <c r="AQ371" i="6"/>
  <c r="AO371" i="6"/>
  <c r="AN371" i="6"/>
  <c r="AM371" i="6"/>
  <c r="AK371" i="6"/>
  <c r="AJ371" i="6"/>
  <c r="AI371" i="6"/>
  <c r="AL371" i="6" s="1"/>
  <c r="BM370" i="6"/>
  <c r="BL370" i="6"/>
  <c r="BK370" i="6"/>
  <c r="BI370" i="6"/>
  <c r="BH370" i="6"/>
  <c r="BG370" i="6"/>
  <c r="BE370" i="6"/>
  <c r="BD370" i="6"/>
  <c r="BC370" i="6"/>
  <c r="BA370" i="6"/>
  <c r="AZ370" i="6"/>
  <c r="BB370" i="6" s="1"/>
  <c r="AY370" i="6"/>
  <c r="AW370" i="6"/>
  <c r="AV370" i="6"/>
  <c r="AX370" i="6" s="1"/>
  <c r="AU370" i="6"/>
  <c r="AS370" i="6"/>
  <c r="AR370" i="6"/>
  <c r="AQ370" i="6"/>
  <c r="AO370" i="6"/>
  <c r="AN370" i="6"/>
  <c r="AM370" i="6"/>
  <c r="AK370" i="6"/>
  <c r="AJ370" i="6"/>
  <c r="AI370" i="6"/>
  <c r="BM369" i="6"/>
  <c r="BL369" i="6"/>
  <c r="BK369" i="6"/>
  <c r="BI369" i="6"/>
  <c r="BH369" i="6"/>
  <c r="BG369" i="6"/>
  <c r="BE369" i="6"/>
  <c r="BD369" i="6"/>
  <c r="BC369" i="6"/>
  <c r="BA369" i="6"/>
  <c r="AZ369" i="6"/>
  <c r="AY369" i="6"/>
  <c r="AW369" i="6"/>
  <c r="AV369" i="6"/>
  <c r="AU369" i="6"/>
  <c r="AS369" i="6"/>
  <c r="AR369" i="6"/>
  <c r="AQ369" i="6"/>
  <c r="AO369" i="6"/>
  <c r="AN369" i="6"/>
  <c r="AM369" i="6"/>
  <c r="AK369" i="6"/>
  <c r="AJ369" i="6"/>
  <c r="AI369" i="6"/>
  <c r="BM368" i="6"/>
  <c r="BL368" i="6"/>
  <c r="BK368" i="6"/>
  <c r="BI368" i="6"/>
  <c r="BH368" i="6"/>
  <c r="BG368" i="6"/>
  <c r="BE368" i="6"/>
  <c r="BD368" i="6"/>
  <c r="BF368" i="6" s="1"/>
  <c r="BC368" i="6"/>
  <c r="BA368" i="6"/>
  <c r="BB368" i="6" s="1"/>
  <c r="AZ368" i="6"/>
  <c r="AY368" i="6"/>
  <c r="AW368" i="6"/>
  <c r="AV368" i="6"/>
  <c r="AU368" i="6"/>
  <c r="AS368" i="6"/>
  <c r="AR368" i="6"/>
  <c r="AQ368" i="6"/>
  <c r="AO368" i="6"/>
  <c r="AN368" i="6"/>
  <c r="AM368" i="6"/>
  <c r="AK368" i="6"/>
  <c r="AJ368" i="6"/>
  <c r="AI368" i="6"/>
  <c r="BM367" i="6"/>
  <c r="BL367" i="6"/>
  <c r="BK367" i="6"/>
  <c r="BI367" i="6"/>
  <c r="BH367" i="6"/>
  <c r="BG367" i="6"/>
  <c r="BE367" i="6"/>
  <c r="BD367" i="6"/>
  <c r="BC367" i="6"/>
  <c r="BA367" i="6"/>
  <c r="AZ367" i="6"/>
  <c r="AY367" i="6"/>
  <c r="BB367" i="6" s="1"/>
  <c r="CA367" i="6" s="1"/>
  <c r="CB367" i="6" s="1"/>
  <c r="AW367" i="6"/>
  <c r="AV367" i="6"/>
  <c r="AU367" i="6"/>
  <c r="AS367" i="6"/>
  <c r="AR367" i="6"/>
  <c r="AQ367" i="6"/>
  <c r="AO367" i="6"/>
  <c r="AN367" i="6"/>
  <c r="AM367" i="6"/>
  <c r="AK367" i="6"/>
  <c r="AJ367" i="6"/>
  <c r="AL367" i="6" s="1"/>
  <c r="AI367" i="6"/>
  <c r="BM366" i="6"/>
  <c r="BL366" i="6"/>
  <c r="BN366" i="6" s="1"/>
  <c r="BK366" i="6"/>
  <c r="BI366" i="6"/>
  <c r="BH366" i="6"/>
  <c r="BG366" i="6"/>
  <c r="BE366" i="6"/>
  <c r="BD366" i="6"/>
  <c r="BC366" i="6"/>
  <c r="BA366" i="6"/>
  <c r="BB366" i="6" s="1"/>
  <c r="AZ366" i="6"/>
  <c r="AY366" i="6"/>
  <c r="AW366" i="6"/>
  <c r="AX366" i="6" s="1"/>
  <c r="AV366" i="6"/>
  <c r="AU366" i="6"/>
  <c r="AS366" i="6"/>
  <c r="AR366" i="6"/>
  <c r="AQ366" i="6"/>
  <c r="AO366" i="6"/>
  <c r="AN366" i="6"/>
  <c r="AM366" i="6"/>
  <c r="AK366" i="6"/>
  <c r="AJ366" i="6"/>
  <c r="AI366" i="6"/>
  <c r="AL366" i="6" s="1"/>
  <c r="BM365" i="6"/>
  <c r="BL365" i="6"/>
  <c r="BK365" i="6"/>
  <c r="BI365" i="6"/>
  <c r="BH365" i="6"/>
  <c r="BG365" i="6"/>
  <c r="BJ365" i="6" s="1"/>
  <c r="BE365" i="6"/>
  <c r="BD365" i="6"/>
  <c r="BF365" i="6" s="1"/>
  <c r="BC365" i="6"/>
  <c r="BA365" i="6"/>
  <c r="AZ365" i="6"/>
  <c r="AY365" i="6"/>
  <c r="AW365" i="6"/>
  <c r="AV365" i="6"/>
  <c r="AX365" i="6" s="1"/>
  <c r="AU365" i="6"/>
  <c r="AS365" i="6"/>
  <c r="AR365" i="6"/>
  <c r="AQ365" i="6"/>
  <c r="AO365" i="6"/>
  <c r="AN365" i="6"/>
  <c r="AP365" i="6" s="1"/>
  <c r="AM365" i="6"/>
  <c r="AK365" i="6"/>
  <c r="AJ365" i="6"/>
  <c r="AI365" i="6"/>
  <c r="BM364" i="6"/>
  <c r="BL364" i="6"/>
  <c r="BK364" i="6"/>
  <c r="BI364" i="6"/>
  <c r="BJ364" i="6" s="1"/>
  <c r="BH364" i="6"/>
  <c r="BG364" i="6"/>
  <c r="BE364" i="6"/>
  <c r="BD364" i="6"/>
  <c r="BC364" i="6"/>
  <c r="BA364" i="6"/>
  <c r="AZ364" i="6"/>
  <c r="AY364" i="6"/>
  <c r="AW364" i="6"/>
  <c r="AV364" i="6"/>
  <c r="AU364" i="6"/>
  <c r="AS364" i="6"/>
  <c r="AR364" i="6"/>
  <c r="AQ364" i="6"/>
  <c r="AO364" i="6"/>
  <c r="AN364" i="6"/>
  <c r="AM364" i="6"/>
  <c r="AK364" i="6"/>
  <c r="AJ364" i="6"/>
  <c r="AI364" i="6"/>
  <c r="AL364" i="6" s="1"/>
  <c r="BM363" i="6"/>
  <c r="BL363" i="6"/>
  <c r="BN363" i="6" s="1"/>
  <c r="BK363" i="6"/>
  <c r="BI363" i="6"/>
  <c r="BH363" i="6"/>
  <c r="BG363" i="6"/>
  <c r="BE363" i="6"/>
  <c r="BD363" i="6"/>
  <c r="BC363" i="6"/>
  <c r="BA363" i="6"/>
  <c r="AZ363" i="6"/>
  <c r="BB363" i="6" s="1"/>
  <c r="AY363" i="6"/>
  <c r="AW363" i="6"/>
  <c r="AV363" i="6"/>
  <c r="AX363" i="6" s="1"/>
  <c r="AU363" i="6"/>
  <c r="AS363" i="6"/>
  <c r="AT363" i="6" s="1"/>
  <c r="AR363" i="6"/>
  <c r="AQ363" i="6"/>
  <c r="AO363" i="6"/>
  <c r="AN363" i="6"/>
  <c r="AM363" i="6"/>
  <c r="AK363" i="6"/>
  <c r="AJ363" i="6"/>
  <c r="AI363" i="6"/>
  <c r="BM362" i="6"/>
  <c r="BN362" i="6" s="1"/>
  <c r="BL362" i="6"/>
  <c r="BK362" i="6"/>
  <c r="BI362" i="6"/>
  <c r="BH362" i="6"/>
  <c r="BG362" i="6"/>
  <c r="BE362" i="6"/>
  <c r="BD362" i="6"/>
  <c r="BC362" i="6"/>
  <c r="BA362" i="6"/>
  <c r="AZ362" i="6"/>
  <c r="AY362" i="6"/>
  <c r="BB362" i="6" s="1"/>
  <c r="AW362" i="6"/>
  <c r="AV362" i="6"/>
  <c r="AU362" i="6"/>
  <c r="AX362" i="6" s="1"/>
  <c r="AS362" i="6"/>
  <c r="AR362" i="6"/>
  <c r="AQ362" i="6"/>
  <c r="AT362" i="6" s="1"/>
  <c r="AO362" i="6"/>
  <c r="AN362" i="6"/>
  <c r="AP362" i="6" s="1"/>
  <c r="AM362" i="6"/>
  <c r="AK362" i="6"/>
  <c r="AJ362" i="6"/>
  <c r="AI362" i="6"/>
  <c r="BM361" i="6"/>
  <c r="BL361" i="6"/>
  <c r="BK361" i="6"/>
  <c r="BI361" i="6"/>
  <c r="BH361" i="6"/>
  <c r="BG361" i="6"/>
  <c r="BE361" i="6"/>
  <c r="BD361" i="6"/>
  <c r="BF361" i="6" s="1"/>
  <c r="BC361" i="6"/>
  <c r="BA361" i="6"/>
  <c r="AZ361" i="6"/>
  <c r="AY361" i="6"/>
  <c r="AW361" i="6"/>
  <c r="AV361" i="6"/>
  <c r="AU361" i="6"/>
  <c r="AS361" i="6"/>
  <c r="AR361" i="6"/>
  <c r="AQ361" i="6"/>
  <c r="AO361" i="6"/>
  <c r="AN361" i="6"/>
  <c r="AM361" i="6"/>
  <c r="AK361" i="6"/>
  <c r="AJ361" i="6"/>
  <c r="AI361" i="6"/>
  <c r="BM360" i="6"/>
  <c r="BL360" i="6"/>
  <c r="BK360" i="6"/>
  <c r="BI360" i="6"/>
  <c r="BH360" i="6"/>
  <c r="BG360" i="6"/>
  <c r="BE360" i="6"/>
  <c r="BD360" i="6"/>
  <c r="BC360" i="6"/>
  <c r="BA360" i="6"/>
  <c r="AZ360" i="6"/>
  <c r="AY360" i="6"/>
  <c r="BB360" i="6" s="1"/>
  <c r="CA360" i="6" s="1"/>
  <c r="CB360" i="6" s="1"/>
  <c r="AW360" i="6"/>
  <c r="AV360" i="6"/>
  <c r="AX360" i="6" s="1"/>
  <c r="AU360" i="6"/>
  <c r="AS360" i="6"/>
  <c r="AR360" i="6"/>
  <c r="AQ360" i="6"/>
  <c r="AO360" i="6"/>
  <c r="AN360" i="6"/>
  <c r="AP360" i="6" s="1"/>
  <c r="AM360" i="6"/>
  <c r="AK360" i="6"/>
  <c r="AJ360" i="6"/>
  <c r="AI360" i="6"/>
  <c r="BM359" i="6"/>
  <c r="BL359" i="6"/>
  <c r="BN359" i="6" s="1"/>
  <c r="BK359" i="6"/>
  <c r="BI359" i="6"/>
  <c r="BJ359" i="6" s="1"/>
  <c r="BH359" i="6"/>
  <c r="BG359" i="6"/>
  <c r="BE359" i="6"/>
  <c r="BD359" i="6"/>
  <c r="BC359" i="6"/>
  <c r="BA359" i="6"/>
  <c r="AZ359" i="6"/>
  <c r="AY359" i="6"/>
  <c r="AW359" i="6"/>
  <c r="AV359" i="6"/>
  <c r="AU359" i="6"/>
  <c r="AS359" i="6"/>
  <c r="AR359" i="6"/>
  <c r="AQ359" i="6"/>
  <c r="AO359" i="6"/>
  <c r="AN359" i="6"/>
  <c r="AM359" i="6"/>
  <c r="AK359" i="6"/>
  <c r="AJ359" i="6"/>
  <c r="AI359" i="6"/>
  <c r="BM358" i="6"/>
  <c r="BL358" i="6"/>
  <c r="BK358" i="6"/>
  <c r="BN358" i="6" s="1"/>
  <c r="BI358" i="6"/>
  <c r="BH358" i="6"/>
  <c r="BG358" i="6"/>
  <c r="BJ358" i="6" s="1"/>
  <c r="BE358" i="6"/>
  <c r="BD358" i="6"/>
  <c r="BF358" i="6" s="1"/>
  <c r="BC358" i="6"/>
  <c r="BA358" i="6"/>
  <c r="AZ358" i="6"/>
  <c r="AY358" i="6"/>
  <c r="AW358" i="6"/>
  <c r="AV358" i="6"/>
  <c r="AU358" i="6"/>
  <c r="AS358" i="6"/>
  <c r="AR358" i="6"/>
  <c r="AT358" i="6" s="1"/>
  <c r="AQ358" i="6"/>
  <c r="AO358" i="6"/>
  <c r="AN358" i="6"/>
  <c r="AP358" i="6" s="1"/>
  <c r="AM358" i="6"/>
  <c r="AK358" i="6"/>
  <c r="AJ358" i="6"/>
  <c r="AI358" i="6"/>
  <c r="BM357" i="6"/>
  <c r="BL357" i="6"/>
  <c r="BK357" i="6"/>
  <c r="BI357" i="6"/>
  <c r="BJ357" i="6" s="1"/>
  <c r="BH357" i="6"/>
  <c r="BG357" i="6"/>
  <c r="BE357" i="6"/>
  <c r="BF357" i="6" s="1"/>
  <c r="BD357" i="6"/>
  <c r="BC357" i="6"/>
  <c r="BA357" i="6"/>
  <c r="AZ357" i="6"/>
  <c r="AY357" i="6"/>
  <c r="AW357" i="6"/>
  <c r="AV357" i="6"/>
  <c r="AU357" i="6"/>
  <c r="AS357" i="6"/>
  <c r="AR357" i="6"/>
  <c r="AQ357" i="6"/>
  <c r="AT357" i="6" s="1"/>
  <c r="AO357" i="6"/>
  <c r="AN357" i="6"/>
  <c r="AM357" i="6"/>
  <c r="AP357" i="6" s="1"/>
  <c r="AK357" i="6"/>
  <c r="AJ357" i="6"/>
  <c r="AI357" i="6"/>
  <c r="AL357" i="6" s="1"/>
  <c r="BM356" i="6"/>
  <c r="BL356" i="6"/>
  <c r="BK356" i="6"/>
  <c r="BI356" i="6"/>
  <c r="BH356" i="6"/>
  <c r="BG356" i="6"/>
  <c r="BE356" i="6"/>
  <c r="BF356" i="6" s="1"/>
  <c r="BD356" i="6"/>
  <c r="BC356" i="6"/>
  <c r="BA356" i="6"/>
  <c r="AZ356" i="6"/>
  <c r="BB356" i="6" s="1"/>
  <c r="AY356" i="6"/>
  <c r="AW356" i="6"/>
  <c r="AV356" i="6"/>
  <c r="AU356" i="6"/>
  <c r="AS356" i="6"/>
  <c r="AR356" i="6"/>
  <c r="AQ356" i="6"/>
  <c r="AO356" i="6"/>
  <c r="AN356" i="6"/>
  <c r="AM356" i="6"/>
  <c r="AP356" i="6" s="1"/>
  <c r="AK356" i="6"/>
  <c r="AJ356" i="6"/>
  <c r="AI356" i="6"/>
  <c r="BM355" i="6"/>
  <c r="BL355" i="6"/>
  <c r="BK355" i="6"/>
  <c r="BI355" i="6"/>
  <c r="BH355" i="6"/>
  <c r="BG355" i="6"/>
  <c r="BE355" i="6"/>
  <c r="BD355" i="6"/>
  <c r="BC355" i="6"/>
  <c r="BA355" i="6"/>
  <c r="AZ355" i="6"/>
  <c r="AY355" i="6"/>
  <c r="BB355" i="6" s="1"/>
  <c r="AW355" i="6"/>
  <c r="AV355" i="6"/>
  <c r="AU355" i="6"/>
  <c r="AX355" i="6" s="1"/>
  <c r="AS355" i="6"/>
  <c r="AR355" i="6"/>
  <c r="AQ355" i="6"/>
  <c r="AT355" i="6" s="1"/>
  <c r="AO355" i="6"/>
  <c r="AN355" i="6"/>
  <c r="AP355" i="6" s="1"/>
  <c r="AM355" i="6"/>
  <c r="AK355" i="6"/>
  <c r="AJ355" i="6"/>
  <c r="AI355" i="6"/>
  <c r="BM354" i="6"/>
  <c r="BL354" i="6"/>
  <c r="BN354" i="6" s="1"/>
  <c r="BK354" i="6"/>
  <c r="BI354" i="6"/>
  <c r="BH354" i="6"/>
  <c r="BG354" i="6"/>
  <c r="BE354" i="6"/>
  <c r="BD354" i="6"/>
  <c r="BF354" i="6" s="1"/>
  <c r="BC354" i="6"/>
  <c r="BA354" i="6"/>
  <c r="BB354" i="6" s="1"/>
  <c r="AZ354" i="6"/>
  <c r="AY354" i="6"/>
  <c r="AW354" i="6"/>
  <c r="AV354" i="6"/>
  <c r="AU354" i="6"/>
  <c r="AS354" i="6"/>
  <c r="AR354" i="6"/>
  <c r="AQ354" i="6"/>
  <c r="AO354" i="6"/>
  <c r="AN354" i="6"/>
  <c r="AM354" i="6"/>
  <c r="AK354" i="6"/>
  <c r="AJ354" i="6"/>
  <c r="AI354" i="6"/>
  <c r="AL354" i="6" s="1"/>
  <c r="CG328" i="6"/>
  <c r="CG330" i="6" s="1"/>
  <c r="B341" i="6" s="1"/>
  <c r="AC334" i="6"/>
  <c r="CF328" i="6"/>
  <c r="AB334" i="6"/>
  <c r="CE328" i="6" s="1"/>
  <c r="AA334" i="6"/>
  <c r="CG327" i="6" s="1"/>
  <c r="Z334" i="6"/>
  <c r="CF327" i="6"/>
  <c r="Y334" i="6"/>
  <c r="CE327" i="6"/>
  <c r="X334" i="6"/>
  <c r="CG326" i="6" s="1"/>
  <c r="W334" i="6"/>
  <c r="CF326" i="6"/>
  <c r="V334" i="6"/>
  <c r="CE326" i="6"/>
  <c r="U334" i="6"/>
  <c r="CG325" i="6" s="1"/>
  <c r="T334" i="6"/>
  <c r="CF325" i="6" s="1"/>
  <c r="S334" i="6"/>
  <c r="CE325" i="6"/>
  <c r="R334" i="6"/>
  <c r="Q334" i="6"/>
  <c r="P334" i="6"/>
  <c r="O334" i="6"/>
  <c r="N334" i="6"/>
  <c r="M334" i="6"/>
  <c r="L334" i="6"/>
  <c r="K334" i="6"/>
  <c r="J334" i="6"/>
  <c r="I334" i="6"/>
  <c r="H334" i="6"/>
  <c r="BM333" i="6"/>
  <c r="BL333" i="6"/>
  <c r="BK333" i="6"/>
  <c r="BI333" i="6"/>
  <c r="BH333" i="6"/>
  <c r="BG333" i="6"/>
  <c r="BJ333" i="6" s="1"/>
  <c r="BE333" i="6"/>
  <c r="BF333" i="6" s="1"/>
  <c r="BD333" i="6"/>
  <c r="BC333" i="6"/>
  <c r="BA333" i="6"/>
  <c r="AZ333" i="6"/>
  <c r="AY333" i="6"/>
  <c r="AW333" i="6"/>
  <c r="AV333" i="6"/>
  <c r="AU333" i="6"/>
  <c r="AS333" i="6"/>
  <c r="AR333" i="6"/>
  <c r="AQ333" i="6"/>
  <c r="AT333" i="6" s="1"/>
  <c r="AO333" i="6"/>
  <c r="AN333" i="6"/>
  <c r="AM333" i="6"/>
  <c r="AP333" i="6" s="1"/>
  <c r="AK333" i="6"/>
  <c r="AJ333" i="6"/>
  <c r="AI333" i="6"/>
  <c r="BM332" i="6"/>
  <c r="BL332" i="6"/>
  <c r="BK332" i="6"/>
  <c r="BI332" i="6"/>
  <c r="BH332" i="6"/>
  <c r="BG332" i="6"/>
  <c r="BE332" i="6"/>
  <c r="BD332" i="6"/>
  <c r="BC332" i="6"/>
  <c r="BA332" i="6"/>
  <c r="AZ332" i="6"/>
  <c r="BB332" i="6" s="1"/>
  <c r="AY332" i="6"/>
  <c r="AW332" i="6"/>
  <c r="AV332" i="6"/>
  <c r="AU332" i="6"/>
  <c r="AS332" i="6"/>
  <c r="AR332" i="6"/>
  <c r="AQ332" i="6"/>
  <c r="AO332" i="6"/>
  <c r="AN332" i="6"/>
  <c r="AM332" i="6"/>
  <c r="AK332" i="6"/>
  <c r="AJ332" i="6"/>
  <c r="AI332" i="6"/>
  <c r="AL332" i="6" s="1"/>
  <c r="BM331" i="6"/>
  <c r="BN331" i="6" s="1"/>
  <c r="BL331" i="6"/>
  <c r="BK331" i="6"/>
  <c r="BI331" i="6"/>
  <c r="BH331" i="6"/>
  <c r="BG331" i="6"/>
  <c r="BE331" i="6"/>
  <c r="BD331" i="6"/>
  <c r="BC331" i="6"/>
  <c r="BA331" i="6"/>
  <c r="AZ331" i="6"/>
  <c r="AY331" i="6"/>
  <c r="BB331" i="6" s="1"/>
  <c r="AW331" i="6"/>
  <c r="AV331" i="6"/>
  <c r="AU331" i="6"/>
  <c r="AX331" i="6" s="1"/>
  <c r="AS331" i="6"/>
  <c r="AR331" i="6"/>
  <c r="AQ331" i="6"/>
  <c r="AO331" i="6"/>
  <c r="AN331" i="6"/>
  <c r="AM331" i="6"/>
  <c r="AK331" i="6"/>
  <c r="AJ331" i="6"/>
  <c r="AI331" i="6"/>
  <c r="BM330" i="6"/>
  <c r="BL330" i="6"/>
  <c r="BK330" i="6"/>
  <c r="BI330" i="6"/>
  <c r="BH330" i="6"/>
  <c r="BJ330" i="6" s="1"/>
  <c r="BG330" i="6"/>
  <c r="BE330" i="6"/>
  <c r="BD330" i="6"/>
  <c r="BF330" i="6" s="1"/>
  <c r="BC330" i="6"/>
  <c r="BA330" i="6"/>
  <c r="AZ330" i="6"/>
  <c r="AY330" i="6"/>
  <c r="AW330" i="6"/>
  <c r="AV330" i="6"/>
  <c r="AU330" i="6"/>
  <c r="AS330" i="6"/>
  <c r="AR330" i="6"/>
  <c r="AQ330" i="6"/>
  <c r="AT330" i="6" s="1"/>
  <c r="AO330" i="6"/>
  <c r="AP330" i="6" s="1"/>
  <c r="AN330" i="6"/>
  <c r="AM330" i="6"/>
  <c r="AK330" i="6"/>
  <c r="AJ330" i="6"/>
  <c r="AI330" i="6"/>
  <c r="BM329" i="6"/>
  <c r="BL329" i="6"/>
  <c r="BK329" i="6"/>
  <c r="BI329" i="6"/>
  <c r="BH329" i="6"/>
  <c r="BG329" i="6"/>
  <c r="BJ329" i="6" s="1"/>
  <c r="BE329" i="6"/>
  <c r="BD329" i="6"/>
  <c r="BC329" i="6"/>
  <c r="BF329" i="6" s="1"/>
  <c r="BA329" i="6"/>
  <c r="AZ329" i="6"/>
  <c r="AY329" i="6"/>
  <c r="AW329" i="6"/>
  <c r="AV329" i="6"/>
  <c r="AU329" i="6"/>
  <c r="AX329" i="6" s="1"/>
  <c r="AS329" i="6"/>
  <c r="AR329" i="6"/>
  <c r="AQ329" i="6"/>
  <c r="AT329" i="6" s="1"/>
  <c r="AO329" i="6"/>
  <c r="AN329" i="6"/>
  <c r="AM329" i="6"/>
  <c r="AK329" i="6"/>
  <c r="AJ329" i="6"/>
  <c r="AL329" i="6" s="1"/>
  <c r="AI329" i="6"/>
  <c r="BM328" i="6"/>
  <c r="BL328" i="6"/>
  <c r="BN328" i="6" s="1"/>
  <c r="BK328" i="6"/>
  <c r="BI328" i="6"/>
  <c r="BH328" i="6"/>
  <c r="BG328" i="6"/>
  <c r="BE328" i="6"/>
  <c r="BD328" i="6"/>
  <c r="BF328" i="6" s="1"/>
  <c r="BC328" i="6"/>
  <c r="BA328" i="6"/>
  <c r="AZ328" i="6"/>
  <c r="AY328" i="6"/>
  <c r="BB328" i="6" s="1"/>
  <c r="AW328" i="6"/>
  <c r="AV328" i="6"/>
  <c r="AU328" i="6"/>
  <c r="AS328" i="6"/>
  <c r="AR328" i="6"/>
  <c r="AQ328" i="6"/>
  <c r="AO328" i="6"/>
  <c r="AN328" i="6"/>
  <c r="AM328" i="6"/>
  <c r="AK328" i="6"/>
  <c r="AJ328" i="6"/>
  <c r="AI328" i="6"/>
  <c r="BM327" i="6"/>
  <c r="BL327" i="6"/>
  <c r="BK327" i="6"/>
  <c r="BN327" i="6" s="1"/>
  <c r="BI327" i="6"/>
  <c r="BH327" i="6"/>
  <c r="BG327" i="6"/>
  <c r="BE327" i="6"/>
  <c r="BD327" i="6"/>
  <c r="BC327" i="6"/>
  <c r="BA327" i="6"/>
  <c r="AZ327" i="6"/>
  <c r="AY327" i="6"/>
  <c r="BB327" i="6" s="1"/>
  <c r="AW327" i="6"/>
  <c r="AV327" i="6"/>
  <c r="AU327" i="6"/>
  <c r="AS327" i="6"/>
  <c r="AR327" i="6"/>
  <c r="AT327" i="6" s="1"/>
  <c r="AQ327" i="6"/>
  <c r="AO327" i="6"/>
  <c r="AN327" i="6"/>
  <c r="AM327" i="6"/>
  <c r="AK327" i="6"/>
  <c r="AJ327" i="6"/>
  <c r="AI327" i="6"/>
  <c r="BM326" i="6"/>
  <c r="BL326" i="6"/>
  <c r="BN326" i="6" s="1"/>
  <c r="BK326" i="6"/>
  <c r="BI326" i="6"/>
  <c r="BH326" i="6"/>
  <c r="BG326" i="6"/>
  <c r="BJ326" i="6" s="1"/>
  <c r="BE326" i="6"/>
  <c r="BF326" i="6" s="1"/>
  <c r="BD326" i="6"/>
  <c r="BC326" i="6"/>
  <c r="BA326" i="6"/>
  <c r="AZ326" i="6"/>
  <c r="AY326" i="6"/>
  <c r="AW326" i="6"/>
  <c r="AV326" i="6"/>
  <c r="AU326" i="6"/>
  <c r="AS326" i="6"/>
  <c r="AR326" i="6"/>
  <c r="AQ326" i="6"/>
  <c r="AO326" i="6"/>
  <c r="AN326" i="6"/>
  <c r="AM326" i="6"/>
  <c r="AP326" i="6" s="1"/>
  <c r="CA326" i="6" s="1"/>
  <c r="CB326" i="6" s="1"/>
  <c r="AK326" i="6"/>
  <c r="AJ326" i="6"/>
  <c r="AI326" i="6"/>
  <c r="BM325" i="6"/>
  <c r="BL325" i="6"/>
  <c r="BK325" i="6"/>
  <c r="BI325" i="6"/>
  <c r="BH325" i="6"/>
  <c r="BG325" i="6"/>
  <c r="BE325" i="6"/>
  <c r="BD325" i="6"/>
  <c r="BC325" i="6"/>
  <c r="BA325" i="6"/>
  <c r="AZ325" i="6"/>
  <c r="BB325" i="6" s="1"/>
  <c r="AY325" i="6"/>
  <c r="AW325" i="6"/>
  <c r="AV325" i="6"/>
  <c r="AU325" i="6"/>
  <c r="AS325" i="6"/>
  <c r="AR325" i="6"/>
  <c r="AT325" i="6" s="1"/>
  <c r="AQ325" i="6"/>
  <c r="AO325" i="6"/>
  <c r="AN325" i="6"/>
  <c r="AP325" i="6" s="1"/>
  <c r="AM325" i="6"/>
  <c r="AK325" i="6"/>
  <c r="AJ325" i="6"/>
  <c r="AI325" i="6"/>
  <c r="AL325" i="6" s="1"/>
  <c r="BM324" i="6"/>
  <c r="BN324" i="6" s="1"/>
  <c r="BL324" i="6"/>
  <c r="BK324" i="6"/>
  <c r="BI324" i="6"/>
  <c r="BH324" i="6"/>
  <c r="BG324" i="6"/>
  <c r="BE324" i="6"/>
  <c r="BD324" i="6"/>
  <c r="BC324" i="6"/>
  <c r="BA324" i="6"/>
  <c r="AZ324" i="6"/>
  <c r="AY324" i="6"/>
  <c r="BB324" i="6" s="1"/>
  <c r="AW324" i="6"/>
  <c r="AV324" i="6"/>
  <c r="AU324" i="6"/>
  <c r="AX324" i="6" s="1"/>
  <c r="AS324" i="6"/>
  <c r="AR324" i="6"/>
  <c r="AQ324" i="6"/>
  <c r="AO324" i="6"/>
  <c r="AN324" i="6"/>
  <c r="AM324" i="6"/>
  <c r="AP324" i="6" s="1"/>
  <c r="AK324" i="6"/>
  <c r="AJ324" i="6"/>
  <c r="AI324" i="6"/>
  <c r="BM323" i="6"/>
  <c r="BL323" i="6"/>
  <c r="BK323" i="6"/>
  <c r="BI323" i="6"/>
  <c r="BH323" i="6"/>
  <c r="BJ323" i="6" s="1"/>
  <c r="BJ334" i="6" s="1"/>
  <c r="BG323" i="6"/>
  <c r="BE323" i="6"/>
  <c r="BD323" i="6"/>
  <c r="BC323" i="6"/>
  <c r="BA323" i="6"/>
  <c r="AZ323" i="6"/>
  <c r="AY323" i="6"/>
  <c r="AW323" i="6"/>
  <c r="AV323" i="6"/>
  <c r="AU323" i="6"/>
  <c r="AS323" i="6"/>
  <c r="AR323" i="6"/>
  <c r="AQ323" i="6"/>
  <c r="AT323" i="6" s="1"/>
  <c r="AO323" i="6"/>
  <c r="AP323" i="6" s="1"/>
  <c r="AN323" i="6"/>
  <c r="AM323" i="6"/>
  <c r="AK323" i="6"/>
  <c r="AJ323" i="6"/>
  <c r="AI323" i="6"/>
  <c r="AC305" i="6"/>
  <c r="AB305" i="6"/>
  <c r="AA305" i="6"/>
  <c r="Z305" i="6"/>
  <c r="Y305" i="6"/>
  <c r="X305" i="6"/>
  <c r="W305" i="6"/>
  <c r="V305" i="6"/>
  <c r="U305" i="6"/>
  <c r="T305" i="6"/>
  <c r="S305" i="6"/>
  <c r="R305" i="6"/>
  <c r="Q305" i="6"/>
  <c r="P305" i="6"/>
  <c r="O305" i="6"/>
  <c r="N305" i="6"/>
  <c r="M305" i="6"/>
  <c r="L305" i="6"/>
  <c r="K305" i="6"/>
  <c r="J305" i="6"/>
  <c r="I305" i="6"/>
  <c r="H305" i="6"/>
  <c r="BM304" i="6"/>
  <c r="BL304" i="6"/>
  <c r="BK304" i="6"/>
  <c r="BI304" i="6"/>
  <c r="BH304" i="6"/>
  <c r="BG304" i="6"/>
  <c r="BJ304" i="6" s="1"/>
  <c r="BE304" i="6"/>
  <c r="BD304" i="6"/>
  <c r="BC304" i="6"/>
  <c r="BA304" i="6"/>
  <c r="AZ304" i="6"/>
  <c r="AY304" i="6"/>
  <c r="AW304" i="6"/>
  <c r="AV304" i="6"/>
  <c r="AU304" i="6"/>
  <c r="AS304" i="6"/>
  <c r="AR304" i="6"/>
  <c r="AQ304" i="6"/>
  <c r="AO304" i="6"/>
  <c r="AN304" i="6"/>
  <c r="AM304" i="6"/>
  <c r="AK304" i="6"/>
  <c r="AJ304" i="6"/>
  <c r="AI304" i="6"/>
  <c r="BM303" i="6"/>
  <c r="BL303" i="6"/>
  <c r="BK303" i="6"/>
  <c r="BI303" i="6"/>
  <c r="BH303" i="6"/>
  <c r="BG303" i="6"/>
  <c r="BE303" i="6"/>
  <c r="BD303" i="6"/>
  <c r="BC303" i="6"/>
  <c r="BA303" i="6"/>
  <c r="AZ303" i="6"/>
  <c r="AY303" i="6"/>
  <c r="AW303" i="6"/>
  <c r="AV303" i="6"/>
  <c r="AU303" i="6"/>
  <c r="AS303" i="6"/>
  <c r="AR303" i="6"/>
  <c r="AQ303" i="6"/>
  <c r="AO303" i="6"/>
  <c r="AN303" i="6"/>
  <c r="AM303" i="6"/>
  <c r="AK303" i="6"/>
  <c r="AJ303" i="6"/>
  <c r="AI303" i="6"/>
  <c r="BM302" i="6"/>
  <c r="BL302" i="6"/>
  <c r="BK302" i="6"/>
  <c r="BI302" i="6"/>
  <c r="BH302" i="6"/>
  <c r="BG302" i="6"/>
  <c r="BE302" i="6"/>
  <c r="BD302" i="6"/>
  <c r="BC302" i="6"/>
  <c r="BA302" i="6"/>
  <c r="AZ302" i="6"/>
  <c r="AY302" i="6"/>
  <c r="AW302" i="6"/>
  <c r="AV302" i="6"/>
  <c r="AU302" i="6"/>
  <c r="AS302" i="6"/>
  <c r="AR302" i="6"/>
  <c r="AQ302" i="6"/>
  <c r="AT302" i="6" s="1"/>
  <c r="AO302" i="6"/>
  <c r="AN302" i="6"/>
  <c r="AM302" i="6"/>
  <c r="AK302" i="6"/>
  <c r="AJ302" i="6"/>
  <c r="AI302" i="6"/>
  <c r="BM301" i="6"/>
  <c r="BL301" i="6"/>
  <c r="BK301" i="6"/>
  <c r="BI301" i="6"/>
  <c r="BH301" i="6"/>
  <c r="BG301" i="6"/>
  <c r="BE301" i="6"/>
  <c r="BD301" i="6"/>
  <c r="BC301" i="6"/>
  <c r="BA301" i="6"/>
  <c r="AZ301" i="6"/>
  <c r="AY301" i="6"/>
  <c r="AW301" i="6"/>
  <c r="AV301" i="6"/>
  <c r="AU301" i="6"/>
  <c r="AS301" i="6"/>
  <c r="AR301" i="6"/>
  <c r="AQ301" i="6"/>
  <c r="AO301" i="6"/>
  <c r="AN301" i="6"/>
  <c r="AM301" i="6"/>
  <c r="AK301" i="6"/>
  <c r="AJ301" i="6"/>
  <c r="AI301" i="6"/>
  <c r="AL301" i="6" s="1"/>
  <c r="BM300" i="6"/>
  <c r="BL300" i="6"/>
  <c r="BK300" i="6"/>
  <c r="BI300" i="6"/>
  <c r="BH300" i="6"/>
  <c r="BG300" i="6"/>
  <c r="BE300" i="6"/>
  <c r="BD300" i="6"/>
  <c r="BC300" i="6"/>
  <c r="BA300" i="6"/>
  <c r="AZ300" i="6"/>
  <c r="AY300" i="6"/>
  <c r="AW300" i="6"/>
  <c r="AV300" i="6"/>
  <c r="AU300" i="6"/>
  <c r="AS300" i="6"/>
  <c r="AR300" i="6"/>
  <c r="AQ300" i="6"/>
  <c r="AO300" i="6"/>
  <c r="AN300" i="6"/>
  <c r="AM300" i="6"/>
  <c r="AK300" i="6"/>
  <c r="AJ300" i="6"/>
  <c r="AI300" i="6"/>
  <c r="AL300" i="6" s="1"/>
  <c r="BM299" i="6"/>
  <c r="BL299" i="6"/>
  <c r="BK299" i="6"/>
  <c r="BI299" i="6"/>
  <c r="BJ299" i="6" s="1"/>
  <c r="BH299" i="6"/>
  <c r="BG299" i="6"/>
  <c r="BE299" i="6"/>
  <c r="BD299" i="6"/>
  <c r="BC299" i="6"/>
  <c r="BA299" i="6"/>
  <c r="AZ299" i="6"/>
  <c r="AY299" i="6"/>
  <c r="BB299" i="6" s="1"/>
  <c r="AW299" i="6"/>
  <c r="AV299" i="6"/>
  <c r="AU299" i="6"/>
  <c r="AX299" i="6" s="1"/>
  <c r="AS299" i="6"/>
  <c r="AR299" i="6"/>
  <c r="AQ299" i="6"/>
  <c r="AT299" i="6" s="1"/>
  <c r="AO299" i="6"/>
  <c r="AN299" i="6"/>
  <c r="AM299" i="6"/>
  <c r="AK299" i="6"/>
  <c r="AJ299" i="6"/>
  <c r="AI299" i="6"/>
  <c r="BM298" i="6"/>
  <c r="BL298" i="6"/>
  <c r="BK298" i="6"/>
  <c r="BI298" i="6"/>
  <c r="BH298" i="6"/>
  <c r="BG298" i="6"/>
  <c r="BE298" i="6"/>
  <c r="BD298" i="6"/>
  <c r="BC298" i="6"/>
  <c r="BA298" i="6"/>
  <c r="AZ298" i="6"/>
  <c r="AY298" i="6"/>
  <c r="AW298" i="6"/>
  <c r="AV298" i="6"/>
  <c r="AU298" i="6"/>
  <c r="AS298" i="6"/>
  <c r="AR298" i="6"/>
  <c r="AQ298" i="6"/>
  <c r="AO298" i="6"/>
  <c r="AN298" i="6"/>
  <c r="AM298" i="6"/>
  <c r="AK298" i="6"/>
  <c r="AJ298" i="6"/>
  <c r="AI298" i="6"/>
  <c r="BM297" i="6"/>
  <c r="BN297" i="6" s="1"/>
  <c r="BL297" i="6"/>
  <c r="BK297" i="6"/>
  <c r="BI297" i="6"/>
  <c r="BH297" i="6"/>
  <c r="BG297" i="6"/>
  <c r="BE297" i="6"/>
  <c r="BD297" i="6"/>
  <c r="BC297" i="6"/>
  <c r="BF297" i="6" s="1"/>
  <c r="BA297" i="6"/>
  <c r="AZ297" i="6"/>
  <c r="AY297" i="6"/>
  <c r="BB297" i="6" s="1"/>
  <c r="AW297" i="6"/>
  <c r="AV297" i="6"/>
  <c r="AU297" i="6"/>
  <c r="AS297" i="6"/>
  <c r="AR297" i="6"/>
  <c r="AQ297" i="6"/>
  <c r="AO297" i="6"/>
  <c r="AN297" i="6"/>
  <c r="AM297" i="6"/>
  <c r="AK297" i="6"/>
  <c r="AJ297" i="6"/>
  <c r="AI297" i="6"/>
  <c r="BM296" i="6"/>
  <c r="BL296" i="6"/>
  <c r="BN296" i="6" s="1"/>
  <c r="BK296" i="6"/>
  <c r="BI296" i="6"/>
  <c r="BH296" i="6"/>
  <c r="BG296" i="6"/>
  <c r="BE296" i="6"/>
  <c r="BD296" i="6"/>
  <c r="BC296" i="6"/>
  <c r="BA296" i="6"/>
  <c r="AZ296" i="6"/>
  <c r="AY296" i="6"/>
  <c r="AW296" i="6"/>
  <c r="AV296" i="6"/>
  <c r="AU296" i="6"/>
  <c r="AS296" i="6"/>
  <c r="AR296" i="6"/>
  <c r="AQ296" i="6"/>
  <c r="AO296" i="6"/>
  <c r="AN296" i="6"/>
  <c r="AM296" i="6"/>
  <c r="AK296" i="6"/>
  <c r="AJ296" i="6"/>
  <c r="AI296" i="6"/>
  <c r="BM295" i="6"/>
  <c r="BL295" i="6"/>
  <c r="BK295" i="6"/>
  <c r="BN295" i="6" s="1"/>
  <c r="BI295" i="6"/>
  <c r="BH295" i="6"/>
  <c r="BG295" i="6"/>
  <c r="BJ295" i="6" s="1"/>
  <c r="BE295" i="6"/>
  <c r="BD295" i="6"/>
  <c r="BC295" i="6"/>
  <c r="BA295" i="6"/>
  <c r="AZ295" i="6"/>
  <c r="AY295" i="6"/>
  <c r="AW295" i="6"/>
  <c r="AX295" i="6" s="1"/>
  <c r="AV295" i="6"/>
  <c r="AU295" i="6"/>
  <c r="AS295" i="6"/>
  <c r="AR295" i="6"/>
  <c r="AQ295" i="6"/>
  <c r="AO295" i="6"/>
  <c r="AN295" i="6"/>
  <c r="AM295" i="6"/>
  <c r="AK295" i="6"/>
  <c r="AJ295" i="6"/>
  <c r="AL295" i="6" s="1"/>
  <c r="AI295" i="6"/>
  <c r="BM294" i="6"/>
  <c r="BL294" i="6"/>
  <c r="BK294" i="6"/>
  <c r="BI294" i="6"/>
  <c r="BH294" i="6"/>
  <c r="BG294" i="6"/>
  <c r="BE294" i="6"/>
  <c r="BD294" i="6"/>
  <c r="BF294" i="6" s="1"/>
  <c r="BC294" i="6"/>
  <c r="BA294" i="6"/>
  <c r="BB294" i="6" s="1"/>
  <c r="AZ294" i="6"/>
  <c r="AY294" i="6"/>
  <c r="AW294" i="6"/>
  <c r="AV294" i="6"/>
  <c r="AU294" i="6"/>
  <c r="AS294" i="6"/>
  <c r="AR294" i="6"/>
  <c r="AQ294" i="6"/>
  <c r="AO294" i="6"/>
  <c r="AN294" i="6"/>
  <c r="AM294" i="6"/>
  <c r="AK294" i="6"/>
  <c r="AJ294" i="6"/>
  <c r="AI294" i="6"/>
  <c r="BM293" i="6"/>
  <c r="BL293" i="6"/>
  <c r="BK293" i="6"/>
  <c r="BN293" i="6" s="1"/>
  <c r="BI293" i="6"/>
  <c r="BH293" i="6"/>
  <c r="BG293" i="6"/>
  <c r="BE293" i="6"/>
  <c r="BD293" i="6"/>
  <c r="BC293" i="6"/>
  <c r="BA293" i="6"/>
  <c r="AZ293" i="6"/>
  <c r="AY293" i="6"/>
  <c r="BB293" i="6" s="1"/>
  <c r="AW293" i="6"/>
  <c r="AV293" i="6"/>
  <c r="AX293" i="6" s="1"/>
  <c r="AU293" i="6"/>
  <c r="AS293" i="6"/>
  <c r="AR293" i="6"/>
  <c r="AQ293" i="6"/>
  <c r="AO293" i="6"/>
  <c r="AN293" i="6"/>
  <c r="AM293" i="6"/>
  <c r="AK293" i="6"/>
  <c r="AJ293" i="6"/>
  <c r="AI293" i="6"/>
  <c r="AL293" i="6" s="1"/>
  <c r="BM292" i="6"/>
  <c r="BL292" i="6"/>
  <c r="BK292" i="6"/>
  <c r="BI292" i="6"/>
  <c r="BH292" i="6"/>
  <c r="BG292" i="6"/>
  <c r="BE292" i="6"/>
  <c r="BF292" i="6" s="1"/>
  <c r="BD292" i="6"/>
  <c r="BC292" i="6"/>
  <c r="BA292" i="6"/>
  <c r="AZ292" i="6"/>
  <c r="AY292" i="6"/>
  <c r="AW292" i="6"/>
  <c r="AV292" i="6"/>
  <c r="AU292" i="6"/>
  <c r="AS292" i="6"/>
  <c r="AR292" i="6"/>
  <c r="AQ292" i="6"/>
  <c r="AT292" i="6" s="1"/>
  <c r="AO292" i="6"/>
  <c r="AN292" i="6"/>
  <c r="AM292" i="6"/>
  <c r="AK292" i="6"/>
  <c r="AJ292" i="6"/>
  <c r="AI292" i="6"/>
  <c r="BM291" i="6"/>
  <c r="BL291" i="6"/>
  <c r="BK291" i="6"/>
  <c r="BI291" i="6"/>
  <c r="BH291" i="6"/>
  <c r="BG291" i="6"/>
  <c r="BE291" i="6"/>
  <c r="BD291" i="6"/>
  <c r="BC291" i="6"/>
  <c r="BA291" i="6"/>
  <c r="AZ291" i="6"/>
  <c r="AY291" i="6"/>
  <c r="AW291" i="6"/>
  <c r="AV291" i="6"/>
  <c r="AU291" i="6"/>
  <c r="AS291" i="6"/>
  <c r="AR291" i="6"/>
  <c r="AQ291" i="6"/>
  <c r="AO291" i="6"/>
  <c r="AN291" i="6"/>
  <c r="AM291" i="6"/>
  <c r="AK291" i="6"/>
  <c r="AL291" i="6" s="1"/>
  <c r="AJ291" i="6"/>
  <c r="AI291" i="6"/>
  <c r="BM290" i="6"/>
  <c r="BL290" i="6"/>
  <c r="BK290" i="6"/>
  <c r="BI290" i="6"/>
  <c r="BH290" i="6"/>
  <c r="BG290" i="6"/>
  <c r="BJ290" i="6" s="1"/>
  <c r="BE290" i="6"/>
  <c r="BD290" i="6"/>
  <c r="BC290" i="6"/>
  <c r="BA290" i="6"/>
  <c r="AZ290" i="6"/>
  <c r="AY290" i="6"/>
  <c r="AW290" i="6"/>
  <c r="AV290" i="6"/>
  <c r="AU290" i="6"/>
  <c r="AS290" i="6"/>
  <c r="AR290" i="6"/>
  <c r="AQ290" i="6"/>
  <c r="AO290" i="6"/>
  <c r="AN290" i="6"/>
  <c r="AM290" i="6"/>
  <c r="AK290" i="6"/>
  <c r="AJ290" i="6"/>
  <c r="AI290" i="6"/>
  <c r="BM289" i="6"/>
  <c r="BL289" i="6"/>
  <c r="BK289" i="6"/>
  <c r="BI289" i="6"/>
  <c r="BH289" i="6"/>
  <c r="BG289" i="6"/>
  <c r="BE289" i="6"/>
  <c r="BD289" i="6"/>
  <c r="BC289" i="6"/>
  <c r="BA289" i="6"/>
  <c r="AZ289" i="6"/>
  <c r="AY289" i="6"/>
  <c r="AW289" i="6"/>
  <c r="AV289" i="6"/>
  <c r="AU289" i="6"/>
  <c r="AS289" i="6"/>
  <c r="AT289" i="6" s="1"/>
  <c r="AR289" i="6"/>
  <c r="AQ289" i="6"/>
  <c r="AO289" i="6"/>
  <c r="AN289" i="6"/>
  <c r="AM289" i="6"/>
  <c r="AK289" i="6"/>
  <c r="AJ289" i="6"/>
  <c r="AL289" i="6" s="1"/>
  <c r="AI289" i="6"/>
  <c r="BM288" i="6"/>
  <c r="BL288" i="6"/>
  <c r="BK288" i="6"/>
  <c r="BN288" i="6" s="1"/>
  <c r="BI288" i="6"/>
  <c r="BH288" i="6"/>
  <c r="BG288" i="6"/>
  <c r="BE288" i="6"/>
  <c r="BD288" i="6"/>
  <c r="BC288" i="6"/>
  <c r="BA288" i="6"/>
  <c r="AZ288" i="6"/>
  <c r="AY288" i="6"/>
  <c r="AW288" i="6"/>
  <c r="AV288" i="6"/>
  <c r="AU288" i="6"/>
  <c r="AS288" i="6"/>
  <c r="AR288" i="6"/>
  <c r="AQ288" i="6"/>
  <c r="AT288" i="6" s="1"/>
  <c r="AO288" i="6"/>
  <c r="AN288" i="6"/>
  <c r="AM288" i="6"/>
  <c r="AK288" i="6"/>
  <c r="AJ288" i="6"/>
  <c r="AI288" i="6"/>
  <c r="BM287" i="6"/>
  <c r="BL287" i="6"/>
  <c r="BK287" i="6"/>
  <c r="BI287" i="6"/>
  <c r="BH287" i="6"/>
  <c r="BG287" i="6"/>
  <c r="BJ287" i="6" s="1"/>
  <c r="BE287" i="6"/>
  <c r="BD287" i="6"/>
  <c r="BC287" i="6"/>
  <c r="BA287" i="6"/>
  <c r="BB287" i="6" s="1"/>
  <c r="AZ287" i="6"/>
  <c r="AY287" i="6"/>
  <c r="AW287" i="6"/>
  <c r="AV287" i="6"/>
  <c r="AU287" i="6"/>
  <c r="AS287" i="6"/>
  <c r="AR287" i="6"/>
  <c r="AQ287" i="6"/>
  <c r="AO287" i="6"/>
  <c r="AN287" i="6"/>
  <c r="AM287" i="6"/>
  <c r="AK287" i="6"/>
  <c r="AJ287" i="6"/>
  <c r="AI287" i="6"/>
  <c r="AL287" i="6" s="1"/>
  <c r="BM286" i="6"/>
  <c r="BL286" i="6"/>
  <c r="BK286" i="6"/>
  <c r="BN286" i="6" s="1"/>
  <c r="BI286" i="6"/>
  <c r="BH286" i="6"/>
  <c r="BG286" i="6"/>
  <c r="BE286" i="6"/>
  <c r="BD286" i="6"/>
  <c r="BC286" i="6"/>
  <c r="BA286" i="6"/>
  <c r="AZ286" i="6"/>
  <c r="AY286" i="6"/>
  <c r="AW286" i="6"/>
  <c r="AV286" i="6"/>
  <c r="AU286" i="6"/>
  <c r="AS286" i="6"/>
  <c r="AR286" i="6"/>
  <c r="AQ286" i="6"/>
  <c r="AO286" i="6"/>
  <c r="AN286" i="6"/>
  <c r="AM286" i="6"/>
  <c r="AK286" i="6"/>
  <c r="AJ286" i="6"/>
  <c r="AI286" i="6"/>
  <c r="AL286" i="6" s="1"/>
  <c r="BM285" i="6"/>
  <c r="BL285" i="6"/>
  <c r="BK285" i="6"/>
  <c r="BI285" i="6"/>
  <c r="BJ285" i="6" s="1"/>
  <c r="BH285" i="6"/>
  <c r="BG285" i="6"/>
  <c r="BE285" i="6"/>
  <c r="BD285" i="6"/>
  <c r="BC285" i="6"/>
  <c r="BA285" i="6"/>
  <c r="AZ285" i="6"/>
  <c r="AY285" i="6"/>
  <c r="AW285" i="6"/>
  <c r="AV285" i="6"/>
  <c r="AU285" i="6"/>
  <c r="AX285" i="6" s="1"/>
  <c r="AS285" i="6"/>
  <c r="AR285" i="6"/>
  <c r="AQ285" i="6"/>
  <c r="AT285" i="6" s="1"/>
  <c r="AO285" i="6"/>
  <c r="AN285" i="6"/>
  <c r="AM285" i="6"/>
  <c r="AK285" i="6"/>
  <c r="AJ285" i="6"/>
  <c r="AI285" i="6"/>
  <c r="BM284" i="6"/>
  <c r="BL284" i="6"/>
  <c r="BK284" i="6"/>
  <c r="BI284" i="6"/>
  <c r="BH284" i="6"/>
  <c r="BG284" i="6"/>
  <c r="BE284" i="6"/>
  <c r="BD284" i="6"/>
  <c r="BF284" i="6" s="1"/>
  <c r="BC284" i="6"/>
  <c r="BA284" i="6"/>
  <c r="AZ284" i="6"/>
  <c r="AY284" i="6"/>
  <c r="AW284" i="6"/>
  <c r="AV284" i="6"/>
  <c r="AU284" i="6"/>
  <c r="AS284" i="6"/>
  <c r="AR284" i="6"/>
  <c r="AQ284" i="6"/>
  <c r="AT284" i="6" s="1"/>
  <c r="AO284" i="6"/>
  <c r="AN284" i="6"/>
  <c r="AP284" i="6" s="1"/>
  <c r="AM284" i="6"/>
  <c r="AK284" i="6"/>
  <c r="AJ284" i="6"/>
  <c r="AI284" i="6"/>
  <c r="BM283" i="6"/>
  <c r="BL283" i="6"/>
  <c r="BK283" i="6"/>
  <c r="BI283" i="6"/>
  <c r="BH283" i="6"/>
  <c r="BG283" i="6"/>
  <c r="BE283" i="6"/>
  <c r="BD283" i="6"/>
  <c r="BC283" i="6"/>
  <c r="BF283" i="6" s="1"/>
  <c r="BA283" i="6"/>
  <c r="AZ283" i="6"/>
  <c r="AY283" i="6"/>
  <c r="BB283" i="6" s="1"/>
  <c r="AW283" i="6"/>
  <c r="AV283" i="6"/>
  <c r="AU283" i="6"/>
  <c r="AS283" i="6"/>
  <c r="AR283" i="6"/>
  <c r="AQ283" i="6"/>
  <c r="AO283" i="6"/>
  <c r="AN283" i="6"/>
  <c r="AM283" i="6"/>
  <c r="AK283" i="6"/>
  <c r="AJ283" i="6"/>
  <c r="AI283" i="6"/>
  <c r="AL283" i="6" s="1"/>
  <c r="BM282" i="6"/>
  <c r="BL282" i="6"/>
  <c r="BN282" i="6" s="1"/>
  <c r="BK282" i="6"/>
  <c r="BI282" i="6"/>
  <c r="BH282" i="6"/>
  <c r="BG282" i="6"/>
  <c r="BE282" i="6"/>
  <c r="BD282" i="6"/>
  <c r="BC282" i="6"/>
  <c r="BA282" i="6"/>
  <c r="AZ282" i="6"/>
  <c r="AY282" i="6"/>
  <c r="AW282" i="6"/>
  <c r="AV282" i="6"/>
  <c r="AU282" i="6"/>
  <c r="AS282" i="6"/>
  <c r="AT282" i="6" s="1"/>
  <c r="AR282" i="6"/>
  <c r="AQ282" i="6"/>
  <c r="AO282" i="6"/>
  <c r="AN282" i="6"/>
  <c r="AM282" i="6"/>
  <c r="AK282" i="6"/>
  <c r="AJ282" i="6"/>
  <c r="AL282" i="6" s="1"/>
  <c r="AI282" i="6"/>
  <c r="BM281" i="6"/>
  <c r="BL281" i="6"/>
  <c r="BK281" i="6"/>
  <c r="BI281" i="6"/>
  <c r="BH281" i="6"/>
  <c r="BG281" i="6"/>
  <c r="BE281" i="6"/>
  <c r="BD281" i="6"/>
  <c r="BC281" i="6"/>
  <c r="BA281" i="6"/>
  <c r="AZ281" i="6"/>
  <c r="AY281" i="6"/>
  <c r="AW281" i="6"/>
  <c r="AV281" i="6"/>
  <c r="AX281" i="6" s="1"/>
  <c r="AU281" i="6"/>
  <c r="AS281" i="6"/>
  <c r="AR281" i="6"/>
  <c r="AQ281" i="6"/>
  <c r="AO281" i="6"/>
  <c r="AN281" i="6"/>
  <c r="AP281" i="6" s="1"/>
  <c r="AM281" i="6"/>
  <c r="AK281" i="6"/>
  <c r="AJ281" i="6"/>
  <c r="AI281" i="6"/>
  <c r="BM280" i="6"/>
  <c r="BL280" i="6"/>
  <c r="BK280" i="6"/>
  <c r="BI280" i="6"/>
  <c r="BH280" i="6"/>
  <c r="BG280" i="6"/>
  <c r="BE280" i="6"/>
  <c r="BD280" i="6"/>
  <c r="BC280" i="6"/>
  <c r="BA280" i="6"/>
  <c r="BB280" i="6" s="1"/>
  <c r="AZ280" i="6"/>
  <c r="AY280" i="6"/>
  <c r="AW280" i="6"/>
  <c r="AV280" i="6"/>
  <c r="AU280" i="6"/>
  <c r="AS280" i="6"/>
  <c r="AR280" i="6"/>
  <c r="AQ280" i="6"/>
  <c r="AO280" i="6"/>
  <c r="AN280" i="6"/>
  <c r="AM280" i="6"/>
  <c r="AK280" i="6"/>
  <c r="AJ280" i="6"/>
  <c r="AI280" i="6"/>
  <c r="AL280" i="6" s="1"/>
  <c r="BM279" i="6"/>
  <c r="BL279" i="6"/>
  <c r="BK279" i="6"/>
  <c r="BI279" i="6"/>
  <c r="BH279" i="6"/>
  <c r="BG279" i="6"/>
  <c r="BE279" i="6"/>
  <c r="BF279" i="6" s="1"/>
  <c r="BD279" i="6"/>
  <c r="BC279" i="6"/>
  <c r="BA279" i="6"/>
  <c r="AZ279" i="6"/>
  <c r="AY279" i="6"/>
  <c r="AW279" i="6"/>
  <c r="AV279" i="6"/>
  <c r="AX279" i="6" s="1"/>
  <c r="AU279" i="6"/>
  <c r="AS279" i="6"/>
  <c r="AR279" i="6"/>
  <c r="AQ279" i="6"/>
  <c r="AO279" i="6"/>
  <c r="AN279" i="6"/>
  <c r="AM279" i="6"/>
  <c r="AK279" i="6"/>
  <c r="AJ279" i="6"/>
  <c r="AI279" i="6"/>
  <c r="CG242" i="6"/>
  <c r="CG244" i="6" s="1"/>
  <c r="AC245" i="6"/>
  <c r="CF242" i="6"/>
  <c r="AB245" i="6"/>
  <c r="CE242" i="6"/>
  <c r="AA245" i="6"/>
  <c r="Z245" i="6"/>
  <c r="Y245" i="6"/>
  <c r="X245" i="6"/>
  <c r="W245" i="6"/>
  <c r="V245" i="6"/>
  <c r="U245" i="6"/>
  <c r="CG239" i="6" s="1"/>
  <c r="T245" i="6"/>
  <c r="BU245" i="6" s="1"/>
  <c r="CF239" i="6"/>
  <c r="S245" i="6"/>
  <c r="CE239" i="6" s="1"/>
  <c r="R245" i="6"/>
  <c r="Q245" i="6"/>
  <c r="CF238" i="6"/>
  <c r="P245" i="6"/>
  <c r="CE238" i="6" s="1"/>
  <c r="O245" i="6"/>
  <c r="CG237" i="6"/>
  <c r="N245" i="6"/>
  <c r="CF237" i="6" s="1"/>
  <c r="M245" i="6"/>
  <c r="L245" i="6"/>
  <c r="K245" i="6"/>
  <c r="J245" i="6"/>
  <c r="I245" i="6"/>
  <c r="H245" i="6"/>
  <c r="BO245" i="6"/>
  <c r="BM244" i="6"/>
  <c r="BL244" i="6"/>
  <c r="BK244" i="6"/>
  <c r="BI244" i="6"/>
  <c r="BH244" i="6"/>
  <c r="BG244" i="6"/>
  <c r="BJ244" i="6" s="1"/>
  <c r="BE244" i="6"/>
  <c r="BD244" i="6"/>
  <c r="BC244" i="6"/>
  <c r="BA244" i="6"/>
  <c r="BB244" i="6" s="1"/>
  <c r="AZ244" i="6"/>
  <c r="AY244" i="6"/>
  <c r="AW244" i="6"/>
  <c r="AV244" i="6"/>
  <c r="AX244" i="6" s="1"/>
  <c r="AU244" i="6"/>
  <c r="AS244" i="6"/>
  <c r="AR244" i="6"/>
  <c r="AQ244" i="6"/>
  <c r="AT244" i="6" s="1"/>
  <c r="AO244" i="6"/>
  <c r="AN244" i="6"/>
  <c r="AM244" i="6"/>
  <c r="AK244" i="6"/>
  <c r="AJ244" i="6"/>
  <c r="AI244" i="6"/>
  <c r="BM243" i="6"/>
  <c r="BL243" i="6"/>
  <c r="BK243" i="6"/>
  <c r="BI243" i="6"/>
  <c r="BH243" i="6"/>
  <c r="BG243" i="6"/>
  <c r="BE243" i="6"/>
  <c r="BD243" i="6"/>
  <c r="BC243" i="6"/>
  <c r="BA243" i="6"/>
  <c r="BB243" i="6" s="1"/>
  <c r="AZ243" i="6"/>
  <c r="AY243" i="6"/>
  <c r="AW243" i="6"/>
  <c r="AV243" i="6"/>
  <c r="AX243" i="6" s="1"/>
  <c r="AU243" i="6"/>
  <c r="AS243" i="6"/>
  <c r="AR243" i="6"/>
  <c r="AQ243" i="6"/>
  <c r="AT243" i="6" s="1"/>
  <c r="AO243" i="6"/>
  <c r="AN243" i="6"/>
  <c r="AM243" i="6"/>
  <c r="AP243" i="6" s="1"/>
  <c r="AK243" i="6"/>
  <c r="AJ243" i="6"/>
  <c r="AI243" i="6"/>
  <c r="AL243" i="6" s="1"/>
  <c r="BM242" i="6"/>
  <c r="BN242" i="6" s="1"/>
  <c r="BL242" i="6"/>
  <c r="BK242" i="6"/>
  <c r="BI242" i="6"/>
  <c r="BH242" i="6"/>
  <c r="BG242" i="6"/>
  <c r="BE242" i="6"/>
  <c r="BD242" i="6"/>
  <c r="BF242" i="6" s="1"/>
  <c r="BC242" i="6"/>
  <c r="BA242" i="6"/>
  <c r="AZ242" i="6"/>
  <c r="AY242" i="6"/>
  <c r="BB242" i="6" s="1"/>
  <c r="AW242" i="6"/>
  <c r="AV242" i="6"/>
  <c r="AX242" i="6" s="1"/>
  <c r="AU242" i="6"/>
  <c r="AS242" i="6"/>
  <c r="AR242" i="6"/>
  <c r="AQ242" i="6"/>
  <c r="AO242" i="6"/>
  <c r="AN242" i="6"/>
  <c r="AM242" i="6"/>
  <c r="AP242" i="6" s="1"/>
  <c r="AK242" i="6"/>
  <c r="AJ242" i="6"/>
  <c r="AI242" i="6"/>
  <c r="BM241" i="6"/>
  <c r="BL241" i="6"/>
  <c r="BK241" i="6"/>
  <c r="BI241" i="6"/>
  <c r="BH241" i="6"/>
  <c r="BG241" i="6"/>
  <c r="BE241" i="6"/>
  <c r="BD241" i="6"/>
  <c r="BC241" i="6"/>
  <c r="BA241" i="6"/>
  <c r="AZ241" i="6"/>
  <c r="AY241" i="6"/>
  <c r="BB241" i="6" s="1"/>
  <c r="AW241" i="6"/>
  <c r="AV241" i="6"/>
  <c r="AU241" i="6"/>
  <c r="AS241" i="6"/>
  <c r="AR241" i="6"/>
  <c r="AQ241" i="6"/>
  <c r="AT241" i="6" s="1"/>
  <c r="AO241" i="6"/>
  <c r="AN241" i="6"/>
  <c r="AM241" i="6"/>
  <c r="AK241" i="6"/>
  <c r="AL241" i="6" s="1"/>
  <c r="AJ241" i="6"/>
  <c r="AI241" i="6"/>
  <c r="BM240" i="6"/>
  <c r="BL240" i="6"/>
  <c r="BK240" i="6"/>
  <c r="BI240" i="6"/>
  <c r="BH240" i="6"/>
  <c r="BG240" i="6"/>
  <c r="BE240" i="6"/>
  <c r="BD240" i="6"/>
  <c r="BC240" i="6"/>
  <c r="BA240" i="6"/>
  <c r="AZ240" i="6"/>
  <c r="AY240" i="6"/>
  <c r="AW240" i="6"/>
  <c r="AV240" i="6"/>
  <c r="AU240" i="6"/>
  <c r="AS240" i="6"/>
  <c r="AR240" i="6"/>
  <c r="AQ240" i="6"/>
  <c r="AO240" i="6"/>
  <c r="AN240" i="6"/>
  <c r="AM240" i="6"/>
  <c r="AK240" i="6"/>
  <c r="AL240" i="6" s="1"/>
  <c r="AJ240" i="6"/>
  <c r="AI240" i="6"/>
  <c r="BM239" i="6"/>
  <c r="BL239" i="6"/>
  <c r="BK239" i="6"/>
  <c r="BI239" i="6"/>
  <c r="BH239" i="6"/>
  <c r="BG239" i="6"/>
  <c r="BE239" i="6"/>
  <c r="BD239" i="6"/>
  <c r="BC239" i="6"/>
  <c r="BF239" i="6" s="1"/>
  <c r="BA239" i="6"/>
  <c r="AZ239" i="6"/>
  <c r="AY239" i="6"/>
  <c r="AW239" i="6"/>
  <c r="AV239" i="6"/>
  <c r="AU239" i="6"/>
  <c r="AS239" i="6"/>
  <c r="AR239" i="6"/>
  <c r="AQ239" i="6"/>
  <c r="AO239" i="6"/>
  <c r="AN239" i="6"/>
  <c r="AP239" i="6" s="1"/>
  <c r="AM239" i="6"/>
  <c r="AK239" i="6"/>
  <c r="AJ239" i="6"/>
  <c r="AI239" i="6"/>
  <c r="AL239" i="6" s="1"/>
  <c r="BM238" i="6"/>
  <c r="BL238" i="6"/>
  <c r="BN238" i="6" s="1"/>
  <c r="BK238" i="6"/>
  <c r="BI238" i="6"/>
  <c r="BH238" i="6"/>
  <c r="BG238" i="6"/>
  <c r="BE238" i="6"/>
  <c r="BD238" i="6"/>
  <c r="BC238" i="6"/>
  <c r="BF238" i="6" s="1"/>
  <c r="BA238" i="6"/>
  <c r="AZ238" i="6"/>
  <c r="AY238" i="6"/>
  <c r="AW238" i="6"/>
  <c r="AV238" i="6"/>
  <c r="AU238" i="6"/>
  <c r="AS238" i="6"/>
  <c r="AR238" i="6"/>
  <c r="AQ238" i="6"/>
  <c r="AO238" i="6"/>
  <c r="AN238" i="6"/>
  <c r="AP238" i="6" s="1"/>
  <c r="AM238" i="6"/>
  <c r="AK238" i="6"/>
  <c r="AJ238" i="6"/>
  <c r="AI238" i="6"/>
  <c r="BM237" i="6"/>
  <c r="BL237" i="6"/>
  <c r="BK237" i="6"/>
  <c r="BI237" i="6"/>
  <c r="BH237" i="6"/>
  <c r="BG237" i="6"/>
  <c r="BE237" i="6"/>
  <c r="BD237" i="6"/>
  <c r="BC237" i="6"/>
  <c r="BA237" i="6"/>
  <c r="BB237" i="6" s="1"/>
  <c r="AZ237" i="6"/>
  <c r="AY237" i="6"/>
  <c r="AW237" i="6"/>
  <c r="AV237" i="6"/>
  <c r="AX237" i="6" s="1"/>
  <c r="AU237" i="6"/>
  <c r="AS237" i="6"/>
  <c r="AR237" i="6"/>
  <c r="AQ237" i="6"/>
  <c r="AO237" i="6"/>
  <c r="AN237" i="6"/>
  <c r="AM237" i="6"/>
  <c r="AK237" i="6"/>
  <c r="AJ237" i="6"/>
  <c r="AI237" i="6"/>
  <c r="AL237" i="6" s="1"/>
  <c r="CG209" i="6"/>
  <c r="AC220" i="6"/>
  <c r="CF209" i="6"/>
  <c r="AB220" i="6"/>
  <c r="CE209" i="6"/>
  <c r="AA220" i="6"/>
  <c r="CG208" i="6"/>
  <c r="Z220" i="6"/>
  <c r="CF208" i="6" s="1"/>
  <c r="Y220" i="6"/>
  <c r="CE208" i="6"/>
  <c r="X220" i="6"/>
  <c r="CG207" i="6"/>
  <c r="W220" i="6"/>
  <c r="CF207" i="6" s="1"/>
  <c r="V220" i="6"/>
  <c r="CE207" i="6"/>
  <c r="U220" i="6"/>
  <c r="T220" i="6"/>
  <c r="S220" i="6"/>
  <c r="R220" i="6"/>
  <c r="CG205" i="6"/>
  <c r="Q220" i="6"/>
  <c r="CF205" i="6" s="1"/>
  <c r="P220" i="6"/>
  <c r="CE205" i="6" s="1"/>
  <c r="O220" i="6"/>
  <c r="CG204" i="6"/>
  <c r="N220" i="6"/>
  <c r="CF204" i="6"/>
  <c r="M220" i="6"/>
  <c r="CE204" i="6"/>
  <c r="L220" i="6"/>
  <c r="K220" i="6"/>
  <c r="J220" i="6"/>
  <c r="I220" i="6"/>
  <c r="H220" i="6"/>
  <c r="BM219" i="6"/>
  <c r="BL219" i="6"/>
  <c r="BK219" i="6"/>
  <c r="BI219" i="6"/>
  <c r="BH219" i="6"/>
  <c r="BG219" i="6"/>
  <c r="BE219" i="6"/>
  <c r="BD219" i="6"/>
  <c r="BC219" i="6"/>
  <c r="BA219" i="6"/>
  <c r="AZ219" i="6"/>
  <c r="AY219" i="6"/>
  <c r="AW219" i="6"/>
  <c r="AV219" i="6"/>
  <c r="AU219" i="6"/>
  <c r="AS219" i="6"/>
  <c r="AR219" i="6"/>
  <c r="AQ219" i="6"/>
  <c r="AO219" i="6"/>
  <c r="AN219" i="6"/>
  <c r="AM219" i="6"/>
  <c r="AK219" i="6"/>
  <c r="AJ219" i="6"/>
  <c r="AI219" i="6"/>
  <c r="BM218" i="6"/>
  <c r="BL218" i="6"/>
  <c r="BK218" i="6"/>
  <c r="BI218" i="6"/>
  <c r="BH218" i="6"/>
  <c r="BG218" i="6"/>
  <c r="BE218" i="6"/>
  <c r="BF218" i="6" s="1"/>
  <c r="BD218" i="6"/>
  <c r="BC218" i="6"/>
  <c r="BA218" i="6"/>
  <c r="AZ218" i="6"/>
  <c r="AY218" i="6"/>
  <c r="BB218" i="6" s="1"/>
  <c r="AW218" i="6"/>
  <c r="AV218" i="6"/>
  <c r="AU218" i="6"/>
  <c r="AS218" i="6"/>
  <c r="AT218" i="6" s="1"/>
  <c r="AR218" i="6"/>
  <c r="AQ218" i="6"/>
  <c r="AO218" i="6"/>
  <c r="AN218" i="6"/>
  <c r="AM218" i="6"/>
  <c r="AP218" i="6" s="1"/>
  <c r="AK218" i="6"/>
  <c r="AJ218" i="6"/>
  <c r="AI218" i="6"/>
  <c r="BM217" i="6"/>
  <c r="BL217" i="6"/>
  <c r="BK217" i="6"/>
  <c r="BI217" i="6"/>
  <c r="BH217" i="6"/>
  <c r="BG217" i="6"/>
  <c r="BE217" i="6"/>
  <c r="BD217" i="6"/>
  <c r="BC217" i="6"/>
  <c r="BF217" i="6" s="1"/>
  <c r="BA217" i="6"/>
  <c r="AZ217" i="6"/>
  <c r="BB217" i="6" s="1"/>
  <c r="AY217" i="6"/>
  <c r="AW217" i="6"/>
  <c r="AV217" i="6"/>
  <c r="AU217" i="6"/>
  <c r="AS217" i="6"/>
  <c r="AR217" i="6"/>
  <c r="AQ217" i="6"/>
  <c r="AO217" i="6"/>
  <c r="AP217" i="6" s="1"/>
  <c r="AN217" i="6"/>
  <c r="AM217" i="6"/>
  <c r="AK217" i="6"/>
  <c r="AJ217" i="6"/>
  <c r="AI217" i="6"/>
  <c r="BM216" i="6"/>
  <c r="BL216" i="6"/>
  <c r="BK216" i="6"/>
  <c r="BI216" i="6"/>
  <c r="BH216" i="6"/>
  <c r="BG216" i="6"/>
  <c r="BE216" i="6"/>
  <c r="BD216" i="6"/>
  <c r="BC216" i="6"/>
  <c r="BF216" i="6" s="1"/>
  <c r="BA216" i="6"/>
  <c r="AZ216" i="6"/>
  <c r="AY216" i="6"/>
  <c r="AW216" i="6"/>
  <c r="AV216" i="6"/>
  <c r="AU216" i="6"/>
  <c r="AS216" i="6"/>
  <c r="AR216" i="6"/>
  <c r="AQ216" i="6"/>
  <c r="AO216" i="6"/>
  <c r="AN216" i="6"/>
  <c r="AM216" i="6"/>
  <c r="AK216" i="6"/>
  <c r="AJ216" i="6"/>
  <c r="AI216" i="6"/>
  <c r="BM215" i="6"/>
  <c r="BL215" i="6"/>
  <c r="BK215" i="6"/>
  <c r="BN215" i="6" s="1"/>
  <c r="BI215" i="6"/>
  <c r="BH215" i="6"/>
  <c r="BG215" i="6"/>
  <c r="BE215" i="6"/>
  <c r="BD215" i="6"/>
  <c r="BC215" i="6"/>
  <c r="BA215" i="6"/>
  <c r="BB215" i="6" s="1"/>
  <c r="AZ215" i="6"/>
  <c r="AY215" i="6"/>
  <c r="AW215" i="6"/>
  <c r="AV215" i="6"/>
  <c r="AU215" i="6"/>
  <c r="AS215" i="6"/>
  <c r="AR215" i="6"/>
  <c r="AQ215" i="6"/>
  <c r="AO215" i="6"/>
  <c r="AN215" i="6"/>
  <c r="AM215" i="6"/>
  <c r="AK215" i="6"/>
  <c r="AJ215" i="6"/>
  <c r="AI215" i="6"/>
  <c r="BM214" i="6"/>
  <c r="BL214" i="6"/>
  <c r="BK214" i="6"/>
  <c r="BN214" i="6" s="1"/>
  <c r="BI214" i="6"/>
  <c r="BH214" i="6"/>
  <c r="BG214" i="6"/>
  <c r="BE214" i="6"/>
  <c r="BD214" i="6"/>
  <c r="BC214" i="6"/>
  <c r="BF214" i="6" s="1"/>
  <c r="BA214" i="6"/>
  <c r="AZ214" i="6"/>
  <c r="AY214" i="6"/>
  <c r="AW214" i="6"/>
  <c r="AV214" i="6"/>
  <c r="AX214" i="6" s="1"/>
  <c r="AU214" i="6"/>
  <c r="AS214" i="6"/>
  <c r="AR214" i="6"/>
  <c r="AQ214" i="6"/>
  <c r="AO214" i="6"/>
  <c r="AN214" i="6"/>
  <c r="AM214" i="6"/>
  <c r="AK214" i="6"/>
  <c r="AJ214" i="6"/>
  <c r="AI214" i="6"/>
  <c r="BM213" i="6"/>
  <c r="BN213" i="6" s="1"/>
  <c r="BL213" i="6"/>
  <c r="BK213" i="6"/>
  <c r="BI213" i="6"/>
  <c r="BJ213" i="6" s="1"/>
  <c r="BH213" i="6"/>
  <c r="BG213" i="6"/>
  <c r="BE213" i="6"/>
  <c r="BF213" i="6" s="1"/>
  <c r="BD213" i="6"/>
  <c r="BC213" i="6"/>
  <c r="BA213" i="6"/>
  <c r="AZ213" i="6"/>
  <c r="BB213" i="6" s="1"/>
  <c r="AY213" i="6"/>
  <c r="AW213" i="6"/>
  <c r="AX213" i="6" s="1"/>
  <c r="AV213" i="6"/>
  <c r="AU213" i="6"/>
  <c r="AS213" i="6"/>
  <c r="AR213" i="6"/>
  <c r="AQ213" i="6"/>
  <c r="AO213" i="6"/>
  <c r="AN213" i="6"/>
  <c r="AM213" i="6"/>
  <c r="AK213" i="6"/>
  <c r="AJ213" i="6"/>
  <c r="AI213" i="6"/>
  <c r="BM212" i="6"/>
  <c r="BL212" i="6"/>
  <c r="BK212" i="6"/>
  <c r="BN212" i="6" s="1"/>
  <c r="BI212" i="6"/>
  <c r="BH212" i="6"/>
  <c r="BG212" i="6"/>
  <c r="BE212" i="6"/>
  <c r="BD212" i="6"/>
  <c r="BC212" i="6"/>
  <c r="BA212" i="6"/>
  <c r="AZ212" i="6"/>
  <c r="BB212" i="6" s="1"/>
  <c r="AY212" i="6"/>
  <c r="AW212" i="6"/>
  <c r="AV212" i="6"/>
  <c r="AU212" i="6"/>
  <c r="AX212" i="6" s="1"/>
  <c r="AS212" i="6"/>
  <c r="AR212" i="6"/>
  <c r="AQ212" i="6"/>
  <c r="AO212" i="6"/>
  <c r="AN212" i="6"/>
  <c r="AM212" i="6"/>
  <c r="AK212" i="6"/>
  <c r="AJ212" i="6"/>
  <c r="AI212" i="6"/>
  <c r="BM211" i="6"/>
  <c r="BL211" i="6"/>
  <c r="BK211" i="6"/>
  <c r="BI211" i="6"/>
  <c r="BH211" i="6"/>
  <c r="BG211" i="6"/>
  <c r="BE211" i="6"/>
  <c r="BD211" i="6"/>
  <c r="BC211" i="6"/>
  <c r="BA211" i="6"/>
  <c r="AZ211" i="6"/>
  <c r="AY211" i="6"/>
  <c r="BB211" i="6" s="1"/>
  <c r="AW211" i="6"/>
  <c r="AV211" i="6"/>
  <c r="AU211" i="6"/>
  <c r="AS211" i="6"/>
  <c r="AR211" i="6"/>
  <c r="AQ211" i="6"/>
  <c r="AO211" i="6"/>
  <c r="AN211" i="6"/>
  <c r="AM211" i="6"/>
  <c r="AP211" i="6" s="1"/>
  <c r="AK211" i="6"/>
  <c r="AJ211" i="6"/>
  <c r="AI211" i="6"/>
  <c r="BM210" i="6"/>
  <c r="BL210" i="6"/>
  <c r="BN210" i="6" s="1"/>
  <c r="BK210" i="6"/>
  <c r="BI210" i="6"/>
  <c r="BH210" i="6"/>
  <c r="BG210" i="6"/>
  <c r="BE210" i="6"/>
  <c r="BD210" i="6"/>
  <c r="BC210" i="6"/>
  <c r="BA210" i="6"/>
  <c r="AZ210" i="6"/>
  <c r="AY210" i="6"/>
  <c r="AW210" i="6"/>
  <c r="AV210" i="6"/>
  <c r="AU210" i="6"/>
  <c r="AX210" i="6" s="1"/>
  <c r="AS210" i="6"/>
  <c r="AR210" i="6"/>
  <c r="AQ210" i="6"/>
  <c r="AO210" i="6"/>
  <c r="AN210" i="6"/>
  <c r="AM210" i="6"/>
  <c r="AK210" i="6"/>
  <c r="AJ210" i="6"/>
  <c r="AL210" i="6" s="1"/>
  <c r="AI210" i="6"/>
  <c r="BM209" i="6"/>
  <c r="BL209" i="6"/>
  <c r="BK209" i="6"/>
  <c r="BI209" i="6"/>
  <c r="BH209" i="6"/>
  <c r="BG209" i="6"/>
  <c r="BE209" i="6"/>
  <c r="BD209" i="6"/>
  <c r="BC209" i="6"/>
  <c r="BF209" i="6" s="1"/>
  <c r="BA209" i="6"/>
  <c r="BB209" i="6" s="1"/>
  <c r="AZ209" i="6"/>
  <c r="AY209" i="6"/>
  <c r="AW209" i="6"/>
  <c r="AV209" i="6"/>
  <c r="AU209" i="6"/>
  <c r="AX209" i="6" s="1"/>
  <c r="AS209" i="6"/>
  <c r="AT209" i="6" s="1"/>
  <c r="AR209" i="6"/>
  <c r="AQ209" i="6"/>
  <c r="AO209" i="6"/>
  <c r="AN209" i="6"/>
  <c r="AM209" i="6"/>
  <c r="AK209" i="6"/>
  <c r="AJ209" i="6"/>
  <c r="AL209" i="6" s="1"/>
  <c r="AI209" i="6"/>
  <c r="BM208" i="6"/>
  <c r="BL208" i="6"/>
  <c r="BK208" i="6"/>
  <c r="BI208" i="6"/>
  <c r="BH208" i="6"/>
  <c r="BJ208" i="6" s="1"/>
  <c r="BG208" i="6"/>
  <c r="BE208" i="6"/>
  <c r="BD208" i="6"/>
  <c r="BC208" i="6"/>
  <c r="BA208" i="6"/>
  <c r="AZ208" i="6"/>
  <c r="AY208" i="6"/>
  <c r="AW208" i="6"/>
  <c r="AV208" i="6"/>
  <c r="AU208" i="6"/>
  <c r="AS208" i="6"/>
  <c r="AR208" i="6"/>
  <c r="AQ208" i="6"/>
  <c r="AO208" i="6"/>
  <c r="AN208" i="6"/>
  <c r="AM208" i="6"/>
  <c r="AK208" i="6"/>
  <c r="AJ208" i="6"/>
  <c r="AI208" i="6"/>
  <c r="BM207" i="6"/>
  <c r="BL207" i="6"/>
  <c r="BK207" i="6"/>
  <c r="BN207" i="6" s="1"/>
  <c r="BI207" i="6"/>
  <c r="BH207" i="6"/>
  <c r="BG207" i="6"/>
  <c r="BE207" i="6"/>
  <c r="BD207" i="6"/>
  <c r="BC207" i="6"/>
  <c r="BF207" i="6" s="1"/>
  <c r="BA207" i="6"/>
  <c r="AZ207" i="6"/>
  <c r="AY207" i="6"/>
  <c r="AW207" i="6"/>
  <c r="AV207" i="6"/>
  <c r="AU207" i="6"/>
  <c r="AS207" i="6"/>
  <c r="AR207" i="6"/>
  <c r="AQ207" i="6"/>
  <c r="AT207" i="6" s="1"/>
  <c r="AO207" i="6"/>
  <c r="AN207" i="6"/>
  <c r="AM207" i="6"/>
  <c r="AK207" i="6"/>
  <c r="AJ207" i="6"/>
  <c r="AI207" i="6"/>
  <c r="BM206" i="6"/>
  <c r="BL206" i="6"/>
  <c r="BK206" i="6"/>
  <c r="BI206" i="6"/>
  <c r="BH206" i="6"/>
  <c r="BG206" i="6"/>
  <c r="BJ206" i="6" s="1"/>
  <c r="BE206" i="6"/>
  <c r="BF206" i="6" s="1"/>
  <c r="BD206" i="6"/>
  <c r="BC206" i="6"/>
  <c r="BA206" i="6"/>
  <c r="AZ206" i="6"/>
  <c r="BB206" i="6" s="1"/>
  <c r="AY206" i="6"/>
  <c r="AW206" i="6"/>
  <c r="AV206" i="6"/>
  <c r="AU206" i="6"/>
  <c r="AS206" i="6"/>
  <c r="AR206" i="6"/>
  <c r="AQ206" i="6"/>
  <c r="AT206" i="6" s="1"/>
  <c r="AO206" i="6"/>
  <c r="AN206" i="6"/>
  <c r="AM206" i="6"/>
  <c r="AK206" i="6"/>
  <c r="AJ206" i="6"/>
  <c r="AI206" i="6"/>
  <c r="BM205" i="6"/>
  <c r="BL205" i="6"/>
  <c r="BK205" i="6"/>
  <c r="BN205" i="6" s="1"/>
  <c r="BI205" i="6"/>
  <c r="BH205" i="6"/>
  <c r="BG205" i="6"/>
  <c r="BE205" i="6"/>
  <c r="BD205" i="6"/>
  <c r="BC205" i="6"/>
  <c r="BA205" i="6"/>
  <c r="AZ205" i="6"/>
  <c r="AY205" i="6"/>
  <c r="AW205" i="6"/>
  <c r="AV205" i="6"/>
  <c r="AU205" i="6"/>
  <c r="AX205" i="6" s="1"/>
  <c r="AS205" i="6"/>
  <c r="AR205" i="6"/>
  <c r="AQ205" i="6"/>
  <c r="AO205" i="6"/>
  <c r="AN205" i="6"/>
  <c r="AM205" i="6"/>
  <c r="AK205" i="6"/>
  <c r="AJ205" i="6"/>
  <c r="AI205" i="6"/>
  <c r="AL205" i="6" s="1"/>
  <c r="BM204" i="6"/>
  <c r="BL204" i="6"/>
  <c r="BK204" i="6"/>
  <c r="BI204" i="6"/>
  <c r="BH204" i="6"/>
  <c r="BJ204" i="6" s="1"/>
  <c r="BG204" i="6"/>
  <c r="BE204" i="6"/>
  <c r="BF204" i="6" s="1"/>
  <c r="BD204" i="6"/>
  <c r="BC204" i="6"/>
  <c r="BA204" i="6"/>
  <c r="AZ204" i="6"/>
  <c r="AY204" i="6"/>
  <c r="BB204" i="6" s="1"/>
  <c r="AW204" i="6"/>
  <c r="AV204" i="6"/>
  <c r="AU204" i="6"/>
  <c r="AS204" i="6"/>
  <c r="AR204" i="6"/>
  <c r="AQ204" i="6"/>
  <c r="AO204" i="6"/>
  <c r="AN204" i="6"/>
  <c r="AM204" i="6"/>
  <c r="AP204" i="6" s="1"/>
  <c r="AK204" i="6"/>
  <c r="AJ204" i="6"/>
  <c r="AI204" i="6"/>
  <c r="CG183" i="6"/>
  <c r="AC187" i="6"/>
  <c r="CF183" i="6" s="1"/>
  <c r="AB187" i="6"/>
  <c r="CE183" i="6"/>
  <c r="AA187" i="6"/>
  <c r="CG182" i="6"/>
  <c r="Z187" i="6"/>
  <c r="CF182" i="6"/>
  <c r="Y187" i="6"/>
  <c r="CE182" i="6"/>
  <c r="X187" i="6"/>
  <c r="CG181" i="6" s="1"/>
  <c r="W187" i="6"/>
  <c r="CF181" i="6" s="1"/>
  <c r="V187" i="6"/>
  <c r="CE181" i="6" s="1"/>
  <c r="U187" i="6"/>
  <c r="CG180" i="6"/>
  <c r="T187" i="6"/>
  <c r="CF180" i="6" s="1"/>
  <c r="S187" i="6"/>
  <c r="CE180" i="6"/>
  <c r="R187" i="6"/>
  <c r="CG179" i="6"/>
  <c r="Q187" i="6"/>
  <c r="CF179" i="6" s="1"/>
  <c r="P187" i="6"/>
  <c r="CE179" i="6"/>
  <c r="O187" i="6"/>
  <c r="CG178" i="6" s="1"/>
  <c r="N187" i="6"/>
  <c r="CF178" i="6" s="1"/>
  <c r="M187" i="6"/>
  <c r="CE178" i="6"/>
  <c r="L187" i="6"/>
  <c r="CG177" i="6"/>
  <c r="K187" i="6"/>
  <c r="CF177" i="6" s="1"/>
  <c r="J187" i="6"/>
  <c r="CE177" i="6" s="1"/>
  <c r="I187" i="6"/>
  <c r="H187" i="6"/>
  <c r="CF184" i="6" s="1"/>
  <c r="BM186" i="6"/>
  <c r="BL186" i="6"/>
  <c r="BK186" i="6"/>
  <c r="BN186" i="6" s="1"/>
  <c r="BI186" i="6"/>
  <c r="BH186" i="6"/>
  <c r="BG186" i="6"/>
  <c r="BE186" i="6"/>
  <c r="BD186" i="6"/>
  <c r="BC186" i="6"/>
  <c r="BA186" i="6"/>
  <c r="AZ186" i="6"/>
  <c r="AY186" i="6"/>
  <c r="AW186" i="6"/>
  <c r="AX186" i="6" s="1"/>
  <c r="AV186" i="6"/>
  <c r="AU186" i="6"/>
  <c r="AS186" i="6"/>
  <c r="AR186" i="6"/>
  <c r="AQ186" i="6"/>
  <c r="AO186" i="6"/>
  <c r="AN186" i="6"/>
  <c r="AM186" i="6"/>
  <c r="AK186" i="6"/>
  <c r="AJ186" i="6"/>
  <c r="AI186" i="6"/>
  <c r="BM185" i="6"/>
  <c r="BL185" i="6"/>
  <c r="BK185" i="6"/>
  <c r="BN185" i="6" s="1"/>
  <c r="BI185" i="6"/>
  <c r="BH185" i="6"/>
  <c r="BG185" i="6"/>
  <c r="BE185" i="6"/>
  <c r="BD185" i="6"/>
  <c r="BC185" i="6"/>
  <c r="BA185" i="6"/>
  <c r="AZ185" i="6"/>
  <c r="AY185" i="6"/>
  <c r="AW185" i="6"/>
  <c r="AV185" i="6"/>
  <c r="AX185" i="6" s="1"/>
  <c r="AU185" i="6"/>
  <c r="AS185" i="6"/>
  <c r="AR185" i="6"/>
  <c r="AT185" i="6" s="1"/>
  <c r="AQ185" i="6"/>
  <c r="AO185" i="6"/>
  <c r="AN185" i="6"/>
  <c r="AM185" i="6"/>
  <c r="AP185" i="6" s="1"/>
  <c r="AK185" i="6"/>
  <c r="AJ185" i="6"/>
  <c r="AI185" i="6"/>
  <c r="BM184" i="6"/>
  <c r="BN184" i="6" s="1"/>
  <c r="BL184" i="6"/>
  <c r="BK184" i="6"/>
  <c r="BI184" i="6"/>
  <c r="BH184" i="6"/>
  <c r="BG184" i="6"/>
  <c r="BJ184" i="6" s="1"/>
  <c r="BE184" i="6"/>
  <c r="BF184" i="6" s="1"/>
  <c r="BD184" i="6"/>
  <c r="BC184" i="6"/>
  <c r="BA184" i="6"/>
  <c r="AZ184" i="6"/>
  <c r="AY184" i="6"/>
  <c r="AW184" i="6"/>
  <c r="AV184" i="6"/>
  <c r="AU184" i="6"/>
  <c r="AX184" i="6" s="1"/>
  <c r="AS184" i="6"/>
  <c r="AR184" i="6"/>
  <c r="AQ184" i="6"/>
  <c r="AT184" i="6" s="1"/>
  <c r="AO184" i="6"/>
  <c r="AN184" i="6"/>
  <c r="AM184" i="6"/>
  <c r="AP184" i="6" s="1"/>
  <c r="AK184" i="6"/>
  <c r="AJ184" i="6"/>
  <c r="AI184" i="6"/>
  <c r="BM183" i="6"/>
  <c r="BL183" i="6"/>
  <c r="BK183" i="6"/>
  <c r="BI183" i="6"/>
  <c r="BH183" i="6"/>
  <c r="BG183" i="6"/>
  <c r="BE183" i="6"/>
  <c r="BD183" i="6"/>
  <c r="BF183" i="6" s="1"/>
  <c r="BC183" i="6"/>
  <c r="BA183" i="6"/>
  <c r="AZ183" i="6"/>
  <c r="BB183" i="6" s="1"/>
  <c r="AY183" i="6"/>
  <c r="AW183" i="6"/>
  <c r="AV183" i="6"/>
  <c r="AU183" i="6"/>
  <c r="AX183" i="6" s="1"/>
  <c r="AS183" i="6"/>
  <c r="AR183" i="6"/>
  <c r="AQ183" i="6"/>
  <c r="AO183" i="6"/>
  <c r="AN183" i="6"/>
  <c r="AM183" i="6"/>
  <c r="AK183" i="6"/>
  <c r="AJ183" i="6"/>
  <c r="AI183" i="6"/>
  <c r="AL183" i="6" s="1"/>
  <c r="BM182" i="6"/>
  <c r="BN182" i="6" s="1"/>
  <c r="BL182" i="6"/>
  <c r="BK182" i="6"/>
  <c r="BI182" i="6"/>
  <c r="BH182" i="6"/>
  <c r="BG182" i="6"/>
  <c r="BE182" i="6"/>
  <c r="BD182" i="6"/>
  <c r="BC182" i="6"/>
  <c r="BF182" i="6" s="1"/>
  <c r="BA182" i="6"/>
  <c r="AZ182" i="6"/>
  <c r="AY182" i="6"/>
  <c r="AW182" i="6"/>
  <c r="AV182" i="6"/>
  <c r="AU182" i="6"/>
  <c r="AX182" i="6" s="1"/>
  <c r="AS182" i="6"/>
  <c r="AR182" i="6"/>
  <c r="AQ182" i="6"/>
  <c r="AO182" i="6"/>
  <c r="AP182" i="6" s="1"/>
  <c r="AN182" i="6"/>
  <c r="AM182" i="6"/>
  <c r="AK182" i="6"/>
  <c r="AJ182" i="6"/>
  <c r="AI182" i="6"/>
  <c r="BM181" i="6"/>
  <c r="BL181" i="6"/>
  <c r="BN181" i="6" s="1"/>
  <c r="BK181" i="6"/>
  <c r="BI181" i="6"/>
  <c r="BH181" i="6"/>
  <c r="BJ181" i="6" s="1"/>
  <c r="BG181" i="6"/>
  <c r="BE181" i="6"/>
  <c r="BD181" i="6"/>
  <c r="BC181" i="6"/>
  <c r="BA181" i="6"/>
  <c r="AZ181" i="6"/>
  <c r="AY181" i="6"/>
  <c r="BB181" i="6" s="1"/>
  <c r="AW181" i="6"/>
  <c r="AV181" i="6"/>
  <c r="AU181" i="6"/>
  <c r="AS181" i="6"/>
  <c r="AR181" i="6"/>
  <c r="AQ181" i="6"/>
  <c r="AT181" i="6" s="1"/>
  <c r="AO181" i="6"/>
  <c r="AP181" i="6" s="1"/>
  <c r="AN181" i="6"/>
  <c r="AM181" i="6"/>
  <c r="AK181" i="6"/>
  <c r="AJ181" i="6"/>
  <c r="AL181" i="6" s="1"/>
  <c r="AI181" i="6"/>
  <c r="BM180" i="6"/>
  <c r="BL180" i="6"/>
  <c r="BK180" i="6"/>
  <c r="BI180" i="6"/>
  <c r="BH180" i="6"/>
  <c r="BG180" i="6"/>
  <c r="BJ180" i="6" s="1"/>
  <c r="BE180" i="6"/>
  <c r="BD180" i="6"/>
  <c r="BC180" i="6"/>
  <c r="BF180" i="6" s="1"/>
  <c r="BA180" i="6"/>
  <c r="AZ180" i="6"/>
  <c r="AY180" i="6"/>
  <c r="AW180" i="6"/>
  <c r="AX180" i="6" s="1"/>
  <c r="AV180" i="6"/>
  <c r="AU180" i="6"/>
  <c r="AS180" i="6"/>
  <c r="AR180" i="6"/>
  <c r="AT180" i="6" s="1"/>
  <c r="AQ180" i="6"/>
  <c r="AO180" i="6"/>
  <c r="AN180" i="6"/>
  <c r="AP180" i="6" s="1"/>
  <c r="AM180" i="6"/>
  <c r="AK180" i="6"/>
  <c r="AJ180" i="6"/>
  <c r="AL180" i="6" s="1"/>
  <c r="AL187" i="6" s="1"/>
  <c r="AI180" i="6"/>
  <c r="BM179" i="6"/>
  <c r="BL179" i="6"/>
  <c r="BK179" i="6"/>
  <c r="BN179" i="6" s="1"/>
  <c r="BI179" i="6"/>
  <c r="BH179" i="6"/>
  <c r="BG179" i="6"/>
  <c r="BJ179" i="6" s="1"/>
  <c r="BE179" i="6"/>
  <c r="BD179" i="6"/>
  <c r="BC179" i="6"/>
  <c r="BA179" i="6"/>
  <c r="AZ179" i="6"/>
  <c r="AY179" i="6"/>
  <c r="BB179" i="6" s="1"/>
  <c r="AW179" i="6"/>
  <c r="AX179" i="6" s="1"/>
  <c r="AV179" i="6"/>
  <c r="AU179" i="6"/>
  <c r="AS179" i="6"/>
  <c r="AR179" i="6"/>
  <c r="AQ179" i="6"/>
  <c r="AO179" i="6"/>
  <c r="AN179" i="6"/>
  <c r="AM179" i="6"/>
  <c r="AP179" i="6" s="1"/>
  <c r="AK179" i="6"/>
  <c r="AJ179" i="6"/>
  <c r="AI179" i="6"/>
  <c r="AL179" i="6" s="1"/>
  <c r="BM178" i="6"/>
  <c r="BL178" i="6"/>
  <c r="BK178" i="6"/>
  <c r="BN178" i="6" s="1"/>
  <c r="BI178" i="6"/>
  <c r="BH178" i="6"/>
  <c r="BG178" i="6"/>
  <c r="BE178" i="6"/>
  <c r="BD178" i="6"/>
  <c r="BC178" i="6"/>
  <c r="BA178" i="6"/>
  <c r="AZ178" i="6"/>
  <c r="AY178" i="6"/>
  <c r="AW178" i="6"/>
  <c r="AV178" i="6"/>
  <c r="AU178" i="6"/>
  <c r="AS178" i="6"/>
  <c r="AR178" i="6"/>
  <c r="AQ178" i="6"/>
  <c r="AO178" i="6"/>
  <c r="AN178" i="6"/>
  <c r="AM178" i="6"/>
  <c r="AP178" i="6" s="1"/>
  <c r="AK178" i="6"/>
  <c r="AJ178" i="6"/>
  <c r="AI178" i="6"/>
  <c r="BM177" i="6"/>
  <c r="BL177" i="6"/>
  <c r="BK177" i="6"/>
  <c r="BI177" i="6"/>
  <c r="BH177" i="6"/>
  <c r="BG177" i="6"/>
  <c r="BJ177" i="6" s="1"/>
  <c r="BE177" i="6"/>
  <c r="BF177" i="6" s="1"/>
  <c r="BD177" i="6"/>
  <c r="BC177" i="6"/>
  <c r="BA177" i="6"/>
  <c r="AZ177" i="6"/>
  <c r="AY177" i="6"/>
  <c r="AW177" i="6"/>
  <c r="AV177" i="6"/>
  <c r="AU177" i="6"/>
  <c r="AS177" i="6"/>
  <c r="AR177" i="6"/>
  <c r="AQ177" i="6"/>
  <c r="AT177" i="6" s="1"/>
  <c r="AO177" i="6"/>
  <c r="AN177" i="6"/>
  <c r="AM177" i="6"/>
  <c r="AP177" i="6" s="1"/>
  <c r="AP187" i="6" s="1"/>
  <c r="AK177" i="6"/>
  <c r="AJ177" i="6"/>
  <c r="AI177" i="6"/>
  <c r="AL177" i="6" s="1"/>
  <c r="AC161" i="6"/>
  <c r="AB161" i="6"/>
  <c r="AA161" i="6"/>
  <c r="Z161" i="6"/>
  <c r="Y161" i="6"/>
  <c r="X161" i="6"/>
  <c r="W161" i="6"/>
  <c r="V161" i="6"/>
  <c r="U161" i="6"/>
  <c r="T161" i="6"/>
  <c r="S161" i="6"/>
  <c r="R161" i="6"/>
  <c r="Q161" i="6"/>
  <c r="P161" i="6"/>
  <c r="O161" i="6"/>
  <c r="N161" i="6"/>
  <c r="M161" i="6"/>
  <c r="L161" i="6"/>
  <c r="K161" i="6"/>
  <c r="J161" i="6"/>
  <c r="I161" i="6"/>
  <c r="H161" i="6"/>
  <c r="BM160" i="6"/>
  <c r="BL160" i="6"/>
  <c r="BK160" i="6"/>
  <c r="BI160" i="6"/>
  <c r="BH160" i="6"/>
  <c r="BG160" i="6"/>
  <c r="BE160" i="6"/>
  <c r="BD160" i="6"/>
  <c r="BC160" i="6"/>
  <c r="BF160" i="6" s="1"/>
  <c r="BA160" i="6"/>
  <c r="AZ160" i="6"/>
  <c r="AY160" i="6"/>
  <c r="AW160" i="6"/>
  <c r="AV160" i="6"/>
  <c r="AU160" i="6"/>
  <c r="AS160" i="6"/>
  <c r="AT160" i="6" s="1"/>
  <c r="AR160" i="6"/>
  <c r="AQ160" i="6"/>
  <c r="AO160" i="6"/>
  <c r="AN160" i="6"/>
  <c r="AM160" i="6"/>
  <c r="AK160" i="6"/>
  <c r="AJ160" i="6"/>
  <c r="AI160" i="6"/>
  <c r="BM159" i="6"/>
  <c r="BN159" i="6" s="1"/>
  <c r="BL159" i="6"/>
  <c r="BK159" i="6"/>
  <c r="BI159" i="6"/>
  <c r="BH159" i="6"/>
  <c r="BG159" i="6"/>
  <c r="BJ159" i="6" s="1"/>
  <c r="BE159" i="6"/>
  <c r="BD159" i="6"/>
  <c r="BC159" i="6"/>
  <c r="BA159" i="6"/>
  <c r="AZ159" i="6"/>
  <c r="AY159" i="6"/>
  <c r="AW159" i="6"/>
  <c r="AV159" i="6"/>
  <c r="AU159" i="6"/>
  <c r="AX159" i="6" s="1"/>
  <c r="AS159" i="6"/>
  <c r="AT159" i="6" s="1"/>
  <c r="AR159" i="6"/>
  <c r="AQ159" i="6"/>
  <c r="AO159" i="6"/>
  <c r="AN159" i="6"/>
  <c r="AM159" i="6"/>
  <c r="AK159" i="6"/>
  <c r="AJ159" i="6"/>
  <c r="AI159" i="6"/>
  <c r="BM158" i="6"/>
  <c r="BL158" i="6"/>
  <c r="BK158" i="6"/>
  <c r="BN158" i="6" s="1"/>
  <c r="BI158" i="6"/>
  <c r="BH158" i="6"/>
  <c r="BG158" i="6"/>
  <c r="BJ158" i="6" s="1"/>
  <c r="BE158" i="6"/>
  <c r="BD158" i="6"/>
  <c r="BC158" i="6"/>
  <c r="BA158" i="6"/>
  <c r="AZ158" i="6"/>
  <c r="AY158" i="6"/>
  <c r="AW158" i="6"/>
  <c r="AV158" i="6"/>
  <c r="AU158" i="6"/>
  <c r="AX158" i="6" s="1"/>
  <c r="AS158" i="6"/>
  <c r="AR158" i="6"/>
  <c r="AQ158" i="6"/>
  <c r="AO158" i="6"/>
  <c r="AN158" i="6"/>
  <c r="AP158" i="6" s="1"/>
  <c r="AM158" i="6"/>
  <c r="AK158" i="6"/>
  <c r="AJ158" i="6"/>
  <c r="AI158" i="6"/>
  <c r="BM157" i="6"/>
  <c r="BL157" i="6"/>
  <c r="BK157" i="6"/>
  <c r="BI157" i="6"/>
  <c r="BH157" i="6"/>
  <c r="BJ157" i="6" s="1"/>
  <c r="BG157" i="6"/>
  <c r="BE157" i="6"/>
  <c r="BD157" i="6"/>
  <c r="BC157" i="6"/>
  <c r="BF157" i="6" s="1"/>
  <c r="BA157" i="6"/>
  <c r="BB157" i="6" s="1"/>
  <c r="AZ157" i="6"/>
  <c r="AY157" i="6"/>
  <c r="AW157" i="6"/>
  <c r="AV157" i="6"/>
  <c r="AU157" i="6"/>
  <c r="AS157" i="6"/>
  <c r="AR157" i="6"/>
  <c r="AT157" i="6" s="1"/>
  <c r="AQ157" i="6"/>
  <c r="AO157" i="6"/>
  <c r="AN157" i="6"/>
  <c r="AM157" i="6"/>
  <c r="AP157" i="6" s="1"/>
  <c r="AK157" i="6"/>
  <c r="AJ157" i="6"/>
  <c r="AI157" i="6"/>
  <c r="BM156" i="6"/>
  <c r="BL156" i="6"/>
  <c r="BK156" i="6"/>
  <c r="BI156" i="6"/>
  <c r="BJ156" i="6" s="1"/>
  <c r="BH156" i="6"/>
  <c r="BG156" i="6"/>
  <c r="BE156" i="6"/>
  <c r="BD156" i="6"/>
  <c r="BC156" i="6"/>
  <c r="BA156" i="6"/>
  <c r="AZ156" i="6"/>
  <c r="AY156" i="6"/>
  <c r="AW156" i="6"/>
  <c r="AV156" i="6"/>
  <c r="AX156" i="6" s="1"/>
  <c r="AX161" i="6" s="1"/>
  <c r="AU156" i="6"/>
  <c r="AS156" i="6"/>
  <c r="AR156" i="6"/>
  <c r="AQ156" i="6"/>
  <c r="AO156" i="6"/>
  <c r="AN156" i="6"/>
  <c r="AM156" i="6"/>
  <c r="AK156" i="6"/>
  <c r="AJ156" i="6"/>
  <c r="AI156" i="6"/>
  <c r="AC136" i="6"/>
  <c r="AB136" i="6"/>
  <c r="AA136" i="6"/>
  <c r="CG135" i="6"/>
  <c r="CG138" i="6" s="1"/>
  <c r="Z136" i="6"/>
  <c r="CF135" i="6" s="1"/>
  <c r="Y136" i="6"/>
  <c r="CE135" i="6"/>
  <c r="X136" i="6"/>
  <c r="CG134" i="6"/>
  <c r="W136" i="6"/>
  <c r="CF134" i="6" s="1"/>
  <c r="V136" i="6"/>
  <c r="CE134" i="6" s="1"/>
  <c r="U136" i="6"/>
  <c r="CG133" i="6"/>
  <c r="T136" i="6"/>
  <c r="CF133" i="6" s="1"/>
  <c r="S136" i="6"/>
  <c r="CE133" i="6"/>
  <c r="R136" i="6"/>
  <c r="CG132" i="6" s="1"/>
  <c r="Q136" i="6"/>
  <c r="CF132" i="6"/>
  <c r="P136" i="6"/>
  <c r="CE132" i="6" s="1"/>
  <c r="O136" i="6"/>
  <c r="CG131" i="6"/>
  <c r="N136" i="6"/>
  <c r="CF131" i="6"/>
  <c r="M136" i="6"/>
  <c r="CE131" i="6" s="1"/>
  <c r="L136" i="6"/>
  <c r="K136" i="6"/>
  <c r="J136" i="6"/>
  <c r="I136" i="6"/>
  <c r="H136" i="6"/>
  <c r="BM135" i="6"/>
  <c r="BL135" i="6"/>
  <c r="BN135" i="6" s="1"/>
  <c r="BK135" i="6"/>
  <c r="BI135" i="6"/>
  <c r="BH135" i="6"/>
  <c r="BG135" i="6"/>
  <c r="BE135" i="6"/>
  <c r="BD135" i="6"/>
  <c r="BC135" i="6"/>
  <c r="BA135" i="6"/>
  <c r="AZ135" i="6"/>
  <c r="AY135" i="6"/>
  <c r="AW135" i="6"/>
  <c r="AV135" i="6"/>
  <c r="AU135" i="6"/>
  <c r="AS135" i="6"/>
  <c r="AT135" i="6" s="1"/>
  <c r="AR135" i="6"/>
  <c r="AQ135" i="6"/>
  <c r="AO135" i="6"/>
  <c r="AN135" i="6"/>
  <c r="AM135" i="6"/>
  <c r="AP135" i="6" s="1"/>
  <c r="AK135" i="6"/>
  <c r="AJ135" i="6"/>
  <c r="AL135" i="6" s="1"/>
  <c r="AI135" i="6"/>
  <c r="BM134" i="6"/>
  <c r="BL134" i="6"/>
  <c r="BK134" i="6"/>
  <c r="BI134" i="6"/>
  <c r="BH134" i="6"/>
  <c r="BG134" i="6"/>
  <c r="BJ134" i="6" s="1"/>
  <c r="BE134" i="6"/>
  <c r="BD134" i="6"/>
  <c r="BC134" i="6"/>
  <c r="BF134" i="6" s="1"/>
  <c r="BA134" i="6"/>
  <c r="AZ134" i="6"/>
  <c r="AY134" i="6"/>
  <c r="AW134" i="6"/>
  <c r="AV134" i="6"/>
  <c r="AU134" i="6"/>
  <c r="AS134" i="6"/>
  <c r="AR134" i="6"/>
  <c r="AQ134" i="6"/>
  <c r="AO134" i="6"/>
  <c r="AN134" i="6"/>
  <c r="AP134" i="6" s="1"/>
  <c r="AM134" i="6"/>
  <c r="AK134" i="6"/>
  <c r="AJ134" i="6"/>
  <c r="AI134" i="6"/>
  <c r="BM133" i="6"/>
  <c r="BL133" i="6"/>
  <c r="BK133" i="6"/>
  <c r="BI133" i="6"/>
  <c r="BH133" i="6"/>
  <c r="BG133" i="6"/>
  <c r="BE133" i="6"/>
  <c r="BD133" i="6"/>
  <c r="BC133" i="6"/>
  <c r="BA133" i="6"/>
  <c r="AZ133" i="6"/>
  <c r="AY133" i="6"/>
  <c r="AW133" i="6"/>
  <c r="AV133" i="6"/>
  <c r="AU133" i="6"/>
  <c r="AX133" i="6" s="1"/>
  <c r="AS133" i="6"/>
  <c r="AR133" i="6"/>
  <c r="AT133" i="6" s="1"/>
  <c r="AQ133" i="6"/>
  <c r="AO133" i="6"/>
  <c r="AN133" i="6"/>
  <c r="AM133" i="6"/>
  <c r="AK133" i="6"/>
  <c r="AJ133" i="6"/>
  <c r="AI133" i="6"/>
  <c r="BM132" i="6"/>
  <c r="BL132" i="6"/>
  <c r="BK132" i="6"/>
  <c r="BN132" i="6" s="1"/>
  <c r="BI132" i="6"/>
  <c r="BH132" i="6"/>
  <c r="BJ132" i="6" s="1"/>
  <c r="BG132" i="6"/>
  <c r="BE132" i="6"/>
  <c r="BF132" i="6" s="1"/>
  <c r="BD132" i="6"/>
  <c r="BC132" i="6"/>
  <c r="BA132" i="6"/>
  <c r="AZ132" i="6"/>
  <c r="AY132" i="6"/>
  <c r="AW132" i="6"/>
  <c r="AV132" i="6"/>
  <c r="AU132" i="6"/>
  <c r="AS132" i="6"/>
  <c r="AR132" i="6"/>
  <c r="AQ132" i="6"/>
  <c r="AO132" i="6"/>
  <c r="AP132" i="6" s="1"/>
  <c r="AN132" i="6"/>
  <c r="AM132" i="6"/>
  <c r="AK132" i="6"/>
  <c r="AJ132" i="6"/>
  <c r="AI132" i="6"/>
  <c r="BM131" i="6"/>
  <c r="BL131" i="6"/>
  <c r="BK131" i="6"/>
  <c r="BI131" i="6"/>
  <c r="BH131" i="6"/>
  <c r="BG131" i="6"/>
  <c r="BE131" i="6"/>
  <c r="BD131" i="6"/>
  <c r="BC131" i="6"/>
  <c r="BF131" i="6" s="1"/>
  <c r="BA131" i="6"/>
  <c r="AZ131" i="6"/>
  <c r="AY131" i="6"/>
  <c r="AW131" i="6"/>
  <c r="AV131" i="6"/>
  <c r="AU131" i="6"/>
  <c r="AS131" i="6"/>
  <c r="AR131" i="6"/>
  <c r="AQ131" i="6"/>
  <c r="AO131" i="6"/>
  <c r="AN131" i="6"/>
  <c r="AM131" i="6"/>
  <c r="AP131" i="6" s="1"/>
  <c r="AK131" i="6"/>
  <c r="AJ131" i="6"/>
  <c r="AL131" i="6" s="1"/>
  <c r="CA131" i="6" s="1"/>
  <c r="CB131" i="6" s="1"/>
  <c r="AI131" i="6"/>
  <c r="AZ130" i="6"/>
  <c r="AY130" i="6"/>
  <c r="AX130" i="6"/>
  <c r="AX136" i="6" s="1"/>
  <c r="CK332" i="6"/>
  <c r="AK111" i="6"/>
  <c r="AJ111" i="6"/>
  <c r="AI111" i="6"/>
  <c r="AK110" i="6"/>
  <c r="AJ110" i="6"/>
  <c r="AI110" i="6"/>
  <c r="AK109" i="6"/>
  <c r="AJ109" i="6"/>
  <c r="AI109" i="6"/>
  <c r="AK108" i="6"/>
  <c r="AJ108" i="6"/>
  <c r="AI108" i="6"/>
  <c r="AL108" i="6" s="1"/>
  <c r="AK107" i="6"/>
  <c r="AJ107" i="6"/>
  <c r="AL107" i="6" s="1"/>
  <c r="AI107" i="6"/>
  <c r="AK106" i="6"/>
  <c r="AL106" i="6" s="1"/>
  <c r="AJ106" i="6"/>
  <c r="AI106" i="6"/>
  <c r="AK105" i="6"/>
  <c r="AL105" i="6" s="1"/>
  <c r="AJ105" i="6"/>
  <c r="AI105" i="6"/>
  <c r="AP128" i="5"/>
  <c r="AL128" i="5"/>
  <c r="BZ65" i="4"/>
  <c r="BZ64" i="4"/>
  <c r="BZ63" i="4"/>
  <c r="BZ62" i="4"/>
  <c r="BZ61" i="4"/>
  <c r="BZ60" i="4"/>
  <c r="BZ59" i="4"/>
  <c r="BZ58" i="4"/>
  <c r="BZ57" i="4"/>
  <c r="BZ56" i="4"/>
  <c r="BZ55" i="4"/>
  <c r="BZ54" i="4"/>
  <c r="BZ53" i="4"/>
  <c r="BZ52" i="4"/>
  <c r="BZ51" i="4"/>
  <c r="BZ50" i="4"/>
  <c r="BZ49" i="4"/>
  <c r="BZ48" i="4"/>
  <c r="BZ47" i="4"/>
  <c r="BZ46" i="4"/>
  <c r="BZ45" i="4"/>
  <c r="BZ44" i="4"/>
  <c r="BZ43" i="4"/>
  <c r="BZ42" i="4"/>
  <c r="BZ41" i="4"/>
  <c r="BZ40" i="4"/>
  <c r="BZ39" i="4"/>
  <c r="BZ38" i="4"/>
  <c r="BZ37" i="4"/>
  <c r="BZ36" i="4"/>
  <c r="BZ35" i="4"/>
  <c r="BZ34" i="4"/>
  <c r="BZ33" i="4"/>
  <c r="BZ32" i="4"/>
  <c r="BZ31" i="4"/>
  <c r="B8" i="4"/>
  <c r="B8" i="3"/>
  <c r="B7" i="1"/>
  <c r="AT213" i="6"/>
  <c r="AT215" i="6"/>
  <c r="BJ214" i="6"/>
  <c r="BJ216" i="6"/>
  <c r="AP241" i="6"/>
  <c r="BJ210" i="6"/>
  <c r="AT297" i="6"/>
  <c r="AT381" i="6"/>
  <c r="AT385" i="6"/>
  <c r="AT399" i="6"/>
  <c r="AX218" i="6"/>
  <c r="AX241" i="6"/>
  <c r="AL643" i="6"/>
  <c r="AX333" i="6"/>
  <c r="BF133" i="6"/>
  <c r="AP183" i="6"/>
  <c r="AL219" i="6"/>
  <c r="BB301" i="6"/>
  <c r="BB281" i="6"/>
  <c r="BB289" i="6"/>
  <c r="BB291" i="6"/>
  <c r="AL480" i="6"/>
  <c r="AT179" i="6"/>
  <c r="AT204" i="6"/>
  <c r="AT208" i="6"/>
  <c r="AP528" i="6"/>
  <c r="AP532" i="6"/>
  <c r="AP711" i="6"/>
  <c r="AM1007" i="9"/>
  <c r="AK1008" i="9" s="1"/>
  <c r="AL489" i="10"/>
  <c r="AH977" i="10"/>
  <c r="AL487" i="10"/>
  <c r="AL486" i="10"/>
  <c r="AL488" i="10"/>
  <c r="AI977" i="10"/>
  <c r="AH485" i="10"/>
  <c r="AH981" i="10"/>
  <c r="AI981" i="10"/>
  <c r="AP903" i="10"/>
  <c r="AH973" i="10"/>
  <c r="AI973" i="10"/>
  <c r="AI974" i="10"/>
  <c r="AH974" i="10"/>
  <c r="AI976" i="10"/>
  <c r="AH976" i="10"/>
  <c r="AH978" i="10"/>
  <c r="AO488" i="10"/>
  <c r="AO487" i="10"/>
  <c r="AO489" i="10"/>
  <c r="AO486" i="10"/>
  <c r="AI978" i="10"/>
  <c r="AH486" i="10"/>
  <c r="AH980" i="10"/>
  <c r="AI980" i="10"/>
  <c r="AI982" i="10"/>
  <c r="AH982" i="10"/>
  <c r="AI984" i="10"/>
  <c r="AH984" i="10"/>
  <c r="AJ139" i="10" a="1"/>
  <c r="AJ139" i="10" s="1"/>
  <c r="AJ132" i="10" a="1"/>
  <c r="AJ132" i="10"/>
  <c r="AJ126" i="10" a="1"/>
  <c r="AJ126" i="10" s="1"/>
  <c r="AJ131" i="10" a="1"/>
  <c r="AJ131" i="10" s="1"/>
  <c r="AJ137" i="10" a="1"/>
  <c r="AJ137" i="10" s="1"/>
  <c r="AJ133" i="10" a="1"/>
  <c r="AJ133" i="10"/>
  <c r="AJ144" i="10" a="1"/>
  <c r="AJ144" i="10" s="1"/>
  <c r="AJ138" i="10" a="1"/>
  <c r="AJ138" i="10"/>
  <c r="AJ125" i="10" a="1"/>
  <c r="AJ125" i="10"/>
  <c r="AJ143" i="10" a="1"/>
  <c r="AJ143" i="10" s="1"/>
  <c r="AJ130" i="10" a="1"/>
  <c r="AJ130" i="10" s="1"/>
  <c r="AJ124" i="10" a="1"/>
  <c r="AJ124" i="10" s="1"/>
  <c r="AJ127" i="10" a="1"/>
  <c r="AJ127" i="10"/>
  <c r="AJ142" i="10" a="1"/>
  <c r="AJ142" i="10" s="1"/>
  <c r="AJ136" i="10" a="1"/>
  <c r="AJ136" i="10"/>
  <c r="AJ129" i="10" a="1"/>
  <c r="AJ129" i="10"/>
  <c r="AJ123" i="10" a="1"/>
  <c r="AJ123" i="10" s="1"/>
  <c r="AJ141" i="10" a="1"/>
  <c r="AJ141" i="10" s="1"/>
  <c r="AJ135" i="10" a="1"/>
  <c r="AJ135" i="10" s="1"/>
  <c r="AJ140" i="10" a="1"/>
  <c r="AJ140" i="10" s="1"/>
  <c r="AJ134" i="10" a="1"/>
  <c r="AJ134" i="10"/>
  <c r="AJ128" i="10" a="1"/>
  <c r="AJ128" i="10" s="1"/>
  <c r="AO173" i="10"/>
  <c r="AP176" i="10" a="1"/>
  <c r="AP176" i="10" s="1"/>
  <c r="AP180" i="10" a="1"/>
  <c r="AP180" i="10" s="1"/>
  <c r="AP178" i="10" a="1"/>
  <c r="AP178" i="10" s="1"/>
  <c r="AO172" i="10"/>
  <c r="AO171" i="10"/>
  <c r="AP170" i="10" a="1"/>
  <c r="AP170" i="10" s="1"/>
  <c r="AO174" i="10"/>
  <c r="AO179" i="10"/>
  <c r="AO175" i="10"/>
  <c r="AO177" i="10"/>
  <c r="AI983" i="10"/>
  <c r="AH983" i="10"/>
  <c r="AI975" i="10"/>
  <c r="AH975" i="10"/>
  <c r="AH979" i="10"/>
  <c r="AI979" i="10"/>
  <c r="AM1003" i="9"/>
  <c r="AI995" i="9"/>
  <c r="AH995" i="9"/>
  <c r="AI997" i="9"/>
  <c r="AX997" i="9"/>
  <c r="AH997" i="9"/>
  <c r="AX999" i="9"/>
  <c r="AI999" i="9"/>
  <c r="AH999" i="9"/>
  <c r="AG446" i="9"/>
  <c r="AX1001" i="9"/>
  <c r="AI1001" i="9"/>
  <c r="AH1001" i="9"/>
  <c r="AG1001" i="9"/>
  <c r="AI1003" i="9"/>
  <c r="AG1003" i="9"/>
  <c r="AX1003" i="9"/>
  <c r="AH1003" i="9"/>
  <c r="AI1005" i="9"/>
  <c r="AG1005" i="9"/>
  <c r="AH1005" i="9"/>
  <c r="AH461" i="9"/>
  <c r="AI461" i="9"/>
  <c r="AI463" i="9" s="1"/>
  <c r="AP667" i="9"/>
  <c r="AI996" i="9"/>
  <c r="AH996" i="9"/>
  <c r="AI998" i="9"/>
  <c r="AX998" i="9"/>
  <c r="AH998" i="9"/>
  <c r="AX1000" i="9"/>
  <c r="AI1000" i="9"/>
  <c r="AH1000" i="9"/>
  <c r="AH487" i="9"/>
  <c r="AL448" i="9"/>
  <c r="AI1002" i="9"/>
  <c r="AX1002" i="9"/>
  <c r="AH1002" i="9"/>
  <c r="AG1002" i="9"/>
  <c r="AI1004" i="9"/>
  <c r="AG1004" i="9"/>
  <c r="AH1004" i="9"/>
  <c r="AI1006" i="9"/>
  <c r="AH1006" i="9"/>
  <c r="AP663" i="9"/>
  <c r="AH462" i="9"/>
  <c r="AH463" i="9" s="1"/>
  <c r="AI462" i="9"/>
  <c r="BN332" i="6"/>
  <c r="BB379" i="6"/>
  <c r="AL159" i="6"/>
  <c r="AT211" i="6"/>
  <c r="BJ291" i="6"/>
  <c r="AL486" i="6"/>
  <c r="AX204" i="6"/>
  <c r="BB216" i="6"/>
  <c r="AX323" i="6"/>
  <c r="AX325" i="6"/>
  <c r="BJ218" i="6"/>
  <c r="AX326" i="6"/>
  <c r="AL537" i="6"/>
  <c r="AT219" i="6"/>
  <c r="AT293" i="6"/>
  <c r="AP576" i="6"/>
  <c r="AP577" i="6" s="1"/>
  <c r="AP779" i="6"/>
  <c r="AL109" i="6"/>
  <c r="AP186" i="6"/>
  <c r="BJ211" i="6"/>
  <c r="BJ212" i="6"/>
  <c r="BF280" i="6"/>
  <c r="AL641" i="6"/>
  <c r="AL649" i="6"/>
  <c r="AL686" i="6"/>
  <c r="BN244" i="6"/>
  <c r="AP237" i="6"/>
  <c r="AP240" i="6"/>
  <c r="BN240" i="6"/>
  <c r="CM385" i="6"/>
  <c r="CM365" i="6"/>
  <c r="CM372" i="6"/>
  <c r="CM396" i="6"/>
  <c r="CM395" i="6"/>
  <c r="BN131" i="6"/>
  <c r="BJ178" i="6"/>
  <c r="BJ205" i="6"/>
  <c r="AL208" i="6"/>
  <c r="BF208" i="6"/>
  <c r="BB210" i="6"/>
  <c r="AL213" i="6"/>
  <c r="BN245" i="6"/>
  <c r="BF244" i="6"/>
  <c r="BB290" i="6"/>
  <c r="AL297" i="6"/>
  <c r="AL299" i="6"/>
  <c r="BF304" i="6"/>
  <c r="BF332" i="6"/>
  <c r="AL478" i="6"/>
  <c r="BB282" i="6"/>
  <c r="BB135" i="6"/>
  <c r="BB158" i="6"/>
  <c r="BJ160" i="6"/>
  <c r="BB177" i="6"/>
  <c r="BB178" i="6"/>
  <c r="BB180" i="6"/>
  <c r="AX208" i="6"/>
  <c r="BJ217" i="6"/>
  <c r="BF237" i="6"/>
  <c r="BB240" i="6"/>
  <c r="AT291" i="6"/>
  <c r="AP299" i="6"/>
  <c r="BJ300" i="6"/>
  <c r="BF323" i="6"/>
  <c r="BF324" i="6"/>
  <c r="AP328" i="6"/>
  <c r="AX330" i="6"/>
  <c r="AL377" i="6"/>
  <c r="CA377" i="6" s="1"/>
  <c r="CB377" i="6" s="1"/>
  <c r="AL473" i="6"/>
  <c r="AL481" i="6"/>
  <c r="CK159" i="6"/>
  <c r="BN177" i="6"/>
  <c r="BN180" i="6"/>
  <c r="BJ207" i="6"/>
  <c r="BF210" i="6"/>
  <c r="AL215" i="6"/>
  <c r="BN239" i="6"/>
  <c r="BS245" i="6"/>
  <c r="AL281" i="6"/>
  <c r="BN325" i="6"/>
  <c r="AP331" i="6"/>
  <c r="AX332" i="6"/>
  <c r="AL476" i="6"/>
  <c r="CG210" i="6"/>
  <c r="BW245" i="6"/>
  <c r="BF325" i="6"/>
  <c r="BJ403" i="6"/>
  <c r="AP443" i="6"/>
  <c r="AX132" i="6"/>
  <c r="AX135" i="6"/>
  <c r="BF178" i="6"/>
  <c r="BF179" i="6"/>
  <c r="BF181" i="6"/>
  <c r="AL206" i="6"/>
  <c r="AL211" i="6"/>
  <c r="AX238" i="6"/>
  <c r="AP244" i="6"/>
  <c r="BQ245" i="6"/>
  <c r="BF293" i="6"/>
  <c r="AP525" i="6"/>
  <c r="AP529" i="6"/>
  <c r="AP537" i="6"/>
  <c r="AL133" i="6"/>
  <c r="AP133" i="6"/>
  <c r="AL158" i="6"/>
  <c r="AL178" i="6"/>
  <c r="AL182" i="6"/>
  <c r="BF185" i="6"/>
  <c r="BJ209" i="6"/>
  <c r="AL212" i="6"/>
  <c r="BF212" i="6"/>
  <c r="AX216" i="6"/>
  <c r="AL217" i="6"/>
  <c r="BT245" i="6"/>
  <c r="BF298" i="6"/>
  <c r="AT300" i="6"/>
  <c r="BB300" i="6"/>
  <c r="BN303" i="6"/>
  <c r="BF327" i="6"/>
  <c r="AT331" i="6"/>
  <c r="AP445" i="6"/>
  <c r="AX177" i="6"/>
  <c r="AX178" i="6"/>
  <c r="AX181" i="6"/>
  <c r="BF186" i="6"/>
  <c r="AX206" i="6"/>
  <c r="AL207" i="6"/>
  <c r="AL218" i="6"/>
  <c r="BF241" i="6"/>
  <c r="BX245" i="6"/>
  <c r="AL647" i="6"/>
  <c r="B213" i="5"/>
  <c r="AT977" i="10"/>
  <c r="AT953" i="10"/>
  <c r="AT945" i="10"/>
  <c r="AT781" i="10"/>
  <c r="AT773" i="10"/>
  <c r="AT730" i="10"/>
  <c r="AT978" i="10"/>
  <c r="AT946" i="10"/>
  <c r="AT782" i="10"/>
  <c r="AT774" i="10"/>
  <c r="AT731" i="10"/>
  <c r="AT952" i="10"/>
  <c r="AT944" i="10"/>
  <c r="AT780" i="10"/>
  <c r="AT979" i="10"/>
  <c r="AT947" i="10"/>
  <c r="AT783" i="10"/>
  <c r="AT775" i="10"/>
  <c r="AT732" i="10"/>
  <c r="AT980" i="10"/>
  <c r="AT948" i="10"/>
  <c r="AT784" i="10"/>
  <c r="AT776" i="10"/>
  <c r="AT733" i="10"/>
  <c r="AT981" i="10"/>
  <c r="AT949" i="10"/>
  <c r="AT785" i="10"/>
  <c r="AT777" i="10"/>
  <c r="AT734" i="10"/>
  <c r="AT726" i="10"/>
  <c r="AT976" i="10"/>
  <c r="AT982" i="10"/>
  <c r="AT974" i="10"/>
  <c r="AT950" i="10"/>
  <c r="AT786" i="10"/>
  <c r="AT778" i="10"/>
  <c r="AT735" i="10"/>
  <c r="AT727" i="10"/>
  <c r="AT983" i="10"/>
  <c r="AT975" i="10"/>
  <c r="AT951" i="10"/>
  <c r="AT779" i="10"/>
  <c r="AT728" i="10"/>
  <c r="AT729" i="10"/>
  <c r="AU978" i="10"/>
  <c r="AU946" i="10"/>
  <c r="AU782" i="10"/>
  <c r="AU774" i="10"/>
  <c r="AU731" i="10"/>
  <c r="AU979" i="10"/>
  <c r="AU947" i="10"/>
  <c r="AU783" i="10"/>
  <c r="AU775" i="10"/>
  <c r="AU732" i="10"/>
  <c r="AU945" i="10"/>
  <c r="AU980" i="10"/>
  <c r="AU948" i="10"/>
  <c r="AU784" i="10"/>
  <c r="AU776" i="10"/>
  <c r="AU733" i="10"/>
  <c r="AU981" i="10"/>
  <c r="AU949" i="10"/>
  <c r="AU785" i="10"/>
  <c r="AU777" i="10"/>
  <c r="AU734" i="10"/>
  <c r="AU726" i="10"/>
  <c r="AU982" i="10"/>
  <c r="AU974" i="10"/>
  <c r="AU950" i="10"/>
  <c r="AU786" i="10"/>
  <c r="AU778" i="10"/>
  <c r="AU735" i="10"/>
  <c r="AU727" i="10"/>
  <c r="AU977" i="10"/>
  <c r="AU953" i="10"/>
  <c r="AU781" i="10"/>
  <c r="AU983" i="10"/>
  <c r="AU975" i="10"/>
  <c r="AU951" i="10"/>
  <c r="AU779" i="10"/>
  <c r="AU728" i="10"/>
  <c r="AU976" i="10"/>
  <c r="AU952" i="10"/>
  <c r="AU944" i="10"/>
  <c r="AU780" i="10"/>
  <c r="AU729" i="10"/>
  <c r="AU730" i="10"/>
  <c r="AU773" i="10"/>
  <c r="AS976" i="10"/>
  <c r="AS952" i="10"/>
  <c r="AS944" i="10"/>
  <c r="AF846" i="10"/>
  <c r="AG846" i="10" s="1"/>
  <c r="AH846" i="10" s="1"/>
  <c r="AF835" i="10"/>
  <c r="AG835" i="10" s="1"/>
  <c r="AH835" i="10" s="1"/>
  <c r="AF828" i="10"/>
  <c r="AG828" i="10" s="1"/>
  <c r="AH828" i="10" s="1"/>
  <c r="AS780" i="10"/>
  <c r="AS729" i="10"/>
  <c r="AS977" i="10"/>
  <c r="AS953" i="10"/>
  <c r="AS945" i="10"/>
  <c r="AF878" i="10"/>
  <c r="AG878" i="10" s="1"/>
  <c r="AH878" i="10" s="1"/>
  <c r="AF873" i="10"/>
  <c r="AG873" i="10" s="1"/>
  <c r="AH873" i="10" s="1"/>
  <c r="AF866" i="10"/>
  <c r="AG866" i="10" s="1"/>
  <c r="AH866" i="10" s="1"/>
  <c r="AF854" i="10"/>
  <c r="AG854" i="10" s="1"/>
  <c r="AH854" i="10" s="1"/>
  <c r="AF850" i="10"/>
  <c r="AG850" i="10" s="1"/>
  <c r="AH850" i="10" s="1"/>
  <c r="AF847" i="10"/>
  <c r="AG847" i="10" s="1"/>
  <c r="AH847" i="10" s="1"/>
  <c r="AF837" i="10"/>
  <c r="AG837" i="10" s="1"/>
  <c r="AH837" i="10" s="1"/>
  <c r="AF832" i="10"/>
  <c r="AG832" i="10" s="1"/>
  <c r="AH832" i="10" s="1"/>
  <c r="AF826" i="10"/>
  <c r="AG826" i="10" s="1"/>
  <c r="AH826" i="10" s="1"/>
  <c r="AS781" i="10"/>
  <c r="AS773" i="10"/>
  <c r="AS730" i="10"/>
  <c r="AF863" i="10"/>
  <c r="AG863" i="10" s="1"/>
  <c r="AH863" i="10" s="1"/>
  <c r="AF853" i="10"/>
  <c r="AG853" i="10" s="1"/>
  <c r="AH853" i="10" s="1"/>
  <c r="AJ837" i="10"/>
  <c r="AF831" i="10"/>
  <c r="AG831" i="10" s="1"/>
  <c r="AH831" i="10" s="1"/>
  <c r="AS978" i="10"/>
  <c r="AS946" i="10"/>
  <c r="AF871" i="10"/>
  <c r="AG871" i="10" s="1"/>
  <c r="AH871" i="10" s="1"/>
  <c r="AF868" i="10"/>
  <c r="AG868" i="10" s="1"/>
  <c r="AH868" i="10" s="1"/>
  <c r="AF861" i="10"/>
  <c r="AG861" i="10" s="1"/>
  <c r="AH861" i="10" s="1"/>
  <c r="AF859" i="10"/>
  <c r="AG859" i="10" s="1"/>
  <c r="AH859" i="10" s="1"/>
  <c r="AF856" i="10"/>
  <c r="AG856" i="10" s="1"/>
  <c r="AH856" i="10" s="1"/>
  <c r="AF842" i="10"/>
  <c r="AG842" i="10" s="1"/>
  <c r="AH842" i="10" s="1"/>
  <c r="AF830" i="10"/>
  <c r="AG830" i="10" s="1"/>
  <c r="AH830" i="10" s="1"/>
  <c r="AS782" i="10"/>
  <c r="AS774" i="10"/>
  <c r="AS731" i="10"/>
  <c r="AS979" i="10"/>
  <c r="AS947" i="10"/>
  <c r="AF876" i="10"/>
  <c r="AG876" i="10" s="1"/>
  <c r="AH876" i="10" s="1"/>
  <c r="AF851" i="10"/>
  <c r="AG851" i="10" s="1"/>
  <c r="AH851" i="10" s="1"/>
  <c r="AF845" i="10"/>
  <c r="AG845" i="10" s="1"/>
  <c r="AH845" i="10" s="1"/>
  <c r="AS783" i="10"/>
  <c r="AS775" i="10"/>
  <c r="AS732" i="10"/>
  <c r="AS980" i="10"/>
  <c r="AS948" i="10"/>
  <c r="AF874" i="10"/>
  <c r="AG874" i="10" s="1"/>
  <c r="AH874" i="10" s="1"/>
  <c r="AF869" i="10"/>
  <c r="AG869" i="10" s="1"/>
  <c r="AH869" i="10" s="1"/>
  <c r="AF867" i="10"/>
  <c r="AG867" i="10" s="1"/>
  <c r="AH867" i="10" s="1"/>
  <c r="AF864" i="10"/>
  <c r="AG864" i="10" s="1"/>
  <c r="AH864" i="10" s="1"/>
  <c r="AF862" i="10"/>
  <c r="AG862" i="10" s="1"/>
  <c r="AH862" i="10" s="1"/>
  <c r="AF857" i="10"/>
  <c r="AG857" i="10" s="1"/>
  <c r="AH857" i="10" s="1"/>
  <c r="AF855" i="10"/>
  <c r="AG855" i="10" s="1"/>
  <c r="AH855" i="10" s="1"/>
  <c r="AF843" i="10"/>
  <c r="AG843" i="10" s="1"/>
  <c r="AH843" i="10" s="1"/>
  <c r="AF836" i="10"/>
  <c r="AG836" i="10" s="1"/>
  <c r="AH836" i="10" s="1"/>
  <c r="AS784" i="10"/>
  <c r="AS776" i="10"/>
  <c r="AS733" i="10"/>
  <c r="AS983" i="10"/>
  <c r="AS975" i="10"/>
  <c r="AS951" i="10"/>
  <c r="AF870" i="10"/>
  <c r="AG870" i="10" s="1"/>
  <c r="AH870" i="10" s="1"/>
  <c r="AF860" i="10"/>
  <c r="AG860" i="10" s="1"/>
  <c r="AH860" i="10" s="1"/>
  <c r="AF844" i="10"/>
  <c r="AG844" i="10" s="1"/>
  <c r="AH844" i="10" s="1"/>
  <c r="AF839" i="10"/>
  <c r="AG839" i="10" s="1"/>
  <c r="AH839" i="10" s="1"/>
  <c r="AG825" i="10"/>
  <c r="AS779" i="10"/>
  <c r="AS981" i="10"/>
  <c r="AS949" i="10"/>
  <c r="AF849" i="10"/>
  <c r="AG849" i="10" s="1"/>
  <c r="AH849" i="10" s="1"/>
  <c r="AF848" i="10"/>
  <c r="AG848" i="10" s="1"/>
  <c r="AH848" i="10" s="1"/>
  <c r="AF841" i="10"/>
  <c r="AG841" i="10" s="1"/>
  <c r="AH841" i="10" s="1"/>
  <c r="AF840" i="10"/>
  <c r="AG840" i="10" s="1"/>
  <c r="AH840" i="10" s="1"/>
  <c r="AF833" i="10"/>
  <c r="AG833" i="10" s="1"/>
  <c r="AH833" i="10" s="1"/>
  <c r="AF829" i="10"/>
  <c r="AG829" i="10" s="1"/>
  <c r="AH829" i="10" s="1"/>
  <c r="AS785" i="10"/>
  <c r="AS777" i="10"/>
  <c r="AS734" i="10"/>
  <c r="AS726" i="10"/>
  <c r="AS982" i="10"/>
  <c r="AS974" i="10"/>
  <c r="AS950" i="10"/>
  <c r="AF877" i="10"/>
  <c r="AG877" i="10" s="1"/>
  <c r="AH877" i="10" s="1"/>
  <c r="AF875" i="10"/>
  <c r="AG875" i="10" s="1"/>
  <c r="AH875" i="10" s="1"/>
  <c r="AF872" i="10"/>
  <c r="AG872" i="10" s="1"/>
  <c r="AH872" i="10" s="1"/>
  <c r="AF865" i="10"/>
  <c r="AG865" i="10" s="1"/>
  <c r="AH865" i="10" s="1"/>
  <c r="AF858" i="10"/>
  <c r="AG858" i="10" s="1"/>
  <c r="AH858" i="10" s="1"/>
  <c r="AF852" i="10"/>
  <c r="AG852" i="10" s="1"/>
  <c r="AH852" i="10" s="1"/>
  <c r="AJ839" i="10"/>
  <c r="AF838" i="10"/>
  <c r="AG838" i="10" s="1"/>
  <c r="AH838" i="10" s="1"/>
  <c r="AF834" i="10"/>
  <c r="AG834" i="10" s="1"/>
  <c r="AH834" i="10" s="1"/>
  <c r="AF827" i="10"/>
  <c r="AS786" i="10"/>
  <c r="AS778" i="10"/>
  <c r="AS735" i="10"/>
  <c r="AS727" i="10"/>
  <c r="AS728" i="10"/>
  <c r="AV979" i="10"/>
  <c r="AV947" i="10"/>
  <c r="AV783" i="10"/>
  <c r="AV775" i="10"/>
  <c r="AV732" i="10"/>
  <c r="AV980" i="10"/>
  <c r="AV948" i="10"/>
  <c r="AV784" i="10"/>
  <c r="AV776" i="10"/>
  <c r="AV733" i="10"/>
  <c r="AV782" i="10"/>
  <c r="AV774" i="10"/>
  <c r="AV981" i="10"/>
  <c r="AV949" i="10"/>
  <c r="AV785" i="10"/>
  <c r="AV777" i="10"/>
  <c r="AV734" i="10"/>
  <c r="AV726" i="10"/>
  <c r="AV982" i="10"/>
  <c r="AV974" i="10"/>
  <c r="AV950" i="10"/>
  <c r="AV786" i="10"/>
  <c r="AV778" i="10"/>
  <c r="AV735" i="10"/>
  <c r="AV727" i="10"/>
  <c r="AV983" i="10"/>
  <c r="AV975" i="10"/>
  <c r="AV951" i="10"/>
  <c r="AV779" i="10"/>
  <c r="AV728" i="10"/>
  <c r="AV978" i="10"/>
  <c r="AV946" i="10"/>
  <c r="AV976" i="10"/>
  <c r="AV952" i="10"/>
  <c r="AV944" i="10"/>
  <c r="AV780" i="10"/>
  <c r="AV729" i="10"/>
  <c r="AV977" i="10"/>
  <c r="AV953" i="10"/>
  <c r="AV945" i="10"/>
  <c r="AV781" i="10"/>
  <c r="AV773" i="10"/>
  <c r="AV730" i="10"/>
  <c r="AV731" i="10"/>
  <c r="EE229" i="10"/>
  <c r="AX982" i="10"/>
  <c r="AX981" i="10"/>
  <c r="EE228" i="10"/>
  <c r="EE230" i="10"/>
  <c r="AX983" i="10"/>
  <c r="AH448" i="10"/>
  <c r="AH449" i="10" s="1"/>
  <c r="EE225" i="10"/>
  <c r="AX978" i="10"/>
  <c r="EE227" i="10"/>
  <c r="AX980" i="10"/>
  <c r="AG464" i="10"/>
  <c r="AH463" i="10"/>
  <c r="AH447" i="10"/>
  <c r="EE224" i="10"/>
  <c r="AG447" i="10"/>
  <c r="AX977" i="10"/>
  <c r="AL449" i="10"/>
  <c r="AX979" i="10"/>
  <c r="EE226" i="10"/>
  <c r="AH462" i="10"/>
  <c r="EE221" i="10"/>
  <c r="EE223" i="10"/>
  <c r="AX976" i="10"/>
  <c r="EE222" i="10"/>
  <c r="AX975" i="10"/>
  <c r="AL968" i="9"/>
  <c r="AP716" i="9"/>
  <c r="AS1004" i="9"/>
  <c r="AS1002" i="9"/>
  <c r="AS1000" i="9"/>
  <c r="AS998" i="9"/>
  <c r="AS996" i="9"/>
  <c r="AS1005" i="9"/>
  <c r="AS1003" i="9"/>
  <c r="AS1001" i="9"/>
  <c r="AS999" i="9"/>
  <c r="AS997" i="9"/>
  <c r="AP659" i="9"/>
  <c r="AO173" i="9"/>
  <c r="AO172" i="9"/>
  <c r="AP179" i="9" a="1"/>
  <c r="AP179" i="9" s="1"/>
  <c r="AO171" i="9"/>
  <c r="AO177" i="9"/>
  <c r="AP178" i="9" a="1"/>
  <c r="AP178" i="9" s="1"/>
  <c r="AP170" i="9" a="1"/>
  <c r="AP170" i="9" s="1"/>
  <c r="AP176" i="9" a="1"/>
  <c r="AP176" i="9" s="1"/>
  <c r="AO175" i="9"/>
  <c r="AO174" i="9"/>
  <c r="AJ140" i="9" a="1"/>
  <c r="AJ140" i="9" s="1"/>
  <c r="AT1004" i="9"/>
  <c r="AT1002" i="9"/>
  <c r="AT1000" i="9"/>
  <c r="AT998" i="9"/>
  <c r="AT996" i="9"/>
  <c r="AT1005" i="9"/>
  <c r="AT1003" i="9"/>
  <c r="AT1001" i="9"/>
  <c r="AT999" i="9"/>
  <c r="AT997" i="9"/>
  <c r="AL802" i="9"/>
  <c r="AU1004" i="9"/>
  <c r="AU1002" i="9"/>
  <c r="AU1000" i="9"/>
  <c r="AU998" i="9"/>
  <c r="AU996" i="9"/>
  <c r="AU1005" i="9"/>
  <c r="AU1003" i="9"/>
  <c r="AU1001" i="9"/>
  <c r="AU999" i="9"/>
  <c r="AU997" i="9"/>
  <c r="AV1004" i="9"/>
  <c r="AV1002" i="9"/>
  <c r="AV1000" i="9"/>
  <c r="AV998" i="9"/>
  <c r="AV996" i="9"/>
  <c r="AV1005" i="9"/>
  <c r="AV1003" i="9"/>
  <c r="AV1001" i="9"/>
  <c r="AV999" i="9"/>
  <c r="AV997" i="9"/>
  <c r="AP665" i="9"/>
  <c r="AP689" i="9"/>
  <c r="AP692" i="9"/>
  <c r="AL800" i="9"/>
  <c r="AL808" i="9"/>
  <c r="AO55" i="9"/>
  <c r="AO63" i="9"/>
  <c r="AO71" i="9"/>
  <c r="AO87" i="9"/>
  <c r="AO95" i="9"/>
  <c r="AL768" i="6"/>
  <c r="AL684" i="6"/>
  <c r="AQ684" i="6" s="1"/>
  <c r="AP688" i="6"/>
  <c r="AL690" i="6"/>
  <c r="AP702" i="6"/>
  <c r="AL691" i="6"/>
  <c r="AL774" i="6"/>
  <c r="AP747" i="6"/>
  <c r="AL780" i="6"/>
  <c r="AP708" i="6"/>
  <c r="AP712" i="6"/>
  <c r="AL687" i="6"/>
  <c r="AL700" i="6"/>
  <c r="AP693" i="6"/>
  <c r="AQ693" i="6" s="1"/>
  <c r="AR693" i="6" s="1"/>
  <c r="AL708" i="6"/>
  <c r="AQ708" i="6" s="1"/>
  <c r="AR708" i="6" s="1"/>
  <c r="AP692" i="6"/>
  <c r="AP709" i="6"/>
  <c r="AP661" i="9"/>
  <c r="AP723" i="9"/>
  <c r="AL754" i="9"/>
  <c r="AP658" i="9"/>
  <c r="AP687" i="9"/>
  <c r="AP690" i="9"/>
  <c r="AL798" i="9"/>
  <c r="AL806" i="9"/>
  <c r="AR846" i="9"/>
  <c r="AR848" i="9"/>
  <c r="AR850" i="9"/>
  <c r="AS973" i="9"/>
  <c r="AS974" i="9"/>
  <c r="AS966" i="9"/>
  <c r="AS975" i="9"/>
  <c r="AS967" i="9"/>
  <c r="AS968" i="9"/>
  <c r="AS969" i="9"/>
  <c r="AS970" i="9"/>
  <c r="AS971" i="9"/>
  <c r="AS972" i="9"/>
  <c r="AM170" i="9"/>
  <c r="AT974" i="9"/>
  <c r="AT966" i="9"/>
  <c r="AT975" i="9"/>
  <c r="AT967" i="9"/>
  <c r="AT968" i="9"/>
  <c r="AT969" i="9"/>
  <c r="AT970" i="9"/>
  <c r="AT971" i="9"/>
  <c r="AT972" i="9"/>
  <c r="AT973" i="9"/>
  <c r="AP656" i="9"/>
  <c r="AL927" i="9"/>
  <c r="AL935" i="9"/>
  <c r="AL943" i="9"/>
  <c r="AO584" i="9"/>
  <c r="AO592" i="9"/>
  <c r="AO600" i="9"/>
  <c r="AO616" i="9"/>
  <c r="AU975" i="9"/>
  <c r="AU967" i="9"/>
  <c r="AU968" i="9"/>
  <c r="AU969" i="9"/>
  <c r="AU970" i="9"/>
  <c r="AU971" i="9"/>
  <c r="AU972" i="9"/>
  <c r="AU973" i="9"/>
  <c r="AU974" i="9"/>
  <c r="AU966" i="9"/>
  <c r="AP657" i="9"/>
  <c r="AV968" i="9"/>
  <c r="AV969" i="9"/>
  <c r="AV970" i="9"/>
  <c r="AV971" i="9"/>
  <c r="AV972" i="9"/>
  <c r="AV973" i="9"/>
  <c r="AV967" i="9"/>
  <c r="AV974" i="9"/>
  <c r="AV966" i="9"/>
  <c r="AV975" i="9"/>
  <c r="AR897" i="9"/>
  <c r="AM171" i="9"/>
  <c r="AM179" i="9"/>
  <c r="AP655" i="9"/>
  <c r="AP714" i="9"/>
  <c r="AP717" i="9"/>
  <c r="AO493" i="9"/>
  <c r="AO489" i="9"/>
  <c r="AO492" i="9"/>
  <c r="AO488" i="9"/>
  <c r="AO491" i="9"/>
  <c r="AO487" i="9"/>
  <c r="AO486" i="9"/>
  <c r="AO490" i="9"/>
  <c r="AV807" i="9"/>
  <c r="AV805" i="9"/>
  <c r="AV803" i="9"/>
  <c r="AV801" i="9"/>
  <c r="AV799" i="9"/>
  <c r="AV797" i="9"/>
  <c r="AV795" i="9"/>
  <c r="AV757" i="9"/>
  <c r="AV755" i="9"/>
  <c r="AV753" i="9"/>
  <c r="AV751" i="9"/>
  <c r="AV749" i="9"/>
  <c r="AV808" i="9"/>
  <c r="AV806" i="9"/>
  <c r="AV804" i="9"/>
  <c r="AV802" i="9"/>
  <c r="AV800" i="9"/>
  <c r="AV798" i="9"/>
  <c r="AV796" i="9"/>
  <c r="AV756" i="9"/>
  <c r="AV754" i="9"/>
  <c r="AV752" i="9"/>
  <c r="AV750" i="9"/>
  <c r="AV748" i="9"/>
  <c r="AL748" i="9"/>
  <c r="AL751" i="9"/>
  <c r="AL756" i="9"/>
  <c r="AL797" i="9"/>
  <c r="AL805" i="9"/>
  <c r="AU807" i="9"/>
  <c r="AU805" i="9"/>
  <c r="AU803" i="9"/>
  <c r="AU801" i="9"/>
  <c r="AU799" i="9"/>
  <c r="AU797" i="9"/>
  <c r="AU795" i="9"/>
  <c r="AU757" i="9"/>
  <c r="AU755" i="9"/>
  <c r="AU753" i="9"/>
  <c r="AU751" i="9"/>
  <c r="AU749" i="9"/>
  <c r="AU806" i="9"/>
  <c r="AU796" i="9"/>
  <c r="AU756" i="9"/>
  <c r="AU752" i="9"/>
  <c r="AU750" i="9"/>
  <c r="AU808" i="9"/>
  <c r="AU804" i="9"/>
  <c r="AU802" i="9"/>
  <c r="AU800" i="9"/>
  <c r="AU798" i="9"/>
  <c r="AU754" i="9"/>
  <c r="AU748" i="9"/>
  <c r="AM173" i="9"/>
  <c r="AP668" i="9"/>
  <c r="AO633" i="9"/>
  <c r="AP666" i="9"/>
  <c r="AP718" i="9"/>
  <c r="AL795" i="9"/>
  <c r="AL803" i="9"/>
  <c r="AP664" i="9"/>
  <c r="AR852" i="9"/>
  <c r="AR854" i="9"/>
  <c r="AL486" i="9"/>
  <c r="AL493" i="9"/>
  <c r="AL489" i="9"/>
  <c r="AL492" i="9"/>
  <c r="AL488" i="9"/>
  <c r="AL491" i="9"/>
  <c r="AL487" i="9"/>
  <c r="AL494" i="9"/>
  <c r="AL490" i="9"/>
  <c r="AP662" i="9"/>
  <c r="AP708" i="9"/>
  <c r="AP724" i="9"/>
  <c r="AP748" i="9"/>
  <c r="AL801" i="9"/>
  <c r="AS808" i="9"/>
  <c r="AS806" i="9"/>
  <c r="AS804" i="9"/>
  <c r="AS802" i="9"/>
  <c r="AS800" i="9"/>
  <c r="AS798" i="9"/>
  <c r="AS796" i="9"/>
  <c r="AS756" i="9"/>
  <c r="AS754" i="9"/>
  <c r="AS752" i="9"/>
  <c r="AS750" i="9"/>
  <c r="AS748" i="9"/>
  <c r="AS757" i="9"/>
  <c r="AS755" i="9"/>
  <c r="AS753" i="9"/>
  <c r="AS751" i="9"/>
  <c r="AS749" i="9"/>
  <c r="AS807" i="9"/>
  <c r="AS805" i="9"/>
  <c r="AS803" i="9"/>
  <c r="AS801" i="9"/>
  <c r="AS799" i="9"/>
  <c r="AS797" i="9"/>
  <c r="AS795" i="9"/>
  <c r="AH795" i="9"/>
  <c r="B819" i="9" s="1"/>
  <c r="AP660" i="9"/>
  <c r="AP719" i="9"/>
  <c r="AP722" i="9"/>
  <c r="AL755" i="9"/>
  <c r="AP773" i="9"/>
  <c r="AL796" i="9"/>
  <c r="AL804" i="9"/>
  <c r="AT808" i="9"/>
  <c r="AT806" i="9"/>
  <c r="AT804" i="9"/>
  <c r="AT802" i="9"/>
  <c r="AT800" i="9"/>
  <c r="AT798" i="9"/>
  <c r="AT796" i="9"/>
  <c r="AT750" i="9"/>
  <c r="AT757" i="9"/>
  <c r="AT755" i="9"/>
  <c r="AT753" i="9"/>
  <c r="AT751" i="9"/>
  <c r="AT749" i="9"/>
  <c r="AT807" i="9"/>
  <c r="AT805" i="9"/>
  <c r="AT803" i="9"/>
  <c r="AT801" i="9"/>
  <c r="AT799" i="9"/>
  <c r="AT797" i="9"/>
  <c r="AT795" i="9"/>
  <c r="AT756" i="9"/>
  <c r="AT752" i="9"/>
  <c r="AT748" i="9"/>
  <c r="AT754" i="9"/>
  <c r="AL686" i="9"/>
  <c r="AP709" i="9"/>
  <c r="AL799" i="9"/>
  <c r="AL807" i="9"/>
  <c r="AL926" i="9"/>
  <c r="AL934" i="9"/>
  <c r="AL942" i="9"/>
  <c r="AL967" i="9"/>
  <c r="AL975" i="9"/>
  <c r="AZ862" i="9"/>
  <c r="AV863" i="9"/>
  <c r="AV865" i="9"/>
  <c r="AZ866" i="9"/>
  <c r="AZ888" i="9"/>
  <c r="AV901" i="9"/>
  <c r="AZ897" i="9"/>
  <c r="AR855" i="9"/>
  <c r="AR857" i="9"/>
  <c r="AR861" i="9"/>
  <c r="AR871" i="9"/>
  <c r="AR873" i="9"/>
  <c r="AR877" i="9"/>
  <c r="AR881" i="9"/>
  <c r="AR887" i="9"/>
  <c r="AV847" i="9"/>
  <c r="AV849" i="9"/>
  <c r="AR867" i="9"/>
  <c r="AZ870" i="9"/>
  <c r="AZ874" i="9"/>
  <c r="AR864" i="9"/>
  <c r="AR866" i="9"/>
  <c r="AR868" i="9"/>
  <c r="AR870" i="9"/>
  <c r="AV885" i="9"/>
  <c r="AZ847" i="9"/>
  <c r="AZ849" i="9"/>
  <c r="AZ859" i="9"/>
  <c r="AZ861" i="9"/>
  <c r="AZ863" i="9"/>
  <c r="AZ865" i="9"/>
  <c r="AZ881" i="9"/>
  <c r="AZ885" i="9"/>
  <c r="AZ889" i="9"/>
  <c r="AZ891" i="9"/>
  <c r="AR859" i="9"/>
  <c r="AV886" i="9"/>
  <c r="AR889" i="9"/>
  <c r="AR893" i="9"/>
  <c r="AZ901" i="9"/>
  <c r="AZ850" i="9"/>
  <c r="AR851" i="9"/>
  <c r="AZ854" i="9"/>
  <c r="AZ858" i="9"/>
  <c r="AR863" i="9"/>
  <c r="AZ852" i="9"/>
  <c r="AV859" i="9"/>
  <c r="AV861" i="9"/>
  <c r="AZ898" i="9"/>
  <c r="AZ864" i="9"/>
  <c r="AZ846" i="9"/>
  <c r="AR853" i="9"/>
  <c r="AZ855" i="9"/>
  <c r="AZ857" i="9"/>
  <c r="AR860" i="9"/>
  <c r="AZ860" i="9"/>
  <c r="AR862" i="9"/>
  <c r="AR869" i="9"/>
  <c r="AZ871" i="9"/>
  <c r="AZ873" i="9"/>
  <c r="AZ875" i="9"/>
  <c r="AR884" i="9"/>
  <c r="AR894" i="9"/>
  <c r="AZ877" i="9"/>
  <c r="AR900" i="9"/>
  <c r="AV851" i="9"/>
  <c r="AV853" i="9"/>
  <c r="AV867" i="9"/>
  <c r="AV869" i="9"/>
  <c r="AR885" i="9"/>
  <c r="AZ893" i="9"/>
  <c r="AZ848" i="9"/>
  <c r="AZ868" i="9"/>
  <c r="AV846" i="9"/>
  <c r="AV855" i="9"/>
  <c r="AV857" i="9"/>
  <c r="AV871" i="9"/>
  <c r="AV873" i="9"/>
  <c r="AZ882" i="9"/>
  <c r="AR901" i="9"/>
  <c r="AR847" i="9"/>
  <c r="AR849" i="9"/>
  <c r="AZ851" i="9"/>
  <c r="AZ853" i="9"/>
  <c r="AR856" i="9"/>
  <c r="AZ856" i="9"/>
  <c r="AR858" i="9"/>
  <c r="AR865" i="9"/>
  <c r="AZ867" i="9"/>
  <c r="AZ869" i="9"/>
  <c r="AR872" i="9"/>
  <c r="AZ872" i="9"/>
  <c r="AR878" i="9"/>
  <c r="AO610" i="9"/>
  <c r="AO596" i="9"/>
  <c r="AO632" i="9"/>
  <c r="AO622" i="9"/>
  <c r="AO586" i="9"/>
  <c r="AO588" i="9"/>
  <c r="AO630" i="9"/>
  <c r="AO608" i="9"/>
  <c r="AO626" i="9"/>
  <c r="AO590" i="9"/>
  <c r="AO606" i="9"/>
  <c r="AO579" i="9"/>
  <c r="AO597" i="9"/>
  <c r="AO607" i="9"/>
  <c r="AO618" i="9"/>
  <c r="AO620" i="9"/>
  <c r="AO628" i="9"/>
  <c r="AO631" i="9"/>
  <c r="AO582" i="9"/>
  <c r="AO580" i="9"/>
  <c r="AO613" i="9"/>
  <c r="AO623" i="9"/>
  <c r="AO598" i="9"/>
  <c r="AO624" i="9"/>
  <c r="AO594" i="9"/>
  <c r="AO614" i="9"/>
  <c r="AO581" i="9"/>
  <c r="AO591" i="9"/>
  <c r="AO602" i="9"/>
  <c r="AO604" i="9"/>
  <c r="AO612" i="9"/>
  <c r="AO603" i="9"/>
  <c r="AO619" i="9"/>
  <c r="AM177" i="9"/>
  <c r="AO585" i="9"/>
  <c r="AO601" i="9"/>
  <c r="AO617" i="9"/>
  <c r="AO629" i="9"/>
  <c r="AP710" i="9"/>
  <c r="AP715" i="9"/>
  <c r="AP720" i="9"/>
  <c r="AL750" i="9"/>
  <c r="AR880" i="9"/>
  <c r="AV881" i="9"/>
  <c r="AZ884" i="9"/>
  <c r="AR896" i="9"/>
  <c r="AV897" i="9"/>
  <c r="AZ900" i="9"/>
  <c r="AL929" i="9"/>
  <c r="AL937" i="9"/>
  <c r="AL945" i="9"/>
  <c r="AM997" i="9"/>
  <c r="AM1005" i="9"/>
  <c r="AO583" i="9"/>
  <c r="AO599" i="9"/>
  <c r="AO615" i="9"/>
  <c r="AO627" i="9"/>
  <c r="AP685" i="9"/>
  <c r="AP688" i="9"/>
  <c r="AP713" i="9"/>
  <c r="AP725" i="9"/>
  <c r="AV850" i="9"/>
  <c r="AV854" i="9"/>
  <c r="AV858" i="9"/>
  <c r="AV862" i="9"/>
  <c r="AV866" i="9"/>
  <c r="AV870" i="9"/>
  <c r="AV874" i="9"/>
  <c r="AR875" i="9"/>
  <c r="AZ879" i="9"/>
  <c r="AR882" i="9"/>
  <c r="AZ886" i="9"/>
  <c r="AV890" i="9"/>
  <c r="AR891" i="9"/>
  <c r="AZ895" i="9"/>
  <c r="AR898" i="9"/>
  <c r="AL965" i="9"/>
  <c r="AL973" i="9"/>
  <c r="AM1000" i="9"/>
  <c r="AO595" i="9"/>
  <c r="AO611" i="9"/>
  <c r="AP686" i="9"/>
  <c r="AP691" i="9"/>
  <c r="AP711" i="9"/>
  <c r="AP721" i="9"/>
  <c r="AV878" i="9"/>
  <c r="AR879" i="9"/>
  <c r="AZ883" i="9"/>
  <c r="AR886" i="9"/>
  <c r="AZ890" i="9"/>
  <c r="AV894" i="9"/>
  <c r="AR895" i="9"/>
  <c r="AZ899" i="9"/>
  <c r="AL930" i="9"/>
  <c r="AL938" i="9"/>
  <c r="AL946" i="9"/>
  <c r="AL971" i="9"/>
  <c r="AJ138" i="9" a="1"/>
  <c r="AJ138" i="9" s="1"/>
  <c r="AJ130" i="9" a="1"/>
  <c r="AJ130" i="9"/>
  <c r="AJ124" i="9" a="1"/>
  <c r="AJ124" i="9"/>
  <c r="AJ137" i="9" a="1"/>
  <c r="AJ137" i="9" s="1"/>
  <c r="AJ123" i="9" a="1"/>
  <c r="AJ123" i="9" s="1"/>
  <c r="AJ136" i="9" a="1"/>
  <c r="AJ136" i="9"/>
  <c r="AJ129" i="9" a="1"/>
  <c r="AJ129" i="9" s="1"/>
  <c r="AJ122" i="9" a="1"/>
  <c r="AJ122" i="9" s="1"/>
  <c r="AJ143" i="9" a="1"/>
  <c r="AJ143" i="9"/>
  <c r="AJ135" i="9" a="1"/>
  <c r="AJ135" i="9"/>
  <c r="AJ128" i="9" a="1"/>
  <c r="AJ128" i="9" s="1"/>
  <c r="AJ142" i="9" a="1"/>
  <c r="AJ142" i="9" s="1"/>
  <c r="AJ134" i="9" a="1"/>
  <c r="AJ134" i="9"/>
  <c r="AJ127" i="9" a="1"/>
  <c r="AJ127" i="9"/>
  <c r="AJ141" i="9" a="1"/>
  <c r="AJ141" i="9" s="1"/>
  <c r="AJ133" i="9" a="1"/>
  <c r="AJ133" i="9"/>
  <c r="AJ126" i="9" a="1"/>
  <c r="AJ126" i="9"/>
  <c r="AJ132" i="9" a="1"/>
  <c r="AJ132" i="9" s="1"/>
  <c r="AJ139" i="9" a="1"/>
  <c r="AJ139" i="9" s="1"/>
  <c r="AJ131" i="9" a="1"/>
  <c r="AJ131" i="9"/>
  <c r="AJ125" i="9" a="1"/>
  <c r="AJ125" i="9"/>
  <c r="AO593" i="9"/>
  <c r="AO609" i="9"/>
  <c r="AO625" i="9"/>
  <c r="AP726" i="9"/>
  <c r="AL749" i="9"/>
  <c r="AZ876" i="9"/>
  <c r="AR888" i="9"/>
  <c r="AV889" i="9"/>
  <c r="AZ892" i="9"/>
  <c r="AL925" i="9"/>
  <c r="AL933" i="9"/>
  <c r="AL941" i="9"/>
  <c r="AM1001" i="9"/>
  <c r="AV848" i="9"/>
  <c r="AV852" i="9"/>
  <c r="AV856" i="9"/>
  <c r="AV860" i="9"/>
  <c r="AV864" i="9"/>
  <c r="AV868" i="9"/>
  <c r="AV872" i="9"/>
  <c r="AR874" i="9"/>
  <c r="AZ878" i="9"/>
  <c r="AV882" i="9"/>
  <c r="AR883" i="9"/>
  <c r="AZ887" i="9"/>
  <c r="AR890" i="9"/>
  <c r="AZ894" i="9"/>
  <c r="AV898" i="9"/>
  <c r="AR899" i="9"/>
  <c r="AL969" i="9"/>
  <c r="AM996" i="9"/>
  <c r="AM1004" i="9"/>
  <c r="AO589" i="9"/>
  <c r="AO605" i="9"/>
  <c r="AO621" i="9"/>
  <c r="AP712" i="9"/>
  <c r="AL747" i="9"/>
  <c r="AL752" i="9"/>
  <c r="AP774" i="9"/>
  <c r="AR876" i="9"/>
  <c r="AV877" i="9"/>
  <c r="AZ880" i="9"/>
  <c r="AR892" i="9"/>
  <c r="AV893" i="9"/>
  <c r="AZ896" i="9"/>
  <c r="AL931" i="9"/>
  <c r="AL939" i="9"/>
  <c r="AL947" i="9"/>
  <c r="AL972" i="9"/>
  <c r="AM999" i="9"/>
  <c r="AO587" i="9"/>
  <c r="AO89" i="9"/>
  <c r="AO97" i="9"/>
  <c r="AO65" i="9"/>
  <c r="AO76" i="9"/>
  <c r="AO84" i="9"/>
  <c r="AO45" i="9"/>
  <c r="AO61" i="9"/>
  <c r="AO69" i="9"/>
  <c r="AO85" i="9"/>
  <c r="AO59" i="9"/>
  <c r="AV876" i="9"/>
  <c r="AV880" i="9"/>
  <c r="AV884" i="9"/>
  <c r="AV888" i="9"/>
  <c r="AV892" i="9"/>
  <c r="AV896" i="9"/>
  <c r="AV900" i="9"/>
  <c r="AV875" i="9"/>
  <c r="AV879" i="9"/>
  <c r="AV883" i="9"/>
  <c r="AV887" i="9"/>
  <c r="AV891" i="9"/>
  <c r="AV895" i="9"/>
  <c r="AV899" i="9"/>
  <c r="AO58" i="9"/>
  <c r="AO79" i="9"/>
  <c r="AO53" i="9"/>
  <c r="AO77" i="9"/>
  <c r="AO90" i="9"/>
  <c r="AO47" i="9"/>
  <c r="AO93" i="9"/>
  <c r="AO51" i="9"/>
  <c r="AO49" i="9"/>
  <c r="AO57" i="9"/>
  <c r="AO81" i="9"/>
  <c r="AO91" i="9"/>
  <c r="AO44" i="9"/>
  <c r="AO73" i="9"/>
  <c r="AO66" i="9"/>
  <c r="AO83" i="9"/>
  <c r="AO74" i="9"/>
  <c r="AO96" i="9"/>
  <c r="AO50" i="9"/>
  <c r="AO60" i="9"/>
  <c r="AO67" i="9"/>
  <c r="AO75" i="9"/>
  <c r="BB359" i="6"/>
  <c r="BB365" i="6"/>
  <c r="BB369" i="6"/>
  <c r="AT360" i="6"/>
  <c r="BB358" i="6"/>
  <c r="BJ363" i="6"/>
  <c r="BJ366" i="6"/>
  <c r="BJ367" i="6"/>
  <c r="BJ368" i="6"/>
  <c r="BJ370" i="6"/>
  <c r="AX379" i="6"/>
  <c r="AT388" i="6"/>
  <c r="BF388" i="6"/>
  <c r="AT389" i="6"/>
  <c r="BN395" i="6"/>
  <c r="BB372" i="6"/>
  <c r="BF394" i="6"/>
  <c r="AT395" i="6"/>
  <c r="BB401" i="6"/>
  <c r="BB403" i="6"/>
  <c r="AL358" i="6"/>
  <c r="CA358" i="6" s="1"/>
  <c r="CB358" i="6" s="1"/>
  <c r="AT361" i="6"/>
  <c r="AT375" i="6"/>
  <c r="AT400" i="6"/>
  <c r="AT402" i="6"/>
  <c r="AL355" i="6"/>
  <c r="AX357" i="6"/>
  <c r="AX359" i="6"/>
  <c r="AL360" i="6"/>
  <c r="BF373" i="6"/>
  <c r="BF374" i="6"/>
  <c r="BF376" i="6"/>
  <c r="AL376" i="6"/>
  <c r="AT379" i="6"/>
  <c r="BN384" i="6"/>
  <c r="BB390" i="6"/>
  <c r="AX397" i="6"/>
  <c r="BJ360" i="6"/>
  <c r="AX375" i="6"/>
  <c r="BB132" i="6"/>
  <c r="BB133" i="6"/>
  <c r="BB131" i="6"/>
  <c r="AX131" i="6"/>
  <c r="BN134" i="6"/>
  <c r="AX134" i="6"/>
  <c r="BB182" i="6"/>
  <c r="BF205" i="6"/>
  <c r="BF215" i="6"/>
  <c r="BF219" i="6"/>
  <c r="BJ281" i="6"/>
  <c r="BJ282" i="6"/>
  <c r="BN294" i="6"/>
  <c r="BB295" i="6"/>
  <c r="AT131" i="6"/>
  <c r="AX207" i="6"/>
  <c r="AX211" i="6"/>
  <c r="AX215" i="6"/>
  <c r="AX217" i="6"/>
  <c r="AX219" i="6"/>
  <c r="AT238" i="6"/>
  <c r="AX240" i="6"/>
  <c r="BN241" i="6"/>
  <c r="BJ283" i="6"/>
  <c r="AP327" i="6"/>
  <c r="AL186" i="6"/>
  <c r="AP205" i="6"/>
  <c r="AP207" i="6"/>
  <c r="AP209" i="6"/>
  <c r="AP213" i="6"/>
  <c r="AP219" i="6"/>
  <c r="BB239" i="6"/>
  <c r="BN279" i="6"/>
  <c r="BN280" i="6"/>
  <c r="BJ288" i="6"/>
  <c r="AL292" i="6"/>
  <c r="AL110" i="6"/>
  <c r="AP160" i="6"/>
  <c r="BN204" i="6"/>
  <c r="BN206" i="6"/>
  <c r="BN208" i="6"/>
  <c r="BN218" i="6"/>
  <c r="AT242" i="6"/>
  <c r="AT245" i="6" s="1"/>
  <c r="BB284" i="6"/>
  <c r="BJ289" i="6"/>
  <c r="BN300" i="6"/>
  <c r="BB303" i="6"/>
  <c r="AT156" i="6"/>
  <c r="AL132" i="6"/>
  <c r="AP206" i="6"/>
  <c r="AP208" i="6"/>
  <c r="AP212" i="6"/>
  <c r="AP214" i="6"/>
  <c r="AP216" i="6"/>
  <c r="AT240" i="6"/>
  <c r="BF285" i="6"/>
  <c r="BB292" i="6"/>
  <c r="AT134" i="6"/>
  <c r="BJ131" i="6"/>
  <c r="BJ133" i="6"/>
  <c r="AL157" i="6"/>
  <c r="BB186" i="6"/>
  <c r="BN211" i="6"/>
  <c r="BN217" i="6"/>
  <c r="BN219" i="6"/>
  <c r="AX245" i="6"/>
  <c r="BN237" i="6"/>
  <c r="BB238" i="6"/>
  <c r="AX239" i="6"/>
  <c r="BF243" i="6"/>
  <c r="AT283" i="6"/>
  <c r="AT279" i="6"/>
  <c r="AP283" i="6"/>
  <c r="CA283" i="6" s="1"/>
  <c r="CB283" i="6" s="1"/>
  <c r="BJ286" i="6"/>
  <c r="BN290" i="6"/>
  <c r="BJ292" i="6"/>
  <c r="AL294" i="6"/>
  <c r="AL303" i="6"/>
  <c r="BB326" i="6"/>
  <c r="BB330" i="6"/>
  <c r="AX361" i="6"/>
  <c r="AL362" i="6"/>
  <c r="BB386" i="6"/>
  <c r="BJ387" i="6"/>
  <c r="BF390" i="6"/>
  <c r="AT396" i="6"/>
  <c r="BJ398" i="6"/>
  <c r="BF401" i="6"/>
  <c r="AX406" i="6"/>
  <c r="AL526" i="6"/>
  <c r="AL530" i="6"/>
  <c r="AP607" i="6"/>
  <c r="AP608" i="6"/>
  <c r="AL640" i="6"/>
  <c r="AP690" i="6"/>
  <c r="AL693" i="6"/>
  <c r="AP695" i="6"/>
  <c r="AP287" i="6"/>
  <c r="AT295" i="6"/>
  <c r="BF296" i="6"/>
  <c r="BN298" i="6"/>
  <c r="BJ301" i="6"/>
  <c r="BJ302" i="6"/>
  <c r="AT324" i="6"/>
  <c r="AP361" i="6"/>
  <c r="AL365" i="6"/>
  <c r="AL369" i="6"/>
  <c r="AL370" i="6"/>
  <c r="BN374" i="6"/>
  <c r="BF383" i="6"/>
  <c r="BN386" i="6"/>
  <c r="AL390" i="6"/>
  <c r="BJ405" i="6"/>
  <c r="AL408" i="6"/>
  <c r="AQ712" i="6"/>
  <c r="AR712" i="6"/>
  <c r="AP715" i="6"/>
  <c r="AQ715" i="6" s="1"/>
  <c r="AR715" i="6" s="1"/>
  <c r="AL717" i="6"/>
  <c r="AQ717" i="6" s="1"/>
  <c r="AR717" i="6" s="1"/>
  <c r="AP746" i="6"/>
  <c r="AL754" i="6"/>
  <c r="AL759" i="6"/>
  <c r="AP764" i="6"/>
  <c r="BN243" i="6"/>
  <c r="AL279" i="6"/>
  <c r="AT280" i="6"/>
  <c r="AT281" i="6"/>
  <c r="BF282" i="6"/>
  <c r="BN283" i="6"/>
  <c r="BN284" i="6"/>
  <c r="BB285" i="6"/>
  <c r="BF290" i="6"/>
  <c r="BJ293" i="6"/>
  <c r="AP303" i="6"/>
  <c r="AP305" i="6" s="1"/>
  <c r="BJ303" i="6"/>
  <c r="AL324" i="6"/>
  <c r="BN360" i="6"/>
  <c r="BJ361" i="6"/>
  <c r="AT374" i="6"/>
  <c r="BF378" i="6"/>
  <c r="AL383" i="6"/>
  <c r="AT392" i="6"/>
  <c r="AX408" i="6"/>
  <c r="AL437" i="6"/>
  <c r="AL441" i="6"/>
  <c r="AL446" i="6"/>
  <c r="AL533" i="6"/>
  <c r="AL638" i="6"/>
  <c r="AL706" i="6"/>
  <c r="AP714" i="6"/>
  <c r="AP768" i="6"/>
  <c r="AQ768" i="6"/>
  <c r="AR768" i="6" s="1"/>
  <c r="AP772" i="6"/>
  <c r="AL775" i="6"/>
  <c r="BF385" i="6"/>
  <c r="BF391" i="6"/>
  <c r="BB393" i="6"/>
  <c r="BF397" i="6"/>
  <c r="BB400" i="6"/>
  <c r="AL404" i="6"/>
  <c r="BJ408" i="6"/>
  <c r="AP471" i="6"/>
  <c r="AP485" i="6"/>
  <c r="AP526" i="6"/>
  <c r="AP530" i="6"/>
  <c r="AT607" i="6"/>
  <c r="AT608" i="6" s="1"/>
  <c r="AP749" i="6"/>
  <c r="AL761" i="6"/>
  <c r="AQ761" i="6" s="1"/>
  <c r="AR761" i="6" s="1"/>
  <c r="AP776" i="6"/>
  <c r="BJ279" i="6"/>
  <c r="BN287" i="6"/>
  <c r="AP289" i="6"/>
  <c r="BF291" i="6"/>
  <c r="BJ294" i="6"/>
  <c r="AX297" i="6"/>
  <c r="AL298" i="6"/>
  <c r="BF299" i="6"/>
  <c r="BF300" i="6"/>
  <c r="BN302" i="6"/>
  <c r="BB323" i="6"/>
  <c r="BB329" i="6"/>
  <c r="BB333" i="6"/>
  <c r="AT354" i="6"/>
  <c r="AL359" i="6"/>
  <c r="BF359" i="6"/>
  <c r="AP363" i="6"/>
  <c r="AP364" i="6"/>
  <c r="AP366" i="6"/>
  <c r="AL373" i="6"/>
  <c r="AL374" i="6"/>
  <c r="BJ377" i="6"/>
  <c r="BF380" i="6"/>
  <c r="BJ384" i="6"/>
  <c r="AX385" i="6"/>
  <c r="BN393" i="6"/>
  <c r="BB394" i="6"/>
  <c r="BJ396" i="6"/>
  <c r="AL398" i="6"/>
  <c r="BN400" i="6"/>
  <c r="BF404" i="6"/>
  <c r="AL444" i="6"/>
  <c r="AP480" i="6"/>
  <c r="AL633" i="6"/>
  <c r="AP687" i="6"/>
  <c r="AL705" i="6"/>
  <c r="AQ705" i="6" s="1"/>
  <c r="AR705" i="6" s="1"/>
  <c r="AP718" i="6"/>
  <c r="AL747" i="6"/>
  <c r="AL285" i="6"/>
  <c r="AT287" i="6"/>
  <c r="BF288" i="6"/>
  <c r="BB296" i="6"/>
  <c r="AP297" i="6"/>
  <c r="BJ297" i="6"/>
  <c r="AT301" i="6"/>
  <c r="BF302" i="6"/>
  <c r="AT304" i="6"/>
  <c r="BN304" i="6"/>
  <c r="AL323" i="6"/>
  <c r="AP359" i="6"/>
  <c r="BB377" i="6"/>
  <c r="BB383" i="6"/>
  <c r="BB384" i="6"/>
  <c r="BN389" i="6"/>
  <c r="BN390" i="6"/>
  <c r="BJ391" i="6"/>
  <c r="BF399" i="6"/>
  <c r="BN402" i="6"/>
  <c r="BF405" i="6"/>
  <c r="BB407" i="6"/>
  <c r="AL483" i="6"/>
  <c r="AL689" i="6"/>
  <c r="AQ689" i="6" s="1"/>
  <c r="AR689" i="6" s="1"/>
  <c r="AL694" i="6"/>
  <c r="AL714" i="6"/>
  <c r="AQ714" i="6" s="1"/>
  <c r="AR714" i="6" s="1"/>
  <c r="AL750" i="6"/>
  <c r="AP752" i="6"/>
  <c r="AP761" i="6"/>
  <c r="AL764" i="6"/>
  <c r="AT303" i="6"/>
  <c r="AP446" i="6"/>
  <c r="AO47" i="5"/>
  <c r="AO46" i="5"/>
  <c r="AJ129" i="5"/>
  <c r="B133" i="5"/>
  <c r="AX157" i="6"/>
  <c r="AT158" i="6"/>
  <c r="BB159" i="6"/>
  <c r="AP159" i="6"/>
  <c r="BN160" i="6"/>
  <c r="AT183" i="6"/>
  <c r="AL185" i="6"/>
  <c r="BJ186" i="6"/>
  <c r="AT237" i="6"/>
  <c r="AT239" i="6"/>
  <c r="BJ280" i="6"/>
  <c r="BF281" i="6"/>
  <c r="BJ284" i="6"/>
  <c r="AL296" i="6"/>
  <c r="BJ354" i="6"/>
  <c r="BF355" i="6"/>
  <c r="BN357" i="6"/>
  <c r="AP161" i="6"/>
  <c r="BN156" i="6"/>
  <c r="BF158" i="6"/>
  <c r="AX160" i="6"/>
  <c r="BJ182" i="6"/>
  <c r="BN183" i="6"/>
  <c r="BB184" i="6"/>
  <c r="BJ238" i="6"/>
  <c r="BJ240" i="6"/>
  <c r="BJ242" i="6"/>
  <c r="AT294" i="6"/>
  <c r="AT305" i="6" s="1"/>
  <c r="AP295" i="6"/>
  <c r="BJ296" i="6"/>
  <c r="AP301" i="6"/>
  <c r="BJ325" i="6"/>
  <c r="BJ327" i="6"/>
  <c r="BJ331" i="6"/>
  <c r="AL184" i="6"/>
  <c r="AL284" i="6"/>
  <c r="BB286" i="6"/>
  <c r="BJ298" i="6"/>
  <c r="BB302" i="6"/>
  <c r="AT161" i="6"/>
  <c r="AP156" i="6"/>
  <c r="BN157" i="6"/>
  <c r="BJ185" i="6"/>
  <c r="AL238" i="6"/>
  <c r="CA238" i="6" s="1"/>
  <c r="CB238" i="6" s="1"/>
  <c r="AL242" i="6"/>
  <c r="AL244" i="6"/>
  <c r="AX283" i="6"/>
  <c r="BF289" i="6"/>
  <c r="BJ183" i="6"/>
  <c r="BB185" i="6"/>
  <c r="BJ237" i="6"/>
  <c r="BJ239" i="6"/>
  <c r="BJ241" i="6"/>
  <c r="BJ245" i="6" s="1"/>
  <c r="BJ243" i="6"/>
  <c r="AP279" i="6"/>
  <c r="AT286" i="6"/>
  <c r="BB288" i="6"/>
  <c r="AX289" i="6"/>
  <c r="AL290" i="6"/>
  <c r="BB298" i="6"/>
  <c r="BB304" i="6"/>
  <c r="BJ374" i="6"/>
  <c r="BF381" i="6"/>
  <c r="BN382" i="6"/>
  <c r="AL388" i="6"/>
  <c r="CA388" i="6" s="1"/>
  <c r="CB388" i="6" s="1"/>
  <c r="BB396" i="6"/>
  <c r="BN401" i="6"/>
  <c r="BF287" i="6"/>
  <c r="BN291" i="6"/>
  <c r="AT298" i="6"/>
  <c r="BF303" i="6"/>
  <c r="AL327" i="6"/>
  <c r="AL331" i="6"/>
  <c r="AL333" i="6"/>
  <c r="BN385" i="6"/>
  <c r="AX287" i="6"/>
  <c r="AL288" i="6"/>
  <c r="AP293" i="6"/>
  <c r="BN301" i="6"/>
  <c r="AX303" i="6"/>
  <c r="AL304" i="6"/>
  <c r="BJ324" i="6"/>
  <c r="BJ328" i="6"/>
  <c r="BJ332" i="6"/>
  <c r="AX364" i="6"/>
  <c r="AX367" i="6"/>
  <c r="AX368" i="6"/>
  <c r="AX369" i="6"/>
  <c r="AX371" i="6"/>
  <c r="BN379" i="6"/>
  <c r="BN392" i="6"/>
  <c r="BF159" i="6"/>
  <c r="AT182" i="6"/>
  <c r="AT186" i="6"/>
  <c r="BN289" i="6"/>
  <c r="AX291" i="6"/>
  <c r="AT296" i="6"/>
  <c r="BF301" i="6"/>
  <c r="AT326" i="6"/>
  <c r="AT328" i="6"/>
  <c r="AT332" i="6"/>
  <c r="BN355" i="6"/>
  <c r="AX403" i="6"/>
  <c r="BB279" i="6"/>
  <c r="BN281" i="6"/>
  <c r="AP285" i="6"/>
  <c r="AT290" i="6"/>
  <c r="AP291" i="6"/>
  <c r="CA291" i="6" s="1"/>
  <c r="CB291" i="6" s="1"/>
  <c r="BF295" i="6"/>
  <c r="BN299" i="6"/>
  <c r="AX301" i="6"/>
  <c r="AL302" i="6"/>
  <c r="AL326" i="6"/>
  <c r="AL328" i="6"/>
  <c r="AL330" i="6"/>
  <c r="BN361" i="6"/>
  <c r="AP367" i="6"/>
  <c r="AP368" i="6"/>
  <c r="AP369" i="6"/>
  <c r="AP370" i="6"/>
  <c r="AP371" i="6"/>
  <c r="BJ378" i="6"/>
  <c r="BJ381" i="6"/>
  <c r="BN383" i="6"/>
  <c r="BN396" i="6"/>
  <c r="BN399" i="6"/>
  <c r="AL402" i="6"/>
  <c r="AP408" i="6"/>
  <c r="CA408" i="6" s="1"/>
  <c r="AP441" i="6"/>
  <c r="AL607" i="6"/>
  <c r="AL608" i="6"/>
  <c r="AJ609" i="6" s="1"/>
  <c r="B613" i="6" s="1"/>
  <c r="AX280" i="6"/>
  <c r="AX282" i="6"/>
  <c r="AX284" i="6"/>
  <c r="AX286" i="6"/>
  <c r="AX288" i="6"/>
  <c r="AX290" i="6"/>
  <c r="AX292" i="6"/>
  <c r="AX294" i="6"/>
  <c r="AX296" i="6"/>
  <c r="AX298" i="6"/>
  <c r="AX300" i="6"/>
  <c r="AX302" i="6"/>
  <c r="AX304" i="6"/>
  <c r="BF360" i="6"/>
  <c r="BF362" i="6"/>
  <c r="BN364" i="6"/>
  <c r="BN365" i="6"/>
  <c r="BN367" i="6"/>
  <c r="BN368" i="6"/>
  <c r="BN369" i="6"/>
  <c r="BN370" i="6"/>
  <c r="BN371" i="6"/>
  <c r="AX373" i="6"/>
  <c r="AX389" i="6"/>
  <c r="AP280" i="6"/>
  <c r="AP282" i="6"/>
  <c r="AP286" i="6"/>
  <c r="AP288" i="6"/>
  <c r="CA288" i="6" s="1"/>
  <c r="CB288" i="6" s="1"/>
  <c r="AP290" i="6"/>
  <c r="AP292" i="6"/>
  <c r="AP294" i="6"/>
  <c r="AP296" i="6"/>
  <c r="AP298" i="6"/>
  <c r="AP300" i="6"/>
  <c r="AP302" i="6"/>
  <c r="AP304" i="6"/>
  <c r="AX354" i="6"/>
  <c r="AX358" i="6"/>
  <c r="AT364" i="6"/>
  <c r="AT365" i="6"/>
  <c r="AT367" i="6"/>
  <c r="AT368" i="6"/>
  <c r="AT369" i="6"/>
  <c r="AT370" i="6"/>
  <c r="AT371" i="6"/>
  <c r="BF377" i="6"/>
  <c r="BN378" i="6"/>
  <c r="BN381" i="6"/>
  <c r="AX383" i="6"/>
  <c r="AL384" i="6"/>
  <c r="BJ392" i="6"/>
  <c r="BJ395" i="6"/>
  <c r="BN397" i="6"/>
  <c r="AX399" i="6"/>
  <c r="AL400" i="6"/>
  <c r="AL635" i="6"/>
  <c r="AP354" i="6"/>
  <c r="BF363" i="6"/>
  <c r="BF364" i="6"/>
  <c r="BF366" i="6"/>
  <c r="BF367" i="6"/>
  <c r="BF369" i="6"/>
  <c r="BF370" i="6"/>
  <c r="BF371" i="6"/>
  <c r="BN372" i="6"/>
  <c r="BJ373" i="6"/>
  <c r="BN375" i="6"/>
  <c r="BF387" i="6"/>
  <c r="BN388" i="6"/>
  <c r="BJ389" i="6"/>
  <c r="AX393" i="6"/>
  <c r="AL394" i="6"/>
  <c r="BJ402" i="6"/>
  <c r="BN404" i="6"/>
  <c r="AP438" i="6"/>
  <c r="AP479" i="6"/>
  <c r="AP373" i="6"/>
  <c r="AP375" i="6"/>
  <c r="AP377" i="6"/>
  <c r="AP381" i="6"/>
  <c r="AP385" i="6"/>
  <c r="AP387" i="6"/>
  <c r="AP389" i="6"/>
  <c r="AP391" i="6"/>
  <c r="AP395" i="6"/>
  <c r="AP397" i="6"/>
  <c r="AP399" i="6"/>
  <c r="AP401" i="6"/>
  <c r="AP403" i="6"/>
  <c r="AP405" i="6"/>
  <c r="AL443" i="6"/>
  <c r="AP473" i="6"/>
  <c r="AL531" i="6"/>
  <c r="AL535" i="6"/>
  <c r="AP689" i="6"/>
  <c r="AL713" i="6"/>
  <c r="AP775" i="6"/>
  <c r="AQ775" i="6" s="1"/>
  <c r="AR775" i="6" s="1"/>
  <c r="AX372" i="6"/>
  <c r="AX376" i="6"/>
  <c r="AX378" i="6"/>
  <c r="AX380" i="6"/>
  <c r="AX382" i="6"/>
  <c r="AX386" i="6"/>
  <c r="AX388" i="6"/>
  <c r="AX390" i="6"/>
  <c r="AX392" i="6"/>
  <c r="AX394" i="6"/>
  <c r="AX396" i="6"/>
  <c r="AX400" i="6"/>
  <c r="AX404" i="6"/>
  <c r="AP482" i="6"/>
  <c r="AL505" i="6"/>
  <c r="AO80" i="9"/>
  <c r="AP372" i="6"/>
  <c r="AP374" i="6"/>
  <c r="AP376" i="6"/>
  <c r="AP380" i="6"/>
  <c r="AP382" i="6"/>
  <c r="AP384" i="6"/>
  <c r="AP388" i="6"/>
  <c r="AP392" i="6"/>
  <c r="AP394" i="6"/>
  <c r="AP396" i="6"/>
  <c r="AP398" i="6"/>
  <c r="AP402" i="6"/>
  <c r="AP404" i="6"/>
  <c r="AT408" i="6"/>
  <c r="AL439" i="6"/>
  <c r="AL447" i="6"/>
  <c r="AL485" i="6"/>
  <c r="AP698" i="6"/>
  <c r="AP759" i="6"/>
  <c r="AL762" i="6"/>
  <c r="AO68" i="9"/>
  <c r="AP773" i="6"/>
  <c r="AO52" i="9"/>
  <c r="AO64" i="9"/>
  <c r="AX407" i="6"/>
  <c r="AP478" i="6"/>
  <c r="AP535" i="6"/>
  <c r="AP539" i="6"/>
  <c r="AL648" i="6"/>
  <c r="AP686" i="6"/>
  <c r="AQ686" i="6" s="1"/>
  <c r="AR686" i="6"/>
  <c r="AP694" i="6"/>
  <c r="AQ694" i="6" s="1"/>
  <c r="AR694" i="6" s="1"/>
  <c r="AP701" i="6"/>
  <c r="AL776" i="6"/>
  <c r="AQ776" i="6" s="1"/>
  <c r="AR776" i="6" s="1"/>
  <c r="BN406" i="6"/>
  <c r="AP476" i="6"/>
  <c r="AL639" i="6"/>
  <c r="AO48" i="9"/>
  <c r="BF406" i="6"/>
  <c r="BF408" i="6"/>
  <c r="AP475" i="6"/>
  <c r="AP483" i="6"/>
  <c r="AP505" i="6"/>
  <c r="AL528" i="6"/>
  <c r="AL644" i="6"/>
  <c r="AP691" i="6"/>
  <c r="AP754" i="6"/>
  <c r="AL757" i="6"/>
  <c r="AQ757" i="6" s="1"/>
  <c r="AR757" i="6" s="1"/>
  <c r="AL769" i="6"/>
  <c r="AQ769" i="6" s="1"/>
  <c r="AR769" i="6" s="1"/>
  <c r="AO82" i="9"/>
  <c r="AO92" i="9"/>
  <c r="AL757" i="9"/>
  <c r="AL642" i="6"/>
  <c r="AL703" i="6"/>
  <c r="AL719" i="6"/>
  <c r="AQ719" i="6"/>
  <c r="AR719" i="6" s="1"/>
  <c r="AP751" i="6"/>
  <c r="AP765" i="6"/>
  <c r="AP780" i="6"/>
  <c r="AO46" i="9"/>
  <c r="AO62" i="9"/>
  <c r="AO78" i="9"/>
  <c r="AO94" i="9"/>
  <c r="AL753" i="9"/>
  <c r="AL636" i="6"/>
  <c r="AP756" i="6"/>
  <c r="AP763" i="6"/>
  <c r="AP770" i="6"/>
  <c r="AP777" i="6"/>
  <c r="AL781" i="6"/>
  <c r="AO56" i="9"/>
  <c r="AO72" i="9"/>
  <c r="AO88" i="9"/>
  <c r="AL966" i="9"/>
  <c r="AL974" i="9"/>
  <c r="AM998" i="9"/>
  <c r="AL634" i="6"/>
  <c r="AL699" i="6"/>
  <c r="AL707" i="6"/>
  <c r="AL715" i="6"/>
  <c r="AP748" i="6"/>
  <c r="AQ748" i="6" s="1"/>
  <c r="AR748" i="6" s="1"/>
  <c r="AP755" i="6"/>
  <c r="AP762" i="6"/>
  <c r="AQ762" i="6" s="1"/>
  <c r="AR762" i="6" s="1"/>
  <c r="AP769" i="6"/>
  <c r="AL773" i="6"/>
  <c r="AQ773" i="6" s="1"/>
  <c r="AR773" i="6" s="1"/>
  <c r="AO54" i="9"/>
  <c r="AO70" i="9"/>
  <c r="AO86" i="9"/>
  <c r="AM174" i="9"/>
  <c r="AL928" i="9"/>
  <c r="AL936" i="9"/>
  <c r="AL944" i="9"/>
  <c r="AP750" i="6"/>
  <c r="AP758" i="6"/>
  <c r="AP766" i="6"/>
  <c r="AL924" i="9"/>
  <c r="AL932" i="9"/>
  <c r="AL940" i="9"/>
  <c r="AL970" i="9"/>
  <c r="AM1002" i="9"/>
  <c r="AJ578" i="6"/>
  <c r="B582" i="6"/>
  <c r="AX187" i="6"/>
  <c r="AH487" i="10"/>
  <c r="AH464" i="10"/>
  <c r="AL810" i="9"/>
  <c r="AJ811" i="9" s="1"/>
  <c r="AP925" i="9"/>
  <c r="AQ700" i="6"/>
  <c r="AR700" i="6"/>
  <c r="AQ699" i="6"/>
  <c r="AR699" i="6" s="1"/>
  <c r="AQ752" i="6"/>
  <c r="AR752" i="6"/>
  <c r="CA302" i="6"/>
  <c r="CB302" i="6" s="1"/>
  <c r="CA213" i="6"/>
  <c r="CB213" i="6"/>
  <c r="CA179" i="6"/>
  <c r="CB179" i="6" s="1"/>
  <c r="AQ764" i="6"/>
  <c r="AR764" i="6"/>
  <c r="AQ750" i="6"/>
  <c r="AR750" i="6"/>
  <c r="AQ759" i="6"/>
  <c r="AR759" i="6" s="1"/>
  <c r="AQ755" i="6"/>
  <c r="AR755" i="6" s="1"/>
  <c r="AQ754" i="6"/>
  <c r="AR754" i="6" s="1"/>
  <c r="AQ747" i="6"/>
  <c r="AR747" i="6"/>
  <c r="AQ780" i="6"/>
  <c r="AR780" i="6" s="1"/>
  <c r="AQ766" i="6"/>
  <c r="AR766" i="6"/>
  <c r="AQ691" i="6"/>
  <c r="AR691" i="6"/>
  <c r="AQ687" i="6"/>
  <c r="AR687" i="6"/>
  <c r="AQ701" i="6"/>
  <c r="AR701" i="6" s="1"/>
  <c r="AQ698" i="6"/>
  <c r="AR698" i="6"/>
  <c r="BI846" i="9"/>
  <c r="BL846" i="9" s="1"/>
  <c r="BM846" i="9"/>
  <c r="BP846" i="9" s="1"/>
  <c r="BB305" i="6"/>
  <c r="AP175" i="9" a="1"/>
  <c r="AP175" i="9" s="1"/>
  <c r="AQ227" i="9"/>
  <c r="AY227" i="9"/>
  <c r="AS227" i="9"/>
  <c r="BA227" i="9"/>
  <c r="AT227" i="9"/>
  <c r="AU227" i="9"/>
  <c r="AV227" i="9"/>
  <c r="AP227" i="9"/>
  <c r="AX227" i="9"/>
  <c r="AW227" i="9"/>
  <c r="AZ227" i="9"/>
  <c r="AR227" i="9"/>
  <c r="AQ235" i="9"/>
  <c r="AY235" i="9"/>
  <c r="AS235" i="9"/>
  <c r="BA235" i="9"/>
  <c r="AT235" i="9"/>
  <c r="AU235" i="9"/>
  <c r="AP235" i="9"/>
  <c r="AX235" i="9"/>
  <c r="AR235" i="9"/>
  <c r="AV235" i="9"/>
  <c r="AW235" i="9"/>
  <c r="AZ235" i="9"/>
  <c r="AQ229" i="9"/>
  <c r="AY229" i="9"/>
  <c r="AS229" i="9"/>
  <c r="BA229" i="9"/>
  <c r="AT229" i="9"/>
  <c r="AU229" i="9"/>
  <c r="AP229" i="9"/>
  <c r="AX229" i="9"/>
  <c r="AZ229" i="9"/>
  <c r="AR229" i="9"/>
  <c r="AV229" i="9"/>
  <c r="AW229" i="9"/>
  <c r="AT257" i="9"/>
  <c r="AU257" i="9"/>
  <c r="AX257" i="9"/>
  <c r="AY257" i="9"/>
  <c r="AP257" i="9"/>
  <c r="AZ257" i="9"/>
  <c r="AQ257" i="9"/>
  <c r="BA257" i="9"/>
  <c r="AR257" i="9"/>
  <c r="AS257" i="9"/>
  <c r="AV257" i="9"/>
  <c r="AW257" i="9"/>
  <c r="AQ231" i="9"/>
  <c r="AY231" i="9"/>
  <c r="AS231" i="9"/>
  <c r="BA231" i="9"/>
  <c r="AT231" i="9"/>
  <c r="AU231" i="9"/>
  <c r="AP231" i="9"/>
  <c r="AX231" i="9"/>
  <c r="AW231" i="9"/>
  <c r="AZ231" i="9"/>
  <c r="AR231" i="9"/>
  <c r="AV231" i="9"/>
  <c r="AU234" i="9"/>
  <c r="AW234" i="9"/>
  <c r="AP234" i="9"/>
  <c r="AX234" i="9"/>
  <c r="AQ234" i="9"/>
  <c r="AY234" i="9"/>
  <c r="AT234" i="9"/>
  <c r="AR234" i="9"/>
  <c r="AS234" i="9"/>
  <c r="AV234" i="9"/>
  <c r="AZ234" i="9"/>
  <c r="BA234" i="9"/>
  <c r="AT271" i="9"/>
  <c r="AU271" i="9"/>
  <c r="AV271" i="9"/>
  <c r="AW271" i="9"/>
  <c r="AP271" i="9"/>
  <c r="AS271" i="9"/>
  <c r="AX271" i="9"/>
  <c r="AY271" i="9"/>
  <c r="AQ271" i="9"/>
  <c r="AZ271" i="9"/>
  <c r="AR271" i="9"/>
  <c r="BA271" i="9"/>
  <c r="AQ253" i="9"/>
  <c r="AT253" i="9"/>
  <c r="AU253" i="9"/>
  <c r="AR253" i="9"/>
  <c r="AS253" i="9"/>
  <c r="AV253" i="9"/>
  <c r="AW253" i="9"/>
  <c r="AX253" i="9"/>
  <c r="AY253" i="9"/>
  <c r="AZ253" i="9"/>
  <c r="AP253" i="9"/>
  <c r="BA253" i="9"/>
  <c r="AQ237" i="9"/>
  <c r="AY237" i="9"/>
  <c r="AS237" i="9"/>
  <c r="BA237" i="9"/>
  <c r="AT237" i="9"/>
  <c r="AU237" i="9"/>
  <c r="AP237" i="9"/>
  <c r="AX237" i="9"/>
  <c r="AR237" i="9"/>
  <c r="AV237" i="9"/>
  <c r="AW237" i="9"/>
  <c r="AZ237" i="9"/>
  <c r="AT265" i="9"/>
  <c r="AS265" i="9"/>
  <c r="AU265" i="9"/>
  <c r="AV265" i="9"/>
  <c r="BA265" i="9"/>
  <c r="AW265" i="9"/>
  <c r="AX265" i="9"/>
  <c r="AR265" i="9"/>
  <c r="AP265" i="9"/>
  <c r="AY265" i="9"/>
  <c r="AQ265" i="9"/>
  <c r="AZ265" i="9"/>
  <c r="AT263" i="9"/>
  <c r="AP263" i="9"/>
  <c r="AY263" i="9"/>
  <c r="AQ263" i="9"/>
  <c r="AZ263" i="9"/>
  <c r="AR263" i="9"/>
  <c r="BA263" i="9"/>
  <c r="AS263" i="9"/>
  <c r="AU263" i="9"/>
  <c r="AV263" i="9"/>
  <c r="AW263" i="9"/>
  <c r="AX263" i="9"/>
  <c r="AP254" i="9"/>
  <c r="AX254" i="9"/>
  <c r="AQ254" i="9"/>
  <c r="AY254" i="9"/>
  <c r="AR254" i="9"/>
  <c r="AS254" i="9"/>
  <c r="AT254" i="9"/>
  <c r="AU254" i="9"/>
  <c r="AV254" i="9"/>
  <c r="AW254" i="9"/>
  <c r="AZ254" i="9"/>
  <c r="BA254" i="9"/>
  <c r="AP264" i="9"/>
  <c r="AX264" i="9"/>
  <c r="AV264" i="9"/>
  <c r="AW264" i="9"/>
  <c r="AY264" i="9"/>
  <c r="BA264" i="9"/>
  <c r="AQ264" i="9"/>
  <c r="AZ264" i="9"/>
  <c r="AR264" i="9"/>
  <c r="AU264" i="9"/>
  <c r="AS264" i="9"/>
  <c r="AT264" i="9"/>
  <c r="AU230" i="9"/>
  <c r="AW230" i="9"/>
  <c r="AP230" i="9"/>
  <c r="AX230" i="9"/>
  <c r="AQ230" i="9"/>
  <c r="AY230" i="9"/>
  <c r="AT230" i="9"/>
  <c r="AR230" i="9"/>
  <c r="AS230" i="9"/>
  <c r="AV230" i="9"/>
  <c r="AZ230" i="9"/>
  <c r="BA230" i="9"/>
  <c r="AQ221" i="9"/>
  <c r="AY221" i="9"/>
  <c r="AS221" i="9"/>
  <c r="BA221" i="9"/>
  <c r="AT221" i="9"/>
  <c r="AU221" i="9"/>
  <c r="AV221" i="9"/>
  <c r="AP221" i="9"/>
  <c r="AX221" i="9"/>
  <c r="AR221" i="9"/>
  <c r="AW221" i="9"/>
  <c r="AZ221" i="9"/>
  <c r="AQ223" i="9"/>
  <c r="AY223" i="9"/>
  <c r="AS223" i="9"/>
  <c r="BA223" i="9"/>
  <c r="AT223" i="9"/>
  <c r="AU223" i="9"/>
  <c r="AV223" i="9"/>
  <c r="AP223" i="9"/>
  <c r="AX223" i="9"/>
  <c r="AR223" i="9"/>
  <c r="AW223" i="9"/>
  <c r="AZ223" i="9"/>
  <c r="AU236" i="9"/>
  <c r="AW236" i="9"/>
  <c r="AP236" i="9"/>
  <c r="AX236" i="9"/>
  <c r="AQ236" i="9"/>
  <c r="AY236" i="9"/>
  <c r="AT236" i="9"/>
  <c r="BA236" i="9"/>
  <c r="AR236" i="9"/>
  <c r="AS236" i="9"/>
  <c r="AV236" i="9"/>
  <c r="AZ236" i="9"/>
  <c r="AQ243" i="9"/>
  <c r="AY243" i="9"/>
  <c r="AS243" i="9"/>
  <c r="BA243" i="9"/>
  <c r="AT243" i="9"/>
  <c r="AU243" i="9"/>
  <c r="AX243" i="9"/>
  <c r="AZ243" i="9"/>
  <c r="AP243" i="9"/>
  <c r="AR243" i="9"/>
  <c r="AV243" i="9"/>
  <c r="AW243" i="9"/>
  <c r="AU232" i="9"/>
  <c r="AW232" i="9"/>
  <c r="AP232" i="9"/>
  <c r="AX232" i="9"/>
  <c r="AQ232" i="9"/>
  <c r="AY232" i="9"/>
  <c r="AT232" i="9"/>
  <c r="AR232" i="9"/>
  <c r="AS232" i="9"/>
  <c r="AV232" i="9"/>
  <c r="AZ232" i="9"/>
  <c r="BA232" i="9"/>
  <c r="AT267" i="9"/>
  <c r="AW267" i="9"/>
  <c r="AX267" i="9"/>
  <c r="AP267" i="9"/>
  <c r="AY267" i="9"/>
  <c r="BA267" i="9"/>
  <c r="AV267" i="9"/>
  <c r="AQ267" i="9"/>
  <c r="AZ267" i="9"/>
  <c r="AR267" i="9"/>
  <c r="AS267" i="9"/>
  <c r="AU267" i="9"/>
  <c r="AU252" i="9"/>
  <c r="AP252" i="9"/>
  <c r="AX252" i="9"/>
  <c r="AQ252" i="9"/>
  <c r="AY252" i="9"/>
  <c r="AR252" i="9"/>
  <c r="AS252" i="9"/>
  <c r="AT252" i="9"/>
  <c r="AV252" i="9"/>
  <c r="AW252" i="9"/>
  <c r="AZ252" i="9"/>
  <c r="BA252" i="9"/>
  <c r="AP258" i="9"/>
  <c r="AX258" i="9"/>
  <c r="AU258" i="9"/>
  <c r="AV258" i="9"/>
  <c r="AW258" i="9"/>
  <c r="AY258" i="9"/>
  <c r="AT258" i="9"/>
  <c r="AQ258" i="9"/>
  <c r="AZ258" i="9"/>
  <c r="AR258" i="9"/>
  <c r="BA258" i="9"/>
  <c r="AS258" i="9"/>
  <c r="AU224" i="9"/>
  <c r="AW224" i="9"/>
  <c r="AP224" i="9"/>
  <c r="AX224" i="9"/>
  <c r="AQ224" i="9"/>
  <c r="AY224" i="9"/>
  <c r="AR224" i="9"/>
  <c r="AZ224" i="9"/>
  <c r="AT224" i="9"/>
  <c r="BA224" i="9"/>
  <c r="AS224" i="9"/>
  <c r="AV224" i="9"/>
  <c r="AU248" i="9"/>
  <c r="AP248" i="9"/>
  <c r="AX248" i="9"/>
  <c r="AQ248" i="9"/>
  <c r="AY248" i="9"/>
  <c r="BA248" i="9"/>
  <c r="AR248" i="9"/>
  <c r="AS248" i="9"/>
  <c r="AT248" i="9"/>
  <c r="AV248" i="9"/>
  <c r="AW248" i="9"/>
  <c r="AZ248" i="9"/>
  <c r="AU226" i="9"/>
  <c r="AW226" i="9"/>
  <c r="AP226" i="9"/>
  <c r="AX226" i="9"/>
  <c r="AQ226" i="9"/>
  <c r="AY226" i="9"/>
  <c r="AR226" i="9"/>
  <c r="AZ226" i="9"/>
  <c r="AT226" i="9"/>
  <c r="AS226" i="9"/>
  <c r="AV226" i="9"/>
  <c r="BA226" i="9"/>
  <c r="AP262" i="9"/>
  <c r="AX262" i="9"/>
  <c r="AS262" i="9"/>
  <c r="AT262" i="9"/>
  <c r="AU262" i="9"/>
  <c r="BA262" i="9"/>
  <c r="AV262" i="9"/>
  <c r="AW262" i="9"/>
  <c r="AY262" i="9"/>
  <c r="AQ262" i="9"/>
  <c r="AZ262" i="9"/>
  <c r="AR262" i="9"/>
  <c r="AU250" i="9"/>
  <c r="AP250" i="9"/>
  <c r="AX250" i="9"/>
  <c r="AQ250" i="9"/>
  <c r="AY250" i="9"/>
  <c r="AR250" i="9"/>
  <c r="AS250" i="9"/>
  <c r="AT250" i="9"/>
  <c r="AV250" i="9"/>
  <c r="AW250" i="9"/>
  <c r="AZ250" i="9"/>
  <c r="BA250" i="9"/>
  <c r="AU228" i="9"/>
  <c r="AW228" i="9"/>
  <c r="AP228" i="9"/>
  <c r="AX228" i="9"/>
  <c r="AQ228" i="9"/>
  <c r="AY228" i="9"/>
  <c r="AR228" i="9"/>
  <c r="AZ228" i="9"/>
  <c r="AT228" i="9"/>
  <c r="AS228" i="9"/>
  <c r="AV228" i="9"/>
  <c r="BA228" i="9"/>
  <c r="AU220" i="9"/>
  <c r="AW220" i="9"/>
  <c r="AP220" i="9"/>
  <c r="AX220" i="9"/>
  <c r="AQ220" i="9"/>
  <c r="AY220" i="9"/>
  <c r="AR220" i="9"/>
  <c r="AZ220" i="9"/>
  <c r="AT220" i="9"/>
  <c r="AS220" i="9"/>
  <c r="AV220" i="9"/>
  <c r="BA220" i="9"/>
  <c r="AQ249" i="9"/>
  <c r="AY249" i="9"/>
  <c r="AT249" i="9"/>
  <c r="AU249" i="9"/>
  <c r="BA249" i="9"/>
  <c r="AP249" i="9"/>
  <c r="AR249" i="9"/>
  <c r="AS249" i="9"/>
  <c r="AV249" i="9"/>
  <c r="AW249" i="9"/>
  <c r="AX249" i="9"/>
  <c r="AZ249" i="9"/>
  <c r="AP260" i="9"/>
  <c r="AX260" i="9"/>
  <c r="AY260" i="9"/>
  <c r="AQ260" i="9"/>
  <c r="AZ260" i="9"/>
  <c r="AR260" i="9"/>
  <c r="BA260" i="9"/>
  <c r="AS260" i="9"/>
  <c r="AT260" i="9"/>
  <c r="AU260" i="9"/>
  <c r="AW260" i="9"/>
  <c r="AV260" i="9"/>
  <c r="AQ251" i="9"/>
  <c r="AY251" i="9"/>
  <c r="AT251" i="9"/>
  <c r="AU251" i="9"/>
  <c r="AP251" i="9"/>
  <c r="AR251" i="9"/>
  <c r="AS251" i="9"/>
  <c r="AV251" i="9"/>
  <c r="AW251" i="9"/>
  <c r="AX251" i="9"/>
  <c r="AZ251" i="9"/>
  <c r="BA251" i="9"/>
  <c r="AQ239" i="9"/>
  <c r="AY239" i="9"/>
  <c r="AS239" i="9"/>
  <c r="BA239" i="9"/>
  <c r="AT239" i="9"/>
  <c r="AU239" i="9"/>
  <c r="AP239" i="9"/>
  <c r="AX239" i="9"/>
  <c r="AR239" i="9"/>
  <c r="AV239" i="9"/>
  <c r="AW239" i="9"/>
  <c r="AZ239" i="9"/>
  <c r="AP256" i="9"/>
  <c r="AX256" i="9"/>
  <c r="AQ256" i="9"/>
  <c r="AY256" i="9"/>
  <c r="AZ256" i="9"/>
  <c r="BA256" i="9"/>
  <c r="AR256" i="9"/>
  <c r="AS256" i="9"/>
  <c r="AT256" i="9"/>
  <c r="AU256" i="9"/>
  <c r="AV256" i="9"/>
  <c r="AW256" i="9"/>
  <c r="AU273" i="9"/>
  <c r="AV273" i="9"/>
  <c r="AW273" i="9"/>
  <c r="AQ273" i="9"/>
  <c r="AR273" i="9"/>
  <c r="AT273" i="9"/>
  <c r="AP273" i="9"/>
  <c r="AX273" i="9"/>
  <c r="AY273" i="9"/>
  <c r="AZ273" i="9"/>
  <c r="AS273" i="9"/>
  <c r="AQ245" i="9"/>
  <c r="AY245" i="9"/>
  <c r="AS245" i="9"/>
  <c r="BA245" i="9"/>
  <c r="AT245" i="9"/>
  <c r="AU245" i="9"/>
  <c r="AP245" i="9"/>
  <c r="AR245" i="9"/>
  <c r="AV245" i="9"/>
  <c r="AW245" i="9"/>
  <c r="AX245" i="9"/>
  <c r="AZ245" i="9"/>
  <c r="AU222" i="9"/>
  <c r="AW222" i="9"/>
  <c r="AP222" i="9"/>
  <c r="AX222" i="9"/>
  <c r="AQ222" i="9"/>
  <c r="AY222" i="9"/>
  <c r="AR222" i="9"/>
  <c r="AZ222" i="9"/>
  <c r="AT222" i="9"/>
  <c r="AS222" i="9"/>
  <c r="AV222" i="9"/>
  <c r="BA222" i="9"/>
  <c r="AT259" i="9"/>
  <c r="AR259" i="9"/>
  <c r="BA259" i="9"/>
  <c r="AS259" i="9"/>
  <c r="AU259" i="9"/>
  <c r="AV259" i="9"/>
  <c r="AW259" i="9"/>
  <c r="AX259" i="9"/>
  <c r="AP259" i="9"/>
  <c r="AY259" i="9"/>
  <c r="AQ259" i="9"/>
  <c r="AZ259" i="9"/>
  <c r="AT261" i="9"/>
  <c r="AV261" i="9"/>
  <c r="AW261" i="9"/>
  <c r="AX261" i="9"/>
  <c r="AU261" i="9"/>
  <c r="AP261" i="9"/>
  <c r="AY261" i="9"/>
  <c r="AQ261" i="9"/>
  <c r="AZ261" i="9"/>
  <c r="AR261" i="9"/>
  <c r="BA261" i="9"/>
  <c r="AS261" i="9"/>
  <c r="AT269" i="9"/>
  <c r="AQ269" i="9"/>
  <c r="AZ269" i="9"/>
  <c r="AR269" i="9"/>
  <c r="BA269" i="9"/>
  <c r="AS269" i="9"/>
  <c r="AV269" i="9"/>
  <c r="AY269" i="9"/>
  <c r="AU269" i="9"/>
  <c r="AP269" i="9"/>
  <c r="AW269" i="9"/>
  <c r="AX269" i="9"/>
  <c r="AU238" i="9"/>
  <c r="AW238" i="9"/>
  <c r="AP238" i="9"/>
  <c r="AX238" i="9"/>
  <c r="AQ238" i="9"/>
  <c r="AY238" i="9"/>
  <c r="AT238" i="9"/>
  <c r="AZ238" i="9"/>
  <c r="BA238" i="9"/>
  <c r="AR238" i="9"/>
  <c r="AS238" i="9"/>
  <c r="AV238" i="9"/>
  <c r="AT255" i="9"/>
  <c r="AU255" i="9"/>
  <c r="AP255" i="9"/>
  <c r="AZ255" i="9"/>
  <c r="AQ255" i="9"/>
  <c r="BA255" i="9"/>
  <c r="AR255" i="9"/>
  <c r="AY255" i="9"/>
  <c r="AS255" i="9"/>
  <c r="AV255" i="9"/>
  <c r="AW255" i="9"/>
  <c r="AX255" i="9"/>
  <c r="AQ241" i="9"/>
  <c r="AY241" i="9"/>
  <c r="AS241" i="9"/>
  <c r="BA241" i="9"/>
  <c r="AT241" i="9"/>
  <c r="AU241" i="9"/>
  <c r="AP241" i="9"/>
  <c r="AX241" i="9"/>
  <c r="AR241" i="9"/>
  <c r="AV241" i="9"/>
  <c r="AW241" i="9"/>
  <c r="AZ241" i="9"/>
  <c r="AU246" i="9"/>
  <c r="AW246" i="9"/>
  <c r="AP246" i="9"/>
  <c r="AX246" i="9"/>
  <c r="AQ246" i="9"/>
  <c r="AY246" i="9"/>
  <c r="AT246" i="9"/>
  <c r="AV246" i="9"/>
  <c r="AZ246" i="9"/>
  <c r="BA246" i="9"/>
  <c r="AR246" i="9"/>
  <c r="AS246" i="9"/>
  <c r="AU244" i="9"/>
  <c r="AW244" i="9"/>
  <c r="AP244" i="9"/>
  <c r="AX244" i="9"/>
  <c r="AQ244" i="9"/>
  <c r="AY244" i="9"/>
  <c r="AR244" i="9"/>
  <c r="AS244" i="9"/>
  <c r="AT244" i="9"/>
  <c r="AV244" i="9"/>
  <c r="AZ244" i="9"/>
  <c r="BA244" i="9"/>
  <c r="AQ233" i="9"/>
  <c r="AY233" i="9"/>
  <c r="AS233" i="9"/>
  <c r="BA233" i="9"/>
  <c r="AT233" i="9"/>
  <c r="AU233" i="9"/>
  <c r="AP233" i="9"/>
  <c r="AX233" i="9"/>
  <c r="AV233" i="9"/>
  <c r="AW233" i="9"/>
  <c r="AZ233" i="9"/>
  <c r="AR233" i="9"/>
  <c r="AQ272" i="9"/>
  <c r="AY272" i="9"/>
  <c r="AR272" i="9"/>
  <c r="AZ272" i="9"/>
  <c r="AS272" i="9"/>
  <c r="BA272" i="9"/>
  <c r="AT272" i="9"/>
  <c r="AU272" i="9"/>
  <c r="AV272" i="9"/>
  <c r="AP272" i="9"/>
  <c r="AW272" i="9"/>
  <c r="AX272" i="9"/>
  <c r="AP268" i="9"/>
  <c r="AX268" i="9"/>
  <c r="AT268" i="9"/>
  <c r="AU268" i="9"/>
  <c r="AV268" i="9"/>
  <c r="AW268" i="9"/>
  <c r="AY268" i="9"/>
  <c r="AQ268" i="9"/>
  <c r="AZ268" i="9"/>
  <c r="AR268" i="9"/>
  <c r="BA268" i="9"/>
  <c r="AS268" i="9"/>
  <c r="AU240" i="9"/>
  <c r="AW240" i="9"/>
  <c r="AP240" i="9"/>
  <c r="AX240" i="9"/>
  <c r="AQ240" i="9"/>
  <c r="AY240" i="9"/>
  <c r="AT240" i="9"/>
  <c r="AV240" i="9"/>
  <c r="AZ240" i="9"/>
  <c r="BA240" i="9"/>
  <c r="AR240" i="9"/>
  <c r="AS240" i="9"/>
  <c r="AU242" i="9"/>
  <c r="AW242" i="9"/>
  <c r="AP242" i="9"/>
  <c r="AX242" i="9"/>
  <c r="AQ242" i="9"/>
  <c r="AY242" i="9"/>
  <c r="AT242" i="9"/>
  <c r="AS242" i="9"/>
  <c r="AV242" i="9"/>
  <c r="AZ242" i="9"/>
  <c r="BA242" i="9"/>
  <c r="AR242" i="9"/>
  <c r="AP266" i="9"/>
  <c r="AX266" i="9"/>
  <c r="AQ266" i="9"/>
  <c r="AZ266" i="9"/>
  <c r="AR266" i="9"/>
  <c r="BA266" i="9"/>
  <c r="AS266" i="9"/>
  <c r="AT266" i="9"/>
  <c r="AU266" i="9"/>
  <c r="AV266" i="9"/>
  <c r="AW266" i="9"/>
  <c r="AY266" i="9"/>
  <c r="AP270" i="9"/>
  <c r="AX270" i="9"/>
  <c r="AW270" i="9"/>
  <c r="AY270" i="9"/>
  <c r="AQ270" i="9"/>
  <c r="AZ270" i="9"/>
  <c r="AR270" i="9"/>
  <c r="BA270" i="9"/>
  <c r="AS270" i="9"/>
  <c r="AT270" i="9"/>
  <c r="AU270" i="9"/>
  <c r="AV270" i="9"/>
  <c r="AQ225" i="9"/>
  <c r="AY225" i="9"/>
  <c r="AS225" i="9"/>
  <c r="BA225" i="9"/>
  <c r="AT225" i="9"/>
  <c r="AU225" i="9"/>
  <c r="AV225" i="9"/>
  <c r="AP225" i="9"/>
  <c r="AX225" i="9"/>
  <c r="AR225" i="9"/>
  <c r="AW225" i="9"/>
  <c r="AZ225" i="9"/>
  <c r="AQ247" i="9"/>
  <c r="AY247" i="9"/>
  <c r="AS247" i="9"/>
  <c r="BA247" i="9"/>
  <c r="AT247" i="9"/>
  <c r="AU247" i="9"/>
  <c r="AX247" i="9"/>
  <c r="AZ247" i="9"/>
  <c r="AP247" i="9"/>
  <c r="AR247" i="9"/>
  <c r="AV247" i="9"/>
  <c r="AW247" i="9"/>
  <c r="AG222" i="9"/>
  <c r="AH222" i="9" s="1"/>
  <c r="AI222" i="9" s="1"/>
  <c r="AG223" i="9"/>
  <c r="AH223" i="9" s="1"/>
  <c r="AI223" i="9" s="1"/>
  <c r="AG226" i="9"/>
  <c r="AH226" i="9" s="1"/>
  <c r="AI226" i="9" s="1"/>
  <c r="AG225" i="9"/>
  <c r="AH225" i="9" s="1"/>
  <c r="AI225" i="9" s="1"/>
  <c r="AG224" i="9"/>
  <c r="AH224" i="9" s="1"/>
  <c r="AI224" i="9" s="1"/>
  <c r="AO44" i="5"/>
  <c r="D847" i="9"/>
  <c r="D220" i="9"/>
  <c r="AG216" i="9" s="1"/>
  <c r="D44" i="9"/>
  <c r="D579" i="9"/>
  <c r="D358" i="9"/>
  <c r="D289" i="9"/>
  <c r="D354" i="6"/>
  <c r="CD354" i="6" s="1"/>
  <c r="CE354" i="6" s="1"/>
  <c r="CF354" i="6" s="1"/>
  <c r="D146" i="5"/>
  <c r="AG146" i="5" s="1"/>
  <c r="AH146" i="5" s="1"/>
  <c r="AI146" i="5" s="1"/>
  <c r="D42" i="7"/>
  <c r="AG42" i="7" s="1"/>
  <c r="AH42" i="7" s="1"/>
  <c r="AN43" i="5"/>
  <c r="AN103" i="5" s="1"/>
  <c r="B496" i="6" l="1"/>
  <c r="AH47" i="10"/>
  <c r="AI47" i="10" s="1"/>
  <c r="AG106" i="10"/>
  <c r="AG827" i="10"/>
  <c r="AH827" i="10" s="1"/>
  <c r="AF886" i="10"/>
  <c r="BZ66" i="4"/>
  <c r="B66" i="4" s="1"/>
  <c r="N8" i="5"/>
  <c r="N8" i="3"/>
  <c r="N8" i="6"/>
  <c r="N7" i="1"/>
  <c r="N8" i="12"/>
  <c r="N8" i="7"/>
  <c r="N8" i="8"/>
  <c r="N8" i="10"/>
  <c r="N8" i="11"/>
  <c r="N8" i="4"/>
  <c r="AL75" i="8"/>
  <c r="B99" i="8" s="1"/>
  <c r="AH75" i="8"/>
  <c r="AI45" i="8"/>
  <c r="AG75" i="8"/>
  <c r="AG847" i="9"/>
  <c r="AF908" i="9"/>
  <c r="AI45" i="10"/>
  <c r="AH106" i="10"/>
  <c r="AI42" i="7"/>
  <c r="AU633" i="6"/>
  <c r="AL4" i="2"/>
  <c r="AM4" i="2" s="1"/>
  <c r="AL15" i="2"/>
  <c r="AM15" i="2" s="1"/>
  <c r="AL25" i="2"/>
  <c r="AM25" i="2" s="1"/>
  <c r="AL45" i="2"/>
  <c r="AM45" i="2" s="1"/>
  <c r="AL56" i="2"/>
  <c r="AM56" i="2" s="1"/>
  <c r="AL77" i="2"/>
  <c r="AM77" i="2" s="1"/>
  <c r="AL86" i="2"/>
  <c r="AM86" i="2" s="1"/>
  <c r="AL97" i="2"/>
  <c r="AM97" i="2" s="1"/>
  <c r="AL117" i="2"/>
  <c r="AM117" i="2" s="1"/>
  <c r="AL137" i="2"/>
  <c r="AM137" i="2" s="1"/>
  <c r="AL148" i="2"/>
  <c r="AM148" i="2" s="1"/>
  <c r="AL157" i="2"/>
  <c r="AM157" i="2" s="1"/>
  <c r="AL178" i="2"/>
  <c r="AM178" i="2" s="1"/>
  <c r="AL189" i="2"/>
  <c r="AM189" i="2" s="1"/>
  <c r="AL209" i="2"/>
  <c r="AM209" i="2" s="1"/>
  <c r="AL219" i="2"/>
  <c r="AM219" i="2" s="1"/>
  <c r="AL230" i="2"/>
  <c r="AM230" i="2" s="1"/>
  <c r="AL240" i="2"/>
  <c r="AM240" i="2" s="1"/>
  <c r="AL250" i="2"/>
  <c r="AM250" i="2" s="1"/>
  <c r="AL271" i="2"/>
  <c r="AM271" i="2" s="1"/>
  <c r="AL281" i="2"/>
  <c r="AM281" i="2" s="1"/>
  <c r="AL291" i="2"/>
  <c r="AM291" i="2" s="1"/>
  <c r="AL311" i="2"/>
  <c r="AM311" i="2" s="1"/>
  <c r="AL342" i="2"/>
  <c r="AM342" i="2" s="1"/>
  <c r="AL352" i="2"/>
  <c r="AM352" i="2" s="1"/>
  <c r="AL362" i="2"/>
  <c r="AM362" i="2" s="1"/>
  <c r="AL373" i="2"/>
  <c r="AM373" i="2" s="1"/>
  <c r="AL384" i="2"/>
  <c r="AM384" i="2" s="1"/>
  <c r="AL394" i="2"/>
  <c r="AM394" i="2" s="1"/>
  <c r="AL405" i="2"/>
  <c r="AM405" i="2" s="1"/>
  <c r="AL435" i="2"/>
  <c r="AM435" i="2" s="1"/>
  <c r="AL445" i="2"/>
  <c r="AM445" i="2" s="1"/>
  <c r="AL455" i="2"/>
  <c r="AM455" i="2" s="1"/>
  <c r="AL465" i="2"/>
  <c r="AM465" i="2" s="1"/>
  <c r="AL486" i="2"/>
  <c r="AM486" i="2" s="1"/>
  <c r="AL496" i="2"/>
  <c r="AM496" i="2" s="1"/>
  <c r="AL507" i="2"/>
  <c r="AM507" i="2" s="1"/>
  <c r="AL517" i="2"/>
  <c r="AM517" i="2" s="1"/>
  <c r="AL527" i="2"/>
  <c r="AM527" i="2" s="1"/>
  <c r="AL559" i="2"/>
  <c r="AM559" i="2" s="1"/>
  <c r="AL570" i="2"/>
  <c r="AM570" i="2" s="1"/>
  <c r="AL251" i="2"/>
  <c r="AM251" i="2" s="1"/>
  <c r="AL385" i="2"/>
  <c r="AM385" i="2" s="1"/>
  <c r="AL406" i="2"/>
  <c r="AM406" i="2" s="1"/>
  <c r="AL415" i="2"/>
  <c r="AM415" i="2" s="1"/>
  <c r="AL436" i="2"/>
  <c r="AM436" i="2" s="1"/>
  <c r="AL456" i="2"/>
  <c r="AM456" i="2" s="1"/>
  <c r="AL477" i="2"/>
  <c r="AM477" i="2" s="1"/>
  <c r="AL487" i="2"/>
  <c r="AM487" i="2" s="1"/>
  <c r="AL497" i="2"/>
  <c r="AM497" i="2" s="1"/>
  <c r="AL518" i="2"/>
  <c r="AM518" i="2" s="1"/>
  <c r="AL528" i="2"/>
  <c r="AM528" i="2" s="1"/>
  <c r="AL549" i="2"/>
  <c r="AM549" i="2" s="1"/>
  <c r="AL5" i="2"/>
  <c r="AM5" i="2" s="1"/>
  <c r="AL26" i="2"/>
  <c r="AM26" i="2" s="1"/>
  <c r="AL36" i="2"/>
  <c r="AM36" i="2" s="1"/>
  <c r="AL46" i="2"/>
  <c r="AM46" i="2" s="1"/>
  <c r="AL66" i="2"/>
  <c r="AM66" i="2" s="1"/>
  <c r="AL98" i="2"/>
  <c r="AM98" i="2" s="1"/>
  <c r="AL107" i="2"/>
  <c r="AM107" i="2" s="1"/>
  <c r="AL118" i="2"/>
  <c r="AM118" i="2" s="1"/>
  <c r="AL128" i="2"/>
  <c r="AM128" i="2" s="1"/>
  <c r="AL138" i="2"/>
  <c r="AM138" i="2" s="1"/>
  <c r="AL158" i="2"/>
  <c r="AM158" i="2" s="1"/>
  <c r="AL169" i="2"/>
  <c r="AM169" i="2" s="1"/>
  <c r="AL179" i="2"/>
  <c r="AM179" i="2" s="1"/>
  <c r="AL199" i="2"/>
  <c r="AM199" i="2" s="1"/>
  <c r="AL210" i="2"/>
  <c r="AM210" i="2" s="1"/>
  <c r="AL220" i="2"/>
  <c r="AM220" i="2" s="1"/>
  <c r="AL231" i="2"/>
  <c r="AM231" i="2" s="1"/>
  <c r="AL261" i="2"/>
  <c r="AM261" i="2" s="1"/>
  <c r="AL272" i="2"/>
  <c r="AM272" i="2" s="1"/>
  <c r="AL292" i="2"/>
  <c r="AM292" i="2" s="1"/>
  <c r="AL302" i="2"/>
  <c r="AM302" i="2" s="1"/>
  <c r="AL312" i="2"/>
  <c r="AM312" i="2" s="1"/>
  <c r="AL323" i="2"/>
  <c r="AM323" i="2" s="1"/>
  <c r="AL332" i="2"/>
  <c r="AM332" i="2" s="1"/>
  <c r="AL343" i="2"/>
  <c r="AM343" i="2" s="1"/>
  <c r="AL363" i="2"/>
  <c r="AM363" i="2" s="1"/>
  <c r="AL374" i="2"/>
  <c r="AM374" i="2" s="1"/>
  <c r="AL424" i="2"/>
  <c r="AM424" i="2" s="1"/>
  <c r="AL446" i="2"/>
  <c r="AM446" i="2" s="1"/>
  <c r="AL539" i="2"/>
  <c r="AM539" i="2" s="1"/>
  <c r="AL560" i="2"/>
  <c r="AM560" i="2" s="1"/>
  <c r="AL561" i="2"/>
  <c r="AM561" i="2" s="1"/>
  <c r="AL6" i="2"/>
  <c r="AM6" i="2" s="1"/>
  <c r="AL16" i="2"/>
  <c r="AM16" i="2" s="1"/>
  <c r="AL27" i="2"/>
  <c r="AM27" i="2" s="1"/>
  <c r="AL47" i="2"/>
  <c r="AM47" i="2" s="1"/>
  <c r="AL57" i="2"/>
  <c r="AM57" i="2" s="1"/>
  <c r="AL67" i="2"/>
  <c r="AM67" i="2" s="1"/>
  <c r="AL78" i="2"/>
  <c r="AM78" i="2" s="1"/>
  <c r="AL87" i="2"/>
  <c r="AM87" i="2" s="1"/>
  <c r="AL119" i="2"/>
  <c r="AM119" i="2" s="1"/>
  <c r="AL139" i="2"/>
  <c r="AM139" i="2" s="1"/>
  <c r="AL149" i="2"/>
  <c r="AM149" i="2" s="1"/>
  <c r="AL159" i="2"/>
  <c r="AM159" i="2" s="1"/>
  <c r="AL180" i="2"/>
  <c r="AM180" i="2" s="1"/>
  <c r="AL190" i="2"/>
  <c r="AM190" i="2" s="1"/>
  <c r="AL200" i="2"/>
  <c r="AM200" i="2" s="1"/>
  <c r="AL211" i="2"/>
  <c r="AM211" i="2" s="1"/>
  <c r="AL221" i="2"/>
  <c r="AM221" i="2" s="1"/>
  <c r="AL241" i="2"/>
  <c r="AM241" i="2" s="1"/>
  <c r="AL252" i="2"/>
  <c r="AM252" i="2" s="1"/>
  <c r="AL273" i="2"/>
  <c r="AM273" i="2" s="1"/>
  <c r="AL282" i="2"/>
  <c r="AM282" i="2" s="1"/>
  <c r="AL293" i="2"/>
  <c r="AM293" i="2" s="1"/>
  <c r="AL313" i="2"/>
  <c r="AM313" i="2" s="1"/>
  <c r="AL333" i="2"/>
  <c r="AM333" i="2" s="1"/>
  <c r="AL353" i="2"/>
  <c r="AM353" i="2" s="1"/>
  <c r="AL364" i="2"/>
  <c r="AM364" i="2" s="1"/>
  <c r="AL375" i="2"/>
  <c r="AM375" i="2" s="1"/>
  <c r="AL386" i="2"/>
  <c r="AM386" i="2" s="1"/>
  <c r="AL395" i="2"/>
  <c r="AM395" i="2" s="1"/>
  <c r="AL416" i="2"/>
  <c r="AM416" i="2" s="1"/>
  <c r="AL425" i="2"/>
  <c r="AM425" i="2" s="1"/>
  <c r="AL447" i="2"/>
  <c r="AM447" i="2" s="1"/>
  <c r="AL457" i="2"/>
  <c r="AM457" i="2" s="1"/>
  <c r="AL466" i="2"/>
  <c r="AM466" i="2" s="1"/>
  <c r="AL488" i="2"/>
  <c r="AM488" i="2" s="1"/>
  <c r="AL508" i="2"/>
  <c r="AM508" i="2" s="1"/>
  <c r="AL540" i="2"/>
  <c r="AM540" i="2" s="1"/>
  <c r="AL550" i="2"/>
  <c r="AM550" i="2" s="1"/>
  <c r="AL571" i="2"/>
  <c r="AM571" i="2" s="1"/>
  <c r="AL7" i="2"/>
  <c r="AM7" i="2" s="1"/>
  <c r="AL28" i="2"/>
  <c r="AM28" i="2" s="1"/>
  <c r="AL37" i="2"/>
  <c r="AM37" i="2" s="1"/>
  <c r="AL48" i="2"/>
  <c r="AM48" i="2" s="1"/>
  <c r="AL68" i="2"/>
  <c r="AM68" i="2" s="1"/>
  <c r="AL88" i="2"/>
  <c r="AM88" i="2" s="1"/>
  <c r="AL99" i="2"/>
  <c r="AM99" i="2" s="1"/>
  <c r="AL108" i="2"/>
  <c r="AM108" i="2" s="1"/>
  <c r="AL129" i="2"/>
  <c r="AM129" i="2" s="1"/>
  <c r="AL140" i="2"/>
  <c r="AM140" i="2" s="1"/>
  <c r="AL160" i="2"/>
  <c r="AM160" i="2" s="1"/>
  <c r="AL170" i="2"/>
  <c r="AM170" i="2" s="1"/>
  <c r="AL181" i="2"/>
  <c r="AM181" i="2" s="1"/>
  <c r="AL191" i="2"/>
  <c r="AM191" i="2" s="1"/>
  <c r="AL201" i="2"/>
  <c r="AM201" i="2" s="1"/>
  <c r="AL222" i="2"/>
  <c r="AM222" i="2" s="1"/>
  <c r="AL232" i="2"/>
  <c r="AM232" i="2" s="1"/>
  <c r="AL242" i="2"/>
  <c r="AM242" i="2" s="1"/>
  <c r="AL262" i="2"/>
  <c r="AM262" i="2" s="1"/>
  <c r="AL294" i="2"/>
  <c r="AM294" i="2" s="1"/>
  <c r="AL303" i="2"/>
  <c r="AM303" i="2" s="1"/>
  <c r="AL314" i="2"/>
  <c r="AM314" i="2" s="1"/>
  <c r="AL324" i="2"/>
  <c r="AM324" i="2" s="1"/>
  <c r="AL334" i="2"/>
  <c r="AM334" i="2" s="1"/>
  <c r="AL344" i="2"/>
  <c r="AM344" i="2" s="1"/>
  <c r="AL365" i="2"/>
  <c r="AM365" i="2" s="1"/>
  <c r="AL376" i="2"/>
  <c r="AM376" i="2" s="1"/>
  <c r="AL407" i="2"/>
  <c r="AM407" i="2" s="1"/>
  <c r="AL426" i="2"/>
  <c r="AM426" i="2" s="1"/>
  <c r="AL437" i="2"/>
  <c r="AM437" i="2" s="1"/>
  <c r="AL448" i="2"/>
  <c r="AM448" i="2" s="1"/>
  <c r="AL467" i="2"/>
  <c r="AM467" i="2" s="1"/>
  <c r="AL478" i="2"/>
  <c r="AM478" i="2" s="1"/>
  <c r="AL489" i="2"/>
  <c r="AM489" i="2" s="1"/>
  <c r="AL498" i="2"/>
  <c r="AM498" i="2" s="1"/>
  <c r="AL509" i="2"/>
  <c r="AM509" i="2" s="1"/>
  <c r="AL519" i="2"/>
  <c r="AM519" i="2" s="1"/>
  <c r="AL529" i="2"/>
  <c r="AM529" i="2" s="1"/>
  <c r="AL551" i="2"/>
  <c r="AM551" i="2" s="1"/>
  <c r="AL572" i="2"/>
  <c r="AM572" i="2" s="1"/>
  <c r="AL21" i="2"/>
  <c r="AM21" i="2" s="1"/>
  <c r="AL41" i="2"/>
  <c r="AM41" i="2" s="1"/>
  <c r="AL51" i="2"/>
  <c r="AM51" i="2" s="1"/>
  <c r="AL61" i="2"/>
  <c r="AM61" i="2" s="1"/>
  <c r="AL82" i="2"/>
  <c r="AM82" i="2" s="1"/>
  <c r="AL92" i="2"/>
  <c r="AM92" i="2" s="1"/>
  <c r="AL102" i="2"/>
  <c r="AM102" i="2" s="1"/>
  <c r="AL113" i="2"/>
  <c r="AM113" i="2" s="1"/>
  <c r="AL123" i="2"/>
  <c r="AM123" i="2" s="1"/>
  <c r="AL143" i="2"/>
  <c r="AM143" i="2" s="1"/>
  <c r="AL154" i="2"/>
  <c r="AM154" i="2" s="1"/>
  <c r="AL175" i="2"/>
  <c r="AM175" i="2" s="1"/>
  <c r="AL184" i="2"/>
  <c r="AM184" i="2" s="1"/>
  <c r="AL195" i="2"/>
  <c r="AM195" i="2" s="1"/>
  <c r="AL215" i="2"/>
  <c r="AM215" i="2" s="1"/>
  <c r="AL235" i="2"/>
  <c r="AM235" i="2" s="1"/>
  <c r="AL246" i="2"/>
  <c r="AM246" i="2" s="1"/>
  <c r="AL255" i="2"/>
  <c r="AM255" i="2" s="1"/>
  <c r="AL276" i="2"/>
  <c r="AM276" i="2" s="1"/>
  <c r="AL287" i="2"/>
  <c r="AM287" i="2" s="1"/>
  <c r="AL307" i="2"/>
  <c r="AM307" i="2" s="1"/>
  <c r="AL317" i="2"/>
  <c r="AM317" i="2" s="1"/>
  <c r="AL328" i="2"/>
  <c r="AM328" i="2" s="1"/>
  <c r="AL338" i="2"/>
  <c r="AM338" i="2" s="1"/>
  <c r="AL348" i="2"/>
  <c r="AM348" i="2" s="1"/>
  <c r="AL358" i="2"/>
  <c r="AM358" i="2" s="1"/>
  <c r="AL368" i="2"/>
  <c r="AM368" i="2" s="1"/>
  <c r="AL390" i="2"/>
  <c r="AM390" i="2" s="1"/>
  <c r="AL410" i="2"/>
  <c r="AM410" i="2" s="1"/>
  <c r="AL441" i="2"/>
  <c r="AM441" i="2" s="1"/>
  <c r="AL461" i="2"/>
  <c r="AM461" i="2" s="1"/>
  <c r="AL471" i="2"/>
  <c r="AM471" i="2" s="1"/>
  <c r="AL482" i="2"/>
  <c r="AM482" i="2" s="1"/>
  <c r="AL492" i="2"/>
  <c r="AM492" i="2" s="1"/>
  <c r="AL503" i="2"/>
  <c r="AM503" i="2" s="1"/>
  <c r="AL533" i="2"/>
  <c r="AM533" i="2" s="1"/>
  <c r="AL545" i="2"/>
  <c r="AM545" i="2" s="1"/>
  <c r="AL565" i="2"/>
  <c r="AM565" i="2" s="1"/>
  <c r="AL10" i="2"/>
  <c r="AM10" i="2" s="1"/>
  <c r="AL31" i="2"/>
  <c r="AM31" i="2" s="1"/>
  <c r="AL42" i="2"/>
  <c r="AM42" i="2" s="1"/>
  <c r="AL62" i="2"/>
  <c r="AM62" i="2" s="1"/>
  <c r="AL72" i="2"/>
  <c r="AM72" i="2" s="1"/>
  <c r="AL83" i="2"/>
  <c r="AM83" i="2" s="1"/>
  <c r="AL93" i="2"/>
  <c r="AM93" i="2" s="1"/>
  <c r="AL103" i="2"/>
  <c r="AM103" i="2" s="1"/>
  <c r="AL124" i="2"/>
  <c r="AM124" i="2" s="1"/>
  <c r="AL134" i="2"/>
  <c r="AM134" i="2" s="1"/>
  <c r="AL144" i="2"/>
  <c r="AM144" i="2" s="1"/>
  <c r="AL164" i="2"/>
  <c r="AM164" i="2" s="1"/>
  <c r="AL196" i="2"/>
  <c r="AM196" i="2" s="1"/>
  <c r="AL205" i="2"/>
  <c r="AM205" i="2" s="1"/>
  <c r="AL216" i="2"/>
  <c r="AM216" i="2" s="1"/>
  <c r="AL226" i="2"/>
  <c r="AM226" i="2" s="1"/>
  <c r="AL236" i="2"/>
  <c r="AM236" i="2" s="1"/>
  <c r="AL256" i="2"/>
  <c r="AM256" i="2" s="1"/>
  <c r="AL267" i="2"/>
  <c r="AM267" i="2" s="1"/>
  <c r="AL277" i="2"/>
  <c r="AM277" i="2" s="1"/>
  <c r="AL297" i="2"/>
  <c r="AM297" i="2" s="1"/>
  <c r="AL308" i="2"/>
  <c r="AM308" i="2" s="1"/>
  <c r="AL24" i="2"/>
  <c r="AM24" i="2" s="1"/>
  <c r="AL43" i="2"/>
  <c r="AM43" i="2" s="1"/>
  <c r="AL60" i="2"/>
  <c r="AM60" i="2" s="1"/>
  <c r="AL96" i="2"/>
  <c r="AM96" i="2" s="1"/>
  <c r="AL133" i="2"/>
  <c r="AM133" i="2" s="1"/>
  <c r="AL151" i="2"/>
  <c r="AM151" i="2" s="1"/>
  <c r="AL168" i="2"/>
  <c r="AM168" i="2" s="1"/>
  <c r="AL186" i="2"/>
  <c r="AM186" i="2" s="1"/>
  <c r="AL204" i="2"/>
  <c r="AM204" i="2" s="1"/>
  <c r="AL224" i="2"/>
  <c r="AM224" i="2" s="1"/>
  <c r="AL239" i="2"/>
  <c r="AM239" i="2" s="1"/>
  <c r="AL258" i="2"/>
  <c r="AM258" i="2" s="1"/>
  <c r="AL295" i="2"/>
  <c r="AM295" i="2" s="1"/>
  <c r="AL329" i="2"/>
  <c r="AM329" i="2" s="1"/>
  <c r="AL345" i="2"/>
  <c r="AM345" i="2" s="1"/>
  <c r="AL378" i="2"/>
  <c r="AM378" i="2" s="1"/>
  <c r="AL409" i="2"/>
  <c r="AM409" i="2" s="1"/>
  <c r="AL440" i="2"/>
  <c r="AM440" i="2" s="1"/>
  <c r="AL454" i="2"/>
  <c r="AM454" i="2" s="1"/>
  <c r="AL472" i="2"/>
  <c r="AM472" i="2" s="1"/>
  <c r="AL490" i="2"/>
  <c r="AM490" i="2" s="1"/>
  <c r="AL520" i="2"/>
  <c r="AM520" i="2" s="1"/>
  <c r="AL536" i="2"/>
  <c r="AM536" i="2" s="1"/>
  <c r="AL569" i="2"/>
  <c r="AM569" i="2" s="1"/>
  <c r="AL8" i="2"/>
  <c r="AM8" i="2" s="1"/>
  <c r="AL44" i="2"/>
  <c r="AM44" i="2" s="1"/>
  <c r="AL63" i="2"/>
  <c r="AM63" i="2" s="1"/>
  <c r="AL80" i="2"/>
  <c r="AM80" i="2" s="1"/>
  <c r="AL115" i="2"/>
  <c r="AM115" i="2" s="1"/>
  <c r="AL152" i="2"/>
  <c r="AM152" i="2" s="1"/>
  <c r="AL171" i="2"/>
  <c r="AM171" i="2" s="1"/>
  <c r="AL187" i="2"/>
  <c r="AM187" i="2" s="1"/>
  <c r="AL243" i="2"/>
  <c r="AM243" i="2" s="1"/>
  <c r="AL259" i="2"/>
  <c r="AM259" i="2" s="1"/>
  <c r="AL278" i="2"/>
  <c r="AM278" i="2" s="1"/>
  <c r="AL315" i="2"/>
  <c r="AM315" i="2" s="1"/>
  <c r="AL360" i="2"/>
  <c r="AM360" i="2" s="1"/>
  <c r="AL393" i="2"/>
  <c r="AM393" i="2" s="1"/>
  <c r="AL423" i="2"/>
  <c r="AM423" i="2" s="1"/>
  <c r="AL458" i="2"/>
  <c r="AM458" i="2" s="1"/>
  <c r="AL473" i="2"/>
  <c r="AM473" i="2" s="1"/>
  <c r="AL505" i="2"/>
  <c r="AM505" i="2" s="1"/>
  <c r="AL537" i="2"/>
  <c r="AM537" i="2" s="1"/>
  <c r="AL554" i="2"/>
  <c r="AM554" i="2" s="1"/>
  <c r="AL280" i="2"/>
  <c r="AM280" i="2" s="1"/>
  <c r="AL347" i="2"/>
  <c r="AM347" i="2" s="1"/>
  <c r="AL361" i="2"/>
  <c r="AM361" i="2" s="1"/>
  <c r="AL412" i="2"/>
  <c r="AM412" i="2" s="1"/>
  <c r="AL443" i="2"/>
  <c r="AM443" i="2" s="1"/>
  <c r="AL459" i="2"/>
  <c r="AM459" i="2" s="1"/>
  <c r="AL541" i="2"/>
  <c r="AM541" i="2" s="1"/>
  <c r="AL30" i="2"/>
  <c r="AM30" i="2" s="1"/>
  <c r="AL174" i="2"/>
  <c r="AM174" i="2" s="1"/>
  <c r="AL208" i="2"/>
  <c r="AM208" i="2" s="1"/>
  <c r="AL299" i="2"/>
  <c r="AM299" i="2" s="1"/>
  <c r="AL331" i="2"/>
  <c r="AM331" i="2" s="1"/>
  <c r="AL349" i="2"/>
  <c r="AM349" i="2" s="1"/>
  <c r="AL9" i="2"/>
  <c r="AM9" i="2" s="1"/>
  <c r="AL29" i="2"/>
  <c r="AM29" i="2" s="1"/>
  <c r="AL64" i="2"/>
  <c r="AM64" i="2" s="1"/>
  <c r="AL81" i="2"/>
  <c r="AM81" i="2" s="1"/>
  <c r="AL100" i="2"/>
  <c r="AM100" i="2" s="1"/>
  <c r="AL116" i="2"/>
  <c r="AM116" i="2" s="1"/>
  <c r="AL135" i="2"/>
  <c r="AM135" i="2" s="1"/>
  <c r="AL153" i="2"/>
  <c r="AM153" i="2" s="1"/>
  <c r="AL172" i="2"/>
  <c r="AM172" i="2" s="1"/>
  <c r="AL188" i="2"/>
  <c r="AM188" i="2" s="1"/>
  <c r="AL206" i="2"/>
  <c r="AM206" i="2" s="1"/>
  <c r="AL225" i="2"/>
  <c r="AM225" i="2" s="1"/>
  <c r="AL244" i="2"/>
  <c r="AM244" i="2" s="1"/>
  <c r="AL260" i="2"/>
  <c r="AM260" i="2" s="1"/>
  <c r="AL279" i="2"/>
  <c r="AM279" i="2" s="1"/>
  <c r="AL296" i="2"/>
  <c r="AM296" i="2" s="1"/>
  <c r="AL330" i="2"/>
  <c r="AM330" i="2" s="1"/>
  <c r="AL346" i="2"/>
  <c r="AM346" i="2" s="1"/>
  <c r="AL379" i="2"/>
  <c r="AM379" i="2" s="1"/>
  <c r="AL411" i="2"/>
  <c r="AM411" i="2" s="1"/>
  <c r="AL427" i="2"/>
  <c r="AM427" i="2" s="1"/>
  <c r="AL442" i="2"/>
  <c r="AM442" i="2" s="1"/>
  <c r="AL474" i="2"/>
  <c r="AM474" i="2" s="1"/>
  <c r="AL491" i="2"/>
  <c r="AM491" i="2" s="1"/>
  <c r="AL521" i="2"/>
  <c r="AM521" i="2" s="1"/>
  <c r="AL538" i="2"/>
  <c r="AM538" i="2" s="1"/>
  <c r="AL555" i="2"/>
  <c r="AM555" i="2" s="1"/>
  <c r="AL573" i="2"/>
  <c r="AM573" i="2" s="1"/>
  <c r="AL11" i="2"/>
  <c r="AM11" i="2" s="1"/>
  <c r="AL49" i="2"/>
  <c r="AM49" i="2" s="1"/>
  <c r="AL84" i="2"/>
  <c r="AM84" i="2" s="1"/>
  <c r="AL120" i="2"/>
  <c r="AM120" i="2" s="1"/>
  <c r="AL155" i="2"/>
  <c r="AM155" i="2" s="1"/>
  <c r="AL173" i="2"/>
  <c r="AM173" i="2" s="1"/>
  <c r="AL207" i="2"/>
  <c r="AM207" i="2" s="1"/>
  <c r="AL245" i="2"/>
  <c r="AM245" i="2" s="1"/>
  <c r="AL263" i="2"/>
  <c r="AM263" i="2" s="1"/>
  <c r="AL298" i="2"/>
  <c r="AM298" i="2" s="1"/>
  <c r="AL316" i="2"/>
  <c r="AM316" i="2" s="1"/>
  <c r="AL380" i="2"/>
  <c r="AM380" i="2" s="1"/>
  <c r="AL396" i="2"/>
  <c r="AM396" i="2" s="1"/>
  <c r="AL428" i="2"/>
  <c r="AM428" i="2" s="1"/>
  <c r="AL475" i="2"/>
  <c r="AM475" i="2" s="1"/>
  <c r="AL506" i="2"/>
  <c r="AM506" i="2" s="1"/>
  <c r="AL522" i="2"/>
  <c r="AM522" i="2" s="1"/>
  <c r="AL556" i="2"/>
  <c r="AM556" i="2" s="1"/>
  <c r="AL12" i="2"/>
  <c r="AM12" i="2" s="1"/>
  <c r="AL65" i="2"/>
  <c r="AM65" i="2" s="1"/>
  <c r="AL101" i="2"/>
  <c r="AM101" i="2" s="1"/>
  <c r="AL136" i="2"/>
  <c r="AM136" i="2" s="1"/>
  <c r="AL192" i="2"/>
  <c r="AM192" i="2" s="1"/>
  <c r="AL227" i="2"/>
  <c r="AM227" i="2" s="1"/>
  <c r="AL264" i="2"/>
  <c r="AM264" i="2" s="1"/>
  <c r="AL14" i="2"/>
  <c r="AM14" i="2" s="1"/>
  <c r="AL39" i="2"/>
  <c r="AM39" i="2" s="1"/>
  <c r="AL94" i="2"/>
  <c r="AM94" i="2" s="1"/>
  <c r="AL126" i="2"/>
  <c r="AM126" i="2" s="1"/>
  <c r="AL150" i="2"/>
  <c r="AM150" i="2" s="1"/>
  <c r="AL182" i="2"/>
  <c r="AM182" i="2" s="1"/>
  <c r="AL212" i="2"/>
  <c r="AM212" i="2" s="1"/>
  <c r="AL234" i="2"/>
  <c r="AM234" i="2" s="1"/>
  <c r="AL266" i="2"/>
  <c r="AM266" i="2" s="1"/>
  <c r="AL320" i="2"/>
  <c r="AM320" i="2" s="1"/>
  <c r="AL340" i="2"/>
  <c r="AM340" i="2" s="1"/>
  <c r="AL369" i="2"/>
  <c r="AM369" i="2" s="1"/>
  <c r="AL391" i="2"/>
  <c r="AM391" i="2" s="1"/>
  <c r="AL414" i="2"/>
  <c r="AM414" i="2" s="1"/>
  <c r="AL460" i="2"/>
  <c r="AM460" i="2" s="1"/>
  <c r="AL481" i="2"/>
  <c r="AM481" i="2" s="1"/>
  <c r="AL502" i="2"/>
  <c r="AM502" i="2" s="1"/>
  <c r="AL525" i="2"/>
  <c r="AM525" i="2" s="1"/>
  <c r="AL547" i="2"/>
  <c r="AM547" i="2" s="1"/>
  <c r="AL17" i="2"/>
  <c r="AM17" i="2" s="1"/>
  <c r="AL40" i="2"/>
  <c r="AM40" i="2" s="1"/>
  <c r="AL71" i="2"/>
  <c r="AM71" i="2" s="1"/>
  <c r="AL95" i="2"/>
  <c r="AM95" i="2" s="1"/>
  <c r="AL156" i="2"/>
  <c r="AM156" i="2" s="1"/>
  <c r="AL237" i="2"/>
  <c r="AM237" i="2" s="1"/>
  <c r="AL290" i="2"/>
  <c r="AM290" i="2" s="1"/>
  <c r="AL321" i="2"/>
  <c r="AM321" i="2" s="1"/>
  <c r="AL341" i="2"/>
  <c r="AM341" i="2" s="1"/>
  <c r="AL370" i="2"/>
  <c r="AM370" i="2" s="1"/>
  <c r="AL392" i="2"/>
  <c r="AM392" i="2" s="1"/>
  <c r="AL417" i="2"/>
  <c r="AM417" i="2" s="1"/>
  <c r="AL462" i="2"/>
  <c r="AM462" i="2" s="1"/>
  <c r="AL483" i="2"/>
  <c r="AM483" i="2" s="1"/>
  <c r="AL504" i="2"/>
  <c r="AM504" i="2" s="1"/>
  <c r="AL526" i="2"/>
  <c r="AM526" i="2" s="1"/>
  <c r="AL548" i="2"/>
  <c r="AM548" i="2" s="1"/>
  <c r="AL18" i="2"/>
  <c r="AM18" i="2" s="1"/>
  <c r="AL73" i="2"/>
  <c r="AM73" i="2" s="1"/>
  <c r="AL104" i="2"/>
  <c r="AM104" i="2" s="1"/>
  <c r="AL127" i="2"/>
  <c r="AM127" i="2" s="1"/>
  <c r="AL183" i="2"/>
  <c r="AM183" i="2" s="1"/>
  <c r="AL213" i="2"/>
  <c r="AM213" i="2" s="1"/>
  <c r="AL238" i="2"/>
  <c r="AM238" i="2" s="1"/>
  <c r="AL268" i="2"/>
  <c r="AM268" i="2" s="1"/>
  <c r="AL322" i="2"/>
  <c r="AM322" i="2" s="1"/>
  <c r="AL350" i="2"/>
  <c r="AM350" i="2" s="1"/>
  <c r="AL371" i="2"/>
  <c r="AM371" i="2" s="1"/>
  <c r="AL397" i="2"/>
  <c r="AM397" i="2" s="1"/>
  <c r="AL418" i="2"/>
  <c r="AM418" i="2" s="1"/>
  <c r="AL438" i="2"/>
  <c r="AM438" i="2" s="1"/>
  <c r="AL463" i="2"/>
  <c r="AM463" i="2" s="1"/>
  <c r="AL484" i="2"/>
  <c r="AM484" i="2" s="1"/>
  <c r="AL510" i="2"/>
  <c r="AM510" i="2" s="1"/>
  <c r="AL530" i="2"/>
  <c r="AM530" i="2" s="1"/>
  <c r="AL552" i="2"/>
  <c r="AM552" i="2" s="1"/>
  <c r="AL193" i="2"/>
  <c r="AM193" i="2" s="1"/>
  <c r="AL421" i="2"/>
  <c r="AM421" i="2" s="1"/>
  <c r="AL512" i="2"/>
  <c r="AM512" i="2" s="1"/>
  <c r="AL557" i="2"/>
  <c r="AM557" i="2" s="1"/>
  <c r="AL79" i="2"/>
  <c r="AM79" i="2" s="1"/>
  <c r="AL218" i="2"/>
  <c r="AM218" i="2" s="1"/>
  <c r="AL304" i="2"/>
  <c r="AM304" i="2" s="1"/>
  <c r="AL354" i="2"/>
  <c r="AM354" i="2" s="1"/>
  <c r="AL401" i="2"/>
  <c r="AM401" i="2" s="1"/>
  <c r="AL468" i="2"/>
  <c r="AM468" i="2" s="1"/>
  <c r="AL513" i="2"/>
  <c r="AM513" i="2" s="1"/>
  <c r="AL558" i="2"/>
  <c r="AM558" i="2" s="1"/>
  <c r="AL54" i="2"/>
  <c r="AM54" i="2" s="1"/>
  <c r="AL141" i="2"/>
  <c r="AM141" i="2" s="1"/>
  <c r="AL19" i="2"/>
  <c r="AM19" i="2" s="1"/>
  <c r="AL50" i="2"/>
  <c r="AM50" i="2" s="1"/>
  <c r="AL74" i="2"/>
  <c r="AM74" i="2" s="1"/>
  <c r="AL105" i="2"/>
  <c r="AM105" i="2" s="1"/>
  <c r="AL130" i="2"/>
  <c r="AM130" i="2" s="1"/>
  <c r="AL161" i="2"/>
  <c r="AM161" i="2" s="1"/>
  <c r="AL214" i="2"/>
  <c r="AM214" i="2" s="1"/>
  <c r="AL269" i="2"/>
  <c r="AM269" i="2" s="1"/>
  <c r="AL300" i="2"/>
  <c r="AM300" i="2" s="1"/>
  <c r="AL372" i="2"/>
  <c r="AM372" i="2" s="1"/>
  <c r="AL398" i="2"/>
  <c r="AM398" i="2" s="1"/>
  <c r="AL419" i="2"/>
  <c r="AM419" i="2" s="1"/>
  <c r="AL439" i="2"/>
  <c r="AM439" i="2" s="1"/>
  <c r="AL511" i="2"/>
  <c r="AM511" i="2" s="1"/>
  <c r="AL531" i="2"/>
  <c r="AM531" i="2" s="1"/>
  <c r="AL553" i="2"/>
  <c r="AM553" i="2" s="1"/>
  <c r="AL20" i="2"/>
  <c r="AM20" i="2" s="1"/>
  <c r="AL75" i="2"/>
  <c r="AM75" i="2" s="1"/>
  <c r="AL131" i="2"/>
  <c r="AM131" i="2" s="1"/>
  <c r="AL162" i="2"/>
  <c r="AM162" i="2" s="1"/>
  <c r="AL185" i="2"/>
  <c r="AM185" i="2" s="1"/>
  <c r="AL217" i="2"/>
  <c r="AM217" i="2" s="1"/>
  <c r="AL247" i="2"/>
  <c r="AM247" i="2" s="1"/>
  <c r="AL270" i="2"/>
  <c r="AM270" i="2" s="1"/>
  <c r="AL301" i="2"/>
  <c r="AM301" i="2" s="1"/>
  <c r="AL325" i="2"/>
  <c r="AM325" i="2" s="1"/>
  <c r="AL351" i="2"/>
  <c r="AM351" i="2" s="1"/>
  <c r="AL399" i="2"/>
  <c r="AM399" i="2" s="1"/>
  <c r="AL420" i="2"/>
  <c r="AM420" i="2" s="1"/>
  <c r="AL464" i="2"/>
  <c r="AM464" i="2" s="1"/>
  <c r="AL485" i="2"/>
  <c r="AM485" i="2" s="1"/>
  <c r="AL532" i="2"/>
  <c r="AM532" i="2" s="1"/>
  <c r="AL22" i="2"/>
  <c r="AM22" i="2" s="1"/>
  <c r="AL52" i="2"/>
  <c r="AM52" i="2" s="1"/>
  <c r="AL76" i="2"/>
  <c r="AM76" i="2" s="1"/>
  <c r="AL106" i="2"/>
  <c r="AM106" i="2" s="1"/>
  <c r="AL132" i="2"/>
  <c r="AM132" i="2" s="1"/>
  <c r="AL274" i="2"/>
  <c r="AM274" i="2" s="1"/>
  <c r="AL326" i="2"/>
  <c r="AM326" i="2" s="1"/>
  <c r="AL377" i="2"/>
  <c r="AM377" i="2" s="1"/>
  <c r="AL400" i="2"/>
  <c r="AM400" i="2" s="1"/>
  <c r="AL444" i="2"/>
  <c r="AM444" i="2" s="1"/>
  <c r="AL53" i="2"/>
  <c r="AM53" i="2" s="1"/>
  <c r="AL109" i="2"/>
  <c r="AM109" i="2" s="1"/>
  <c r="AL163" i="2"/>
  <c r="AM163" i="2" s="1"/>
  <c r="AL194" i="2"/>
  <c r="AM194" i="2" s="1"/>
  <c r="AL248" i="2"/>
  <c r="AM248" i="2" s="1"/>
  <c r="AL327" i="2"/>
  <c r="AM327" i="2" s="1"/>
  <c r="AL534" i="2"/>
  <c r="AM534" i="2" s="1"/>
  <c r="AL23" i="2"/>
  <c r="AM23" i="2" s="1"/>
  <c r="AL85" i="2"/>
  <c r="AM85" i="2" s="1"/>
  <c r="AL110" i="2"/>
  <c r="AM110" i="2" s="1"/>
  <c r="AL165" i="2"/>
  <c r="AM165" i="2" s="1"/>
  <c r="AL13" i="2"/>
  <c r="AM13" i="2" s="1"/>
  <c r="AL89" i="2"/>
  <c r="AM89" i="2" s="1"/>
  <c r="AL146" i="2"/>
  <c r="AM146" i="2" s="1"/>
  <c r="AL203" i="2"/>
  <c r="AM203" i="2" s="1"/>
  <c r="AL257" i="2"/>
  <c r="AM257" i="2" s="1"/>
  <c r="AL318" i="2"/>
  <c r="AM318" i="2" s="1"/>
  <c r="AL413" i="2"/>
  <c r="AM413" i="2" s="1"/>
  <c r="AL452" i="2"/>
  <c r="AM452" i="2" s="1"/>
  <c r="AL500" i="2"/>
  <c r="AM500" i="2" s="1"/>
  <c r="AL546" i="2"/>
  <c r="AM546" i="2" s="1"/>
  <c r="AL32" i="2"/>
  <c r="AM32" i="2" s="1"/>
  <c r="AL90" i="2"/>
  <c r="AM90" i="2" s="1"/>
  <c r="AL147" i="2"/>
  <c r="AM147" i="2" s="1"/>
  <c r="AL265" i="2"/>
  <c r="AM265" i="2" s="1"/>
  <c r="AL319" i="2"/>
  <c r="AM319" i="2" s="1"/>
  <c r="AL367" i="2"/>
  <c r="AM367" i="2" s="1"/>
  <c r="AL453" i="2"/>
  <c r="AM453" i="2" s="1"/>
  <c r="AL501" i="2"/>
  <c r="AM501" i="2" s="1"/>
  <c r="AL33" i="2"/>
  <c r="AM33" i="2" s="1"/>
  <c r="AL91" i="2"/>
  <c r="AM91" i="2" s="1"/>
  <c r="AL275" i="2"/>
  <c r="AM275" i="2" s="1"/>
  <c r="AL335" i="2"/>
  <c r="AM335" i="2" s="1"/>
  <c r="AL381" i="2"/>
  <c r="AM381" i="2" s="1"/>
  <c r="AL422" i="2"/>
  <c r="AM422" i="2" s="1"/>
  <c r="AL469" i="2"/>
  <c r="AM469" i="2" s="1"/>
  <c r="AL514" i="2"/>
  <c r="AM514" i="2" s="1"/>
  <c r="AL562" i="2"/>
  <c r="AM562" i="2" s="1"/>
  <c r="AL111" i="2"/>
  <c r="AM111" i="2" s="1"/>
  <c r="AL176" i="2"/>
  <c r="AM176" i="2" s="1"/>
  <c r="AL229" i="2"/>
  <c r="AM229" i="2" s="1"/>
  <c r="AL337" i="2"/>
  <c r="AM337" i="2" s="1"/>
  <c r="AL387" i="2"/>
  <c r="AM387" i="2" s="1"/>
  <c r="AL476" i="2"/>
  <c r="AM476" i="2" s="1"/>
  <c r="AL564" i="2"/>
  <c r="AM564" i="2" s="1"/>
  <c r="AL38" i="2"/>
  <c r="AM38" i="2" s="1"/>
  <c r="AL286" i="2"/>
  <c r="AM286" i="2" s="1"/>
  <c r="AL114" i="2"/>
  <c r="AM114" i="2" s="1"/>
  <c r="AL233" i="2"/>
  <c r="AM233" i="2" s="1"/>
  <c r="AL339" i="2"/>
  <c r="AM339" i="2" s="1"/>
  <c r="AL433" i="2"/>
  <c r="AM433" i="2" s="1"/>
  <c r="AL479" i="2"/>
  <c r="AM479" i="2" s="1"/>
  <c r="AL567" i="2"/>
  <c r="AM567" i="2" s="1"/>
  <c r="AL58" i="2"/>
  <c r="AM58" i="2" s="1"/>
  <c r="AL389" i="2"/>
  <c r="AM389" i="2" s="1"/>
  <c r="AL434" i="2"/>
  <c r="AM434" i="2" s="1"/>
  <c r="AL524" i="2"/>
  <c r="AM524" i="2" s="1"/>
  <c r="AL122" i="2"/>
  <c r="AM122" i="2" s="1"/>
  <c r="AL249" i="2"/>
  <c r="AM249" i="2" s="1"/>
  <c r="AL355" i="2"/>
  <c r="AM355" i="2" s="1"/>
  <c r="AL493" i="2"/>
  <c r="AM493" i="2" s="1"/>
  <c r="AL59" i="2"/>
  <c r="AM59" i="2" s="1"/>
  <c r="AL542" i="2"/>
  <c r="AM542" i="2" s="1"/>
  <c r="AL450" i="2"/>
  <c r="AM450" i="2" s="1"/>
  <c r="AL70" i="2"/>
  <c r="AM70" i="2" s="1"/>
  <c r="AL359" i="2"/>
  <c r="AM359" i="2" s="1"/>
  <c r="AL495" i="2"/>
  <c r="AM495" i="2" s="1"/>
  <c r="AL202" i="2"/>
  <c r="AM202" i="2" s="1"/>
  <c r="AL310" i="2"/>
  <c r="AM310" i="2" s="1"/>
  <c r="AL408" i="2"/>
  <c r="AM408" i="2" s="1"/>
  <c r="AL402" i="2"/>
  <c r="AM402" i="2" s="1"/>
  <c r="AL125" i="2"/>
  <c r="AM125" i="2" s="1"/>
  <c r="AL306" i="2"/>
  <c r="AM306" i="2" s="1"/>
  <c r="AL142" i="2"/>
  <c r="AM142" i="2" s="1"/>
  <c r="AL404" i="2"/>
  <c r="AM404" i="2" s="1"/>
  <c r="AL543" i="2"/>
  <c r="AM543" i="2" s="1"/>
  <c r="AL198" i="2"/>
  <c r="AM198" i="2" s="1"/>
  <c r="AL145" i="2"/>
  <c r="AM145" i="2" s="1"/>
  <c r="AL499" i="2"/>
  <c r="AM499" i="2" s="1"/>
  <c r="AL34" i="2"/>
  <c r="AM34" i="2" s="1"/>
  <c r="AL166" i="2"/>
  <c r="AM166" i="2" s="1"/>
  <c r="AL223" i="2"/>
  <c r="AM223" i="2" s="1"/>
  <c r="AL283" i="2"/>
  <c r="AM283" i="2" s="1"/>
  <c r="AL336" i="2"/>
  <c r="AM336" i="2" s="1"/>
  <c r="AL382" i="2"/>
  <c r="AM382" i="2" s="1"/>
  <c r="AL429" i="2"/>
  <c r="AM429" i="2" s="1"/>
  <c r="AL470" i="2"/>
  <c r="AM470" i="2" s="1"/>
  <c r="AL35" i="2"/>
  <c r="AM35" i="2" s="1"/>
  <c r="AL167" i="2"/>
  <c r="AM167" i="2" s="1"/>
  <c r="AL228" i="2"/>
  <c r="AM228" i="2" s="1"/>
  <c r="AL284" i="2"/>
  <c r="AM284" i="2" s="1"/>
  <c r="AL383" i="2"/>
  <c r="AM383" i="2" s="1"/>
  <c r="AL430" i="2"/>
  <c r="AM430" i="2" s="1"/>
  <c r="AL515" i="2"/>
  <c r="AM515" i="2" s="1"/>
  <c r="AL563" i="2"/>
  <c r="AM563" i="2" s="1"/>
  <c r="AL285" i="2"/>
  <c r="AM285" i="2" s="1"/>
  <c r="AL431" i="2"/>
  <c r="AM431" i="2" s="1"/>
  <c r="AL516" i="2"/>
  <c r="AM516" i="2" s="1"/>
  <c r="AL112" i="2"/>
  <c r="AM112" i="2" s="1"/>
  <c r="AL432" i="2"/>
  <c r="AM432" i="2" s="1"/>
  <c r="AL566" i="2"/>
  <c r="AM566" i="2" s="1"/>
  <c r="AL55" i="2"/>
  <c r="AM55" i="2" s="1"/>
  <c r="AL177" i="2"/>
  <c r="AM177" i="2" s="1"/>
  <c r="AL288" i="2"/>
  <c r="AM288" i="2" s="1"/>
  <c r="AL388" i="2"/>
  <c r="AM388" i="2" s="1"/>
  <c r="AL523" i="2"/>
  <c r="AM523" i="2" s="1"/>
  <c r="AL121" i="2"/>
  <c r="AM121" i="2" s="1"/>
  <c r="AL289" i="2"/>
  <c r="AM289" i="2" s="1"/>
  <c r="AL480" i="2"/>
  <c r="AM480" i="2" s="1"/>
  <c r="AL568" i="2"/>
  <c r="AM568" i="2" s="1"/>
  <c r="AL305" i="2"/>
  <c r="AM305" i="2" s="1"/>
  <c r="AL449" i="2"/>
  <c r="AM449" i="2" s="1"/>
  <c r="AL535" i="2"/>
  <c r="AM535" i="2" s="1"/>
  <c r="AL197" i="2"/>
  <c r="AM197" i="2" s="1"/>
  <c r="AL253" i="2"/>
  <c r="AM253" i="2" s="1"/>
  <c r="AL356" i="2"/>
  <c r="AM356" i="2" s="1"/>
  <c r="AL403" i="2"/>
  <c r="AM403" i="2" s="1"/>
  <c r="AL494" i="2"/>
  <c r="AM494" i="2" s="1"/>
  <c r="AL544" i="2"/>
  <c r="AM544" i="2" s="1"/>
  <c r="AL357" i="2"/>
  <c r="AM357" i="2" s="1"/>
  <c r="AL451" i="2"/>
  <c r="AM451" i="2" s="1"/>
  <c r="AL69" i="2"/>
  <c r="AM69" i="2" s="1"/>
  <c r="AL309" i="2"/>
  <c r="AM309" i="2" s="1"/>
  <c r="AL254" i="2"/>
  <c r="AM254" i="2" s="1"/>
  <c r="AL366" i="2"/>
  <c r="AM366" i="2" s="1"/>
  <c r="AO84" i="11"/>
  <c r="B87" i="11" s="1"/>
  <c r="AI1006" i="10"/>
  <c r="AM985" i="10"/>
  <c r="AK986" i="10" s="1"/>
  <c r="AL927" i="10"/>
  <c r="AJ928" i="10" s="1"/>
  <c r="AL752" i="10"/>
  <c r="Q886" i="10"/>
  <c r="BE852" i="10"/>
  <c r="BH852" i="10" s="1"/>
  <c r="AM875" i="10"/>
  <c r="AK835" i="10"/>
  <c r="AM845" i="10"/>
  <c r="AL875" i="10"/>
  <c r="AK853" i="10"/>
  <c r="AK836" i="10"/>
  <c r="AN836" i="10" s="1"/>
  <c r="BQ836" i="10" s="1"/>
  <c r="BR836" i="10" s="1"/>
  <c r="AL865" i="10"/>
  <c r="AM869" i="10"/>
  <c r="AL842" i="10"/>
  <c r="AN851" i="10"/>
  <c r="AL687" i="10"/>
  <c r="B716" i="10" s="1"/>
  <c r="BA841" i="10"/>
  <c r="BD841" i="10" s="1"/>
  <c r="BA872" i="10"/>
  <c r="BD872" i="10" s="1"/>
  <c r="AM873" i="10"/>
  <c r="AN832" i="10"/>
  <c r="AM859" i="10"/>
  <c r="AL831" i="10"/>
  <c r="BE843" i="10"/>
  <c r="BH843" i="10" s="1"/>
  <c r="AJ858" i="10"/>
  <c r="AM871" i="10"/>
  <c r="BI875" i="10"/>
  <c r="BL875" i="10" s="1"/>
  <c r="AN840" i="10"/>
  <c r="AL850" i="10"/>
  <c r="AM834" i="10"/>
  <c r="BE863" i="10"/>
  <c r="BH863" i="10" s="1"/>
  <c r="AJ867" i="10"/>
  <c r="AN828" i="10"/>
  <c r="AN862" i="10"/>
  <c r="R886" i="10"/>
  <c r="AL829" i="10"/>
  <c r="AL833" i="10"/>
  <c r="BA825" i="10"/>
  <c r="BD825" i="10" s="1"/>
  <c r="AM868" i="10"/>
  <c r="AK846" i="10"/>
  <c r="AN846" i="10" s="1"/>
  <c r="AM862" i="10"/>
  <c r="AK865" i="10"/>
  <c r="AN865" i="10" s="1"/>
  <c r="BQ865" i="10" s="1"/>
  <c r="BR865" i="10" s="1"/>
  <c r="AM837" i="10"/>
  <c r="AM833" i="10"/>
  <c r="P886" i="10"/>
  <c r="AJ825" i="10"/>
  <c r="AM829" i="10"/>
  <c r="BE837" i="10"/>
  <c r="BH837" i="10" s="1"/>
  <c r="AL860" i="10"/>
  <c r="AL844" i="10"/>
  <c r="AN829" i="10"/>
  <c r="AL832" i="10"/>
  <c r="AJ830" i="10"/>
  <c r="AJ876" i="10"/>
  <c r="AM840" i="10"/>
  <c r="AM860" i="10"/>
  <c r="AJ865" i="10"/>
  <c r="AM825" i="10"/>
  <c r="AL868" i="10"/>
  <c r="AL851" i="10"/>
  <c r="AM852" i="10"/>
  <c r="AL871" i="10"/>
  <c r="BA849" i="10"/>
  <c r="BD849" i="10" s="1"/>
  <c r="AJ843" i="10"/>
  <c r="BM867" i="10"/>
  <c r="BP867" i="10" s="1"/>
  <c r="AM842" i="10"/>
  <c r="AJ862" i="10"/>
  <c r="BQ875" i="10"/>
  <c r="BR875" i="10" s="1"/>
  <c r="AF485" i="10"/>
  <c r="AF462" i="10"/>
  <c r="AF447" i="10"/>
  <c r="AP773" i="10"/>
  <c r="AQ974" i="10"/>
  <c r="AV955" i="10"/>
  <c r="AV985" i="10"/>
  <c r="AP944" i="10"/>
  <c r="AP726" i="10"/>
  <c r="AL634" i="10"/>
  <c r="AL664" i="10"/>
  <c r="B680" i="10" s="1"/>
  <c r="BA869" i="10"/>
  <c r="BD869" i="10" s="1"/>
  <c r="AJ826" i="10"/>
  <c r="AJ829" i="10"/>
  <c r="AJ869" i="10"/>
  <c r="AL852" i="10"/>
  <c r="AM855" i="10"/>
  <c r="AK852" i="10"/>
  <c r="AN852" i="10" s="1"/>
  <c r="BQ852" i="10" s="1"/>
  <c r="BR852" i="10" s="1"/>
  <c r="BA854" i="10"/>
  <c r="BD854" i="10" s="1"/>
  <c r="AL840" i="10"/>
  <c r="AM846" i="10"/>
  <c r="BE827" i="10"/>
  <c r="BH827" i="10" s="1"/>
  <c r="BA867" i="10"/>
  <c r="BD867" i="10" s="1"/>
  <c r="AN835" i="10"/>
  <c r="BM845" i="10"/>
  <c r="BP845" i="10" s="1"/>
  <c r="AK826" i="10"/>
  <c r="AN826" i="10" s="1"/>
  <c r="BQ826" i="10" s="1"/>
  <c r="BR826" i="10" s="1"/>
  <c r="BA866" i="10"/>
  <c r="BD866" i="10" s="1"/>
  <c r="BE850" i="10"/>
  <c r="BH850" i="10" s="1"/>
  <c r="BQ850" i="10" s="1"/>
  <c r="BR850" i="10" s="1"/>
  <c r="AJ828" i="10"/>
  <c r="BI837" i="10"/>
  <c r="BL837" i="10" s="1"/>
  <c r="AL873" i="10"/>
  <c r="AN872" i="10"/>
  <c r="AJ850" i="10"/>
  <c r="AL843" i="10"/>
  <c r="AN854" i="10"/>
  <c r="AL835" i="10"/>
  <c r="AN830" i="10"/>
  <c r="AN845" i="10"/>
  <c r="BQ845" i="10" s="1"/>
  <c r="BR845" i="10" s="1"/>
  <c r="AJ854" i="10"/>
  <c r="AJ834" i="10"/>
  <c r="AJ855" i="10"/>
  <c r="AL863" i="10"/>
  <c r="AK838" i="10"/>
  <c r="AN838" i="10" s="1"/>
  <c r="AL830" i="10"/>
  <c r="BE830" i="10"/>
  <c r="BH830" i="10" s="1"/>
  <c r="AK867" i="10"/>
  <c r="AN867" i="10" s="1"/>
  <c r="AN831" i="10"/>
  <c r="BM851" i="10"/>
  <c r="BP851" i="10" s="1"/>
  <c r="AJ856" i="10"/>
  <c r="AJ866" i="10"/>
  <c r="AN825" i="10"/>
  <c r="AN847" i="10"/>
  <c r="AV788" i="10"/>
  <c r="BI855" i="10"/>
  <c r="BL855" i="10" s="1"/>
  <c r="AJ840" i="10"/>
  <c r="AK843" i="10"/>
  <c r="AN843" i="10" s="1"/>
  <c r="BI843" i="10"/>
  <c r="BL843" i="10" s="1"/>
  <c r="AN834" i="10"/>
  <c r="BQ834" i="10" s="1"/>
  <c r="BR834" i="10" s="1"/>
  <c r="AM838" i="10"/>
  <c r="AL879" i="10"/>
  <c r="AJ848" i="10"/>
  <c r="AK869" i="10"/>
  <c r="AN869" i="10" s="1"/>
  <c r="AJ847" i="10"/>
  <c r="BQ846" i="10"/>
  <c r="BR846" i="10" s="1"/>
  <c r="AV737" i="10"/>
  <c r="AM877" i="10"/>
  <c r="AM865" i="10"/>
  <c r="BE860" i="10"/>
  <c r="BH860" i="10" s="1"/>
  <c r="AN842" i="10"/>
  <c r="AN833" i="10"/>
  <c r="AM864" i="10"/>
  <c r="AJ868" i="10"/>
  <c r="AL867" i="10"/>
  <c r="BA856" i="10"/>
  <c r="BD856" i="10" s="1"/>
  <c r="AN874" i="10"/>
  <c r="AL878" i="10"/>
  <c r="AL849" i="10"/>
  <c r="AN860" i="10"/>
  <c r="AM866" i="10"/>
  <c r="AM878" i="10"/>
  <c r="AJ846" i="10"/>
  <c r="AJ851" i="10"/>
  <c r="AJ842" i="10"/>
  <c r="AN870" i="10"/>
  <c r="BQ870" i="10" s="1"/>
  <c r="BR870" i="10" s="1"/>
  <c r="AN857" i="10"/>
  <c r="BQ857" i="10" s="1"/>
  <c r="BR857" i="10" s="1"/>
  <c r="AJ870" i="10"/>
  <c r="AL826" i="10"/>
  <c r="AL827" i="10"/>
  <c r="AM826" i="10"/>
  <c r="BQ858" i="10"/>
  <c r="BR858" i="10" s="1"/>
  <c r="AJ874" i="10"/>
  <c r="AN855" i="10"/>
  <c r="AJ873" i="10"/>
  <c r="AM851" i="10"/>
  <c r="AN861" i="10"/>
  <c r="BQ861" i="10" s="1"/>
  <c r="BR861" i="10" s="1"/>
  <c r="AN848" i="10"/>
  <c r="BQ848" i="10" s="1"/>
  <c r="BR848" i="10" s="1"/>
  <c r="BQ828" i="10"/>
  <c r="BR828" i="10" s="1"/>
  <c r="BQ862" i="10"/>
  <c r="BR862" i="10" s="1"/>
  <c r="BQ829" i="10"/>
  <c r="BR829" i="10" s="1"/>
  <c r="BQ842" i="10"/>
  <c r="BR842" i="10" s="1"/>
  <c r="BQ874" i="10"/>
  <c r="BR874" i="10" s="1"/>
  <c r="BQ860" i="10"/>
  <c r="BR860" i="10" s="1"/>
  <c r="AJ877" i="10"/>
  <c r="AN864" i="10"/>
  <c r="AK837" i="10"/>
  <c r="AN837" i="10" s="1"/>
  <c r="BQ837" i="10" s="1"/>
  <c r="BR837" i="10" s="1"/>
  <c r="AL864" i="10"/>
  <c r="AM847" i="10"/>
  <c r="AK876" i="10"/>
  <c r="AN876" i="10" s="1"/>
  <c r="BI827" i="10"/>
  <c r="BL827" i="10" s="1"/>
  <c r="BM844" i="10"/>
  <c r="BP844" i="10" s="1"/>
  <c r="AJ833" i="10"/>
  <c r="AN844" i="10"/>
  <c r="AM861" i="10"/>
  <c r="AL847" i="10"/>
  <c r="AL870" i="10"/>
  <c r="BE833" i="10"/>
  <c r="BH833" i="10" s="1"/>
  <c r="AL856" i="10"/>
  <c r="AM872" i="10"/>
  <c r="BE859" i="10"/>
  <c r="BH859" i="10" s="1"/>
  <c r="AK863" i="10"/>
  <c r="AN863" i="10" s="1"/>
  <c r="BQ863" i="10" s="1"/>
  <c r="BR863" i="10" s="1"/>
  <c r="BE866" i="10"/>
  <c r="BH866" i="10" s="1"/>
  <c r="AJ844" i="10"/>
  <c r="AJ841" i="10"/>
  <c r="AN877" i="10"/>
  <c r="BQ877" i="10" s="1"/>
  <c r="BR877" i="10" s="1"/>
  <c r="AL848" i="10"/>
  <c r="AM870" i="10"/>
  <c r="AK839" i="10"/>
  <c r="AN839" i="10" s="1"/>
  <c r="BQ839" i="10" s="1"/>
  <c r="BR839" i="10" s="1"/>
  <c r="BE856" i="10"/>
  <c r="BH856" i="10" s="1"/>
  <c r="AN849" i="10"/>
  <c r="BA876" i="10"/>
  <c r="BD876" i="10" s="1"/>
  <c r="AM832" i="10"/>
  <c r="AJ838" i="10"/>
  <c r="AJ863" i="10"/>
  <c r="AJ859" i="10"/>
  <c r="AN827" i="10"/>
  <c r="AL877" i="10"/>
  <c r="AM879" i="10"/>
  <c r="AM844" i="10"/>
  <c r="AL857" i="10"/>
  <c r="AN878" i="10"/>
  <c r="AL866" i="10"/>
  <c r="AL828" i="10"/>
  <c r="AJ878" i="10"/>
  <c r="AJ849" i="10"/>
  <c r="AJ857" i="10"/>
  <c r="AJ864" i="10"/>
  <c r="AJ879" i="10"/>
  <c r="BA871" i="10"/>
  <c r="BD871" i="10" s="1"/>
  <c r="AN859" i="10"/>
  <c r="BE838" i="10"/>
  <c r="BH838" i="10" s="1"/>
  <c r="AL853" i="10"/>
  <c r="AM831" i="10"/>
  <c r="AL876" i="10"/>
  <c r="AL838" i="10"/>
  <c r="AM827" i="10"/>
  <c r="BM831" i="10"/>
  <c r="BP831" i="10" s="1"/>
  <c r="BE854" i="10"/>
  <c r="BH854" i="10" s="1"/>
  <c r="BE872" i="10"/>
  <c r="BH872" i="10" s="1"/>
  <c r="BQ872" i="10" s="1"/>
  <c r="BR872" i="10" s="1"/>
  <c r="BM879" i="10"/>
  <c r="BP879" i="10" s="1"/>
  <c r="AK871" i="10"/>
  <c r="AN871" i="10" s="1"/>
  <c r="BE847" i="10"/>
  <c r="BH847" i="10" s="1"/>
  <c r="AL859" i="10"/>
  <c r="BE864" i="10"/>
  <c r="BH864" i="10" s="1"/>
  <c r="AJ835" i="10"/>
  <c r="AJ860" i="10"/>
  <c r="AL841" i="10"/>
  <c r="AK868" i="10"/>
  <c r="AN868" i="10" s="1"/>
  <c r="BQ868" i="10" s="1"/>
  <c r="BR868" i="10" s="1"/>
  <c r="AM848" i="10"/>
  <c r="BI824" i="10"/>
  <c r="BL824" i="10" s="1"/>
  <c r="BQ824" i="10" s="1"/>
  <c r="AM828" i="10"/>
  <c r="BA847" i="10"/>
  <c r="BD847" i="10" s="1"/>
  <c r="BQ847" i="10" s="1"/>
  <c r="BR847" i="10" s="1"/>
  <c r="AM857" i="10"/>
  <c r="BA860" i="10"/>
  <c r="BD860" i="10" s="1"/>
  <c r="AL862" i="10"/>
  <c r="BI835" i="10"/>
  <c r="BL835" i="10" s="1"/>
  <c r="BI849" i="10"/>
  <c r="BL849" i="10" s="1"/>
  <c r="BE861" i="10"/>
  <c r="BH861" i="10" s="1"/>
  <c r="BE840" i="10"/>
  <c r="BH840" i="10" s="1"/>
  <c r="AM856" i="10"/>
  <c r="BI878" i="10"/>
  <c r="BL878" i="10" s="1"/>
  <c r="BA873" i="10"/>
  <c r="BD873" i="10" s="1"/>
  <c r="AJ861" i="10"/>
  <c r="AN879" i="10"/>
  <c r="AN841" i="10"/>
  <c r="AM836" i="10"/>
  <c r="BI832" i="10"/>
  <c r="BL832" i="10" s="1"/>
  <c r="BQ832" i="10" s="1"/>
  <c r="BR832" i="10" s="1"/>
  <c r="AJ831" i="10"/>
  <c r="AJ872" i="10"/>
  <c r="AL836" i="10"/>
  <c r="AN866" i="10"/>
  <c r="AM849" i="10"/>
  <c r="AM853" i="10"/>
  <c r="AM841" i="10"/>
  <c r="AN853" i="10"/>
  <c r="BQ853" i="10" s="1"/>
  <c r="BR853" i="10" s="1"/>
  <c r="AM854" i="10"/>
  <c r="AK873" i="10"/>
  <c r="AN873" i="10" s="1"/>
  <c r="BQ873" i="10" s="1"/>
  <c r="BR873" i="10" s="1"/>
  <c r="AL874" i="10"/>
  <c r="BE825" i="10"/>
  <c r="BH825" i="10" s="1"/>
  <c r="AL872" i="10"/>
  <c r="AM835" i="10"/>
  <c r="AM874" i="10"/>
  <c r="AL825" i="10"/>
  <c r="AJ832" i="10"/>
  <c r="AJ853" i="10"/>
  <c r="AJ836" i="10"/>
  <c r="AJ845" i="10"/>
  <c r="AX985" i="10"/>
  <c r="AI985" i="10"/>
  <c r="AH985" i="10"/>
  <c r="EE232" i="10"/>
  <c r="AH282" i="10"/>
  <c r="AG282" i="10"/>
  <c r="AJ282" i="10"/>
  <c r="B424" i="10" s="1"/>
  <c r="AI282" i="10"/>
  <c r="AJ146" i="10"/>
  <c r="AP776" i="9"/>
  <c r="AN777" i="9" s="1"/>
  <c r="AL759" i="9"/>
  <c r="AJ760" i="9" s="1"/>
  <c r="AP728" i="9"/>
  <c r="AN729" i="9" s="1"/>
  <c r="AP694" i="9"/>
  <c r="AN695" i="9" s="1"/>
  <c r="AL774" i="9"/>
  <c r="AQ996" i="9"/>
  <c r="AL656" i="9"/>
  <c r="AK871" i="9"/>
  <c r="AL882" i="9"/>
  <c r="AJ879" i="9"/>
  <c r="AJ874" i="9"/>
  <c r="AN862" i="9"/>
  <c r="AK881" i="9"/>
  <c r="AN881" i="9" s="1"/>
  <c r="AM882" i="9"/>
  <c r="AJ899" i="9"/>
  <c r="AL862" i="9"/>
  <c r="AL881" i="9"/>
  <c r="AK890" i="9"/>
  <c r="AN890" i="9" s="1"/>
  <c r="AJ850" i="9"/>
  <c r="AJ870" i="9"/>
  <c r="AN880" i="9"/>
  <c r="BQ880" i="9" s="1"/>
  <c r="BR880" i="9" s="1"/>
  <c r="AM881" i="9"/>
  <c r="AJ868" i="9"/>
  <c r="BM850" i="9"/>
  <c r="BP850" i="9" s="1"/>
  <c r="BE853" i="9"/>
  <c r="BH853" i="9" s="1"/>
  <c r="AL860" i="9"/>
  <c r="AK879" i="9"/>
  <c r="AN879" i="9" s="1"/>
  <c r="BQ879" i="9" s="1"/>
  <c r="BR879" i="9" s="1"/>
  <c r="AJ849" i="9"/>
  <c r="AM860" i="9"/>
  <c r="AM874" i="9"/>
  <c r="AL879" i="9"/>
  <c r="AK885" i="9"/>
  <c r="AN885" i="9" s="1"/>
  <c r="BQ885" i="9" s="1"/>
  <c r="BR885" i="9" s="1"/>
  <c r="AL894" i="9"/>
  <c r="AN899" i="9"/>
  <c r="BQ899" i="9" s="1"/>
  <c r="BR899" i="9" s="1"/>
  <c r="AL900" i="9"/>
  <c r="BA869" i="9"/>
  <c r="BD869" i="9" s="1"/>
  <c r="AK873" i="9"/>
  <c r="AL899" i="9"/>
  <c r="AM887" i="9"/>
  <c r="AJ894" i="9"/>
  <c r="AL854" i="9"/>
  <c r="AN864" i="9"/>
  <c r="BQ864" i="9" s="1"/>
  <c r="BR864" i="9" s="1"/>
  <c r="AM899" i="9"/>
  <c r="AJ897" i="9"/>
  <c r="AJ864" i="9"/>
  <c r="AL847" i="9"/>
  <c r="AJ858" i="9"/>
  <c r="AL849" i="9"/>
  <c r="AM854" i="9"/>
  <c r="AN858" i="9"/>
  <c r="AJ878" i="9"/>
  <c r="AJ866" i="9"/>
  <c r="AJ856" i="9"/>
  <c r="AM849" i="9"/>
  <c r="AN853" i="9"/>
  <c r="BQ853" i="9" s="1"/>
  <c r="BR853" i="9" s="1"/>
  <c r="AL858" i="9"/>
  <c r="AL864" i="9"/>
  <c r="AL883" i="9"/>
  <c r="AJ885" i="9"/>
  <c r="AM886" i="9"/>
  <c r="AM850" i="9"/>
  <c r="AJ860" i="9"/>
  <c r="AL853" i="9"/>
  <c r="AM858" i="9"/>
  <c r="AM864" i="9"/>
  <c r="AK876" i="9"/>
  <c r="AN876" i="9" s="1"/>
  <c r="AJ886" i="9"/>
  <c r="AJ873" i="9"/>
  <c r="AN882" i="9"/>
  <c r="BQ882" i="9" s="1"/>
  <c r="BR882" i="9" s="1"/>
  <c r="AJ880" i="9"/>
  <c r="AJ861" i="9"/>
  <c r="BQ900" i="9"/>
  <c r="BR900" i="9" s="1"/>
  <c r="BQ858" i="9"/>
  <c r="BR858" i="9" s="1"/>
  <c r="AM847" i="9"/>
  <c r="AN855" i="9"/>
  <c r="BQ855" i="9" s="1"/>
  <c r="BR855" i="9" s="1"/>
  <c r="AM866" i="9"/>
  <c r="AM875" i="9"/>
  <c r="AK883" i="9"/>
  <c r="AN883" i="9" s="1"/>
  <c r="BQ883" i="9" s="1"/>
  <c r="BR883" i="9" s="1"/>
  <c r="AN893" i="9"/>
  <c r="BQ893" i="9" s="1"/>
  <c r="BR893" i="9" s="1"/>
  <c r="AJ888" i="9"/>
  <c r="AJ854" i="9"/>
  <c r="AJ887" i="9"/>
  <c r="AJ863" i="9"/>
  <c r="AM870" i="9"/>
  <c r="AL855" i="9"/>
  <c r="AN863" i="9"/>
  <c r="BQ863" i="9" s="1"/>
  <c r="BR863" i="9" s="1"/>
  <c r="AL865" i="9"/>
  <c r="AN873" i="9"/>
  <c r="BQ873" i="9" s="1"/>
  <c r="BR873" i="9" s="1"/>
  <c r="AN892" i="9"/>
  <c r="AJ893" i="9"/>
  <c r="AJ855" i="9"/>
  <c r="AJ862" i="9"/>
  <c r="AJ865" i="9"/>
  <c r="AK854" i="9"/>
  <c r="AN854" i="9" s="1"/>
  <c r="BQ854" i="9" s="1"/>
  <c r="BR854" i="9" s="1"/>
  <c r="AM855" i="9"/>
  <c r="AK863" i="9"/>
  <c r="AM865" i="9"/>
  <c r="AN872" i="9"/>
  <c r="BQ872" i="9" s="1"/>
  <c r="BR872" i="9" s="1"/>
  <c r="AL873" i="9"/>
  <c r="AN891" i="9"/>
  <c r="BQ891" i="9" s="1"/>
  <c r="BR891" i="9" s="1"/>
  <c r="AL893" i="9"/>
  <c r="AN901" i="9"/>
  <c r="BQ901" i="9" s="1"/>
  <c r="BR901" i="9" s="1"/>
  <c r="AJ852" i="9"/>
  <c r="AJ889" i="9"/>
  <c r="BE864" i="9"/>
  <c r="BH864" i="9" s="1"/>
  <c r="AJ900" i="9"/>
  <c r="AL863" i="9"/>
  <c r="AN871" i="9"/>
  <c r="BQ871" i="9" s="1"/>
  <c r="BR871" i="9" s="1"/>
  <c r="AM873" i="9"/>
  <c r="AL892" i="9"/>
  <c r="AM893" i="9"/>
  <c r="AL901" i="9"/>
  <c r="AJ847" i="9"/>
  <c r="BA870" i="9"/>
  <c r="BD870" i="9" s="1"/>
  <c r="BA890" i="9"/>
  <c r="BD890" i="9" s="1"/>
  <c r="BE886" i="9"/>
  <c r="BH886" i="9" s="1"/>
  <c r="BM847" i="9"/>
  <c r="BP847" i="9" s="1"/>
  <c r="BQ852" i="9"/>
  <c r="BR852" i="9" s="1"/>
  <c r="AK870" i="9"/>
  <c r="AN870" i="9" s="1"/>
  <c r="BQ870" i="9" s="1"/>
  <c r="BR870" i="9" s="1"/>
  <c r="AL871" i="9"/>
  <c r="BQ892" i="9"/>
  <c r="BR892" i="9" s="1"/>
  <c r="AN851" i="9"/>
  <c r="BQ851" i="9" s="1"/>
  <c r="BR851" i="9" s="1"/>
  <c r="AL852" i="9"/>
  <c r="BQ860" i="9"/>
  <c r="BR860" i="9" s="1"/>
  <c r="AL870" i="9"/>
  <c r="AM871" i="9"/>
  <c r="AN888" i="9"/>
  <c r="BQ888" i="9" s="1"/>
  <c r="BR888" i="9" s="1"/>
  <c r="AK889" i="9"/>
  <c r="AN889" i="9" s="1"/>
  <c r="BQ889" i="9" s="1"/>
  <c r="BR889" i="9" s="1"/>
  <c r="AN898" i="9"/>
  <c r="AJ892" i="9"/>
  <c r="BA847" i="9"/>
  <c r="BD847" i="9" s="1"/>
  <c r="BI850" i="9"/>
  <c r="BL850" i="9" s="1"/>
  <c r="BQ850" i="9" s="1"/>
  <c r="BR850" i="9" s="1"/>
  <c r="AL851" i="9"/>
  <c r="AN859" i="9"/>
  <c r="BQ859" i="9" s="1"/>
  <c r="BR859" i="9" s="1"/>
  <c r="AL869" i="9"/>
  <c r="AN877" i="9"/>
  <c r="BQ877" i="9" s="1"/>
  <c r="BR877" i="9" s="1"/>
  <c r="AN887" i="9"/>
  <c r="AL888" i="9"/>
  <c r="AM889" i="9"/>
  <c r="AM898" i="9"/>
  <c r="BQ878" i="9"/>
  <c r="BR878" i="9" s="1"/>
  <c r="AK849" i="9"/>
  <c r="AN849" i="9" s="1"/>
  <c r="AL850" i="9"/>
  <c r="AM851" i="9"/>
  <c r="AL859" i="9"/>
  <c r="AN868" i="9"/>
  <c r="BQ868" i="9" s="1"/>
  <c r="BR868" i="9" s="1"/>
  <c r="AM869" i="9"/>
  <c r="AN886" i="9"/>
  <c r="BQ886" i="9" s="1"/>
  <c r="BR886" i="9" s="1"/>
  <c r="AL887" i="9"/>
  <c r="AM888" i="9"/>
  <c r="AJ851" i="9"/>
  <c r="AJ853" i="9"/>
  <c r="AJ859" i="9"/>
  <c r="AK848" i="9"/>
  <c r="AN848" i="9" s="1"/>
  <c r="BQ848" i="9" s="1"/>
  <c r="BR848" i="9" s="1"/>
  <c r="AN857" i="9"/>
  <c r="BQ857" i="9" s="1"/>
  <c r="BR857" i="9" s="1"/>
  <c r="AM859" i="9"/>
  <c r="AL868" i="9"/>
  <c r="AL877" i="9"/>
  <c r="AJ848" i="9"/>
  <c r="AJ857" i="9"/>
  <c r="AJ869" i="9"/>
  <c r="AN847" i="9"/>
  <c r="BQ847" i="9" s="1"/>
  <c r="BR847" i="9" s="1"/>
  <c r="AL848" i="9"/>
  <c r="AM868" i="9"/>
  <c r="AN875" i="9"/>
  <c r="BQ875" i="9" s="1"/>
  <c r="BR875" i="9" s="1"/>
  <c r="AM877" i="9"/>
  <c r="AL886" i="9"/>
  <c r="AN895" i="9"/>
  <c r="BQ895" i="9" s="1"/>
  <c r="BR895" i="9" s="1"/>
  <c r="AJ895" i="9"/>
  <c r="AJ867" i="9"/>
  <c r="AM848" i="9"/>
  <c r="AL857" i="9"/>
  <c r="AN866" i="9"/>
  <c r="BQ884" i="9"/>
  <c r="BR884" i="9" s="1"/>
  <c r="AL898" i="9"/>
  <c r="AM857" i="9"/>
  <c r="AN865" i="9"/>
  <c r="AL866" i="9"/>
  <c r="AL875" i="9"/>
  <c r="AJ872" i="9"/>
  <c r="AJ882" i="9"/>
  <c r="AV810" i="9"/>
  <c r="AP795" i="9"/>
  <c r="AL709" i="9"/>
  <c r="AV1007" i="9"/>
  <c r="BQ856" i="9"/>
  <c r="BR856" i="9" s="1"/>
  <c r="BQ874" i="9"/>
  <c r="BR874" i="9" s="1"/>
  <c r="BQ894" i="9"/>
  <c r="BR894" i="9" s="1"/>
  <c r="BQ881" i="9"/>
  <c r="BR881" i="9" s="1"/>
  <c r="BQ898" i="9"/>
  <c r="BR898" i="9" s="1"/>
  <c r="BQ869" i="9"/>
  <c r="BR869" i="9" s="1"/>
  <c r="BQ887" i="9"/>
  <c r="BR887" i="9" s="1"/>
  <c r="BQ897" i="9"/>
  <c r="BR897" i="9" s="1"/>
  <c r="BQ862" i="9"/>
  <c r="BR862" i="9" s="1"/>
  <c r="BQ876" i="9"/>
  <c r="BR876" i="9" s="1"/>
  <c r="BQ896" i="9"/>
  <c r="BR896" i="9" s="1"/>
  <c r="BQ867" i="9"/>
  <c r="BR867" i="9" s="1"/>
  <c r="BM866" i="9"/>
  <c r="BP866" i="9" s="1"/>
  <c r="BE862" i="9"/>
  <c r="BH862" i="9" s="1"/>
  <c r="BE865" i="9"/>
  <c r="BH865" i="9" s="1"/>
  <c r="AJ881" i="9"/>
  <c r="BE846" i="9"/>
  <c r="BH846" i="9" s="1"/>
  <c r="BQ846" i="9" s="1"/>
  <c r="AJ891" i="9"/>
  <c r="AJ898" i="9"/>
  <c r="AJ883" i="9"/>
  <c r="BA861" i="9"/>
  <c r="BD861" i="9" s="1"/>
  <c r="BQ861" i="9" s="1"/>
  <c r="BR861" i="9" s="1"/>
  <c r="BA849" i="9"/>
  <c r="BD849" i="9" s="1"/>
  <c r="AN908" i="9"/>
  <c r="AH1007" i="9"/>
  <c r="AJ877" i="9"/>
  <c r="AJ875" i="9"/>
  <c r="AF485" i="9"/>
  <c r="AF461" i="9"/>
  <c r="B454" i="9"/>
  <c r="AF446" i="9"/>
  <c r="AG1007" i="9"/>
  <c r="AI1007" i="9"/>
  <c r="BB219" i="9"/>
  <c r="AG281" i="9"/>
  <c r="AI220" i="9"/>
  <c r="AH281" i="9"/>
  <c r="AH206" i="5"/>
  <c r="AI206" i="5" s="1"/>
  <c r="AI149" i="5"/>
  <c r="AH45" i="7"/>
  <c r="AH47" i="9"/>
  <c r="AG105" i="9"/>
  <c r="AO178" i="9"/>
  <c r="AP172" i="9" a="1"/>
  <c r="AP172" i="9" s="1"/>
  <c r="AP171" i="9" a="1"/>
  <c r="AP171" i="9" s="1"/>
  <c r="AP179" i="10" a="1"/>
  <c r="AP179" i="10" s="1"/>
  <c r="AO178" i="10"/>
  <c r="AP174" i="10" a="1"/>
  <c r="AP174" i="10" s="1"/>
  <c r="AP173" i="9" a="1"/>
  <c r="AP173" i="9" s="1"/>
  <c r="AW525" i="6"/>
  <c r="B549" i="6" s="1"/>
  <c r="BZ356" i="6"/>
  <c r="AT356" i="6"/>
  <c r="BN356" i="6"/>
  <c r="AX356" i="6"/>
  <c r="AL356" i="6"/>
  <c r="BJ356" i="6"/>
  <c r="BF414" i="6"/>
  <c r="AX305" i="6"/>
  <c r="CA365" i="6"/>
  <c r="CB365" i="6" s="1"/>
  <c r="BN305" i="6"/>
  <c r="AL720" i="6"/>
  <c r="AQ688" i="6"/>
  <c r="AR688" i="6" s="1"/>
  <c r="CA396" i="6"/>
  <c r="CB396" i="6" s="1"/>
  <c r="CA398" i="6"/>
  <c r="CB398" i="6" s="1"/>
  <c r="CA406" i="6"/>
  <c r="CB406" i="6" s="1"/>
  <c r="CI156" i="6"/>
  <c r="CI324" i="6"/>
  <c r="CL383" i="6"/>
  <c r="CL384" i="6"/>
  <c r="CL407" i="6"/>
  <c r="AQ711" i="6"/>
  <c r="AR711" i="6" s="1"/>
  <c r="BN187" i="6"/>
  <c r="CA380" i="6"/>
  <c r="CB380" i="6" s="1"/>
  <c r="CA295" i="6"/>
  <c r="CB295" i="6" s="1"/>
  <c r="CA287" i="6"/>
  <c r="CB287" i="6" s="1"/>
  <c r="CM400" i="6"/>
  <c r="CM358" i="6"/>
  <c r="CM389" i="6"/>
  <c r="CM363" i="6"/>
  <c r="CM361" i="6"/>
  <c r="CM408" i="6"/>
  <c r="CM366" i="6"/>
  <c r="CM397" i="6"/>
  <c r="CM371" i="6"/>
  <c r="CM377" i="6"/>
  <c r="CM382" i="6"/>
  <c r="CJ330" i="6"/>
  <c r="CM387" i="6"/>
  <c r="CM384" i="6"/>
  <c r="CM390" i="6"/>
  <c r="CM380" i="6"/>
  <c r="CM362" i="6"/>
  <c r="CM392" i="6"/>
  <c r="CM398" i="6"/>
  <c r="CM388" i="6"/>
  <c r="CJ160" i="6"/>
  <c r="CJ323" i="6"/>
  <c r="CM404" i="6"/>
  <c r="CM386" i="6"/>
  <c r="CJ156" i="6"/>
  <c r="CM374" i="6"/>
  <c r="CJ158" i="6"/>
  <c r="CJ332" i="6"/>
  <c r="CM360" i="6"/>
  <c r="CM406" i="6"/>
  <c r="CM355" i="6"/>
  <c r="CJ159" i="6"/>
  <c r="CM368" i="6"/>
  <c r="CJ331" i="6"/>
  <c r="CM379" i="6"/>
  <c r="CJ325" i="6"/>
  <c r="CM357" i="6"/>
  <c r="CM403" i="6"/>
  <c r="CF285" i="6"/>
  <c r="CM375" i="6"/>
  <c r="CM381" i="6"/>
  <c r="CJ333" i="6"/>
  <c r="CM393" i="6"/>
  <c r="CM373" i="6"/>
  <c r="CM402" i="6"/>
  <c r="CM401" i="6"/>
  <c r="CM405" i="6"/>
  <c r="CJ327" i="6"/>
  <c r="CJ326" i="6"/>
  <c r="CM356" i="6"/>
  <c r="CM383" i="6"/>
  <c r="CJ329" i="6"/>
  <c r="CM376" i="6"/>
  <c r="CM359" i="6"/>
  <c r="CJ328" i="6"/>
  <c r="CF210" i="6"/>
  <c r="CM367" i="6"/>
  <c r="CM354" i="6"/>
  <c r="CM391" i="6"/>
  <c r="CM394" i="6"/>
  <c r="CM370" i="6"/>
  <c r="CM399" i="6"/>
  <c r="CM378" i="6"/>
  <c r="CM407" i="6"/>
  <c r="CJ324" i="6"/>
  <c r="CJ157" i="6"/>
  <c r="BB136" i="6"/>
  <c r="AT132" i="6"/>
  <c r="CA132" i="6" s="1"/>
  <c r="CB132" i="6" s="1"/>
  <c r="AL134" i="6"/>
  <c r="BJ135" i="6"/>
  <c r="BJ136" i="6" s="1"/>
  <c r="AL650" i="6"/>
  <c r="AJ651" i="6" s="1"/>
  <c r="B658" i="6" s="1"/>
  <c r="BF136" i="6"/>
  <c r="CA385" i="6"/>
  <c r="CB385" i="6" s="1"/>
  <c r="AL245" i="6"/>
  <c r="CA376" i="6"/>
  <c r="CB376" i="6" s="1"/>
  <c r="CA239" i="6"/>
  <c r="CB239" i="6" s="1"/>
  <c r="CA244" i="6"/>
  <c r="CB244" i="6" s="1"/>
  <c r="AX220" i="6"/>
  <c r="CN392" i="6"/>
  <c r="CN366" i="6"/>
  <c r="CN397" i="6"/>
  <c r="CN363" i="6"/>
  <c r="CN369" i="6"/>
  <c r="CK325" i="6"/>
  <c r="CN390" i="6"/>
  <c r="CK330" i="6"/>
  <c r="CN387" i="6"/>
  <c r="CN354" i="6"/>
  <c r="CN401" i="6"/>
  <c r="CN391" i="6"/>
  <c r="CN373" i="6"/>
  <c r="CN355" i="6"/>
  <c r="CN362" i="6"/>
  <c r="CK326" i="6"/>
  <c r="CN399" i="6"/>
  <c r="CN381" i="6"/>
  <c r="CN371" i="6"/>
  <c r="CN370" i="6"/>
  <c r="CN407" i="6"/>
  <c r="CN389" i="6"/>
  <c r="CN379" i="6"/>
  <c r="CN386" i="6"/>
  <c r="CN368" i="6"/>
  <c r="CN358" i="6"/>
  <c r="CN403" i="6"/>
  <c r="CK327" i="6"/>
  <c r="CN400" i="6"/>
  <c r="CN398" i="6"/>
  <c r="CN372" i="6"/>
  <c r="CK156" i="6"/>
  <c r="CN361" i="6"/>
  <c r="CN374" i="6"/>
  <c r="CN404" i="6"/>
  <c r="CN377" i="6"/>
  <c r="CN382" i="6"/>
  <c r="CK329" i="6"/>
  <c r="CN385" i="6"/>
  <c r="CN406" i="6"/>
  <c r="CK158" i="6"/>
  <c r="CN384" i="6"/>
  <c r="CN357" i="6"/>
  <c r="CN408" i="6"/>
  <c r="CN380" i="6"/>
  <c r="CK333" i="6"/>
  <c r="CK160" i="6"/>
  <c r="CN388" i="6"/>
  <c r="CN359" i="6"/>
  <c r="CN396" i="6"/>
  <c r="CN367" i="6"/>
  <c r="CN395" i="6"/>
  <c r="CN383" i="6"/>
  <c r="CN375" i="6"/>
  <c r="CK328" i="6"/>
  <c r="CN378" i="6"/>
  <c r="CK324" i="6"/>
  <c r="CN394" i="6"/>
  <c r="CK323" i="6"/>
  <c r="CN402" i="6"/>
  <c r="CK331" i="6"/>
  <c r="AP136" i="6"/>
  <c r="BF187" i="6"/>
  <c r="CA184" i="6"/>
  <c r="CB184" i="6" s="1"/>
  <c r="AQ690" i="6"/>
  <c r="AR690" i="6" s="1"/>
  <c r="CM364" i="6"/>
  <c r="BJ187" i="6"/>
  <c r="BB187" i="6"/>
  <c r="CA183" i="6"/>
  <c r="CB183" i="6" s="1"/>
  <c r="CA404" i="6"/>
  <c r="CB404" i="6" s="1"/>
  <c r="AL782" i="6"/>
  <c r="AJ783" i="6" s="1"/>
  <c r="BR330" i="6"/>
  <c r="BZ323" i="6"/>
  <c r="BR406" i="6"/>
  <c r="BR403" i="6"/>
  <c r="BZ396" i="6"/>
  <c r="BZ393" i="6"/>
  <c r="BV387" i="6"/>
  <c r="BV384" i="6"/>
  <c r="CA384" i="6" s="1"/>
  <c r="CB384" i="6" s="1"/>
  <c r="BR375" i="6"/>
  <c r="BZ365" i="6"/>
  <c r="BR361" i="6"/>
  <c r="BZ354" i="6"/>
  <c r="CA354" i="6" s="1"/>
  <c r="CB354" i="6" s="1"/>
  <c r="CA280" i="6"/>
  <c r="CB280" i="6" s="1"/>
  <c r="AJ506" i="6"/>
  <c r="B510" i="6" s="1"/>
  <c r="CN364" i="6"/>
  <c r="CM369" i="6"/>
  <c r="CA159" i="6"/>
  <c r="CB159" i="6" s="1"/>
  <c r="BV325" i="6"/>
  <c r="CA325" i="6" s="1"/>
  <c r="CB325" i="6" s="1"/>
  <c r="BZ407" i="6"/>
  <c r="BV401" i="6"/>
  <c r="BV398" i="6"/>
  <c r="BR392" i="6"/>
  <c r="CA392" i="6" s="1"/>
  <c r="CB392" i="6" s="1"/>
  <c r="BZ382" i="6"/>
  <c r="BV373" i="6"/>
  <c r="BV370" i="6"/>
  <c r="CA370" i="6" s="1"/>
  <c r="CB370" i="6" s="1"/>
  <c r="BR364" i="6"/>
  <c r="BV356" i="6"/>
  <c r="CA324" i="6"/>
  <c r="CB324" i="6" s="1"/>
  <c r="AL448" i="6"/>
  <c r="CA285" i="6"/>
  <c r="CB285" i="6" s="1"/>
  <c r="CN356" i="6"/>
  <c r="BN161" i="6"/>
  <c r="CN405" i="6"/>
  <c r="CA219" i="6"/>
  <c r="CB219" i="6" s="1"/>
  <c r="CA402" i="6"/>
  <c r="CB402" i="6" s="1"/>
  <c r="AT334" i="6"/>
  <c r="CN365" i="6"/>
  <c r="AP245" i="6"/>
  <c r="CK157" i="6"/>
  <c r="AQ753" i="6"/>
  <c r="AR753" i="6" s="1"/>
  <c r="AQ760" i="6"/>
  <c r="AR760" i="6" s="1"/>
  <c r="AP782" i="6"/>
  <c r="AQ746" i="6"/>
  <c r="BZ379" i="6"/>
  <c r="CA298" i="6"/>
  <c r="CB298" i="6" s="1"/>
  <c r="BB334" i="6"/>
  <c r="CA281" i="6"/>
  <c r="CB281" i="6" s="1"/>
  <c r="CL408" i="6"/>
  <c r="DJ408" i="6" s="1"/>
  <c r="DK408" i="6" s="1"/>
  <c r="BV245" i="6"/>
  <c r="CN376" i="6"/>
  <c r="BR389" i="6"/>
  <c r="BJ305" i="6"/>
  <c r="CI323" i="6"/>
  <c r="CA391" i="6"/>
  <c r="CB391" i="6" s="1"/>
  <c r="CN360" i="6"/>
  <c r="AP220" i="6"/>
  <c r="AX414" i="6"/>
  <c r="CA355" i="6"/>
  <c r="CB355" i="6" s="1"/>
  <c r="BJ355" i="6"/>
  <c r="BN414" i="6"/>
  <c r="BB357" i="6"/>
  <c r="CA357" i="6" s="1"/>
  <c r="CB357" i="6" s="1"/>
  <c r="AT359" i="6"/>
  <c r="CA359" i="6" s="1"/>
  <c r="CB359" i="6" s="1"/>
  <c r="AL361" i="6"/>
  <c r="BJ362" i="6"/>
  <c r="CA362" i="6" s="1"/>
  <c r="CB362" i="6" s="1"/>
  <c r="BB364" i="6"/>
  <c r="CA364" i="6" s="1"/>
  <c r="CB364" i="6" s="1"/>
  <c r="AT366" i="6"/>
  <c r="CA366" i="6" s="1"/>
  <c r="CB366" i="6" s="1"/>
  <c r="AL368" i="6"/>
  <c r="CA368" i="6" s="1"/>
  <c r="CB368" i="6" s="1"/>
  <c r="BJ369" i="6"/>
  <c r="CA369" i="6" s="1"/>
  <c r="CB369" i="6" s="1"/>
  <c r="BB371" i="6"/>
  <c r="CA371" i="6" s="1"/>
  <c r="CB371" i="6" s="1"/>
  <c r="CA372" i="6"/>
  <c r="CB372" i="6" s="1"/>
  <c r="AT373" i="6"/>
  <c r="CA373" i="6" s="1"/>
  <c r="CB373" i="6" s="1"/>
  <c r="AL375" i="6"/>
  <c r="CA375" i="6" s="1"/>
  <c r="CB375" i="6" s="1"/>
  <c r="BB378" i="6"/>
  <c r="CA378" i="6" s="1"/>
  <c r="CB378" i="6" s="1"/>
  <c r="AT380" i="6"/>
  <c r="AL382" i="6"/>
  <c r="BJ383" i="6"/>
  <c r="CA383" i="6" s="1"/>
  <c r="CB383" i="6" s="1"/>
  <c r="BB385" i="6"/>
  <c r="CA386" i="6"/>
  <c r="CB386" i="6" s="1"/>
  <c r="AT387" i="6"/>
  <c r="CA387" i="6" s="1"/>
  <c r="CB387" i="6" s="1"/>
  <c r="AL389" i="6"/>
  <c r="CA389" i="6" s="1"/>
  <c r="CB389" i="6" s="1"/>
  <c r="BJ390" i="6"/>
  <c r="CA390" i="6" s="1"/>
  <c r="CB390" i="6" s="1"/>
  <c r="BB392" i="6"/>
  <c r="CA393" i="6"/>
  <c r="CB393" i="6" s="1"/>
  <c r="AT394" i="6"/>
  <c r="CA394" i="6" s="1"/>
  <c r="CB394" i="6" s="1"/>
  <c r="BJ397" i="6"/>
  <c r="CA397" i="6" s="1"/>
  <c r="CB397" i="6" s="1"/>
  <c r="BB399" i="6"/>
  <c r="CA399" i="6" s="1"/>
  <c r="CB399" i="6" s="1"/>
  <c r="AT401" i="6"/>
  <c r="AL403" i="6"/>
  <c r="BJ404" i="6"/>
  <c r="CA405" i="6"/>
  <c r="CB405" i="6" s="1"/>
  <c r="BB406" i="6"/>
  <c r="CA407" i="6"/>
  <c r="CB407" i="6" s="1"/>
  <c r="CA293" i="6"/>
  <c r="CB293" i="6" s="1"/>
  <c r="CA289" i="6"/>
  <c r="CB289" i="6" s="1"/>
  <c r="CA395" i="6"/>
  <c r="CB395" i="6" s="1"/>
  <c r="CA300" i="6"/>
  <c r="CB300" i="6" s="1"/>
  <c r="AQ685" i="6"/>
  <c r="AR685" i="6" s="1"/>
  <c r="CA356" i="6"/>
  <c r="AL334" i="6"/>
  <c r="AQ781" i="6"/>
  <c r="AR781" i="6" s="1"/>
  <c r="AP414" i="6"/>
  <c r="CN393" i="6"/>
  <c r="AL305" i="6"/>
  <c r="CG184" i="6"/>
  <c r="B659" i="6"/>
  <c r="AR684" i="6"/>
  <c r="BF240" i="6"/>
  <c r="CA240" i="6" s="1"/>
  <c r="CB240" i="6" s="1"/>
  <c r="CE237" i="6"/>
  <c r="BP245" i="6"/>
  <c r="BR245" i="6" s="1"/>
  <c r="BN323" i="6"/>
  <c r="AX327" i="6"/>
  <c r="AX334" i="6" s="1"/>
  <c r="AP329" i="6"/>
  <c r="CA329" i="6" s="1"/>
  <c r="CB329" i="6" s="1"/>
  <c r="BN330" i="6"/>
  <c r="CA330" i="6" s="1"/>
  <c r="CB330" i="6" s="1"/>
  <c r="BJ161" i="6"/>
  <c r="BB160" i="6"/>
  <c r="BN209" i="6"/>
  <c r="BN220" i="6" s="1"/>
  <c r="BF211" i="6"/>
  <c r="BF220" i="6" s="1"/>
  <c r="AT212" i="6"/>
  <c r="CA212" i="6" s="1"/>
  <c r="CB212" i="6" s="1"/>
  <c r="AL136" i="6"/>
  <c r="BB156" i="6"/>
  <c r="BB161" i="6" s="1"/>
  <c r="AL160" i="6"/>
  <c r="CG285" i="6"/>
  <c r="BN133" i="6"/>
  <c r="CA133" i="6" s="1"/>
  <c r="CB133" i="6" s="1"/>
  <c r="BF135" i="6"/>
  <c r="CA135" i="6" s="1"/>
  <c r="CB135" i="6" s="1"/>
  <c r="BF156" i="6"/>
  <c r="BF161" i="6"/>
  <c r="CA292" i="6"/>
  <c r="CB292" i="6" s="1"/>
  <c r="CG238" i="6"/>
  <c r="B252" i="6" s="1"/>
  <c r="BY245" i="6"/>
  <c r="BZ245" i="6" s="1"/>
  <c r="BB134" i="6"/>
  <c r="AL156" i="6"/>
  <c r="BN285" i="6"/>
  <c r="BN292" i="6"/>
  <c r="AP332" i="6"/>
  <c r="BN333" i="6"/>
  <c r="CA333" i="6" s="1"/>
  <c r="CB333" i="6" s="1"/>
  <c r="AQ696" i="6"/>
  <c r="AR696" i="6" s="1"/>
  <c r="AQ710" i="6"/>
  <c r="AR710" i="6" s="1"/>
  <c r="BV134" i="6"/>
  <c r="BZ160" i="6"/>
  <c r="BR156" i="6"/>
  <c r="BV183" i="6"/>
  <c r="BZ178" i="6"/>
  <c r="BZ218" i="6"/>
  <c r="BR214" i="6"/>
  <c r="BZ204" i="6"/>
  <c r="BR242" i="6"/>
  <c r="CA242" i="6" s="1"/>
  <c r="CB242" i="6" s="1"/>
  <c r="BV237" i="6"/>
  <c r="CA237" i="6" s="1"/>
  <c r="CB237" i="6" s="1"/>
  <c r="BR297" i="6"/>
  <c r="CA297" i="6" s="1"/>
  <c r="CB297" i="6" s="1"/>
  <c r="BV292" i="6"/>
  <c r="BZ287" i="6"/>
  <c r="BB208" i="6"/>
  <c r="CA208" i="6" s="1"/>
  <c r="CB208" i="6" s="1"/>
  <c r="AT210" i="6"/>
  <c r="AL472" i="6"/>
  <c r="AL487" i="6" s="1"/>
  <c r="AJ488" i="6" s="1"/>
  <c r="BR180" i="6"/>
  <c r="CA180" i="6" s="1"/>
  <c r="CB180" i="6" s="1"/>
  <c r="AP444" i="6"/>
  <c r="AP448" i="6" s="1"/>
  <c r="AP524" i="6"/>
  <c r="AP540" i="6" s="1"/>
  <c r="AZ525" i="6"/>
  <c r="AQ692" i="6"/>
  <c r="AR692" i="6" s="1"/>
  <c r="B168" i="6"/>
  <c r="AL204" i="6"/>
  <c r="BB214" i="6"/>
  <c r="AP215" i="6"/>
  <c r="AT216" i="6"/>
  <c r="BN216" i="6"/>
  <c r="BJ219" i="6"/>
  <c r="BF286" i="6"/>
  <c r="CA286" i="6" s="1"/>
  <c r="CB286" i="6" s="1"/>
  <c r="BN329" i="6"/>
  <c r="BF331" i="6"/>
  <c r="CA331" i="6" s="1"/>
  <c r="CB331" i="6" s="1"/>
  <c r="AL363" i="6"/>
  <c r="CA363" i="6" s="1"/>
  <c r="CB363" i="6" s="1"/>
  <c r="AT403" i="6"/>
  <c r="BV404" i="6"/>
  <c r="BZ357" i="6"/>
  <c r="AZ487" i="6"/>
  <c r="AO654" i="6"/>
  <c r="AT901" i="6"/>
  <c r="B909" i="6" s="1"/>
  <c r="AL901" i="6"/>
  <c r="B908" i="6" s="1"/>
  <c r="AS489" i="6"/>
  <c r="AT205" i="6"/>
  <c r="AL214" i="6"/>
  <c r="CA214" i="6" s="1"/>
  <c r="CB214" i="6" s="1"/>
  <c r="BJ215" i="6"/>
  <c r="BJ220" i="6" s="1"/>
  <c r="AL704" i="6"/>
  <c r="AQ704" i="6" s="1"/>
  <c r="AR704" i="6" s="1"/>
  <c r="AL772" i="6"/>
  <c r="AQ772" i="6" s="1"/>
  <c r="AR772" i="6" s="1"/>
  <c r="BZ135" i="6"/>
  <c r="BV157" i="6"/>
  <c r="CA157" i="6" s="1"/>
  <c r="CB157" i="6" s="1"/>
  <c r="BV215" i="6"/>
  <c r="BR206" i="6"/>
  <c r="CA206" i="6" s="1"/>
  <c r="CB206" i="6" s="1"/>
  <c r="BV243" i="6"/>
  <c r="CA243" i="6" s="1"/>
  <c r="CB243" i="6" s="1"/>
  <c r="BR303" i="6"/>
  <c r="CA303" i="6" s="1"/>
  <c r="CB303" i="6" s="1"/>
  <c r="BZ279" i="6"/>
  <c r="CA279" i="6" s="1"/>
  <c r="CB279" i="6" s="1"/>
  <c r="BM684" i="6"/>
  <c r="BF245" i="6"/>
  <c r="AP697" i="6"/>
  <c r="AP720" i="6" s="1"/>
  <c r="BK782" i="6"/>
  <c r="BL778" i="6"/>
  <c r="BM778" i="6" s="1"/>
  <c r="AL559" i="6"/>
  <c r="B565" i="6" s="1"/>
  <c r="BL773" i="6"/>
  <c r="BM773" i="6" s="1"/>
  <c r="BL759" i="6"/>
  <c r="BM759" i="6" s="1"/>
  <c r="AP716" i="6"/>
  <c r="AQ716" i="6" s="1"/>
  <c r="AR716" i="6" s="1"/>
  <c r="BZ208" i="6"/>
  <c r="AR487" i="6"/>
  <c r="BF540" i="6"/>
  <c r="B551" i="6" s="1"/>
  <c r="BC540" i="6"/>
  <c r="B550" i="6" s="1"/>
  <c r="BE720" i="6"/>
  <c r="BF684" i="6"/>
  <c r="BL768" i="6"/>
  <c r="BM768" i="6" s="1"/>
  <c r="BB361" i="6"/>
  <c r="BB414" i="6" s="1"/>
  <c r="AL538" i="6"/>
  <c r="AL853" i="6"/>
  <c r="B860" i="6" s="1"/>
  <c r="AT178" i="6"/>
  <c r="BB205" i="6"/>
  <c r="AP210" i="6"/>
  <c r="AT214" i="6"/>
  <c r="AL216" i="6"/>
  <c r="BB219" i="6"/>
  <c r="AP707" i="6"/>
  <c r="AQ707" i="6" s="1"/>
  <c r="AR707" i="6" s="1"/>
  <c r="B512" i="6"/>
  <c r="BF760" i="6"/>
  <c r="BG760" i="6" s="1"/>
  <c r="BL777" i="6"/>
  <c r="BM777" i="6" s="1"/>
  <c r="BL772" i="6"/>
  <c r="BM772" i="6" s="1"/>
  <c r="BL763" i="6"/>
  <c r="BM763" i="6" s="1"/>
  <c r="BL758" i="6"/>
  <c r="BM758" i="6" s="1"/>
  <c r="AI817" i="6"/>
  <c r="AH853" i="6"/>
  <c r="BB448" i="6"/>
  <c r="B455" i="6" s="1"/>
  <c r="BF700" i="6"/>
  <c r="BG700" i="6" s="1"/>
  <c r="BF769" i="6"/>
  <c r="BG769" i="6" s="1"/>
  <c r="AT217" i="6"/>
  <c r="CA217" i="6" s="1"/>
  <c r="CB217" i="6" s="1"/>
  <c r="BR160" i="6"/>
  <c r="BV158" i="6"/>
  <c r="CA158" i="6" s="1"/>
  <c r="CB158" i="6" s="1"/>
  <c r="BZ185" i="6"/>
  <c r="CA185" i="6" s="1"/>
  <c r="CB185" i="6" s="1"/>
  <c r="BZ182" i="6"/>
  <c r="CA182" i="6" s="1"/>
  <c r="CB182" i="6" s="1"/>
  <c r="BR181" i="6"/>
  <c r="CA181" i="6" s="1"/>
  <c r="CB181" i="6" s="1"/>
  <c r="BZ211" i="6"/>
  <c r="CA211" i="6" s="1"/>
  <c r="CB211" i="6" s="1"/>
  <c r="BR207" i="6"/>
  <c r="BR204" i="6"/>
  <c r="BR304" i="6"/>
  <c r="BR301" i="6"/>
  <c r="CA301" i="6" s="1"/>
  <c r="CB301" i="6" s="1"/>
  <c r="BV299" i="6"/>
  <c r="CA299" i="6" s="1"/>
  <c r="CB299" i="6" s="1"/>
  <c r="BV296" i="6"/>
  <c r="CA296" i="6" s="1"/>
  <c r="CB296" i="6" s="1"/>
  <c r="BZ294" i="6"/>
  <c r="CA294" i="6" s="1"/>
  <c r="CB294" i="6" s="1"/>
  <c r="BR290" i="6"/>
  <c r="CA290" i="6" s="1"/>
  <c r="CB290" i="6" s="1"/>
  <c r="BR287" i="6"/>
  <c r="AW487" i="6"/>
  <c r="BF695" i="6"/>
  <c r="BG695" i="6" s="1"/>
  <c r="BL717" i="6"/>
  <c r="BM717" i="6" s="1"/>
  <c r="BL703" i="6"/>
  <c r="BM703" i="6" s="1"/>
  <c r="BL689" i="6"/>
  <c r="BM689" i="6" s="1"/>
  <c r="BF778" i="6"/>
  <c r="BG778" i="6" s="1"/>
  <c r="BF764" i="6"/>
  <c r="BG764" i="6" s="1"/>
  <c r="BF750" i="6"/>
  <c r="BG750" i="6" s="1"/>
  <c r="BK720" i="6"/>
  <c r="BL781" i="6"/>
  <c r="BM781" i="6" s="1"/>
  <c r="AL475" i="6"/>
  <c r="AL482" i="6"/>
  <c r="AL539" i="6"/>
  <c r="AL540" i="6" s="1"/>
  <c r="AJ541" i="6" s="1"/>
  <c r="B548" i="6" s="1"/>
  <c r="BF718" i="6"/>
  <c r="BG718" i="6" s="1"/>
  <c r="BF713" i="6"/>
  <c r="BG713" i="6" s="1"/>
  <c r="BF699" i="6"/>
  <c r="BG699" i="6" s="1"/>
  <c r="BF690" i="6"/>
  <c r="BG690" i="6" s="1"/>
  <c r="BL712" i="6"/>
  <c r="BM712" i="6" s="1"/>
  <c r="BL698" i="6"/>
  <c r="BM698" i="6" s="1"/>
  <c r="BL693" i="6"/>
  <c r="BM693" i="6" s="1"/>
  <c r="AV747" i="6"/>
  <c r="AU782" i="6"/>
  <c r="BF773" i="6"/>
  <c r="BG773" i="6" s="1"/>
  <c r="BB685" i="6"/>
  <c r="B741" i="6" s="1"/>
  <c r="BG747" i="6"/>
  <c r="AX328" i="6"/>
  <c r="AH901" i="6"/>
  <c r="BB207" i="6"/>
  <c r="BV282" i="6"/>
  <c r="CA282" i="6" s="1"/>
  <c r="CB282" i="6" s="1"/>
  <c r="BF714" i="6"/>
  <c r="BG714" i="6" s="1"/>
  <c r="BL708" i="6"/>
  <c r="BM708" i="6" s="1"/>
  <c r="BL694" i="6"/>
  <c r="BM694" i="6" s="1"/>
  <c r="BL764" i="6"/>
  <c r="BM764" i="6" s="1"/>
  <c r="BV406" i="6"/>
  <c r="BR397" i="6"/>
  <c r="BR355" i="6"/>
  <c r="AY448" i="6"/>
  <c r="B454" i="6" s="1"/>
  <c r="AV608" i="6"/>
  <c r="B614" i="6" s="1"/>
  <c r="AU720" i="6"/>
  <c r="BF777" i="6"/>
  <c r="BG777" i="6" s="1"/>
  <c r="BF768" i="6"/>
  <c r="BG768" i="6" s="1"/>
  <c r="BF749" i="6"/>
  <c r="BG749" i="6" s="1"/>
  <c r="AS901" i="6"/>
  <c r="B907" i="6" s="1"/>
  <c r="AV577" i="6"/>
  <c r="B585" i="6" s="1"/>
  <c r="AQ650" i="6"/>
  <c r="AN655" i="6" s="1"/>
  <c r="AO655" i="6" s="1"/>
  <c r="AT853" i="6"/>
  <c r="B861" i="6" s="1"/>
  <c r="BR177" i="6"/>
  <c r="CA177" i="6" s="1"/>
  <c r="BZ207" i="6"/>
  <c r="BZ304" i="6"/>
  <c r="BZ290" i="6"/>
  <c r="BR333" i="6"/>
  <c r="BV328" i="6"/>
  <c r="BV359" i="6"/>
  <c r="AS853" i="6"/>
  <c r="B859" i="6" s="1"/>
  <c r="BZ293" i="6"/>
  <c r="BR381" i="6"/>
  <c r="CA381" i="6" s="1"/>
  <c r="CB381" i="6" s="1"/>
  <c r="BB650" i="6"/>
  <c r="BF706" i="6"/>
  <c r="BG706" i="6" s="1"/>
  <c r="BL714" i="6"/>
  <c r="BM714" i="6" s="1"/>
  <c r="BL700" i="6"/>
  <c r="BM700" i="6" s="1"/>
  <c r="BV218" i="6"/>
  <c r="CA218" i="6" s="1"/>
  <c r="CB218" i="6" s="1"/>
  <c r="BZ241" i="6"/>
  <c r="CA241" i="6" s="1"/>
  <c r="CB241" i="6" s="1"/>
  <c r="BZ329" i="6"/>
  <c r="BV379" i="6"/>
  <c r="CA379" i="6" s="1"/>
  <c r="CB379" i="6" s="1"/>
  <c r="BF715" i="6"/>
  <c r="BG715" i="6" s="1"/>
  <c r="BF701" i="6"/>
  <c r="BG701" i="6" s="1"/>
  <c r="BF687" i="6"/>
  <c r="BG687" i="6" s="1"/>
  <c r="BL709" i="6"/>
  <c r="BM709" i="6" s="1"/>
  <c r="BL695" i="6"/>
  <c r="BM695" i="6" s="1"/>
  <c r="BL765" i="6"/>
  <c r="BM765" i="6" s="1"/>
  <c r="BL747" i="6"/>
  <c r="BM747" i="6" s="1"/>
  <c r="AL111" i="6"/>
  <c r="AL112" i="6" s="1"/>
  <c r="AJ113" i="6" s="1"/>
  <c r="B120" i="6" s="1"/>
  <c r="BR186" i="6"/>
  <c r="CA186" i="6" s="1"/>
  <c r="CB186" i="6" s="1"/>
  <c r="BV304" i="6"/>
  <c r="CA304" i="6" s="1"/>
  <c r="CB304" i="6" s="1"/>
  <c r="BZ332" i="6"/>
  <c r="CA332" i="6" s="1"/>
  <c r="CB332" i="6" s="1"/>
  <c r="BR328" i="6"/>
  <c r="BV323" i="6"/>
  <c r="CA323" i="6" s="1"/>
  <c r="CB323" i="6" s="1"/>
  <c r="BR401" i="6"/>
  <c r="BV396" i="6"/>
  <c r="BR359" i="6"/>
  <c r="BV354" i="6"/>
  <c r="AR650" i="6"/>
  <c r="BF710" i="6"/>
  <c r="BG710" i="6" s="1"/>
  <c r="CI326" i="6"/>
  <c r="CL386" i="6"/>
  <c r="CL362" i="6"/>
  <c r="CI325" i="6"/>
  <c r="CL385" i="6"/>
  <c r="DJ385" i="6" s="1"/>
  <c r="DK385" i="6" s="1"/>
  <c r="CL361" i="6"/>
  <c r="DJ361" i="6" s="1"/>
  <c r="DK361" i="6" s="1"/>
  <c r="CL406" i="6"/>
  <c r="CL376" i="6"/>
  <c r="CL405" i="6"/>
  <c r="CL375" i="6"/>
  <c r="CL398" i="6"/>
  <c r="CL374" i="6"/>
  <c r="CL397" i="6"/>
  <c r="DJ397" i="6" s="1"/>
  <c r="DK397" i="6" s="1"/>
  <c r="CL373" i="6"/>
  <c r="CL396" i="6"/>
  <c r="CL372" i="6"/>
  <c r="CL395" i="6"/>
  <c r="DJ395" i="6" s="1"/>
  <c r="DK395" i="6" s="1"/>
  <c r="CL371" i="6"/>
  <c r="DJ371" i="6" s="1"/>
  <c r="DK371" i="6" s="1"/>
  <c r="CI328" i="6"/>
  <c r="CL394" i="6"/>
  <c r="CL364" i="6"/>
  <c r="CI327" i="6"/>
  <c r="CL393" i="6"/>
  <c r="CL363" i="6"/>
  <c r="CI159" i="6"/>
  <c r="CL403" i="6"/>
  <c r="CL391" i="6"/>
  <c r="CL381" i="6"/>
  <c r="CL369" i="6"/>
  <c r="CL359" i="6"/>
  <c r="CI160" i="6"/>
  <c r="CI333" i="6"/>
  <c r="CL402" i="6"/>
  <c r="DJ402" i="6" s="1"/>
  <c r="DK402" i="6" s="1"/>
  <c r="CL380" i="6"/>
  <c r="CL368" i="6"/>
  <c r="DJ368" i="6" s="1"/>
  <c r="DK368" i="6" s="1"/>
  <c r="CL358" i="6"/>
  <c r="CI158" i="6"/>
  <c r="CI332" i="6"/>
  <c r="CL401" i="6"/>
  <c r="DJ401" i="6" s="1"/>
  <c r="DK401" i="6" s="1"/>
  <c r="CL379" i="6"/>
  <c r="CL367" i="6"/>
  <c r="CL357" i="6"/>
  <c r="DJ357" i="6" s="1"/>
  <c r="DK357" i="6" s="1"/>
  <c r="CI157" i="6"/>
  <c r="CL390" i="6"/>
  <c r="CL378" i="6"/>
  <c r="DJ378" i="6" s="1"/>
  <c r="DK378" i="6" s="1"/>
  <c r="CL356" i="6"/>
  <c r="DJ356" i="6" s="1"/>
  <c r="DK356" i="6" s="1"/>
  <c r="CE285" i="6"/>
  <c r="CL404" i="6"/>
  <c r="CL392" i="6"/>
  <c r="DJ392" i="6" s="1"/>
  <c r="DK392" i="6" s="1"/>
  <c r="CL382" i="6"/>
  <c r="CL370" i="6"/>
  <c r="CL360" i="6"/>
  <c r="CI331" i="6"/>
  <c r="CE184" i="6"/>
  <c r="CL389" i="6"/>
  <c r="CL377" i="6"/>
  <c r="CL355" i="6"/>
  <c r="CI330" i="6"/>
  <c r="CE210" i="6"/>
  <c r="CL400" i="6"/>
  <c r="DJ400" i="6" s="1"/>
  <c r="DK400" i="6" s="1"/>
  <c r="CL388" i="6"/>
  <c r="CL366" i="6"/>
  <c r="CL354" i="6"/>
  <c r="CI329" i="6"/>
  <c r="CL399" i="6"/>
  <c r="CL387" i="6"/>
  <c r="CL365" i="6"/>
  <c r="DJ365" i="6" s="1"/>
  <c r="DK365" i="6" s="1"/>
  <c r="AO176" i="9"/>
  <c r="AP174" i="9" a="1"/>
  <c r="AP174" i="9" s="1"/>
  <c r="AU441" i="6"/>
  <c r="AG81" i="7"/>
  <c r="AH81" i="7" s="1"/>
  <c r="AI81" i="7" s="1"/>
  <c r="AO176" i="10"/>
  <c r="AK58" i="7"/>
  <c r="AG93" i="7"/>
  <c r="AH93" i="7" s="1"/>
  <c r="AI93" i="7" s="1"/>
  <c r="AK76" i="7"/>
  <c r="AP171" i="10" a="1"/>
  <c r="AP171" i="10" s="1"/>
  <c r="AU439" i="6"/>
  <c r="AQ442" i="6"/>
  <c r="AG64" i="7"/>
  <c r="AH64" i="7" s="1"/>
  <c r="AI64" i="7" s="1"/>
  <c r="AK50" i="7"/>
  <c r="AV443" i="6"/>
  <c r="AR444" i="6"/>
  <c r="AR445" i="6"/>
  <c r="AU445" i="6"/>
  <c r="AV446" i="6"/>
  <c r="AV442" i="6"/>
  <c r="AQ445" i="6"/>
  <c r="AQ441" i="6"/>
  <c r="AV447" i="6"/>
  <c r="AO180" i="10"/>
  <c r="AP173" i="10" a="1"/>
  <c r="AP173" i="10" s="1"/>
  <c r="AG83" i="7"/>
  <c r="AH83" i="7" s="1"/>
  <c r="AI83" i="7" s="1"/>
  <c r="BB269" i="10"/>
  <c r="AM270" i="10" s="1"/>
  <c r="AU447" i="6"/>
  <c r="AO170" i="9"/>
  <c r="AP175" i="10" a="1"/>
  <c r="AP175" i="10" s="1"/>
  <c r="AQ440" i="6"/>
  <c r="AK79" i="7"/>
  <c r="BB252" i="10"/>
  <c r="AM253" i="10" s="1"/>
  <c r="BB244" i="10"/>
  <c r="AM245" i="10" s="1"/>
  <c r="BB268" i="10"/>
  <c r="AK269" i="10" s="1"/>
  <c r="AR439" i="6"/>
  <c r="AG75" i="7"/>
  <c r="AH75" i="7" s="1"/>
  <c r="AI75" i="7" s="1"/>
  <c r="AG86" i="7"/>
  <c r="AH86" i="7" s="1"/>
  <c r="AI86" i="7" s="1"/>
  <c r="AR437" i="6"/>
  <c r="AR440" i="6"/>
  <c r="AG54" i="7"/>
  <c r="AH54" i="7" s="1"/>
  <c r="AI54" i="7" s="1"/>
  <c r="BB273" i="10"/>
  <c r="AG80" i="7"/>
  <c r="AH80" i="7" s="1"/>
  <c r="AI80" i="7" s="1"/>
  <c r="BB228" i="9"/>
  <c r="AM229" i="9" s="1"/>
  <c r="BB265" i="9"/>
  <c r="AK266" i="9" s="1"/>
  <c r="BB271" i="9"/>
  <c r="AM272" i="9" s="1"/>
  <c r="BB231" i="9"/>
  <c r="AM232" i="9" s="1"/>
  <c r="AQ444" i="6"/>
  <c r="AG72" i="7"/>
  <c r="AH72" i="7" s="1"/>
  <c r="AI72" i="7" s="1"/>
  <c r="BB267" i="9"/>
  <c r="AM268" i="9" s="1"/>
  <c r="AK74" i="7"/>
  <c r="AU440" i="6"/>
  <c r="AR441" i="6"/>
  <c r="AK38" i="7"/>
  <c r="AG182" i="10"/>
  <c r="BB249" i="10"/>
  <c r="AK250" i="10" s="1"/>
  <c r="BB243" i="10"/>
  <c r="AM244" i="10" s="1"/>
  <c r="BB264" i="10"/>
  <c r="AM265" i="10" s="1"/>
  <c r="AG44" i="7"/>
  <c r="AH44" i="7" s="1"/>
  <c r="AI44" i="7" s="1"/>
  <c r="AK220" i="9"/>
  <c r="AI221" i="10"/>
  <c r="AP177" i="9" a="1"/>
  <c r="AP177" i="9" s="1"/>
  <c r="BB242" i="9"/>
  <c r="AM243" i="9" s="1"/>
  <c r="BB240" i="9"/>
  <c r="AM241" i="9" s="1"/>
  <c r="BB272" i="9"/>
  <c r="AK273" i="9" s="1"/>
  <c r="BB244" i="9"/>
  <c r="AM245" i="9" s="1"/>
  <c r="BB246" i="9"/>
  <c r="AM247" i="9" s="1"/>
  <c r="BB255" i="9"/>
  <c r="AM256" i="9" s="1"/>
  <c r="BB238" i="9"/>
  <c r="AK239" i="9" s="1"/>
  <c r="BB222" i="9"/>
  <c r="AK223" i="9" s="1"/>
  <c r="BB245" i="9"/>
  <c r="AK246" i="9" s="1"/>
  <c r="BB250" i="9"/>
  <c r="AM251" i="9" s="1"/>
  <c r="BB248" i="9"/>
  <c r="AM249" i="9" s="1"/>
  <c r="BB252" i="9"/>
  <c r="AK253" i="9" s="1"/>
  <c r="BB243" i="9"/>
  <c r="AM244" i="9" s="1"/>
  <c r="BB223" i="9"/>
  <c r="AK224" i="9" s="1"/>
  <c r="BB263" i="9"/>
  <c r="AM264" i="9" s="1"/>
  <c r="BB253" i="9"/>
  <c r="AM254" i="9" s="1"/>
  <c r="BB234" i="9"/>
  <c r="AK235" i="9" s="1"/>
  <c r="BB257" i="9"/>
  <c r="AM258" i="9" s="1"/>
  <c r="AG77" i="7"/>
  <c r="AH77" i="7" s="1"/>
  <c r="AI77" i="7" s="1"/>
  <c r="BB225" i="9"/>
  <c r="AK226" i="9" s="1"/>
  <c r="AI182" i="10"/>
  <c r="BB247" i="9"/>
  <c r="AM248" i="9" s="1"/>
  <c r="BB270" i="9"/>
  <c r="AM271" i="9" s="1"/>
  <c r="BB266" i="9"/>
  <c r="AM267" i="9" s="1"/>
  <c r="BB268" i="9"/>
  <c r="AK269" i="9" s="1"/>
  <c r="BB233" i="9"/>
  <c r="AM234" i="9" s="1"/>
  <c r="BB241" i="9"/>
  <c r="AM242" i="9" s="1"/>
  <c r="BB262" i="9"/>
  <c r="AM263" i="9" s="1"/>
  <c r="BB258" i="9"/>
  <c r="AM259" i="9" s="1"/>
  <c r="BB264" i="9"/>
  <c r="AM265" i="9" s="1"/>
  <c r="BB227" i="9"/>
  <c r="AM228" i="9" s="1"/>
  <c r="AV444" i="6"/>
  <c r="AK87" i="7"/>
  <c r="AK63" i="7"/>
  <c r="BB230" i="10"/>
  <c r="AM231" i="10" s="1"/>
  <c r="BB238" i="10"/>
  <c r="BB246" i="10"/>
  <c r="BB259" i="10"/>
  <c r="BB262" i="10"/>
  <c r="AM263" i="10" s="1"/>
  <c r="BB267" i="10"/>
  <c r="BB221" i="10"/>
  <c r="BB274" i="10"/>
  <c r="AM275" i="10" s="1"/>
  <c r="BB233" i="10"/>
  <c r="AM234" i="10" s="1"/>
  <c r="BB261" i="10"/>
  <c r="BB222" i="10"/>
  <c r="BB225" i="10"/>
  <c r="AK95" i="7"/>
  <c r="AG62" i="7"/>
  <c r="AH62" i="7" s="1"/>
  <c r="AI62" i="7" s="1"/>
  <c r="AK47" i="7"/>
  <c r="AV437" i="6"/>
  <c r="AQ438" i="6"/>
  <c r="AK85" i="7"/>
  <c r="AK69" i="7"/>
  <c r="BB228" i="10"/>
  <c r="AM229" i="10" s="1"/>
  <c r="BB241" i="10"/>
  <c r="BB220" i="10"/>
  <c r="AM221" i="10" s="1"/>
  <c r="BB256" i="10"/>
  <c r="AK257" i="10" s="1"/>
  <c r="BB239" i="9"/>
  <c r="AM240" i="9" s="1"/>
  <c r="BB251" i="9"/>
  <c r="AM252" i="9" s="1"/>
  <c r="BB249" i="9"/>
  <c r="AK250" i="9" s="1"/>
  <c r="AR438" i="6"/>
  <c r="BB226" i="10"/>
  <c r="AM227" i="10" s="1"/>
  <c r="BB239" i="10"/>
  <c r="BB242" i="10"/>
  <c r="AK243" i="10" s="1"/>
  <c r="BB247" i="10"/>
  <c r="AK248" i="10" s="1"/>
  <c r="BB250" i="10"/>
  <c r="BB255" i="10"/>
  <c r="AK256" i="10" s="1"/>
  <c r="BB258" i="10"/>
  <c r="AM259" i="10" s="1"/>
  <c r="BB266" i="10"/>
  <c r="AM267" i="10" s="1"/>
  <c r="BB227" i="10"/>
  <c r="BB237" i="10"/>
  <c r="AM238" i="10" s="1"/>
  <c r="BB248" i="10"/>
  <c r="AK249" i="10" s="1"/>
  <c r="AV439" i="6"/>
  <c r="BB231" i="10"/>
  <c r="BB234" i="10"/>
  <c r="AK235" i="10" s="1"/>
  <c r="AI181" i="9"/>
  <c r="AG181" i="9"/>
  <c r="AK253" i="10"/>
  <c r="BB261" i="9"/>
  <c r="AM262" i="9" s="1"/>
  <c r="BB273" i="9"/>
  <c r="AK274" i="9" s="1"/>
  <c r="BB260" i="9"/>
  <c r="AK261" i="9" s="1"/>
  <c r="BB269" i="9"/>
  <c r="AK270" i="9" s="1"/>
  <c r="BB259" i="9"/>
  <c r="AK260" i="9" s="1"/>
  <c r="BB256" i="9"/>
  <c r="AM257" i="9" s="1"/>
  <c r="BB220" i="9"/>
  <c r="AK221" i="9" s="1"/>
  <c r="BB226" i="9"/>
  <c r="AK227" i="9" s="1"/>
  <c r="BB224" i="9"/>
  <c r="AM225" i="9" s="1"/>
  <c r="BB232" i="9"/>
  <c r="AM233" i="9" s="1"/>
  <c r="BB236" i="9"/>
  <c r="AK237" i="9" s="1"/>
  <c r="BB221" i="9"/>
  <c r="AM222" i="9" s="1"/>
  <c r="BB230" i="9"/>
  <c r="AM231" i="9" s="1"/>
  <c r="BB254" i="9"/>
  <c r="AM255" i="9" s="1"/>
  <c r="BB237" i="9"/>
  <c r="AM238" i="9" s="1"/>
  <c r="BB229" i="9"/>
  <c r="AM230" i="9" s="1"/>
  <c r="BB235" i="9"/>
  <c r="AM236" i="9" s="1"/>
  <c r="AQ437" i="6"/>
  <c r="AH181" i="9"/>
  <c r="BB232" i="10"/>
  <c r="AK233" i="10" s="1"/>
  <c r="BB240" i="10"/>
  <c r="AK241" i="10" s="1"/>
  <c r="BB253" i="10"/>
  <c r="AM254" i="10" s="1"/>
  <c r="BB272" i="10"/>
  <c r="BB223" i="10"/>
  <c r="AO43" i="5"/>
  <c r="AO103" i="5" s="1"/>
  <c r="AP103" i="5" s="1"/>
  <c r="B110" i="5" s="1"/>
  <c r="AM257" i="10"/>
  <c r="AK267" i="10"/>
  <c r="AK238" i="10"/>
  <c r="AK259" i="10"/>
  <c r="AM273" i="9"/>
  <c r="AK245" i="9"/>
  <c r="AM239" i="9"/>
  <c r="CF384" i="6"/>
  <c r="AH825" i="10"/>
  <c r="AP172" i="10" a="1"/>
  <c r="AP172" i="10" s="1"/>
  <c r="AK42" i="7"/>
  <c r="AK103" i="7" s="1"/>
  <c r="B109" i="7" s="1"/>
  <c r="AQ439" i="6"/>
  <c r="AQ447" i="6"/>
  <c r="AR442" i="6"/>
  <c r="AR443" i="6"/>
  <c r="AG89" i="7"/>
  <c r="AH89" i="7" s="1"/>
  <c r="AI89" i="7" s="1"/>
  <c r="AK92" i="7"/>
  <c r="AK55" i="7"/>
  <c r="BB236" i="10"/>
  <c r="BB260" i="10"/>
  <c r="BB265" i="10"/>
  <c r="AU438" i="6"/>
  <c r="AG65" i="7"/>
  <c r="AH65" i="7" s="1"/>
  <c r="AI65" i="7" s="1"/>
  <c r="BB257" i="10"/>
  <c r="BB270" i="10"/>
  <c r="AG84" i="7"/>
  <c r="AH84" i="7" s="1"/>
  <c r="AI84" i="7" s="1"/>
  <c r="AK84" i="7"/>
  <c r="BB229" i="10"/>
  <c r="BB235" i="10"/>
  <c r="BB251" i="10"/>
  <c r="BB263" i="10"/>
  <c r="AU442" i="6"/>
  <c r="AG82" i="7"/>
  <c r="AH82" i="7" s="1"/>
  <c r="AI82" i="7" s="1"/>
  <c r="AG70" i="7"/>
  <c r="AH70" i="7" s="1"/>
  <c r="AI70" i="7" s="1"/>
  <c r="AK52" i="7"/>
  <c r="BB224" i="10"/>
  <c r="BB271" i="10"/>
  <c r="AU444" i="6"/>
  <c r="AR447" i="6"/>
  <c r="AV440" i="6"/>
  <c r="AV438" i="6"/>
  <c r="AK66" i="7"/>
  <c r="AG48" i="7"/>
  <c r="AH48" i="7" s="1"/>
  <c r="AI48" i="7" s="1"/>
  <c r="AK94" i="7"/>
  <c r="AV445" i="6"/>
  <c r="AU446" i="6"/>
  <c r="AU443" i="6"/>
  <c r="AU437" i="6"/>
  <c r="BB254" i="10"/>
  <c r="AH182" i="10"/>
  <c r="AF170" i="10" s="1"/>
  <c r="AP177" i="10" a="1"/>
  <c r="AP177" i="10" s="1"/>
  <c r="AQ443" i="6"/>
  <c r="AM250" i="10"/>
  <c r="AG61" i="7"/>
  <c r="AH61" i="7" s="1"/>
  <c r="AI61" i="7" s="1"/>
  <c r="BB245" i="10"/>
  <c r="AG886" i="10" l="1"/>
  <c r="AG103" i="7"/>
  <c r="AI75" i="8"/>
  <c r="AJ75" i="8"/>
  <c r="B97" i="8" s="1"/>
  <c r="AI106" i="10"/>
  <c r="AJ106" i="10"/>
  <c r="B110" i="10" s="1"/>
  <c r="AH847" i="9"/>
  <c r="AG908" i="9"/>
  <c r="DJ380" i="6"/>
  <c r="DK380" i="6" s="1"/>
  <c r="DJ394" i="6"/>
  <c r="DK394" i="6" s="1"/>
  <c r="DJ390" i="6"/>
  <c r="DK390" i="6" s="1"/>
  <c r="DJ372" i="6"/>
  <c r="DK372" i="6" s="1"/>
  <c r="DJ386" i="6"/>
  <c r="DK386" i="6" s="1"/>
  <c r="B227" i="6"/>
  <c r="DJ362" i="6"/>
  <c r="DK362" i="6" s="1"/>
  <c r="DJ355" i="6"/>
  <c r="DK355" i="6" s="1"/>
  <c r="DJ369" i="6"/>
  <c r="DK369" i="6" s="1"/>
  <c r="DJ367" i="6"/>
  <c r="DK367" i="6" s="1"/>
  <c r="DJ398" i="6"/>
  <c r="DK398" i="6" s="1"/>
  <c r="DJ407" i="6"/>
  <c r="DK407" i="6" s="1"/>
  <c r="DJ360" i="6"/>
  <c r="DK360" i="6" s="1"/>
  <c r="DJ384" i="6"/>
  <c r="DK384" i="6" s="1"/>
  <c r="DJ399" i="6"/>
  <c r="DK399" i="6" s="1"/>
  <c r="DJ373" i="6"/>
  <c r="DK373" i="6" s="1"/>
  <c r="DJ391" i="6"/>
  <c r="DK391" i="6" s="1"/>
  <c r="CG185" i="6"/>
  <c r="B194" i="6" s="1"/>
  <c r="DF334" i="6"/>
  <c r="B342" i="6" s="1"/>
  <c r="DI414" i="6"/>
  <c r="DJ364" i="6"/>
  <c r="DK364" i="6" s="1"/>
  <c r="DJ406" i="6"/>
  <c r="DK406" i="6" s="1"/>
  <c r="CG211" i="6"/>
  <c r="BQ886" i="10"/>
  <c r="BR886" i="10" s="1"/>
  <c r="BR824" i="10"/>
  <c r="BQ855" i="10"/>
  <c r="BR855" i="10" s="1"/>
  <c r="BQ825" i="10"/>
  <c r="BR825" i="10" s="1"/>
  <c r="BQ841" i="10"/>
  <c r="BR841" i="10" s="1"/>
  <c r="BQ851" i="10"/>
  <c r="BR851" i="10" s="1"/>
  <c r="AL887" i="10"/>
  <c r="BQ854" i="10"/>
  <c r="BR854" i="10" s="1"/>
  <c r="BQ840" i="10"/>
  <c r="BR840" i="10" s="1"/>
  <c r="BQ866" i="10"/>
  <c r="BR866" i="10" s="1"/>
  <c r="BQ876" i="10"/>
  <c r="BR876" i="10" s="1"/>
  <c r="BQ843" i="10"/>
  <c r="BR843" i="10" s="1"/>
  <c r="BQ835" i="10"/>
  <c r="BR835" i="10" s="1"/>
  <c r="BQ838" i="10"/>
  <c r="BR838" i="10" s="1"/>
  <c r="BQ859" i="10"/>
  <c r="BR859" i="10" s="1"/>
  <c r="BQ833" i="10"/>
  <c r="BR833" i="10" s="1"/>
  <c r="BQ831" i="10"/>
  <c r="BR831" i="10" s="1"/>
  <c r="BQ849" i="10"/>
  <c r="BR849" i="10" s="1"/>
  <c r="BQ869" i="10"/>
  <c r="BR869" i="10" s="1"/>
  <c r="BQ879" i="10"/>
  <c r="BR879" i="10" s="1"/>
  <c r="BQ856" i="10"/>
  <c r="BR856" i="10" s="1"/>
  <c r="BQ830" i="10"/>
  <c r="BR830" i="10" s="1"/>
  <c r="BQ844" i="10"/>
  <c r="BR844" i="10" s="1"/>
  <c r="BQ867" i="10"/>
  <c r="BR867" i="10" s="1"/>
  <c r="BQ878" i="10"/>
  <c r="BR878" i="10" s="1"/>
  <c r="BQ827" i="10"/>
  <c r="BR827" i="10" s="1"/>
  <c r="BQ871" i="10"/>
  <c r="BR871" i="10" s="1"/>
  <c r="BQ864" i="10"/>
  <c r="BR864" i="10" s="1"/>
  <c r="AK245" i="10"/>
  <c r="AK263" i="10"/>
  <c r="AM241" i="10"/>
  <c r="AK244" i="10"/>
  <c r="AM269" i="10"/>
  <c r="AK270" i="10"/>
  <c r="AK265" i="10"/>
  <c r="B1016" i="9"/>
  <c r="BR846" i="9"/>
  <c r="BQ908" i="9"/>
  <c r="BQ866" i="9"/>
  <c r="BR866" i="9" s="1"/>
  <c r="BQ890" i="9"/>
  <c r="BR890" i="9" s="1"/>
  <c r="BQ865" i="9"/>
  <c r="BR865" i="9" s="1"/>
  <c r="BQ849" i="9"/>
  <c r="BR849" i="9" s="1"/>
  <c r="AL909" i="9"/>
  <c r="AK240" i="9"/>
  <c r="AK232" i="9"/>
  <c r="AK230" i="9"/>
  <c r="AK268" i="9"/>
  <c r="AK241" i="9"/>
  <c r="AK243" i="9"/>
  <c r="AK265" i="9"/>
  <c r="AK267" i="9"/>
  <c r="AK254" i="9"/>
  <c r="AM270" i="9"/>
  <c r="AK272" i="9"/>
  <c r="AK264" i="9"/>
  <c r="AM269" i="9"/>
  <c r="AM266" i="9"/>
  <c r="AM224" i="9"/>
  <c r="AK242" i="9"/>
  <c r="AK244" i="9"/>
  <c r="AM227" i="9"/>
  <c r="AK229" i="9"/>
  <c r="AM221" i="9"/>
  <c r="AK234" i="9"/>
  <c r="AK251" i="9"/>
  <c r="AJ281" i="9"/>
  <c r="B423" i="9" s="1"/>
  <c r="AI281" i="9"/>
  <c r="AI47" i="9"/>
  <c r="AH105" i="9"/>
  <c r="AI45" i="7"/>
  <c r="AH103" i="7"/>
  <c r="AI102" i="7" s="1"/>
  <c r="AO182" i="10"/>
  <c r="AL414" i="6"/>
  <c r="CB356" i="6"/>
  <c r="CA414" i="6"/>
  <c r="CA187" i="6"/>
  <c r="CB177" i="6"/>
  <c r="BB245" i="6"/>
  <c r="AJ246" i="6" s="1"/>
  <c r="B145" i="6"/>
  <c r="CA328" i="6"/>
  <c r="CB328" i="6" s="1"/>
  <c r="BG684" i="6"/>
  <c r="BF720" i="6"/>
  <c r="CA209" i="6"/>
  <c r="CB209" i="6" s="1"/>
  <c r="DJ383" i="6"/>
  <c r="DK383" i="6" s="1"/>
  <c r="BL782" i="6"/>
  <c r="BF305" i="6"/>
  <c r="AJ306" i="6" s="1"/>
  <c r="AV720" i="6"/>
  <c r="AW720" i="6"/>
  <c r="B736" i="6" s="1"/>
  <c r="DJ389" i="6"/>
  <c r="DK389" i="6" s="1"/>
  <c r="AQ782" i="6"/>
  <c r="AR746" i="6"/>
  <c r="BL720" i="6"/>
  <c r="AT414" i="6"/>
  <c r="DJ381" i="6"/>
  <c r="DK381" i="6" s="1"/>
  <c r="BF782" i="6"/>
  <c r="CA215" i="6"/>
  <c r="CB215" i="6" s="1"/>
  <c r="AJ449" i="6"/>
  <c r="B453" i="6" s="1"/>
  <c r="CA327" i="6"/>
  <c r="CB327" i="6" s="1"/>
  <c r="DJ382" i="6"/>
  <c r="DK382" i="6" s="1"/>
  <c r="DJ374" i="6"/>
  <c r="DK374" i="6" s="1"/>
  <c r="B858" i="6"/>
  <c r="BB220" i="6"/>
  <c r="B660" i="6"/>
  <c r="AL220" i="6"/>
  <c r="AJ221" i="6" s="1"/>
  <c r="CA204" i="6"/>
  <c r="CB204" i="6" s="1"/>
  <c r="BN334" i="6"/>
  <c r="CA382" i="6"/>
  <c r="CB382" i="6" s="1"/>
  <c r="CA361" i="6"/>
  <c r="CB361" i="6" s="1"/>
  <c r="AQ697" i="6"/>
  <c r="AR697" i="6" s="1"/>
  <c r="BN136" i="6"/>
  <c r="CA216" i="6"/>
  <c r="CB216" i="6" s="1"/>
  <c r="BF334" i="6"/>
  <c r="AT220" i="6"/>
  <c r="CA205" i="6"/>
  <c r="CB205" i="6" s="1"/>
  <c r="DJ370" i="6"/>
  <c r="DK370" i="6" s="1"/>
  <c r="DJ403" i="6"/>
  <c r="DK403" i="6" s="1"/>
  <c r="CA210" i="6"/>
  <c r="CB210" i="6" s="1"/>
  <c r="AT136" i="6"/>
  <c r="AJ137" i="6" s="1"/>
  <c r="CA178" i="6"/>
  <c r="CB178" i="6" s="1"/>
  <c r="AT187" i="6"/>
  <c r="AJ188" i="6" s="1"/>
  <c r="AP334" i="6"/>
  <c r="DJ366" i="6"/>
  <c r="DK366" i="6" s="1"/>
  <c r="DJ404" i="6"/>
  <c r="DK404" i="6" s="1"/>
  <c r="DJ363" i="6"/>
  <c r="DK363" i="6" s="1"/>
  <c r="DJ375" i="6"/>
  <c r="DK375" i="6" s="1"/>
  <c r="CA160" i="6"/>
  <c r="CB160" i="6" s="1"/>
  <c r="CA401" i="6"/>
  <c r="CB401" i="6" s="1"/>
  <c r="AI901" i="6"/>
  <c r="AJ901" i="6" s="1"/>
  <c r="B904" i="6" s="1"/>
  <c r="B906" i="6"/>
  <c r="AQ720" i="6"/>
  <c r="DJ359" i="6"/>
  <c r="DK359" i="6" s="1"/>
  <c r="DJ354" i="6"/>
  <c r="AW782" i="6"/>
  <c r="B798" i="6" s="1"/>
  <c r="AV782" i="6"/>
  <c r="AI853" i="6"/>
  <c r="AJ853" i="6" s="1"/>
  <c r="B856" i="6" s="1"/>
  <c r="CA403" i="6"/>
  <c r="CB403" i="6" s="1"/>
  <c r="DJ388" i="6"/>
  <c r="DK388" i="6" s="1"/>
  <c r="CG286" i="6"/>
  <c r="B312" i="6" s="1"/>
  <c r="DJ358" i="6"/>
  <c r="DK358" i="6" s="1"/>
  <c r="DJ393" i="6"/>
  <c r="DK393" i="6" s="1"/>
  <c r="DJ405" i="6"/>
  <c r="DK405" i="6" s="1"/>
  <c r="B564" i="6"/>
  <c r="AL161" i="6"/>
  <c r="AJ162" i="6" s="1"/>
  <c r="CA156" i="6"/>
  <c r="CB156" i="6" s="1"/>
  <c r="AJ721" i="6"/>
  <c r="DJ377" i="6"/>
  <c r="DK377" i="6" s="1"/>
  <c r="DJ387" i="6"/>
  <c r="DK387" i="6" s="1"/>
  <c r="DJ396" i="6"/>
  <c r="DK396" i="6" s="1"/>
  <c r="DJ379" i="6"/>
  <c r="DK379" i="6" s="1"/>
  <c r="DJ376" i="6"/>
  <c r="DK376" i="6" s="1"/>
  <c r="CA207" i="6"/>
  <c r="CB207" i="6" s="1"/>
  <c r="AJ335" i="6"/>
  <c r="BJ414" i="6"/>
  <c r="CA134" i="6"/>
  <c r="CB134" i="6" s="1"/>
  <c r="DF161" i="6"/>
  <c r="B169" i="6" s="1"/>
  <c r="AM223" i="9"/>
  <c r="AK228" i="9"/>
  <c r="AM261" i="9"/>
  <c r="AK229" i="10"/>
  <c r="AK234" i="10"/>
  <c r="AM226" i="9"/>
  <c r="AK231" i="10"/>
  <c r="AK252" i="9"/>
  <c r="AJ206" i="5"/>
  <c r="B210" i="5" s="1"/>
  <c r="AM274" i="9"/>
  <c r="AK255" i="9"/>
  <c r="AK233" i="9"/>
  <c r="AM220" i="9"/>
  <c r="AK238" i="9"/>
  <c r="AM235" i="10"/>
  <c r="AM248" i="10"/>
  <c r="AK227" i="10"/>
  <c r="AK254" i="10"/>
  <c r="AM246" i="9"/>
  <c r="AM243" i="10"/>
  <c r="AK221" i="10"/>
  <c r="AM235" i="9"/>
  <c r="AM249" i="10"/>
  <c r="AK256" i="9"/>
  <c r="AK231" i="9"/>
  <c r="AM237" i="9"/>
  <c r="AK247" i="9"/>
  <c r="AR448" i="6"/>
  <c r="AK259" i="9"/>
  <c r="AK274" i="10"/>
  <c r="AM274" i="10"/>
  <c r="AK258" i="9"/>
  <c r="AM250" i="9"/>
  <c r="AK225" i="9"/>
  <c r="AK262" i="9"/>
  <c r="AK263" i="9"/>
  <c r="AM233" i="10"/>
  <c r="AK275" i="10"/>
  <c r="AM253" i="9"/>
  <c r="AM256" i="10"/>
  <c r="AM232" i="10"/>
  <c r="AK232" i="10"/>
  <c r="AM223" i="10"/>
  <c r="AK223" i="10"/>
  <c r="AK249" i="9"/>
  <c r="AK248" i="9"/>
  <c r="AM242" i="10"/>
  <c r="AK242" i="10"/>
  <c r="AK262" i="10"/>
  <c r="AM262" i="10"/>
  <c r="AM240" i="10"/>
  <c r="AK240" i="10"/>
  <c r="AK224" i="10"/>
  <c r="AM224" i="10"/>
  <c r="AK222" i="10"/>
  <c r="AM222" i="10"/>
  <c r="AM251" i="10"/>
  <c r="AK251" i="10"/>
  <c r="AK273" i="10"/>
  <c r="AM273" i="10"/>
  <c r="AM268" i="10"/>
  <c r="AK268" i="10"/>
  <c r="AM226" i="10"/>
  <c r="AK226" i="10"/>
  <c r="AK222" i="9"/>
  <c r="AK257" i="9"/>
  <c r="AK271" i="9"/>
  <c r="AM228" i="10"/>
  <c r="AK228" i="10"/>
  <c r="AK260" i="10"/>
  <c r="AM260" i="10"/>
  <c r="AK236" i="9"/>
  <c r="AM260" i="9"/>
  <c r="AK247" i="10"/>
  <c r="AM247" i="10"/>
  <c r="AP182" i="10"/>
  <c r="AM239" i="10"/>
  <c r="AK239" i="10"/>
  <c r="AM236" i="10"/>
  <c r="AK236" i="10"/>
  <c r="AK261" i="10"/>
  <c r="AM261" i="10"/>
  <c r="AK272" i="10"/>
  <c r="AM272" i="10"/>
  <c r="AK230" i="10"/>
  <c r="AM230" i="10"/>
  <c r="AM237" i="10"/>
  <c r="AK237" i="10"/>
  <c r="AK225" i="10"/>
  <c r="AM225" i="10"/>
  <c r="AJ411" i="9"/>
  <c r="B427" i="9" s="1"/>
  <c r="AM271" i="10"/>
  <c r="AK271" i="10"/>
  <c r="AK255" i="10"/>
  <c r="AM255" i="10"/>
  <c r="AM258" i="10"/>
  <c r="AK258" i="10"/>
  <c r="AV448" i="6"/>
  <c r="B456" i="6" s="1"/>
  <c r="AK246" i="10"/>
  <c r="AM246" i="10"/>
  <c r="AL403" i="10"/>
  <c r="B428" i="10"/>
  <c r="AK264" i="10"/>
  <c r="AM264" i="10"/>
  <c r="AK252" i="10"/>
  <c r="AM252" i="10"/>
  <c r="AK266" i="10"/>
  <c r="AM266" i="10"/>
  <c r="AH886" i="10" l="1"/>
  <c r="AI886" i="10"/>
  <c r="B890" i="10" s="1"/>
  <c r="AI908" i="9"/>
  <c r="B912" i="9" s="1"/>
  <c r="AH908" i="9"/>
  <c r="DK354" i="6"/>
  <c r="DJ414" i="6"/>
  <c r="BS886" i="10"/>
  <c r="AN282" i="10"/>
  <c r="BS908" i="9"/>
  <c r="BR908" i="9"/>
  <c r="AN281" i="9"/>
  <c r="AI103" i="7"/>
  <c r="AJ103" i="7" s="1"/>
  <c r="B107" i="7" s="1"/>
  <c r="AJ105" i="9"/>
  <c r="B109" i="9" s="1"/>
  <c r="AI105" i="9"/>
  <c r="CC414" i="6"/>
  <c r="CB414" i="6"/>
  <c r="AJ415" i="6"/>
  <c r="BM720" i="6"/>
  <c r="BN720" i="6"/>
  <c r="B740" i="6" s="1"/>
  <c r="BG720" i="6"/>
  <c r="BH720" i="6"/>
  <c r="B739" i="6" s="1"/>
  <c r="CC305" i="6"/>
  <c r="AR782" i="6"/>
  <c r="AS782" i="6"/>
  <c r="B800" i="6" s="1"/>
  <c r="CA136" i="6"/>
  <c r="BH782" i="6"/>
  <c r="B801" i="6" s="1"/>
  <c r="BG782" i="6"/>
  <c r="CA161" i="6"/>
  <c r="CA245" i="6"/>
  <c r="CB245" i="6" s="1"/>
  <c r="CA220" i="6"/>
  <c r="BM782" i="6"/>
  <c r="BN782" i="6"/>
  <c r="B802" i="6" s="1"/>
  <c r="CA334" i="6"/>
  <c r="AS720" i="6"/>
  <c r="B738" i="6" s="1"/>
  <c r="AR720" i="6"/>
  <c r="CB187" i="6"/>
  <c r="CC187" i="6"/>
  <c r="DK353" i="6"/>
  <c r="DK414" i="6" l="1"/>
  <c r="DL414" i="6"/>
  <c r="B422" i="6" s="1"/>
  <c r="CA246" i="6"/>
  <c r="CB246" i="6" s="1"/>
  <c r="CB136" i="6"/>
  <c r="CC136" i="6" s="1"/>
  <c r="CB334" i="6"/>
  <c r="CC334" i="6"/>
  <c r="CC220" i="6"/>
  <c r="CB220" i="6"/>
  <c r="CB161" i="6"/>
  <c r="CC161" i="6"/>
  <c r="CC246" i="6" l="1"/>
  <c r="B251" i="6"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<sst xmlns="http://schemas.openxmlformats.org/spreadsheetml/2006/main" count="13519" uniqueCount="6784">
  <si>
    <t>CENSO NACIONAL DE GOBIERNOS
ESTATALES 2026</t>
  </si>
  <si>
    <t>Módulo 4.
Defensoría pública</t>
  </si>
  <si>
    <t>Índice</t>
  </si>
  <si>
    <t>Entidad:</t>
  </si>
  <si>
    <t>Clave:</t>
  </si>
  <si>
    <t>Presentación</t>
  </si>
  <si>
    <t>Informantes</t>
  </si>
  <si>
    <t>Participantes</t>
  </si>
  <si>
    <t>Sección I. Estructura organizacional e infraestructura</t>
  </si>
  <si>
    <t>Preguntas 1.1 a 1.3</t>
  </si>
  <si>
    <t>Sección II. Recursos humanos</t>
  </si>
  <si>
    <t>Preguntas 2.1 a 2.21</t>
  </si>
  <si>
    <t>Sección III. Recursos presupuestales</t>
  </si>
  <si>
    <t>Preguntas 3.1 a 3.3</t>
  </si>
  <si>
    <t>Sección IV. Informes, fuentes de información y registros</t>
  </si>
  <si>
    <t>Preguntas 4.1 a 4.3</t>
  </si>
  <si>
    <t>Sección V. Ejercicio de la función de defensoría pública</t>
  </si>
  <si>
    <t>Preguntas 5.1 a 5.20</t>
  </si>
  <si>
    <t>Sección VI. Ejercicio de la función de asesoría jurídica</t>
  </si>
  <si>
    <t>Preguntas 6.1 a 6.20</t>
  </si>
  <si>
    <t>Complemento. Tipo de posesión, ubicación geográfica, horario de atención y datos de contacto de las unidades de defensoría pública y/ o de asesoría jurídica en operación</t>
  </si>
  <si>
    <t>Glosario</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</si>
  <si>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</si>
  <si>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</si>
  <si>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</si>
  <si>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</si>
  <si>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</si>
  <si>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</si>
  <si>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</si>
  <si>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</si>
  <si>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</si>
  <si>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</si>
  <si>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</si>
  <si>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</si>
  <si>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</si>
  <si>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</si>
  <si>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</si>
  <si>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</si>
  <si>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</si>
  <si>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</si>
  <si>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</si>
  <si>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</si>
  <si>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</si>
  <si>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</si>
  <si>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</si>
  <si>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</si>
  <si>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</si>
  <si>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</si>
  <si>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</si>
  <si>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</si>
  <si>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</si>
  <si>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</si>
  <si>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</si>
  <si>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</si>
  <si>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</si>
  <si>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</si>
  <si>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</si>
  <si>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</si>
  <si>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</si>
  <si>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</si>
  <si>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</si>
  <si>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</si>
  <si>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</si>
  <si>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</si>
  <si>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</si>
  <si>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</si>
  <si>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</si>
  <si>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</si>
  <si>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</si>
  <si>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</si>
  <si>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</si>
  <si>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</si>
  <si>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</si>
  <si>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</si>
  <si>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</si>
  <si>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</si>
  <si>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</si>
  <si>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</si>
  <si>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</si>
  <si>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</si>
  <si>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</si>
  <si>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</si>
  <si>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</si>
  <si>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</si>
  <si>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</si>
  <si>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</si>
  <si>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</si>
  <si>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</si>
  <si>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</si>
  <si>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</si>
  <si>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</si>
  <si>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</si>
  <si>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</si>
  <si>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</si>
  <si>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</si>
  <si>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</si>
  <si>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</si>
  <si>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</si>
  <si>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</si>
  <si>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</si>
  <si>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</si>
  <si>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</si>
  <si>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</si>
  <si>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</si>
  <si>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</si>
  <si>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</si>
  <si>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</si>
  <si>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</si>
  <si>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</si>
  <si>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</si>
  <si>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</si>
  <si>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</si>
  <si>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</si>
  <si>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</si>
  <si>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</si>
  <si>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</si>
  <si>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</si>
  <si>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</si>
  <si>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</si>
  <si>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</si>
  <si>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</si>
  <si>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</si>
  <si>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</si>
  <si>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</si>
  <si>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</si>
  <si>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</si>
  <si>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</si>
  <si>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</si>
  <si>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</si>
  <si>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</si>
  <si>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</si>
  <si>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</si>
  <si>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</si>
  <si>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</si>
  <si>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</si>
  <si>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</si>
  <si>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</si>
  <si>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</si>
  <si>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</si>
  <si>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</si>
  <si>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</si>
  <si>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</si>
  <si>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</si>
  <si>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</si>
  <si>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</si>
  <si>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</si>
  <si>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</si>
  <si>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</si>
  <si>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</si>
  <si>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</si>
  <si>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</si>
  <si>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</si>
  <si>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</si>
  <si>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</si>
  <si>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</si>
  <si>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</si>
  <si>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</si>
  <si>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</si>
  <si>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</si>
  <si>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</si>
  <si>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</si>
  <si>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</si>
  <si>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</si>
  <si>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</si>
  <si>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</si>
  <si>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</si>
  <si>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</si>
  <si>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</si>
  <si>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</si>
  <si>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</si>
  <si>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</si>
  <si>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</si>
  <si>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</si>
  <si>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</si>
  <si>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</si>
  <si>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</si>
  <si>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</si>
  <si>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</si>
  <si>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</si>
  <si>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</si>
  <si>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</si>
  <si>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</si>
  <si>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</si>
  <si>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</si>
  <si>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</si>
  <si>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</si>
  <si>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</si>
  <si>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</si>
  <si>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</si>
  <si>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</si>
  <si>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</si>
  <si>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</si>
  <si>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</si>
  <si>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</si>
  <si>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</si>
  <si>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</si>
  <si>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</si>
  <si>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</si>
  <si>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</si>
  <si>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</si>
  <si>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</si>
  <si>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</si>
  <si>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</si>
  <si>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</si>
  <si>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</si>
  <si>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</si>
  <si>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</si>
  <si>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</si>
  <si>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</si>
  <si>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</si>
  <si>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</si>
  <si>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</si>
  <si>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</si>
  <si>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</si>
  <si>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</si>
  <si>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</si>
  <si>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</si>
  <si>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</si>
  <si>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</si>
  <si>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</si>
  <si>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</si>
  <si>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</si>
  <si>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</si>
  <si>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</si>
  <si>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</si>
  <si>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</si>
  <si>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</si>
  <si>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</si>
  <si>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</si>
  <si>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</si>
  <si>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</si>
  <si>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</si>
  <si>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</si>
  <si>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</si>
  <si>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</si>
  <si>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</si>
  <si>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</si>
  <si>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</si>
  <si>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</si>
  <si>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</si>
  <si>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</si>
  <si>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</si>
  <si>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</si>
  <si>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</si>
  <si>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</si>
  <si>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</si>
  <si>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</si>
  <si>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</si>
  <si>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</si>
  <si>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</si>
  <si>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</si>
  <si>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</si>
  <si>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</si>
  <si>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</si>
  <si>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</si>
  <si>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</si>
  <si>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</si>
  <si>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</si>
  <si>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</si>
  <si>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</si>
  <si>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</si>
  <si>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</si>
  <si>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</si>
  <si>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</si>
  <si>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</si>
  <si>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</si>
  <si>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</si>
  <si>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</si>
  <si>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</si>
  <si>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</si>
  <si>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</si>
  <si>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</si>
  <si>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</si>
  <si>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</si>
  <si>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</si>
  <si>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</si>
  <si>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</si>
  <si>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</si>
  <si>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</si>
  <si>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</si>
  <si>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</si>
  <si>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</si>
  <si>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</si>
  <si>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</si>
  <si>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</si>
  <si>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</si>
  <si>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</si>
  <si>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</si>
  <si>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</si>
  <si>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</si>
  <si>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</si>
  <si>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</si>
  <si>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</si>
  <si>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</si>
  <si>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</si>
  <si>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</si>
  <si>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</si>
  <si>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</si>
  <si>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</si>
  <si>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</si>
  <si>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</si>
  <si>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</si>
  <si>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</si>
  <si>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</si>
  <si>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</si>
  <si>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</si>
  <si>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</si>
  <si>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</si>
  <si>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</si>
  <si>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</si>
  <si>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</si>
  <si>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</si>
  <si>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</si>
  <si>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</si>
  <si>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</si>
  <si>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</si>
  <si>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</si>
  <si>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</si>
  <si>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</si>
  <si>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</si>
  <si>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</si>
  <si>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</si>
  <si>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</si>
  <si>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</si>
  <si>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</si>
  <si>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</si>
  <si>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</si>
  <si>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</si>
  <si>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</si>
  <si>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</si>
  <si>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</si>
  <si>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</si>
  <si>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</si>
  <si>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</si>
  <si>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</si>
  <si>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</si>
  <si>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</si>
  <si>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</si>
  <si>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</si>
  <si>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</si>
  <si>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</si>
  <si>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</si>
  <si>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</si>
  <si>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</si>
  <si>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</si>
  <si>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</si>
  <si>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</si>
  <si>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</si>
  <si>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</si>
  <si>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</si>
  <si>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</si>
  <si>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</si>
  <si>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</si>
  <si>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</si>
  <si>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</si>
  <si>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</si>
  <si>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</si>
  <si>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</si>
  <si>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</si>
  <si>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</si>
  <si>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</si>
  <si>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</si>
  <si>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</si>
  <si>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</si>
  <si>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</si>
  <si>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</si>
  <si>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</si>
  <si>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</si>
  <si>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</si>
  <si>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</si>
  <si>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</si>
  <si>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</si>
  <si>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</si>
  <si>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</si>
  <si>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</si>
  <si>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</si>
  <si>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</si>
  <si>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</si>
  <si>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</si>
  <si>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</si>
  <si>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</si>
  <si>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</si>
  <si>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</si>
  <si>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</si>
  <si>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</si>
  <si>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</si>
  <si>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</si>
  <si>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</si>
  <si>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</si>
  <si>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</si>
  <si>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</si>
  <si>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</si>
  <si>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</si>
  <si>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</si>
  <si>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</si>
  <si>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</si>
  <si>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</si>
  <si>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</si>
  <si>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</si>
  <si>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</si>
  <si>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</si>
  <si>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</si>
  <si>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Hopelchén</t>
  </si>
  <si>
    <t>Castaños</t>
  </si>
  <si>
    <t>Ixtlahuacán</t>
  </si>
  <si>
    <t>Amatenango de la Frontera</t>
  </si>
  <si>
    <t>Bachíniva</t>
  </si>
  <si>
    <t>Iztapalapa</t>
  </si>
  <si>
    <t>General Simón Bolívar</t>
  </si>
  <si>
    <t>Atarjea</t>
  </si>
  <si>
    <t>Apaxtla de Castrejón</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</si>
  <si>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</si>
  <si>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</si>
  <si>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</si>
  <si>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</si>
  <si>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</si>
  <si>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</si>
  <si>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</si>
  <si>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</si>
  <si>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</si>
  <si>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</si>
  <si>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</si>
  <si>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</si>
  <si>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</si>
  <si>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</si>
  <si>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</si>
  <si>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</si>
  <si>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</si>
  <si>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</si>
  <si>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</si>
  <si>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OBLIGATORIEDAD</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</si>
  <si>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</si>
  <si>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</si>
  <si>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</si>
  <si>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</si>
  <si>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</si>
  <si>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</si>
  <si>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</si>
  <si>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</si>
  <si>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</si>
  <si>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</si>
  <si>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</si>
  <si>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</si>
  <si>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</si>
  <si>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</si>
  <si>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</si>
  <si>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</si>
  <si>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</si>
  <si>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</si>
  <si>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</si>
  <si>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</si>
  <si>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</si>
  <si>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</si>
  <si>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</si>
  <si>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</si>
  <si>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</si>
  <si>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</si>
  <si>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</si>
  <si>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</si>
  <si>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</si>
  <si>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</si>
  <si>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</si>
  <si>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</si>
  <si>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</si>
  <si>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</si>
  <si>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</si>
  <si>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</si>
  <si>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</si>
  <si>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</si>
  <si>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</si>
  <si>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</si>
  <si>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</si>
  <si>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</si>
  <si>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</si>
  <si>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</si>
  <si>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</si>
  <si>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</si>
  <si>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</si>
  <si>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</si>
  <si>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</si>
  <si>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</si>
  <si>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</si>
  <si>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</si>
  <si>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</si>
  <si>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</si>
  <si>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</si>
  <si>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</si>
  <si>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</si>
  <si>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</si>
  <si>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</si>
  <si>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</si>
  <si>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</si>
  <si>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</si>
  <si>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</si>
  <si>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(LSNIEG):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</si>
  <si>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Chihuahua</t>
  </si>
  <si>
    <t>01008</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</si>
  <si>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</si>
  <si>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</si>
  <si>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</si>
  <si>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</si>
  <si>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</si>
  <si>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</si>
  <si>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</si>
  <si>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</si>
  <si>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</si>
  <si>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</si>
  <si>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</si>
  <si>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</si>
  <si>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</si>
  <si>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</si>
  <si>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</si>
  <si>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</si>
  <si>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</si>
  <si>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</si>
  <si>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</si>
  <si>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</si>
  <si>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</si>
  <si>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</si>
  <si>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</si>
  <si>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</si>
  <si>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</si>
  <si>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</si>
  <si>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</si>
  <si>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</si>
  <si>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</si>
  <si>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</si>
  <si>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</si>
  <si>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</si>
  <si>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</si>
  <si>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</si>
  <si>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</si>
  <si>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</si>
  <si>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</si>
  <si>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</si>
  <si>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</si>
  <si>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</si>
  <si>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</si>
  <si>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</si>
  <si>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</si>
  <si>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</si>
  <si>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</si>
  <si>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</si>
  <si>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</si>
  <si>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Playa del Carmen</t>
  </si>
  <si>
    <t>Cerritos</t>
  </si>
  <si>
    <t>Elota</t>
  </si>
  <si>
    <t>Bacadéhuachi</t>
  </si>
  <si>
    <t>Huimanguillo</t>
  </si>
  <si>
    <t>Casas</t>
  </si>
  <si>
    <t>Cuapiaxtla</t>
  </si>
  <si>
    <t>Alpatláhuac</t>
  </si>
  <si>
    <t>Calotmul</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</si>
  <si>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</si>
  <si>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</si>
  <si>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</si>
  <si>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</si>
  <si>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</si>
  <si>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</si>
  <si>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</si>
  <si>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</si>
  <si>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</si>
  <si>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</si>
  <si>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</si>
  <si>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</si>
  <si>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</si>
  <si>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</si>
  <si>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</si>
  <si>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</si>
  <si>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</si>
  <si>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</si>
  <si>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</si>
  <si>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</si>
  <si>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</si>
  <si>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</si>
  <si>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</si>
  <si>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</si>
  <si>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</si>
  <si>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</si>
  <si>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</si>
  <si>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</si>
  <si>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</si>
  <si>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</si>
  <si>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</si>
  <si>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</si>
  <si>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</si>
  <si>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</si>
  <si>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</si>
  <si>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</si>
  <si>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</si>
  <si>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</si>
  <si>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</si>
  <si>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</si>
  <si>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</si>
  <si>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</si>
  <si>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</si>
  <si>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</si>
  <si>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</si>
  <si>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</si>
  <si>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</si>
  <si>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</si>
  <si>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</si>
  <si>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</si>
  <si>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</si>
  <si>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</si>
  <si>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</si>
  <si>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</si>
  <si>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</si>
  <si>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</si>
  <si>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</si>
  <si>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</si>
  <si>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</si>
  <si>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t>CONFIDENCIALIDAD Y RESERVA</t>
  </si>
  <si>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</si>
  <si>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</si>
  <si>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</si>
  <si>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</si>
  <si>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</si>
  <si>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</si>
  <si>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</si>
  <si>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</si>
  <si>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</si>
  <si>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</si>
  <si>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</si>
  <si>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</si>
  <si>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</si>
  <si>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</si>
  <si>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</si>
  <si>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</si>
  <si>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</si>
  <si>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</si>
  <si>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</si>
  <si>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</si>
  <si>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</si>
  <si>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</si>
  <si>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</si>
  <si>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</si>
  <si>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</si>
  <si>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</si>
  <si>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</si>
  <si>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</si>
  <si>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</si>
  <si>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</si>
  <si>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</si>
  <si>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</si>
  <si>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</si>
  <si>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</si>
  <si>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</si>
  <si>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</si>
  <si>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</si>
  <si>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</si>
  <si>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</si>
  <si>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</si>
  <si>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</si>
  <si>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</si>
  <si>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</si>
  <si>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</si>
  <si>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</si>
  <si>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</si>
  <si>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</si>
  <si>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</si>
  <si>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</si>
  <si>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</si>
  <si>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</si>
  <si>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</si>
  <si>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</si>
  <si>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</si>
  <si>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</si>
  <si>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</si>
  <si>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</si>
  <si>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</si>
  <si>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</si>
  <si>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r>
      <t xml:space="preserve">En términos de los </t>
    </r>
    <r>
      <rPr>
        <b/>
        <sz val="9"/>
        <color theme="0"/>
        <rFont val="Arial"/>
        <family val="2"/>
      </rPr>
      <t>artículos 37 y 38</t>
    </r>
    <r>
      <rPr>
        <sz val="9"/>
        <color theme="0"/>
        <rFont val="Arial"/>
        <family val="2"/>
      </rPr>
      <t xml:space="preserve"> de la </t>
    </r>
    <r>
      <rPr>
        <b/>
        <sz val="9"/>
        <color theme="0"/>
        <rFont val="Arial"/>
        <family val="2"/>
      </rPr>
      <t>LSNIEG</t>
    </r>
    <r>
      <rPr>
        <sz val="9"/>
        <color theme="0"/>
        <rFont val="Arial"/>
        <family val="2"/>
      </rPr>
      <t>, los datos e informes que proporcionen para fines estadísticos los informantes del Sistema, como son las Unidades del Estado, y que provengan de registros administrativos, serán manejados observando los principios de confidencialidad y reserva. Por esto, no podrán divulgarse en ningún caso en forma nominativa o individualizada, ni harán prueba ante autoridad judicial o administrativa, incluyendo la fiscal, en juicio o fuera de él. Cuando se deba divulgar la información, esta deberá estar agregada de tal manera que no se pueda identificar a los informantes del SNIEG y, en general, a las personas físicas o morales objeto de la información.</t>
    </r>
  </si>
  <si>
    <t>Guanajuato</t>
  </si>
  <si>
    <t>01011</t>
  </si>
  <si>
    <t>04011</t>
  </si>
  <si>
    <t>05011</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</si>
  <si>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</si>
  <si>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</si>
  <si>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</si>
  <si>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</si>
  <si>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</si>
  <si>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</si>
  <si>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</si>
  <si>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</si>
  <si>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</si>
  <si>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</si>
  <si>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</si>
  <si>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</si>
  <si>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</si>
  <si>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</si>
  <si>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</si>
  <si>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</si>
  <si>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</si>
  <si>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</si>
  <si>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</si>
  <si>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</si>
  <si>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</si>
  <si>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</si>
  <si>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</si>
  <si>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</si>
  <si>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</si>
  <si>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</si>
  <si>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</si>
  <si>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</si>
  <si>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</si>
  <si>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</si>
  <si>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</si>
  <si>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</si>
  <si>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</si>
  <si>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</si>
  <si>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</si>
  <si>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</si>
  <si>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</si>
  <si>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</si>
  <si>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</si>
  <si>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</si>
  <si>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</si>
  <si>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</si>
  <si>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</si>
  <si>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</si>
  <si>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</si>
  <si>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</si>
  <si>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</si>
  <si>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</si>
  <si>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</si>
  <si>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</si>
  <si>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</si>
  <si>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</si>
  <si>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</si>
  <si>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</si>
  <si>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Guerrero</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</si>
  <si>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</si>
  <si>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</si>
  <si>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</si>
  <si>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</si>
  <si>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</si>
  <si>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</si>
  <si>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</si>
  <si>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</si>
  <si>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</si>
  <si>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</si>
  <si>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</si>
  <si>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</si>
  <si>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</si>
  <si>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</si>
  <si>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</si>
  <si>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</si>
  <si>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</si>
  <si>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</si>
  <si>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</si>
  <si>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</si>
  <si>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</si>
  <si>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</si>
  <si>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</si>
  <si>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</si>
  <si>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</si>
  <si>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</si>
  <si>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</si>
  <si>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</si>
  <si>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</si>
  <si>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</si>
  <si>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</si>
  <si>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</si>
  <si>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</si>
  <si>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</si>
  <si>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</si>
  <si>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</si>
  <si>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</si>
  <si>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</si>
  <si>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</si>
  <si>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</si>
  <si>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</si>
  <si>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</si>
  <si>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</si>
  <si>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</si>
  <si>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</si>
  <si>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</si>
  <si>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</si>
  <si>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</si>
  <si>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</si>
  <si>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</si>
  <si>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</si>
  <si>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</si>
  <si>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</si>
  <si>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t>En este sentido, atendiendo las atribuciones de la LSNIEG, el Instituto realiza sus acciones con apego a estándares internacionales, es decir, la protección que la LSNIEG otorga a la información estadística y geográfica cumple con los procedimientos para atender los Principios Fundamentales de las Estadísticas Oficiales, adoptados mediante Resolución 68/261 de la Asamblea General de las Naciones Unidas, aprobada el 29 de enero de 2014. Estos prevén, en el principio 6, relativo a la confidencialidad, que los datos individuales que reúnan los organismos de estadística para la compilación de la información relacionada con personas físicas o morales, deben ser estrictamente confidenciales y utilizarse exclusivamente para fines estadísticos. Atendiendo, además, lo establecido por el Manual del Marco de Aseguramiento de la Calidad para las Estadísticas Oficiales Nacionales, adoptado por la Comisión de Estadística de las Naciones Unidas en su 50ª sesión, celebrada en marzo de 2019, el cual brinda apoyo a los países para salvaguardar el papel de las estadísticas oficiales como fuente confiable de información.</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</si>
  <si>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</si>
  <si>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</si>
  <si>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</si>
  <si>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</si>
  <si>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</si>
  <si>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</si>
  <si>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</si>
  <si>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</si>
  <si>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</si>
  <si>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</si>
  <si>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</si>
  <si>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</si>
  <si>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</si>
  <si>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</si>
  <si>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</si>
  <si>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</si>
  <si>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</si>
  <si>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</si>
  <si>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</si>
  <si>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</si>
  <si>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</si>
  <si>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</si>
  <si>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</si>
  <si>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</si>
  <si>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</si>
  <si>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</si>
  <si>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</si>
  <si>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</si>
  <si>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</si>
  <si>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</si>
  <si>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</si>
  <si>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</si>
  <si>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</si>
  <si>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</si>
  <si>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</si>
  <si>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</si>
  <si>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</si>
  <si>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</si>
  <si>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</si>
  <si>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</si>
  <si>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</si>
  <si>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</si>
  <si>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</si>
  <si>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</si>
  <si>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</si>
  <si>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</si>
  <si>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</si>
  <si>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</si>
  <si>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</si>
  <si>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</si>
  <si>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</si>
  <si>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</si>
  <si>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</si>
  <si>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</si>
  <si>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</si>
  <si>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</si>
  <si>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</si>
  <si>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</si>
  <si>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</si>
  <si>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</si>
  <si>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</si>
  <si>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</si>
  <si>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</si>
  <si>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</si>
  <si>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</si>
  <si>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</si>
  <si>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</si>
  <si>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</si>
  <si>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</si>
  <si>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</si>
  <si>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</si>
  <si>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</si>
  <si>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</si>
  <si>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</si>
  <si>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</si>
  <si>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</si>
  <si>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</si>
  <si>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</si>
  <si>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</si>
  <si>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</si>
  <si>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</si>
  <si>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</si>
  <si>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</si>
  <si>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</si>
  <si>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</si>
  <si>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</si>
  <si>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</si>
  <si>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</si>
  <si>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</si>
  <si>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</si>
  <si>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</si>
  <si>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</si>
  <si>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</si>
  <si>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</si>
  <si>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</si>
  <si>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</si>
  <si>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</si>
  <si>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</si>
  <si>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</si>
  <si>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</si>
  <si>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</si>
  <si>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</si>
  <si>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Asimismo, el Instituto expide normatividad que asegura la correcta difusión y el acceso del público a la información, como es el caso de la Política para la Gestión de la Confidencialidad en la Información Estadística y Geográfica, utilizando en sus procesos a la anonimización como herramienta para mitigar los riesgos que presentan la obtención y tratamiento masivo de datos que contengan identificadores y datos confidenciales. Lo anterior, garantiza seguridad jurídica a la información proporcionada por las Unidades del Estado al Instituto, ya que esta solo se dará a conocer de manera agregada, protegiendo en todo momento los principios señalados en la LSNIEG. En ningún momento se publican datos individualizados para identificar a una persona determinada, que pudieran poner en riesgo a las mismas o a las instituciones.</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</si>
  <si>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</si>
  <si>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</si>
  <si>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</si>
  <si>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</si>
  <si>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</si>
  <si>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</si>
  <si>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</si>
  <si>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</si>
  <si>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</si>
  <si>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</si>
  <si>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</si>
  <si>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</si>
  <si>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</si>
  <si>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</si>
  <si>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</si>
  <si>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</si>
  <si>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</si>
  <si>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</si>
  <si>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</si>
  <si>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</si>
  <si>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</si>
  <si>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</si>
  <si>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</si>
  <si>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</si>
  <si>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</si>
  <si>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</si>
  <si>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</si>
  <si>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</si>
  <si>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</si>
  <si>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</si>
  <si>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</si>
  <si>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</si>
  <si>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</si>
  <si>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</si>
  <si>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</si>
  <si>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</si>
  <si>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</si>
  <si>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</si>
  <si>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</si>
  <si>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</si>
  <si>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</si>
  <si>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</si>
  <si>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</si>
  <si>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</si>
  <si>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</si>
  <si>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</si>
  <si>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</si>
  <si>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</si>
  <si>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</si>
  <si>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</si>
  <si>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</si>
  <si>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</si>
  <si>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</si>
  <si>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</si>
  <si>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</si>
  <si>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</si>
  <si>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</si>
  <si>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</si>
  <si>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</si>
  <si>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</si>
  <si>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</si>
  <si>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</si>
  <si>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</si>
  <si>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</si>
  <si>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</si>
  <si>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</si>
  <si>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</si>
  <si>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</si>
  <si>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</si>
  <si>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</si>
  <si>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</si>
  <si>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</si>
  <si>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</si>
  <si>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</si>
  <si>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</si>
  <si>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</si>
  <si>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</si>
  <si>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</si>
  <si>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</si>
  <si>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</si>
  <si>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</si>
  <si>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</si>
  <si>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</si>
  <si>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</si>
  <si>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</si>
  <si>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</si>
  <si>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</si>
  <si>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</si>
  <si>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</si>
  <si>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</si>
  <si>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</si>
  <si>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</si>
  <si>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</si>
  <si>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</si>
  <si>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</si>
  <si>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</si>
  <si>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</si>
  <si>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</si>
  <si>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</si>
  <si>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</si>
  <si>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</si>
  <si>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</si>
  <si>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</si>
  <si>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</si>
  <si>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r>
      <t xml:space="preserve">En contexto, la información estadística generada por el INEGI a partir de la información proporcionada por las Unidades del Estado no queda sujeta a mecanismos de reserva, puesto que su actuar no es como sujeto obligado dentro del régimen normativo en materia de transparencia y acceso a la información pública; por lo que resultan inaplicables las reservas de información establecidas en la Ley General de Transparencia y Acceso a la Información Pública, en las leyes locales de transparencia y en la Ley General del Sistema Nacional de Seguridad Pública, así como en las normativas locales de los sistemas de seguridad pública, sino a lo dispuesto por la LSNIEG, misma que no contempla la clasificación de Información como reservada, ya que cuenta con mecanismos propios para la protección de la información. Precisando que, en términos del </t>
    </r>
    <r>
      <rPr>
        <b/>
        <sz val="9"/>
        <color theme="0"/>
        <rFont val="Arial"/>
        <family val="2"/>
      </rPr>
      <t>artículo 28 QUINTUS</t>
    </r>
    <r>
      <rPr>
        <sz val="9"/>
        <color theme="0"/>
        <rFont val="Arial"/>
        <family val="2"/>
      </rPr>
      <t xml:space="preserve"> y de la </t>
    </r>
    <r>
      <rPr>
        <b/>
        <sz val="9"/>
        <color theme="0"/>
        <rFont val="Arial"/>
        <family val="2"/>
      </rPr>
      <t xml:space="preserve">fracción IV del artículo 77 </t>
    </r>
    <r>
      <rPr>
        <sz val="9"/>
        <color theme="0"/>
        <rFont val="Arial"/>
        <family val="2"/>
      </rPr>
      <t>de la LSNIEG corresponde a la Junta de Gobierno del INEGI, como órgano superior de dirección del Instituto, determinar la información que deba ser de divulgación restringida por motivos de seguridad nacional.</t>
    </r>
  </si>
  <si>
    <t>Morelos</t>
  </si>
  <si>
    <t>05017</t>
  </si>
  <si>
    <t>07017</t>
  </si>
  <si>
    <t>08017</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</si>
  <si>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</si>
  <si>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</si>
  <si>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</si>
  <si>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</si>
  <si>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</si>
  <si>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</si>
  <si>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</si>
  <si>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</si>
  <si>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</si>
  <si>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</si>
  <si>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</si>
  <si>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</si>
  <si>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</si>
  <si>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</si>
  <si>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</si>
  <si>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</si>
  <si>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</si>
  <si>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</si>
  <si>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</si>
  <si>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</si>
  <si>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</si>
  <si>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</si>
  <si>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</si>
  <si>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</si>
  <si>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</si>
  <si>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</si>
  <si>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</si>
  <si>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</si>
  <si>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</si>
  <si>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</si>
  <si>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</si>
  <si>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</si>
  <si>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</si>
  <si>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</si>
  <si>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</si>
  <si>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</si>
  <si>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</si>
  <si>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</si>
  <si>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</si>
  <si>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</si>
  <si>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</si>
  <si>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</si>
  <si>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</si>
  <si>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</si>
  <si>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</si>
  <si>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Guadalupe</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</si>
  <si>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</si>
  <si>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</si>
  <si>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</si>
  <si>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</si>
  <si>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</si>
  <si>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</si>
  <si>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</si>
  <si>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</si>
  <si>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</si>
  <si>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</si>
  <si>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</si>
  <si>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</si>
  <si>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</si>
  <si>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</si>
  <si>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</si>
  <si>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</si>
  <si>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</si>
  <si>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</si>
  <si>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</si>
  <si>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</si>
  <si>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</si>
  <si>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</si>
  <si>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</si>
  <si>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</si>
  <si>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</si>
  <si>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</si>
  <si>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</si>
  <si>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</si>
  <si>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</si>
  <si>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</si>
  <si>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</si>
  <si>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</si>
  <si>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</si>
  <si>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</si>
  <si>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</si>
  <si>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</si>
  <si>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</si>
  <si>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García</t>
  </si>
  <si>
    <t>Concepción Buenavista</t>
  </si>
  <si>
    <t>Atexcal</t>
  </si>
  <si>
    <t>Tolimán</t>
  </si>
  <si>
    <t>Huehuetlán</t>
  </si>
  <si>
    <t>Navolato</t>
  </si>
  <si>
    <t>Cajeme</t>
  </si>
  <si>
    <t>Contla de Juan Cuamatzi</t>
  </si>
  <si>
    <t>Chapab</t>
  </si>
  <si>
    <t>Huanusco</t>
  </si>
  <si>
    <t>DERECHOS DE LOS INFORMANTES DEL SISTEMA</t>
  </si>
  <si>
    <t>Nuevo León</t>
  </si>
  <si>
    <t>05019</t>
  </si>
  <si>
    <t>07019</t>
  </si>
  <si>
    <t>08019</t>
  </si>
  <si>
    <t>10019</t>
  </si>
  <si>
    <t>11019</t>
  </si>
  <si>
    <t>12019</t>
  </si>
  <si>
    <t>13019</t>
  </si>
  <si>
    <t>14019</t>
  </si>
  <si>
    <t>15019</t>
  </si>
  <si>
    <t>16019</t>
  </si>
  <si>
    <t>17019</t>
  </si>
  <si>
    <t>18019</t>
  </si>
  <si>
    <t>19019</t>
  </si>
  <si>
    <t>20019</t>
  </si>
  <si>
    <t>21019</t>
  </si>
  <si>
    <t>24019</t>
  </si>
  <si>
    <t>25019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</si>
  <si>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</si>
  <si>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</si>
  <si>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</si>
  <si>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</si>
  <si>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</si>
  <si>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</si>
  <si>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</si>
  <si>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</si>
  <si>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</si>
  <si>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</si>
  <si>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</si>
  <si>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</si>
  <si>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</si>
  <si>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</si>
  <si>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</si>
  <si>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</si>
  <si>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</si>
  <si>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</si>
  <si>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</si>
  <si>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</si>
  <si>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Eldorado</t>
  </si>
  <si>
    <t>Cananea</t>
  </si>
  <si>
    <t>Llera</t>
  </si>
  <si>
    <t>Tepetitla de Lardizábal</t>
  </si>
  <si>
    <t>Astacinga</t>
  </si>
  <si>
    <t>Chemax</t>
  </si>
  <si>
    <t>Jalpa</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</si>
  <si>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LSNIEG</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</si>
  <si>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Oaxaca</t>
  </si>
  <si>
    <t>05020</t>
  </si>
  <si>
    <t>07020</t>
  </si>
  <si>
    <t>08020</t>
  </si>
  <si>
    <t>10020</t>
  </si>
  <si>
    <t>11020</t>
  </si>
  <si>
    <t>12020</t>
  </si>
  <si>
    <t>13020</t>
  </si>
  <si>
    <t>14020</t>
  </si>
  <si>
    <t>15020</t>
  </si>
  <si>
    <t>16020</t>
  </si>
  <si>
    <t>17020</t>
  </si>
  <si>
    <t>18020</t>
  </si>
  <si>
    <t>19020</t>
  </si>
  <si>
    <t>20020</t>
  </si>
  <si>
    <t>21020</t>
  </si>
  <si>
    <t>24020</t>
  </si>
  <si>
    <t>25020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</si>
  <si>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</si>
  <si>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</si>
  <si>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</si>
  <si>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</si>
  <si>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</si>
  <si>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</si>
  <si>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</si>
  <si>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</si>
  <si>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</si>
  <si>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</si>
  <si>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</si>
  <si>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</si>
  <si>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</si>
  <si>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</si>
  <si>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</si>
  <si>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</si>
  <si>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</si>
  <si>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</si>
  <si>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</si>
  <si>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</si>
  <si>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</si>
  <si>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</si>
  <si>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Juan José Ríos</t>
  </si>
  <si>
    <t>Carbó</t>
  </si>
  <si>
    <t>Mainero</t>
  </si>
  <si>
    <t>Sanctórum de Lázaro Cárdenas</t>
  </si>
  <si>
    <t>Atlahuilco</t>
  </si>
  <si>
    <t>Chicxulub Pueblo</t>
  </si>
  <si>
    <t>Jerez</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</si>
  <si>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</si>
  <si>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</si>
  <si>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</si>
  <si>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</si>
  <si>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</si>
  <si>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</si>
  <si>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</si>
  <si>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</si>
  <si>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</si>
  <si>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</si>
  <si>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</si>
  <si>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</si>
  <si>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</si>
  <si>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</si>
  <si>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</si>
  <si>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</si>
  <si>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</si>
  <si>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</si>
  <si>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</si>
  <si>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</si>
  <si>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</si>
  <si>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</si>
  <si>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</si>
  <si>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</si>
  <si>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</si>
  <si>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</si>
  <si>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</si>
  <si>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</si>
  <si>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</si>
  <si>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</si>
  <si>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</si>
  <si>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</si>
  <si>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</si>
  <si>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</si>
  <si>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</si>
  <si>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</si>
  <si>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</si>
  <si>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</si>
  <si>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</si>
  <si>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</si>
  <si>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</si>
  <si>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</si>
  <si>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</si>
  <si>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</si>
  <si>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</si>
  <si>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</si>
  <si>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</si>
  <si>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</si>
  <si>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</si>
  <si>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</si>
  <si>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</si>
  <si>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</si>
  <si>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</si>
  <si>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</si>
  <si>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</si>
  <si>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</si>
  <si>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</si>
  <si>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</si>
  <si>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</si>
  <si>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</si>
  <si>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</si>
  <si>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</si>
  <si>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</si>
  <si>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</si>
  <si>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</si>
  <si>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</si>
  <si>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</si>
  <si>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</si>
  <si>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</si>
  <si>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</si>
  <si>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</si>
  <si>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</si>
  <si>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</si>
  <si>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</si>
  <si>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</si>
  <si>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</si>
  <si>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</si>
  <si>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</si>
  <si>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</si>
  <si>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</si>
  <si>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</si>
  <si>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r>
      <t xml:space="preserve">El Instituto Nacional de Estadística y Geografía (INEGI) presenta la elaboración del </t>
    </r>
    <r>
      <rPr>
        <b/>
        <sz val="9"/>
        <rFont val="Arial"/>
        <family val="2"/>
      </rPr>
      <t>Censo Nacional de Gobiernos Estatales (CNGE) 2026</t>
    </r>
    <r>
      <rPr>
        <sz val="9"/>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</si>
  <si>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</si>
  <si>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</si>
  <si>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</si>
  <si>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</si>
  <si>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</si>
  <si>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</si>
  <si>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</si>
  <si>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</si>
  <si>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</si>
  <si>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</si>
  <si>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</si>
  <si>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</si>
  <si>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</si>
  <si>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</si>
  <si>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</si>
  <si>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</si>
  <si>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</si>
  <si>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</si>
  <si>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</si>
  <si>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</si>
  <si>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</si>
  <si>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</si>
  <si>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</si>
  <si>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</si>
  <si>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</si>
  <si>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</si>
  <si>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</si>
  <si>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</si>
  <si>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</si>
  <si>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</si>
  <si>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</si>
  <si>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</si>
  <si>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</si>
  <si>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</si>
  <si>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</si>
  <si>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</si>
  <si>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</si>
  <si>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</si>
  <si>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</si>
  <si>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</si>
  <si>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</si>
  <si>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</si>
  <si>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</si>
  <si>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</si>
  <si>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</si>
  <si>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</si>
  <si>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</si>
  <si>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</si>
  <si>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</si>
  <si>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</si>
  <si>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</si>
  <si>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</si>
  <si>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</si>
  <si>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</si>
  <si>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</si>
  <si>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</si>
  <si>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</si>
  <si>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</si>
  <si>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</si>
  <si>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</si>
  <si>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</si>
  <si>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</si>
  <si>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</si>
  <si>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</si>
  <si>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</si>
  <si>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</si>
  <si>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</si>
  <si>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</si>
  <si>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</si>
  <si>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</si>
  <si>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</si>
  <si>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</si>
  <si>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</si>
  <si>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</si>
  <si>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</si>
  <si>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</si>
  <si>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</si>
  <si>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</si>
  <si>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</si>
  <si>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</si>
  <si>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</si>
  <si>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</si>
  <si>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</si>
  <si>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</si>
  <si>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</si>
  <si>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</si>
  <si>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</si>
  <si>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</si>
  <si>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</si>
  <si>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</si>
  <si>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</si>
  <si>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</si>
  <si>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</si>
  <si>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</si>
  <si>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</si>
  <si>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</si>
  <si>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</si>
  <si>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</si>
  <si>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</si>
  <si>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</si>
  <si>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</si>
  <si>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</si>
  <si>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</si>
  <si>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</si>
  <si>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</si>
  <si>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</si>
  <si>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</si>
  <si>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</si>
  <si>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</si>
  <si>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</si>
  <si>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</si>
  <si>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</si>
  <si>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</si>
  <si>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</si>
  <si>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</si>
  <si>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</si>
  <si>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</si>
  <si>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</si>
  <si>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</si>
  <si>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</si>
  <si>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</si>
  <si>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</si>
  <si>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</si>
  <si>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</si>
  <si>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</si>
  <si>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</si>
  <si>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</si>
  <si>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</si>
  <si>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</si>
  <si>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</si>
  <si>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</si>
  <si>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</si>
  <si>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</si>
  <si>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</si>
  <si>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</si>
  <si>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</si>
  <si>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</si>
  <si>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</si>
  <si>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</si>
  <si>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</si>
  <si>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</si>
  <si>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</si>
  <si>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</si>
  <si>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</si>
  <si>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</si>
  <si>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</si>
  <si>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</si>
  <si>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</si>
  <si>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</si>
  <si>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</si>
  <si>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</si>
  <si>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</si>
  <si>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</si>
  <si>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</si>
  <si>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</si>
  <si>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</si>
  <si>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</si>
  <si>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</si>
  <si>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</si>
  <si>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</si>
  <si>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</si>
  <si>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</si>
  <si>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</si>
  <si>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</si>
  <si>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Los subsistemas son los siguientes:</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</si>
  <si>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</si>
  <si>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</si>
  <si>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</si>
  <si>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</si>
  <si>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</si>
  <si>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</si>
  <si>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</si>
  <si>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</si>
  <si>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</si>
  <si>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</si>
  <si>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</si>
  <si>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</si>
  <si>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</si>
  <si>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</si>
  <si>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</si>
  <si>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</si>
  <si>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</si>
  <si>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</si>
  <si>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</si>
  <si>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</si>
  <si>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</si>
  <si>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</si>
  <si>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</si>
  <si>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</si>
  <si>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</si>
  <si>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</si>
  <si>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</si>
  <si>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</si>
  <si>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</si>
  <si>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</si>
  <si>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</si>
  <si>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</si>
  <si>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</si>
  <si>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</si>
  <si>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</si>
  <si>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</si>
  <si>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</si>
  <si>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</si>
  <si>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</si>
  <si>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</si>
  <si>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</si>
  <si>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</si>
  <si>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</si>
  <si>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</si>
  <si>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</si>
  <si>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</si>
  <si>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</si>
  <si>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</si>
  <si>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</si>
  <si>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</si>
  <si>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</si>
  <si>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</si>
  <si>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</si>
  <si>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</si>
  <si>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</si>
  <si>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</si>
  <si>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</si>
  <si>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</si>
  <si>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</si>
  <si>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</si>
  <si>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</si>
  <si>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</si>
  <si>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</si>
  <si>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</si>
  <si>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</si>
  <si>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</si>
  <si>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</si>
  <si>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</si>
  <si>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</si>
  <si>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</si>
  <si>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</si>
  <si>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</si>
  <si>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</si>
  <si>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</si>
  <si>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</si>
  <si>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</si>
  <si>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</si>
  <si>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</si>
  <si>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</si>
  <si>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</si>
  <si>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</si>
  <si>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</si>
  <si>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</si>
  <si>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</si>
  <si>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</si>
  <si>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</si>
  <si>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</si>
  <si>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</si>
  <si>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</si>
  <si>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</si>
  <si>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</si>
  <si>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</si>
  <si>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</si>
  <si>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</si>
  <si>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</si>
  <si>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</si>
  <si>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</si>
  <si>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</si>
  <si>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</si>
  <si>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</si>
  <si>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</si>
  <si>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</si>
  <si>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</si>
  <si>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</si>
  <si>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</si>
  <si>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</si>
  <si>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</si>
  <si>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</si>
  <si>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</si>
  <si>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</si>
  <si>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</si>
  <si>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</si>
  <si>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</si>
  <si>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</si>
  <si>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</si>
  <si>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</si>
  <si>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</si>
  <si>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</si>
  <si>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</si>
  <si>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</si>
  <si>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</si>
  <si>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</si>
  <si>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</si>
  <si>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</si>
  <si>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</si>
  <si>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</si>
  <si>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</si>
  <si>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</si>
  <si>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</si>
  <si>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</si>
  <si>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</si>
  <si>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</si>
  <si>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</si>
  <si>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</si>
  <si>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</si>
  <si>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</si>
  <si>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</si>
  <si>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</si>
  <si>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</si>
  <si>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</si>
  <si>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</si>
  <si>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</si>
  <si>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</si>
  <si>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</si>
  <si>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</si>
  <si>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</si>
  <si>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</si>
  <si>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</si>
  <si>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</si>
  <si>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</si>
  <si>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</si>
  <si>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</si>
  <si>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</si>
  <si>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</si>
  <si>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</si>
  <si>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</si>
  <si>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</si>
  <si>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</si>
  <si>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</si>
  <si>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</si>
  <si>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</si>
  <si>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</si>
  <si>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</si>
  <si>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</si>
  <si>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</si>
  <si>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</si>
  <si>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</si>
  <si>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</si>
  <si>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</si>
  <si>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</si>
  <si>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</si>
  <si>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</si>
  <si>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</si>
  <si>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</si>
  <si>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</si>
  <si>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</si>
  <si>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</si>
  <si>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</si>
  <si>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</si>
  <si>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</si>
  <si>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</si>
  <si>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</si>
  <si>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</si>
  <si>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</si>
  <si>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</si>
  <si>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</si>
  <si>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</si>
  <si>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</si>
  <si>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</si>
  <si>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</si>
  <si>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</si>
  <si>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</si>
  <si>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</si>
  <si>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</si>
  <si>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</si>
  <si>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</si>
  <si>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</si>
  <si>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</si>
  <si>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</si>
  <si>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</si>
  <si>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</si>
  <si>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</si>
  <si>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</si>
  <si>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</si>
  <si>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</si>
  <si>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</si>
  <si>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</si>
  <si>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</si>
  <si>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</si>
  <si>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</si>
  <si>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</si>
  <si>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</si>
  <si>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</si>
  <si>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</si>
  <si>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</si>
  <si>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</si>
  <si>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</si>
  <si>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</si>
  <si>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</si>
  <si>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</si>
  <si>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</si>
  <si>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</si>
  <si>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</si>
  <si>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</si>
  <si>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</si>
  <si>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</si>
  <si>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</si>
  <si>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</si>
  <si>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</si>
  <si>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</si>
  <si>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</si>
  <si>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</si>
  <si>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</si>
  <si>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</si>
  <si>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de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</si>
  <si>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</si>
  <si>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</si>
  <si>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</si>
  <si>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</si>
  <si>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</si>
  <si>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</si>
  <si>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</si>
  <si>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</si>
  <si>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</si>
  <si>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</si>
  <si>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</si>
  <si>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</si>
  <si>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</si>
  <si>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</si>
  <si>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</si>
  <si>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</si>
  <si>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</si>
  <si>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</si>
  <si>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</si>
  <si>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</si>
  <si>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</si>
  <si>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</si>
  <si>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</si>
  <si>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</si>
  <si>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</si>
  <si>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</si>
  <si>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</si>
  <si>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</si>
  <si>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</si>
  <si>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</si>
  <si>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</si>
  <si>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</si>
  <si>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</si>
  <si>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</si>
  <si>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</si>
  <si>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</si>
  <si>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</si>
  <si>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</si>
  <si>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</si>
  <si>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</si>
  <si>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</si>
  <si>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</si>
  <si>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</si>
  <si>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</si>
  <si>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</si>
  <si>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</si>
  <si>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</si>
  <si>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</si>
  <si>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</si>
  <si>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</si>
  <si>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</si>
  <si>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</si>
  <si>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</si>
  <si>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</si>
  <si>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</si>
  <si>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</si>
  <si>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</si>
  <si>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</si>
  <si>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</si>
  <si>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</si>
  <si>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</si>
  <si>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</si>
  <si>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</si>
  <si>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</si>
  <si>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</si>
  <si>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</si>
  <si>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</si>
  <si>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</si>
  <si>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</si>
  <si>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</si>
  <si>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</si>
  <si>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</si>
  <si>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</si>
  <si>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</si>
  <si>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</si>
  <si>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</si>
  <si>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</si>
  <si>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</si>
  <si>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</si>
  <si>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</si>
  <si>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</si>
  <si>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</si>
  <si>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</si>
  <si>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</si>
  <si>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</si>
  <si>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</si>
  <si>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</si>
  <si>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</si>
  <si>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</si>
  <si>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</si>
  <si>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</si>
  <si>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</si>
  <si>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</si>
  <si>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</si>
  <si>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</si>
  <si>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</si>
  <si>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</si>
  <si>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personas representantes de las principales instituciones y organizaciones que convergen en dicha materia.</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</si>
  <si>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</si>
  <si>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</si>
  <si>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</si>
  <si>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</si>
  <si>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</si>
  <si>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</si>
  <si>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</si>
  <si>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</si>
  <si>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</si>
  <si>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</si>
  <si>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</si>
  <si>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</si>
  <si>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</si>
  <si>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</si>
  <si>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</si>
  <si>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</si>
  <si>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</si>
  <si>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</si>
  <si>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</si>
  <si>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</si>
  <si>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</si>
  <si>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</si>
  <si>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</si>
  <si>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</si>
  <si>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</si>
  <si>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</si>
  <si>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</si>
  <si>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</si>
  <si>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</si>
  <si>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</si>
  <si>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</si>
  <si>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</si>
  <si>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</si>
  <si>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</si>
  <si>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</si>
  <si>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</si>
  <si>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</si>
  <si>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</si>
  <si>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</si>
  <si>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</si>
  <si>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</si>
  <si>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</si>
  <si>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</si>
  <si>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</si>
  <si>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</si>
  <si>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</si>
  <si>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</si>
  <si>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</si>
  <si>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</si>
  <si>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</si>
  <si>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</si>
  <si>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</si>
  <si>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</si>
  <si>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</si>
  <si>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</si>
  <si>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</si>
  <si>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</si>
  <si>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</si>
  <si>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</si>
  <si>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</si>
  <si>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</si>
  <si>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</si>
  <si>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</si>
  <si>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</si>
  <si>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</si>
  <si>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</si>
  <si>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</si>
  <si>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</si>
  <si>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</si>
  <si>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</si>
  <si>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</si>
  <si>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</si>
  <si>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</si>
  <si>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</si>
  <si>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</si>
  <si>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</si>
  <si>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</si>
  <si>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</si>
  <si>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</si>
  <si>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</si>
  <si>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</si>
  <si>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r>
      <t xml:space="preserve">Como resultado, se logró el acuerdo para generar información estadística en la referida materia con una visión integral, implementando en 2010 el primer instrumento de captación en el ámbito estatal denominado </t>
    </r>
    <r>
      <rPr>
        <i/>
        <sz val="9"/>
        <color theme="1"/>
        <rFont val="Arial"/>
        <family val="2"/>
      </rPr>
      <t>Encuesta Nacional de Gobierno 2010 – Poder Ejecutivo Estatal (ENGPEE 10)</t>
    </r>
    <r>
      <rPr>
        <sz val="9"/>
        <color theme="1"/>
        <rFont val="Arial"/>
        <family val="2"/>
      </rPr>
      <t>, con lo cual se inició una serie de información que permite diseñar, monitorear y evaluar las políticas públicas en dicho tema.</t>
    </r>
  </si>
  <si>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</si>
  <si>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</si>
  <si>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</si>
  <si>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</si>
  <si>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</si>
  <si>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</si>
  <si>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</si>
  <si>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</si>
  <si>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</si>
  <si>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</si>
  <si>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</si>
  <si>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</si>
  <si>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</si>
  <si>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</si>
  <si>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</si>
  <si>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</si>
  <si>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</si>
  <si>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</si>
  <si>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</si>
  <si>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</si>
  <si>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</si>
  <si>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</si>
  <si>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</si>
  <si>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</si>
  <si>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</si>
  <si>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</si>
  <si>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</si>
  <si>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</si>
  <si>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</si>
  <si>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</si>
  <si>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</si>
  <si>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</si>
  <si>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</si>
  <si>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</si>
  <si>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</si>
  <si>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</si>
  <si>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</si>
  <si>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</si>
  <si>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</si>
  <si>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</si>
  <si>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</si>
  <si>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</si>
  <si>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</si>
  <si>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</si>
  <si>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</si>
  <si>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</si>
  <si>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</si>
  <si>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</si>
  <si>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</si>
  <si>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</si>
  <si>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</si>
  <si>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</si>
  <si>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</si>
  <si>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</si>
  <si>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</si>
  <si>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</si>
  <si>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</si>
  <si>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</si>
  <si>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</si>
  <si>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</si>
  <si>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</si>
  <si>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</si>
  <si>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</si>
  <si>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</si>
  <si>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</si>
  <si>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</si>
  <si>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</si>
  <si>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</si>
  <si>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</si>
  <si>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 Yalálag</t>
  </si>
  <si>
    <t>Cuapiaxtla de Madero</t>
  </si>
  <si>
    <t>Tampacán</t>
  </si>
  <si>
    <t>Tampico</t>
  </si>
  <si>
    <t>Tzompantepec</t>
  </si>
  <si>
    <t>Hunucmá</t>
  </si>
  <si>
    <t>Pinos</t>
  </si>
  <si>
    <r>
      <t xml:space="preserve">Posteriormente, en 2011 se realizó el segundo levantamiento de este instrumento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censo,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(CNGSPSPE), </t>
    </r>
    <r>
      <rPr>
        <sz val="9"/>
        <rFont val="Arial"/>
        <family val="2"/>
      </rPr>
      <t>por lo que dicha edición (con información 2010) se publicó con la categoría de IIN.</t>
    </r>
  </si>
  <si>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</si>
  <si>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</si>
  <si>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</si>
  <si>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</si>
  <si>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</si>
  <si>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</si>
  <si>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</si>
  <si>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</si>
  <si>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</si>
  <si>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</si>
  <si>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</si>
  <si>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</si>
  <si>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</si>
  <si>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</si>
  <si>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</si>
  <si>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</si>
  <si>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</si>
  <si>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</si>
  <si>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</si>
  <si>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</si>
  <si>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</si>
  <si>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</si>
  <si>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</si>
  <si>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</si>
  <si>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</si>
  <si>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</si>
  <si>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</si>
  <si>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</si>
  <si>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</si>
  <si>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</si>
  <si>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</si>
  <si>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</si>
  <si>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</si>
  <si>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</si>
  <si>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</si>
  <si>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</si>
  <si>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</si>
  <si>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</si>
  <si>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</si>
  <si>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</si>
  <si>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</si>
  <si>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</si>
  <si>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</si>
  <si>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</si>
  <si>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</si>
  <si>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</si>
  <si>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</si>
  <si>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</si>
  <si>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</si>
  <si>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</si>
  <si>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</si>
  <si>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</si>
  <si>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</si>
  <si>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</si>
  <si>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</si>
  <si>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</si>
  <si>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</si>
  <si>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</si>
  <si>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</si>
  <si>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</si>
  <si>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</si>
  <si>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</si>
  <si>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</si>
  <si>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</si>
  <si>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</si>
  <si>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</si>
  <si>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</si>
  <si>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</si>
  <si>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</si>
  <si>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</si>
  <si>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</si>
  <si>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</si>
  <si>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</si>
  <si>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</si>
  <si>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t>Desde entonces se continuaron anualmente las labores de levantamiento del CNGSPSPE hasta su última edición en 2020. Para la edición 2021, sus contenidos se dividieron en tres Censos Nacionales de Gobierno; cada uno orientado a las materias específicas de gobierno, seguridad pública y sistema penitenciario:</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</si>
  <si>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</si>
  <si>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</si>
  <si>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</si>
  <si>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</si>
  <si>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</si>
  <si>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</si>
  <si>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</si>
  <si>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</si>
  <si>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</si>
  <si>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</si>
  <si>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</si>
  <si>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</si>
  <si>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</si>
  <si>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</si>
  <si>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</si>
  <si>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</si>
  <si>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</si>
  <si>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</si>
  <si>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</si>
  <si>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</si>
  <si>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</si>
  <si>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</si>
  <si>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</si>
  <si>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</si>
  <si>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</si>
  <si>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</si>
  <si>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</si>
  <si>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</si>
  <si>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</si>
  <si>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</si>
  <si>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</si>
  <si>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</si>
  <si>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</si>
  <si>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</si>
  <si>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</si>
  <si>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</si>
  <si>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</si>
  <si>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</si>
  <si>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</si>
  <si>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</si>
  <si>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</si>
  <si>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</si>
  <si>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</si>
  <si>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</si>
  <si>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</si>
  <si>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</si>
  <si>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</si>
  <si>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</si>
  <si>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</si>
  <si>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</si>
  <si>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</si>
  <si>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</si>
  <si>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</si>
  <si>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</si>
  <si>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</si>
  <si>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</si>
  <si>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</si>
  <si>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</si>
  <si>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</si>
  <si>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</si>
  <si>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</si>
  <si>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</si>
  <si>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</si>
  <si>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</si>
  <si>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</si>
  <si>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</si>
  <si>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</si>
  <si>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</si>
  <si>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</si>
  <si>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</si>
  <si>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</si>
  <si>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</si>
  <si>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Censo Nacional de Gobiernos Estatales;
Censo Nacional de Seguridad Pública Estatal; y
Censo Nacional de Sistemas Penitenciarios Estatales.</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</si>
  <si>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</si>
  <si>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</si>
  <si>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</si>
  <si>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</si>
  <si>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</si>
  <si>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</si>
  <si>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</si>
  <si>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</si>
  <si>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</si>
  <si>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</si>
  <si>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</si>
  <si>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</si>
  <si>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</si>
  <si>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</si>
  <si>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</si>
  <si>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</si>
  <si>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</si>
  <si>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</si>
  <si>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</si>
  <si>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</si>
  <si>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</si>
  <si>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</si>
  <si>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</si>
  <si>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</si>
  <si>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</si>
  <si>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</si>
  <si>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Heroica Ciudad de 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</si>
  <si>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</si>
  <si>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</si>
  <si>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</si>
  <si>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</si>
  <si>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</si>
  <si>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</si>
  <si>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</si>
  <si>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</si>
  <si>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</si>
  <si>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</si>
  <si>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</si>
  <si>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</si>
  <si>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</si>
  <si>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</si>
  <si>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</si>
  <si>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</si>
  <si>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</si>
  <si>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</si>
  <si>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</si>
  <si>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</si>
  <si>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</si>
  <si>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</si>
  <si>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</si>
  <si>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</si>
  <si>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</si>
  <si>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</si>
  <si>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</si>
  <si>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</si>
  <si>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</si>
  <si>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</si>
  <si>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</si>
  <si>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</si>
  <si>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</si>
  <si>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</si>
  <si>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</si>
  <si>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</si>
  <si>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</si>
  <si>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</si>
  <si>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</si>
  <si>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</si>
  <si>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</si>
  <si>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</si>
  <si>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</si>
  <si>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</si>
  <si>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</si>
  <si>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</si>
  <si>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</si>
  <si>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</si>
  <si>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</si>
  <si>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</si>
  <si>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</si>
  <si>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</si>
  <si>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</si>
  <si>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</si>
  <si>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</si>
  <si>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</si>
  <si>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</si>
  <si>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</si>
  <si>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</si>
  <si>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</si>
  <si>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</si>
  <si>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</si>
  <si>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</si>
  <si>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</si>
  <si>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</si>
  <si>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</si>
  <si>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</si>
  <si>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</si>
  <si>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</si>
  <si>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</si>
  <si>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</si>
  <si>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</si>
  <si>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</si>
  <si>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</si>
  <si>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</si>
  <si>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</si>
  <si>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</si>
  <si>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</si>
  <si>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</si>
  <si>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</si>
  <si>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</si>
  <si>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</si>
  <si>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</si>
  <si>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</si>
  <si>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</si>
  <si>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</si>
  <si>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</si>
  <si>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</si>
  <si>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</si>
  <si>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</si>
  <si>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</si>
  <si>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</si>
  <si>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</si>
  <si>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</si>
  <si>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</si>
  <si>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</si>
  <si>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</si>
  <si>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</si>
  <si>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</si>
  <si>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</si>
  <si>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</si>
  <si>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</si>
  <si>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</si>
  <si>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En materia de gobierno, los ajustes realizados respondieron fundamentalmente a la atención de las necesidades de información derivadas de la creación del Sistema Nacional Anticorrupción y del Sistema Nacional de Archivos, principalmente en lo que atañe a las funciones de control interno y anticorrupción, compras públicas, y sobre la administración y gestión documental realizadas en cada una de las instituciones del ámbito local.</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</si>
  <si>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</si>
  <si>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</si>
  <si>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</si>
  <si>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</si>
  <si>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</si>
  <si>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</si>
  <si>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</si>
  <si>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</si>
  <si>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</si>
  <si>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</si>
  <si>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</si>
  <si>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</si>
  <si>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</si>
  <si>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</si>
  <si>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</si>
  <si>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</si>
  <si>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</si>
  <si>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</si>
  <si>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</si>
  <si>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</si>
  <si>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</si>
  <si>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</si>
  <si>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</si>
  <si>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</si>
  <si>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</si>
  <si>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</si>
  <si>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</si>
  <si>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</si>
  <si>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</si>
  <si>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</si>
  <si>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</si>
  <si>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</si>
  <si>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</si>
  <si>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</si>
  <si>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</si>
  <si>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</si>
  <si>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</si>
  <si>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</si>
  <si>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</si>
  <si>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</si>
  <si>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</si>
  <si>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</si>
  <si>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</si>
  <si>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</si>
  <si>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</si>
  <si>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</si>
  <si>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</si>
  <si>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</si>
  <si>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</si>
  <si>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</si>
  <si>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</si>
  <si>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</si>
  <si>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</si>
  <si>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</si>
  <si>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</si>
  <si>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</si>
  <si>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</si>
  <si>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</si>
  <si>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</si>
  <si>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</si>
  <si>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</si>
  <si>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</si>
  <si>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</si>
  <si>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</si>
  <si>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</si>
  <si>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</si>
  <si>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</si>
  <si>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</si>
  <si>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</si>
  <si>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</si>
  <si>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</si>
  <si>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</si>
  <si>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</si>
  <si>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</si>
  <si>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</si>
  <si>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</si>
  <si>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</si>
  <si>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</si>
  <si>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</si>
  <si>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</si>
  <si>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</si>
  <si>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</si>
  <si>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</si>
  <si>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</si>
  <si>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</si>
  <si>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</si>
  <si>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</si>
  <si>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</si>
  <si>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</si>
  <si>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</si>
  <si>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</si>
  <si>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</si>
  <si>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</si>
  <si>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</si>
  <si>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</si>
  <si>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</si>
  <si>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</si>
  <si>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</si>
  <si>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</si>
  <si>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</si>
  <si>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</si>
  <si>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</si>
  <si>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</si>
  <si>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</si>
  <si>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</si>
  <si>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</si>
  <si>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</si>
  <si>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</si>
  <si>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</si>
  <si>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</si>
  <si>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</si>
  <si>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</si>
  <si>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</si>
  <si>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</si>
  <si>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</si>
  <si>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</si>
  <si>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</si>
  <si>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</si>
  <si>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</si>
  <si>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</si>
  <si>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</si>
  <si>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r>
      <t xml:space="preserve">Derivado de dicha división, a la fecha se encuentra publicado el </t>
    </r>
    <r>
      <rPr>
        <i/>
        <sz val="9"/>
        <rFont val="Arial"/>
        <family val="2"/>
      </rPr>
      <t>Censo Nacional de Gobiernos Estatales (CNGE) 2025</t>
    </r>
    <r>
      <rPr>
        <sz val="9"/>
        <rFont val="Arial"/>
        <family val="2"/>
      </rPr>
      <t>, cuyos resultados pueden ser consultados en la página de internet del Instituto: https://www.inegi.org.mx/programas/cnge/2025/</t>
    </r>
  </si>
  <si>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</si>
  <si>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</si>
  <si>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</si>
  <si>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</si>
  <si>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</si>
  <si>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</si>
  <si>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</si>
  <si>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</si>
  <si>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</si>
  <si>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</si>
  <si>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</si>
  <si>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</si>
  <si>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</si>
  <si>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</si>
  <si>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</si>
  <si>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</si>
  <si>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</si>
  <si>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</si>
  <si>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</si>
  <si>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</si>
  <si>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</si>
  <si>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</si>
  <si>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</si>
  <si>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</si>
  <si>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</si>
  <si>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Villa Hidalgo</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</si>
  <si>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</si>
  <si>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</si>
  <si>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</si>
  <si>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</si>
  <si>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</si>
  <si>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</si>
  <si>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</si>
  <si>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</si>
  <si>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</si>
  <si>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</si>
  <si>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</si>
  <si>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</si>
  <si>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</si>
  <si>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</si>
  <si>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</si>
  <si>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</si>
  <si>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</si>
  <si>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</si>
  <si>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</si>
  <si>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</si>
  <si>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</si>
  <si>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</si>
  <si>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</si>
  <si>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</si>
  <si>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</si>
  <si>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</si>
  <si>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</si>
  <si>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</si>
  <si>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</si>
  <si>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</si>
  <si>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</si>
  <si>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</si>
  <si>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</si>
  <si>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r>
      <t xml:space="preserve">De esta forma, se presenta el </t>
    </r>
    <r>
      <rPr>
        <i/>
        <sz val="9"/>
        <rFont val="Arial"/>
        <family val="2"/>
      </rPr>
      <t>Censo Nacional de Gobiernos Estatales (CNGE) 2026</t>
    </r>
    <r>
      <rPr>
        <sz val="9"/>
        <rFont val="Arial"/>
        <family val="2"/>
      </rPr>
      <t xml:space="preserve"> como el decimoséptimo censo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</si>
  <si>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</si>
  <si>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</si>
  <si>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</si>
  <si>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</si>
  <si>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</si>
  <si>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</si>
  <si>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</si>
  <si>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</si>
  <si>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</si>
  <si>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</si>
  <si>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</si>
  <si>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</si>
  <si>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</si>
  <si>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</si>
  <si>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</si>
  <si>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</si>
  <si>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</si>
  <si>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</si>
  <si>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</si>
  <si>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</si>
  <si>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</si>
  <si>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</si>
  <si>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</si>
  <si>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</si>
  <si>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</si>
  <si>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</si>
  <si>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</si>
  <si>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</si>
  <si>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</si>
  <si>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</si>
  <si>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</si>
  <si>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</si>
  <si>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</si>
  <si>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</si>
  <si>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</si>
  <si>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</si>
  <si>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</si>
  <si>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</si>
  <si>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</si>
  <si>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</si>
  <si>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</si>
  <si>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</si>
  <si>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</si>
  <si>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</si>
  <si>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</si>
  <si>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</si>
  <si>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</si>
  <si>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</si>
  <si>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</si>
  <si>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</si>
  <si>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</si>
  <si>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</si>
  <si>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</si>
  <si>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</si>
  <si>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</si>
  <si>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t>El CNGE 2026 se conforma por los siguientes módulos:</t>
  </si>
  <si>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</si>
  <si>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</si>
  <si>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</si>
  <si>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</si>
  <si>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</si>
  <si>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</si>
  <si>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</si>
  <si>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</si>
  <si>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</si>
  <si>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</si>
  <si>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</si>
  <si>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</si>
  <si>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</si>
  <si>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</si>
  <si>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</si>
  <si>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</si>
  <si>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</si>
  <si>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</si>
  <si>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</si>
  <si>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</si>
  <si>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</si>
  <si>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</si>
  <si>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</si>
  <si>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</si>
  <si>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</si>
  <si>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</si>
  <si>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</si>
  <si>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</si>
  <si>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</si>
  <si>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</si>
  <si>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</si>
  <si>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</si>
  <si>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</si>
  <si>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</si>
  <si>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</si>
  <si>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</si>
  <si>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</si>
  <si>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</si>
  <si>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</si>
  <si>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</si>
  <si>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</si>
  <si>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</si>
  <si>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</si>
  <si>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</si>
  <si>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Valle del Rosario</t>
  </si>
  <si>
    <t>Tecoanapa</t>
  </si>
  <si>
    <t>Santiago Tulantepec de Lugo Guerrero</t>
  </si>
  <si>
    <t>Nahuatzen</t>
  </si>
  <si>
    <t>Mártires de Tacubaya</t>
  </si>
  <si>
    <t>Chila de la Sal</t>
  </si>
  <si>
    <t>Villa de Arista</t>
  </si>
  <si>
    <t>San Miguel de Horcasitas</t>
  </si>
  <si>
    <t>Santa Ana Nopalucan</t>
  </si>
  <si>
    <t>Chiconamel</t>
  </si>
  <si>
    <t>Oxkutzcab</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</si>
  <si>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Medio ambiente.
</t>
    </r>
    <r>
      <rPr>
        <b/>
        <sz val="9"/>
        <color theme="1"/>
        <rFont val="Arial"/>
        <family val="2"/>
      </rPr>
      <t xml:space="preserve">Módulo 6. </t>
    </r>
    <r>
      <rPr>
        <sz val="9"/>
        <color theme="1"/>
        <rFont val="Arial"/>
        <family val="2"/>
      </rPr>
      <t>Catastro, registro y territorio.</t>
    </r>
  </si>
  <si>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</si>
  <si>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</si>
  <si>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</si>
  <si>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</si>
  <si>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</si>
  <si>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</si>
  <si>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</si>
  <si>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</si>
  <si>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</si>
  <si>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</si>
  <si>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</si>
  <si>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</si>
  <si>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</si>
  <si>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</si>
  <si>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</si>
  <si>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</si>
  <si>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</si>
  <si>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</si>
  <si>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</si>
  <si>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</si>
  <si>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</si>
  <si>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</si>
  <si>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</si>
  <si>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</si>
  <si>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</si>
  <si>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</si>
  <si>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</si>
  <si>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</si>
  <si>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</si>
  <si>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</si>
  <si>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</si>
  <si>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</si>
  <si>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</si>
  <si>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</si>
  <si>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</si>
  <si>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</si>
  <si>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</si>
  <si>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</si>
  <si>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</si>
  <si>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</si>
  <si>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</si>
  <si>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</si>
  <si>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</si>
  <si>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</si>
  <si>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</si>
  <si>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</si>
  <si>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</si>
  <si>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</si>
  <si>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</si>
  <si>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</si>
  <si>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</si>
  <si>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</si>
  <si>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</si>
  <si>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</si>
  <si>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</si>
  <si>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</si>
  <si>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</si>
  <si>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</si>
  <si>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</si>
  <si>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</si>
  <si>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t>Cada uno de estos módulos está conformado, cuando menos, por los siguientes apartados:</t>
  </si>
  <si>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</si>
  <si>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</si>
  <si>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</si>
  <si>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</si>
  <si>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</si>
  <si>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</si>
  <si>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</si>
  <si>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</si>
  <si>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</si>
  <si>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</si>
  <si>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</si>
  <si>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</si>
  <si>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</si>
  <si>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</si>
  <si>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</si>
  <si>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</si>
  <si>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</si>
  <si>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</si>
  <si>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</si>
  <si>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</si>
  <si>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Heroica Ciudad de Miahuatlán de Porfirio Díaz</t>
  </si>
  <si>
    <t>Chinantla</t>
  </si>
  <si>
    <t>Villa de Pozos</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</si>
  <si>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</si>
  <si>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</si>
  <si>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</si>
  <si>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</si>
  <si>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</si>
  <si>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</si>
  <si>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</si>
  <si>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</si>
  <si>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</si>
  <si>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</si>
  <si>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</si>
  <si>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</si>
  <si>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</si>
  <si>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</si>
  <si>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</si>
  <si>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</si>
  <si>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</si>
  <si>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</si>
  <si>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</si>
  <si>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</si>
  <si>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</si>
  <si>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</si>
  <si>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</si>
  <si>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</si>
  <si>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</si>
  <si>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</si>
  <si>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</si>
  <si>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</si>
  <si>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</si>
  <si>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</si>
  <si>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</si>
  <si>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</si>
  <si>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</si>
  <si>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</si>
  <si>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</si>
  <si>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</si>
  <si>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</si>
  <si>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</si>
  <si>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</si>
  <si>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</si>
  <si>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</si>
  <si>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</si>
  <si>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</si>
  <si>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</si>
  <si>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</si>
  <si>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</si>
  <si>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</si>
  <si>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</si>
  <si>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</si>
  <si>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</si>
  <si>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</si>
  <si>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</si>
  <si>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</si>
  <si>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</si>
  <si>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</si>
  <si>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</si>
  <si>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</si>
  <si>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</si>
  <si>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</si>
  <si>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</si>
  <si>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</si>
  <si>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</si>
  <si>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</si>
  <si>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</si>
  <si>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</si>
  <si>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</si>
  <si>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</si>
  <si>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</si>
  <si>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</si>
  <si>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</si>
  <si>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</si>
  <si>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</si>
  <si>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</si>
  <si>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</si>
  <si>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</si>
  <si>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</si>
  <si>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</si>
  <si>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</si>
  <si>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</si>
  <si>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</si>
  <si>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</si>
  <si>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</si>
  <si>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</si>
  <si>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</si>
  <si>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</si>
  <si>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</si>
  <si>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</si>
  <si>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</si>
  <si>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</si>
  <si>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</si>
  <si>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</si>
  <si>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</si>
  <si>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</si>
  <si>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</si>
  <si>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</si>
  <si>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</si>
  <si>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</si>
  <si>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</si>
  <si>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</si>
  <si>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</si>
  <si>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</si>
  <si>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</si>
  <si>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</si>
  <si>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</si>
  <si>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</si>
  <si>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</si>
  <si>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</si>
  <si>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</si>
  <si>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</si>
  <si>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</si>
  <si>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</si>
  <si>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</si>
  <si>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</si>
  <si>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</si>
  <si>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</si>
  <si>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</si>
  <si>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</si>
  <si>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</si>
  <si>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</si>
  <si>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</si>
  <si>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</si>
  <si>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</si>
  <si>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</si>
  <si>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t>
    </r>
  </si>
  <si>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</si>
  <si>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</si>
  <si>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</si>
  <si>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</si>
  <si>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</si>
  <si>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</si>
  <si>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</si>
  <si>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</si>
  <si>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</si>
  <si>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</si>
  <si>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</si>
  <si>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</si>
  <si>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</si>
  <si>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</si>
  <si>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</si>
  <si>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</si>
  <si>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</si>
  <si>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</si>
  <si>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</si>
  <si>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</si>
  <si>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</si>
  <si>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</si>
  <si>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</si>
  <si>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</si>
  <si>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</si>
  <si>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</si>
  <si>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</si>
  <si>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</si>
  <si>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</si>
  <si>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</si>
  <si>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</si>
  <si>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</si>
  <si>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</si>
  <si>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</si>
  <si>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</si>
  <si>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</si>
  <si>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</si>
  <si>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</si>
  <si>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</si>
  <si>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</si>
  <si>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</si>
  <si>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</si>
  <si>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</si>
  <si>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</si>
  <si>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</si>
  <si>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censo. Con la finalidad de facilitar la ubicación de los temas contenidos, la versión electrónica del mismo se ha dividido en tantas pestañas como secciones son requeridas.</t>
    </r>
  </si>
  <si>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</si>
  <si>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</si>
  <si>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</si>
  <si>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</si>
  <si>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</si>
  <si>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</si>
  <si>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</si>
  <si>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</si>
  <si>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</si>
  <si>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</si>
  <si>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</si>
  <si>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</si>
  <si>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</si>
  <si>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</si>
  <si>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</si>
  <si>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</si>
  <si>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</si>
  <si>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</si>
  <si>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</si>
  <si>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</si>
  <si>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</si>
  <si>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</si>
  <si>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</si>
  <si>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</si>
  <si>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</si>
  <si>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</si>
  <si>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</si>
  <si>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</si>
  <si>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</si>
  <si>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</si>
  <si>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</si>
  <si>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</si>
  <si>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</si>
  <si>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</si>
  <si>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</si>
  <si>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</si>
  <si>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</si>
  <si>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</si>
  <si>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</si>
  <si>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</si>
  <si>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</si>
  <si>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</si>
  <si>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</si>
  <si>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</si>
  <si>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r>
      <rPr>
        <b/>
        <sz val="9"/>
        <rFont val="Arial"/>
        <family val="2"/>
      </rPr>
      <t>Glosario.</t>
    </r>
    <r>
      <rPr>
        <sz val="9"/>
        <rFont val="Arial"/>
        <family val="2"/>
      </rPr>
      <t xml:space="preserve"> Contiene un listado de conceptos y definiciones que se consideran relevantes para el llenado del cuestionario.</t>
    </r>
  </si>
  <si>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</si>
  <si>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</si>
  <si>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</si>
  <si>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</si>
  <si>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</si>
  <si>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</si>
  <si>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</si>
  <si>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</si>
  <si>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</si>
  <si>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</si>
  <si>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</si>
  <si>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</si>
  <si>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</si>
  <si>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</si>
  <si>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</si>
  <si>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</si>
  <si>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</si>
  <si>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</si>
  <si>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</si>
  <si>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</si>
  <si>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</si>
  <si>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</si>
  <si>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</si>
  <si>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</si>
  <si>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</si>
  <si>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</si>
  <si>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</si>
  <si>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</si>
  <si>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</si>
  <si>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</si>
  <si>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</si>
  <si>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</si>
  <si>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</si>
  <si>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</si>
  <si>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</si>
  <si>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</si>
  <si>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</si>
  <si>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</si>
  <si>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</si>
  <si>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</si>
  <si>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</si>
  <si>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</si>
  <si>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</si>
  <si>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t>Asimismo, tomando en consideración la naturaleza de la información solicitada en cada módulo, algunos de estos pueden presentar apartados adicionales a los anteriores, mismos que obedecen a las características específicas del censo relacionado. Dichos apartados pueden ser: complementos, anexos y adiciones.</t>
  </si>
  <si>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</si>
  <si>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</si>
  <si>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</si>
  <si>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</si>
  <si>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</si>
  <si>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</si>
  <si>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</si>
  <si>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</si>
  <si>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</si>
  <si>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</si>
  <si>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</si>
  <si>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</si>
  <si>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</si>
  <si>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</si>
  <si>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</si>
  <si>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</si>
  <si>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</si>
  <si>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</si>
  <si>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</si>
  <si>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</si>
  <si>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</si>
  <si>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</si>
  <si>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</si>
  <si>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</si>
  <si>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</si>
  <si>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</si>
  <si>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</si>
  <si>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</si>
  <si>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</si>
  <si>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</si>
  <si>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</si>
  <si>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</si>
  <si>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</si>
  <si>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</si>
  <si>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</si>
  <si>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</si>
  <si>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</si>
  <si>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</si>
  <si>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</si>
  <si>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</si>
  <si>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</si>
  <si>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r>
      <t xml:space="preserve">Particularmente, en el </t>
    </r>
    <r>
      <rPr>
        <b/>
        <sz val="9"/>
        <rFont val="Arial"/>
        <family val="2"/>
      </rPr>
      <t xml:space="preserve">módulo 4 </t>
    </r>
    <r>
      <rPr>
        <sz val="9"/>
        <rFont val="Arial"/>
        <family val="2"/>
      </rPr>
      <t>se solicita, entre otra, información sobre la estructura organizacional e infraestructura de la institución encargada de la defensoría pública y/ o de la asesoría jurídica de cada entidad federativa; la distribución de los recursos humanos, materiales y presupuestales con los que cuenta; la cantidad de solicitudes recibidas, así como de asuntos y servicios atendidos en materia de defensoría pública y asesoría jurídica, respectivamente.</t>
    </r>
  </si>
  <si>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</si>
  <si>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</si>
  <si>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</si>
  <si>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</si>
  <si>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</si>
  <si>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</si>
  <si>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</si>
  <si>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</si>
  <si>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</si>
  <si>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</si>
  <si>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</si>
  <si>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</si>
  <si>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</si>
  <si>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</si>
  <si>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</si>
  <si>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</si>
  <si>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</si>
  <si>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</si>
  <si>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</si>
  <si>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</si>
  <si>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</si>
  <si>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</si>
  <si>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</si>
  <si>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</si>
  <si>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</si>
  <si>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</si>
  <si>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</si>
  <si>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</si>
  <si>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</si>
  <si>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</si>
  <si>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</si>
  <si>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</si>
  <si>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</si>
  <si>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</si>
  <si>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</si>
  <si>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</si>
  <si>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</si>
  <si>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</si>
  <si>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</si>
  <si>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r>
      <t xml:space="preserve">Para ello, este módulo contiene </t>
    </r>
    <r>
      <rPr>
        <b/>
        <sz val="9"/>
        <rFont val="Arial"/>
        <family val="2"/>
      </rPr>
      <t>70 preguntas</t>
    </r>
    <r>
      <rPr>
        <sz val="9"/>
        <rFont val="Arial"/>
        <family val="2"/>
      </rPr>
      <t xml:space="preserve"> agrupadas en las siguientes secciones:</t>
    </r>
  </si>
  <si>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</si>
  <si>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</si>
  <si>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</si>
  <si>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</si>
  <si>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</si>
  <si>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</si>
  <si>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</si>
  <si>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</si>
  <si>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</si>
  <si>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</si>
  <si>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</si>
  <si>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</si>
  <si>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</si>
  <si>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</si>
  <si>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</si>
  <si>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</si>
  <si>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</si>
  <si>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</si>
  <si>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</si>
  <si>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</si>
  <si>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</si>
  <si>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</si>
  <si>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</si>
  <si>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</si>
  <si>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</si>
  <si>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</si>
  <si>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</si>
  <si>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</si>
  <si>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</si>
  <si>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</si>
  <si>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</si>
  <si>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</si>
  <si>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</si>
  <si>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</si>
  <si>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</si>
  <si>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</si>
  <si>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</si>
  <si>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</si>
  <si>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t xml:space="preserve">Sección I. Estructura organizacional e infraestructura.
Sección II. Recursos humanos.
Sección III. Recursos presupuestales.
Sección IV. Informes, fuentes de información y registros.
Sección V. Ejercicio de la función de defensoría pública.
Sección VI. Ejercicio de la función de asesoría jurídica.                                                                                                                                                                                                                           </t>
  </si>
  <si>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</si>
  <si>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</si>
  <si>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</si>
  <si>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</si>
  <si>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</si>
  <si>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</si>
  <si>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</si>
  <si>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</si>
  <si>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</si>
  <si>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</si>
  <si>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</si>
  <si>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</si>
  <si>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</si>
  <si>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</si>
  <si>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</si>
  <si>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</si>
  <si>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</si>
  <si>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</si>
  <si>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</si>
  <si>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</si>
  <si>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</si>
  <si>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</si>
  <si>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</si>
  <si>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</si>
  <si>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</si>
  <si>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</si>
  <si>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</si>
  <si>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</si>
  <si>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</si>
  <si>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</si>
  <si>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</si>
  <si>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</si>
  <si>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</si>
  <si>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</si>
  <si>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</si>
  <si>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</si>
  <si>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</si>
  <si>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</si>
  <si>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</si>
  <si>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</si>
  <si>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</si>
  <si>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</si>
  <si>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</si>
  <si>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</si>
  <si>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</si>
  <si>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</si>
  <si>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</si>
  <si>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</si>
  <si>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</si>
  <si>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</si>
  <si>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</si>
  <si>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</si>
  <si>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</si>
  <si>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</si>
  <si>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</si>
  <si>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</si>
  <si>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</si>
  <si>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</si>
  <si>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</si>
  <si>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</si>
  <si>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</si>
  <si>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</si>
  <si>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</si>
  <si>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</si>
  <si>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</si>
  <si>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</si>
  <si>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</si>
  <si>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</si>
  <si>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</si>
  <si>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</si>
  <si>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</si>
  <si>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</si>
  <si>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</si>
  <si>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</si>
  <si>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</si>
  <si>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</si>
  <si>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</si>
  <si>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</si>
  <si>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</si>
  <si>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</si>
  <si>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</si>
  <si>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</si>
  <si>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</si>
  <si>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</si>
  <si>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</si>
  <si>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</si>
  <si>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</si>
  <si>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</si>
  <si>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</si>
  <si>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</si>
  <si>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</si>
  <si>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</si>
  <si>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</si>
  <si>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</si>
  <si>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</si>
  <si>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</si>
  <si>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</si>
  <si>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</si>
  <si>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</si>
  <si>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</si>
  <si>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</si>
  <si>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</si>
  <si>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</si>
  <si>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</si>
  <si>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</si>
  <si>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</si>
  <si>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</si>
  <si>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</si>
  <si>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</si>
  <si>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</si>
  <si>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</si>
  <si>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</si>
  <si>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</si>
  <si>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</si>
  <si>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</si>
  <si>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</si>
  <si>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</si>
  <si>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</si>
  <si>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</si>
  <si>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</si>
  <si>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</si>
  <si>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</si>
  <si>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</si>
  <si>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</si>
  <si>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</si>
  <si>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</si>
  <si>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</si>
  <si>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</si>
  <si>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</si>
  <si>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</si>
  <si>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</si>
  <si>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</si>
  <si>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</si>
  <si>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</si>
  <si>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</si>
  <si>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</si>
  <si>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</si>
  <si>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</si>
  <si>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</si>
  <si>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</si>
  <si>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</si>
  <si>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</si>
  <si>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</si>
  <si>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</si>
  <si>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</si>
  <si>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</si>
  <si>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</si>
  <si>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</si>
  <si>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</si>
  <si>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</si>
  <si>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</si>
  <si>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</si>
  <si>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</si>
  <si>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</si>
  <si>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</si>
  <si>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</si>
  <si>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</si>
  <si>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</si>
  <si>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</si>
  <si>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</si>
  <si>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</si>
  <si>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</si>
  <si>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</si>
  <si>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</si>
  <si>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</si>
  <si>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</si>
  <si>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</si>
  <si>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</si>
  <si>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</si>
  <si>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</si>
  <si>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</si>
  <si>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</si>
  <si>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</si>
  <si>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</si>
  <si>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</si>
  <si>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</si>
  <si>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</si>
  <si>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</si>
  <si>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</si>
  <si>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</si>
  <si>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</si>
  <si>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</si>
  <si>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</si>
  <si>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</si>
  <si>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</si>
  <si>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</si>
  <si>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</si>
  <si>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</si>
  <si>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</si>
  <si>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</si>
  <si>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</si>
  <si>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</si>
  <si>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</si>
  <si>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</si>
  <si>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</si>
  <si>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</si>
  <si>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</si>
  <si>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</si>
  <si>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</si>
  <si>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</si>
  <si>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</si>
  <si>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</si>
  <si>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</si>
  <si>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</si>
  <si>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</si>
  <si>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</si>
  <si>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</si>
  <si>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</si>
  <si>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</si>
  <si>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</si>
  <si>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</si>
  <si>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</si>
  <si>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</si>
  <si>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</si>
  <si>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</si>
  <si>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</si>
  <si>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</si>
  <si>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</si>
  <si>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</si>
  <si>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</si>
  <si>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</si>
  <si>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</si>
  <si>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</si>
  <si>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</si>
  <si>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</si>
  <si>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</si>
  <si>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</si>
  <si>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</si>
  <si>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</si>
  <si>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</si>
  <si>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</si>
  <si>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</si>
  <si>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</si>
  <si>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</si>
  <si>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</si>
  <si>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</si>
  <si>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</si>
  <si>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</si>
  <si>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</si>
  <si>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</si>
  <si>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</si>
  <si>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</si>
  <si>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</si>
  <si>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</si>
  <si>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</si>
  <si>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</si>
  <si>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</si>
  <si>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</si>
  <si>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</si>
  <si>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</si>
  <si>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</si>
  <si>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</si>
  <si>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</si>
  <si>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</si>
  <si>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</si>
  <si>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</si>
  <si>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</si>
  <si>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</si>
  <si>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</si>
  <si>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color theme="1"/>
        <rFont val="Arial"/>
        <family val="2"/>
      </rPr>
      <t>liberación del cuestionario como versión definitiva</t>
    </r>
    <r>
      <rPr>
        <sz val="9"/>
        <color theme="1"/>
        <rFont val="Arial"/>
        <family val="2"/>
      </rPr>
      <t xml:space="preserve"> para su formalización mediante la firma y sello del instrumento físico por parte de las personas informante básica e informantes complementarias.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</si>
  <si>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</si>
  <si>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</si>
  <si>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</si>
  <si>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</si>
  <si>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</si>
  <si>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</si>
  <si>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</si>
  <si>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</si>
  <si>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</si>
  <si>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</si>
  <si>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</si>
  <si>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</si>
  <si>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</si>
  <si>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</si>
  <si>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</si>
  <si>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</si>
  <si>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</si>
  <si>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</si>
  <si>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</si>
  <si>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</si>
  <si>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</si>
  <si>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</si>
  <si>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</si>
  <si>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</si>
  <si>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</si>
  <si>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</si>
  <si>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</si>
  <si>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</si>
  <si>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</si>
  <si>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</si>
  <si>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</si>
  <si>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</si>
  <si>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</si>
  <si>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</si>
  <si>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</si>
  <si>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</si>
  <si>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</si>
  <si>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</si>
  <si>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</si>
  <si>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</si>
  <si>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</si>
  <si>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</si>
  <si>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</si>
  <si>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</si>
  <si>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</si>
  <si>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</si>
  <si>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</si>
  <si>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</si>
  <si>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</si>
  <si>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</si>
  <si>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</si>
  <si>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</si>
  <si>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</si>
  <si>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</si>
  <si>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</si>
  <si>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</si>
  <si>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</si>
  <si>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</si>
  <si>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</si>
  <si>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</si>
  <si>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</si>
  <si>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</si>
  <si>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Tixméhuac</t>
  </si>
  <si>
    <t>De igual forma, en la siguiente tabla se detallan los periodos en los que se realizarán las actividades señaladas:</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</si>
  <si>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</si>
  <si>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</si>
  <si>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</si>
  <si>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</si>
  <si>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</si>
  <si>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</si>
  <si>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</si>
  <si>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</si>
  <si>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</si>
  <si>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</si>
  <si>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</si>
  <si>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</si>
  <si>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</si>
  <si>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</si>
  <si>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</si>
  <si>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</si>
  <si>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</si>
  <si>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</si>
  <si>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</si>
  <si>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</si>
  <si>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</si>
  <si>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</si>
  <si>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</si>
  <si>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</si>
  <si>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</si>
  <si>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</si>
  <si>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</si>
  <si>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</si>
  <si>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</si>
  <si>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</si>
  <si>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</si>
  <si>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</si>
  <si>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Fecha</t>
  </si>
  <si>
    <t>Actividad</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</si>
  <si>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</si>
  <si>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</si>
  <si>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</si>
  <si>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</si>
  <si>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</si>
  <si>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</si>
  <si>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</si>
  <si>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</si>
  <si>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</si>
  <si>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</si>
  <si>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</si>
  <si>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</si>
  <si>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</si>
  <si>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</si>
  <si>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</si>
  <si>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</si>
  <si>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Integración de información por la institución informante. 
Entrega a la CE del INEGI para revisión.</t>
  </si>
  <si>
    <t>07099</t>
  </si>
  <si>
    <t>14098</t>
  </si>
  <si>
    <t>15098</t>
  </si>
  <si>
    <t>16098</t>
  </si>
  <si>
    <t>20098</t>
  </si>
  <si>
    <t>21098</t>
  </si>
  <si>
    <t>30098</t>
  </si>
  <si>
    <t>31098</t>
  </si>
  <si>
    <t>La Trinitaria</t>
  </si>
  <si>
    <t>San Pedro Tlaquepaque</t>
  </si>
  <si>
    <t>Texcalyacac</t>
  </si>
  <si>
    <t>San Andrés Teotilálpam</t>
  </si>
  <si>
    <t>Molcaxac</t>
  </si>
  <si>
    <t>Tzucacab</t>
  </si>
  <si>
    <t>Revisión de información preliminar por parte de la CE del INEGI y aclaración o ajustes por parte de la institución informante. 
Envío de información preliminar a OC para verificación central.</t>
  </si>
  <si>
    <t>07100</t>
  </si>
  <si>
    <t>14099</t>
  </si>
  <si>
    <t>15099</t>
  </si>
  <si>
    <t>16099</t>
  </si>
  <si>
    <t>20099</t>
  </si>
  <si>
    <t>21099</t>
  </si>
  <si>
    <t>30099</t>
  </si>
  <si>
    <t>31099</t>
  </si>
  <si>
    <t>Tumbalá</t>
  </si>
  <si>
    <t>Texcoco</t>
  </si>
  <si>
    <t>Tuzantla</t>
  </si>
  <si>
    <t>San Andrés Tepetlapa</t>
  </si>
  <si>
    <t>Cañada Morelos</t>
  </si>
  <si>
    <t>Maltrata</t>
  </si>
  <si>
    <t>Uayma</t>
  </si>
  <si>
    <t>Verificación de información preliminar por parte de OC y aclaración o ajustes de información.
Liberación de cuestionario como información definitiva.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</si>
  <si>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</si>
  <si>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</si>
  <si>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</si>
  <si>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</si>
  <si>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</si>
  <si>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</si>
  <si>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</si>
  <si>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</si>
  <si>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</si>
  <si>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</si>
  <si>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</si>
  <si>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</si>
  <si>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</si>
  <si>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</si>
  <si>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</si>
  <si>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</si>
  <si>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Recuperación de cuestionario físico con información completa y definitiva, con firma y sello.</t>
  </si>
  <si>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</si>
  <si>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</si>
  <si>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</si>
  <si>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</si>
  <si>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</si>
  <si>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</si>
  <si>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</si>
  <si>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</si>
  <si>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</si>
  <si>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</si>
  <si>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</si>
  <si>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</si>
  <si>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</si>
  <si>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</si>
  <si>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</si>
  <si>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</si>
  <si>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</si>
  <si>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</si>
  <si>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</si>
  <si>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</si>
  <si>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</si>
  <si>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</si>
  <si>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</si>
  <si>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</si>
  <si>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</si>
  <si>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</si>
  <si>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</si>
  <si>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</si>
  <si>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</si>
  <si>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</si>
  <si>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</si>
  <si>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</si>
  <si>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</si>
  <si>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</si>
  <si>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</si>
  <si>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</si>
  <si>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</si>
  <si>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</si>
  <si>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</si>
  <si>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</si>
  <si>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</si>
  <si>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</si>
  <si>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</si>
  <si>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</si>
  <si>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</si>
  <si>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</si>
  <si>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</si>
  <si>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</si>
  <si>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</si>
  <si>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</si>
  <si>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</si>
  <si>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</si>
  <si>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</si>
  <si>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</si>
  <si>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</si>
  <si>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</si>
  <si>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</si>
  <si>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</si>
  <si>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</si>
  <si>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</si>
  <si>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</si>
  <si>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</si>
  <si>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</si>
  <si>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1) Entrega electrónica:</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</si>
  <si>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</si>
  <si>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</si>
  <si>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</si>
  <si>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</si>
  <si>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</si>
  <si>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</si>
  <si>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</si>
  <si>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</si>
  <si>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</si>
  <si>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</si>
  <si>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</si>
  <si>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</si>
  <si>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</si>
  <si>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</si>
  <si>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</si>
  <si>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</si>
  <si>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</si>
  <si>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</si>
  <si>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</si>
  <si>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</si>
  <si>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</si>
  <si>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</si>
  <si>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</si>
  <si>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</si>
  <si>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</si>
  <si>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</si>
  <si>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</si>
  <si>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</si>
  <si>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</si>
  <si>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</si>
  <si>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</si>
  <si>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</si>
  <si>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</si>
  <si>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</si>
  <si>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</si>
  <si>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</si>
  <si>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</si>
  <si>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</si>
  <si>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</si>
  <si>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</si>
  <si>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</si>
  <si>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</si>
  <si>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</si>
  <si>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</si>
  <si>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</si>
  <si>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</si>
  <si>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</si>
  <si>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</si>
  <si>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</si>
  <si>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</si>
  <si>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</si>
  <si>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</si>
  <si>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</si>
  <si>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</si>
  <si>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</si>
  <si>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</si>
  <si>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2) Entrega física:</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</si>
  <si>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</si>
  <si>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</si>
  <si>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</si>
  <si>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</si>
  <si>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</si>
  <si>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</si>
  <si>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</si>
  <si>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</si>
  <si>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</si>
  <si>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</si>
  <si>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</si>
  <si>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</si>
  <si>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</si>
  <si>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</si>
  <si>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</si>
  <si>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</si>
  <si>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</si>
  <si>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</si>
  <si>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</si>
  <si>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</si>
  <si>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</si>
  <si>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</si>
  <si>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</si>
  <si>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</si>
  <si>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</si>
  <si>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</si>
  <si>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</si>
  <si>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La versión impresa, con las firmas y sellos correspondientes, deberá entregarse en la Coordinación Estatal del INEGI con los siguientes datos:</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</si>
  <si>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</si>
  <si>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</si>
  <si>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</si>
  <si>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</si>
  <si>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</si>
  <si>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</si>
  <si>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</si>
  <si>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</si>
  <si>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</si>
  <si>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</si>
  <si>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</si>
  <si>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</si>
  <si>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</si>
  <si>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</si>
  <si>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</si>
  <si>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</si>
  <si>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</si>
  <si>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</si>
  <si>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</si>
  <si>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</si>
  <si>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</si>
  <si>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</si>
  <si>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</si>
  <si>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</si>
  <si>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</si>
  <si>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</si>
  <si>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Destinatario(a):</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</si>
  <si>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</si>
  <si>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</si>
  <si>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</si>
  <si>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</si>
  <si>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</si>
  <si>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</si>
  <si>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</si>
  <si>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</si>
  <si>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</si>
  <si>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</si>
  <si>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</si>
  <si>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</si>
  <si>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</si>
  <si>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</si>
  <si>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</si>
  <si>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</si>
  <si>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</si>
  <si>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</si>
  <si>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</si>
  <si>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</si>
  <si>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</si>
  <si>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</si>
  <si>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</si>
  <si>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</si>
  <si>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</si>
  <si>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Dirección:</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</si>
  <si>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</si>
  <si>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</si>
  <si>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</si>
  <si>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</si>
  <si>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</si>
  <si>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</si>
  <si>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</si>
  <si>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</si>
  <si>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</si>
  <si>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</si>
  <si>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</si>
  <si>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</si>
  <si>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</si>
  <si>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</si>
  <si>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</si>
  <si>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</si>
  <si>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</si>
  <si>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</si>
  <si>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</si>
  <si>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</si>
  <si>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</si>
  <si>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</si>
  <si>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</si>
  <si>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</si>
  <si>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</si>
  <si>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</si>
  <si>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</si>
  <si>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</si>
  <si>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</si>
  <si>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</si>
  <si>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</si>
  <si>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</si>
  <si>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</si>
  <si>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</si>
  <si>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</si>
  <si>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</si>
  <si>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</si>
  <si>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</si>
  <si>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</si>
  <si>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</si>
  <si>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</si>
  <si>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</si>
  <si>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</si>
  <si>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</si>
  <si>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</si>
  <si>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</si>
  <si>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07120</t>
  </si>
  <si>
    <t>14119</t>
  </si>
  <si>
    <t>15119</t>
  </si>
  <si>
    <t>20119</t>
  </si>
  <si>
    <t>21119</t>
  </si>
  <si>
    <t>30119</t>
  </si>
  <si>
    <t>Capitán Luis Ángel Vidal</t>
  </si>
  <si>
    <t>Zacoalco de Torres</t>
  </si>
  <si>
    <t>Zumpahuacán</t>
  </si>
  <si>
    <t>San Bartolomé Yucuañe</t>
  </si>
  <si>
    <t>San Andrés Cholula</t>
  </si>
  <si>
    <t>Otatitlán</t>
  </si>
  <si>
    <t>07121</t>
  </si>
  <si>
    <t>14120</t>
  </si>
  <si>
    <t>15120</t>
  </si>
  <si>
    <t>20120</t>
  </si>
  <si>
    <t>21120</t>
  </si>
  <si>
    <t>30120</t>
  </si>
  <si>
    <t>Rincón Chamula San Pedro</t>
  </si>
  <si>
    <t>Zapopan</t>
  </si>
  <si>
    <t>Zumpango</t>
  </si>
  <si>
    <t>San Bartolomé Zoogocho</t>
  </si>
  <si>
    <t>San Antonio Cañada</t>
  </si>
  <si>
    <t>Oteapan</t>
  </si>
  <si>
    <t>Nombre:</t>
  </si>
  <si>
    <t>07122</t>
  </si>
  <si>
    <t>14121</t>
  </si>
  <si>
    <t>15121</t>
  </si>
  <si>
    <t>20121</t>
  </si>
  <si>
    <t>21121</t>
  </si>
  <si>
    <t>30121</t>
  </si>
  <si>
    <t>El Parral</t>
  </si>
  <si>
    <t>Zapotiltic</t>
  </si>
  <si>
    <t>Cuautitlán Izcalli</t>
  </si>
  <si>
    <t>San Bartolo Soyaltepec</t>
  </si>
  <si>
    <t>San Diego la Mesa Tochimiltzingo</t>
  </si>
  <si>
    <t>Ozuluama de Mascareñas</t>
  </si>
  <si>
    <t>Área o unidad de adscripción:</t>
  </si>
  <si>
    <t>07123</t>
  </si>
  <si>
    <t>14122</t>
  </si>
  <si>
    <t>15122</t>
  </si>
  <si>
    <t>20122</t>
  </si>
  <si>
    <t>21122</t>
  </si>
  <si>
    <t>30122</t>
  </si>
  <si>
    <t>Zapotitlán de Vadillo</t>
  </si>
  <si>
    <t>Valle de Chalco Solidaridad</t>
  </si>
  <si>
    <t>San Bartolo Yautepec</t>
  </si>
  <si>
    <t>San Felipe Teotlalcingo</t>
  </si>
  <si>
    <t>Pajapan</t>
  </si>
  <si>
    <t>Cargo:</t>
  </si>
  <si>
    <t>07124</t>
  </si>
  <si>
    <t>14123</t>
  </si>
  <si>
    <t>15123</t>
  </si>
  <si>
    <t>20123</t>
  </si>
  <si>
    <t>21123</t>
  </si>
  <si>
    <t>30123</t>
  </si>
  <si>
    <t>Mezcalapa</t>
  </si>
  <si>
    <t>Zapotlán del Rey</t>
  </si>
  <si>
    <t>Luvianos</t>
  </si>
  <si>
    <t>San Bernardo Mixtepec</t>
  </si>
  <si>
    <t>San Felipe Tepatlán</t>
  </si>
  <si>
    <t>Correo electrónico:</t>
  </si>
  <si>
    <t>07125</t>
  </si>
  <si>
    <t>14124</t>
  </si>
  <si>
    <t>15124</t>
  </si>
  <si>
    <t>20124</t>
  </si>
  <si>
    <t>21124</t>
  </si>
  <si>
    <t>30124</t>
  </si>
  <si>
    <t>Honduras de la Sierra</t>
  </si>
  <si>
    <t>Zapotlanejo</t>
  </si>
  <si>
    <t>San José del Rincón</t>
  </si>
  <si>
    <t>Heroica Villa de San Blas Atempa</t>
  </si>
  <si>
    <t>San Gabriel Chilac</t>
  </si>
  <si>
    <t>Papantla</t>
  </si>
  <si>
    <t>Teléfono:</t>
  </si>
  <si>
    <t>Extensión:</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</si>
  <si>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</si>
  <si>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</si>
  <si>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</si>
  <si>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</si>
  <si>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</si>
  <si>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</si>
  <si>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</si>
  <si>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</si>
  <si>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</si>
  <si>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</si>
  <si>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</si>
  <si>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</si>
  <si>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</si>
  <si>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</si>
  <si>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</si>
  <si>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</si>
  <si>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</si>
  <si>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</si>
  <si>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</si>
  <si>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</si>
  <si>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</si>
  <si>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</si>
  <si>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</si>
  <si>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</si>
  <si>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</si>
  <si>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</si>
  <si>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</si>
  <si>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</si>
  <si>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</si>
  <si>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</si>
  <si>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</si>
  <si>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</si>
  <si>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</si>
  <si>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</si>
  <si>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</si>
  <si>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</si>
  <si>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</si>
  <si>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</si>
  <si>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</si>
  <si>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</si>
  <si>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</si>
  <si>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</si>
  <si>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</si>
  <si>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</si>
  <si>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</si>
  <si>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</si>
  <si>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</si>
  <si>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</si>
  <si>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</si>
  <si>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</si>
  <si>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</si>
  <si>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</si>
  <si>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</si>
  <si>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</si>
  <si>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</si>
  <si>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</si>
  <si>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</si>
  <si>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</si>
  <si>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</si>
  <si>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</si>
  <si>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</si>
  <si>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</si>
  <si>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</si>
  <si>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</si>
  <si>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</si>
  <si>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</si>
  <si>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</si>
  <si>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</si>
  <si>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</si>
  <si>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</si>
  <si>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</si>
  <si>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</si>
  <si>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</si>
  <si>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</si>
  <si>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</si>
  <si>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</si>
  <si>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</si>
  <si>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</si>
  <si>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</si>
  <si>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</si>
  <si>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</si>
  <si>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</si>
  <si>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</si>
  <si>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</si>
  <si>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</si>
  <si>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</si>
  <si>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</si>
  <si>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</si>
  <si>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</si>
  <si>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</si>
  <si>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</si>
  <si>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</si>
  <si>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</si>
  <si>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</si>
  <si>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</si>
  <si>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</si>
  <si>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</si>
  <si>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</si>
  <si>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</si>
  <si>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</si>
  <si>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</si>
  <si>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</si>
  <si>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</si>
  <si>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</si>
  <si>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</si>
  <si>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</si>
  <si>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</si>
  <si>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</si>
  <si>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</si>
  <si>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</si>
  <si>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</si>
  <si>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</si>
  <si>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</si>
  <si>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</si>
  <si>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</si>
  <si>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</si>
  <si>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</si>
  <si>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</si>
  <si>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</si>
  <si>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</si>
  <si>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</si>
  <si>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</si>
  <si>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</si>
  <si>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</si>
  <si>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</si>
  <si>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</si>
  <si>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</si>
  <si>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</si>
  <si>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</si>
  <si>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</si>
  <si>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</si>
  <si>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</si>
  <si>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</si>
  <si>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</si>
  <si>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</si>
  <si>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</si>
  <si>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</si>
  <si>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</si>
  <si>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</si>
  <si>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</si>
  <si>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</si>
  <si>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</si>
  <si>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</si>
  <si>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</si>
  <si>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</si>
  <si>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</si>
  <si>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</si>
  <si>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</si>
  <si>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</si>
  <si>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</si>
  <si>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</si>
  <si>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</si>
  <si>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</si>
  <si>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</si>
  <si>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</si>
  <si>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</si>
  <si>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</si>
  <si>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</si>
  <si>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</si>
  <si>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</si>
  <si>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</si>
  <si>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</si>
  <si>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</si>
  <si>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</si>
  <si>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</si>
  <si>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</si>
  <si>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</si>
  <si>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</si>
  <si>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</si>
  <si>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</si>
  <si>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</si>
  <si>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</si>
  <si>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</si>
  <si>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</si>
  <si>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</si>
  <si>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</si>
  <si>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</si>
  <si>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</si>
  <si>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</si>
  <si>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</si>
  <si>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</si>
  <si>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</si>
  <si>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</si>
  <si>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</si>
  <si>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</si>
  <si>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</si>
  <si>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</si>
  <si>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</si>
  <si>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</si>
  <si>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</si>
  <si>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</si>
  <si>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</si>
  <si>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</si>
  <si>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</si>
  <si>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</si>
  <si>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</si>
  <si>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</si>
  <si>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</si>
  <si>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</si>
  <si>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</si>
  <si>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</si>
  <si>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</si>
  <si>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</si>
  <si>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</si>
  <si>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</si>
  <si>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</si>
  <si>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</si>
  <si>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</si>
  <si>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</si>
  <si>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</si>
  <si>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</si>
  <si>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</si>
  <si>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</si>
  <si>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</si>
  <si>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</si>
  <si>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</si>
  <si>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</si>
  <si>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</si>
  <si>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</si>
  <si>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</si>
  <si>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</si>
  <si>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</si>
  <si>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</si>
  <si>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</si>
  <si>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</si>
  <si>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</si>
  <si>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</si>
  <si>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</si>
  <si>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</si>
  <si>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</si>
  <si>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</si>
  <si>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</si>
  <si>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</si>
  <si>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</si>
  <si>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</si>
  <si>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</si>
  <si>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</si>
  <si>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</si>
  <si>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</si>
  <si>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</si>
  <si>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</si>
  <si>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</si>
  <si>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</si>
  <si>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</si>
  <si>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</si>
  <si>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</si>
  <si>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</si>
  <si>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</si>
  <si>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</si>
  <si>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</si>
  <si>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</si>
  <si>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</si>
  <si>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</si>
  <si>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</si>
  <si>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</si>
  <si>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</si>
  <si>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</si>
  <si>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</si>
  <si>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</si>
  <si>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</si>
  <si>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</si>
  <si>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</si>
  <si>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</si>
  <si>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</si>
  <si>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</si>
  <si>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</si>
  <si>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</si>
  <si>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</si>
  <si>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</si>
  <si>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</si>
  <si>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</si>
  <si>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</si>
  <si>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</si>
  <si>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</si>
  <si>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</si>
  <si>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</si>
  <si>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</si>
  <si>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</si>
  <si>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</si>
  <si>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</si>
  <si>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</si>
  <si>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</si>
  <si>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</si>
  <si>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</si>
  <si>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</si>
  <si>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</si>
  <si>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</si>
  <si>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</si>
  <si>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</si>
  <si>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</si>
  <si>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</si>
  <si>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</si>
  <si>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</si>
  <si>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</si>
  <si>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</si>
  <si>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</si>
  <si>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</si>
  <si>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</si>
  <si>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</si>
  <si>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</si>
  <si>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</si>
  <si>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</si>
  <si>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</si>
  <si>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</si>
  <si>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</si>
  <si>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</si>
  <si>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</si>
  <si>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</si>
  <si>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</si>
  <si>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</si>
  <si>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</si>
  <si>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</si>
  <si>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</si>
  <si>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</si>
  <si>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</si>
  <si>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</si>
  <si>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</si>
  <si>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</si>
  <si>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</si>
  <si>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</si>
  <si>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</si>
  <si>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</si>
  <si>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</si>
  <si>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</si>
  <si>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</si>
  <si>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</si>
  <si>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</si>
  <si>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</si>
  <si>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</si>
  <si>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</si>
  <si>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</si>
  <si>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</si>
  <si>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</si>
  <si>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</si>
  <si>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</si>
  <si>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</si>
  <si>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</si>
  <si>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</si>
  <si>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</si>
  <si>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</si>
  <si>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</si>
  <si>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</si>
  <si>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</si>
  <si>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</si>
  <si>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</si>
  <si>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</si>
  <si>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</si>
  <si>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</si>
  <si>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</si>
  <si>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</si>
  <si>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</si>
  <si>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</si>
  <si>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</si>
  <si>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</si>
  <si>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</si>
  <si>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</si>
  <si>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</si>
  <si>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</si>
  <si>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</si>
  <si>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</si>
  <si>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</si>
  <si>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</si>
  <si>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</si>
  <si>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</si>
  <si>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</si>
  <si>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</si>
  <si>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</si>
  <si>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</si>
  <si>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</si>
  <si>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</si>
  <si>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</si>
  <si>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</si>
  <si>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</si>
  <si>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</si>
  <si>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</si>
  <si>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</si>
  <si>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</si>
  <si>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</si>
  <si>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</si>
  <si>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</si>
  <si>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</si>
  <si>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</si>
  <si>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</si>
  <si>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</si>
  <si>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</si>
  <si>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</si>
  <si>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</si>
  <si>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</si>
  <si>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</si>
  <si>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</si>
  <si>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</si>
  <si>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</si>
  <si>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</si>
  <si>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</si>
  <si>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</si>
  <si>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</si>
  <si>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</si>
  <si>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</si>
  <si>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</si>
  <si>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</si>
  <si>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</si>
  <si>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</si>
  <si>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</si>
  <si>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</si>
  <si>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</si>
  <si>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</si>
  <si>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</si>
  <si>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</si>
  <si>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</si>
  <si>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</si>
  <si>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</si>
  <si>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</si>
  <si>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</si>
  <si>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</si>
  <si>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</si>
  <si>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</si>
  <si>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</si>
  <si>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</si>
  <si>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</si>
  <si>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</si>
  <si>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</si>
  <si>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</si>
  <si>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</si>
  <si>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</si>
  <si>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</si>
  <si>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</si>
  <si>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</si>
  <si>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</si>
  <si>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</si>
  <si>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</si>
  <si>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</si>
  <si>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</si>
  <si>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</si>
  <si>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</si>
  <si>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</si>
  <si>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</si>
  <si>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</si>
  <si>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</si>
  <si>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</si>
  <si>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</si>
  <si>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</si>
  <si>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</si>
  <si>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</si>
  <si>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</si>
  <si>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</si>
  <si>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</si>
  <si>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</si>
  <si>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</si>
  <si>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</si>
  <si>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</si>
  <si>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</si>
  <si>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</si>
  <si>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</si>
  <si>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</si>
  <si>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</si>
  <si>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</si>
  <si>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</si>
  <si>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</si>
  <si>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</si>
  <si>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</si>
  <si>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</si>
  <si>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</si>
  <si>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</si>
  <si>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</si>
  <si>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</si>
  <si>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</si>
  <si>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</si>
  <si>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</si>
  <si>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</si>
  <si>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</si>
  <si>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</si>
  <si>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</si>
  <si>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</si>
  <si>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</si>
  <si>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</si>
  <si>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</si>
  <si>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</si>
  <si>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</si>
  <si>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</si>
  <si>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</si>
  <si>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</si>
  <si>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</si>
  <si>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</si>
  <si>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</si>
  <si>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</si>
  <si>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</si>
  <si>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</si>
  <si>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</si>
  <si>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</si>
  <si>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</si>
  <si>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</si>
  <si>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</si>
  <si>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de Mixtepec -Dto. 8-</t>
  </si>
  <si>
    <t>Zacatlán</t>
  </si>
  <si>
    <t>Carlos A. Carrillo</t>
  </si>
  <si>
    <t>20209</t>
  </si>
  <si>
    <t>21209</t>
  </si>
  <si>
    <t>30209</t>
  </si>
  <si>
    <t>San Juan de Mixtepec -Dto. 26-</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</si>
  <si>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</si>
  <si>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</si>
  <si>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</si>
  <si>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</si>
  <si>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</si>
  <si>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</si>
  <si>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</si>
  <si>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</si>
  <si>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</si>
  <si>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</si>
  <si>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</si>
  <si>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</si>
  <si>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</si>
  <si>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</si>
  <si>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</si>
  <si>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</si>
  <si>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</si>
  <si>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</si>
  <si>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</si>
  <si>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</si>
  <si>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</si>
  <si>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</si>
  <si>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</si>
  <si>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</si>
  <si>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</si>
  <si>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</si>
  <si>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</si>
  <si>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</si>
  <si>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</si>
  <si>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</si>
  <si>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</si>
  <si>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</si>
  <si>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</si>
  <si>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</si>
  <si>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</si>
  <si>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</si>
  <si>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</si>
  <si>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</si>
  <si>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</si>
  <si>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</si>
  <si>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</si>
  <si>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</si>
  <si>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</si>
  <si>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</si>
  <si>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</si>
  <si>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</si>
  <si>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</si>
  <si>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</si>
  <si>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</si>
  <si>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</si>
  <si>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</si>
  <si>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</si>
  <si>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</si>
  <si>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</si>
  <si>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</si>
  <si>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</si>
  <si>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</si>
  <si>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</si>
  <si>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</si>
  <si>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</si>
  <si>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</si>
  <si>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</si>
  <si>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</si>
  <si>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</si>
  <si>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</si>
  <si>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</si>
  <si>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</si>
  <si>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</si>
  <si>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</si>
  <si>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</si>
  <si>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</si>
  <si>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</si>
  <si>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</si>
  <si>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</si>
  <si>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</si>
  <si>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</si>
  <si>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</si>
  <si>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</si>
  <si>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</si>
  <si>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</si>
  <si>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Heroico 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</si>
  <si>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</si>
  <si>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</si>
  <si>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</si>
  <si>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</si>
  <si>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</si>
  <si>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</si>
  <si>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</si>
  <si>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</si>
  <si>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</si>
  <si>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</si>
  <si>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</si>
  <si>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</si>
  <si>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</si>
  <si>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</si>
  <si>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</si>
  <si>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</si>
  <si>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</si>
  <si>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</si>
  <si>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</si>
  <si>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</si>
  <si>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</si>
  <si>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</si>
  <si>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</si>
  <si>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</si>
  <si>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</si>
  <si>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</si>
  <si>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</si>
  <si>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</si>
  <si>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</si>
  <si>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</si>
  <si>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</si>
  <si>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</si>
  <si>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</si>
  <si>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</si>
  <si>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</si>
  <si>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</si>
  <si>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</si>
  <si>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</si>
  <si>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</si>
  <si>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</si>
  <si>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</si>
  <si>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</si>
  <si>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</si>
  <si>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</si>
  <si>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</si>
  <si>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</si>
  <si>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</si>
  <si>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</si>
  <si>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</si>
  <si>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</si>
  <si>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</si>
  <si>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</si>
  <si>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</si>
  <si>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</si>
  <si>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</si>
  <si>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</si>
  <si>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</si>
  <si>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</si>
  <si>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</si>
  <si>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</si>
  <si>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</si>
  <si>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</si>
  <si>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</si>
  <si>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</si>
  <si>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</si>
  <si>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</si>
  <si>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</si>
  <si>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</si>
  <si>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</si>
  <si>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</si>
  <si>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</si>
  <si>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</si>
  <si>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</si>
  <si>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</si>
  <si>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</si>
  <si>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</si>
  <si>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</si>
  <si>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</si>
  <si>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</si>
  <si>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</si>
  <si>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</si>
  <si>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</si>
  <si>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</si>
  <si>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</si>
  <si>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</si>
  <si>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</si>
  <si>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</si>
  <si>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</si>
  <si>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</si>
  <si>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</si>
  <si>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</si>
  <si>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</si>
  <si>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</si>
  <si>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</si>
  <si>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</si>
  <si>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</si>
  <si>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</si>
  <si>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</si>
  <si>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</si>
  <si>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</si>
  <si>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</si>
  <si>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</si>
  <si>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</si>
  <si>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</si>
  <si>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</si>
  <si>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</si>
  <si>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</si>
  <si>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</si>
  <si>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</si>
  <si>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</si>
  <si>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</si>
  <si>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</si>
  <si>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</si>
  <si>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</si>
  <si>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</si>
  <si>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</si>
  <si>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</si>
  <si>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</si>
  <si>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</si>
  <si>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</si>
  <si>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</si>
  <si>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</si>
  <si>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</si>
  <si>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</si>
  <si>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</si>
  <si>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</si>
  <si>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</si>
  <si>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</si>
  <si>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</si>
  <si>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</si>
  <si>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</si>
  <si>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</si>
  <si>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</si>
  <si>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</si>
  <si>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</si>
  <si>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</si>
  <si>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</si>
  <si>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</si>
  <si>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</si>
  <si>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</si>
  <si>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</si>
  <si>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</si>
  <si>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</si>
  <si>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</si>
  <si>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</si>
  <si>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</si>
  <si>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</si>
  <si>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</si>
  <si>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</si>
  <si>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</si>
  <si>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</si>
  <si>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</si>
  <si>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</si>
  <si>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</si>
  <si>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</si>
  <si>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</si>
  <si>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</si>
  <si>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</si>
  <si>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de Mixtepec -Dto. 22-</t>
  </si>
  <si>
    <t>20319</t>
  </si>
  <si>
    <t>San Pedro de Mixtepec -Dto. 26-</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</si>
  <si>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</si>
  <si>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</si>
  <si>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</si>
  <si>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</si>
  <si>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</si>
  <si>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</si>
  <si>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</si>
  <si>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</si>
  <si>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</si>
  <si>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</si>
  <si>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</si>
  <si>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</si>
  <si>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</si>
  <si>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</si>
  <si>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</si>
  <si>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</si>
  <si>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</si>
  <si>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</si>
  <si>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</si>
  <si>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</si>
  <si>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</si>
  <si>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</si>
  <si>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</si>
  <si>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</si>
  <si>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</si>
  <si>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</si>
  <si>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</si>
  <si>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</si>
  <si>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</si>
  <si>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</si>
  <si>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</si>
  <si>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</si>
  <si>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</si>
  <si>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</si>
  <si>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</si>
  <si>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</si>
  <si>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</si>
  <si>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</si>
  <si>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</si>
  <si>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</si>
  <si>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</si>
  <si>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</si>
  <si>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</si>
  <si>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</si>
  <si>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</si>
  <si>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</si>
  <si>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</si>
  <si>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</si>
  <si>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</si>
  <si>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</si>
  <si>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</si>
  <si>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</si>
  <si>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</si>
  <si>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</si>
  <si>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</si>
  <si>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</si>
  <si>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</si>
  <si>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</si>
  <si>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</si>
  <si>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</si>
  <si>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</si>
  <si>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</si>
  <si>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</si>
  <si>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</si>
  <si>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</si>
  <si>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</si>
  <si>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</si>
  <si>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</si>
  <si>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</si>
  <si>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</si>
  <si>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</si>
  <si>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</si>
  <si>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</si>
  <si>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</si>
  <si>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</si>
  <si>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</si>
  <si>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</si>
  <si>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</si>
  <si>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</si>
  <si>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</si>
  <si>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</si>
  <si>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</si>
  <si>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</si>
  <si>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</si>
  <si>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</si>
  <si>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</si>
  <si>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</si>
  <si>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</si>
  <si>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</si>
  <si>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</si>
  <si>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</si>
  <si>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</si>
  <si>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</si>
  <si>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</si>
  <si>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</si>
  <si>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</si>
  <si>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</si>
  <si>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</si>
  <si>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</si>
  <si>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</si>
  <si>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</si>
  <si>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</si>
  <si>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</si>
  <si>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</si>
  <si>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</si>
  <si>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</si>
  <si>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</si>
  <si>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</si>
  <si>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</si>
  <si>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</si>
  <si>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</si>
  <si>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</si>
  <si>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</si>
  <si>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</si>
  <si>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</si>
  <si>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</si>
  <si>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</si>
  <si>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</si>
  <si>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</si>
  <si>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</si>
  <si>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</si>
  <si>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</si>
  <si>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</si>
  <si>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</si>
  <si>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</si>
  <si>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</si>
  <si>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</si>
  <si>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</si>
  <si>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</si>
  <si>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</si>
  <si>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</si>
  <si>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</si>
  <si>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</si>
  <si>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</si>
  <si>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</si>
  <si>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</si>
  <si>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</si>
  <si>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</si>
  <si>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</si>
  <si>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</si>
  <si>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</si>
  <si>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</si>
  <si>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</si>
  <si>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</si>
  <si>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</si>
  <si>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</si>
  <si>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</si>
  <si>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</si>
  <si>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</si>
  <si>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</si>
  <si>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</si>
  <si>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</si>
  <si>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</si>
  <si>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</si>
  <si>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</si>
  <si>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</si>
  <si>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</si>
  <si>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</si>
  <si>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</si>
  <si>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</si>
  <si>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</si>
  <si>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</si>
  <si>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</si>
  <si>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</si>
  <si>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</si>
  <si>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</si>
  <si>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</si>
  <si>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</si>
  <si>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</si>
  <si>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</si>
  <si>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</si>
  <si>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</si>
  <si>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</si>
  <si>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</si>
  <si>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</si>
  <si>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</si>
  <si>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</si>
  <si>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</si>
  <si>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</si>
  <si>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</si>
  <si>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</si>
  <si>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</si>
  <si>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</si>
  <si>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</si>
  <si>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</si>
  <si>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</si>
  <si>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</si>
  <si>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</si>
  <si>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</si>
  <si>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</si>
  <si>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</si>
  <si>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</si>
  <si>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</si>
  <si>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</si>
  <si>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</si>
  <si>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</si>
  <si>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</si>
  <si>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</si>
  <si>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</si>
  <si>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</si>
  <si>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</si>
  <si>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</si>
  <si>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</si>
  <si>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</si>
  <si>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</si>
  <si>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</si>
  <si>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</si>
  <si>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</si>
  <si>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</si>
  <si>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</si>
  <si>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</si>
  <si>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</si>
  <si>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</si>
  <si>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</si>
  <si>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</si>
  <si>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</si>
  <si>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</si>
  <si>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</si>
  <si>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</si>
  <si>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</si>
  <si>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</si>
  <si>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</si>
  <si>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</si>
  <si>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</si>
  <si>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</si>
  <si>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</si>
  <si>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</si>
  <si>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</si>
  <si>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</si>
  <si>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</si>
  <si>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</si>
  <si>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</si>
  <si>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</si>
  <si>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</si>
  <si>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</si>
  <si>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</si>
  <si>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</si>
  <si>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</si>
  <si>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</si>
  <si>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</si>
  <si>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</si>
  <si>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</si>
  <si>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</si>
  <si>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</si>
  <si>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</si>
  <si>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</si>
  <si>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</si>
  <si>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</si>
  <si>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</si>
  <si>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</si>
  <si>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</si>
  <si>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</si>
  <si>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</si>
  <si>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</si>
  <si>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</si>
  <si>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</si>
  <si>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</si>
  <si>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</si>
  <si>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</si>
  <si>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</si>
  <si>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</si>
  <si>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</si>
  <si>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</si>
  <si>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</si>
  <si>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</si>
  <si>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</si>
  <si>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</si>
  <si>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</si>
  <si>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</si>
  <si>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</si>
  <si>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</si>
  <si>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</si>
  <si>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</si>
  <si>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</si>
  <si>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</si>
  <si>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</si>
  <si>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</si>
  <si>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</si>
  <si>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</si>
  <si>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</si>
  <si>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</si>
  <si>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</si>
  <si>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</si>
  <si>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</si>
  <si>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</si>
  <si>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</si>
  <si>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</si>
  <si>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</si>
  <si>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</si>
  <si>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</si>
  <si>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</si>
  <si>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</si>
  <si>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</si>
  <si>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</si>
  <si>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</si>
  <si>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</si>
  <si>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</si>
  <si>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</si>
  <si>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</si>
  <si>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</si>
  <si>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</si>
  <si>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</si>
  <si>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</si>
  <si>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</si>
  <si>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</si>
  <si>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</si>
  <si>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</si>
  <si>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</si>
  <si>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</si>
  <si>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</si>
  <si>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</si>
  <si>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</si>
  <si>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</si>
  <si>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</si>
  <si>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</si>
  <si>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</si>
  <si>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</si>
  <si>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</si>
  <si>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</si>
  <si>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</si>
  <si>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</si>
  <si>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</si>
  <si>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</si>
  <si>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</si>
  <si>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</si>
  <si>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</si>
  <si>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</si>
  <si>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</si>
  <si>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</si>
  <si>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</si>
  <si>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</si>
  <si>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</si>
  <si>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</si>
  <si>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</si>
  <si>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</si>
  <si>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</si>
  <si>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</si>
  <si>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</si>
  <si>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</si>
  <si>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</si>
  <si>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</si>
  <si>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</si>
  <si>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</si>
  <si>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</si>
  <si>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</si>
  <si>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</si>
  <si>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</si>
  <si>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</si>
  <si>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</si>
  <si>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</si>
  <si>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</si>
  <si>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</si>
  <si>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</si>
  <si>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</si>
  <si>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</si>
  <si>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</si>
  <si>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</si>
  <si>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</si>
  <si>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</si>
  <si>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</si>
  <si>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</si>
  <si>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</si>
  <si>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</si>
  <si>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</si>
  <si>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</si>
  <si>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</si>
  <si>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</si>
  <si>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</si>
  <si>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</si>
  <si>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</si>
  <si>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</si>
  <si>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</si>
  <si>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</si>
  <si>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</si>
  <si>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</si>
  <si>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</si>
  <si>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</si>
  <si>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</si>
  <si>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</si>
  <si>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</si>
  <si>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</si>
  <si>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</si>
  <si>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</si>
  <si>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</si>
  <si>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</si>
  <si>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</si>
  <si>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</si>
  <si>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</si>
  <si>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</si>
  <si>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</si>
  <si>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</si>
  <si>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</si>
  <si>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</si>
  <si>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</si>
  <si>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</si>
  <si>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</si>
  <si>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</si>
  <si>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</si>
  <si>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</si>
  <si>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</si>
  <si>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</si>
  <si>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</si>
  <si>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</si>
  <si>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</si>
  <si>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</si>
  <si>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</si>
  <si>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</si>
  <si>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</si>
  <si>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</si>
  <si>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</si>
  <si>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</si>
  <si>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</si>
  <si>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</si>
  <si>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</si>
  <si>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</si>
  <si>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</si>
  <si>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</si>
  <si>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</si>
  <si>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</si>
  <si>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</si>
  <si>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</si>
  <si>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</si>
  <si>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</si>
  <si>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</si>
  <si>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</si>
  <si>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</si>
  <si>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</si>
  <si>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</si>
  <si>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</si>
  <si>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</si>
  <si>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</si>
  <si>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</si>
  <si>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</si>
  <si>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</si>
  <si>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</si>
  <si>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</si>
  <si>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</si>
  <si>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</si>
  <si>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</si>
  <si>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</si>
  <si>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</si>
  <si>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</si>
  <si>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</si>
  <si>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</si>
  <si>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</si>
  <si>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</si>
  <si>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</si>
  <si>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</si>
  <si>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</si>
  <si>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</si>
  <si>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</si>
  <si>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</si>
  <si>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</si>
  <si>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</si>
  <si>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</si>
  <si>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</si>
  <si>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</si>
  <si>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</si>
  <si>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</si>
  <si>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</si>
  <si>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</si>
  <si>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</si>
  <si>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</si>
  <si>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</si>
  <si>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</si>
  <si>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</si>
  <si>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</si>
  <si>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</si>
  <si>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</si>
  <si>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</si>
  <si>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</si>
  <si>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</si>
  <si>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</si>
  <si>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</si>
  <si>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</si>
  <si>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</si>
  <si>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</si>
  <si>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</si>
  <si>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</si>
  <si>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</si>
  <si>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</si>
  <si>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</si>
  <si>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</si>
  <si>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</si>
  <si>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</si>
  <si>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</si>
  <si>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</si>
  <si>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</si>
  <si>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</si>
  <si>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</si>
  <si>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</si>
  <si>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</si>
  <si>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</si>
  <si>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</si>
  <si>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</si>
  <si>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</si>
  <si>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</si>
  <si>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</si>
  <si>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</si>
  <si>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</si>
  <si>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</si>
  <si>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r>
      <t xml:space="preserve">Instituciones informantes
</t>
    </r>
    <r>
      <rPr>
        <i/>
        <sz val="8"/>
        <color theme="1"/>
        <rFont val="Arial"/>
        <family val="2"/>
      </rPr>
      <t>(Responde: institución encargada de la defensoría pública y/ o de la asesoría jurídica de la entidad federativa)</t>
    </r>
  </si>
  <si>
    <t>PERSONA INFORMANTE BÁSICA</t>
  </si>
  <si>
    <t>FIRMA Y SELLO</t>
  </si>
  <si>
    <t>(Persona titular o servidora pública de la institución designada para atender la solicitud de información del presente módulo, y que tiene el carácter de figura responsable de entregar oficialmente la información. Cuando menos, se encuentra en el segundo o tercer nivel jerárquico)</t>
  </si>
  <si>
    <t>VoBo. a la información contenida en el presente cuestionario</t>
  </si>
  <si>
    <r>
      <t xml:space="preserve">Título </t>
    </r>
    <r>
      <rPr>
        <i/>
        <sz val="8"/>
        <rFont val="Arial"/>
        <family val="2"/>
      </rPr>
      <t>(Lic., Mtro(a)., Dr(a)., Ing., C., Sr(a)., etc.)</t>
    </r>
    <r>
      <rPr>
        <sz val="9"/>
        <rFont val="Arial"/>
        <family val="2"/>
      </rPr>
      <t>:</t>
    </r>
  </si>
  <si>
    <t>FIRMA</t>
  </si>
  <si>
    <t>Nombre(s):</t>
  </si>
  <si>
    <t>Primer apellido:</t>
  </si>
  <si>
    <t>Segundo apellido:</t>
  </si>
  <si>
    <t>Institución u órgano:</t>
  </si>
  <si>
    <t>PERSONA INFORMANTE COMPLEMENTARIA 1</t>
  </si>
  <si>
    <t>(Persona servidora pública -titular o designada- adscrita al área que es la principal productora de la información correspondiente al presente módulo. Nota: en caso de no requerir este tipo de persona informante deje las siguientes celdas en blanco)</t>
  </si>
  <si>
    <t>PERSONA INFORMANTE COMPLEMENTARIA 2</t>
  </si>
  <si>
    <t>(Persona servidora pública -titular o designada- adscrita al área que es la segunda principal productora de la información correspondiente al presente módulo. Nota: en caso de no requerir esta persona informante deje las siguientes celdas en blanco)</t>
  </si>
  <si>
    <t>OBSERVACIONES:</t>
  </si>
  <si>
    <r>
      <t xml:space="preserve">Personas participantes
</t>
    </r>
    <r>
      <rPr>
        <i/>
        <sz val="8"/>
        <rFont val="Arial"/>
        <family val="2"/>
      </rPr>
      <t>(Registrar a las personas servidoras públicas que participaron en la integración de la información y/ o en el llenado de los reactivos que se solicitan en el presente módulo. En caso de que las personas registradas como informantes básica y complementarias hayan integrado información, o llenado algunas preguntas, también deben registrarse en el presente apartado)</t>
    </r>
  </si>
  <si>
    <t>Personas servidoras públicas que participaron en el llenado del módulo</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</si>
  <si>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</si>
  <si>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</si>
  <si>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</si>
  <si>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</si>
  <si>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</si>
  <si>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</si>
  <si>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</si>
  <si>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</si>
  <si>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</si>
  <si>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</si>
  <si>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fuentes secundarias</t>
    </r>
    <r>
      <rPr>
        <i/>
        <sz val="8"/>
        <rFont val="Arial"/>
        <family val="2"/>
      </rPr>
      <t xml:space="preserve"> serían aquellas de las cuales se obtiene el resto de información (cuando hay más de una fuente).</t>
    </r>
  </si>
  <si>
    <r>
      <t xml:space="preserve">En la columna </t>
    </r>
    <r>
      <rPr>
        <b/>
        <i/>
        <sz val="8"/>
        <rFont val="Arial"/>
        <family val="2"/>
      </rPr>
      <t>Nombre de la fuente</t>
    </r>
    <r>
      <rPr>
        <i/>
        <sz val="8"/>
        <rFont val="Arial"/>
        <family val="2"/>
      </rPr>
      <t xml:space="preserve"> debe 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</si>
  <si>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t>
    </r>
  </si>
  <si>
    <r>
      <rPr>
        <b/>
        <i/>
        <u/>
        <sz val="8"/>
        <rFont val="Arial"/>
        <family val="2"/>
      </rPr>
      <t>Catálogo de tipos de fuente:</t>
    </r>
    <r>
      <rPr>
        <b/>
        <i/>
        <sz val="8"/>
        <rFont val="Arial"/>
        <family val="2"/>
      </rPr>
      <t xml:space="preserve">
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</si>
  <si>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En caso de que seleccione la categoría</t>
    </r>
    <r>
      <rPr>
        <b/>
        <i/>
        <sz val="8"/>
        <rFont val="Arial"/>
        <family val="2"/>
      </rPr>
      <t xml:space="preserve"> "Otra"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</si>
  <si>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No.</t>
  </si>
  <si>
    <t>Título</t>
  </si>
  <si>
    <t>Nombre(s)</t>
  </si>
  <si>
    <t>Primer apellido</t>
  </si>
  <si>
    <t>Segundo apellido</t>
  </si>
  <si>
    <t>Institución</t>
  </si>
  <si>
    <t>Unidad administrativa de adscripción</t>
  </si>
  <si>
    <t>Cargo o puesto</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</si>
  <si>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</si>
  <si>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</si>
  <si>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</si>
  <si>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</si>
  <si>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</si>
  <si>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</si>
  <si>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</si>
  <si>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</si>
  <si>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</si>
  <si>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</si>
  <si>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</si>
  <si>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Hernández</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</si>
  <si>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</si>
  <si>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</si>
  <si>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</si>
  <si>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</si>
  <si>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</si>
  <si>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</si>
  <si>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</si>
  <si>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</si>
  <si>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OTRA</t>
  </si>
  <si>
    <t>1.</t>
  </si>
  <si>
    <t>Sistema Informático propio</t>
  </si>
  <si>
    <t>2.</t>
  </si>
  <si>
    <t>Software comercial especializado</t>
  </si>
  <si>
    <t>3.</t>
  </si>
  <si>
    <t>Base de datos u hojas de cálculo estructuradas y estandarizadas</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</si>
  <si>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</si>
  <si>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</si>
  <si>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</si>
  <si>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</si>
  <si>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</si>
  <si>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</si>
  <si>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</si>
  <si>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</si>
  <si>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</si>
  <si>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</si>
  <si>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</si>
  <si>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</si>
  <si>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</si>
  <si>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</si>
  <si>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</si>
  <si>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</si>
  <si>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</si>
  <si>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</si>
  <si>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</si>
  <si>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</si>
  <si>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</si>
  <si>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</si>
  <si>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</si>
  <si>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</si>
  <si>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</si>
  <si>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</si>
  <si>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</si>
  <si>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</si>
  <si>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</si>
  <si>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</si>
  <si>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</si>
  <si>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</si>
  <si>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</si>
  <si>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</si>
  <si>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</si>
  <si>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</si>
  <si>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</si>
  <si>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</si>
  <si>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Instrucciones generales para las preguntas de la sección:</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</si>
  <si>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2025.
</t>
    </r>
    <r>
      <rPr>
        <b/>
        <i/>
        <sz val="8"/>
        <color theme="1"/>
        <rFont val="Arial"/>
        <family val="2"/>
      </rPr>
      <t>Al cierre del año:</t>
    </r>
    <r>
      <rPr>
        <i/>
        <sz val="8"/>
        <color theme="1"/>
        <rFont val="Arial"/>
        <family val="2"/>
      </rPr>
      <t xml:space="preserve"> la información se refiere a lo existente al 31 de diciembre de 2025.</t>
    </r>
  </si>
  <si>
    <t>2.- Los catálogos utilizados en el presente cuestionario corresponden a denominaciones estándar, de tal forma que si el nombre de alguna categoría no coincide exactamente con la utilizada en su institución, debe registrar los datos en aquella que sea homóloga.</t>
  </si>
  <si>
    <r>
      <t xml:space="preserve">3.- Debe considerar como </t>
    </r>
    <r>
      <rPr>
        <i/>
        <u/>
        <sz val="8"/>
        <color theme="1"/>
        <rFont val="Arial"/>
        <family val="2"/>
      </rPr>
      <t>institución</t>
    </r>
    <r>
      <rPr>
        <i/>
        <sz val="8"/>
        <color theme="1"/>
        <rFont val="Arial"/>
        <family val="2"/>
      </rPr>
      <t xml:space="preserve"> a la dirección general, coordinación general, división, departamento, instituto o, en términos genéricos, cualquier órgano, unidad administrativa o área encargada de la defensoría pública y/ o de la asesoría jurídica de la entidad federativa. Para efectos del presente censo, no debe considerar la información, de ser el caso, de la Comisión Ejecutiva de Atención a Víctimas u homóloga de la entidad federativa.</t>
    </r>
  </si>
  <si>
    <t>4.- Únicamente debe considerar la información de las unidades de defensoría pública y/ o de asesoría jurídica que liste en la pregunta 1.1.</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</si>
  <si>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</si>
  <si>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</si>
  <si>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7.- No deje celdas en blanco, salvo en los casos en que la instrucción así lo solicite. </t>
  </si>
  <si>
    <t>Glosario de la sección:</t>
  </si>
  <si>
    <r>
      <t xml:space="preserve">1.- </t>
    </r>
    <r>
      <rPr>
        <b/>
        <i/>
        <sz val="8"/>
        <color theme="1"/>
        <rFont val="Arial"/>
        <family val="2"/>
      </rPr>
      <t xml:space="preserve">Asesoría jurídica. </t>
    </r>
    <r>
      <rPr>
        <i/>
        <sz val="8"/>
        <color theme="1"/>
        <rFont val="Arial"/>
        <family val="2"/>
      </rPr>
      <t>Se refiere a la prestación de los servicios de asesoría jurídica y orientación en asuntos que no requieren la intervención en un proceso en materia civil, familiar, mercantil, laboral, penal, justicia para personas adolescentes, entre otras materias, con la finalidad de garantizar el derecho de acceso a la justicia. Asimismo, contempla aquellos servicios de asesoría o representación jurídica especializada en procesos penales a víctimas o personas ofendidas. Los servicios son gratuitos y se brindan a las personas elegibles de acuerdo con la normatividad aplicable.</t>
    </r>
  </si>
  <si>
    <r>
      <t xml:space="preserve">2.- </t>
    </r>
    <r>
      <rPr>
        <b/>
        <i/>
        <sz val="8"/>
        <color theme="1"/>
        <rFont val="Arial"/>
        <family val="2"/>
      </rPr>
      <t>Defensoría pública.</t>
    </r>
    <r>
      <rPr>
        <i/>
        <sz val="8"/>
        <color theme="1"/>
        <rFont val="Arial"/>
        <family val="2"/>
      </rPr>
      <t xml:space="preserve"> Se refiere a la prestación de los servicios de defensa y representación jurídica en procesos que requieren dicha intervención a efecto de garantizar el derecho a la defensa en juicios en materia civil, familiar, mercantil, laboral, penal, justicia para personas adolescentes, entre otras materias. Los servicios son gratuitos y se brindan a las personas elegibles de acuerdo con la normatividad aplicable.</t>
    </r>
  </si>
  <si>
    <t>I.1 Estructura organizacional</t>
  </si>
  <si>
    <t>Instrucción general para la pregunta de la subsección:</t>
  </si>
  <si>
    <t>1.- Debe considerar la información de las unidades de defensoría pública y/ o de asesoría jurídica en operación que formen parte de la estructura orgánica de la institución, de acuerdo con la correspondiente ley orgánica, reglamento interno, acuerdos de creación o disposición normativa homóloga.</t>
  </si>
  <si>
    <t>Glosario de la subsección:</t>
  </si>
  <si>
    <r>
      <t xml:space="preserve">1.- </t>
    </r>
    <r>
      <rPr>
        <b/>
        <i/>
        <sz val="8"/>
        <color theme="1"/>
        <rFont val="Arial"/>
        <family val="2"/>
      </rPr>
      <t>Unidad de defensoría pública y/ o de asesoría jurídica.</t>
    </r>
    <r>
      <rPr>
        <i/>
        <sz val="8"/>
        <color theme="1"/>
        <rFont val="Arial"/>
        <family val="2"/>
      </rPr>
      <t xml:space="preserve"> Se refiere al conjunto de instalaciones en donde se llevan a cabo las actividades sustantivas destinadas a la atención de los servicios de defensoría pública y de asesoría jurídica que proporciona la institución responsable de atender dichos temas.</t>
    </r>
  </si>
  <si>
    <t>1.1.-</t>
  </si>
  <si>
    <t>Anote el nombre de cada una de las unidades de defensoría pública y/ o de asesoría jurídica que conformaban al cierre del año 2025 la estructura orgánica de la institución. Por cada una de estas, señale la función desarrollada y las materias atendidas.</t>
  </si>
  <si>
    <t>En la columna "Nombre de las unidades de defensoría pública y/ o de asesoría jurídica" debe anotar el nombre de cada una de las unidades de defensoría pública y/ o de asesoría jurídica con las que haya contado. Por su parte, en la columna "ID unidad de defensoría pública y/ o de asesoría jurídica" el personal del INEGI debe anotar su clave y/ o número de identificación.</t>
  </si>
  <si>
    <t>El nombre de las unidades de defensoría pública y/ o de asesoría jurídica debe registrarse en mayúsculas, sin comillas ni signos de acentuación, puntuación, paréntesis y abreviaturas.</t>
  </si>
  <si>
    <t>En el numeral 1 debe considerar la información relacionada con la oficina central de la institución, aun cuando en esta se realicen funciones administrativas y/ o de coordinación de las unidades de defensoría pública y/ o de asesoría jurídica.</t>
  </si>
  <si>
    <t>En caso de que la institución solo desarrolle la función de defensoría pública, seleccione el código "1" en la columna "Función desarrollada" del numeral 1. En consecuencia, no puede seleccionar los códigos "2" y "3" en dicha columna para ninguna de las restantes unidades de defensoría pública y/ o de asesoría jurídica listadas.</t>
  </si>
  <si>
    <t>En caso de que la institución desarrolle simultáneamente las funciones de defensoría pública y de asesoría jurídica, seleccione el código "3" en la columna "Función desarrollada" del numeral 1. En consecuencia, puede seleccionar los códigos "1", "2" o "3" en dicha columna para cualquiera de las restantes unidades de defensoría pública y/ o de asesoría jurídica listadas.</t>
  </si>
  <si>
    <t>Para cada unidad de defensoría pública y/ o de asesoría jurídica, seleccione con una "X" la o las materias que correspondan.</t>
  </si>
  <si>
    <t>En caso de que la unidad de defensoría pública y/ o de asesoría jurídica listada en el numeral 1 desarrolle únicamente funciones administrativas y/ o de coordinación, seleccione la columna "Ninguna" y deje el resto de las columnas del apartado "Materias atendidas" en blanco. Para el resto de unidades de defensoría pública y/ o de asesoría jurídica listadas, no puede registrar información en dicha columna.</t>
  </si>
  <si>
    <t>En caso de que seleccione la columna "Otra materia", debe anotar el nombre de dicha(s) materia(s) en el recuadro destinado para tal efecto que se encuentra al final de la tabla de respuesta.</t>
  </si>
  <si>
    <t>En el Complemento debe anotar el tipo de posesión, ubicación geográfica, horario de atención y datos de contacto de cada una de las unidades de defensoría pública y/ o de asesoría jurídica en operación.</t>
  </si>
  <si>
    <t>Complemento</t>
  </si>
  <si>
    <t>inst 1</t>
  </si>
  <si>
    <t>Nombre de las unidades de defensoría pública y/ o de asesoría jurídica</t>
  </si>
  <si>
    <r>
      <t xml:space="preserve">ID unidad de defensoría pública y/ o de asesoría jurídica
</t>
    </r>
    <r>
      <rPr>
        <i/>
        <sz val="8"/>
        <rFont val="Arial"/>
        <family val="2"/>
      </rPr>
      <t>(para uso exclusivo del personal del INEGI)</t>
    </r>
  </si>
  <si>
    <r>
      <rPr>
        <b/>
        <sz val="9"/>
        <rFont val="Arial"/>
        <family val="2"/>
      </rPr>
      <t>Función desarrollada</t>
    </r>
    <r>
      <rPr>
        <sz val="9"/>
        <rFont val="Arial"/>
        <family val="2"/>
      </rPr>
      <t xml:space="preserve">
</t>
    </r>
    <r>
      <rPr>
        <i/>
        <sz val="8"/>
        <rFont val="Arial"/>
        <family val="2"/>
      </rPr>
      <t>(1. Defensoría pública / 2. Asesoría jurídica /
3. Defensoría pública y asesoría jurídica)</t>
    </r>
  </si>
  <si>
    <t>Materias atendidas</t>
  </si>
  <si>
    <t>BLOQUEO NUM 1</t>
  </si>
  <si>
    <t>BLANCOS</t>
  </si>
  <si>
    <t>MENSAJE BLANCOS</t>
  </si>
  <si>
    <t>inst 8</t>
  </si>
  <si>
    <t>inst 4</t>
  </si>
  <si>
    <t>Civil</t>
  </si>
  <si>
    <t>Familiar</t>
  </si>
  <si>
    <t>Mercantil</t>
  </si>
  <si>
    <t>Laboral</t>
  </si>
  <si>
    <t>Penal</t>
  </si>
  <si>
    <t>Justicia para personas adolescentes</t>
  </si>
  <si>
    <t>Administrativa</t>
  </si>
  <si>
    <t>Indígena</t>
  </si>
  <si>
    <t>Amparo</t>
  </si>
  <si>
    <t>Agraria</t>
  </si>
  <si>
    <r>
      <t xml:space="preserve">Otra materia </t>
    </r>
    <r>
      <rPr>
        <i/>
        <sz val="8"/>
        <rFont val="Arial"/>
        <family val="2"/>
      </rPr>
      <t>(especifique)</t>
    </r>
  </si>
  <si>
    <t>Ninguna</t>
  </si>
  <si>
    <t>No identificado</t>
  </si>
  <si>
    <t>MAYUSCULAS</t>
  </si>
  <si>
    <t>RESULTADO</t>
  </si>
  <si>
    <t>Bandera</t>
  </si>
  <si>
    <t>numeral(es)</t>
  </si>
  <si>
    <t>Catálogo</t>
  </si>
  <si>
    <t>OTRO_MATERIA</t>
  </si>
  <si>
    <t>Funcion desarrollada COD 1</t>
  </si>
  <si>
    <t>COD 1 PERSONAS DEFENSORA PUBLICA</t>
  </si>
  <si>
    <t>COD 2 PERSONAS ASESORA PUBLICA</t>
  </si>
  <si>
    <t>COD 3 PERSONAS DEFENSORAY ASESORIA PUBLICA</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</si>
  <si>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</si>
  <si>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</si>
  <si>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</si>
  <si>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</si>
  <si>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</si>
  <si>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</si>
  <si>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</si>
  <si>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</si>
  <si>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</si>
  <si>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</si>
  <si>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</si>
  <si>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</si>
  <si>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</si>
  <si>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</si>
  <si>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</si>
  <si>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</si>
  <si>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</si>
  <si>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</si>
  <si>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</si>
  <si>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</si>
  <si>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</si>
  <si>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</si>
  <si>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</si>
  <si>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</si>
  <si>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</si>
  <si>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</si>
  <si>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</si>
  <si>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</si>
  <si>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</si>
  <si>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</si>
  <si>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</si>
  <si>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</si>
  <si>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</si>
  <si>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</si>
  <si>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</si>
  <si>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</si>
  <si>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36</t>
  </si>
  <si>
    <t>37.</t>
  </si>
  <si>
    <t>37</t>
  </si>
  <si>
    <t>38.</t>
  </si>
  <si>
    <t>38</t>
  </si>
  <si>
    <t>39.</t>
  </si>
  <si>
    <t>39</t>
  </si>
  <si>
    <t>40.</t>
  </si>
  <si>
    <t>40</t>
  </si>
  <si>
    <t>41.</t>
  </si>
  <si>
    <t>41</t>
  </si>
  <si>
    <t>42.</t>
  </si>
  <si>
    <t>42</t>
  </si>
  <si>
    <t>43.</t>
  </si>
  <si>
    <t>43</t>
  </si>
  <si>
    <t>44.</t>
  </si>
  <si>
    <t>44</t>
  </si>
  <si>
    <t>45.</t>
  </si>
  <si>
    <t>45</t>
  </si>
  <si>
    <t>46.</t>
  </si>
  <si>
    <t>46</t>
  </si>
  <si>
    <t>47.</t>
  </si>
  <si>
    <t>47</t>
  </si>
  <si>
    <t>48.</t>
  </si>
  <si>
    <t>48</t>
  </si>
  <si>
    <t>49.</t>
  </si>
  <si>
    <t>49</t>
  </si>
  <si>
    <t>50.</t>
  </si>
  <si>
    <t>50</t>
  </si>
  <si>
    <t>51.</t>
  </si>
  <si>
    <t>51</t>
  </si>
  <si>
    <t>52.</t>
  </si>
  <si>
    <t>52</t>
  </si>
  <si>
    <t>53.</t>
  </si>
  <si>
    <t>53</t>
  </si>
  <si>
    <t>54.</t>
  </si>
  <si>
    <t>54</t>
  </si>
  <si>
    <t>55.</t>
  </si>
  <si>
    <t>55</t>
  </si>
  <si>
    <t>56.</t>
  </si>
  <si>
    <t>56</t>
  </si>
  <si>
    <t>57.</t>
  </si>
  <si>
    <t>57</t>
  </si>
  <si>
    <t>58.</t>
  </si>
  <si>
    <t>58</t>
  </si>
  <si>
    <t>59.</t>
  </si>
  <si>
    <t>59</t>
  </si>
  <si>
    <t>60.</t>
  </si>
  <si>
    <t>60</t>
  </si>
  <si>
    <t>Total de unidades de defensoría pública y/ o de asesoría jurídica</t>
  </si>
  <si>
    <t>CIVIL</t>
  </si>
  <si>
    <t>FAMILIAR</t>
  </si>
  <si>
    <t>MERCANTIL</t>
  </si>
  <si>
    <t>LABORAL</t>
  </si>
  <si>
    <t>PENAL</t>
  </si>
  <si>
    <t>JUSTICIA</t>
  </si>
  <si>
    <t>ADMIN</t>
  </si>
  <si>
    <t>INDIGENA</t>
  </si>
  <si>
    <t>AMPARO</t>
  </si>
  <si>
    <t>AGRARIA</t>
  </si>
  <si>
    <r>
      <rPr>
        <sz val="9"/>
        <rFont val="Arial"/>
        <family val="2"/>
      </rPr>
      <t>Otra materia:</t>
    </r>
    <r>
      <rPr>
        <sz val="8"/>
        <rFont val="Arial"/>
        <family val="2"/>
      </rPr>
      <t xml:space="preserve">
</t>
    </r>
    <r>
      <rPr>
        <i/>
        <sz val="8"/>
        <rFont val="Arial"/>
        <family val="2"/>
      </rPr>
      <t>(especifique)</t>
    </r>
  </si>
  <si>
    <t>Otra Materia - Val. Especifique Claves</t>
  </si>
  <si>
    <t>PALABRAS CLAVE</t>
  </si>
  <si>
    <t>NUMERALES / OPCIONES</t>
  </si>
  <si>
    <t>RESPUESTA COINCIDENCIA</t>
  </si>
  <si>
    <t>MENSAJE</t>
  </si>
  <si>
    <t>En caso de tener algún comentario u observación al dato registrado en la respuesta de la presente pregunta, o los datos que derivan de la misma, favor de anotarlo en el siguiente espacio. De lo contrario, déjelo en blanco.</t>
  </si>
  <si>
    <t>justicia,adolescente</t>
  </si>
  <si>
    <t>indigena</t>
  </si>
  <si>
    <t>I.2 Equipo informático</t>
  </si>
  <si>
    <t>Instrucción general para las preguntas de la subsección:</t>
  </si>
  <si>
    <t>1.- No debe considerar las multifuncionales, servidores, tabletas electrónicas, computadoras e impresoras que se hayan encontrado fuera de servicio, o bien, no habían sido asignadas para su uso u operación al cierre del año.</t>
  </si>
  <si>
    <r>
      <t xml:space="preserve">1.- </t>
    </r>
    <r>
      <rPr>
        <b/>
        <i/>
        <sz val="8"/>
        <rFont val="Arial"/>
        <family val="2"/>
      </rPr>
      <t xml:space="preserve">Multifuncional. </t>
    </r>
    <r>
      <rPr>
        <i/>
        <sz val="8"/>
        <rFont val="Arial"/>
        <family val="2"/>
      </rPr>
      <t>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r>
  </si>
  <si>
    <r>
      <t xml:space="preserve">2.- </t>
    </r>
    <r>
      <rPr>
        <b/>
        <i/>
        <sz val="8"/>
        <rFont val="Arial"/>
        <family val="2"/>
      </rPr>
      <t xml:space="preserve">Servicios de conexión remota. </t>
    </r>
    <r>
      <rPr>
        <i/>
        <sz val="8"/>
        <rFont val="Arial"/>
        <family val="2"/>
      </rPr>
      <t>Se refiere a los servicios que posibilitan a los usuarios conectarse por red a otro ordenador como si se accediera desde el propio ordenador, permitiendo utilizar y/ o extraer información y datos. Un ejemplo de estos servicios es la VPN, que permite conectar una o más computadoras a una red privada utilizando internet.</t>
    </r>
  </si>
  <si>
    <t>1.2.-</t>
  </si>
  <si>
    <t>Anote la cantidad de multifuncionales, servidores y tabletas electrónicas, así como de computadoras e impresoras, según tipo, con las que contaba al cierre del año 2025 la institución. Asimismo, indique si durante el referido año contó con servicios de conexión remota.</t>
  </si>
  <si>
    <t>Multifuncionales</t>
  </si>
  <si>
    <t>Servidores</t>
  </si>
  <si>
    <t>Tabletas electrónicas</t>
  </si>
  <si>
    <t>Computadoras, según tipo</t>
  </si>
  <si>
    <t>Impresoras, según tipo</t>
  </si>
  <si>
    <r>
      <t xml:space="preserve">¿Contó con servicios de conexión remota?
</t>
    </r>
    <r>
      <rPr>
        <i/>
        <sz val="8"/>
        <rFont val="Arial"/>
        <family val="2"/>
      </rPr>
      <t>(1. Sí / 2. No / 9. No identificado)</t>
    </r>
  </si>
  <si>
    <t>Total</t>
  </si>
  <si>
    <r>
      <t xml:space="preserve">Personales
</t>
    </r>
    <r>
      <rPr>
        <i/>
        <sz val="8"/>
        <rFont val="Arial"/>
        <family val="2"/>
      </rPr>
      <t>(de escritorio)</t>
    </r>
  </si>
  <si>
    <t>Portátiles</t>
  </si>
  <si>
    <t>Para uso personal</t>
  </si>
  <si>
    <t>Para uso compartido</t>
  </si>
  <si>
    <t>TOTAL1</t>
  </si>
  <si>
    <t>NS1</t>
  </si>
  <si>
    <t>SUMA1</t>
  </si>
  <si>
    <t>COMP1</t>
  </si>
  <si>
    <t>TOTAL2</t>
  </si>
  <si>
    <t>NS2</t>
  </si>
  <si>
    <t>SUMA2</t>
  </si>
  <si>
    <t>COMP2</t>
  </si>
  <si>
    <t>SUM COMP:</t>
  </si>
  <si>
    <t>1.3.-</t>
  </si>
  <si>
    <t>Indique las unidades de defensoría pública y/ o de asesoría jurídica que al cierre del año 2025 contaban con computadoras. Por cada una de estas, anote el total de computadoras con las que contaba, así como la cantidad de estas que presentaban conexión a internet.</t>
  </si>
  <si>
    <t xml:space="preserve"> </t>
  </si>
  <si>
    <t>El listado de unidades de defensoría pública y/ o de asesoría jurídica que se despliega es el mismo que registró como respuesta en la pregunta 1.1.</t>
  </si>
  <si>
    <t>En caso de que la cantidad reportada como respuesta en la columna "Total" del apartado "Computadoras, según tipo" de la pregunta anterior no sea un dato numérico mayor a cero, no puede registrar información en el presente reactivo.</t>
  </si>
  <si>
    <t>En caso de que las computadoras hayan sido utilizadas por más de una unidad de defensoría pública y/ o de asesoría jurídica, debe considerarlas únicamente en la que las tenga bajo resguardo oficial o registradas en sus inventarios correspondientes.</t>
  </si>
  <si>
    <t>En caso de que determinada unidad de defensoría pública y/ o de asesoría jurídica no haya contado con computadoras, o no cuente con información para determinarlo, indíquelo en la columna correspondiente conforme al catálogo respectivo y deje el resto de la fila en blanco.</t>
  </si>
  <si>
    <t>Para cada unidad de defensoría pública y/ o de asesoría jurídica, la cantidad registrada en la columna "Computadoras con conexión a internet" debe ser igual o menor a la cantidad reportada en la columna "Computadoras".</t>
  </si>
  <si>
    <t>La suma de las cantidades registradas en la columna "Computadoras" debe ser igual a la cantidad reportada como respuesta en la columna "Total" del apartado "Computadoras, según tipo" de la pregunta anterior.</t>
  </si>
  <si>
    <t>inst 2</t>
  </si>
  <si>
    <t>inst 3</t>
  </si>
  <si>
    <t>inst 5</t>
  </si>
  <si>
    <t>BLOQUEO SUM P.1.4.</t>
  </si>
  <si>
    <t>PREG.  PIVOTE</t>
  </si>
  <si>
    <t>COMP.COMPUTADORAS</t>
  </si>
  <si>
    <t>MENSAJE ERROR inst 4</t>
  </si>
  <si>
    <t>COMP_COMPUTADORAS P.1.4.</t>
  </si>
  <si>
    <r>
      <t xml:space="preserve">¿Contaba con computadoras?
</t>
    </r>
    <r>
      <rPr>
        <i/>
        <sz val="8"/>
        <rFont val="Arial"/>
        <family val="2"/>
      </rPr>
      <t>(1. Sí / 2. No / 9. No identificado)</t>
    </r>
  </si>
  <si>
    <t>Computadoras</t>
  </si>
  <si>
    <t>Computadoras con conexión a internet</t>
  </si>
  <si>
    <t>Sum Comp</t>
  </si>
  <si>
    <t>S</t>
  </si>
  <si>
    <t>4.- Únicamente debe considerar la información de las unidades de defensoría pública y/ o de asesoría jurídica listadas en la pregunta 1.1.</t>
  </si>
  <si>
    <t>II.1 Perfil de la persona titular de la institución</t>
  </si>
  <si>
    <t>2.1.-</t>
  </si>
  <si>
    <t>Anote el nombre de la institución e indique los datos de la persona titular al cierre del año 2025, utilizando para tal efecto los catálogos que se presentan en la parte inferior de la siguiente tabla.</t>
  </si>
  <si>
    <t>El nombre de la institución debe registrarse en mayúsculas, sin comillas ni signos de acentuación, puntuación, paréntesis y abreviaturas.</t>
  </si>
  <si>
    <t>En caso de que al cierre del año no se haya realizado el nombramiento de la persona titular de la institución, o se encontrara vacante, seleccione el código "8" en la columna "Sexo" y deje el resto de la fila en blanco.</t>
  </si>
  <si>
    <t>Para el caso de la edad, debe considerar los años cumplidos al 31 de diciembre de 2025.</t>
  </si>
  <si>
    <t>Para el caso de los ingresos brutos mensuales, debe considerar aquellos percibidos por el desempeño de sus funciones como persona titular de la institución, independientemente de la institución pública que erogue dicha remuneración. Estos ingresos deben anotarse en pesos mexicanos (números enteros), por lo que no debe agregar la frase "miles o millones" ni desagregar decimales.</t>
  </si>
  <si>
    <t>Para el caso de los ingresos brutos mensuales, en caso de que la persona titular de la institución no haya recibido alguna contraprestación por el ejercicio de dicho cargo, anote "NA" (No aplica) en la columna correspondiente y justifíquelo en el recuadro de comentarios que se encuentra en la parte inferior de los catálogos de respuesta.</t>
  </si>
  <si>
    <t>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2025.</t>
  </si>
  <si>
    <t>Para el caso del último grado de estudios, en caso de que registre el código "1" en la columna "Nivel de escolaridad", debe anotar el código "8" en la columna "Estatus".</t>
  </si>
  <si>
    <t>Para el caso del último grado de estudios, en caso de que registre el código "2", "3" o "4" en la columna "Nivel de escolaridad", no puede hacer uso del código "4" en la columna "Estatus".</t>
  </si>
  <si>
    <t>Para el caso del último grado de estudios, en caso de que registre el código "9" en la columna "Nivel de escolaridad", únicamente puede seleccionar el código "9" en la columna "Estatus".</t>
  </si>
  <si>
    <t>Para el caso de la institución de procedencia, debe considerar la última institución en la que la persona titular de la institución haya prestado sus servicios previo a su nombramiento.</t>
  </si>
  <si>
    <t>Para el caso de la antigüedad en el servicio público, debe considerar los años cumplidos en el mismo al 31 de diciembre de 2025, aunque estos no hayan sido continuos y/ o en el mismo cargo y/ o plaza. En caso de que dicha antigüedad sea menor a 12 meses, debe registrar 0.</t>
  </si>
  <si>
    <t>En caso de que en la columna "Institución de procedencia" seleccione algún código diferente al "15", "16", "17" o "99", en la columna "Antigüedad en el servicio público" no puede registrar 0. En caso de que esta instrucción no le aplique, justifíquelo en el recuadro que se encuentra en la parte inferior de los catálogos de respuesta.</t>
  </si>
  <si>
    <t>Para el caso de la antigüedad en el cargo, debe considerar los años continuos cumplidos en el mismo al 31 de diciembre de 2025. En caso de que dicha antigüedad sea menor a 12 meses, debe registrar 0. En consecuencia, el dato registrado en esta columna debe ser igual o menor al reportado en la columna "Antigüedad en el servicio público".</t>
  </si>
  <si>
    <t>En caso de que seleccione el código "7" en la columna "Forma de designación", debe anotar el nombre de dicha forma de designación en el recuadro destinado para tal efecto que se encuentra al final de la tabla de respuesta.</t>
  </si>
  <si>
    <t>Nombre de la institución</t>
  </si>
  <si>
    <t>Perfil de la persona titular de la institución</t>
  </si>
  <si>
    <r>
      <t xml:space="preserve">Sexo </t>
    </r>
    <r>
      <rPr>
        <i/>
        <sz val="8"/>
        <rFont val="Arial"/>
        <family val="2"/>
      </rPr>
      <t>(ver catálogo)</t>
    </r>
  </si>
  <si>
    <r>
      <t xml:space="preserve">Edad </t>
    </r>
    <r>
      <rPr>
        <i/>
        <sz val="8"/>
        <rFont val="Arial"/>
        <family val="2"/>
      </rPr>
      <t>(años)</t>
    </r>
  </si>
  <si>
    <r>
      <t xml:space="preserve">Ingresos brutos mensuales </t>
    </r>
    <r>
      <rPr>
        <i/>
        <sz val="8"/>
        <color theme="1"/>
        <rFont val="Arial"/>
        <family val="2"/>
      </rPr>
      <t>(pesos)</t>
    </r>
  </si>
  <si>
    <t>Último grado de estudios</t>
  </si>
  <si>
    <r>
      <t xml:space="preserve">Institución de procedencia </t>
    </r>
    <r>
      <rPr>
        <i/>
        <sz val="8"/>
        <color theme="1"/>
        <rFont val="Arial"/>
        <family val="2"/>
      </rPr>
      <t>(ver catálogo)</t>
    </r>
  </si>
  <si>
    <r>
      <t xml:space="preserve">Antigüedad en el servicio público </t>
    </r>
    <r>
      <rPr>
        <i/>
        <sz val="8"/>
        <rFont val="Arial"/>
        <family val="2"/>
      </rPr>
      <t>(años)</t>
    </r>
  </si>
  <si>
    <r>
      <t xml:space="preserve">Antigüedad en el cargo </t>
    </r>
    <r>
      <rPr>
        <i/>
        <sz val="8"/>
        <rFont val="Arial"/>
        <family val="2"/>
      </rPr>
      <t>(años)</t>
    </r>
  </si>
  <si>
    <r>
      <t>Condición de pertenencia a población afromexicana o afrodescendiente</t>
    </r>
    <r>
      <rPr>
        <i/>
        <sz val="8"/>
        <rFont val="Arial"/>
        <family val="2"/>
      </rPr>
      <t xml:space="preserve"> (1. Sí / 2. No / 9. No identificado)</t>
    </r>
  </si>
  <si>
    <r>
      <t xml:space="preserve">Condición de pertenencia a pueblo indígena </t>
    </r>
    <r>
      <rPr>
        <i/>
        <sz val="8"/>
        <rFont val="Arial"/>
        <family val="2"/>
      </rPr>
      <t>(ver catálogo)</t>
    </r>
  </si>
  <si>
    <r>
      <t xml:space="preserve">Condición de discapacidad </t>
    </r>
    <r>
      <rPr>
        <i/>
        <sz val="8"/>
        <color theme="1"/>
        <rFont val="Arial"/>
        <family val="2"/>
      </rPr>
      <t>(ver catálogo)</t>
    </r>
  </si>
  <si>
    <r>
      <t xml:space="preserve">Forma de designación </t>
    </r>
    <r>
      <rPr>
        <i/>
        <sz val="8"/>
        <rFont val="Arial"/>
        <family val="2"/>
      </rPr>
      <t>(ver catálogo)</t>
    </r>
  </si>
  <si>
    <t>inst 7</t>
  </si>
  <si>
    <t>inst 9</t>
  </si>
  <si>
    <t>inst 12</t>
  </si>
  <si>
    <t>inst 13</t>
  </si>
  <si>
    <t>inst 14</t>
  </si>
  <si>
    <r>
      <t xml:space="preserve">Nivel de escolaridad </t>
    </r>
    <r>
      <rPr>
        <i/>
        <sz val="8"/>
        <color theme="1"/>
        <rFont val="Arial"/>
        <family val="2"/>
      </rPr>
      <t>(ver catálogo)</t>
    </r>
  </si>
  <si>
    <r>
      <t xml:space="preserve">Estatus </t>
    </r>
    <r>
      <rPr>
        <i/>
        <sz val="8"/>
        <color theme="1"/>
        <rFont val="Arial"/>
        <family val="2"/>
      </rPr>
      <t>(ver catálogo)</t>
    </r>
  </si>
  <si>
    <t>BLOQUEO SEXO</t>
  </si>
  <si>
    <t>ESTATUS_8</t>
  </si>
  <si>
    <t>ESTATUS_4</t>
  </si>
  <si>
    <t>ESTATUS_9</t>
  </si>
  <si>
    <t>INSTITUCION_PROCEDENCIA</t>
  </si>
  <si>
    <t>ANTIGÜEDAD</t>
  </si>
  <si>
    <t>FORMA_DESIG</t>
  </si>
  <si>
    <t>EDAD</t>
  </si>
  <si>
    <t>COMP_EDAD</t>
  </si>
  <si>
    <r>
      <t xml:space="preserve">Otra forma de designación:
</t>
    </r>
    <r>
      <rPr>
        <i/>
        <sz val="8"/>
        <rFont val="Arial"/>
        <family val="2"/>
      </rPr>
      <t>(especifique)</t>
    </r>
  </si>
  <si>
    <t xml:space="preserve"> Forma designacion- Val. Especifique Claves</t>
  </si>
  <si>
    <t>Catálogo de sexo</t>
  </si>
  <si>
    <t>Catálogo de condición de pertenencia a pueblo indígena</t>
  </si>
  <si>
    <t>Catálogo de condición de discapacidad</t>
  </si>
  <si>
    <t>gobernador,jefe,gobierno</t>
  </si>
  <si>
    <t>Gobernador(a) o Jefe(a) de Gobierno</t>
  </si>
  <si>
    <t>Hombre</t>
  </si>
  <si>
    <t>Chinanteco</t>
  </si>
  <si>
    <t>Dificultad o impedimento para caminar, subir o bajar usando sus piernas</t>
  </si>
  <si>
    <t>titular,consejeria,homologa,entidad</t>
  </si>
  <si>
    <t>Persona titular de la Consejería Jurídica u homóloga de la entidad federativa</t>
  </si>
  <si>
    <t>Mujer</t>
  </si>
  <si>
    <t>Ch'ol</t>
  </si>
  <si>
    <r>
      <t xml:space="preserve">Dificultad o impedimento para ver </t>
    </r>
    <r>
      <rPr>
        <i/>
        <sz val="8"/>
        <rFont val="Arial"/>
        <family val="2"/>
      </rPr>
      <t>(aunque use lentes)</t>
    </r>
  </si>
  <si>
    <t>magistrad,president,justicia,entidad</t>
  </si>
  <si>
    <t>Magistrado(a) Presidente(a) del Tribunal Superior de Justicia de la entidad federativa</t>
  </si>
  <si>
    <t>Vacante</t>
  </si>
  <si>
    <t>Cora</t>
  </si>
  <si>
    <t>Dificultad o impedimento para mover o usar sus brazos o manos</t>
  </si>
  <si>
    <t>consejo,judicatura,organo,administracion,homologo</t>
  </si>
  <si>
    <t>Consejo de la Judicatura u Órgano de Administración Judicial u homólogo de la entidad federativa</t>
  </si>
  <si>
    <t>Huasteco</t>
  </si>
  <si>
    <t>Dificultad o impedimento para aprender, recordar o concentrarse</t>
  </si>
  <si>
    <t>congreso,estatal</t>
  </si>
  <si>
    <t>Congreso Estatal</t>
  </si>
  <si>
    <t>Huichol</t>
  </si>
  <si>
    <r>
      <t xml:space="preserve">Dificultad o impedimento para escuchar </t>
    </r>
    <r>
      <rPr>
        <i/>
        <sz val="8"/>
        <rFont val="Arial"/>
        <family val="2"/>
      </rPr>
      <t>(aunque use aparato auditivo)</t>
    </r>
  </si>
  <si>
    <t>servicio,profesional,homologo</t>
  </si>
  <si>
    <t>Servicio Profesional de Carrera u homólogo</t>
  </si>
  <si>
    <t>Catálogo de nivel de escolaridad</t>
  </si>
  <si>
    <t>Maya</t>
  </si>
  <si>
    <r>
      <t xml:space="preserve">Dificultad o impedimento para hablar o comunicarse </t>
    </r>
    <r>
      <rPr>
        <i/>
        <sz val="8"/>
        <rFont val="Arial"/>
        <family val="2"/>
      </rPr>
      <t>(por ejemplo, entender o ser entendido o entendida por otras personas)</t>
    </r>
  </si>
  <si>
    <t>Ninguno</t>
  </si>
  <si>
    <t>Mayo</t>
  </si>
  <si>
    <t>Dificultad o impedimento para bañarse, vestirse o comer</t>
  </si>
  <si>
    <t>Preescolar o primaria</t>
  </si>
  <si>
    <t>Mazahua</t>
  </si>
  <si>
    <r>
      <t xml:space="preserve">Dificultad o impedimento para realizar sus actividades diarias por problemas emocionales o mentales </t>
    </r>
    <r>
      <rPr>
        <i/>
        <sz val="8"/>
        <rFont val="Arial"/>
        <family val="2"/>
      </rPr>
      <t>(con autonomía e independencia por problemas con depresión, bipolaridad, esquizofrenia, etc.)</t>
    </r>
  </si>
  <si>
    <t>Secundaria</t>
  </si>
  <si>
    <t>Mazateco</t>
  </si>
  <si>
    <t>Otro tipo</t>
  </si>
  <si>
    <t>Preparatoria</t>
  </si>
  <si>
    <t>Mixe</t>
  </si>
  <si>
    <t>Discapacidad no identificada</t>
  </si>
  <si>
    <t>Carrera técnica o carrera comercial</t>
  </si>
  <si>
    <t>Mixteco</t>
  </si>
  <si>
    <t xml:space="preserve">Más de un tipo de discapacidad </t>
  </si>
  <si>
    <t>Licenciatura</t>
  </si>
  <si>
    <t>Náhuatl</t>
  </si>
  <si>
    <t>Maestría</t>
  </si>
  <si>
    <t>Otomí</t>
  </si>
  <si>
    <t>99.</t>
  </si>
  <si>
    <t>Doctorado</t>
  </si>
  <si>
    <t>Tarasco/ Purépecha</t>
  </si>
  <si>
    <t>Tarahumara</t>
  </si>
  <si>
    <t>Catálogo de institución de procedencia</t>
  </si>
  <si>
    <t>Tepehuano</t>
  </si>
  <si>
    <r>
      <t xml:space="preserve">Poder Judicial de la Federación </t>
    </r>
    <r>
      <rPr>
        <i/>
        <sz val="8"/>
        <color theme="1"/>
        <rFont val="Arial"/>
        <family val="2"/>
      </rPr>
      <t>(sin incluir al Instituto Federal de Defensoría Pública, la Defensoría Pública Electoral y la Defensoría Pública Electoral Especializada en la Atención de Asuntos de Violencia Política en Razón de Género)</t>
    </r>
  </si>
  <si>
    <t>Catálogo de estatus del nivel de escolaridad</t>
  </si>
  <si>
    <t>Tlapaneco</t>
  </si>
  <si>
    <t>Instituto Federal de Defensoría Pública</t>
  </si>
  <si>
    <t>Cursando</t>
  </si>
  <si>
    <t>Totonaco</t>
  </si>
  <si>
    <t>Defensoría Pública Electoral</t>
  </si>
  <si>
    <t>Inconcluso</t>
  </si>
  <si>
    <t>Tseltal</t>
  </si>
  <si>
    <t>Defensoría Pública Electoral Especializada en la Atención de Asuntos de Violencia Política en Razón de Género</t>
  </si>
  <si>
    <t>Concluido</t>
  </si>
  <si>
    <t>Tsotsil</t>
  </si>
  <si>
    <t>Comisión Ejecutiva de Atención a Víctimas</t>
  </si>
  <si>
    <t>Titulado</t>
  </si>
  <si>
    <t>Yaqui</t>
  </si>
  <si>
    <r>
      <t xml:space="preserve">Consejería Jurídica u homóloga de la entidad federativa </t>
    </r>
    <r>
      <rPr>
        <i/>
        <sz val="8"/>
        <rFont val="Arial"/>
        <family val="2"/>
      </rPr>
      <t>(sin incluir, de ser el caso, a la institución encargada de la defensoría pública y/ o de la asesoría jurídica)</t>
    </r>
  </si>
  <si>
    <t>No aplica</t>
  </si>
  <si>
    <t>Zapoteco</t>
  </si>
  <si>
    <r>
      <t xml:space="preserve">Consejería Jurídica u homóloga de otra entidad federativa </t>
    </r>
    <r>
      <rPr>
        <i/>
        <sz val="8"/>
        <rFont val="Arial"/>
        <family val="2"/>
      </rPr>
      <t>(sin incluir, de ser el caso, a la institución encargada de la defensoría pública y/ o de la asesoría jurídica)</t>
    </r>
  </si>
  <si>
    <t>Zoque</t>
  </si>
  <si>
    <r>
      <t xml:space="preserve">Poder Judicial de la entidad federativa </t>
    </r>
    <r>
      <rPr>
        <i/>
        <sz val="8"/>
        <rFont val="Arial"/>
        <family val="2"/>
      </rPr>
      <t>(sin incluir, de ser el caso, a la institución encargada de la defensoría pública y/ o de la asesoría jurídica)</t>
    </r>
  </si>
  <si>
    <t>Otro pueblo indígena</t>
  </si>
  <si>
    <r>
      <t xml:space="preserve">Poder Judicial de otra entidad federativa </t>
    </r>
    <r>
      <rPr>
        <i/>
        <sz val="8"/>
        <rFont val="Arial"/>
        <family val="2"/>
      </rPr>
      <t>(sin incluir, de ser el caso, a la institución encargada de la defensoría pública y/ o de la asesoría jurídica)</t>
    </r>
  </si>
  <si>
    <t>Catálogo de forma de designación</t>
  </si>
  <si>
    <t>Pueblo indígena no identificado</t>
  </si>
  <si>
    <t>Institución encargada de la defensoría pública y/ o de la asesoría jurídica de la entidad federativa</t>
  </si>
  <si>
    <t>Institución encargada de la defensoría pública y/ o de la asesoría jurídica de otra entidad federativa</t>
  </si>
  <si>
    <t>Comisión Ejecutiva de Atención a Víctimas u homóloga de la entidad federativa</t>
  </si>
  <si>
    <t>Comisión Ejecutiva de Atención a Víctimas u homóloga de otra entidad federativa</t>
  </si>
  <si>
    <t>Otra institución del sector público</t>
  </si>
  <si>
    <t>Organización del sector privado</t>
  </si>
  <si>
    <t>Es primer trabajo</t>
  </si>
  <si>
    <r>
      <t xml:space="preserve">Otra forma de designación </t>
    </r>
    <r>
      <rPr>
        <i/>
        <sz val="8"/>
        <rFont val="Arial"/>
        <family val="2"/>
      </rPr>
      <t>(especifique)</t>
    </r>
  </si>
  <si>
    <t>Otra institución</t>
  </si>
  <si>
    <t>II.2 Características del personal</t>
  </si>
  <si>
    <t>Instrucciones generales para las preguntas de la subsección:</t>
  </si>
  <si>
    <r>
      <t xml:space="preserve">1.- Con excepción de la persona titular referida en la respuesta de la pregunta anterior, debe considerar la totalidad del personal que se encontraba ejerciendo sus funciones en la institución, independientemente de que se haya encontrado adscrito a la misma. </t>
    </r>
    <r>
      <rPr>
        <i/>
        <u/>
        <sz val="8"/>
        <rFont val="Arial"/>
        <family val="2"/>
      </rPr>
      <t>No debe considerar a las personas prestadoras de servicio social ni de prácticas profesionales.</t>
    </r>
  </si>
  <si>
    <t>2.- Para las preguntas 2.3, 2.5, 2.6, 2.7, 2.8 y 2.9, la suma de las cantidades registradas en la columna "Total" debe ser igual a la suma de las cantidades reportadas como respuesta en la columna "Total" de la pregunta 2.2, así como corresponder a su desagregación por cargo y/ o función desempeñada y sexo.</t>
  </si>
  <si>
    <r>
      <t xml:space="preserve">1.- </t>
    </r>
    <r>
      <rPr>
        <b/>
        <i/>
        <sz val="8"/>
        <rFont val="Arial"/>
        <family val="2"/>
      </rPr>
      <t xml:space="preserve">Personal directivo. </t>
    </r>
    <r>
      <rPr>
        <i/>
        <sz val="8"/>
        <rFont val="Arial"/>
        <family val="2"/>
      </rPr>
      <t>Se refiere a todo el personal que ocupa algún puesto de mando, coordinación y/ o dirección. Dentro de esta categoría debe considerar a las personas titulares de las coordinaciones o direcciones de área, subdirecciones de área y/ o jefaturas de departamento.</t>
    </r>
  </si>
  <si>
    <r>
      <t xml:space="preserve">2.- </t>
    </r>
    <r>
      <rPr>
        <b/>
        <i/>
        <sz val="8"/>
        <rFont val="Arial"/>
        <family val="2"/>
      </rPr>
      <t>Personas defensoras públicas.</t>
    </r>
    <r>
      <rPr>
        <i/>
        <sz val="8"/>
        <rFont val="Arial"/>
        <family val="2"/>
      </rPr>
      <t xml:space="preserve"> Se refiere, en el caso de la materia penal o justicia para personas adolescentes, a las personas servidoras públicas capacitadas y autorizadas para que, de forma gratuita, representen legalmente en el procedimiento penal a las personas imputadas o procesadas que lo requieran, ello derivado de la solicitud formulada por la persona destinataria de los servicios, por el Ministerio Público, o bien, por la persona juzgadora, según sea el caso. Para el resto de las materias, se refiere a aquellas que, de forma gratuita, representen legalmente en procesos judiciales a quienes lo requieran, o bien, les brinden asesoría u orientación.</t>
    </r>
  </si>
  <si>
    <r>
      <t xml:space="preserve">3.- </t>
    </r>
    <r>
      <rPr>
        <b/>
        <i/>
        <sz val="8"/>
        <color theme="1"/>
        <rFont val="Arial"/>
        <family val="2"/>
      </rPr>
      <t xml:space="preserve">Personas asesoras jurídicas. </t>
    </r>
    <r>
      <rPr>
        <i/>
        <sz val="8"/>
        <color theme="1"/>
        <rFont val="Arial"/>
        <family val="2"/>
      </rPr>
      <t>Se refiere, en el caso de la materia penal o justicia para personas adolescentes, a las personas servidoras públicas capacitadas y autorizadas para que, de forma gratuita, orienten, asesoren y, en su caso, representen legalmente en el procedimiento penal a las víctimas o personas ofendidas. Para el resto de las materias, se refiere a aquellas que, de forma gratuita, orienten y asesoren a las personas que así lo soliciten.</t>
    </r>
  </si>
  <si>
    <r>
      <t xml:space="preserve">4.- </t>
    </r>
    <r>
      <rPr>
        <b/>
        <i/>
        <sz val="8"/>
        <rFont val="Arial"/>
        <family val="2"/>
      </rPr>
      <t xml:space="preserve">Personas peritas. </t>
    </r>
    <r>
      <rPr>
        <i/>
        <sz val="8"/>
        <rFont val="Arial"/>
        <family val="2"/>
      </rPr>
      <t>Se refiere a las personas servidoras públicas expertas en alguna ciencia, técnica o arte, con competencia para llevar a cabo una investigación pericial y emitir su análisis respecto de alguna materia o asunto encomendado por determinado ente público.</t>
    </r>
  </si>
  <si>
    <r>
      <t>5.-</t>
    </r>
    <r>
      <rPr>
        <b/>
        <i/>
        <sz val="8"/>
        <color theme="1"/>
        <rFont val="Arial"/>
        <family val="2"/>
      </rPr>
      <t xml:space="preserve"> Personas trabajadoras sociales.</t>
    </r>
    <r>
      <rPr>
        <i/>
        <sz val="8"/>
        <color theme="1"/>
        <rFont val="Arial"/>
        <family val="2"/>
      </rPr>
      <t xml:space="preserve"> Se refiere a las personas servidoras públicas encargadas, entre otras actividades, de brindar asistencia a la ciudadanía al interior de los entes públicos.</t>
    </r>
  </si>
  <si>
    <r>
      <t xml:space="preserve">6.- </t>
    </r>
    <r>
      <rPr>
        <b/>
        <i/>
        <sz val="8"/>
        <rFont val="Arial"/>
        <family val="2"/>
      </rPr>
      <t xml:space="preserve">Personal administrativo y de apoyo. </t>
    </r>
    <r>
      <rPr>
        <i/>
        <sz val="8"/>
        <rFont val="Arial"/>
        <family val="2"/>
      </rPr>
      <t>Se refiere a todo el personal que desempeña funciones de asistencia al personal directivo, de logística, de soporte técnico, de gestión de recursos humanos, materiales, presupuestales y tecnológicos, u otras similares. Dentro de esta categoría debe considerar al personal secretarial, de mensajería, de conducción de vehículos, de limpieza, o cualquier otro que realice funciones similares.</t>
    </r>
  </si>
  <si>
    <r>
      <t xml:space="preserve">7.- </t>
    </r>
    <r>
      <rPr>
        <b/>
        <i/>
        <sz val="8"/>
        <color theme="1"/>
        <rFont val="Arial"/>
        <family val="2"/>
      </rPr>
      <t xml:space="preserve">Servicio Profesional de Carrera u homólogo para personas defensoras públicas y/ o personas asesoras jurídicas. </t>
    </r>
    <r>
      <rPr>
        <i/>
        <sz val="8"/>
        <color theme="1"/>
        <rFont val="Arial"/>
        <family val="2"/>
      </rPr>
      <t>Se refiere al conjunto de acciones sistemáticas mediante las cuales las personas defensoras públicas y/ o personas asesoras jurídicas, según corresponda, pueden ingresar, permanecer y desarrollarse profesionalmente dentro de la institución, proporcionando a su vez niveles altos de eficiencia y eficacia que redunden en el cumplimiento óptimo de los objetivos institucionales, con base en las disposiciones normativas vigentes que rigen y estandarizan dichas acciones en el servicio público.</t>
    </r>
  </si>
  <si>
    <t>2.2.-</t>
  </si>
  <si>
    <t>Anote la cantidad de personal que se encontraba ejerciendo sus funciones al cierre del año 2025 en la institución, según cargo y/ o función desempeñada y sexo.</t>
  </si>
  <si>
    <t>En caso de que registre algún valor numérico mayor a cero en el numeral 7, debe anotar el nombre de dicho(s) cargo(s) y/ o función(es) desempeñada(s) en el recuadro destinado para tal efecto que se encuentra al final de la tabla de respuesta.</t>
  </si>
  <si>
    <t>Cargo y/ o función desempeñada</t>
  </si>
  <si>
    <t>Personal que se encontraba ejerciendo sus funciones en la institución, según sexo</t>
  </si>
  <si>
    <t>NUM_7</t>
  </si>
  <si>
    <t>Hombres</t>
  </si>
  <si>
    <t>Mujeres</t>
  </si>
  <si>
    <t>Personal directivo</t>
  </si>
  <si>
    <t>Personas defensoras públicas</t>
  </si>
  <si>
    <t>Personas asesoras jurídicas</t>
  </si>
  <si>
    <t>Personas peritas</t>
  </si>
  <si>
    <t>Personas trabajadoras sociales</t>
  </si>
  <si>
    <t>Personal administrativo y de apoyo</t>
  </si>
  <si>
    <r>
      <t xml:space="preserve">Otro cargo y/ o función desempeñada </t>
    </r>
    <r>
      <rPr>
        <i/>
        <sz val="8"/>
        <color theme="1"/>
        <rFont val="Arial"/>
        <family val="2"/>
      </rPr>
      <t>(especifique)</t>
    </r>
  </si>
  <si>
    <r>
      <t xml:space="preserve">Otro cargo y/ o función desempeñada:
</t>
    </r>
    <r>
      <rPr>
        <i/>
        <sz val="8"/>
        <rFont val="Arial"/>
        <family val="2"/>
      </rPr>
      <t>(especifique)</t>
    </r>
  </si>
  <si>
    <t>Cargo o Funcion- Val. Especifique Claves</t>
  </si>
  <si>
    <t>directiv</t>
  </si>
  <si>
    <t>defensor,public</t>
  </si>
  <si>
    <t>asesor,juridic</t>
  </si>
  <si>
    <t>perit</t>
  </si>
  <si>
    <t>trabajador,social</t>
  </si>
  <si>
    <t>administrativ,apoyo</t>
  </si>
  <si>
    <t>2.3.-</t>
  </si>
  <si>
    <t>De acuerdo con el total de personal que reportó como respuesta en la pregunta anterior, anote la cantidad del mismo especificando su régimen de contratación, cargo y/ o función desempeñada y sexo.</t>
  </si>
  <si>
    <t>En caso de que registre algún valor numérico mayor a cero en el numeral 5, debe anotar el nombre de dicho(s) régimen(es) de contratación en el recuadro destinado para tal efecto que se encuentra al final de la tabla de respuesta.</t>
  </si>
  <si>
    <t>Régimen de contratación</t>
  </si>
  <si>
    <t>Personal que se encontraba ejerciendo sus funciones en la institución, según cargo y/ o función desempeñada y sexo</t>
  </si>
  <si>
    <t>Otro cargo y/ o función desempeñada</t>
  </si>
  <si>
    <t>TOTAL</t>
  </si>
  <si>
    <t>HOMBRES</t>
  </si>
  <si>
    <t>MUJERES</t>
  </si>
  <si>
    <t>MENSAJE SUMATORIAS</t>
  </si>
  <si>
    <t>INST GRL.2 P.2.2.</t>
  </si>
  <si>
    <t>NUM 5</t>
  </si>
  <si>
    <t>Subtotal</t>
  </si>
  <si>
    <t>TOTAL3</t>
  </si>
  <si>
    <t>NS3</t>
  </si>
  <si>
    <t>SUMA3</t>
  </si>
  <si>
    <t>COMP3</t>
  </si>
  <si>
    <t>TOTAL4</t>
  </si>
  <si>
    <t>NS4</t>
  </si>
  <si>
    <t>SUMA4</t>
  </si>
  <si>
    <t>COMP4</t>
  </si>
  <si>
    <t>TOTAL5</t>
  </si>
  <si>
    <t>NS5</t>
  </si>
  <si>
    <t>SUMA5</t>
  </si>
  <si>
    <t>COMP5</t>
  </si>
  <si>
    <t>TOTAL6</t>
  </si>
  <si>
    <t>NS6</t>
  </si>
  <si>
    <t>SUMA6</t>
  </si>
  <si>
    <t>COMP6</t>
  </si>
  <si>
    <t>TOTAL7</t>
  </si>
  <si>
    <t>NS7</t>
  </si>
  <si>
    <t>SUMA7</t>
  </si>
  <si>
    <t>COMP7</t>
  </si>
  <si>
    <t>TOTAL8</t>
  </si>
  <si>
    <t>NS8</t>
  </si>
  <si>
    <t>SUMA8</t>
  </si>
  <si>
    <t>COMP8</t>
  </si>
  <si>
    <t>NS</t>
  </si>
  <si>
    <t>SUMA</t>
  </si>
  <si>
    <t>COMP</t>
  </si>
  <si>
    <t>SUBTOTAL</t>
  </si>
  <si>
    <t>Confianza</t>
  </si>
  <si>
    <t>DIRECTIVO</t>
  </si>
  <si>
    <t>Base</t>
  </si>
  <si>
    <t>DEFENSORAS</t>
  </si>
  <si>
    <t>Eventual</t>
  </si>
  <si>
    <t>ASESORAS</t>
  </si>
  <si>
    <t>Honorarios</t>
  </si>
  <si>
    <t>PERITAS</t>
  </si>
  <si>
    <r>
      <t xml:space="preserve">Otro régimen de contratación </t>
    </r>
    <r>
      <rPr>
        <i/>
        <sz val="8"/>
        <rFont val="Arial"/>
        <family val="2"/>
      </rPr>
      <t>(especifique)</t>
    </r>
  </si>
  <si>
    <t>SOCIALES</t>
  </si>
  <si>
    <t>OTRO CARGO</t>
  </si>
  <si>
    <r>
      <rPr>
        <sz val="9"/>
        <rFont val="Arial"/>
        <family val="2"/>
      </rPr>
      <t>Otro régimen de contratación:</t>
    </r>
    <r>
      <rPr>
        <i/>
        <sz val="9"/>
        <rFont val="Arial"/>
        <family val="2"/>
      </rPr>
      <t xml:space="preserve">
</t>
    </r>
    <r>
      <rPr>
        <i/>
        <sz val="8"/>
        <rFont val="Arial"/>
        <family val="2"/>
      </rPr>
      <t>(especifique)</t>
    </r>
  </si>
  <si>
    <t>Regimen Contratacion- Val. Especifique Claves</t>
  </si>
  <si>
    <t>2.4.-</t>
  </si>
  <si>
    <t>De acuerdo con el total de personal que reportó como respuesta en la pregunta 2.2, anote la cantidad del mismo especificando la institución de seguridad social en la que se encontraba registrado, cargo y/ o función desempeñada y sexo.</t>
  </si>
  <si>
    <t>La suma de las cantidades registradas en la columna "Total" debe ser igual o mayor a la suma de las cantidades reportadas como respuesta en la columna "Total" de la pregunta 2.2, así como corresponder a su desagregación por cargo y/ o función desempeñada y sexo; toda vez que una persona servidora pública puede contar con servicios de seguridad social de más de una institución otorgados por su ente público de adscripción.</t>
  </si>
  <si>
    <t>La cantidad registrada en la columna "Total" de cada institución de seguridad social debe ser igual o menor a la suma de las cantidades reportadas como respuesta en la columna "Total" de la pregunta 2.2, así como corresponder a su desagregación por cargo y/ o función desempeñada y sexo. En caso de que esta instrucción no le aplique, justifíquelo en el recuadro que se encuentra al final de la tabla de respuesta.</t>
  </si>
  <si>
    <t>Institución de seguridad social</t>
  </si>
  <si>
    <t>INSTITUCION DE SEGURIDAD</t>
  </si>
  <si>
    <t>TRABAJADORAS</t>
  </si>
  <si>
    <t>ASMINISTRATIVO</t>
  </si>
  <si>
    <t>Instituto de Seguridad y Servicios Sociales de los Trabajadores del Estado (ISSSTE)</t>
  </si>
  <si>
    <t>Institución de Seguridad Social de la entidad federativa u homóloga</t>
  </si>
  <si>
    <t>Instituto Mexicano del Seguro Social (IMSS)</t>
  </si>
  <si>
    <t>Otra institución de seguridad social</t>
  </si>
  <si>
    <t>Sin seguridad social</t>
  </si>
  <si>
    <t>2.5.-</t>
  </si>
  <si>
    <t>De acuerdo con el total de personal que reportó como respuesta en la pregunta 2.2, anote la cantidad del mismo especificando su rango de edad, cargo y/ o función desempeñada y sexo.</t>
  </si>
  <si>
    <t>Debe considerar los años cumplidos del personal al cierre del año.</t>
  </si>
  <si>
    <t>Rango de edad</t>
  </si>
  <si>
    <t>De 18 a 24 años</t>
  </si>
  <si>
    <t>De 25 a 29 años</t>
  </si>
  <si>
    <t>De 30 a 34 años</t>
  </si>
  <si>
    <t>De 35 a 39 años</t>
  </si>
  <si>
    <t>De 40 a 44 años</t>
  </si>
  <si>
    <t>De 45 a 49 años</t>
  </si>
  <si>
    <t>De 50 a 54 años</t>
  </si>
  <si>
    <t>De 55 a 59 años</t>
  </si>
  <si>
    <t>60 años o más</t>
  </si>
  <si>
    <t>2.6.-</t>
  </si>
  <si>
    <t>De acuerdo con el total de personal que reportó como respuesta en la pregunta 2.2, anote la cantidad del mismo especificando su rango de ingresos, cargo y/ o función desempeñada y sexo.</t>
  </si>
  <si>
    <t>Debe considerar en pesos los ingresos brutos mensuales del personal, independientemente de la institución pública que erogue dicha remuneración.</t>
  </si>
  <si>
    <t>Rango de ingresos</t>
  </si>
  <si>
    <t>Sin paga</t>
  </si>
  <si>
    <t>De 1 a 5,000 pesos</t>
  </si>
  <si>
    <t>De 5,001 a 10,000 pesos</t>
  </si>
  <si>
    <t>De 10,001 a 15,000 pesos</t>
  </si>
  <si>
    <t>De 15,001 a 20,000 pesos</t>
  </si>
  <si>
    <t>De 20,001 a 25,000 pesos</t>
  </si>
  <si>
    <t>De 25,001 a 30,000 pesos</t>
  </si>
  <si>
    <t>De 30,001 a 35,000 pesos</t>
  </si>
  <si>
    <t>De 35,001 a 40,000 pesos</t>
  </si>
  <si>
    <t>De 40,001 a 45,000 pesos</t>
  </si>
  <si>
    <t>De 45,001 a 50,000 pesos</t>
  </si>
  <si>
    <t>De 50,001 a 55,000 pesos</t>
  </si>
  <si>
    <t>De 55,001 a 60,000 pesos</t>
  </si>
  <si>
    <t>De 60,001 a 65,000 pesos</t>
  </si>
  <si>
    <t>De 65,001 a 70,000 pesos</t>
  </si>
  <si>
    <t>Más de 70,000 pesos</t>
  </si>
  <si>
    <t>2.7.-</t>
  </si>
  <si>
    <t>De acuerdo con el total de personal que reportó como respuesta en la pregunta 2.2, anote la cantidad del mismo especificando su nivel de escolaridad, cargo y/ o función desempeñada y sexo.</t>
  </si>
  <si>
    <t>Debe considerar el grado máximo de estudios que el personal haya cursado de manera completa al cierre del año, independientemente de que se cuente con el título o certificado del mismo.</t>
  </si>
  <si>
    <t>Nivel de escolaridad</t>
  </si>
  <si>
    <t>2.8.-</t>
  </si>
  <si>
    <t>De acuerdo con el total de personal que reportó como respuesta en la pregunta 2.2, anote la cantidad del mismo especificando su condición de pertenencia a población afromexicana o afrodescendiente, cargo y/ o función desempeñada y sexo.</t>
  </si>
  <si>
    <t>Condición de pertenencia a población afromexicana o afrodescendiente</t>
  </si>
  <si>
    <t>Pertenece a población afromexicana o afrodescendiente</t>
  </si>
  <si>
    <t>No pertenece a población afromexicana o afrodescendiente</t>
  </si>
  <si>
    <t>2.9.-</t>
  </si>
  <si>
    <t>De acuerdo con el total de personal que reportó como respuesta en la pregunta 2.2, anote la cantidad del mismo especificando su condición de pertenencia a pueblo indígena, cargo y/ o función desempeñada y sexo.</t>
  </si>
  <si>
    <t>Condición de pertenencia a pueblo indígena</t>
  </si>
  <si>
    <t>2.10.-</t>
  </si>
  <si>
    <t>De acuerdo con el total de personal que reportó como respuesta en la pregunta 2.2, anote la cantidad del mismo especificando su condición de discapacidad, cargo y/ o función desempeñada y sexo.</t>
  </si>
  <si>
    <t>La suma de las cantidades registradas en la columna "Total" debe ser igual o mayor a la suma de las cantidades reportadas como respuesta en la columna "Total" de la pregunta 2.2, así como corresponder a su desagregación por cargo y/ o función desempeñada y sexo; toda vez que una persona puede presentar más de un tipo de discapacidad.</t>
  </si>
  <si>
    <t>La cantidad registrada en la columna "Total" de cada tipo de discapacidad debe ser igual o menor a la suma de las cantidades reportadas como respuesta en la columna "Total" de la pregunta 2.2, así como corresponder a su desagregación por cargo y/ o función desempeñada y sexo. En caso de que esta instrucción no le aplique, justifíquelo en el recuadro que se encuentra al final de la tabla de respuesta.</t>
  </si>
  <si>
    <t>Condición de discapacidad</t>
  </si>
  <si>
    <t>2.11.-</t>
  </si>
  <si>
    <t>De acuerdo con el total de personal que reportó como respuesta en la pregunta 2.2, anote, por cada una de las unidades de defensoría pública y/ o de asesoría jurídica, la cantidad del mismo especificando su cargo y/ o función desempeñada y sexo.</t>
  </si>
  <si>
    <t>En caso de que no le sea posible identificar la unidad de defensoría pública y/ o de asesoría jurídica en donde se haya encontrado ejerciendo sus funciones una parcialidad o la totalidad del personal, haga uso de la fila "No identificado".</t>
  </si>
  <si>
    <t>La suma de las cantidades registradas en la columna "Total" debe ser igual o mayor a la suma de las cantidades reportadas como respuesta en la columna "Total" de la pregunta 2.2, así como corresponder a su desagregación por cargo y/ o función desempeñada y sexo; toda vez que una persona servidora pública pudo haber ejercido sus funciones en más de una unidad de defensoría pública y/ o de asesoría jurídica.</t>
  </si>
  <si>
    <t>La cantidad registrada en la columna "Total" de cada unidad de defensoría pública y/ o de asesoría jurídica debe ser igual o menor a la suma de las cantidades reportadas como respuesta en la columna "Total" de la pregunta 2.2, así como corresponder a su desagregación por cargo y/ o función desempeñada y sexo. En caso de que esta instrucción no le aplique, justifíquelo en el recuadro que se encuentra al final de la tabla de respuesta.</t>
  </si>
  <si>
    <t>MENSAJE ALERTA inst 2</t>
  </si>
  <si>
    <t>Numeral(es)</t>
  </si>
  <si>
    <t>0.</t>
  </si>
  <si>
    <t>61</t>
  </si>
  <si>
    <t>II.3 Exploración específica sobre personas defensoras públicas y personas asesoras jurídicas</t>
  </si>
  <si>
    <t>1.- Para las personas defensoras públicas, en caso de que la cantidad reportada como respuesta en la columna "Total" del numeral 2 de la pregunta 2.2 no sea un dato numérico mayor a cero, no puede registrar información en la presente subsección.</t>
  </si>
  <si>
    <t>2.- Para las personas asesoras jurídicas, en caso de que la cantidad reportada como respuesta en la columna "Total" del numeral 3 de la pregunta 2.2 no sea un dato numérico mayor a cero, no puede registrar información en la presente subsección.</t>
  </si>
  <si>
    <t>2.12.-</t>
  </si>
  <si>
    <t>De acuerdo con el total de personas defensoras públicas y de personas asesoras jurídicas que reportó como respuesta en los numerales 2 y 3 de la pregunta 2.2, anote la cantidad de las mismas que atendían determinada materia, según sexo.</t>
  </si>
  <si>
    <t>BLOQUEOS P.1.1.</t>
  </si>
  <si>
    <t>Para cada materia, en caso de que no se haya seleccionado para alguna de las unidades de defensoría pública y/ o de asesoría jurídica en la pregunta 1.1, no puede registrar información en el presente reactivo.</t>
  </si>
  <si>
    <t>OTRA MATERIA</t>
  </si>
  <si>
    <t>Debe considerar a aquellas personas defensoras públicas y/ o asesoras jurídicas encargadas de atender determinada materia, independientemente de que hayan atendido durante el año algún asunto y/ o servicio relacionado con la misma.</t>
  </si>
  <si>
    <t>Para cada materia, la cantidad registrada en la columna "Total" del apartado "Personas defensoras públicas que atendían la materia, según sexo" debe ser igual o menor a la cantidad reportada como respuesta en la columna "Total" del numeral 2 de la pregunta 2.2, así como corresponder a su desagregación por sexo.</t>
  </si>
  <si>
    <t>Para cada materia, la cantidad registrada en la columna "Total" del apartado "Personas asesoras jurídicas que atendían la materia, según sexo" debe ser igual o menor a la cantidad reportada como respuesta en la columna "Total" del numeral 3 de la pregunta 2.2, así como corresponder a su desagregación por sexo.</t>
  </si>
  <si>
    <t>DEF Y ASE</t>
  </si>
  <si>
    <t>Materia</t>
  </si>
  <si>
    <t>Personas defensoras públicas que atendían la materia, según sexo</t>
  </si>
  <si>
    <t>Personas asesoras jurídicas que atendían la materia, según sexo</t>
  </si>
  <si>
    <t>BLANCOS DEF</t>
  </si>
  <si>
    <t>BLANCOS ASE</t>
  </si>
  <si>
    <t>BLOQUEO DEF P.2.2.</t>
  </si>
  <si>
    <t>BLOQUEO ASE P.2.2</t>
  </si>
  <si>
    <t>BLOQUEO DEF P.1.1</t>
  </si>
  <si>
    <t>BLOQUEO ASE P.1.1</t>
  </si>
  <si>
    <t xml:space="preserve">PERSONAS DEFENSORAS </t>
  </si>
  <si>
    <t>PERSONAS ASESORAS</t>
  </si>
  <si>
    <t>Otra materia</t>
  </si>
  <si>
    <t>2.13.-</t>
  </si>
  <si>
    <t>De acuerdo con el total de personas defensoras públicas y de personas asesoras jurídicas que reportó como respuesta en los numerales 2 y 3 de la pregunta 2.2, anote la cantidad de las mismas que prestaron sus servicios en determinada autoridad, según sexo.</t>
  </si>
  <si>
    <t>Debe considerar las autoridades jurisdiccionales, de mecanismos alternativos de solución de controversias, ministeriales y de responsabilidades administrativas en donde las personas defensoras públicas y asesoras jurídicas hayan prestado sus servicios durante el año, sin que ello implique haberse encontrado adscritas a las mismas. No debe considerar como autoridades a las propias unidades de defensoría pública y/ o de asesoría jurídica.</t>
  </si>
  <si>
    <t>Para cada materia de especialización de los órganos jurisdiccionales listados en el numeral 1, en caso de que la cantidad reportada como respuesta en la columna "Total" del apartado "Personas defensoras públicas que atendían la materia, según sexo" del respectivo numeral de la pregunta anterior no sea un dato numérico mayor a cero, no puede registrar información en el apartado "Personas defensoras públicas que prestaron sus servicios en la autoridad, según sexo". En caso de que esta instrucción no le aplique, justifíquelo en el recuadro que se encuentra al final de la tabla de respuesta.</t>
  </si>
  <si>
    <t>Para cada materia de especialización de los órganos jurisdiccionales listados en el numeral 1, en caso de que la cantidad reportada como respuesta en la columna "Total" del apartado "Personas asesoras jurídicas que atendían la materia, según sexo" del respectivo numeral de la pregunta anterior no sea un dato numérico mayor a cero, no puede registrar información en el apartado "Personas asesoras jurídicas que prestaron sus servicios en la autoridad, según sexo". En caso de que esta instrucción no le aplique, justifíquelo en el recuadro que se encuentra al final de la tabla de respuesta.</t>
  </si>
  <si>
    <t>Para el numeral 3, en caso de que la cantidad reportada como respuesta en la columna "Total" del apartado "Personas defensoras públicas que atendían la materia, según sexo" del numeral 5 de la pregunta anterior no sea un dato numérico mayor a cero, no puede registrar información en el apartado "Personas defensoras públicas que prestaron sus servicios en la autoridad, según sexo". En caso de que esta instrucción no le aplique, justifíquelo en el recuadro que se encuentra al final de la tabla de respuesta.</t>
  </si>
  <si>
    <t>Para el numeral 3, en caso de que la cantidad reportada como respuesta en la columna "Total" del apartado "Personas asesoras jurídicas que atendían la materia, según sexo" del numeral 5 de la pregunta anterior no sea un dato numérico mayor a cero, no puede registrar información en el apartado "Personas asesoras jurídicas que prestaron sus servicios en la autoridad, según sexo". En caso de que esta instrucción no le aplique, justifíquelo en el recuadro que se encuentra al final de la tabla de respuesta.</t>
  </si>
  <si>
    <t>Para el numeral 4, en caso de que la cantidad reportada como respuesta en la columna "Total" del apartado "Personas defensoras públicas que atendían la materia, según sexo" del numeral 7 de la pregunta anterior no sea un dato numérico mayor a cero, no puede registrar información en el apartado "Personas defensoras públicas que prestaron sus servicios en la autoridad, según sexo". En caso de que esta instrucción no le aplique, justifíquelo en el recuadro que se encuentra al final de la tabla de respuesta.</t>
  </si>
  <si>
    <t>Para el numeral 4, en caso de que la cantidad reportada como respuesta en la columna "Total" del apartado "Personas asesoras jurídicas que atendían la materia, según sexo" del numeral 7 de la pregunta anterior no sea un dato numérico mayor a cero, no puede registrar información en el apartado "Personas asesoras jurídicas que prestaron sus servicios en la autoridad, según sexo". En caso de que esta instrucción no le aplique, justifíquelo en el recuadro que se encuentra al final de la tabla de respuesta.</t>
  </si>
  <si>
    <t>Para cada autoridad, la cantidad registrada en la columna "Total" del apartado "Personas defensoras públicas que prestaron sus servicios en la autoridad, según sexo" debe ser igual o menor a la cantidad reportada como respuesta en la columna "Total" del numeral 2 de la pregunta 2.2, así como corresponder a su desagregación por sexo.</t>
  </si>
  <si>
    <t>Para cada autoridad, la cantidad registrada en la columna "Total" del apartado "Personas asesoras jurídicas que prestaron sus servicios en la autoridad, según sexo" debe ser igual o menor a la cantidad reportada como respuesta en la columna "Total" del numeral 3 de la pregunta 2.2, así como corresponder a su desagregación por sexo.</t>
  </si>
  <si>
    <t>En caso de que registre algún valor numérico mayor a cero en el numeral 5, debe anotar el nombre de dicha(s) autoridad(es) en el recuadro destinado para tal efecto que se encuentra al final de la tabla de respuesta.</t>
  </si>
  <si>
    <t>inst 10</t>
  </si>
  <si>
    <t>Autoridad</t>
  </si>
  <si>
    <t>Personas defensoras públicas que prestaron sus servicios en la autoridad, según sexo</t>
  </si>
  <si>
    <t>Personas asesoras jurídicas que prestaron sus servicios en la autoridad, según sexo</t>
  </si>
  <si>
    <t>BLANCOS DEFENSORAS</t>
  </si>
  <si>
    <t>BLANCOS ASESORAS</t>
  </si>
  <si>
    <t>BLOQUEO  DEFENSORAS  P.2.11.</t>
  </si>
  <si>
    <t>BLOQUEO  ASESORAS P.2.11.</t>
  </si>
  <si>
    <t>Autoridad- Val. Especifique Claves</t>
  </si>
  <si>
    <t>1. Órganos jurisdiccionales de la entidad federativa</t>
  </si>
  <si>
    <t>1.1</t>
  </si>
  <si>
    <t>Órganos jurisdiccionales especializados en materia civil</t>
  </si>
  <si>
    <t>1.2</t>
  </si>
  <si>
    <t>Órganos jurisdiccionales especializados en materia familiar</t>
  </si>
  <si>
    <t>civil</t>
  </si>
  <si>
    <t>1.3</t>
  </si>
  <si>
    <t>Órganos jurisdiccionales especializados en materia mercantil</t>
  </si>
  <si>
    <t>familiar</t>
  </si>
  <si>
    <t>1.4</t>
  </si>
  <si>
    <t>Órganos jurisdiccionales especializados en materia laboral</t>
  </si>
  <si>
    <t>mercantil</t>
  </si>
  <si>
    <t>1.5</t>
  </si>
  <si>
    <t>Órganos jurisdiccionales especializados en materia penal</t>
  </si>
  <si>
    <t>laboral</t>
  </si>
  <si>
    <t>1.6</t>
  </si>
  <si>
    <t>Órganos jurisdiccionales especializados en materia de justicia para personas adolescentes</t>
  </si>
  <si>
    <t>penal</t>
  </si>
  <si>
    <t>1.7</t>
  </si>
  <si>
    <t>Órganos jurisdiccionales especializados en materia administrativa</t>
  </si>
  <si>
    <t>persona,adolescente</t>
  </si>
  <si>
    <t>1.8</t>
  </si>
  <si>
    <t>Órganos jurisdiccionales especializados en materia indígena</t>
  </si>
  <si>
    <t>administrativ</t>
  </si>
  <si>
    <t>1.9</t>
  </si>
  <si>
    <t>Órganos jurisdiccionales especializados en materia de amparo</t>
  </si>
  <si>
    <t>1.10</t>
  </si>
  <si>
    <t>Órganos jurisdiccionales especializados en materia agraria</t>
  </si>
  <si>
    <t>amparo</t>
  </si>
  <si>
    <t>1.11</t>
  </si>
  <si>
    <t>Órganos jurisdiccionales especializados en otra materia</t>
  </si>
  <si>
    <t>agrari</t>
  </si>
  <si>
    <t>1.12</t>
  </si>
  <si>
    <t>Órganos jurisdiccionales especializados en materia no identificada</t>
  </si>
  <si>
    <t>otr,materia</t>
  </si>
  <si>
    <t>Órganos especializados en mecanismos alternativos de solución de controversias de la entidad federativa</t>
  </si>
  <si>
    <t>materia,no identificad</t>
  </si>
  <si>
    <t>Ministerio Público de la Fiscalía General o Procuraduría General de Justicia de la entidad federativa</t>
  </si>
  <si>
    <t>mecanismo,alternativ,controversia,federativa</t>
  </si>
  <si>
    <t>Órganos internos de control u homólogos de la entidad federativa</t>
  </si>
  <si>
    <t>fiscalia,procuraduria</t>
  </si>
  <si>
    <r>
      <t xml:space="preserve">Otra autoridad </t>
    </r>
    <r>
      <rPr>
        <i/>
        <sz val="8"/>
        <rFont val="Arial"/>
        <family val="2"/>
      </rPr>
      <t>(especifique)</t>
    </r>
  </si>
  <si>
    <t>control,homologo</t>
  </si>
  <si>
    <r>
      <rPr>
        <sz val="9"/>
        <rFont val="Arial"/>
        <family val="2"/>
      </rPr>
      <t>Otra autoridad:</t>
    </r>
    <r>
      <rPr>
        <sz val="8"/>
        <rFont val="Arial"/>
        <family val="2"/>
      </rPr>
      <t xml:space="preserve">
</t>
    </r>
    <r>
      <rPr>
        <i/>
        <sz val="8"/>
        <rFont val="Arial"/>
        <family val="2"/>
      </rPr>
      <t>(especifique)</t>
    </r>
  </si>
  <si>
    <t>NUM 1</t>
  </si>
  <si>
    <t>NUM 3</t>
  </si>
  <si>
    <t>NUM 4</t>
  </si>
  <si>
    <t>2.14.-</t>
  </si>
  <si>
    <t>De acuerdo con el total de personas defensoras públicas y de personas asesoras jurídicas que reportó como respuesta en los numerales 2 y 3 de la pregunta 2.2, anote la cantidad de las mismas que son bilingües, según sexo.</t>
  </si>
  <si>
    <t>La cantidad registrada en la columna "Total" del apartado "Personas defensoras públicas bilingües, según sexo" debe ser igual o menor a la cantidad reportada como respuesta en la columna "Total" del numeral 2 de la pregunta 2.2, así como corresponder a su desagregación por sexo.</t>
  </si>
  <si>
    <t>La cantidad registrada en la columna "Total" del apartado "Personas asesoras jurídicas bilingües, según sexo" debe ser igual o menor a la cantidad reportada como respuesta en la columna "Total" del numeral 3 de la pregunta 2.2, así como corresponder a su desagregación por sexo.</t>
  </si>
  <si>
    <t>Personas defensoras públicas bilingües, según sexo</t>
  </si>
  <si>
    <t>Personas asesoras jurídicas bilingües, según sexo</t>
  </si>
  <si>
    <t>2.15.-</t>
  </si>
  <si>
    <t>De acuerdo con el total de personas defensoras públicas y de personas asesoras jurídicas que reportó como respuesta en los numerales 2 y 3 de la pregunta 2.2, anote la cantidad de las mismas especificando la familia lingüística de la lengua indígena que hablan y sexo.</t>
  </si>
  <si>
    <t>El catálogo mostrado únicamente contempla el nivel familia lingüística, sin desagregar grupo y lengua. Una consulta más detallada puede encontrarse en: https://www.inegi.org.mx/contenidos/productos/prod_serv/contenidos/espanol/bvinegi/productos/nueva_estruc/702825197254.pdf</t>
  </si>
  <si>
    <t>La suma de las cantidades registradas en la columna "Total" del apartado "Personas defensoras públicas, según sexo" debe ser igual o mayor a la cantidad reportada como respuesta en la columna "Total" del numeral 2 de la pregunta 2.2, así como corresponder a su desagregación por sexo; toda vez que una persona puede hablar más de una lengua indígena de diferente familia lingüística.</t>
  </si>
  <si>
    <t>La cantidad registrada en la columna "Total" del apartado "Personas defensoras públicas, según sexo" de cada familia lingüística debe ser igual o menor a la cantidad reportada como respuesta en la columna "Total" del numeral 2 de la pregunta 2.2, así como corresponder a su desagregación por sexo. En caso de que esta instrucción no le aplique, justifíquelo en el recuadro que se encuentra al final de la tabla de respuesta.</t>
  </si>
  <si>
    <t>La suma de las cantidades registradas en la columna "Total" del apartado "Personas asesoras jurídicas, según sexo" debe ser igual o mayor a la cantidad reportada como respuesta en la columna "Total" del numeral 3 de la pregunta 2.2, así como corresponder a su desagregación por sexo; toda vez que una persona puede hablar más de una lengua indígena de diferente familia lingüística.</t>
  </si>
  <si>
    <t>La cantidad registrada en la columna "Total" del apartado "Personas asesoras jurídicas, según sexo" de cada familia lingüística debe ser igual o menor a la cantidad reportada como respuesta en la columna "Total" del numeral 3 de la pregunta 2.2, así como corresponder a su desagregación por sexo. En caso de que esta instrucción no le aplique, justifíquelo en el recuadro que se encuentra al final de la tabla de respuesta.</t>
  </si>
  <si>
    <t>En caso de que registre algún valor numérico mayor a cero en el numeral 13, debe anotar el nombre de dicha(s) familia(s) lingüística(s) en el recuadro destinado para tal efecto que se encuentra al final de la tabla de respuesta.</t>
  </si>
  <si>
    <t>Familia lingüística</t>
  </si>
  <si>
    <t>Personas defensoras públicas, según sexo</t>
  </si>
  <si>
    <t>Personas asesoras jurídicas, según sexo</t>
  </si>
  <si>
    <t>NUM 13</t>
  </si>
  <si>
    <t>Familia Linguistica- Val. Especifique Claves</t>
  </si>
  <si>
    <t>Hokana</t>
  </si>
  <si>
    <t>Hokana, YUMANO, PAIPAI, KILIWA, CUCAPA, COCHIMI, KUMIAI, SERI, ECA, CHONTAL</t>
  </si>
  <si>
    <t>Chinanteca</t>
  </si>
  <si>
    <t>Chinanteca, OJITECO, QUIOTEPEC, PALANTLA, LALANA</t>
  </si>
  <si>
    <t>Otopame</t>
  </si>
  <si>
    <t>Otopame, PAME, A, OTOMI, MAZAHUA, CA, OCUILTECO, TLAHUICA</t>
  </si>
  <si>
    <t>Oaxaqueña</t>
  </si>
  <si>
    <t>Oaxaqueña, ZAPOTECO, SERRANO, SOLTECO, CHATINO, PAPABUCO, MIXTECO, TACUATE, CUICATECO, TRIQUI, AMUZGO, MAZATEC, CHOCHO, IXCATEC, POPOLOC</t>
  </si>
  <si>
    <t>Huave</t>
  </si>
  <si>
    <t>Tlapaneca</t>
  </si>
  <si>
    <t>Tlapanec</t>
  </si>
  <si>
    <t>Totonaca</t>
  </si>
  <si>
    <t>Totonac, TEPEHUA</t>
  </si>
  <si>
    <t>Mixe-zoque</t>
  </si>
  <si>
    <t>Mixe, ZOQUE, POPOLUC, ZOQUE, AYAPANEC</t>
  </si>
  <si>
    <t>Maya, HUASTEC, LACAND, CHOL, CH'OL, CHONTAL, TZELTAL, TSELTAL, TZOTZIL, TSOTZIL, TOJOLABA, CHUJ, MAM, IXIL, AGUACATECO, AWAKATEKO, MOTOCINTLEC, QATO, KANJOBAL, JACALTEC, JAKALTE, QUICH, KICHE, K'ICH, CAKCHIQ, KAQCH, KEKCH, QEQCH</t>
  </si>
  <si>
    <t>Yutoazteca</t>
  </si>
  <si>
    <t>Yutoazteca, PIMA, PAPAG, TEPEHU, TARAHUMA, MAYO, YAQUI, GUARIJ, CORA, HUICHOL, NAHUATL</t>
  </si>
  <si>
    <t>Tarasca</t>
  </si>
  <si>
    <t>Tarasc, PUREPECH</t>
  </si>
  <si>
    <t>Algonquina</t>
  </si>
  <si>
    <t>Algonquin, KIKAP, KICK</t>
  </si>
  <si>
    <r>
      <t xml:space="preserve">Otra familia lingüística </t>
    </r>
    <r>
      <rPr>
        <i/>
        <sz val="8"/>
        <rFont val="Arial"/>
        <family val="2"/>
      </rPr>
      <t>(especifique)</t>
    </r>
  </si>
  <si>
    <t>Familia lingüística no identificada</t>
  </si>
  <si>
    <r>
      <t xml:space="preserve">Otra familia lingüística:
</t>
    </r>
    <r>
      <rPr>
        <i/>
        <sz val="8"/>
        <rFont val="Arial"/>
        <family val="2"/>
      </rPr>
      <t>(especifique)</t>
    </r>
  </si>
  <si>
    <t>2.16.-</t>
  </si>
  <si>
    <t>Indique si al cierre del año 2025 la institución contaba con algún Servicio Profesional de Carrera u homólogo para personas defensoras públicas y/ o para personas asesoras jurídicas. En caso afirmativo, anote el nombre de la disposición normativa donde se encuentra regulado.</t>
  </si>
  <si>
    <t>En caso de que no haya contado con algún Servicio Profesional de Carrera u homólogo para personas defensoras públicas, se haya encontrado en proceso de integración, o no cuente con información para determinarlo, indíquelo en la columna correspondiente conforme al catálogo respectivo y deje la columna "Nombre de la disposición normativa donde se encuentra regulado el servicio profesional de carrera u homólogo para personas defensoras públicas" en blanco.</t>
  </si>
  <si>
    <t>En caso de que no haya contado con algún Servicio Profesional de Carrera u homólogo para personas asesoras jurídicas, se haya encontrado en proceso de integración, o no cuente con información para determinarlo, indíquelo en la columna correspondiente conforme al catálogo respectivo y deje la columna "Nombre de la disposición normativa donde se encuentra regulado el Servicio Profesional de Carrera u homólogo para personas asesoras jurídicas" en blanco.</t>
  </si>
  <si>
    <t>El nombre de las disposiciones normativas debe registrarse en mayúsculas, sin comillas ni signos de acentuación, puntuación, paréntesis y abreviaturas.</t>
  </si>
  <si>
    <t>BLOQUEO COD 2_9 DEF</t>
  </si>
  <si>
    <t>BLOQUEO COD 2_9 ASE</t>
  </si>
  <si>
    <t>defensoras publicas</t>
  </si>
  <si>
    <t>asesoras juridicas</t>
  </si>
  <si>
    <r>
      <t xml:space="preserve">¿Contaba con algún Servicio Profesional de Carrera u homólogo para personas defensoras públicas?
</t>
    </r>
    <r>
      <rPr>
        <i/>
        <sz val="8"/>
        <rFont val="Arial"/>
        <family val="2"/>
      </rPr>
      <t>(1. Sí / 2. En proceso de integración / 3. No / 9. No identificado)</t>
    </r>
  </si>
  <si>
    <t>Nombre de la disposición normativa donde se encuentra regulado el Servicio Profesional de Carrera u homólogo para personas defensoras públicas</t>
  </si>
  <si>
    <r>
      <t xml:space="preserve">¿Contaba con algún Servicio Profesional de Carrera u homólogo para personas asesoras jurídicas?
</t>
    </r>
    <r>
      <rPr>
        <i/>
        <sz val="8"/>
        <rFont val="Arial"/>
        <family val="2"/>
      </rPr>
      <t>(1. Sí / 2. En proceso de integración / 3. No / 9. No identificado)</t>
    </r>
  </si>
  <si>
    <t>Nombre de la disposición normativa donde se encuentra regulado el Servicio Profesional de Carrera u homólogo para personas asesoras jurídicas</t>
  </si>
  <si>
    <t>2.17.-</t>
  </si>
  <si>
    <t>De acuerdo con el total de personas defensoras públicas y de personas asesoras jurídicas que reportó como respuesta en los numerales 2 y 3 de la pregunta 2.2, anote la cantidad de las mismas que se encontraron incorporadas al Servicio Profesional de Carrera u homólogo para personas defensoras públicas y/ o para personas asesoras jurídicas, respectivamente, según sexo.</t>
  </si>
  <si>
    <t>En caso de que haya seleccionado el código "2", "3" o "9" en la columna "¿Contaba con algún Servicio Profesional de Carrera u homólogo para personas defensoras públicas?" de la pregunta anterior, no puede registrar información en el apartado "Personas defensoras públicas que se encontraron incorporadas al Servicio Profesional de Carrera u homólogo para personas defensoras públicas, según sexo".</t>
  </si>
  <si>
    <t>En caso de que haya seleccionado el código "2", "3" o "9" en la columna "¿Contaba con algún Servicio Profesional de Carrera u homólogo para personas asesoras jurídicas?" de la pregunta anterior, no puede registrar información en el apartado "Personas asesoras jurídicas que se encontraron incorporadas al Servicio Profesional de Carrera u homólogo para personas asesoras jurídicas, según sexo".</t>
  </si>
  <si>
    <t>La cantidad registrada en la columna "Total" del apartado "Personas defensoras públicas que se encontraron incorporadas al Servicio Profesional de Carrera u homólogo para personas defensoras públicas, según sexo" debe ser igual o menor a la cantidad reportada como respuesta en la columna "Total" del numeral 2 de la pregunta 2.2, así como corresponder a su desagregación por sexo.</t>
  </si>
  <si>
    <t>La cantidad registrada en la columna "Total" del apartado "Personas asesoras jurídicas que se encontraron incorporadas al Servicio Profesional de Carrera u homólogo para personas asesoras jurídicas, según sexo" debe ser igual o menor a la cantidad reportada como respuesta en la columna "Total" del numeral 3 de la pregunta 2.2, así como corresponder a su desagregación por sexo.</t>
  </si>
  <si>
    <t>Personas defensoras públicas que se encontraron incorporadas al Servicio Profesional de Carrera u homólogo para personas defensoras públicas, según sexo</t>
  </si>
  <si>
    <t>Personas asesoras jurídicas que se encontraron incorporadas al Servicio Profesional de Carrera u homólogo para personas asesoras jurídicas, según sexo</t>
  </si>
  <si>
    <t>II.4 Capacitación</t>
  </si>
  <si>
    <t>1.- Debe considerar la información de las acciones formativas impartidas al personal, independientemente de las instituciones, unidades administrativas o áreas que las hayan impartido.</t>
  </si>
  <si>
    <t>2.- Únicamente debe considerar aquellas acciones formativas que hayan realizado o consideren realizar alguna evaluación para su acreditación, por lo que no debe considerar aquellas de carácter informativo o de naturaleza similar.</t>
  </si>
  <si>
    <r>
      <t xml:space="preserve">1.- </t>
    </r>
    <r>
      <rPr>
        <b/>
        <i/>
        <sz val="8"/>
        <rFont val="Arial"/>
        <family val="2"/>
      </rPr>
      <t xml:space="preserve">Acciones formativas. </t>
    </r>
    <r>
      <rPr>
        <i/>
        <sz val="8"/>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</si>
  <si>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r>
      <rPr>
        <b/>
        <i/>
        <sz val="8"/>
        <rFont val="Arial"/>
        <family val="2"/>
      </rPr>
      <t xml:space="preserve">Presencial. </t>
    </r>
    <r>
      <rPr>
        <i/>
        <sz val="8"/>
        <rFont val="Arial"/>
        <family val="2"/>
      </rPr>
      <t>Se refiere a las acciones formativas impartidas presencialmente en un horario y lugar establecido.</t>
    </r>
  </si>
  <si>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</si>
  <si>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</si>
  <si>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t>2.18.-</t>
  </si>
  <si>
    <t>Indique si durante el año 2025 se impartieron acciones formativas al personal que se encontraba ejerciendo sus funciones en la institución. En caso afirmativo, anote la cantidad de acciones formativas impartidas, según medio de presentación, así como la cantidad de personal capacitado, según sexo.</t>
  </si>
  <si>
    <t>En caso de que no se le hayan impartido acciones formativas al personal, o no cuente con información para determinarlo, indíquelo en la columna correspondiente conforme al catálogo respectivo y deje el resto de la fila en blanco.</t>
  </si>
  <si>
    <t>En el apartado "Acciones formativas impartidas, según medio de presentación" debe considerar las acciones formativas impartidas del 01 de enero al 31 de diciembre de 2025 al personal, independientemente de que hayan concluido durante el referido año.</t>
  </si>
  <si>
    <t>En el apartado "Acciones formativas impartidas y concluidas, según medio de presentación" debe considerar las acciones formativas impartidas del 01 de enero al 31 de diciembre de 2025 al personal, y que además hayan concluido durante el referido año.</t>
  </si>
  <si>
    <t>La cantidad registrada en la columna "Total" del apartado "Acciones formativas impartidas y concluidas, según medio de presentación" debe ser igual o menor a la cantidad reportada en la columna "Total" del apartado "Acciones formativas impartidas, según medio de presentación", así como corresponder a su desagregación por medio de presentación.</t>
  </si>
  <si>
    <t>En el apartado "Personal que se encontraba ejerciendo sus funciones en la institución capacitado, según sexo" debe considerar al personal que haya concluido determinada acción formativa impartida y concluida entre el 01 de enero y el 31 de diciembre de 2025, independientemente de que, por cuestiones de temporalidad, cuente con el certificado, constancia, calificación aprobatoria, o cualquier documento que lo acredite.</t>
  </si>
  <si>
    <t>En caso de que la cantidad registrada en la columna "Total" del apartado "Acciones formativas impartidas y concluidas, según medio de presentación" no sea un dato numérico mayor a cero, no puede registrar información en el apartado "Personal que se encontraba ejerciendo sus funciones en la institución capacitado, según sexo".</t>
  </si>
  <si>
    <t>En caso de que alguna persona servidora pública haya concluido más de una acción formativa impartida y concluida entre el 01 de enero y el 31 de diciembre de 2025, debe ser considerada una sola vez en el registro de esta pregunta.</t>
  </si>
  <si>
    <r>
      <t xml:space="preserve">¿Se impartieron acciones formativas al personal?
</t>
    </r>
    <r>
      <rPr>
        <i/>
        <sz val="8"/>
        <rFont val="Arial"/>
        <family val="2"/>
      </rPr>
      <t>(1. Sí / 2. No / 9. No identificado)</t>
    </r>
  </si>
  <si>
    <t>Acciones formativas impartidas, según medio de presentación</t>
  </si>
  <si>
    <t>Acciones formativas impartidas y concluidas, según medio de presentación</t>
  </si>
  <si>
    <t>Personal que se encontraba ejerciendo sus funciones en la institución capacitado, según sexo</t>
  </si>
  <si>
    <t>inst 6</t>
  </si>
  <si>
    <t>Presencial</t>
  </si>
  <si>
    <t>En línea</t>
  </si>
  <si>
    <t>Síncrono</t>
  </si>
  <si>
    <t>PRESENCIAL</t>
  </si>
  <si>
    <t>EN LINEA</t>
  </si>
  <si>
    <t>SINCRONO</t>
  </si>
  <si>
    <t>BLOQUEO_ acciones concuidas</t>
  </si>
  <si>
    <t>BLOQUEO 1_2_9</t>
  </si>
  <si>
    <t>PREG.PIVOTE</t>
  </si>
  <si>
    <t>2.19.-</t>
  </si>
  <si>
    <t>Anote la cantidad de acciones formativas, según tema, impartidas durante el año 2025 al personal que se encontraba ejerciendo sus funciones en la institución, así como la cantidad de personal capacitado, según sexo.</t>
  </si>
  <si>
    <t>En caso de que haya seleccionado el código "2" o "9" en la columna "¿Se impartieron acciones formativas al personal?" de la pregunta anterior, no puede registrar información en el presente reactivo.</t>
  </si>
  <si>
    <t>En caso de que no se hayan realizado acciones formativas en determinado tema, anote una "X" en la columna "No se realizaron acciones formativas" y deje el resto de la fila en blanco.</t>
  </si>
  <si>
    <t>La suma de las cantidades registradas en la columna "Acciones formativas impartidas" debe ser igual o mayor a la cantidad reportada como respuesta en la columna "Total" del apartado "Acciones formativas impartidas, según medio de presentación" de la pregunta anterior, toda vez que una acción formativa pudo haber contemplado más de un tema.</t>
  </si>
  <si>
    <t>La cantidad registrada en la columna "Acciones formativas impartidas" de cada tema debe ser igual o menor a la cantidad reportada como respuesta en la columna "Total" del apartado "Acciones formativas impartidas,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</si>
  <si>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debe ser igual o mayor a la cantidad reportada como respuesta en la columna "Total" del apartado "Acciones formativas impartidas y concluidas, según medio de presentación" de la pregunta anterior, toda vez que una acción formativa pudo haber contemplado más de un tema.</t>
  </si>
  <si>
    <t>La cantidad registrada en la columna "Acciones formativas impartidas y concluidas" de cada tema debe ser igual o menor a la cantidad reportada como respuesta en la columna "Total" del apartado "Acciones formativas impartidas y concluidas,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</si>
  <si>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debe ser igual o menor a la suma de las cantidades reportadas en la columna "Acciones formativas impartidas", así como corresponder a su desagregación por tema.</t>
  </si>
  <si>
    <t>En caso de que la cantidad registrada en la columna "Acciones formativas impartidas y concluidas" de determinado tema no sea un dato numérico mayor a cero, no puede registrar información en el apartado "Personal que se encontraba ejerciendo sus funciones en la institución capacitado, según sexo" de dicho tema.</t>
  </si>
  <si>
    <t>La suma de las cantidades registradas en la columna "Total" debe ser igual o mayor a la cantidad reportada como respuesta en la columna "Total" del apartado "Personal que se encontraba ejerciendo sus funciones en la institución capacitado, según sexo" de la pregunta anterior, así como corresponder a su desagregación por sexo; toda vez que una persona servidora pública pudo haber concluido más de una acción formativa en el mismo o en diferentes temas.</t>
  </si>
  <si>
    <t>inst5</t>
  </si>
  <si>
    <t>La cantidad registrada en la columna "Total" de cada tema debe ser igual o menor a la cantidad reportada como respuesta en la columna "Total" del apartado "Personal que se encontraba ejerciendo sus funciones en la institución capacitado, según sexo" de la pregunta anterior, así como corresponder a su desagregación por sexo. En caso de que esta instrucción no le aplique, justifíquelo en el recuadro que se encuentra al final de la tabla de respuesta.</t>
  </si>
  <si>
    <t>TOTAL_Acciones formativas impartidas</t>
  </si>
  <si>
    <t>COMP_Acciones formativas impartidas</t>
  </si>
  <si>
    <t>TOTAL_Acciones formativas impartidas concluidas</t>
  </si>
  <si>
    <t>COMP_Acciones formativas impartidas concluidas</t>
  </si>
  <si>
    <t>COMP_ACCIONES</t>
  </si>
  <si>
    <t>En caso de que registre algún valor numérico mayor a cero en el numeral 18, debe anotar el nombre de dicho(s) tema(s) en el recuadro destinado para tal efecto que se encuentra al final de la tabla de respuesta.</t>
  </si>
  <si>
    <t>TOTAL_Personal adscrito capacitado en la materia, según sexo</t>
  </si>
  <si>
    <t>BLOQUEO X</t>
  </si>
  <si>
    <t>BLOQUEO ACCIONES</t>
  </si>
  <si>
    <t>Temas</t>
  </si>
  <si>
    <t>No se realizaron acciones formativas</t>
  </si>
  <si>
    <t>Acciones formativas impartidas</t>
  </si>
  <si>
    <t>Acciones formativas impartidas y concluidas</t>
  </si>
  <si>
    <t>inst 11</t>
  </si>
  <si>
    <t>Temas - Val. Especifique Claves</t>
  </si>
  <si>
    <t xml:space="preserve">HOMBRES </t>
  </si>
  <si>
    <t>NUM 18</t>
  </si>
  <si>
    <t>Atención a víctimas</t>
  </si>
  <si>
    <t>atencion,victima</t>
  </si>
  <si>
    <t>Derechos humanos</t>
  </si>
  <si>
    <t>derecho,humano</t>
  </si>
  <si>
    <t>Derechos de niñas, niños y personas adolescentes</t>
  </si>
  <si>
    <t>derecho,niñ,persona,adolescente</t>
  </si>
  <si>
    <r>
      <t>Juicio de amparo</t>
    </r>
    <r>
      <rPr>
        <sz val="8"/>
        <color theme="1"/>
        <rFont val="Arial"/>
        <family val="2"/>
      </rPr>
      <t xml:space="preserve"> </t>
    </r>
    <r>
      <rPr>
        <i/>
        <sz val="8"/>
        <color theme="1"/>
        <rFont val="Arial"/>
        <family val="2"/>
      </rPr>
      <t>(directo y/ o indirecto)</t>
    </r>
  </si>
  <si>
    <t>juicio,amparo</t>
  </si>
  <si>
    <t>Juicio de amparo (directo y/ o indirecto)</t>
  </si>
  <si>
    <t>Introducción al Código Nacional de Procedimientos Civiles y Familiares</t>
  </si>
  <si>
    <t>codigo,nacional,civil,familiar</t>
  </si>
  <si>
    <r>
      <t xml:space="preserve">Justicia administrativa </t>
    </r>
    <r>
      <rPr>
        <i/>
        <sz val="8"/>
        <color theme="1"/>
        <rFont val="Arial"/>
        <family val="2"/>
      </rPr>
      <t>(derecho administrativo y/ o fiscal)</t>
    </r>
  </si>
  <si>
    <t>justicia,admin</t>
  </si>
  <si>
    <t>Justicia administrativa (derecho administrativo y/ o fiscal)</t>
  </si>
  <si>
    <r>
      <t xml:space="preserve">Justicia laboral </t>
    </r>
    <r>
      <rPr>
        <i/>
        <sz val="8"/>
        <color theme="1"/>
        <rFont val="Arial"/>
        <family val="2"/>
      </rPr>
      <t>(derecho laboral)</t>
    </r>
  </si>
  <si>
    <t>justicia,laboral</t>
  </si>
  <si>
    <t>Justicia laboral (derecho laboral)</t>
  </si>
  <si>
    <t>Mecanismos alternativos de solución de controversias en materia civil y familiar</t>
  </si>
  <si>
    <t>solucion,controversia,materia,civil,familiar</t>
  </si>
  <si>
    <t>Mecanismos alternativos de solución de controversias en materia penal y justicia para personas adolescentes</t>
  </si>
  <si>
    <t>solucion,controversia,penal,adolescente</t>
  </si>
  <si>
    <t>Perspectiva de género</t>
  </si>
  <si>
    <t>genero</t>
  </si>
  <si>
    <t>Sistema Integral de Justicia Penal para Adolescentes</t>
  </si>
  <si>
    <t>penal,adolescente</t>
  </si>
  <si>
    <t>Sistema Penal Acusatorio</t>
  </si>
  <si>
    <t>penal,acusatorio</t>
  </si>
  <si>
    <t>Acceso a la justicia de personas y grupos de población vulnerable</t>
  </si>
  <si>
    <t>persona,grupo,poblacion,vulnerable</t>
  </si>
  <si>
    <t>Derecho constitucional</t>
  </si>
  <si>
    <t>derecho,constitucion</t>
  </si>
  <si>
    <t>Procedimiento de extinción de dominio</t>
  </si>
  <si>
    <t>extincion,dominio</t>
  </si>
  <si>
    <t>Ejecución penal</t>
  </si>
  <si>
    <t>ejecucion,penal</t>
  </si>
  <si>
    <t>Derecho penal y procesal</t>
  </si>
  <si>
    <t>derecho,penal,procesal</t>
  </si>
  <si>
    <r>
      <t xml:space="preserve">Otro tema </t>
    </r>
    <r>
      <rPr>
        <i/>
        <sz val="8"/>
        <color theme="1"/>
        <rFont val="Arial"/>
        <family val="2"/>
      </rPr>
      <t>(especifique)</t>
    </r>
  </si>
  <si>
    <r>
      <t xml:space="preserve">Otro tema:
</t>
    </r>
    <r>
      <rPr>
        <i/>
        <sz val="8"/>
        <rFont val="Arial"/>
        <family val="2"/>
      </rPr>
      <t>(especifique)</t>
    </r>
  </si>
  <si>
    <t>N°INST</t>
  </si>
  <si>
    <t>BANDERAS</t>
  </si>
  <si>
    <t>LIST_COMP</t>
  </si>
  <si>
    <t>II.5 Dignificación del servicio</t>
  </si>
  <si>
    <t>2.20.-</t>
  </si>
  <si>
    <t>Indique las prestaciones laborales ofrecidas durante el año 2025 a las personas defensoras públicas y/ o personas asesoras jurídicas que se encontraban ejerciendo sus funciones al cierre del referido año en la institución. Por cada una de estas, señale la frecuencia con la que se ofreció a las personas defensoras públicas y/ o personas asesoras jurídicas; utilizando para tal efecto el catálogo que se presenta en la parte inferior de las siguientes tablas. Asimismo, anote la cantidad de personas defensoras públicas y/ o personas asesoras jurídicas susceptibles de hacer uso u otorgárseles la prestación laboral, así como la cantidad de estas que hicieron uso o se les otorgó la misma, según sexo.</t>
  </si>
  <si>
    <t>Debe considerar la información relacionada con las prestaciones laborales de las personas defensoras públicas y/ o personas asesoras jurídicas que se encontraban ejerciendo sus funciones en la institución, independientemente de la instancia, autoridad o institución que las otorgue.</t>
  </si>
  <si>
    <t xml:space="preserve">Para cada tabla, en caso de que la cantidad reportada como respuesta en la columna "Total" del respectivo numeral de la pregunta 2.2 no sea un dato numérico mayor a cero, no puede registrar información en el presente reactivo. </t>
  </si>
  <si>
    <t>Para ambas tablas, en caso de que determinada prestación laboral no se haya ofrecido a las personas defensoras públicas o a las personas asesoras jurídicas, respectivamente, no haya estado prevista en la legislación laboral y/ o administrativa aplicable, o no cuente con información para determinarlo, indíquelo en la columna correspondiente conforme al catálogo respectivo y deje el resto de la fila en blanco.</t>
  </si>
  <si>
    <t xml:space="preserve">Para cada prestación laboral, en ambas tablas seleccione con una "X" la o las frecuencias con las que se ofreció a las personas defensoras públicas o a las personas asesoras jurídicas, respectivamente. </t>
  </si>
  <si>
    <t>Para cada prestación laboral, en caso de que seleccione el código "99" en el apartado "Frecuencia con la que se ofreció la prestación laboral a las personas defensoras públicas" de la tabla I, no puede seleccionar otro código en dicho apartado.</t>
  </si>
  <si>
    <t>Para cada prestación laboral, en caso de que seleccione el código "99" en el apartado "Frecuencia con la que se ofreció la prestación laboral a las personas asesoras jurídicas" de la tabla II, no puede seleccionar otro código en dicho apartado.</t>
  </si>
  <si>
    <t>Para ambas tablas, en el numeral 21 no puede registrar información en las columnas "Hombres".</t>
  </si>
  <si>
    <t>Para ambas tablas, en el numeral 22 no puede registrar información en las columnas "Mujeres".</t>
  </si>
  <si>
    <t>Para cada prestación laboral, la cantidad registrada en la columna "Total" del apartado "Personas defensoras públicas susceptibles de hacer uso u otorgárseles la prestación laboral, según sexo" de la tabla I debe ser igual o menor a la cantidad reportada como respuesta en la columna "Total" del numeral 2 de la pregunta 2.2, así como corresponder a su desagregación por sexo.</t>
  </si>
  <si>
    <t>Para cada prestación laboral, la cantidad registrada en la columna "Total" del apartado "Personas asesoras jurídicas susceptibles de hacer uso u otorgárseles la prestación laboral, según sexo" de la tabla II debe ser igual o menor a la cantidad reportada como respuesta en la columna "Total" del numeral 3 de la pregunta 2.2, así como corresponder a su desagregación por sexo.</t>
  </si>
  <si>
    <t>Para cada prestación laboral, en la tabla I la cantidad registrada en la columna "Total" del apartado "Personas defensoras públicas que hicieron uso o se les otorgó la prestación laboral, según sexo" debe ser igual o menor a la cantidad reportada en la columna "Total" del apartado "Personas defensoras públicas susceptibles de hacer uso u otorgárseles la prestación laboral, según sexo", así como corresponder a su desagregación por sexo.</t>
  </si>
  <si>
    <t>Para cada prestación laboral, en la tabla II la cantidad registrada en la columna "Total" del apartado "Personas asesoras jurídicas que hicieron uso o se les otorgó la prestación laboral, según sexo" debe ser igual o menor a la cantidad reportada en la columna "Total" del apartado "Personas asesoras jurídicas susceptibles de hacer uso u otorgárseles la prestación laboral, según sexo", así como corresponder a su desagregación por sexo.</t>
  </si>
  <si>
    <t>Para cada tabla, en caso de que seleccione para el numeral 36 el código "1" en la columna "¿Se ofreció la prestación laboral a las personas defensoras públicas?" o "¿Se ofreció la prestación laboral a las personas asesoras jurídicas?", respectivamente, debe anotar el nombre de dicha(s) prestación(es) laboral(es) en el recuadro destinado para tal efecto que se encuentra al final de la tabla de respuesta.</t>
  </si>
  <si>
    <t>Para cada tabla, en caso de que seleccione el código "12" en el apartado "Frecuencia con la que se ofreció la prestación laboral a las personas defensoras públicas" o "Frecuencia con la que se ofreció la prestación laboral a las personas asesoras jurídicas", respectivamente, debe anotar el nombre de dicha(s) frecuencia(s) en el recuadro destinado para tal efecto que se encuentra al final de la tabla de respuesta.</t>
  </si>
  <si>
    <t>I) Personas defensoras públicas</t>
  </si>
  <si>
    <t>Prestaciones laborales</t>
  </si>
  <si>
    <r>
      <t xml:space="preserve">¿Se ofreció la prestación laboral a las personas defensoras públicas?
</t>
    </r>
    <r>
      <rPr>
        <i/>
        <sz val="8"/>
        <rFont val="Arial"/>
        <family val="2"/>
      </rPr>
      <t>(1. Sí / 2. No / 8. No aplica / 9. No identificado)</t>
    </r>
  </si>
  <si>
    <r>
      <t xml:space="preserve">Frecuencia con la que se ofreció la prestación laboral a las personas defensoras públicas
</t>
    </r>
    <r>
      <rPr>
        <i/>
        <sz val="8"/>
        <rFont val="Arial"/>
        <family val="2"/>
      </rPr>
      <t>(ver catálogo)</t>
    </r>
  </si>
  <si>
    <t>Personas defensoras públicas susceptibles de hacer uso u otorgárseles la prestación laboral, según sexo</t>
  </si>
  <si>
    <t>Personas defensoras públicas que hicieron uso o se les otorgó la prestación laboral, según sexo</t>
  </si>
  <si>
    <t>COMP P.2.2  Personal susceptible</t>
  </si>
  <si>
    <t>MENSAJE ERROR inst 8</t>
  </si>
  <si>
    <t>COMP PERSONAL</t>
  </si>
  <si>
    <t>MENSAJE ERROR inst 10</t>
  </si>
  <si>
    <t>Prestacion laboral - Val. Especifique Claves</t>
  </si>
  <si>
    <t>Frecuencia- Val. Especifique Claves</t>
  </si>
  <si>
    <t>BLOQUEO P.2.2</t>
  </si>
  <si>
    <t>BLOQUEO COD 99</t>
  </si>
  <si>
    <t>BLOQUEO NUM 21 hombres</t>
  </si>
  <si>
    <t>BLOQUEO NUM 22 mujeres</t>
  </si>
  <si>
    <t>COD 1 NUM36</t>
  </si>
  <si>
    <t>Aguinaldo</t>
  </si>
  <si>
    <t>aguinaldo</t>
  </si>
  <si>
    <t>requerid,momento</t>
  </si>
  <si>
    <t>Ahorro solidario</t>
  </si>
  <si>
    <t>solidari</t>
  </si>
  <si>
    <t>Diario</t>
  </si>
  <si>
    <r>
      <t xml:space="preserve">Apoyo educativo </t>
    </r>
    <r>
      <rPr>
        <i/>
        <sz val="8"/>
        <rFont val="Arial"/>
        <family val="2"/>
      </rPr>
      <t>(becas para el personal, permisos, convenios, etc.)</t>
    </r>
  </si>
  <si>
    <t>COD 12</t>
  </si>
  <si>
    <t>educativ,beca,permiso,convenio</t>
  </si>
  <si>
    <t>Apoyo educativo (becas para el personal, permisos, convenios, etc.)</t>
  </si>
  <si>
    <t>Semanal</t>
  </si>
  <si>
    <t>Apoyo para los familiares del personal fallecido en ejercicio de sus funciones</t>
  </si>
  <si>
    <t>familiar,fallecid</t>
  </si>
  <si>
    <t>Quincenal</t>
  </si>
  <si>
    <t>Apoyo para los familiares del personal desaparecido o no localizado</t>
  </si>
  <si>
    <t>familiar,desaparecid,localizad</t>
  </si>
  <si>
    <t>Mensual</t>
  </si>
  <si>
    <r>
      <t xml:space="preserve">Apoyo funerario para los familiares del personal fallecido </t>
    </r>
    <r>
      <rPr>
        <i/>
        <sz val="8"/>
        <rFont val="Arial"/>
        <family val="2"/>
      </rPr>
      <t>(no incluye al personal fallecido en ejercicio de sus funciones)</t>
    </r>
  </si>
  <si>
    <t>funera,familiar,personal,fallecid</t>
  </si>
  <si>
    <t>Apoyo funerario para los familiares del personal fallecido (no incluye al personal fallecido en ejercicio de sus funciones)</t>
  </si>
  <si>
    <t>Bimestral</t>
  </si>
  <si>
    <t>Apoyo para gastos funerarios de algún familiar</t>
  </si>
  <si>
    <t>gasto,funera,familiar</t>
  </si>
  <si>
    <t>Trimestral</t>
  </si>
  <si>
    <r>
      <t xml:space="preserve">Apoyo para la vivienda </t>
    </r>
    <r>
      <rPr>
        <i/>
        <sz val="8"/>
        <rFont val="Arial"/>
        <family val="2"/>
      </rPr>
      <t>(no incluye créditos para la vivienda)</t>
    </r>
  </si>
  <si>
    <t>vivienda</t>
  </si>
  <si>
    <t>Apoyo para la vivienda (no incluye créditos para la vivienda)</t>
  </si>
  <si>
    <t>Cuatrimestral</t>
  </si>
  <si>
    <t>Apoyo para útiles escolares de sus hijas y/ o hijos</t>
  </si>
  <si>
    <t>utiles,escolar,hij</t>
  </si>
  <si>
    <t>Semestral</t>
  </si>
  <si>
    <t>Asesoría jurídica</t>
  </si>
  <si>
    <t>juridic</t>
  </si>
  <si>
    <t>Anual</t>
  </si>
  <si>
    <t>Ayuda para transporte</t>
  </si>
  <si>
    <t>transporte</t>
  </si>
  <si>
    <t>mayor,año,periodo</t>
  </si>
  <si>
    <t>Becas escolares para sus hijas y/ o hijos</t>
  </si>
  <si>
    <t>beca,escolar,hij</t>
  </si>
  <si>
    <t>Bono de puntualidad</t>
  </si>
  <si>
    <t>puntualidad</t>
  </si>
  <si>
    <t>Bono de riesgo</t>
  </si>
  <si>
    <t>riesgo</t>
  </si>
  <si>
    <t>Créditos automotrices</t>
  </si>
  <si>
    <t>automotri</t>
  </si>
  <si>
    <t>Créditos para la vivienda</t>
  </si>
  <si>
    <t>credito,vivienda</t>
  </si>
  <si>
    <r>
      <t>Créditos personales</t>
    </r>
    <r>
      <rPr>
        <i/>
        <sz val="8"/>
        <rFont val="Arial"/>
        <family val="2"/>
      </rPr>
      <t xml:space="preserve"> (no incluye créditos automotrices ni créditos para la vivienda)</t>
    </r>
  </si>
  <si>
    <t>personal</t>
  </si>
  <si>
    <t>Créditos personales (no incluye créditos automotrices ni créditos para la vivienda)</t>
  </si>
  <si>
    <t>Días de permiso</t>
  </si>
  <si>
    <t>dia,permiso</t>
  </si>
  <si>
    <t>Fondo de ahorro para el retiro</t>
  </si>
  <si>
    <t>ahorro,retiro</t>
  </si>
  <si>
    <r>
      <t xml:space="preserve">Indemnización por incapacidad </t>
    </r>
    <r>
      <rPr>
        <i/>
        <sz val="8"/>
        <rFont val="Arial"/>
        <family val="2"/>
      </rPr>
      <t>(derivada de un riesgo de trabajo)</t>
    </r>
  </si>
  <si>
    <t>indemniza,incapacidad</t>
  </si>
  <si>
    <t>Indemnización por incapacidad (derivada de un riesgo de trabajo)</t>
  </si>
  <si>
    <t>Licencia de maternidad</t>
  </si>
  <si>
    <t>matern</t>
  </si>
  <si>
    <t>Licencia de paternidad</t>
  </si>
  <si>
    <t>patern</t>
  </si>
  <si>
    <t>Licencia para cuidados de algún familiar</t>
  </si>
  <si>
    <t>cuidado,familiar</t>
  </si>
  <si>
    <t>Licencia por riesgo de trabajo</t>
  </si>
  <si>
    <t>riesgo,trabajo</t>
  </si>
  <si>
    <t>Licencia por enfermedad o accidente no profesional</t>
  </si>
  <si>
    <t>licencia,enfermedad,accidente,profesional</t>
  </si>
  <si>
    <t>Seguro de enfermedad o accidente no profesional</t>
  </si>
  <si>
    <t>seguro,enfermedad,accidente,profesional</t>
  </si>
  <si>
    <t>Seguro de gastos médicos mayores</t>
  </si>
  <si>
    <t>gasto,medico,mayor</t>
  </si>
  <si>
    <t>Seguro de vida</t>
  </si>
  <si>
    <t>seguro,vida</t>
  </si>
  <si>
    <t>Seguro de retiro</t>
  </si>
  <si>
    <t>seguro,retiro</t>
  </si>
  <si>
    <t>Servicios psicológicos o de contención emocional</t>
  </si>
  <si>
    <t>psicolo,emocion</t>
  </si>
  <si>
    <t>Vacaciones</t>
  </si>
  <si>
    <t>vacacion</t>
  </si>
  <si>
    <t>Prima quinquenal</t>
  </si>
  <si>
    <t>prima,quincena</t>
  </si>
  <si>
    <t>Prima vacacional</t>
  </si>
  <si>
    <t>prima,vacacion</t>
  </si>
  <si>
    <t>Prima de antigüedad</t>
  </si>
  <si>
    <t>prima,antigüedad</t>
  </si>
  <si>
    <t>Vales, bonos o ayuda para despensa</t>
  </si>
  <si>
    <t>vale,bono,ayuda,despensa</t>
  </si>
  <si>
    <r>
      <t>Otra prestación laboral</t>
    </r>
    <r>
      <rPr>
        <i/>
        <sz val="8"/>
        <rFont val="Arial"/>
        <family val="2"/>
      </rPr>
      <t xml:space="preserve"> (especifique)</t>
    </r>
  </si>
  <si>
    <r>
      <t xml:space="preserve">Otra prestación laboral:
</t>
    </r>
    <r>
      <rPr>
        <i/>
        <sz val="8"/>
        <rFont val="Arial"/>
        <family val="2"/>
      </rPr>
      <t>(especifique)</t>
    </r>
  </si>
  <si>
    <r>
      <t xml:space="preserve">Otra frecuencia:
</t>
    </r>
    <r>
      <rPr>
        <i/>
        <sz val="8"/>
        <rFont val="Arial"/>
        <family val="2"/>
      </rPr>
      <t>(especifique)</t>
    </r>
  </si>
  <si>
    <t>Catálogo de frecuencia con la que se ofreció la prestación laboral a las personas defensoras públicas</t>
  </si>
  <si>
    <t>En el momento que se requiera</t>
  </si>
  <si>
    <t>Periodos mayores a un año</t>
  </si>
  <si>
    <r>
      <t xml:space="preserve">Otra frecuencia </t>
    </r>
    <r>
      <rPr>
        <i/>
        <sz val="8"/>
        <rFont val="Arial"/>
        <family val="2"/>
      </rPr>
      <t>(especifique)</t>
    </r>
  </si>
  <si>
    <t>II) Personas asesoras jurídicas</t>
  </si>
  <si>
    <r>
      <t xml:space="preserve">¿Se ofreció la prestación laboral a las personas asesoras jurídicas?
</t>
    </r>
    <r>
      <rPr>
        <i/>
        <sz val="8"/>
        <rFont val="Arial"/>
        <family val="2"/>
      </rPr>
      <t>(1. Sí / 2. No / 8. No aplica / 9. No identificado)</t>
    </r>
  </si>
  <si>
    <r>
      <t xml:space="preserve">Frecuencia con la que se ofreció la prestación laboral a las personas asesoras jurídicas
</t>
    </r>
    <r>
      <rPr>
        <i/>
        <sz val="8"/>
        <rFont val="Arial"/>
        <family val="2"/>
      </rPr>
      <t>(ver catálogo)</t>
    </r>
  </si>
  <si>
    <t>Personas asesoras jurídicas susceptibles de hacer uso u otorgárseles la prestación laboral, según sexo</t>
  </si>
  <si>
    <t>Personas asesoras jurídicas que hicieron uso o se les otorgó la prestación laboral, según sexo</t>
  </si>
  <si>
    <t>MENSAJE ERROR inst 9</t>
  </si>
  <si>
    <t>MENSAJE ERROR inst 11</t>
  </si>
  <si>
    <t>Catálogo de frecuencia con la que se ofreció la prestación laboral a las personas asesoras jurídicas</t>
  </si>
  <si>
    <t>2.21.-</t>
  </si>
  <si>
    <t>Indique las prestaciones laborales que consistían en un apoyo económico ofrecidas durante el año 2025 a las personas defensoras públicas y/ o personas asesoras jurídicas que se encontraban ejerciendo sus funciones al cierre del referido año en la institución. Por cada una de estas, anote el monto mínimo y el monto máximo al que corresponde el apoyo económico.</t>
  </si>
  <si>
    <t>Para cada tabla y prestación laboral, en caso de que haya seleccionado el código "2", "8" o "9" en la columna "¿Se ofreció la prestación laboral a las personas defensoras públicas?" o "¿Se ofreció la prestación laboral a las personas asesoras jurídicas?", respectivamente, de la pregunta anterior, no puede registrar información en el presente reactivo.</t>
  </si>
  <si>
    <t>Para ambas tablas, en caso de que determinada prestación laboral no haya consistido en un apoyo económico, o no cuente con información para determinarlo, indíquelo en la columna correspondiente conforme al catálogo respectivo y deje el resto de la fila en blanco.</t>
  </si>
  <si>
    <t>Para ambas tablas, en la columna "Monto mínimo al que corresponde el apoyo económico ofrecido" debe considerar la menor cantidad asignada a determinadas personas defensoras públicas o personas asesoras jurídicas. Por ejemplo: en caso de que la prima vacacional se encuentre en un rango de 1000 a 5000 pesos semestrales, dependiendo del nivel salarial de la persona defensora pública o persona asesora jurídica, en la columna correspondiente del numeral 33 anote "1000".</t>
  </si>
  <si>
    <t>Para ambas tablas, en la columna "Monto máximo al que corresponde el apoyo económico ofrecido" debe considerar la mayor cantidad asignada a determinadas personas defensoras públicas o personas asesoras jurídicas. Por ejemplo: en caso de que la prima vacacional se encuentre en un rango de 1000 a 5000 pesos semestrales, dependiendo del nivel salarial de la persona defensora pública o persona asesora jurídica, en la columna correspondiente del numeral 33 anote "5000".</t>
  </si>
  <si>
    <t>Para ambas tablas, en caso de que determinada prestación laboral corresponda a un monto fijo asignado a todas las personas defensoras públicas o personas asesoras jurídicas, independientemente de su nivel salarial o antigüedad, debe registrar dicha cantidad en ambas columnas.</t>
  </si>
  <si>
    <t>Para ambas tablas, las cifras deben anotarse en pesos mexicanos (no debe agregar la frase "miles o millones de pesos").</t>
  </si>
  <si>
    <t>Para ambas tablas, no debe considerar decimales en las cifras registradas, por lo que debe redondearlas a su valor entero más cercano.</t>
  </si>
  <si>
    <t>Para cada tabla y prestación laboral, la cantidad registrada en la columna "Monto máximo al que corresponde el apoyo económico ofrecido" debe ser igual o mayor a la cantidad reportada en la columna "Monto mínimo al que corresponde el apoyo económico ofrecido".</t>
  </si>
  <si>
    <r>
      <t xml:space="preserve">¿Consistió en un apoyo económico?
</t>
    </r>
    <r>
      <rPr>
        <i/>
        <sz val="8"/>
        <rFont val="Arial"/>
        <family val="2"/>
      </rPr>
      <t>(1. Sí / 2. No / 9. No identificado)</t>
    </r>
  </si>
  <si>
    <t>Monto mínimo al que corresponde el apoyo económico ofrecido</t>
  </si>
  <si>
    <t>Monto máximo al que corresponde el apoyo económico ofrecido</t>
  </si>
  <si>
    <t>BLOQUEO 2_9 P.2.19</t>
  </si>
  <si>
    <t>BLOQUEO 2_9</t>
  </si>
  <si>
    <t>COMP_MONTO</t>
  </si>
  <si>
    <t>Otra prestación laboral</t>
  </si>
  <si>
    <t>III. Recursos presupuestales</t>
  </si>
  <si>
    <r>
      <t xml:space="preserve">1.- Periodo de referencia de los datos: 
</t>
    </r>
    <r>
      <rPr>
        <b/>
        <i/>
        <sz val="8"/>
        <rFont val="Arial"/>
        <family val="2"/>
      </rPr>
      <t>Durante el año:</t>
    </r>
    <r>
      <rPr>
        <i/>
        <sz val="8"/>
        <rFont val="Arial"/>
        <family val="2"/>
      </rPr>
      <t xml:space="preserve"> la información se refiere a lo existente del 01 de enero al 31 de diciembre de 2025.</t>
    </r>
  </si>
  <si>
    <t>4.- Las cifras deben anotarse en pesos mexicanos (no debe agregar la frase “miles o millones de pesos”).</t>
  </si>
  <si>
    <t>5.- No debe considerar decimales en las cifras registradas, por lo que debe redondearlas a su valor entero más cercano.</t>
  </si>
  <si>
    <t>6.-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</si>
  <si>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7.-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</si>
  <si>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8.- No deje celdas en blanco, salvo en los casos en que la instrucción así lo solicite.</t>
  </si>
  <si>
    <r>
      <t xml:space="preserve">1.- </t>
    </r>
    <r>
      <rPr>
        <b/>
        <i/>
        <sz val="8"/>
        <rFont val="Arial"/>
        <family val="2"/>
      </rPr>
      <t xml:space="preserve">Presupuesto ejercido. </t>
    </r>
    <r>
      <rPr>
        <i/>
        <sz val="8"/>
        <rFont val="Arial"/>
        <family val="2"/>
      </rPr>
      <t>Se refiere al importe total erogado, el cual se encuentra respaldado por documentos comprobatorios presentados ante las dependencias o entidades autorizadas, con cargo al presupuesto aprobado.</t>
    </r>
  </si>
  <si>
    <t>3.1.-</t>
  </si>
  <si>
    <t>Anote el total de presupuesto ejercido durante el año 2025 por la institución.</t>
  </si>
  <si>
    <t>SE REALIZO ULTIMA REVISION 2026</t>
  </si>
  <si>
    <t>LARGO DEC</t>
  </si>
  <si>
    <t>COMP DEC</t>
  </si>
  <si>
    <t>ES NUMERO</t>
  </si>
  <si>
    <t>Total de presupuesto ejercido</t>
  </si>
  <si>
    <t>3.2.-</t>
  </si>
  <si>
    <t>De acuerdo con el total de presupuesto ejercido que reportó como respuesta en la pregunta anterior, anote la cantidad ejercida por cada una de las unidades de defensoría pública y/ o de asesoría jurídica.</t>
  </si>
  <si>
    <t>En el numeral 99 debe considerar la información relacionada con aquellas unidades de defensoría pública y/ o de asesoría jurídica que hayan existido durante el año, pero que, al cierre del mismo, ya no hayan formado parte de la estructura orgánica de la institución; razón por la cual no fueron consideradas en el listado de la pregunta 1.1.</t>
  </si>
  <si>
    <t>En caso de no poder desagregar la información solicitada por cada una de las unidades de defensoría pública y/ o de asesoría jurídica, anote "NA" (No aplica) en las celdas correspondientes y explique dicha situación en el recuadro que se encuentra en la parte inferior de la tabla de respuesta.</t>
  </si>
  <si>
    <t>La suma de las cantidades registradas debe ser igual a la cantidad reportada como respuesta en la pregunta anterior.</t>
  </si>
  <si>
    <t>Presupuesto ejercido</t>
  </si>
  <si>
    <t>GRIS FILA</t>
  </si>
  <si>
    <t>OTRA UNIDAD DE DEFENSORIA PUBLICA Y/ O DE ASESORIA JURIDICA</t>
  </si>
  <si>
    <t>99</t>
  </si>
  <si>
    <t>3.3.-</t>
  </si>
  <si>
    <t>De acuerdo con el total de presupuesto ejercido que reportó como respuesta en la pregunta 3.1, anote la cantidad del mismo especificando el capítulo del Clasificador por Objeto del Gasto.</t>
  </si>
  <si>
    <t>La suma de las cantidades registradas debe ser igual a la cantidad reportada como respuesta en la pregunta 3.1.</t>
  </si>
  <si>
    <t>Presupuesto ejercido por capítulo del Clasificador por Objeto del Gasto</t>
  </si>
  <si>
    <t>Capítulo 1000.
Servicios personales</t>
  </si>
  <si>
    <t>Capítulo 2000.
Materiales y suministros</t>
  </si>
  <si>
    <t>Capítulo 3000.
Servicios generales</t>
  </si>
  <si>
    <t>Capítulo 4000.
Transferencias, asignaciones, subsidios y otras ayudas</t>
  </si>
  <si>
    <t>Capítulo 5000.
Bienes muebles, inmuebles e intangibles</t>
  </si>
  <si>
    <t>Capítulo 6000.
Inversión pública</t>
  </si>
  <si>
    <t>Capítulo 7000.
Inversiones financieras y otras provisiones</t>
  </si>
  <si>
    <t>Capítulo 8000. 
Participaciones y aportaciones</t>
  </si>
  <si>
    <t>Capítulo 9000. 
Deuda pública</t>
  </si>
  <si>
    <t>IGUAL IN1</t>
  </si>
  <si>
    <r>
      <t xml:space="preserve">1.- Periodo de referencia de los datos: 
</t>
    </r>
    <r>
      <rPr>
        <b/>
        <i/>
        <sz val="8"/>
        <rFont val="Arial"/>
        <family val="2"/>
      </rPr>
      <t xml:space="preserve">Al cierre del año: </t>
    </r>
    <r>
      <rPr>
        <i/>
        <sz val="8"/>
        <rFont val="Arial"/>
        <family val="2"/>
      </rPr>
      <t xml:space="preserve">la información se refiere a lo existente al 31 de diciembre de 2025.
</t>
    </r>
    <r>
      <rPr>
        <b/>
        <i/>
        <sz val="8"/>
        <rFont val="Arial"/>
        <family val="2"/>
      </rPr>
      <t xml:space="preserve">Actualmente: </t>
    </r>
    <r>
      <rPr>
        <i/>
        <sz val="8"/>
        <rFont val="Arial"/>
        <family val="2"/>
      </rPr>
      <t>la información se refiere a lo existente al momento del llenado del cuestionario.</t>
    </r>
  </si>
  <si>
    <t>4.-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</si>
  <si>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5.-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</si>
  <si>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6.- No deje celdas en blanco, salvo en los casos en que la instrucción así lo solicite.</t>
  </si>
  <si>
    <t>IV.1 Registros administrativos</t>
  </si>
  <si>
    <t>1.- Debe considerar aquellos registros administrativos en materia de defensoría pública y/ o asesoría jurídica en los que la institución y/ o la autoridad que la coordina, regula o administra tengan el carácter de autoridad responsable; es decir, sean las instancias encargadas del almacenamiento y resguardo de la información; de la administración de permisos y usuarios para el registro y consulta de la información; así como del mantenimiento general de los mismos.</t>
  </si>
  <si>
    <r>
      <t xml:space="preserve">1.- </t>
    </r>
    <r>
      <rPr>
        <b/>
        <i/>
        <sz val="8"/>
        <rFont val="Arial"/>
        <family val="2"/>
      </rPr>
      <t>Registro administrativo.</t>
    </r>
    <r>
      <rPr>
        <i/>
        <sz val="8"/>
        <rFont val="Arial"/>
        <family val="2"/>
      </rPr>
      <t xml:space="preserve"> Se refiere al conjunto de datos que son generados con fines operacionales o como parte de las funciones de una institución pública o privada sobre un tipo de objeto, sujeto, acción, hecho o evento, y obtenidos sistemáticamente con base en un formato específico ya sea impreso, digital u otro y bajo un marco de funciones y facultades formalmente establecidas en instrumentos jurídicos o reglamentarios.</t>
    </r>
  </si>
  <si>
    <t>4.1.-</t>
  </si>
  <si>
    <t>Al cierre del año 2025, ¿la institución y/ o la autoridad que la coordina, regula o administra contaban con algún registro administrativo en materia de defensoría pública y/ o asesoría jurídica?</t>
  </si>
  <si>
    <t>Seleccione con una "X" un solo código.</t>
  </si>
  <si>
    <t>GRIS CO1</t>
  </si>
  <si>
    <t>GRIS CO2</t>
  </si>
  <si>
    <t>GRIS CO9</t>
  </si>
  <si>
    <t>1. Sí</t>
  </si>
  <si>
    <r>
      <t>2. No</t>
    </r>
    <r>
      <rPr>
        <i/>
        <sz val="8"/>
        <color theme="1"/>
        <rFont val="Arial"/>
        <family val="2"/>
      </rPr>
      <t xml:space="preserve"> (pase a la pregunta 4.3)</t>
    </r>
  </si>
  <si>
    <r>
      <t>9. No identificado</t>
    </r>
    <r>
      <rPr>
        <i/>
        <sz val="8"/>
        <color theme="1"/>
        <rFont val="Arial"/>
        <family val="2"/>
      </rPr>
      <t xml:space="preserve"> (pase a la pregunta 4.3)</t>
    </r>
  </si>
  <si>
    <t>4.2.-</t>
  </si>
  <si>
    <t>Anote el nombre de cada uno de los registros administrativos en materia de defensoría pública y/ o asesoría jurídica con los que contaban al cierre del año 2025 la institución y/ o la autoridad que la coordina, regula o administra. Por cada uno de estos, señale la institución responsable, el año de creación, la periodicidad de actualización, la situación tecnológica-operativa, así como el tipo de información recopilada; utilizando para tal efecto los catálogos que se presentan en la parte inferior de la siguiente tabla.</t>
  </si>
  <si>
    <t>El nombre de los registros administrativos en materia de defensoría pública y/ o asesoría jurídica debe registrarse en mayúsculas, sin comillas ni signos de acentuación, puntuación, paréntesis y abreviaturas.</t>
  </si>
  <si>
    <t>Para cada registro administrativo en materia de defensoría pública y/ o asesoría jurídica, seleccione con una "X" el o los tipos de información recopilada que correspondan.</t>
  </si>
  <si>
    <t>Para cada registro administrativo en materia de defensoría pública y/ o asesoría jurídica, en caso de que seleccione el código "9" en el apartado "Tipo de información recopilada", no puede seleccionar otro código en dicho apartado.</t>
  </si>
  <si>
    <t>En caso de que seleccione el código "6" en el apartado "Tipo de información recopilada", debe anotar el nombre de dicho(s) tipo(s) de información en el recuadro destinado para tal efecto que se encuentra al final de la tabla de respuesta.</t>
  </si>
  <si>
    <t>Nombre de los registros administrativos en materia de defensoría pública y/ o asesoría jurídica</t>
  </si>
  <si>
    <r>
      <rPr>
        <b/>
        <sz val="9"/>
        <rFont val="Arial"/>
        <family val="2"/>
      </rPr>
      <t>Institución responsable</t>
    </r>
    <r>
      <rPr>
        <sz val="9"/>
        <rFont val="Arial"/>
        <family val="2"/>
      </rPr>
      <t xml:space="preserve">
</t>
    </r>
    <r>
      <rPr>
        <i/>
        <sz val="8"/>
        <rFont val="Arial"/>
        <family val="2"/>
      </rPr>
      <t>(1. Institución / 2. Autoridad que la coordina, regula o administra/ 9. No identificado)</t>
    </r>
  </si>
  <si>
    <r>
      <t xml:space="preserve">Año de creación
</t>
    </r>
    <r>
      <rPr>
        <i/>
        <sz val="8"/>
        <rFont val="Arial"/>
        <family val="2"/>
      </rPr>
      <t>(aaaa)</t>
    </r>
  </si>
  <si>
    <r>
      <t xml:space="preserve">Periodicidad de actualización
</t>
    </r>
    <r>
      <rPr>
        <i/>
        <sz val="8"/>
        <rFont val="Arial"/>
        <family val="2"/>
      </rPr>
      <t>(ver catálogo)</t>
    </r>
  </si>
  <si>
    <r>
      <t xml:space="preserve">Situación tecnológica-operativa
</t>
    </r>
    <r>
      <rPr>
        <i/>
        <sz val="8"/>
        <rFont val="Arial"/>
        <family val="2"/>
      </rPr>
      <t>(ver catálogo)</t>
    </r>
  </si>
  <si>
    <r>
      <t xml:space="preserve">Tipo de información recopilada
</t>
    </r>
    <r>
      <rPr>
        <i/>
        <sz val="8"/>
        <rFont val="Arial"/>
        <family val="2"/>
      </rPr>
      <t>(ver catálogo)</t>
    </r>
  </si>
  <si>
    <t>GRIS ESP</t>
  </si>
  <si>
    <t>GRIS</t>
  </si>
  <si>
    <t>CODIGO 9</t>
  </si>
  <si>
    <t>FECHA</t>
  </si>
  <si>
    <r>
      <t xml:space="preserve">Otro tipo:
</t>
    </r>
    <r>
      <rPr>
        <i/>
        <sz val="8"/>
        <rFont val="Arial"/>
        <family val="2"/>
      </rPr>
      <t>(especifique)</t>
    </r>
  </si>
  <si>
    <t>Información recopilada - Val. Especifique Claves</t>
  </si>
  <si>
    <t>Catálogo de periodicidad de actualización</t>
  </si>
  <si>
    <t>Catálogo de tipo de información recopilada</t>
  </si>
  <si>
    <t>Permanente/ tiempo real</t>
  </si>
  <si>
    <t>De las personas defensoras públicas y/ o personas asesoras jurídicas</t>
  </si>
  <si>
    <t>Defensoras publicas, asesoras juridicas, Defensora publica, asesora juridica</t>
  </si>
  <si>
    <t>Asuntos y/ o servicios atendidos y el estatus en el que se encuentran</t>
  </si>
  <si>
    <t>atendido, estatus en el que se encuentran, estatu</t>
  </si>
  <si>
    <t>Presuntas personas imputadas involucradas en los asuntos y/ o servicios atendidos</t>
  </si>
  <si>
    <t>personas imputadas, persona imputada, atendido</t>
  </si>
  <si>
    <t>Probables víctimas involucradas en los asuntos y/ o servicios atendidos</t>
  </si>
  <si>
    <t>victimas involucradas, victima involucrada, atendido</t>
  </si>
  <si>
    <r>
      <t xml:space="preserve">Personas involucradas en los asuntos y/ o servicios atendidos en el resto de las materias </t>
    </r>
    <r>
      <rPr>
        <i/>
        <sz val="8"/>
        <rFont val="Arial"/>
        <family val="2"/>
      </rPr>
      <t>(excepto penal y justicia para personas adolescentes)</t>
    </r>
  </si>
  <si>
    <t>atendido, resto de las materias</t>
  </si>
  <si>
    <r>
      <t xml:space="preserve">Otro tipo </t>
    </r>
    <r>
      <rPr>
        <i/>
        <sz val="8"/>
        <rFont val="Arial"/>
        <family val="2"/>
      </rPr>
      <t>(especifique)</t>
    </r>
  </si>
  <si>
    <t>Catálogo de situación tecnológica-operativa</t>
  </si>
  <si>
    <t>No se encuentra automatizado. Está impreso en papel y se ubica en oficinas diferentes. Requiere un esfuerzo considerable del personal para su recopilación e integración</t>
  </si>
  <si>
    <t>No se encuentra automatizado. Está en un archivo electrónico de procesador de texto y se ubica en oficinas diferentes. Requiere un esfuerzo considerable del personal para su recopilación e integración</t>
  </si>
  <si>
    <t>Otra periodicidad</t>
  </si>
  <si>
    <t>Se encuentra en una hoja de cálculo, pero no cuenta con códigos, controles de consistencia ni campos estandarizados, por tratarse de planillas para sistematizar información para controles administrativos. Requiere un esfuerzo considerable para ser transformado y ser aprovechado estadísticamente</t>
  </si>
  <si>
    <t>Se encuentra organizado en forma sistemática en archivos (formato de tabla, archivo plano o planilla Excel) a través de un formulario estandarizado de computadora, con elementos de identificación y seguridad. Los archivos pueden ser entregados en medios electrónicos o ser enviados por correo electrónico u otro método de transferencia electrónica de datos</t>
  </si>
  <si>
    <t>Se encuentra organizado en una base de datos, sistema de información o plataforma informática con fácil acceso para consultar, recuperar y analizar la información</t>
  </si>
  <si>
    <t>IV.2 Informe de actividades o labores</t>
  </si>
  <si>
    <t>Instrucciones generales para la pregunta de la subsección:</t>
  </si>
  <si>
    <r>
      <t xml:space="preserve">1.- Únicamente debe considerar la información relacionada con algún informe de actividades o labores desempeñadas </t>
    </r>
    <r>
      <rPr>
        <i/>
        <u/>
        <sz val="8"/>
        <rFont val="Arial"/>
        <family val="2"/>
      </rPr>
      <t>exclusivamente</t>
    </r>
    <r>
      <rPr>
        <i/>
        <sz val="8"/>
        <rFont val="Arial"/>
        <family val="2"/>
      </rPr>
      <t xml:space="preserve"> por la institución, por lo que no debe considerar la información asociada al informe de actividades o labores de la autoridad que la coordina, regula o administra.</t>
    </r>
  </si>
  <si>
    <t>2.- Debe considerar la existencia y publicidad de algún informe sobre las actividades desempeñadas por la institución, independientemente de la periodicidad (anual, semestral, trimestral, etc.) en la que se realice y/ o publique.</t>
  </si>
  <si>
    <t>4.3.-</t>
  </si>
  <si>
    <t>Indique si actualmente la institución cuenta con algún informe de actividades o labores. En caso afirmativo, especifique el lugar donde se encuentra disponible o, en su defecto, la no disponibilidad del mismo.</t>
  </si>
  <si>
    <t>En caso de que no cuente con algún informe de actividades o labores, se encuentre en proceso de integración, o no cuente con información para determinarlo, indíquelo en la columna correspondiente conforme al catálogo respectivo y deje el resto de la fila en blanco.</t>
  </si>
  <si>
    <t>En caso de que cuente con más de un informe de actividades o labores, en la columna "Sitio donde se encuentra disponible (URL)" anote el URL donde se encuentre disponible el más reciente.</t>
  </si>
  <si>
    <t>En caso de que cuente con algún informe de actividades o labores, pero este no se encuentre disponible en línea, en la columna "Sitio donde se encuentra disponible (URL)" anote "NA" (No aplica).</t>
  </si>
  <si>
    <r>
      <t xml:space="preserve">¿Cuenta con algún informe de actividades o labores?
</t>
    </r>
    <r>
      <rPr>
        <i/>
        <sz val="8"/>
        <rFont val="Arial"/>
        <family val="2"/>
      </rPr>
      <t>(1. Sí / 2. En proceso de integración / 3. No / 9. No identificado)</t>
    </r>
  </si>
  <si>
    <t>Sitio donde se encuentra disponible (URL)</t>
  </si>
  <si>
    <t>BLANCO</t>
  </si>
  <si>
    <r>
      <t xml:space="preserve">1.- Periodo de referencia de los datos: 
</t>
    </r>
    <r>
      <rPr>
        <b/>
        <i/>
        <sz val="8"/>
        <color theme="1"/>
        <rFont val="Arial"/>
        <family val="2"/>
      </rPr>
      <t xml:space="preserve">Al inicio del año: </t>
    </r>
    <r>
      <rPr>
        <i/>
        <sz val="8"/>
        <color theme="1"/>
        <rFont val="Arial"/>
        <family val="2"/>
      </rPr>
      <t xml:space="preserve">la información se refiere a lo existente al 01 de enero de 2025.
</t>
    </r>
    <r>
      <rPr>
        <b/>
        <i/>
        <sz val="8"/>
        <color theme="1"/>
        <rFont val="Arial"/>
        <family val="2"/>
      </rPr>
      <t xml:space="preserve">Durante el año: </t>
    </r>
    <r>
      <rPr>
        <i/>
        <sz val="8"/>
        <color theme="1"/>
        <rFont val="Arial"/>
        <family val="2"/>
      </rPr>
      <t xml:space="preserve">la información se refiere a lo existente del 01 de enero al 31 de diciembre de 2025.
</t>
    </r>
    <r>
      <rPr>
        <b/>
        <i/>
        <sz val="8"/>
        <color theme="1"/>
        <rFont val="Arial"/>
        <family val="2"/>
      </rPr>
      <t xml:space="preserve">Al cierre del año: </t>
    </r>
    <r>
      <rPr>
        <i/>
        <sz val="8"/>
        <color theme="1"/>
        <rFont val="Arial"/>
        <family val="2"/>
      </rPr>
      <t>la información se refiere a lo existente al 31 de diciembre de 2025.</t>
    </r>
  </si>
  <si>
    <r>
      <rPr>
        <i/>
        <sz val="8"/>
        <rFont val="Arial"/>
        <family val="2"/>
      </rPr>
      <t>4.-</t>
    </r>
    <r>
      <rPr>
        <i/>
        <u/>
        <sz val="8"/>
        <rFont val="Arial"/>
        <family val="2"/>
      </rPr>
      <t xml:space="preserve"> No debe considerar la información de los servicios de asesoría jurídica atendidos, independientemente de que se hayan brindado de manera simultánea a la atención de los asuntos de defensoría pública; toda vez que dicha información se requiere en la sección VI.</t>
    </r>
  </si>
  <si>
    <t>5.- Salvo aquellas preguntas que no requieran información por unidad de defensoría pública y/ o de asesoría jurídica, el listado de unidades de defensoría pública y/ o de asesoría jurídica que se despliega es el mismo que registró como respuesta en la pregunta 1.1.</t>
  </si>
  <si>
    <t>6.- Salvo aquellas preguntas que no requieran información por unidad de defensoría pública y/ o de asesoría jurídica, en caso de que no le sea posible identificar la unidad de defensoría pública y/ o de asesoría jurídica en donde se haya atendido una parcialidad o la totalidad de los asuntos de defensoría pública, haga uso de la fila "No identificado".</t>
  </si>
  <si>
    <t>7.- Salvo aquellas preguntas que no requieran información por unidad de defensoría pública y/ o de asesoría jurídica, en el numeral 99 debe considerar la información relacionada con aquellas unidades de defensoría pública y/ o de asesoría jurídica que hayan existido durante el año, pero que, al cierre del mismo, ya no hayan formado parte de la estructura orgánica de la institución; razón por la cual no fueron consideradas en el listado de la pregunta 1.1.</t>
  </si>
  <si>
    <t>8.- Para cada unidad de defensoría pública y/ o de asesoría jurídica, en caso de que haya seleccionado el código "2" en la columna "Función desarrollada" de la pregunta 1.1, no puede registrar información en las preguntas 5.1, 5.4, 5.8 y 5.16.</t>
  </si>
  <si>
    <t>9.- Para la unidad de defensoría pública y/ o de asesoría jurídica listada en el numeral 1, en caso de que haya seleccionado la columna "Ninguna" del apartado "Materias atendidas" de la pregunta 1.1, no puede registrar información en las preguntas 5.1, 5.4, 5.8 y 5.16.</t>
  </si>
  <si>
    <t>10.-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</si>
  <si>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11.-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</si>
  <si>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12.- No deje celdas en blanco, salvo en los casos en que la instrucción así lo solicite.</t>
  </si>
  <si>
    <r>
      <t xml:space="preserve">1.- </t>
    </r>
    <r>
      <rPr>
        <b/>
        <i/>
        <sz val="8"/>
        <rFont val="Arial"/>
        <family val="2"/>
      </rPr>
      <t>Asuntos de defensoría pública.</t>
    </r>
    <r>
      <rPr>
        <i/>
        <sz val="8"/>
        <rFont val="Arial"/>
        <family val="2"/>
      </rPr>
      <t xml:space="preserve"> Se refiere al desarrollo de las actividades que se brindan en diversas materias con la finalidad de intervenir en la defensa, representación jurídica o patrocinio de procesos de índole penal, civil, familiar, mercantil, entre otras materias. Estos asuntos pueden ser controversias, procesos penales o juicios, ya sea de primera o segunda instancia, o de la etapa de ejecución. Asimismo, los asuntos, según corresponda, versan sobre la defensa o asistencia en procedimientos en materia administrativa o de mecanismos alternativos de solución de controversias.</t>
    </r>
  </si>
  <si>
    <r>
      <t xml:space="preserve">2.- </t>
    </r>
    <r>
      <rPr>
        <b/>
        <i/>
        <sz val="8"/>
        <color theme="1"/>
        <rFont val="Arial"/>
        <family val="2"/>
      </rPr>
      <t>Sistema de Justicia Escrito.</t>
    </r>
    <r>
      <rPr>
        <i/>
        <sz val="8"/>
        <color theme="1"/>
        <rFont val="Arial"/>
        <family val="2"/>
      </rPr>
      <t xml:space="preserve"> Se refiere a aquel sistema de justicia para todas las materias (con excepción de la penal y justicia para personas adolescentes) en el cual la mayor parte de las actuaciones procesales se llevan a cabo por escrito o en actas, mismas que sustentan la resolución del proceso.</t>
    </r>
  </si>
  <si>
    <r>
      <t xml:space="preserve">3.- </t>
    </r>
    <r>
      <rPr>
        <b/>
        <i/>
        <sz val="8"/>
        <rFont val="Arial"/>
        <family val="2"/>
      </rPr>
      <t>Sistema de Justicia Oral.</t>
    </r>
    <r>
      <rPr>
        <i/>
        <sz val="8"/>
        <rFont val="Arial"/>
        <family val="2"/>
      </rPr>
      <t xml:space="preserve"> Se refiere a aquel sistema de justicia para todas las materias (con excepción de la penal y justicia para personas adolescentes) en el cual predomina la argumentación oral de las partes, el desahogo de las pruebas y el dictado de la sentencia a través de audiencia pública, no obstante que se conservan documentos como los acuerdos y la sentencia, entre otros.</t>
    </r>
  </si>
  <si>
    <r>
      <t xml:space="preserve">4.- </t>
    </r>
    <r>
      <rPr>
        <b/>
        <i/>
        <sz val="8"/>
        <color theme="1"/>
        <rFont val="Arial"/>
        <family val="2"/>
      </rPr>
      <t>Sistema Escrito o Mixto.</t>
    </r>
    <r>
      <rPr>
        <i/>
        <sz val="8"/>
        <color theme="1"/>
        <rFont val="Arial"/>
        <family val="2"/>
      </rPr>
      <t xml:space="preserve"> Se refiere al sistema de justicia penal para personas adolescentes existente hasta antes de la publicación de la Ley Nacional del Sistema Integral de Justicia Penal para Adolescentes. En este se aplica, ya sea un esquema tradicional, o bien, el esquema tradicional junto con un esquema oral.</t>
    </r>
  </si>
  <si>
    <r>
      <t>5.-</t>
    </r>
    <r>
      <rPr>
        <b/>
        <i/>
        <sz val="8"/>
        <color theme="1"/>
        <rFont val="Arial"/>
        <family val="2"/>
      </rPr>
      <t xml:space="preserve"> Sistema Integral de Justicia Penal para Adolescentes.</t>
    </r>
    <r>
      <rPr>
        <i/>
        <sz val="8"/>
        <color theme="1"/>
        <rFont val="Arial"/>
        <family val="2"/>
      </rPr>
      <t xml:space="preserve"> Se refiere al actual sistema que rige el proceso de justicia penal para personas adolescentes, mismo que se encuentra previsto en la Ley Nacional del Sistema Integral de Justicia Penal para Adolescentes, aplicable a las personas, de entre doce años cumplidos y menos de dieciocho años, a quienes se les atribuya la realización de delitos tipificados por las leyes penales. Se encuentra basado en un proceso acusatorio y oral.</t>
    </r>
  </si>
  <si>
    <r>
      <t xml:space="preserve">6.- </t>
    </r>
    <r>
      <rPr>
        <b/>
        <i/>
        <sz val="8"/>
        <color theme="1"/>
        <rFont val="Arial"/>
        <family val="2"/>
      </rPr>
      <t>Sistema Oral.</t>
    </r>
    <r>
      <rPr>
        <i/>
        <sz val="8"/>
        <color theme="1"/>
        <rFont val="Arial"/>
        <family val="2"/>
      </rPr>
      <t xml:space="preserve"> Se refiere a un sistema de justicia penal para personas adolescentes existente hasta antes de la publicación de la Ley Nacional del Sistema Integral de Justicia Penal para Adolescentes, el cual fue implementado solo en algunas entidades federativas. Es un proceso cuyas actuaciones son preponderantemente orales.</t>
    </r>
  </si>
  <si>
    <r>
      <t xml:space="preserve">7.- </t>
    </r>
    <r>
      <rPr>
        <b/>
        <i/>
        <sz val="8"/>
        <rFont val="Arial"/>
        <family val="2"/>
      </rPr>
      <t xml:space="preserve">Sistema Penal Acusatorio. </t>
    </r>
    <r>
      <rPr>
        <i/>
        <sz val="8"/>
        <rFont val="Arial"/>
        <family val="2"/>
      </rPr>
      <t>Se refiere al actual sistema de justicia penal por el cual se da el establecimiento de los juicios orales. En este se encuentran separadas las funciones de investigación, acusación y resolución de un hecho ilícito. La investigación de los delitos está a cargo del Ministerio Público y la policía, la cual actuará bajo la conducción y mando de aquel en el ejercicio de esta función. La acusación la lleva a cabo el Ministerio Público con la intervención de la persona juzgadora denominada de control o garantías, quien verifica el debido proceso en la investigación ministerial, mientras que la resolución del proceso penal solo le compete al Tribunal de Enjuiciamiento. En este sistema predomina la argumentación oral de las partes, las actuaciones procesales, el desahogo de las pruebas y el dictado de la sentencia a través de audiencias públicas.</t>
    </r>
  </si>
  <si>
    <r>
      <t xml:space="preserve">8.- </t>
    </r>
    <r>
      <rPr>
        <b/>
        <i/>
        <sz val="8"/>
        <rFont val="Arial"/>
        <family val="2"/>
      </rPr>
      <t>Sistema Tradicional.</t>
    </r>
    <r>
      <rPr>
        <i/>
        <sz val="8"/>
        <rFont val="Arial"/>
        <family val="2"/>
      </rPr>
      <t xml:space="preserve"> Se refiere al sistema de justicia penal existente hasta antes de lo establecido por el Decreto de reforma constitucional publicado en el Diario Oficial de la Federación el 18 de junio de 2008. En este sistema, el órgano ministerial es el único que tiene la función de investigar y acusar, por lo que sus actuaciones tienen valor probatorio pleno. Al órgano jurisdiccional únicamente le corresponden las funciones de juzgar, al solo valorar las pruebas y dictar sentencia, sin que intervenga en la investigación ministerial; además de que sus procedimientos son escritos y reservados.</t>
    </r>
  </si>
  <si>
    <t>V.1 Asuntos de defensoría pública atendidos</t>
  </si>
  <si>
    <t>V.1.1 Asuntos de defensoría pública solicitados</t>
  </si>
  <si>
    <t>Instrucción general para las preguntas del apartado:</t>
  </si>
  <si>
    <t>1.- En caso de que la suma de las cantidades que reporte como respuesta en la columna "Admitidos" de la pregunta 5.1 no sea un dato numérico mayor a cero, pase a la pregunta 5.4.</t>
  </si>
  <si>
    <t>5.1.-</t>
  </si>
  <si>
    <t>Anote, por cada una de las unidades de defensoría pública y/ o de asesoría jurídica, la cantidad de asuntos de defensoría pública solicitados durante el año 2025, según tipo de admisión.</t>
  </si>
  <si>
    <t>En la columna "No admitidos y/ o incompetentes" debe considerar los asuntos de defensoría pública solicitados a la institución que no hayan cumplido los requisitos de elegibilidad de acuerdo con la normatividad aplicable, así como los asuntos que no hayan sido de su competencia y que, de ser el caso, haya canalizado a la institución responsable de su atención.</t>
  </si>
  <si>
    <t>Asuntos de defensoría pública solicitados, según tipo de admisión</t>
  </si>
  <si>
    <t>Admitidos</t>
  </si>
  <si>
    <t>No admitidos y/ o incompetentes</t>
  </si>
  <si>
    <t>5.2.-</t>
  </si>
  <si>
    <t>De acuerdo con el total de asuntos de defensoría pública admitidos que reportó como respuesta en la pregunta anterior, anote la cantidad de los mismos especificando el tipo de solicitante.</t>
  </si>
  <si>
    <t>La suma de las cantidades registradas debe ser igual o mayor a la suma de las cantidades reportadas como respuesta en la columna "Admitidos" de la pregunta anterior, toda vez que un asunto de defensoría pública pudo haber sido solicitado por más de un tipo de solicitante.</t>
  </si>
  <si>
    <t>La cantidad registrada para cada tipo de solicitante debe ser igual o menor a la suma de las cantidades reportadas como respuesta en la columna "Admitidos" de la pregunta anterior. En caso de que esta instrucción no le aplique, justifíquelo en el recuadro que se encuentra al final de la tabla de respuesta.</t>
  </si>
  <si>
    <t>En caso de que registre algún valor numérico mayor a cero en el numeral 12, debe anotar el nombre de dicho(s) tipo(s) de solicitante(s) en el recuadro destinado para tal efecto que se encuentra al final de la tabla de respuesta.</t>
  </si>
  <si>
    <t>Tipo de solicitante</t>
  </si>
  <si>
    <t>Asuntos de defensoría pública admitidos</t>
  </si>
  <si>
    <t xml:space="preserve">MA O IG IN 1 </t>
  </si>
  <si>
    <t>ME O IG IN2</t>
  </si>
  <si>
    <t>Solicitante - Val. Especifique Claves</t>
  </si>
  <si>
    <t>justicia para personas adolescentes, adolescentes</t>
  </si>
  <si>
    <t>otra materia</t>
  </si>
  <si>
    <t>no identificada</t>
  </si>
  <si>
    <t>mecanismos alternativos de solucion de controversias de la entidad federativa, mecanismos alternativos,mecanismos alternativos de solucion, mecanismos alternativos de solucion de controversias</t>
  </si>
  <si>
    <t>Gobierno Federal</t>
  </si>
  <si>
    <t>Ministerio Publico de la Fiscalia General, Procuraduria General de Justicia</t>
  </si>
  <si>
    <r>
      <t xml:space="preserve">Gobierno de la entidad federativa </t>
    </r>
    <r>
      <rPr>
        <i/>
        <sz val="8"/>
        <rFont val="Arial"/>
        <family val="2"/>
      </rPr>
      <t>(no incluye órganos internos de control u homólogos)</t>
    </r>
  </si>
  <si>
    <t>Gobierno de la entidad federativa (no incluye organos internos de control u homologos), Gobierno de la entidad federativa, no incluye organos internos de control u homologos</t>
  </si>
  <si>
    <t>Gobierno de la entidad federativa (no incluye órganos internos de control u homólogos)</t>
  </si>
  <si>
    <t>Gobierno de los municipios o demarcaciones territoriales de la entidad federativa</t>
  </si>
  <si>
    <t>Organos internos de control u homologos de la entidad federativa, Organos internos de control u homologos</t>
  </si>
  <si>
    <t>Organismo público de derechos humanos de la entidad federativa</t>
  </si>
  <si>
    <t>Gobierno de los municipios, demarcaciones territoriales de la entidad federativa, demarcaciones territoriales</t>
  </si>
  <si>
    <t>Particulares</t>
  </si>
  <si>
    <t>Organismo publico de derechos humanos de la entidad federativa, Organismo publico de derechos humanos, derechos humanos</t>
  </si>
  <si>
    <t>Instituciones de asistencia social públicas</t>
  </si>
  <si>
    <t>Particular</t>
  </si>
  <si>
    <t>Instituciones de asistencia social privadas</t>
  </si>
  <si>
    <t>social publicas</t>
  </si>
  <si>
    <t>social privadas</t>
  </si>
  <si>
    <r>
      <rPr>
        <sz val="9"/>
        <color theme="1"/>
        <rFont val="Arial"/>
        <family val="2"/>
      </rPr>
      <t>Otro tipo:</t>
    </r>
    <r>
      <rPr>
        <sz val="8"/>
        <color theme="1"/>
        <rFont val="Arial"/>
        <family val="2"/>
      </rPr>
      <t xml:space="preserve">
</t>
    </r>
    <r>
      <rPr>
        <i/>
        <sz val="8"/>
        <color theme="1"/>
        <rFont val="Arial"/>
        <family val="2"/>
      </rPr>
      <t>(especifique)</t>
    </r>
  </si>
  <si>
    <t>5.3.-</t>
  </si>
  <si>
    <t>De acuerdo con el total de asuntos de defensoría pública admitidos que reportó como respuesta en la pregunta 5.1, anote la cantidad de los mismos especificando la materia y el sistema de justicia.</t>
  </si>
  <si>
    <t>La columna "Sistema Tradicional" comprende el Sistema Tradicional (para la materia penal), el Sistema Escrito o Mixto y el Sistema Oral (para la materia justicia para personas adolescentes), así como el Sistema de Justicia Escrito (para el resto de las materias).</t>
  </si>
  <si>
    <t>La columna "Sistema Oral" comprende el Sistema Penal Acusatorio (para la materia penal), el Sistema Integral de Justicia Penal para Adolescentes (para la materia justicia para personas adolescentes) y el Sistema de Justicia Oral (para el resto de las materias).</t>
  </si>
  <si>
    <t>En el numeral 9 no debe considerar los asuntos de defensoría pública atendidos en los procesos en juicio de amparo para las materias penal y justicia para personas adolescentes, toda vez que estos deben ser reportados en los numerales 5 y 6, según corresponda.</t>
  </si>
  <si>
    <t>Con independencia de lo establecido en la instrucción anterior, en los numerales 5 y 6, según corresponda, debe considerar aquellos asuntos de defensoría pública atendidos ante los órganos jurisdiccionales del Poder Judicial, la Fiscalía General o Procuraduría General de Justicia o el órgano especializado en mecanismos alternativos de solución de controversias de la entidad federativa, así como las visitas a centros penitenciarios o centros especializados y, en general, todo aquello que haya implicado alguna atención en dichos asuntos; independientemente de la etapa procesal en la que se haya proporcionado la defensoría pública (en el caso de los órganos jurisdiccionales y ministeriales).</t>
  </si>
  <si>
    <t>En los numerales 4, 7, 8 y 10 únicamente puede registrar información en la columna "Total", por lo que no puede hacer uso de las columnas "Sistema Tradicional" y "Sistema Oral". En caso de que esta instrucción no le aplique, justifíquelo en el recuadro que se encuentra al final de la tabla de respuesta.</t>
  </si>
  <si>
    <t>En caso de que registre información para una sola materia, la cantidad registrada en la columna "Total" debe ser igual a la suma de las cantidades reportadas como respuesta en la columna "Admitidos" de la pregunta 5.1. En caso de que esta instrucción no le aplique, justifíquelo en el recuadro que se encuentra al final de la tabla de respuesta.</t>
  </si>
  <si>
    <t>En caso de que registre información para más de una materia, la cantidad registrada en la columna "Total" de cada una de estas debe ser igual o menor a la suma de las cantidades reportadas como respuesta en la columna "Admitidos" de la pregunta 5.1. En caso de que esta instrucción no le aplique, justifíquelo en el recuadro que se encuentra al final de la tabla de respuesta.</t>
  </si>
  <si>
    <t>Asuntos de defensoría pública admitidos, según sistema de justicia</t>
  </si>
  <si>
    <t>Sistema Tradicional</t>
  </si>
  <si>
    <t>Sistema Oral</t>
  </si>
  <si>
    <t>BLAN/BAND</t>
  </si>
  <si>
    <t>GRIS/BANDERA</t>
  </si>
  <si>
    <t>GRIS IN6</t>
  </si>
  <si>
    <t>IGUAL IN7</t>
  </si>
  <si>
    <t>IGUAL IN8</t>
  </si>
  <si>
    <t>V.1.2 Asuntos de defensoría pública conocidos</t>
  </si>
  <si>
    <t>5.4.-</t>
  </si>
  <si>
    <t>Anote, por cada una de las unidades de defensoría pública y/ o de asesoría jurídica, la cantidad de asuntos de defensoría pública conocidos durante el año 2025, según materia y estatus.</t>
  </si>
  <si>
    <t>Para cada unidad de defensoría pública y/ o de asesoría jurídica, en caso de que la cantidad reportada como respuesta en la columna "Admitidos" de la pregunta 5.1 no sea un dato numérico mayor a cero, no puede registrar información en las columnas "Atendidos". En caso de que esta instrucción no le aplique, justifíquelo en el recuadro que se encuentra al final de la tabla de respuesta.</t>
  </si>
  <si>
    <t>Para cada unidad de defensoría pública y/ o de asesoría jurídica, en caso de que no haya seleccionado determinada materia en la pregunta 1.1, no puede registrar información en el apartado correspondiente a la misma. En caso de que esta instrucción no le aplique, justifíquelo en el recuadro que se encuentra al final de la tabla de respuesta.</t>
  </si>
  <si>
    <t>Para cada materia, en caso de que la cantidad reportada como respuesta en la columna "Total" del respectivo numeral de la pregunta anterior no sea un dato numérico mayor a cero, no puede registrar información en la columna "Atendidos". En caso de que esta instrucción no le aplique, justifíquelo en el recuadro que se encuentra al final de la tabla de respuesta.</t>
  </si>
  <si>
    <t>Las columnas "Existencia inicial" hacen referencia a aquellos asuntos de defensoría pública que seguían en curso de atención, o bien, quedaron pendientes de concluir y/ o atender en años anteriores, razón por la cual se tenían en existencia al 01 de enero de 2025.</t>
  </si>
  <si>
    <t>Las columnas "Atendidos" hacen referencia a aquellos asuntos de defensoría pública que, del 01 de enero al 31 de diciembre de 2025, se les dio curso de atención; independientemente de que los asuntos hayan ingresado durante el año o en ejercicios anteriores.</t>
  </si>
  <si>
    <t>En las columnas "Atendidos" debe considerar los asuntos de defensoría pública atendidos, entre otros, en procesos jurisdiccionales de primera instancia, segunda instancia y de ejecución de sentencia; los procesos en juicios de amparo; los asuntos y diligencias que las personas defensoras realizan ante el Ministerio Público; además de los procesos en materia de mecanismos alternativos de solución de controversias y de responsabilidades administrativas.</t>
  </si>
  <si>
    <t>Las columnas "Concluidos" hacen referencia a aquellos asuntos de defensoría pública que, del 01 de enero al 31 de diciembre de 2025, se les dio por finalizados, ya sea por la conclusión del proceso jurisdiccional, ministerial o administrativo, el término del servicio proporcionado o por cualquier otra circunstancia; independientemente de que hayan ingresado durante el año o en ejercicios anteriores.</t>
  </si>
  <si>
    <t>Las columnas "Existencia final" hacen referencia a aquellos asuntos de defensoría pública que seguían en curso de atención, o bien, quedaron pendientes de concluir y/ o atender al 31 de diciembre de 2025; independientemente de que hayan ingresado durante el año o en ejercicios anteriores.</t>
  </si>
  <si>
    <t>En el apartado "Amparo" no debe considerar los asuntos de defensoría pública atendidos en los procesos en juicio de amparo para las materias penal y justicia para personas adolescentes, toda vez que estos deben ser reportados en los apartados "Penal" y "Justicia para personas adolescentes", según corresponda.</t>
  </si>
  <si>
    <t>Con independencia de lo establecido en la instrucción anterior, en los apartados "Penal" y "Justicia para personas adolescentes", según corresponda, debe considerar aquellos asuntos de defensoría pública atendidos ante los órganos jurisdiccionales del Poder Judicial, la Fiscalía General o Procuraduría General de Justicia o el órgano especializado en mecanismos alternativos de solución de controversias de la entidad federativa, así como las visitas a centros penitenciarios o centros especializados y, en general, todo aquello que haya implicado alguna atención en dichos asuntos; independientemente de la etapa procesal en la que se haya proporcionado la defensoría pública (en el caso de los órganos jurisdiccionales y ministeriales).</t>
  </si>
  <si>
    <t>Para cada unidad de defensoría pública y/ o de asesoría jurídica, la cantidad registrada en la columna "Existencia inicial" debe ser igual o menor a la suma de las cantidades reportadas como respuesta en la columna "Existencia inicial" de cada materia; toda vez que un asunto pudo haber estado relacionado con más de una materia.</t>
  </si>
  <si>
    <t>Para cada unidad de defensoría pública y/ o de asesoría jurídica, la cantidad registrada en la columna "Existencia inicial" de cada materia debe ser igual o menor a la cantidad reportada como respuesta en la columna "Existencia inicial". En caso de que esta instrucción no le aplique, justifíquelo en el recuadro que se encuentra al final de la tabla de respuesta.</t>
  </si>
  <si>
    <t>Para cada unidad de defensoría pública y/ o de asesoría jurídica, la cantidad registrada en la columna "Atendidos" debe ser igual o menor a la suma de las cantidades reportadas como respuesta en la columna "Atendidos" de cada materia; toda vez que un asunto pudo haber estado relacionado con más de una materia.</t>
  </si>
  <si>
    <t>Para cada unidad de defensoría pública y/ o de asesoría jurídica, la cantidad registrada en la columna "Atendidos" de cada materia debe ser igual o menor a la cantidad reportada como respuesta en la columna "Atendidos". En caso de que esta instrucción no le aplique, justifíquelo en el recuadro que se encuentra al final de la tabla de respuesta.</t>
  </si>
  <si>
    <t>Para cada unidad de defensoría pública y/ o de asesoría jurídica, la cantidad registrada en la columna "Concluidos" debe ser igual o menor a la suma de las cantidades reportadas como respuesta en la columna "Concluidos" de cada materia; toda vez que un asunto pudo haber estado relacionado con más de una materia.</t>
  </si>
  <si>
    <t>Para cada unidad de defensoría pública y/ o de asesoría jurídica, la cantidad registrada en la columna "Concluidos" de cada materia debe ser igual o menor a la cantidad reportada como respuesta en la columna "Concluidos". En caso de que esta instrucción no le aplique, justifíquelo en el recuadro que se encuentra al final de la tabla de respuesta.</t>
  </si>
  <si>
    <t>Para cada unidad de defensoría pública y/ o de asesoría jurídica, la cantidad registrada en la columna "Existencia final" debe ser igual o menor a la suma de las cantidades reportadas como respuesta en la columna "Existencia final" de cada materia; toda vez que un asunto pudo haber estado relacionado con más de una materia.</t>
  </si>
  <si>
    <t>Para cada unidad de defensoría pública y/ o de asesoría jurídica, la cantidad registrada en la columna "Existencia final" de cada materia debe ser igual o menor a la cantidad reportada como respuesta en la columna "Existencia final". En caso de que esta instrucción no le aplique, justifíquelo en el recuadro que se encuentra al final de la tabla de respuesta.</t>
  </si>
  <si>
    <t>Para cada unidad de defensoría pública y/ o de asesoría jurídica, la cantidad registrada en la columna "Atendidos" debe ser igual o mayor a la cantidad reportada como respuesta en la columna "Admitidos" de la pregunta 5.1. En caso de que esta instrucción no le aplique, justifíquelo en el recuadro que se encuentra al final de la tabla de respuesta.</t>
  </si>
  <si>
    <t>Para cada materia, la suma de las cantidades registradas en la columna "Atendidos" debe ser igual o mayor a la cantidad reportada como respuesta en la columna "Total" del respectivo numeral de la pregunta anterior. En caso de que esta instrucción no le aplique, justifíquelo en el recuadro que se encuentra al final de la tabla de respuesta.</t>
  </si>
  <si>
    <t>(1 de 3)</t>
  </si>
  <si>
    <t>Asuntos de defensoría pública, según materia y estatus</t>
  </si>
  <si>
    <t xml:space="preserve">Existencia inicial </t>
  </si>
  <si>
    <t>Atendidos</t>
  </si>
  <si>
    <t>Concluidos</t>
  </si>
  <si>
    <t>Existencia final</t>
  </si>
  <si>
    <t>EXISTENCIA INICIAL</t>
  </si>
  <si>
    <t>ATENDIDOS</t>
  </si>
  <si>
    <t>CONCLUIDOS</t>
  </si>
  <si>
    <t>EXISTENCIA FINAL</t>
  </si>
  <si>
    <t xml:space="preserve">Existencia final </t>
  </si>
  <si>
    <t>GRIS/BAN GEN</t>
  </si>
  <si>
    <t>GRIS/BAN IN1</t>
  </si>
  <si>
    <t>GRIS GEN</t>
  </si>
  <si>
    <t>GRIS IN1</t>
  </si>
  <si>
    <t>GRIS/BAN IN2</t>
  </si>
  <si>
    <t>TOTAL GRIS/BAN IN2</t>
  </si>
  <si>
    <t>GRIS IN2</t>
  </si>
  <si>
    <t>TOTAL P5.3</t>
  </si>
  <si>
    <t>COMP_INS 11</t>
  </si>
  <si>
    <t>COMP INST 12</t>
  </si>
  <si>
    <t>COMP_INS 13</t>
  </si>
  <si>
    <t>COMP INST 14</t>
  </si>
  <si>
    <t>COMP_INS 15</t>
  </si>
  <si>
    <t>COMP INST 16</t>
  </si>
  <si>
    <t>COMP_INS 17</t>
  </si>
  <si>
    <t>COMP INST 18</t>
  </si>
  <si>
    <t>COMP_ADMI_IN19</t>
  </si>
  <si>
    <t>MATERIA</t>
  </si>
  <si>
    <t>SUMA_PREG 5.3 IN20</t>
  </si>
  <si>
    <t>GRIS/BAN IN3</t>
  </si>
  <si>
    <t>GRIS IN3</t>
  </si>
  <si>
    <t>NO IDENTF</t>
  </si>
  <si>
    <t>(2 de 3)</t>
  </si>
  <si>
    <t>(3 de 3)</t>
  </si>
  <si>
    <t>5.5.-</t>
  </si>
  <si>
    <t>De acuerdo con el total de asuntos de defensoría pública que reportó como respuesta en las columnas "Atendidos" y "Concluidos" de los apartados "Penal" y "Justicia para personas adolescentes" de la pregunta anterior, anote la cantidad de los mismos especificando el sistema de justicia.</t>
  </si>
  <si>
    <t>Para cada materia, en caso de que la suma de las cantidades reportadas como respuesta en la columna "Atendidos" del respectivo apartado de la pregunta anterior no sea un dato numérico mayor a cero, no puede registrar información en el apartado correspondiente de la tabla I.</t>
  </si>
  <si>
    <t>Para cada materia, en caso de que la suma de las cantidades reportadas como respuesta en la columna "Concluidos" del respectivo apartado de la pregunta anterior no sea un dato numérico mayor a cero, no puede registrar información en el apartado correspondiente de la tabla II.</t>
  </si>
  <si>
    <t>Para cada materia, en caso de que la cantidad reportada como respuesta en la columna "Sistema Tradicional" del respectivo numeral de la pregunta 5.3 no sea un dato numérico mayor a cero, no puede registrar información en la columna "Sistema Tradicional" o "Sistema Escrito o Mixto y Sistema Oral", según sea el caso, del apartado correspondiente de la tabla I. En caso de que esta instrucción no le aplique, justifíquelo en el recuadro que se encuentra al final de dicha tabla de respuesta.</t>
  </si>
  <si>
    <t>Para cada materia, en caso de que la cantidad reportada como respuesta en la columna "Sistema Oral" del respectivo numeral de la pregunta 5.3 no sea un dato numérico mayor a cero, no puede registrar información en la columna "Sistema Penal Acusatorio" o "Sistema Integral de Justicia Penal para Adolescentes", según sea el caso, del apartado correspondiente de la tabla I. En caso de que esta instrucción no le aplique, justifíquelo en el recuadro que se encuentra al final de dicha tabla de respuesta.</t>
  </si>
  <si>
    <t>La suma de las cantidades registradas en las columnas del apartado "Penal" de la tabla I debe ser igual a la suma de las cantidades reportadas como respuesta en la columna "Atendidos" del apartado "Penal" de la pregunta anterior.</t>
  </si>
  <si>
    <t>La suma de las cantidades registradas en las columnas del apartado "Justicia para personas adolescentes" de la tabla I debe ser igual a la suma de las cantidades reportadas como respuesta en la columna "Atendidos" del apartado "Justicia para personas adolescentes" de la pregunta anterior.</t>
  </si>
  <si>
    <t>La suma de las cantidades registradas en las columnas del apartado "Penal" de la tabla II debe ser igual a la suma de las cantidades reportadas como respuesta en la columna "Concluidos" del apartado "Penal" de la pregunta anterior.</t>
  </si>
  <si>
    <t>La suma de las cantidades registradas en las columnas del apartado "Justicia para personas adolescentes" de la tabla II debe ser igual a la suma de las cantidades reportadas como respuesta en la columna "Concluidos" del apartado "Justicia para personas adolescentes" de la pregunta anterior.</t>
  </si>
  <si>
    <t>La suma de las cantidades registradas en las columnas del apartado "Penal" de la tabla I debe ser igual o mayor a la cantidad reportada como respuesta en la columna "Total" del numeral 5 de la pregunta 5.3, así como corresponder a su desagregación por sistema de justicia. En caso de que esta instrucción no le aplique, justifíquelo en el recuadro que se encuentra al final de la tabla de respuesta.</t>
  </si>
  <si>
    <t>La suma de las cantidades registradas en las columnas del apartado "Justicia para personas adolescentes" de la tabla I debe ser igual o mayor a la cantidad reportada como respuesta en la columna "Total" del numeral 6 de la pregunta 5.3, así como corresponder a su desagregación por sistema de justicia. En caso de que esta instrucción no le aplique, justifíquelo en el recuadro que se encuentra al final de la tabla de respuesta.</t>
  </si>
  <si>
    <t>I) Asuntos de defensoría pública atendidos</t>
  </si>
  <si>
    <t>Asuntos de defensoría pública atendidos, según materia y sistema de justicia</t>
  </si>
  <si>
    <t>SUM_PENAL IN5</t>
  </si>
  <si>
    <t>SUM_JUSTICIA IN6</t>
  </si>
  <si>
    <t>IGU_MAY IN9</t>
  </si>
  <si>
    <t>SUM_PENAL IN9</t>
  </si>
  <si>
    <t>IGU_MAY IN10</t>
  </si>
  <si>
    <t>SUM_JUSTICIA IN9</t>
  </si>
  <si>
    <t>Sistema Escrito o Mixto y Sistema Oral</t>
  </si>
  <si>
    <t>BLANCO/BANDERA</t>
  </si>
  <si>
    <t>GRIS/BAN P5.4</t>
  </si>
  <si>
    <t>GRIS/BAN P5.3</t>
  </si>
  <si>
    <t>GRIS P5.4</t>
  </si>
  <si>
    <t>GRIS IN4</t>
  </si>
  <si>
    <t>II) Asuntos de defensoría pública concluidos</t>
  </si>
  <si>
    <t>Asuntos de defensoría pública concluidos, según materia y sistema de justicia</t>
  </si>
  <si>
    <t xml:space="preserve">SUM_PENAL IN7 </t>
  </si>
  <si>
    <t>SUM_JUSTICIA IN8</t>
  </si>
  <si>
    <t>5.6.-</t>
  </si>
  <si>
    <t>Anote la cantidad de atenciones realizadas en los asuntos de defensoría pública en materia penal y justicia para personas adolescentes atendidos durante el año 2025, según tipo.</t>
  </si>
  <si>
    <t>En caso de que la suma de las cantidades reportadas como respuesta en la columna "Atendidos" del apartado "Penal" de la pregunta 5.4 no sea un dato numérico mayor a cero, no puede registrar información en los tipos de atenciones listadas en el numeral 1.</t>
  </si>
  <si>
    <t>En caso de que la suma de las cantidades reportadas como respuesta en la columna "Atendidos" del apartado "Justicia para personas adolescentes" de la pregunta 5.4 no sea un dato numérico mayor a cero, no puede registrar información en los tipos de atenciones listadas en el numeral 2.</t>
  </si>
  <si>
    <t>En los numerales 1.10 y 2.9 no debe considerar las orientaciones, asesorías ni cualquier otro tipo de atención relacionada con la asesoría jurídica en materia penal y justicia para personas adolescentes, respectivamente; toda vez que dicha información se requiere en la sección VI.</t>
  </si>
  <si>
    <t>En los numerales 1.5 y 2.4 debe considerar, según corresponda, la interposición de recursos en materia penal y justicia para personas adolescentes; independientemente de la etapa procesal en la que se hayan interpuesto.</t>
  </si>
  <si>
    <t>En los numerales 1.9 y 2.8 no debe considerar, según corresponda, las intervenciones en los procedimientos disciplinarios en contra de las personas privadas de la libertad en los centros penitenciarios y de las personas adolescentes internadas en los centros especializados, ni las intervenciones en los procesos de cumplimiento de resoluciones judiciales de las mismas; toda vez que dicha información debe ser considerada en los numerales 1.6 y 2.5, respectivamente.</t>
  </si>
  <si>
    <t>La suma de las cantidades registradas en los tipos de atenciones listadas en el numeral 1 debe ser igual o mayor a la suma de las cantidades reportadas como respuesta en la columna "Atendidos" del apartado "Penal" de la pregunta 5.4, toda vez que un asunto pudo haber requerido más de un tipo de atención.</t>
  </si>
  <si>
    <t>La cantidad registrada en cada uno de los tipos de atenciones listadas en el numeral 1 debe ser igual o menor a la suma de las cantidades reportadas como respuesta en la columna "Atendidos" del apartado "Penal" de la pregunta 5.4. En caso de que esta instrucción no le aplique, justifíquelo en el recuadro que se encuentra al final de la tabla de respuesta.</t>
  </si>
  <si>
    <t>La suma de las cantidades registradas en los tipos de atenciones listadas en el numeral 2 debe ser igual o mayor a la suma de las cantidades reportadas como respuesta en la columna "Atendidos" del apartado "Justicia para personas adolescentes" de la pregunta 5.4, toda vez que un asunto pudo haber requerido más de un tipo de atención.</t>
  </si>
  <si>
    <t>La cantidad registrada en cada uno de los tipos de atenciones listadas en el numeral 2 debe ser igual o menor a la suma de las cantidades reportadas como respuesta en la columna "Atendidos" del apartado "Justicia para personas adolescentes" de la pregunta 5.4. En caso de que esta instrucción no le aplique, justifíquelo en el recuadro que se encuentra al final de la tabla de respuesta.</t>
  </si>
  <si>
    <t>En caso de que registre algún valor numérico mayor a cero en el numeral 1.10, debe anotar el nombre de dicho(s) tipo(s) de atenciones en materia penal en el recuadro destinado para tal efecto que se encuentra al final de la tabla de respuesta.</t>
  </si>
  <si>
    <t>En caso de que registre algún valor numérico mayor a cero en el numeral 2.9, debe anotar el nombre de dicho(s) tipo(s) de atenciones en materia de justicia para personas adolescentes en el recuadro destinado para tal efecto que se encuentra al final de la tabla de respuesta.</t>
  </si>
  <si>
    <t>SUM_PENAL IN6</t>
  </si>
  <si>
    <t>Tipo de atenciones</t>
  </si>
  <si>
    <t>Atenciones realizadas en los asuntos de defensoría pública en materia penal y justicia para personas adolescentes atendidos</t>
  </si>
  <si>
    <t>TIPO DE ATENCIONES</t>
  </si>
  <si>
    <t>COMP_PREG 5.4 PENAL IN7</t>
  </si>
  <si>
    <t>COMP_PREG 5.4 JUSTICIA IN9</t>
  </si>
  <si>
    <t>1. Atenciones en materia penal</t>
  </si>
  <si>
    <t>Atenciones en materia penal - Entrevistas a personas defendidas</t>
  </si>
  <si>
    <t>Atenciones en materia penal - Asistencia en actas circunstanciadas</t>
  </si>
  <si>
    <r>
      <t>Atenciones en materia penal - Defensa penal</t>
    </r>
    <r>
      <rPr>
        <i/>
        <sz val="8"/>
        <rFont val="Arial"/>
        <family val="2"/>
      </rPr>
      <t xml:space="preserve"> (etapa de investigación inicial e investigación complementaria)</t>
    </r>
  </si>
  <si>
    <r>
      <t xml:space="preserve">Atenciones en materia penal - Defensa penal en primera instancia </t>
    </r>
    <r>
      <rPr>
        <i/>
        <sz val="8"/>
        <rFont val="Arial"/>
        <family val="2"/>
      </rPr>
      <t>(etapa intermedia y juicio oral)</t>
    </r>
  </si>
  <si>
    <r>
      <t xml:space="preserve">Atenciones en materia penal - Defensa penal en segunda instancia </t>
    </r>
    <r>
      <rPr>
        <i/>
        <sz val="8"/>
        <rFont val="Arial"/>
        <family val="2"/>
      </rPr>
      <t>(incluye interposición de recursos)</t>
    </r>
  </si>
  <si>
    <t>Atenciones en materia penal - Defensa penal en procedimientos de ejecución de sanciones y/ o procedimientos disciplinarios relacionados con las personas privadas de la libertad</t>
  </si>
  <si>
    <t>Atenciones en materia penal - Defensa penal en el Sistema Tradicional</t>
  </si>
  <si>
    <t>Atenciones en materia penal - Juicios de amparo en materia penal</t>
  </si>
  <si>
    <t>Atenciones en materia penal - Visitas a centros penitenciarios</t>
  </si>
  <si>
    <r>
      <t xml:space="preserve">Atenciones en materia penal - Otro tipo </t>
    </r>
    <r>
      <rPr>
        <i/>
        <sz val="8"/>
        <rFont val="Arial"/>
        <family val="2"/>
      </rPr>
      <t>(especifique)</t>
    </r>
  </si>
  <si>
    <t>2.10</t>
  </si>
  <si>
    <t>Atenciones en materia penal - No identificado</t>
  </si>
  <si>
    <t>2. Atenciones en materia de justicia para personas adolescentes</t>
  </si>
  <si>
    <t>2.1</t>
  </si>
  <si>
    <t>Atenciones en materia de justicia para personas adolescentes - Entrevistas a personas adolescentes defendidas</t>
  </si>
  <si>
    <t>2.2</t>
  </si>
  <si>
    <r>
      <t xml:space="preserve">Atenciones en materia de justicia para personas adolescentes - Defensa penal </t>
    </r>
    <r>
      <rPr>
        <i/>
        <sz val="8"/>
        <rFont val="Arial"/>
        <family val="2"/>
      </rPr>
      <t>(etapa de investigación inicial e investigación complementaria)</t>
    </r>
  </si>
  <si>
    <t>2.3</t>
  </si>
  <si>
    <r>
      <t xml:space="preserve">Atenciones en materia de justicia para personas adolescentes - Defensa penal en primera instancia </t>
    </r>
    <r>
      <rPr>
        <i/>
        <sz val="8"/>
        <rFont val="Arial"/>
        <family val="2"/>
      </rPr>
      <t>(etapa intermedia y juicio oral)</t>
    </r>
  </si>
  <si>
    <t>2.4</t>
  </si>
  <si>
    <r>
      <t xml:space="preserve">Atenciones en materia de justicia para personas adolescentes - Defensa penal en segunda instancia </t>
    </r>
    <r>
      <rPr>
        <i/>
        <sz val="8"/>
        <rFont val="Arial"/>
        <family val="2"/>
      </rPr>
      <t>(incluye interposición de recursos)</t>
    </r>
  </si>
  <si>
    <t>2.5</t>
  </si>
  <si>
    <t>Atenciones en materia de justicia para personas adolescentes - Defensa penal en procedimientos de ejecución de sanciones y/ o procedimientos disciplinarios relacionados con las personas adolescentes internadas</t>
  </si>
  <si>
    <t>Materia penal - Val. Especifique Claves</t>
  </si>
  <si>
    <t>Materia de justicia para personas adolescentes - Val. Especifique Claves</t>
  </si>
  <si>
    <t>2.6</t>
  </si>
  <si>
    <t>Atenciones en materia de justicia para personas adolescentes - Defensa penal en el Sistema Escrito o Mixto y Sistema Oral</t>
  </si>
  <si>
    <t>2.7</t>
  </si>
  <si>
    <t>Atenciones en materia de justicia para personas adolescentes - Juicios de amparo en materia de justicia para personas adolescentes</t>
  </si>
  <si>
    <t>defendida</t>
  </si>
  <si>
    <t>Entrevistas a personas adolescentes defendidas, Entrevistas a personas adolescentes</t>
  </si>
  <si>
    <t>2.8</t>
  </si>
  <si>
    <t>Atenciones en materia de justicia para personas adolescentes - Visitas a centros especializados</t>
  </si>
  <si>
    <t>circunstanciada</t>
  </si>
  <si>
    <t>Defensa penal, investigacion inicial, investigacion complementaria</t>
  </si>
  <si>
    <t>Atenciones en materia de justicia para personas adolescentes - Defensa penal (etapa de investigación inicial e investigación complementaria)</t>
  </si>
  <si>
    <t>2.9</t>
  </si>
  <si>
    <r>
      <t xml:space="preserve">Atenciones en materia de justicia para personas adolescentes - Otro tipo </t>
    </r>
    <r>
      <rPr>
        <i/>
        <sz val="8"/>
        <rFont val="Arial"/>
        <family val="2"/>
      </rPr>
      <t>(especifique)</t>
    </r>
  </si>
  <si>
    <t>penal, investigacion inicial, investigacion complementaria</t>
  </si>
  <si>
    <t>Atenciones en materia penal - Defensa penal (etapa de investigación inicial e investigación complementaria)</t>
  </si>
  <si>
    <t>primera instancia, intermedia, juicio oral, instancia</t>
  </si>
  <si>
    <t>Atenciones en materia de justicia para personas adolescentes - Defensa penal en primera instancia (etapa intermedia y juicio oral)</t>
  </si>
  <si>
    <t>Atenciones en materia de justicia para personas adolescentes - No identificado</t>
  </si>
  <si>
    <t>Atenciones en materia penal - Defensa penal en primera instancia (etapa intermedia y juicio oral)</t>
  </si>
  <si>
    <t>segunda instancia, interposicion de recursos, instancia</t>
  </si>
  <si>
    <t>Atenciones en materia de justicia para personas adolescentes - Defensa penal en segunda instancia (incluye interposición de recursos)</t>
  </si>
  <si>
    <t>Atenciones en materia penal - Defensa penal en segunda instancia (incluye interposición de recursos)</t>
  </si>
  <si>
    <t>ejecucion de sanciones, disciplinarios relacionados con las personas adolescentes internadas, disciplinarios relacionados</t>
  </si>
  <si>
    <r>
      <t xml:space="preserve">Atenciones en materia penal - Otro tipo:
</t>
    </r>
    <r>
      <rPr>
        <i/>
        <sz val="8"/>
        <rFont val="Arial"/>
        <family val="2"/>
      </rPr>
      <t>(especifique)</t>
    </r>
  </si>
  <si>
    <t>ejecucion de sanciones, disciplinarios relacionados</t>
  </si>
  <si>
    <t>Sistema Escrito, Mixto, Sistema Oral</t>
  </si>
  <si>
    <t>Juicios de amparo en materia de justicia para personas adolescentes, Juicios de amparo</t>
  </si>
  <si>
    <r>
      <t xml:space="preserve">Atenciones en materia de justicia para personas adolescentes - Otro tipo:
</t>
    </r>
    <r>
      <rPr>
        <i/>
        <sz val="8"/>
        <rFont val="Arial"/>
        <family val="2"/>
      </rPr>
      <t>(especifique)</t>
    </r>
  </si>
  <si>
    <t>Juicios de amparo en materia penal, Juicios de amparo</t>
  </si>
  <si>
    <t>Visitas a centros especializados, Visita</t>
  </si>
  <si>
    <t>Visitas a centros penitenciarios, Visita</t>
  </si>
  <si>
    <t>5.7.-</t>
  </si>
  <si>
    <t>Anote la cantidad de personas imputadas que recibieron las atenciones en materia penal y justicia para personas adolescentes realizadas en los asuntos de defensoría pública atendidos durante el año 2025, según tipo de acto procesal.</t>
  </si>
  <si>
    <t>En caso de que la suma de las cantidades reportadas como respuesta en la pregunta anterior no sea un dato numérico mayor a cero, no puede registrar información en el presente reactivo.</t>
  </si>
  <si>
    <t>En caso de que una persona imputada haya sido detenida y/ o presentada ante el Ministerio Público y/ u órgano jurisdiccional, y en el mismo acto se haya tomado su declaración, únicamente debe registrarla en el numeral 2.</t>
  </si>
  <si>
    <t>La suma de las cantidades registradas debe ser igual o mayor a la suma de las cantidades reportadas como respuesta en los numerales 1.2, 1.3, 1.4, 1.5, 1.6, 1.7, 1.8, 1.10, 2.2, 2.3, 2.4, 2.5, 2.6, 2.7 y 2.9 de la pregunta anterior. En caso de que esta instrucción no le aplique, justifíquelo en el recuadro que se encuentra al final de la tabla de respuesta.</t>
  </si>
  <si>
    <t>La cantidad registrada para cada tipo de acto procesal debe ser igual o menor a la suma de las cantidades reportadas como respuesta en los numerales 1.2, 1.3, 1.4, 1.5, 1.6, 1.7, 1.8, 1.10, 2.2, 2.3, 2.4, 2.5, 2.6, 2.7 y 2.9 de la pregunta anterior. En caso de que esta instrucción no le aplique, justifíquelo en el recuadro que se encuentra al final de la tabla de respuesta.</t>
  </si>
  <si>
    <t>En caso de que registre algún valor numérico mayor a cero en el numeral 26, debe anotar el nombre de dicho(s) tipo(s) de actos procesales en el recuadro destinado para tal efecto que se encuentra al final de la tabla de respuesta.</t>
  </si>
  <si>
    <t>SUM_PREG 5.6 IN3</t>
  </si>
  <si>
    <t>Tipo de actos procesales</t>
  </si>
  <si>
    <t>Personas imputadas que recibieron las atenciones en materia penal y justicia para personas adolescentes realizadas en los asuntos de defensoría pública atendidos</t>
  </si>
  <si>
    <t>COMP_PREG 5.6 PENAL IN4</t>
  </si>
  <si>
    <t>Tipo de actos procesales - Val. Especifique Claves</t>
  </si>
  <si>
    <t>Acompañamiento a la persona imputada en declaraciones ante el Ministerio Público y/ u órgano jurisdiccional</t>
  </si>
  <si>
    <t>Acompañamiento a la persona imputada en la detención y/ o presentación ante el Ministerio Público y/ u órgano jurisdiccional</t>
  </si>
  <si>
    <t>Ministerio Publico, organo jurisdiccional</t>
  </si>
  <si>
    <t>Asistencia a audiencias iniciales</t>
  </si>
  <si>
    <t>detencion ante el Ministerio Publico, presentacion ante el Ministerio Publico, detencion ante el organo jurisdiccional, presentacion ante el organo jurisdiccional</t>
  </si>
  <si>
    <t>Asistencia a audiencias en etapa de investigación</t>
  </si>
  <si>
    <t>audiencias iniciales, audiencia inicial</t>
  </si>
  <si>
    <t>Asistencia a audiencias en etapa intermedia</t>
  </si>
  <si>
    <t>investigacion</t>
  </si>
  <si>
    <t>Asistencia a audiencias en etapa de juicio oral</t>
  </si>
  <si>
    <t>intermedia</t>
  </si>
  <si>
    <t>Personas imputadas a quienes se les determinó su libertad durante el proceso</t>
  </si>
  <si>
    <t>juicio oral</t>
  </si>
  <si>
    <t>Personas imputadas a quienes se les determinó el indulto</t>
  </si>
  <si>
    <t>durante el proceso</t>
  </si>
  <si>
    <t>Personas imputadas a quienes se les dictó la medida cautelar de prisión preventiva</t>
  </si>
  <si>
    <t>indulto</t>
  </si>
  <si>
    <r>
      <t xml:space="preserve">Personas imputadas a quienes se les dictaron medidas cautelares y medidas precautorias </t>
    </r>
    <r>
      <rPr>
        <i/>
        <sz val="8"/>
        <rFont val="Arial"/>
        <family val="2"/>
      </rPr>
      <t>(sin incluir la prisión preventiva)</t>
    </r>
  </si>
  <si>
    <t>prision preventiva</t>
  </si>
  <si>
    <t>Personas imputadas no vinculadas a proceso</t>
  </si>
  <si>
    <t>medidas cautelares, medidas precautorias, medida cautelar, medida precautoria</t>
  </si>
  <si>
    <t>Personas imputadas a quienes se les dictaron medidas cautelares y medidas precautorias (sin incluir la prisión preventiva)</t>
  </si>
  <si>
    <t>Personas imputadas con determinación de sobreseimiento a su favor</t>
  </si>
  <si>
    <t>no vinculadas a proceso</t>
  </si>
  <si>
    <t>Personas imputadas con sentencias definitivas en juicio oral</t>
  </si>
  <si>
    <t>sobreseimiento a su favor</t>
  </si>
  <si>
    <t>Personas imputadas con sentencias definitivas en procedimiento abreviado</t>
  </si>
  <si>
    <t>Personas imputadas con acuerdos reparatorios en los que se decretó la extinción de la acción penal</t>
  </si>
  <si>
    <t>procedimiento abreviado</t>
  </si>
  <si>
    <t>Personas imputadas con suspensión condicional del proceso en los que se decretó la extinción de la acción penal</t>
  </si>
  <si>
    <t>extincion de la accion penal</t>
  </si>
  <si>
    <t>Personas imputadas con presentación de denuncias por maltrato y/ o golpes al momento de su detención</t>
  </si>
  <si>
    <t>Personas imputadas con presentación de denuncias por maltrato y/ o golpes para obtener su declaración</t>
  </si>
  <si>
    <t>por maltrato, golpes al momento de su detencion, golpes</t>
  </si>
  <si>
    <t>Juicios de amparo promovidos</t>
  </si>
  <si>
    <t>por maltrato, golpes para obtener su declaracion, golpes</t>
  </si>
  <si>
    <t>Presentación de pruebas</t>
  </si>
  <si>
    <t>amparo promovidos</t>
  </si>
  <si>
    <t>Recursos de apelación interpuestos</t>
  </si>
  <si>
    <t>pruebas</t>
  </si>
  <si>
    <t>Recursos de revocación interpuestos</t>
  </si>
  <si>
    <t>apelacion interpuestos</t>
  </si>
  <si>
    <t>Recursos en los que se obtuvo la reducción de sanciones</t>
  </si>
  <si>
    <t>revocacion interpuestos</t>
  </si>
  <si>
    <t>Intervenciones en los procedimientos disciplinarios relacionados con las personas privadas de la libertad y/ o personas adolescentes internadas</t>
  </si>
  <si>
    <t>reduccion de sanciones</t>
  </si>
  <si>
    <t>Intervenciones en los procesos de cumplimiento de resoluciones judiciales de las personas privadas de la libertad y/ o de las personas adolescentes internadas</t>
  </si>
  <si>
    <t>procedimientos disciplinarios, procedimiento disciplinario</t>
  </si>
  <si>
    <t>resoluciones judiciales, resolucion judicial</t>
  </si>
  <si>
    <t>V.2 Personas involucradas en los asuntos de defensoría pública atendidos</t>
  </si>
  <si>
    <t>1.- En caso de que la suma de las cantidades que reporte como respuesta en la columna "Total" de la pregunta 5.8 no sea un dato numérico mayor a cero, concluya la sección.</t>
  </si>
  <si>
    <t xml:space="preserve">2.- En la categoría "No identificado" de la variable sexo de las personas involucradas en los asuntos de defensoría pública atendidos debe considerar, entre otra, la información de aquellos asuntos atendidos a favor de las personas que, al momento de su registro, no fue posible determinar el sexo de las mismas. </t>
  </si>
  <si>
    <t>3.- Para las preguntas 5.9, 5.10, 5.11, 5.13 y 5.15, la suma de las cantidades registradas en la columna "Total" debe ser igual a la suma de las cantidades reportadas como respuesta en la columna "Total" de la pregunta 5.8, así como corresponder a su desagregación por sexo.</t>
  </si>
  <si>
    <t>5.8.-</t>
  </si>
  <si>
    <t>Anote, por cada una de las unidades de defensoría pública y/ o de asesoría jurídica, la cantidad de personas involucradas en los asuntos de defensoría pública atendidos durante el año 2025, según sexo.</t>
  </si>
  <si>
    <t>Para cada unidad de defensoría pública y/ o de asesoría jurídica, en caso de que la cantidad reportada como respuesta en la columna "Atendidos" de la pregunta 5.4 no sea un dato numérico mayor a cero, no puede registrar información en el presente reactivo.</t>
  </si>
  <si>
    <t>Para cada unidad de defensoría pública y/ o de asesoría jurídica, la cantidad registrada en la columna "Total" debe ser igual o mayor a la cantidad reportada como respuesta en la columna "Atendidos" de la pregunta 5.4. En caso de que esta instrucción no le aplique, justifíquelo en el recuadro que se encuentra al final de la tabla de respuesta.</t>
  </si>
  <si>
    <t>Personas involucradas en los asuntos de defensoría pública atendidos, según sexo</t>
  </si>
  <si>
    <t>COMP_PREG 5.4 IN2</t>
  </si>
  <si>
    <t>5.9.-</t>
  </si>
  <si>
    <t>De acuerdo con el total de personas involucradas en los asuntos de defensoría pública atendidos que reportó como respuesta en la pregunta anterior, anote la cantidad de las mismas especificando su rango de edad y sexo.</t>
  </si>
  <si>
    <t>Debe considerar los años cumplidos de las personas involucradas al momento de su registro en los asuntos de defensoría pública.</t>
  </si>
  <si>
    <t>COMP_5.8</t>
  </si>
  <si>
    <t>NO_IDENTF</t>
  </si>
  <si>
    <t>De 0 a 4 años</t>
  </si>
  <si>
    <t>De 5 a 9 años</t>
  </si>
  <si>
    <t>De 10 a 14 años</t>
  </si>
  <si>
    <t>De 15 a 17 años</t>
  </si>
  <si>
    <t>De 18 a 19 años</t>
  </si>
  <si>
    <t>De 20 a 24 años</t>
  </si>
  <si>
    <t>5.10.-</t>
  </si>
  <si>
    <t>De acuerdo con el total de personas involucradas en los asuntos de defensoría pública atendidos que reportó como respuesta en la pregunta 5.8, anote la cantidad de las mismas especificando su nivel de escolaridad y sexo.</t>
  </si>
  <si>
    <t>Debe considerar el grado máximo de estudios que las personas involucradas hayan cursado de manera completa al momento de su registro en los asuntos de defensoría pública, independientemente de que se cuente con el título o certificado del mismo.</t>
  </si>
  <si>
    <t>5.11.-</t>
  </si>
  <si>
    <t>De acuerdo con el total de personas involucradas en los asuntos de defensoría pública atendidos que reportó como respuesta en la pregunta 5.8, anote la cantidad de las mismas especificando su nacionalidad y sexo.</t>
  </si>
  <si>
    <t>Nacionalidad</t>
  </si>
  <si>
    <t>Mexicana</t>
  </si>
  <si>
    <t>Estadounidense</t>
  </si>
  <si>
    <t>Canadiense</t>
  </si>
  <si>
    <t>Beliceña</t>
  </si>
  <si>
    <t>Costarricense</t>
  </si>
  <si>
    <t>Guatemalteca</t>
  </si>
  <si>
    <t>Hondureña</t>
  </si>
  <si>
    <t>Nicaragüense</t>
  </si>
  <si>
    <t>Panameña</t>
  </si>
  <si>
    <t>Salvadoreña</t>
  </si>
  <si>
    <t>Argentina</t>
  </si>
  <si>
    <t>Brasileña</t>
  </si>
  <si>
    <t>Colombiana</t>
  </si>
  <si>
    <r>
      <t xml:space="preserve">Otras nacionalidades sudamericanas </t>
    </r>
    <r>
      <rPr>
        <i/>
        <sz val="8"/>
        <rFont val="Arial"/>
        <family val="2"/>
      </rPr>
      <t>(distintas a las tres anteriores)</t>
    </r>
  </si>
  <si>
    <t>De algún país caribeño*</t>
  </si>
  <si>
    <t>De algún país europeo</t>
  </si>
  <si>
    <t>De algún país asiático</t>
  </si>
  <si>
    <t>De algún país africano</t>
  </si>
  <si>
    <t>De algún país oceánico</t>
  </si>
  <si>
    <t>* En este apartado se deben incluir los países de Cuba, Puerto Rico, República Dominicana, Haití, Martinica, San Vicente, Granada, Barbados y otros que formen parte de la región del Caribe.</t>
  </si>
  <si>
    <t>5.12.-</t>
  </si>
  <si>
    <t>De acuerdo con el total de personas involucradas en los asuntos de defensoría pública atendidos que reportó como respuesta en la pregunta 5.8, anote la cantidad de las mismas especificando su sexo y ocupación ejercida, según nivel de división.</t>
  </si>
  <si>
    <t>El catálogo mostrado únicamente contempla el nivel de división, sin desagregar grupo principal, subgrupo y grupo unitario. Una consulta más detallada puede encontrarse en: 
https://www.inegi.org.mx/contenido/productos/prod_serv/contenidos/espanol/bvinegi/productos/nueva_estruc/702825198411.pdf</t>
  </si>
  <si>
    <t>La suma de las cantidades registradas en la columna "Total" debe ser igual o mayor a la suma de las cantidades reportadas como respuesta en la columna "Total" de la pregunta 5.8, así como corresponder a su desagregación por sexo; toda vez que una persona pudo haber ejercido más de una ocupación.</t>
  </si>
  <si>
    <t>La cantidad registrada en la columna "Total" de cada nivel de división debe ser igual o menor a la suma de las cantidades reportadas como respuesta en la columna "Total" de la pregunta 5.8, así como corresponder a su desagregación por sexo. En caso de que esta instrucción no le aplique, justifíquelo en el recuadro que se encuentra al final de la tabla de respuesta.</t>
  </si>
  <si>
    <r>
      <t xml:space="preserve">Ocupación
</t>
    </r>
    <r>
      <rPr>
        <i/>
        <sz val="8"/>
        <rFont val="Arial"/>
        <family val="2"/>
      </rPr>
      <t>(nivel de división)</t>
    </r>
  </si>
  <si>
    <t>COMP_5.8 IN2</t>
  </si>
  <si>
    <t>NIVEL_DIVISIÓN</t>
  </si>
  <si>
    <t>COMP_5.8 IN3</t>
  </si>
  <si>
    <t>Personas funcionarias, directoras y jefas</t>
  </si>
  <si>
    <t xml:space="preserve">Personas profesionistas y técnicas </t>
  </si>
  <si>
    <t>Personas trabajadoras auxiliares en actividades administrativas</t>
  </si>
  <si>
    <t>Personas comerciantes, empleadas en ventas y agentes de ventas</t>
  </si>
  <si>
    <t>Personas trabajadoras en servicios personales y de vigilancia</t>
  </si>
  <si>
    <t>Personas trabajadoras en actividades agrícolas, ganaderas, forestales, caza y pesca</t>
  </si>
  <si>
    <t>Personas trabajadoras artesanales, en la construcción y otros oficios</t>
  </si>
  <si>
    <t>Personas operadoras de maquinaria industrial, ensambladores, choferes y conductores de transporte</t>
  </si>
  <si>
    <t>Personas trabajadoras en actividades elementales y de apoyo</t>
  </si>
  <si>
    <t>Ocupación no identificada</t>
  </si>
  <si>
    <t>5.13.-</t>
  </si>
  <si>
    <t>De acuerdo con el total de personas involucradas en los asuntos de defensoría pública atendidos que reportó como respuesta en la pregunta 5.8, anote la cantidad de las mismas especificando su condición de alfabetismo y sexo.</t>
  </si>
  <si>
    <t>Condición de alfabetismo</t>
  </si>
  <si>
    <t>Saben leer y escribir</t>
  </si>
  <si>
    <t>No saben leer ni escribir</t>
  </si>
  <si>
    <t>5.14.-</t>
  </si>
  <si>
    <t>De acuerdo con el total de personas involucradas en los asuntos de defensoría pública atendidos que reportó como respuesta en la pregunta 5.8, anote la cantidad de las mismas especificando la familia lingüística de la lengua indígena que hablan y sexo.</t>
  </si>
  <si>
    <t>La suma de las cantidades registradas en la columna "Total" debe ser igual o mayor a la suma de las cantidades reportadas como respuesta en la columna "Total" de la pregunta 5.8, así como corresponder a su desagregación por sexo; toda vez que una persona puede hablar más de una lengua indígena de diferente familia lingüística.</t>
  </si>
  <si>
    <t>La cantidad registrada en la columna "Total" de cada familia lingüística debe ser igual o menor a la suma de las cantidades reportadas como respuesta en la columna "Total" de la pregunta 5.8, así como corresponder a su desagregación por sexo. En caso de que esta instrucción no le aplique, justifíquelo en el recuadro que se encuentra al final de la tabla de respuesta.</t>
  </si>
  <si>
    <t>Familia lingüística - Val. Especifique Claves</t>
  </si>
  <si>
    <t>5.15.-</t>
  </si>
  <si>
    <t>De acuerdo con el total de personas involucradas en los asuntos de defensoría pública atendidos que reportó como respuesta en la pregunta 5.8, anote la cantidad de las mismas especificando su condición de pertenencia a población afromexicana o afrodescendiente y sexo.</t>
  </si>
  <si>
    <t>5.16.-</t>
  </si>
  <si>
    <t>De acuerdo con el total de personas involucradas en los asuntos de defensoría pública atendidos que reportó como respuesta en la pregunta 5.8, anote, por cada una de las unidades de defensoría pública y/ o de asesoría jurídica, la cantidad de las mismas especificando su condición de pertenencia a pueblo indígena y sexo.</t>
  </si>
  <si>
    <t>Para cada unidad de defensoría pública y/ o de asesoría jurídica, en caso de que la cantidad reportada como respuesta en la columna "Total" de la pregunta 5.8 no sea un dato numérico mayor a cero, no puede registrar información en el presente reactivo.</t>
  </si>
  <si>
    <t>Para cada unidad de defensoría pública y/ o de asesoría jurídica, la cantidad registrada en la columna "Total" debe ser igual a la cantidad reportada como respuesta en la columna "Total" de la pregunta 5.8, así como corresponder a su desagregación por sexo.</t>
  </si>
  <si>
    <t>Personas involucradas en los asuntos de defensoría pública atendidos, según condición de pertenencia a pueblo indígena y sexo</t>
  </si>
  <si>
    <t xml:space="preserve">Pertenecen a pueblo indígena </t>
  </si>
  <si>
    <t>No pertenecen a pueblo indígena</t>
  </si>
  <si>
    <t>NO IDENTIFICADO</t>
  </si>
  <si>
    <t>5.17.-</t>
  </si>
  <si>
    <t>De acuerdo con el total de personas involucradas en los asuntos de defensoría pública atendidos que reportó como respuesta en el apartado “Pertenecen a pueblo indígena” de la pregunta anterior, anote la cantidad de las mismas especificando su pueblo indígena de pertenencia y sexo.</t>
  </si>
  <si>
    <t>En caso de que la suma de las cantidades reportadas como respuesta en la columna "Subtotal" del apartado "Pertenecen a pueblo indígena" de la pregunta anterior no sea un dato numérico mayor a cero, no puede registrar información en el presente reactivo.</t>
  </si>
  <si>
    <t>La suma de las cantidades registradas en la columna "Total" debe ser igual a la suma de las cantidades reportadas como respuesta en la columna "Subtotal" del apartado “Pertenecen a pueblo indígena” de la pregunta anterior, así como corresponder a su desagregación por sexo.</t>
  </si>
  <si>
    <t>Pueblo indígena de pertenencia</t>
  </si>
  <si>
    <t>Personas involucradas en los asuntos de defensoría pública atendidos que pertenecen a pueblo indígena, según sexo</t>
  </si>
  <si>
    <t>COMP_5.15 IN2</t>
  </si>
  <si>
    <t>5.18.-</t>
  </si>
  <si>
    <t>De acuerdo con el total de personas involucradas en los asuntos de defensoría pública atendidos que reportó como respuesta en la pregunta 5.8, anote la cantidad de las mismas especificando su condición de discapacidad y sexo.</t>
  </si>
  <si>
    <t>La suma de las cantidades registradas en la columna "Total" debe ser igual o mayor a la suma de las cantidades reportadas como respuesta en la columna "Total" de la pregunta 5.8, así como corresponder a su desagregación por sexo; toda vez que una persona puede presentar más de un tipo de discapacidad.</t>
  </si>
  <si>
    <t>La cantidad registrada en la columna "Total" de cada tipo de discapacidad debe ser igual o menor a la suma de las cantidades reportadas como respuesta en la columna "Total" de la pregunta 5.8, así como corresponder a su desagregación por sexo. En caso de que esta instrucción no le aplique, justifíquelo en el recuadro que se encuentra al final de la tabla de respuesta.</t>
  </si>
  <si>
    <t>COMP_5.8 IN1</t>
  </si>
  <si>
    <t>CONDICIÓN DE DISCAPACIDAD</t>
  </si>
  <si>
    <t>5.19.-</t>
  </si>
  <si>
    <t>De acuerdo con el total de personas involucradas en los asuntos de defensoría pública atendidos que reportó como respuesta en la pregunta 5.8, anote la cantidad de las mismas especificando la materia de los asuntos en los que estuvieron involucradas y sexo.</t>
  </si>
  <si>
    <t>Para cada materia, en caso de que la suma de las cantidades reportadas como respuesta en la columna "Atendidos" del respectivo apartado de la pregunta 5.4 no sea un dato numérico mayor a cero, no puede registrar información en el presente reactivo.</t>
  </si>
  <si>
    <t>La suma de las cantidades registradas en la columna "Total" debe ser igual o mayor a la suma de las cantidades reportadas como respuesta en la columna "Total" de la pregunta 5.8, así como corresponder a su desagregación por sexo; toda vez que una persona pudo haber estado involucrada en un asunto relacionado con más de una materia.</t>
  </si>
  <si>
    <t>La cantidad registrada en la columna "Total" de cada materia debe ser igual o menor a la suma de las cantidades reportadas como respuesta en la columna "Total" de la pregunta 5.8, así como corresponder a su desagregación por sexo. En caso de que esta instrucción no le aplique, justifíquelo en el recuadro que se encuentra al final de la tabla de respuesta.</t>
  </si>
  <si>
    <t>Para cada materia, la cantidad registrada en la columna "Total" debe ser igual o mayor a la suma de las cantidades reportadas como respuesta en la columna "Atendidos" del respectivo apartado de la pregunta 5.4. En caso de que esta instrucción no le aplique, justifíquelo en el recuadro que se encuentra al final de la tabla de respuesta.</t>
  </si>
  <si>
    <t>COMP_5.4 IN4</t>
  </si>
  <si>
    <t>OTRA_MATERIA</t>
  </si>
  <si>
    <t>5.20.-</t>
  </si>
  <si>
    <t>De acuerdo con el total de personas involucradas en los asuntos de defensoría pública atendidos que reportó como respuesta en los numerales 5 y 6 de la pregunta anterior, anote la cantidad de las mismas especificando su sexo y condición de ser probables víctimas o personas responsables.</t>
  </si>
  <si>
    <t>En caso de que la suma de las cantidades reportadas como respuesta en la columna "Total" de los numerales 5 y 6 de la pregunta anterior no sea un dato numérico mayor a cero, no puede registrar información en el presente reactivo.</t>
  </si>
  <si>
    <t>En el apartado "Probables víctimas" no debe considerar las atenciones realizadas en los servicios de asesoría y/ o representación jurídica que se hayan brindado a las probables víctimas o personas ofendidas en los procedimientos penales, independientemente de que estas hayan sido efectuadas por las personas defensoras públicas; toda vez que dicha información se requiere en la sección VI.</t>
  </si>
  <si>
    <t>La cantidad registrada en la columna "Total" debe ser igual a la suma de las cantidades reportadas como respuesta en la columna "Total" de los numerales 5 y 6 de la pregunta anterior, así como corresponder a su desagregación por sexo.</t>
  </si>
  <si>
    <t>Personas involucradas en los asuntos de defensoría pública en materia penal y justicia para personas adolescentes atendidos, según sexo y condición de ser probables víctimas o personas responsables</t>
  </si>
  <si>
    <t>Probables víctimas</t>
  </si>
  <si>
    <t>Probables personas responsables</t>
  </si>
  <si>
    <t>COMP_5.15 IN3</t>
  </si>
  <si>
    <t>4.- En caso de que haya seleccionado para todas las unidades de defensoría pública y/ o de asesoría jurídica el código "1" en la columna "Función desarrollada" de la pregunta 1.1, no puede registrar información en la presente sección.</t>
  </si>
  <si>
    <r>
      <rPr>
        <i/>
        <sz val="8"/>
        <rFont val="Arial"/>
        <family val="2"/>
      </rPr>
      <t>5.-</t>
    </r>
    <r>
      <rPr>
        <i/>
        <u/>
        <sz val="8"/>
        <rFont val="Arial"/>
        <family val="2"/>
      </rPr>
      <t xml:space="preserve"> No debe considerar la información de los asuntos de defensoría pública atendidos, independientemente de que se hayan brindado de manera simultánea a la atención de los servicios de asesoría jurídica; toda vez que dicha información se requiere en la sección V.</t>
    </r>
  </si>
  <si>
    <t>6.- Salvo aquellas preguntas que no requieran información por unidad de defensoría pública y/ o de asesoría jurídica, el listado de unidades de defensoría pública y/ o de asesoría jurídica que se despliega es el mismo que registró como respuesta en la pregunta 1.1.</t>
  </si>
  <si>
    <t>7.- Salvo aquellas preguntas que no requieran información por unidad de defensoría pública y/ o de asesoría jurídica, en caso de que no le sea posible identificar la unidad de defensoría pública y/ o de asesoría jurídica en donde se haya atendido una parcialidad o la totalidad de los servicios de asesoría jurídica, haga uso de la fila "No identificado".</t>
  </si>
  <si>
    <t>8.- Salvo aquellas preguntas que no requieran información por unidad de defensoría pública y/ o de asesoría jurídica, en el numeral 99 debe considerar la información relacionada con aquellas unidades de defensoría pública y/ o de asesoría jurídica que hayan existido durante el año, pero que, al cierre del mismo, ya no hayan formado parte de la estructura orgánica de la institución; razón por la cual no fueron consideradas en el listado de la pregunta 1.1.</t>
  </si>
  <si>
    <t>9.- Para cada unidad de defensoría pública y/ o de asesoría jurídica, en caso de que haya seleccionado el código "1" en la columna "Función desarrollada" de la pregunta 1.1, no puede registrar información en las preguntas 6.1, 6.4, 6.8 y 6.16.</t>
  </si>
  <si>
    <t>10.- Para la unidad de defensoría pública y/ o de asesoría jurídica listada en el numeral 1, en caso de que haya seleccionado la columna "Ninguna" del apartado "Materias atendidas" de la pregunta 1.1, no puede registrar información en las preguntas 6.1, 6.4, 6.8 y 6.16.</t>
  </si>
  <si>
    <t>11.-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</si>
  <si>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12.-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</si>
  <si>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13.- No deje celdas en blanco, salvo en los casos en que la instrucción así lo solicite.</t>
  </si>
  <si>
    <r>
      <t xml:space="preserve">1.- </t>
    </r>
    <r>
      <rPr>
        <b/>
        <i/>
        <sz val="8"/>
        <rFont val="Arial"/>
        <family val="2"/>
      </rPr>
      <t>Servicios de asesoría jurídica.</t>
    </r>
    <r>
      <rPr>
        <i/>
        <sz val="8"/>
        <rFont val="Arial"/>
        <family val="2"/>
      </rPr>
      <t xml:space="preserve"> Se refiere al desarrollo de las actividades que se brindan en diversas materias con la finalidad de asesorar u orientar de forma gratuita. Estos servicios pueden ser orientaciones, asesorías o asistencias que no impliquen intervenciones en procesos penales o juicios. También contempla aquellos servicios de asesoría o representación jurídica especializada en procesos penales a víctimas o personas ofendidas.</t>
    </r>
  </si>
  <si>
    <t>VI.1 Servicios de asesoría jurídica atendidos</t>
  </si>
  <si>
    <t>VI.1.1 Servicios de asesoría jurídica solicitados</t>
  </si>
  <si>
    <t>1.- En caso de que la suma de las cantidades que reporte como respuesta en la columna "Admitidos" de la pregunta 6.1 no sea un dato numérico mayor a cero, pase a la pregunta 6.4.</t>
  </si>
  <si>
    <t>6.1.-</t>
  </si>
  <si>
    <t>Anote, por cada una de las unidades de defensoría pública y/ o de asesoría jurídica, la cantidad de servicios de asesoría jurídica solicitados durante el año 2025, según tipo de admisión.</t>
  </si>
  <si>
    <t>En la columna "No admitidos y/ o incompetentes" debe considerar los servicios de asesoría jurídica solicitados a la institución que no hayan cumplido los requisitos de elegibilidad de acuerdo con la normatividad aplicable, así como los servicios que no hayan sido de su competencia y que, de ser el caso, haya canalizado a la institución responsable de su atención.</t>
  </si>
  <si>
    <t>Servicios de asesoría jurídica solicitados, según tipo de admisión</t>
  </si>
  <si>
    <t>6.2.-</t>
  </si>
  <si>
    <t>De acuerdo con el total de servicios de asesoría jurídica admitidos que reportó como respuesta en la pregunta anterior, anote la cantidad de los mismos especificando el tipo de solicitante.</t>
  </si>
  <si>
    <t>La suma de las cantidades registradas debe ser igual o mayor a la suma de las cantidades reportadas como respuesta en la columna "Admitidos" de la pregunta anterior, toda vez que un servicio de asesoría jurídica pudo haber sido solicitado por más de un tipo de solicitante.</t>
  </si>
  <si>
    <t>Servicios de asesoría jurídica admitidos</t>
  </si>
  <si>
    <t>6.3.-</t>
  </si>
  <si>
    <t>De acuerdo con el total de servicios de asesoría jurídica admitidos que reportó como respuesta en la pregunta 6.1, anote la cantidad de los mismos especificando la materia y el sistema de justicia.</t>
  </si>
  <si>
    <t>En el numeral 9 no debe considerar los servicios de asesoría jurídica atendidos en los procesos en juicio de amparo para las materias penal y justicia para personas adolescentes, toda vez que estos deben ser reportados en los numerales 5 y 6, según corresponda.</t>
  </si>
  <si>
    <t>Con independencia de lo establecido en la instrucción anterior, en los numerales 5 y 6, según corresponda, debe considerar aquellos servicios de asesoría jurídica atendidos ante los órganos jurisdiccionales del Poder Judicial, la Fiscalía General o Procuraduría General de Justicia o el órgano especializado en mecanismos alternativos de solución de controversias de la entidad federativa y, en general, todo aquello que haya implicado alguna atención en dichos servicios; independientemente de la etapa procesal en la que se haya proporcionado la asesoría jurídica (en el caso de los órganos jurisdiccionales y ministeriales).</t>
  </si>
  <si>
    <t>En caso de que registre información para una sola materia, la cantidad registrada en la columna "Total" debe ser igual a la suma de las cantidades reportadas como respuesta en la columna "Admitidos" de la pregunta 6.1. En caso de que esta instrucción no le aplique, justifíquelo en el recuadro que se encuentra al final de la tabla de respuesta.</t>
  </si>
  <si>
    <t>En caso de que registre información para más de una materia, la cantidad registrada en la columna "Total" de cada una de estas debe ser igual o menor a la suma de las cantidades reportadas como respuesta en la columna "Admitidos" de la pregunta 6.1. En caso de que esta instrucción no le aplique, justifíquelo en el recuadro que se encuentra al final de la tabla de respuesta.</t>
  </si>
  <si>
    <t>Servicios de asesoría jurídica admitidos, según sistema de justicia</t>
  </si>
  <si>
    <t>VI.1.2 Servicios de asesoría jurídica conocidos</t>
  </si>
  <si>
    <t>6.4.-</t>
  </si>
  <si>
    <t>Anote, por cada una de las unidades de defensoría pública y/ o de asesoría jurídica, la cantidad de servicios de asesoría jurídica conocidos durante el año 2025, según materia y estatus.</t>
  </si>
  <si>
    <t>Para cada unidad de defensoría pública y/ o de asesoría jurídica, en caso de que la cantidad reportada como respuesta en la columna "Admitidos" de la pregunta 6.1 no sea un dato numérico mayor a cero, no puede registrar información en las columnas "Atendidos". En caso de que esta instrucción no le aplique, justifíquelo en el recuadro que se encuentra al final de la tabla de respuesta.</t>
  </si>
  <si>
    <t>Las columnas "Existencia inicial" hacen referencia a aquellos servicios de asesoría jurídica que seguían en curso de atención, o bien, quedaron pendientes de concluir y/ o atender en años anteriores, razón por la cual se tenían en existencia al 01 de enero de 2025.</t>
  </si>
  <si>
    <t>Las columnas "Atendidos" hacen referencia a aquellos servicios de asesoría jurídica que, del 01 de enero al 31 de diciembre de 2025, se les dio curso de atención; independientemente de que los servicios hayan ingresado durante el año o en ejercicios anteriores.</t>
  </si>
  <si>
    <t>En las columnas "Atendidos" de los apartados "Penal" y "Justicia para personas adolescentes" debe considerar los servicios de asesoría jurídica atendidos, en su caso, en procesos jurisdiccionales de primera instancia, segunda instancia y de ejecución de sentencia; los procesos en juicios de amparo; los asuntos y diligencias que se realizan ante el Ministerio Público; además de los procesos en materia de mecanismos alternativos de solución de controversias.</t>
  </si>
  <si>
    <t>Las columnas "Concluidos" hacen referencia a aquellos servicios de asesoría jurídica que, del 01 de enero al 31 de diciembre de 2025, se les dio por finalizados, ya sea por la conclusión del proceso jurisdiccional, ministerial o administrativo, el término del servicio proporcionado o por cualquier otra circunstancia; independientemente de que hayan ingresado durante el año o en ejercicios anteriores.</t>
  </si>
  <si>
    <t>Las columnas "Existencia final" hacen referencia a aquellos servicios de asesoría jurídica que seguían en curso de atención, o bien, quedaron pendientes de concluir y/ o atender al 31 de diciembre de 2025; independientemente de que hayan ingresado durante el año o en ejercicios anteriores.</t>
  </si>
  <si>
    <t>En el apartado "Amparo" no debe considerar los servicios de asesoría jurídica atendidos en los procesos en juicio de amparo para las materias penal y justicia para personas adolescentes, toda vez que estos deben ser reportados en los apartados "Penal" y "Justicia para personas adolescentes", según corresponda.</t>
  </si>
  <si>
    <t>Con independencia de lo establecido en la instrucción anterior, en los apartados "Penal" y "Justicia para personas adolescentes", según corresponda, debe considerar aquellos servicios de asesoría jurídica atendidos ante los órganos jurisdiccionales del Poder Judicial, la Fiscalía General o Procuraduría General de Justicia o el órgano especializado en mecanismos alternativos de solución de controversias de la entidad federativa y, en general, todo aquello que haya implicado alguna atención en dichos servicios; independientemente de la etapa procesal en la que se haya proporcionado la asesoría jurídica (en el caso de los órganos jurisdiccionales y ministeriales).</t>
  </si>
  <si>
    <t>Para cada unidad de defensoría pública y/ o de asesoría jurídica, la cantidad registrada en la columna "Existencia inicial" debe ser igual o menor a la suma de las cantidades reportadas como respuesta en la columna "Existencia inicial" de cada materia; toda vez que un servicio pudo haber estado relacionado con más de una materia.</t>
  </si>
  <si>
    <t>Para cada unidad de defensoría pública y/ o de asesoría jurídica, la cantidad registrada en la columna "Atendidos" debe ser igual o menor a la suma de las cantidades reportadas como respuesta en la columna "Atendidos" de cada materia; toda vez que un servicio pudo haber estado relacionado con más de una materia.</t>
  </si>
  <si>
    <t>Para cada unidad de defensoría pública y/ o de asesoría jurídica, la cantidad registrada en la columna "Concluidos" debe ser igual o menor a la suma de las cantidades reportadas como respuesta en la columna "Concluidos" de cada materia; toda vez que un servicio pudo haber estado relacionado con más de una materia.</t>
  </si>
  <si>
    <t>Para cada unidad de defensoría pública y/ o de asesoría jurídica, la cantidad registrada en la columna "Existencia final" debe ser igual o menor a la suma de las cantidades reportadas como respuesta en la columna "Existencia final" de cada materia; toda vez que un servicio pudo haber estado relacionado con más de una materia.</t>
  </si>
  <si>
    <t>Para cada unidad de defensoría pública y/ o de asesoría jurídica, la cantidad registrada en la columna "Atendidos" debe ser igual o mayor a la cantidad reportada como respuesta en la columna "Admitidos" de la pregunta 6.1. En caso de que esta instrucción no le aplique, justifíquelo en el recuadro que se encuentra al final de la tabla de respuesta.</t>
  </si>
  <si>
    <t>Servicios de asesoría jurídica, según materia y estatus</t>
  </si>
  <si>
    <t>6.5.-</t>
  </si>
  <si>
    <t>De acuerdo con el total de servicios de asesoría jurídica que reportó como respuesta en las columnas "Atendidos" y "Concluidos" de los apartados "Penal" y "Justicia para personas adolescentes" de la pregunta anterior, anote la cantidad de los mismos especificando el sistema de justicia.</t>
  </si>
  <si>
    <t>Para cada materia, en caso de que la cantidad reportada como respuesta en la columna "Sistema Tradicional" del respectivo numeral de la pregunta 6.3 no sea un dato numérico mayor a cero, no puede registrar información en la columna "Sistema Tradicional" o "Sistema Escrito o Mixto y Sistema Oral", según sea el caso, del apartado correspondiente de la tabla I. En caso de que esta instrucción no le aplique, justifíquelo en el recuadro que se encuentra al final de dicha tabla de respuesta.</t>
  </si>
  <si>
    <t>Para cada materia, en caso de que la cantidad reportada como respuesta en la columna "Sistema Oral" del respectivo numeral de la pregunta 6.3 no sea un dato numérico mayor a cero, no puede registrar información en la columna "Sistema Penal Acusatorio" o "Sistema Integral de Justicia Penal para Adolescentes", según sea el caso, del apartado correspondiente de la tabla I. En caso de que esta instrucción no le aplique, justifíquelo en el recuadro que se encuentra al final de dicha tabla de respuesta.</t>
  </si>
  <si>
    <t>La suma de las cantidades registradas en las columnas del apartado "Penal" de la tabla I debe ser igual o mayor a la cantidad reportada como respuesta en la columna "Total" del numeral 5 de la pregunta 6.3, así como corresponder a su desagregación por sistema de justicia. En caso de que esta instrucción no le aplique, justifíquelo en el recuadro que se encuentra al final de la tabla de respuesta.</t>
  </si>
  <si>
    <t>La suma de las cantidades registradas en las columnas del apartado "Justicia para personas adolescentes" de la tabla I debe ser igual o mayor a la cantidad reportada como respuesta en la columna "Total" del numeral 6 de la pregunta 6.3, así como corresponder a su desagregación por sistema de justicia. En caso de que esta instrucción no le aplique, justifíquelo en el recuadro que se encuentra al final de la tabla de respuesta.</t>
  </si>
  <si>
    <t>I) Servicios de asesoría jurídica atendidos</t>
  </si>
  <si>
    <t>Servicios de asesoría jurídica atendidos, según materia y sistema de justicia</t>
  </si>
  <si>
    <t>II) Servicios de asesoría jurídica concluidos</t>
  </si>
  <si>
    <t>Servicios de asesoría jurídica concluidos, según materia y sistema de justicia</t>
  </si>
  <si>
    <t>6.6.-</t>
  </si>
  <si>
    <t>Anote la cantidad de atenciones realizadas en los servicios de asesoría jurídica en materia penal y justicia para personas adolescentes atendidos durante el año 2025, según tipo.</t>
  </si>
  <si>
    <t>En caso de que la suma de las cantidades reportadas como respuesta en la columna "Atendidos" del apartado "Penal" de la pregunta 6.4 no sea un dato numérico mayor a cero, no puede registrar información en los tipos de atenciones listadas en el numeral 1.</t>
  </si>
  <si>
    <t>En caso de que la suma de las cantidades reportadas como respuesta en la columna "Atendidos" del apartado "Justicia para personas adolescentes" de la pregunta 6.4 no sea un dato numérico mayor a cero, no puede registrar información en los tipos de atenciones listadas en el numeral 2.</t>
  </si>
  <si>
    <t>En los numerales 1.5 y 2.5 no debe considerar la defensa, representación, patrocinio ni cualquier otro tipo de atención relacionada con la defensa pública en materia penal y justicia para personas adolescentes, respectivamente; toda vez que dicha información se requiere en la sección V.</t>
  </si>
  <si>
    <t>En los numerales 1.2 y 2.2 únicamente debe considerar las atenciones brindadas a las víctimas y personas ofendidas en procesos penales ante el Ministerio Público y/ u órganos jurisdiccionales, por lo que no debe considerar las atenciones brindadas sin algún tipo de relación con dichos procesos.</t>
  </si>
  <si>
    <t>La suma de las cantidades registradas en los tipos de atenciones listadas en el numeral 1 debe ser igual o mayor a la suma de las cantidades reportadas como respuesta en la columna "Atendidos" del apartado "Penal" de la pregunta 6.4, toda vez que en un servicio pudo haber requerido más de un tipo de atención.</t>
  </si>
  <si>
    <t>La cantidad registrada en cada uno de los tipos de atenciones listadas en el numeral 1 debe ser igual o menor a la suma de las cantidades reportadas como respuesta en la columna "Atendidos" del apartado "Penal" de la pregunta 6.4. En caso de que esta instrucción no le aplique, justifíquelo en el recuadro que se encuentra al final de la tabla de respuesta.</t>
  </si>
  <si>
    <t>La suma de las cantidades registradas en los tipos de atenciones listadas en el numeral 2 debe ser igual o mayor a la suma de las cantidades reportadas como respuesta en la columna "Atendidos" del apartado "Justicia para personas adolescentes" de la pregunta 6.4, toda vez que en un servicio pudo haber requerido más de un tipo de atención.</t>
  </si>
  <si>
    <t>La cantidad registrada en cada uno de los tipos de atenciones listadas en el numeral 2 debe ser igual o menor a la suma de las cantidades reportadas como respuesta en la columna "Atendidos" del apartado "Justicia para personas adolescentes" de la pregunta 6.4. En caso de que esta instrucción no le aplique, justifíquelo en el recuadro que se encuentra al final de la tabla de respuesta.</t>
  </si>
  <si>
    <t>En caso de que registre algún valor numérico mayor a cero en el numeral 1.5, debe anotar el nombre de dicho(s) tipo(s) de atenciones en materia penal en el recuadro destinado para tal efecto que se encuentra al final de la tabla de respuesta.</t>
  </si>
  <si>
    <t>En caso de que registre algún valor numérico mayor a cero en el numeral 2.5, debe anotar el nombre de dicho(s) tipo(s) de atenciones en materia de justicia para personas adolescentes en el recuadro destinado para tal efecto que se encuentra al final de la tabla de respuesta.</t>
  </si>
  <si>
    <t>SUM_JUSTICIA IN7</t>
  </si>
  <si>
    <t>Atenciones realizadas en los servicios de asesoría jurídica en materia penal y justicia para personas adolescentes atendidos</t>
  </si>
  <si>
    <t>COMP_PREG 5.4 PENAL IN6</t>
  </si>
  <si>
    <t>COMP_PREG 5.4 JUSTICIA IN8</t>
  </si>
  <si>
    <t>Atenciones en materia penal - Entrevistas a personas asesoradas</t>
  </si>
  <si>
    <t>Atenciones en materia penal - Asesoría y/ o representación jurídica a probables víctimas o personas ofendidas en los procedimientos penales</t>
  </si>
  <si>
    <t>Atenciones en materia penal - Orientación y/ o asesoría jurídica a probables personas responsables</t>
  </si>
  <si>
    <t>Atenciones en materia penal - Orientación y/ o asesoría jurídica en juicios de amparo en materia penal</t>
  </si>
  <si>
    <t>Atenciones en materia de justicia para personas adolescentes - Entrevistas a personas adolescentes asesoradas</t>
  </si>
  <si>
    <t>Atenciones en materia de justicia para personas adolescentes - Asesoría y/ o representación jurídica a probables víctimas o personas ofendidas en los procedimientos penales</t>
  </si>
  <si>
    <t>Atenciones en materia de justicia para personas adolescentes - Orientación y/ o asesoría jurídica a probables personas adolescentes responsables</t>
  </si>
  <si>
    <t>Atenciones en materia de justicia para personas adolescentes - Orientación y/ o asesoría jurídica en juicios de amparo en materia de justicia para adolescentes</t>
  </si>
  <si>
    <t>penal, asesorada, asesoradas</t>
  </si>
  <si>
    <t>justicia para personas adolescentes, persona adolescente, adolescentes asesoradas, asesorada</t>
  </si>
  <si>
    <t>Asesoria juridica, representacion juridica, victima, ofendida</t>
  </si>
  <si>
    <t>Asesoria juridica, representacion juridica, probables victima, personas ofendida</t>
  </si>
  <si>
    <t>Orientacion juridica, asesoria juridica, responsable</t>
  </si>
  <si>
    <t>Orientacion juridica, asesoria juridica, adolescentes responsable</t>
  </si>
  <si>
    <t>Orientacion juridica, asesoria juridica, juicios de amparo en materia penal, materia penal</t>
  </si>
  <si>
    <t>Orientacion juridica, asesoria juridica, juicios de amparo, justicia para adolescente</t>
  </si>
  <si>
    <t>6.7.-</t>
  </si>
  <si>
    <t>Anote la cantidad de víctimas y personas ofendidas que recibieron las atenciones en materia penal y justicia para personas adolescentes realizadas en los servicios de asesoría jurídica atendidos durante el año 2025, según tipo de acto procesal.</t>
  </si>
  <si>
    <t>En caso de que la suma de las cantidades reportadas como respuesta en los numerales 1.2 y 2.2 de la pregunta anterior no sea un dato numérico mayor a cero, no puede registrar información en el presente reactivo.</t>
  </si>
  <si>
    <t>La suma de las cantidades registradas debe ser igual o mayor a la suma de las cantidades reportadas como respuesta en los numerales 1.2 y 2.2 de la pregunta anterior. En caso de que esta instrucción no le aplique, justifíquelo en el recuadro que se encuentra al final de la tabla de respuesta.</t>
  </si>
  <si>
    <t>La cantidad registrada para cada tipo de acto procesal debe ser igual o menor a la suma de las cantidades reportadas como respuesta en los numerales 1.2 y 2.2 de la pregunta anterior. En caso de que esta instrucción no le aplique, justifíquelo en el recuadro que se encuentra al final de la tabla de respuesta.</t>
  </si>
  <si>
    <t>En caso de que registre algún valor numérico mayor a cero en el numeral 14, debe anotar el nombre de dicho(s) tipo(s) de actos procesales en el recuadro destinado para tal efecto que se encuentra al final de la tabla de respuesta.</t>
  </si>
  <si>
    <t>Víctimas y personas ofendidas que recibieron las atenciones en materia penal y justicia para personas adolescentes realizadas en los servicios de asesoría jurídica atendidos</t>
  </si>
  <si>
    <t>SUM_PREG 6.6 IN2</t>
  </si>
  <si>
    <t>COMP_PREG 6.6 PENAL IN3</t>
  </si>
  <si>
    <t>Acompañamiento a la víctima o persona ofendida en declaraciones y/ o presentación ante el Ministerio Público y/ u órgano jurisdiccional</t>
  </si>
  <si>
    <t>Asistencia a la víctima o persona ofendida en audiencias iniciales</t>
  </si>
  <si>
    <t>victima, ofendida, Ministerio Publico, organo jurisdiccional</t>
  </si>
  <si>
    <t>Asistencia a la víctima o persona ofendida en audiencias en etapa de investigación</t>
  </si>
  <si>
    <t>victima, ofendida, audiencias inicial</t>
  </si>
  <si>
    <t>Asistencia a la víctima o persona ofendida en audiencias en etapa intermedia</t>
  </si>
  <si>
    <t>etapa de investigacion, investigacion</t>
  </si>
  <si>
    <t>Asistencia a la víctima o persona ofendida en audiencias en etapa de juicio oral</t>
  </si>
  <si>
    <t>Víctimas o personas ofendidas a quienes se les dictaron medidas de protección</t>
  </si>
  <si>
    <t>Víctimas o personas ofendidas a quienes se les dictó a su favor la reparación del daño en sentencia definitiva en procedimiento abreviado y/ o en juicio oral</t>
  </si>
  <si>
    <t>medidas de proteccion</t>
  </si>
  <si>
    <t>Víctimas o personas ofendidas a quienes se les realizó la reparación del daño mediante acuerdos reparatorios en los que se decretó la extinción de la acción penal</t>
  </si>
  <si>
    <t>reparacion del daño, abreviado, juicio oral</t>
  </si>
  <si>
    <t>reparacion del daño, reparatorio, reparatorios, extincion de la accion penal</t>
  </si>
  <si>
    <t>amparo promovido</t>
  </si>
  <si>
    <t>prueba</t>
  </si>
  <si>
    <t>apelacion interpuesto, apelacion interpuestos, interpuesto</t>
  </si>
  <si>
    <t>Medios de impugnación contra determinaciones del Ministerio Público</t>
  </si>
  <si>
    <t>revocacion interpuesto</t>
  </si>
  <si>
    <r>
      <t xml:space="preserve">Otro tipo </t>
    </r>
    <r>
      <rPr>
        <i/>
        <sz val="8"/>
        <color theme="1"/>
        <rFont val="Arial"/>
        <family val="2"/>
      </rPr>
      <t>(especifique)</t>
    </r>
  </si>
  <si>
    <t>impugnacion</t>
  </si>
  <si>
    <t>VI.2 Personas involucradas en los servicios de asesoría jurídica atendidos</t>
  </si>
  <si>
    <t>1.- En caso de que la suma de las cantidades que reporte como respuesta en la columna "Total" de la pregunta 6.8 no sea un dato numérico mayor a cero, concluya la sección.</t>
  </si>
  <si>
    <t>2.- En la categoría "No identificado" de la variable sexo de las personas involucradas en los servicios de asesoría jurídica atendidos debe considerar, entre otra, la información de aquellos servicios atendidos a favor de las personas que, al momento de su registro, no fue posible determinar el sexo de las mismas.</t>
  </si>
  <si>
    <t>3.- Para las preguntas 6.9, 6.10, 6.11, 6.13 y 6.15, la suma de las cantidades registradas en la columna "Total" debe ser igual a la suma de las cantidades reportadas como respuesta en la columna "Total" de la pregunta 6.8, así como corresponder a su desagregación por sexo.</t>
  </si>
  <si>
    <t>6.8.-</t>
  </si>
  <si>
    <t>Anote, por cada una de las unidades de defensoría pública y/ o de asesoría jurídica, la cantidad de personas involucradas en los servicios de asesoría jurídica atendidos durante el año 2025, según sexo.</t>
  </si>
  <si>
    <t>Para cada unidad de defensoría pública y/ o de asesoría jurídica, en caso de que la cantidad reportada como respuesta en la columna "Atendidos" de la pregunta 6.4 no sea un dato numérico mayor a cero, no puede registrar información en el presente reactivo.</t>
  </si>
  <si>
    <t>Para cada unidad de defensoría pública y/ o de asesoría jurídica, la cantidad registrada en la columna "Total" debe ser igual o mayor a la cantidad reportada como respuesta en la columna "Atendidos" de la pregunta 6.4. En caso de que esta instrucción no le aplique, justifíquelo en el recuadro que se encuentra al final de la tabla de respuesta.</t>
  </si>
  <si>
    <t>Personas involucradas en los servicios de asesoría jurídica atendidos, según sexo</t>
  </si>
  <si>
    <t>6.9.-</t>
  </si>
  <si>
    <t>De acuerdo con el total de personas involucradas en los servicios de asesoría jurídica atendidos que reportó como respuesta en la pregunta anterior, anote la cantidad de las mismas especificando su rango de edad y sexo.</t>
  </si>
  <si>
    <t>Debe considerar los años cumplidos de las personas involucradas al momento de su registro en los servicios de asesoría jurídica.</t>
  </si>
  <si>
    <t>6.10.-</t>
  </si>
  <si>
    <t>De acuerdo con el total de personas involucradas en los servicios de asesoría jurídica atendidos que reportó como respuesta en la pregunta 6.8, anote la cantidad de las mismas especificando su nivel de escolaridad y sexo.</t>
  </si>
  <si>
    <t>Debe considerar el grado máximo de estudios que las personas involucradas hayan cursado de manera completa al momento de su registro en los servicios de asesoría jurídica, independientemente de que se cuente con el título o certificado del mismo.</t>
  </si>
  <si>
    <t>6.11.-</t>
  </si>
  <si>
    <t>De acuerdo con el total de personas involucradas en los servicios de asesoría jurídica atendidos que reportó como respuesta en la pregunta 6.8, anote la cantidad de las mismas especificando su nacionalidad y sexo.</t>
  </si>
  <si>
    <t>6.12.-</t>
  </si>
  <si>
    <t>De acuerdo con el total de personas involucradas en los servicios de asesoría jurídica atendidos que reportó como respuesta en la pregunta 6.8, anote la cantidad de las mismas especificando su sexo y ocupación ejercida, según nivel de división.</t>
  </si>
  <si>
    <t>La suma de las cantidades registradas en la columna "Total" debe ser igual o mayor a la suma de las cantidades reportadas como respuesta en la columna "Total" de la pregunta 6.8, así como corresponder a su desagregación por sexo; toda vez que una persona pudo haber ejercido más de una ocupación.</t>
  </si>
  <si>
    <t>La cantidad registrada en la columna "Total" de cada nivel de división debe ser igual o menor a la suma de las cantidades reportadas como respuesta en la columna "Total" de la pregunta 6.8, así como corresponder a su desagregación por sexo. En caso de que esta instrucción no le aplique, justifíquelo en el recuadro que se encuentra al final de la tabla de respuesta.</t>
  </si>
  <si>
    <t>6.13.-</t>
  </si>
  <si>
    <t>De acuerdo con el total de personas involucradas en los servicios de asesoría jurídica atendidos que reportó como respuesta en la pregunta 6.8, anote la cantidad de las mismas especificando su condición de alfabetismo y sexo.</t>
  </si>
  <si>
    <t>6.14.-</t>
  </si>
  <si>
    <t>De acuerdo con el total de personas involucradas en los servicios de asesoría jurídica atendidos que reportó como respuesta en la pregunta 6.8, anote la cantidad de las mismas especificando la familia lingüística de la lengua indígena que hablan y sexo.</t>
  </si>
  <si>
    <t>La suma de las cantidades registradas en la columna "Total" debe ser igual o mayor a la suma de las cantidades reportadas como respuesta en la columna "Total" de la pregunta 6.8, así como corresponder a su desagregación por sexo; toda vez que una persona puede hablar más de una lengua indígena de diferente familia lingüística.</t>
  </si>
  <si>
    <t>La cantidad registrada en la columna "Total" de cada familia lingüística debe ser igual o menor a la suma de las cantidades reportadas como respuesta en la columna "Total" de la pregunta 6.8, así como corresponder a su desagregación por sexo. En caso de que esta instrucción no le aplique, justifíquelo en el recuadro que se encuentra al final de la tabla de respuesta.</t>
  </si>
  <si>
    <r>
      <rPr>
        <sz val="9"/>
        <rFont val="Arial"/>
        <family val="2"/>
      </rPr>
      <t>Otra familia lingüística:</t>
    </r>
    <r>
      <rPr>
        <sz val="8"/>
        <rFont val="Arial"/>
        <family val="2"/>
      </rPr>
      <t xml:space="preserve">
</t>
    </r>
    <r>
      <rPr>
        <i/>
        <sz val="8"/>
        <rFont val="Arial"/>
        <family val="2"/>
      </rPr>
      <t>(especifique)</t>
    </r>
  </si>
  <si>
    <t>6.15.-</t>
  </si>
  <si>
    <t>De acuerdo con el total de personas involucradas en los servicios de asesoría jurídica atendidos que reportó como respuesta en la pregunta 6.8, anote la cantidad de las mismas especificando su condición de pertenencia a población afromexicana o afrodescendiente y sexo.</t>
  </si>
  <si>
    <t>6.16.-</t>
  </si>
  <si>
    <t>De acuerdo con el total de personas involucradas en los servicios de asesoría jurídica atendidos que reportó como respuesta en la pregunta 6.8, anote, por cada una de las unidades de defensoría pública y/ o de asesoría jurídica, la cantidad de las mismas especificando su condición de pertenencia a pueblo indígena y sexo.</t>
  </si>
  <si>
    <t>Para cada unidad de defensoría pública y/ o de asesoría jurídica, en caso de que la cantidad reportada como respuesta en la columna "Total" de la pregunta 6.8 no sea un dato numérico mayor a cero, no puede registrar información en el presente reactivo.</t>
  </si>
  <si>
    <t>Para cada unidad de defensoría pública y/ o de asesoría jurídica, la cantidad registrada en la columna "Total" debe ser igual a la cantidad reportada como respuesta en la columna "Total" de la pregunta 6.8, así como corresponder a su desagregación por sexo.</t>
  </si>
  <si>
    <t>Personas involucradas en los servicios de asesoría jurídica atendidos, según condición de pertenencia a pueblo indígena y sexo</t>
  </si>
  <si>
    <t>6.17.-</t>
  </si>
  <si>
    <t>De acuerdo con el total de personas involucradas en los servicios de asesoría jurídica atendidos que reportó como respuesta en el apartado “Pertenecen a pueblo indígena” de la pregunta anterior, anote la cantidad de las mismas especificando su pueblo indígena de pertenencia y sexo.</t>
  </si>
  <si>
    <t>Personas involucradas en los servicios de asesoría jurídica atendidos que pertenecen a pueblo indígena, según sexo</t>
  </si>
  <si>
    <t>6.18.-</t>
  </si>
  <si>
    <t>De acuerdo con el total de personas involucradas en los servicios de asesoría jurídica atendidos que reportó como respuesta en la pregunta 6.8, anote la cantidad de las mismas especificando su condición de discapacidad y sexo.</t>
  </si>
  <si>
    <t>La suma de las cantidades registradas en la columna "Total" debe ser igual o mayor a la suma de las cantidades reportadas como respuesta en la columna "Total" de la pregunta 6.8, así como corresponder a su desagregación por sexo; toda vez que una persona puede presentar más de un tipo de discapacidad.</t>
  </si>
  <si>
    <t>La cantidad registrada en la columna "Total" de cada tipo de discapacidad debe ser igual o menor a la suma de las cantidades reportadas como respuesta en la columna "Total" de la pregunta 6.8, así como corresponder a su desagregación por sexo. En caso de que esta instrucción no le aplique, justifíquelo en el recuadro que se encuentra al final de la tabla de respuesta.</t>
  </si>
  <si>
    <t>6.19.-</t>
  </si>
  <si>
    <t>De acuerdo con el total de personas involucradas en los servicios de asesoría jurídica atendidos que reportó como respuesta en la pregunta 6.8, anote la cantidad de las mismas especificando la materia de los servicios en los que estuvieron involucradas y sexo.</t>
  </si>
  <si>
    <t>Para cada materia, en caso de que la suma de las cantidades reportadas como respuesta en la columna "Atendidos" del respectivo apartado de la pregunta 6.4 no sea un dato numérico mayor a cero, no puede registrar información en el presente reactivo.</t>
  </si>
  <si>
    <t>La suma de las cantidades registradas en la columna "Total" debe ser igual o mayor a la suma de las cantidades reportadas como respuesta en la columna "Total" de la pregunta 6.8, así como corresponder a su desagregación por sexo; toda vez que una persona pudo haber estado involucrada en un servicio relacionado con más de una materia.</t>
  </si>
  <si>
    <t>La cantidad registrada en la columna "Total" de cada materia debe ser igual o menor a la suma de las cantidades reportadas como respuesta en la columna "Total" de la pregunta 6.8, así como corresponder a su desagregación por sexo. En caso de que esta instrucción no le aplique, justifíquelo en el recuadro que se encuentra al final de la tabla de respuesta.</t>
  </si>
  <si>
    <t>Para cada materia, la cantidad registrada en la columna "Total" debe ser igual o mayor a la suma de las cantidades reportadas como respuesta en la columna "Atendidos" del respectivo apartado de la pregunta 6.4. En caso de que esta instrucción no le aplique, justifíquelo en el recuadro que se encuentra al final de la tabla de respuesta.</t>
  </si>
  <si>
    <t>6.20.-</t>
  </si>
  <si>
    <t>De acuerdo con el total de personas involucradas en los servicios de asesoría jurídica atendidos que reportó como respuesta en los numerales 5 y 6 de la pregunta anterior, anote la cantidad de las mismas especificando su sexo y condición de ser probables víctimas o personas responsables.</t>
  </si>
  <si>
    <t>En caso de que la suma de las cantidades reportadas como respuesta en los numerales 1.2 y 2.2 de la pregunta 6.6 no sea un dato numérico mayor a cero, no puede registrar información en el apartado "Probables víctimas".</t>
  </si>
  <si>
    <t>No debe considerar a los familiares de las personas imputadas ni la ciudadanía en general que, a pesar de no estar vinculadas a los procesos penales, se les haya brindado alguna atención en los servicios de asesoría jurídica.</t>
  </si>
  <si>
    <t>La cantidad registrada en la columna "Total" debe ser igual o menor a la suma de las cantidades reportadas como respuesta en la columna "Total" de los numerales 5 y 6 de la pregunta anterior, así como corresponder a su desagregación por sexo.</t>
  </si>
  <si>
    <t>Personas involucradas en los servicios de asesoría jurídica en materia penal y justicia para personas adolescentes atendidos, según sexo y condición de ser probables víctimas o personas responsables</t>
  </si>
  <si>
    <t>COMP_5.15 IN4</t>
  </si>
  <si>
    <t>Pregunta 1.1</t>
  </si>
  <si>
    <t>Instrucciones generales:</t>
  </si>
  <si>
    <t>1.- El listado de unidades de defensoría pública y/ o de asesoría jurídica que se despliega es el mismo que registró como respuesta en la pregunta 1.1.</t>
  </si>
  <si>
    <t>2.- En el apartado "Municipio o demarcación territorial" seleccione el municipio o demarcación territorial donde se encuentra ubicada la unidad de defensoría pública y/ o de asesoría jurídica.</t>
  </si>
  <si>
    <t>3.- En la columna "Colonia" anote el nombre de la colonia o localidad donde se encuentra ubicada la unidad de defensoría pública y/ o de asesoría jurídica.</t>
  </si>
  <si>
    <t>4.- En las columnas "Latitud" y "Longitud" anote las coordenadas geográficas donde se encuentra ubicada la unidad de defensoría pública y/ o de asesoría jurídica. Las coordenadas de latitud constan de hasta ocho dígitos, mientras que las relacionadas con la longitud constan de hasta nueve dígitos.</t>
  </si>
  <si>
    <t>5.- En la columna "Horario de atención" anote la información correspondiente en formato de 24 horas. Por ejemplo: en caso de que la unidad de defensoría pública y/ o de asesoría jurídica tenga un horario de atención de las 9 de la mañana a las 3 de la tarde, anote "9:00 - 15:00" en la referida columna. En caso de que la unidad de defensoría pública y/ o de asesoría jurídica tenga un horario discontinuo, es decir, que habilite dos o más horarios de atención durante el día, anote la información correspondiente en el referido formato. Por ejemplo: si la unidad de defensoría pública y/ o de asesoría jurídica tiene un horario de atención de las 8 de la mañana a las 2 de la tarde y otro más de 4 a 6 de la tarde, anote "8:00 - 14:00, 16:00 - 18:00". En caso de que la unidad de defensoría pública y/ o de asesoría jurídica tenga diferentes horarios de atención de acuerdo con el día de la semana que se trate, anote la respectiva información en el citado formato. Por ejemplo: si la unidad de defensoría pública y/ o de asesoría jurídica tiene un horario de atención de lunes a jueves de 9 de la mañana a las 6 de la tarde, y viernes de 9 de la mañana a las 3 de la tarde, anote “9:00 - 18:00 (L-J), 09:00 - 15:00 (V)”.</t>
  </si>
  <si>
    <t>6.-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la unidad de defensoría pública y/ o de asesoría jurídica. En consecuencia, no deben reportarse los datos de contacto particulares de las personas servidoras públicas.</t>
  </si>
  <si>
    <t>7.- Para cada unidad de defensoría pública y/ o de asesoría jurídica, en caso de que su ubicación geográfica no sea la misma que la de otra unidad de defensoría pública y/ o de asesoría jurídica, deje la columna "Unidad de defensoría pública y/ o de asesoría jurídica con la misma ubicación geográfica" en blanco.</t>
  </si>
  <si>
    <t>8.- En caso de que dos o más unidades de defensoría pública y/ o de asesoría jurídica tengan la misma ubicación geográfica, únicamente debe registrar la información correspondiente en una de ellas. En el resto, en la columna "Unidad de defensoría pública y/ o de asesoría jurídica con la misma ubicación geográfica" anote el numeral de la unidad de defensoría pública y/ o de asesoría jurídica en la que haya reportado la información, y deje el apartado "Municipio o demarcación territorial", así como las columnas "Colonia", "Latitud" y "Longitud" en blanco.</t>
  </si>
  <si>
    <r>
      <t xml:space="preserve">ID unidad de defensoría pública y/ o de asesoría jurídica
</t>
    </r>
    <r>
      <rPr>
        <i/>
        <sz val="8"/>
        <color theme="1"/>
        <rFont val="Arial"/>
        <family val="2"/>
      </rPr>
      <t>(para uso exclusivo del personal del INEGI)</t>
    </r>
  </si>
  <si>
    <r>
      <t xml:space="preserve">Tipo de posesión
</t>
    </r>
    <r>
      <rPr>
        <i/>
        <sz val="8"/>
        <color theme="1"/>
        <rFont val="Arial"/>
        <family val="2"/>
      </rPr>
      <t>(1. Propio / 2. En arrendamiento / 3. Otro tipo)</t>
    </r>
  </si>
  <si>
    <t>Municipio o demarcación territorial</t>
  </si>
  <si>
    <t>Colonia</t>
  </si>
  <si>
    <t>Latitud</t>
  </si>
  <si>
    <t>,</t>
  </si>
  <si>
    <t>Longitud</t>
  </si>
  <si>
    <r>
      <t xml:space="preserve">Horario de atención
</t>
    </r>
    <r>
      <rPr>
        <i/>
        <sz val="8"/>
        <rFont val="Arial"/>
        <family val="2"/>
      </rPr>
      <t>(formato de 24 horas)</t>
    </r>
  </si>
  <si>
    <t>Correo electrónico de contacto</t>
  </si>
  <si>
    <r>
      <t xml:space="preserve">Número telefónico de contacto
</t>
    </r>
    <r>
      <rPr>
        <i/>
        <sz val="8"/>
        <rFont val="Arial"/>
        <family val="2"/>
      </rPr>
      <t>(diez dígitos)</t>
    </r>
  </si>
  <si>
    <t>Unidad de defensoría pública y/ o de asesoría jurídica con la misma ubicación geográfica</t>
  </si>
  <si>
    <t>Teléfono (Diez digitos)</t>
  </si>
  <si>
    <t>Horario</t>
  </si>
  <si>
    <t>CVEGEO</t>
  </si>
  <si>
    <t>Nombre</t>
  </si>
  <si>
    <t>LAT</t>
  </si>
  <si>
    <t>VAL LAT</t>
  </si>
  <si>
    <t>LONG</t>
  </si>
  <si>
    <t>VAL LONG</t>
  </si>
  <si>
    <t>Teléfono</t>
  </si>
  <si>
    <t>VAL Tel</t>
  </si>
  <si>
    <t>A1</t>
  </si>
  <si>
    <t>C1</t>
  </si>
  <si>
    <t>A2</t>
  </si>
  <si>
    <t>C2</t>
  </si>
  <si>
    <t>Suma errores</t>
  </si>
  <si>
    <t>Acciones formativas</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</si>
  <si>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</si>
  <si>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r>
      <rPr>
        <b/>
        <sz val="9"/>
        <rFont val="Arial"/>
        <family val="2"/>
      </rPr>
      <t xml:space="preserve">Presencial. </t>
    </r>
    <r>
      <rPr>
        <sz val="9"/>
        <rFont val="Arial"/>
        <family val="2"/>
      </rPr>
      <t>Se refiere a las acciones formativas impartidas presencialmente en un horario y lugar establecido.</t>
    </r>
  </si>
  <si>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</si>
  <si>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sz val="9"/>
        <rFont val="Arial"/>
        <family val="2"/>
      </rPr>
      <t xml:space="preserve">Síncrono. </t>
    </r>
    <r>
      <rPr>
        <sz val="9"/>
        <rFont val="Arial"/>
        <family val="2"/>
      </rPr>
      <t>Se refiere a las acciones formativas impartidas en línea que hacen uso de herramientas de comunicación en tiempo real y bajo un horario establecido.</t>
    </r>
  </si>
  <si>
    <t>Se refiere a la prestación de los servicios de asesoría jurídica y orientación en asuntos que no requieren la intervención en un proceso en materia civil, familiar, mercantil, laboral, penal, justicia para personas adolescentes, entre otras materias, con la finalidad de garantizar el derecho de acceso a la justicia. Asimismo, contempla aquellos servicios de asesoría o representación jurídica especializada en procesos penales a víctimas o personas ofendidas. Los servicios son gratuitos y se brindan a las personas elegibles de acuerdo con la normatividad aplicable.</t>
  </si>
  <si>
    <t>Asuntos de defensoría pública</t>
  </si>
  <si>
    <t>Se refiere al desarrollo de las actividades que se brindan en diversas materias con la finalidad de intervenir en la defensa, representación jurídica o patrocinio de procesos de índole penal, civil, familiar, mercantil, entre otras materias. Estos asuntos pueden ser controversias, procesos penales o juicios, ya sea de primera o segunda instancia, o de la etapa de ejecución. Asimismo, los asuntos, según corresponda, versan sobre la defensa o asistencia en procedimientos en materia administrativa o de mecanismos alternativos de solución de controversias.</t>
  </si>
  <si>
    <t>Clasificador por Objeto del Gasto</t>
  </si>
  <si>
    <t>Se refiere al instrumento que permite registrar de manera ordenada, sistemática y homogénea las compras, los pagos y las erogaciones autorizadas a las instituciones gubernamentales, en capítulos, conceptos y partidas con base en la clasificación económica del gasto. Los capítulos que lo integran son los siguientes:</t>
  </si>
  <si>
    <r>
      <rPr>
        <b/>
        <sz val="9"/>
        <rFont val="Arial"/>
        <family val="2"/>
      </rPr>
      <t>Capítulo 1000. Servicios personales.</t>
    </r>
    <r>
      <rPr>
        <sz val="9"/>
        <rFont val="Arial"/>
        <family val="2"/>
      </rPr>
      <t xml:space="preserve"> 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</si>
  <si>
    <r>
      <rPr>
        <b/>
        <sz val="9"/>
        <rFont val="Arial"/>
        <family val="2"/>
      </rPr>
      <t>Capítulo 2000. Materiales y suministros.</t>
    </r>
    <r>
      <rPr>
        <sz val="9"/>
        <rFont val="Arial"/>
        <family val="2"/>
      </rPr>
      <t xml:space="preserve"> Agrupa las asignaciones destinadas a la adquisición de toda clase de insumos y suministros requeridos para la prestación de bienes, servicios y para el desempeño de las actividades administrativas.</t>
    </r>
  </si>
  <si>
    <r>
      <rPr>
        <b/>
        <sz val="9"/>
        <rFont val="Arial"/>
        <family val="2"/>
      </rPr>
      <t>Capítulo 3000. Servicios generales.</t>
    </r>
    <r>
      <rPr>
        <sz val="9"/>
        <rFont val="Arial"/>
        <family val="2"/>
      </rPr>
      <t xml:space="preserve"> Se refiere a las asignaciones destinadas a cubrir el costo de todo tipo de servicios que se contraten con particulares o instituciones del propio sector público, así como los servicios oficiales requeridos para el desempeño de actividades vinculadas con la función pública.</t>
    </r>
  </si>
  <si>
    <r>
      <rPr>
        <b/>
        <sz val="9"/>
        <rFont val="Arial"/>
        <family val="2"/>
      </rPr>
      <t>Capítulo 4000. Transferencias, asignaciones, subsidios y otras ayudas.</t>
    </r>
    <r>
      <rPr>
        <sz val="9"/>
        <rFont val="Arial"/>
        <family val="2"/>
      </rPr>
      <t xml:space="preserve"> Se refiere a las asignaciones destinadas en forma directa o indirecta a los sectores público, privado, externo, organismos y empresas paraestatales y apoyos como parte de su política económica y social, de acuerdo con las estrategias y prioridades de desarrollo para el sostenimiento y desempeño de sus actividades.</t>
    </r>
  </si>
  <si>
    <r>
      <rPr>
        <b/>
        <sz val="9"/>
        <rFont val="Arial"/>
        <family val="2"/>
      </rPr>
      <t>Capítulo 5000. Bienes muebles, inmuebles e intangibles.</t>
    </r>
    <r>
      <rPr>
        <sz val="9"/>
        <rFont val="Arial"/>
        <family val="2"/>
      </rPr>
      <t xml:space="preserve"> 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</si>
  <si>
    <r>
      <rPr>
        <b/>
        <sz val="9"/>
        <rFont val="Arial"/>
        <family val="2"/>
      </rPr>
      <t>Capítulo 6000. Inversión pública.</t>
    </r>
    <r>
      <rPr>
        <sz val="9"/>
        <rFont val="Arial"/>
        <family val="2"/>
      </rPr>
      <t xml:space="preserve"> Se refiere a las asignaciones destinadas a obras por contrato y proyectos productivos y acciones de fomento. Incluye los gastos en estudios de pre-inversión y preparación del proyecto.</t>
    </r>
  </si>
  <si>
    <r>
      <rPr>
        <b/>
        <sz val="9"/>
        <rFont val="Arial"/>
        <family val="2"/>
      </rPr>
      <t>Capítulo 7000. Inversiones financieras y otras provisiones.</t>
    </r>
    <r>
      <rPr>
        <sz val="9"/>
        <rFont val="Arial"/>
        <family val="2"/>
      </rPr>
      <t xml:space="preserve"> Se refiere a las erogaciones que se realizan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</si>
  <si>
    <r>
      <rPr>
        <b/>
        <sz val="9"/>
        <rFont val="Arial"/>
        <family val="2"/>
      </rPr>
      <t>Capítulo 8000. Participaciones y aportaciones.</t>
    </r>
    <r>
      <rPr>
        <sz val="9"/>
        <rFont val="Arial"/>
        <family val="2"/>
      </rPr>
      <t xml:space="preserve"> Se refiere a las 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estas.</t>
    </r>
  </si>
  <si>
    <r>
      <rPr>
        <b/>
        <sz val="9"/>
        <rFont val="Arial"/>
        <family val="2"/>
      </rPr>
      <t>Capítulo 9000. Deuda pública.</t>
    </r>
    <r>
      <rPr>
        <sz val="9"/>
        <rFont val="Arial"/>
        <family val="2"/>
      </rPr>
      <t xml:space="preserve"> Se refiere a las 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</si>
  <si>
    <t>Defensoría pública</t>
  </si>
  <si>
    <t>Se refiere a la prestación de los servicios de defensa y representación jurídica en procesos que requieren dicha intervención a efecto de garantizar el derecho a la defensa en juicios en materia civil, familiar, mercantil, laboral, penal, justicia para personas adolescentes, entre otras materias. Los servicios son gratuitos y se brindan a las personas elegibles de acuerdo con la normatividad aplicable.</t>
  </si>
  <si>
    <t>Multifuncional</t>
  </si>
  <si>
    <t>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</si>
  <si>
    <t>Se refiere a todo el personal que desempeña funciones de asistencia al personal directivo, de logística, de soporte técnico, de gestión de recursos humanos, materiales, presupuestales y tecnológicos, u otras similares. Dentro de esta categoría debe considerar al personal secretarial, de mensajería, de conducción de vehículos, de limpieza, o cualquier otro que realice funciones similares.</t>
  </si>
  <si>
    <t>Se refiere a todo el personal que ocupa algún puesto de mando, coordinación y/ o dirección. Dentro de esta categoría debe considerar a las personas titulares de las coordinaciones o direcciones de área, subdirecciones de área y/ o jefaturas de departamento.</t>
  </si>
  <si>
    <t>Se refiere, en el caso de la materia penal o justicia para personas adolescentes, a las personas servidoras públicas capacitadas y autorizadas para que, de forma gratuita, orienten, asesoren y, en su caso, representen legalmente en el procedimiento penal a las víctimas o personas ofendidas. Para el resto de las materias, se refiere a aquellas que, de forma gratuita, orienten y asesoren a las personas que así lo soliciten.</t>
  </si>
  <si>
    <t>Se refiere, en el caso de la materia penal o justicia para personas adolescentes, a las personas servidoras públicas capacitadas y autorizadas para que, de forma gratuita, representen legalmente en el procedimiento penal a las personas imputadas o procesadas que lo requieran, ello derivado de la solicitud formulada por la persona destinataria de los servicios, por el Ministerio Público, o bien, por la persona juzgadora, según sea el caso. Para el resto de las materias, se refiere a aquellas que, de forma gratuita, representen legalmente en procesos judiciales a quienes lo requieran, o bien, les brinden asesoría u orientación.</t>
  </si>
  <si>
    <t>Se refiere a las personas servidoras públicas expertas en alguna ciencia, técnica o arte, con competencia para llevar a cabo una investigación pericial y emitir su análisis respecto de alguna materia o asunto encomendado por determinado ente público.</t>
  </si>
  <si>
    <t>Se refiere a las personas servidoras públicas encargadas, entre otras actividades, de brindar asistencia a la ciudadanía al interior de los entes públicos.</t>
  </si>
  <si>
    <t>Se refiere al importe total erogado, el cual se encuentra respaldado por documentos comprobatorios presentados ante las dependencias o entidades autorizadas, con cargo al presupuesto aprobado.</t>
  </si>
  <si>
    <t>Registro administrativo</t>
  </si>
  <si>
    <t>Se refiere al conjunto de datos que son generados con fines operacionales o como parte de las funciones de una institución pública o privada sobre un tipo de objeto, sujeto, acción, hecho o evento, y obtenidos sistemáticamente con base en un formato específico ya sea impreso, digital u otro y bajo un marco de funciones y facultades formalmente establecidas en instrumentos jurídicos o reglamentarios.</t>
  </si>
  <si>
    <t>Servicio Profesional de Carrera u homólogo para personas defensoras públicas y/ o personas asesoras jurídicas</t>
  </si>
  <si>
    <t>Se refiere al conjunto de acciones sistemáticas mediante las cuales las personas defensoras públicas y/ o personas asesoras jurídicas, según corresponda, pueden ingresar, permanecer y desarrollarse profesionalmente dentro de la institución, proporcionando a su vez niveles altos de eficiencia y eficacia que redunden en el cumplimiento óptimo de los objetivos institucionales, con base en las disposiciones normativas vigentes que rigen y estandarizan dichas acciones en el servicio público.</t>
  </si>
  <si>
    <t>Servicios de asesoría jurídica</t>
  </si>
  <si>
    <t>Se refiere al desarrollo de las actividades que se brindan en diversas materias con la finalidad de asesorar u orientar de forma gratuita. Estos servicios pueden ser orientaciones, asesorías o asistencias que no impliquen intervenciones en procesos penales o juicios. También contempla aquellos servicios de asesoría o representación jurídica especializada en procesos penales a víctimas o personas ofendidas.</t>
  </si>
  <si>
    <t>Servicios de conexión remota</t>
  </si>
  <si>
    <r>
      <t xml:space="preserve">Se refiere a los servicios que posibilitan a los usuarios conectarse por red a otro ordenador como si se accediera desde el propio ordenador, permitiendo utilizar y/ o extraer información y datos. Un ejemplo de estos servicios es la </t>
    </r>
    <r>
      <rPr>
        <i/>
        <sz val="9"/>
        <color theme="1"/>
        <rFont val="Arial"/>
        <family val="2"/>
      </rPr>
      <t>VPN</t>
    </r>
    <r>
      <rPr>
        <sz val="9"/>
        <color theme="1"/>
        <rFont val="Arial"/>
        <family val="2"/>
      </rPr>
      <t>, que permite conectar una o más computadoras a una red privada utilizando internet.</t>
    </r>
  </si>
  <si>
    <t>Sistema de Justicia Escrito</t>
  </si>
  <si>
    <t>Se refiere a aquel sistema de justicia para todas las materias (con excepción de la penal y justicia para personas adolescentes) en el cual la mayor parte de las actuaciones procesales se llevan a cabo por escrito o en actas, mismas que sustentan la resolución del proceso.</t>
  </si>
  <si>
    <t>Sistema de Justicia Oral</t>
  </si>
  <si>
    <t>Se refiere a aquel sistema de justicia para todas las materias (con excepción de la penal y justicia para personas adolescentes) en el cual predomina la argumentación oral de las partes, el desahogo de las pruebas y el dictado de la sentencia a través de audiencia pública, no obstante que se conservan documentos como los acuerdos y la sentencia, entre otros.</t>
  </si>
  <si>
    <t>Sistema Escrito o Mixto</t>
  </si>
  <si>
    <t>Se refiere al sistema de justicia penal para personas adolescentes existente hasta antes de la publicación de la Ley Nacional del Sistema Integral de Justicia Penal para Adolescentes. En este se aplica, ya sea un esquema tradicional, o bien, el esquema tradicional junto con un esquema oral.</t>
  </si>
  <si>
    <t>Se refiere al actual sistema que rige el proceso de justicia penal para personas adolescentes, mismo que se encuentra previsto en la Ley Nacional del Sistema Integral de Justicia Penal para Adolescentes, aplicable a las personas, de entre doce años cumplidos y menos de dieciocho años, a quienes se les atribuya la realización de delitos tipificados por las leyes penales. Se encuentra basado en un proceso acusatorio y oral.</t>
  </si>
  <si>
    <t>Se refiere a un sistema de justicia penal para personas adolescentes existente hasta antes de la publicación de la Ley Nacional del Sistema Integral de Justicia Penal para Adolescentes, el cual fue implementado solo en algunas entidades federativas. Es un proceso cuyas actuaciones son preponderantemente orales.</t>
  </si>
  <si>
    <t>Se refiere al actual sistema de justicia penal por el cual se da el establecimiento de los juicios orales. En este se encuentran separadas las funciones de investigación, acusación y resolución de un hecho ilícito. La investigación de los delitos está a cargo del Ministerio Público y la policía, la cual actuará bajo la conducción y mando de aquel en el ejercicio de esta función. La acusación la lleva a cabo el Ministerio Público con la intervención de la persona juzgadora denominada de control o garantías, quien verifica el debido proceso en la investigación ministerial, mientras que la resolución del proceso penal solo le compete al Tribunal de Enjuiciamiento. En este sistema predomina la argumentación oral de las partes, las actuaciones procesales, el desahogo de las pruebas y el dictado de la sentencia a través de audiencias públicas.</t>
  </si>
  <si>
    <t>Se refiere al sistema de justicia penal existente hasta antes de lo establecido por el Decreto de reforma constitucional publicado en el Diario Oficial de la Federación el 18 de junio de 2008. En este sistema, el órgano ministerial es el único que tiene la función de investigar y acusar, por lo que sus actuaciones tienen valor probatorio pleno. Al órgano jurisdiccional únicamente le corresponden las funciones de juzgar, al solo valorar las pruebas y dictar sentencia, sin que intervenga en la investigación ministerial; además de que sus procedimientos son escritos y reservados.</t>
  </si>
  <si>
    <t>Unidad de defensoría pública y/ o de asesoría jurídica</t>
  </si>
  <si>
    <t>Se refiere al conjunto de instalaciones en donde se llevan a cabo las actividades sustantivas destinadas a la atención de los servicios de defensoría pública y de asesoría jurídica que proporciona la institución responsable de atender dichos temas.</t>
  </si>
  <si>
    <t xml:space="preserve">Versión </t>
  </si>
  <si>
    <t>Descripción</t>
  </si>
  <si>
    <t>v2026.1.0</t>
  </si>
  <si>
    <t>Versión base, validación terminada s/pruebas</t>
  </si>
  <si>
    <t>v2026.2.0</t>
  </si>
  <si>
    <t>Versión de pruebas corregida (Retroalimentación)</t>
  </si>
  <si>
    <t>v2026.3.0</t>
  </si>
  <si>
    <t>Versión final a Censos para Captación</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</si>
  <si>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isis.rosas@inegi.org.mx</t>
    </r>
  </si>
  <si>
    <t>15 de junio al 07 de agosto</t>
  </si>
  <si>
    <t>03 de julio al 25 de agosto</t>
  </si>
  <si>
    <t>24 de julio al 15 de septiembre</t>
  </si>
  <si>
    <t>07 de agosto al 29 de septiembre</t>
  </si>
  <si>
    <r>
      <t xml:space="preserve">La versión definitiva del cuestionario, en su versión electrónica, deberá remitirse a la dirección electrónica siguiente: </t>
    </r>
    <r>
      <rPr>
        <b/>
        <sz val="9"/>
        <rFont val="Arial"/>
        <family val="2"/>
      </rPr>
      <t>isis.rosas@inegi.org.mx</t>
    </r>
  </si>
  <si>
    <t>Lic. José Emmanuel Castañeda Rose</t>
  </si>
  <si>
    <t>Av. Araucarias #3, Colonia Esther Badillo, CP. 91190, Xalapa, Ver.</t>
  </si>
  <si>
    <t>Isis Rosas Roldán</t>
  </si>
  <si>
    <t>Subdirección Estatal de Estadística Económica / Coordinación Estatal Veracruz</t>
  </si>
  <si>
    <t>Jefa de Departamento de Estadísticas de Gobierno</t>
  </si>
  <si>
    <t>isis.rosas@inegi.org.mx</t>
  </si>
  <si>
    <t>228 8418452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</si>
</sst>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1540A]dd\-mmm\-yy;@"/>
  </numFmts>
  <fonts count="70">
    <font>
      <sz val="11"/>
      <color theme="1"/>
      <name val="Calibri"/>
      <family val="2"/>
      <scheme val="minor"/>
    </font>
    <font>
      <u/>
      <sz val="11"/>
      <color theme="10"/>
      <name val="Calibri"/>
      <family val="2"/>
      <scheme val="minor"/>
    </font>
    <font>
      <sz val="9"/>
      <color theme="1"/>
      <name val="Arial"/>
      <family val="2"/>
    </font>
    <font>
      <b/>
      <sz val="15"/>
      <color theme="1"/>
      <name val="Arial"/>
      <family val="2"/>
    </font>
    <font>
      <i/>
      <sz val="9"/>
      <color theme="1"/>
      <name val="Arial"/>
      <family val="2"/>
    </font>
    <font>
      <u/>
      <sz val="12"/>
      <color rgb="FF002060"/>
      <name val="Arial"/>
      <family val="2"/>
    </font>
    <font>
      <sz val="12"/>
      <color rgb="FF002060"/>
      <name val="Arial"/>
      <family val="2"/>
    </font>
    <font>
      <b/>
      <u/>
      <sz val="12"/>
      <color rgb="FF0070C0"/>
      <name val="Arial"/>
      <family val="2"/>
    </font>
    <font>
      <sz val="9"/>
      <color theme="0"/>
      <name val="Arial"/>
      <family val="2"/>
    </font>
    <font>
      <b/>
      <sz val="11"/>
      <color theme="0"/>
      <name val="Arial"/>
      <family val="2"/>
    </font>
    <font>
      <b/>
      <sz val="9"/>
      <color theme="0"/>
      <name val="Arial"/>
      <family val="2"/>
    </font>
    <font>
      <b/>
      <sz val="9"/>
      <color theme="1"/>
      <name val="Arial"/>
      <family val="2"/>
    </font>
    <font>
      <sz val="9"/>
      <name val="Arial"/>
      <family val="2"/>
    </font>
    <font>
      <i/>
      <sz val="9"/>
      <name val="Arial"/>
      <family val="2"/>
    </font>
    <font>
      <sz val="11"/>
      <color theme="1"/>
      <name val="Arial"/>
      <family val="2"/>
    </font>
    <font>
      <b/>
      <sz val="9"/>
      <name val="Arial"/>
      <family val="2"/>
    </font>
    <font>
      <sz val="8"/>
      <color theme="1"/>
      <name val="Arial"/>
      <family val="2"/>
    </font>
    <font>
      <i/>
      <sz val="8"/>
      <color theme="1"/>
      <name val="Arial"/>
      <family val="2"/>
    </font>
    <font>
      <i/>
      <sz val="8"/>
      <name val="Arial"/>
      <family val="2"/>
    </font>
    <font>
      <sz val="11"/>
      <name val="Calibri"/>
      <family val="2"/>
      <scheme val="minor"/>
    </font>
    <font>
      <b/>
      <sz val="15"/>
      <name val="Arial"/>
      <family val="2"/>
    </font>
    <font>
      <sz val="11"/>
      <name val="Arial"/>
      <family val="2"/>
    </font>
    <font>
      <b/>
      <i/>
      <sz val="8"/>
      <name val="Arial"/>
      <family val="2"/>
    </font>
    <font>
      <b/>
      <i/>
      <u/>
      <sz val="8"/>
      <name val="Arial"/>
      <family val="2"/>
    </font>
    <font>
      <sz val="9"/>
      <name val="Arial "/>
    </font>
    <font>
      <b/>
      <i/>
      <sz val="8"/>
      <color theme="1"/>
      <name val="Arial"/>
      <family val="2"/>
    </font>
    <font>
      <i/>
      <u/>
      <sz val="8"/>
      <color theme="1"/>
      <name val="Arial"/>
      <family val="2"/>
    </font>
    <font>
      <b/>
      <sz val="8"/>
      <name val="Arial"/>
      <family val="2"/>
    </font>
    <font>
      <u/>
      <sz val="12"/>
      <color theme="1"/>
      <name val="Arial"/>
      <family val="2"/>
    </font>
    <font>
      <sz val="12"/>
      <color theme="1"/>
      <name val="Arial"/>
      <family val="2"/>
    </font>
    <font>
      <b/>
      <sz val="9"/>
      <color rgb="FFFFFFFF"/>
      <name val="Arial"/>
      <family val="2"/>
    </font>
    <font>
      <sz val="8"/>
      <name val="Arial"/>
      <family val="2"/>
    </font>
    <font>
      <i/>
      <u/>
      <sz val="8"/>
      <name val="Arial"/>
      <family val="2"/>
    </font>
    <font>
      <b/>
      <sz val="11"/>
      <name val="Symbol"/>
      <family val="1"/>
      <charset val="2"/>
    </font>
    <font>
      <b/>
      <i/>
      <sz val="9"/>
      <color theme="1"/>
      <name val="Arial"/>
      <family val="2"/>
    </font>
    <font>
      <b/>
      <sz val="11"/>
      <color theme="1"/>
      <name val="Symbol"/>
      <family val="1"/>
      <charset val="2"/>
    </font>
    <font>
      <u/>
      <sz val="11"/>
      <name val="Arial"/>
      <family val="2"/>
    </font>
    <font>
      <b/>
      <sz val="11"/>
      <name val="Arial"/>
      <family val="2"/>
    </font>
    <font>
      <b/>
      <sz val="11"/>
      <name val="Calibri"/>
      <family val="2"/>
      <scheme val="minor"/>
    </font>
    <font>
      <sz val="10"/>
      <color theme="1"/>
      <name val="Arial"/>
      <family val="2"/>
    </font>
    <font>
      <sz val="10"/>
      <name val="Arial"/>
      <family val="2"/>
    </font>
    <font>
      <b/>
      <sz val="16"/>
      <name val="Arial"/>
      <family val="2"/>
    </font>
    <font>
      <sz val="11"/>
      <color indexed="8"/>
      <name val="Calibri"/>
      <family val="2"/>
    </font>
    <font>
      <b/>
      <u/>
      <sz val="9"/>
      <color rgb="FF0070C0"/>
      <name val="Arial"/>
      <family val="2"/>
    </font>
    <font>
      <sz val="9"/>
      <name val="Calibri"/>
      <family val="2"/>
      <scheme val="minor"/>
    </font>
    <font>
      <sz val="9"/>
      <color theme="8"/>
      <name val="Arial"/>
      <family val="2"/>
    </font>
    <font>
      <sz val="11"/>
      <color theme="8"/>
      <name val="Arial"/>
      <family val="2"/>
    </font>
    <font>
      <u/>
      <sz val="9"/>
      <name val="Arial"/>
      <family val="2"/>
    </font>
    <font>
      <b/>
      <u/>
      <sz val="9"/>
      <color theme="10"/>
      <name val="Arial"/>
      <family val="2"/>
    </font>
    <font>
      <sz val="11"/>
      <color indexed="8"/>
      <name val="Calibri"/>
      <family val="2"/>
      <scheme val="minor"/>
    </font>
    <font>
      <u/>
      <sz val="11"/>
      <name val="Calibri"/>
      <family val="2"/>
      <scheme val="minor"/>
    </font>
    <font>
      <b/>
      <sz val="9"/>
      <color theme="7" tint="-0.249977111117893"/>
      <name val="Arial"/>
      <family val="2"/>
    </font>
    <font>
      <b/>
      <sz val="9"/>
      <color rgb="FFBF8F00"/>
      <name val="Arial"/>
      <family val="2"/>
    </font>
    <font>
      <b/>
      <sz val="9"/>
      <color rgb="FFFF0000"/>
      <name val="Arial"/>
      <family val="2"/>
    </font>
    <font>
      <sz val="8"/>
      <name val="Calibri"/>
      <family val="2"/>
      <scheme val="minor"/>
    </font>
    <font>
      <b/>
      <sz val="9"/>
      <color theme="8" tint="-0.249977111117893"/>
      <name val="Arial"/>
      <family val="2"/>
    </font>
    <font>
      <u/>
      <sz val="11"/>
      <color theme="1"/>
      <name val="Calibri"/>
      <family val="2"/>
      <scheme val="minor"/>
    </font>
    <font>
      <sz val="7"/>
      <color theme="1"/>
      <name val="Arial"/>
      <family val="2"/>
    </font>
    <font>
      <sz val="9"/>
      <color theme="1"/>
      <name val="Calibri"/>
      <family val="2"/>
      <scheme val="minor"/>
    </font>
    <font>
      <sz val="8"/>
      <color theme="1"/>
      <name val="Calibri"/>
      <family val="2"/>
      <scheme val="minor"/>
    </font>
    <font>
      <sz val="10"/>
      <color theme="1"/>
      <name val="Calibri"/>
      <family val="2"/>
      <scheme val="minor"/>
    </font>
    <font>
      <b/>
      <sz val="9"/>
      <color rgb="FF0070C0"/>
      <name val="Arial"/>
      <family val="2"/>
    </font>
    <font>
      <sz val="11"/>
      <color rgb="FFFF0000"/>
      <name val="Calibri"/>
      <family val="2"/>
      <scheme val="minor"/>
    </font>
    <font>
      <sz val="6"/>
      <color theme="1"/>
      <name val="Arial"/>
      <family val="2"/>
    </font>
    <font>
      <b/>
      <sz val="11"/>
      <color theme="1"/>
      <name val="Calibri"/>
      <family val="2"/>
      <scheme val="minor"/>
    </font>
    <font>
      <sz val="11"/>
      <color theme="1"/>
      <name val="Calibri"/>
      <family val="2"/>
      <scheme val="minor"/>
    </font>
    <font>
      <sz val="11"/>
      <color rgb="FF000000"/>
      <name val="Calibri"/>
      <family val="2"/>
      <charset val="1"/>
    </font>
    <font>
      <sz val="11"/>
      <color rgb="FF000000"/>
      <name val="Calibri"/>
      <family val="2"/>
    </font>
    <font>
      <sz val="9"/>
      <color rgb="FF000000"/>
      <name val="Calibri"/>
      <family val="2"/>
    </font>
    <font>
      <sz val="11"/>
      <color theme="0"/>
      <name val="Calibri"/>
      <family val="2"/>
      <scheme val="minor"/>
    </font>
  </fonts>
  <fills count="150">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0077C8"/>
        <bgColor indexed="64"/>
      </patternFill>
    </fill>
    <fill>
      <patternFill patternType="solid">
        <fgColor rgb="FF706F6F"/>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F0000"/>
        <bgColor indexed="64"/>
      </patternFill>
    </fill>
    <fill>
      <patternFill patternType="solid">
        <fgColor rgb="FF9966FF"/>
        <bgColor indexed="64"/>
      </patternFill>
    </fill>
    <fill>
      <patternFill patternType="solid">
        <fgColor rgb="FFE0CCFF"/>
        <bgColor indexed="64"/>
      </patternFill>
    </fill>
    <fill>
      <patternFill patternType="lightDown">
        <fgColor rgb="FF00B0F0"/>
        <bgColor rgb="FF00B0F0"/>
      </patternFill>
    </fill>
    <fill>
      <patternFill patternType="lightDown">
        <fgColor rgb="FFFFFF00"/>
        <bgColor rgb="FFFFFF00"/>
      </patternFill>
    </fill>
    <fill>
      <patternFill patternType="solid">
        <fgColor rgb="FFFFFF6D"/>
        <bgColor indexed="64"/>
      </patternFill>
    </fill>
    <fill>
      <patternFill patternType="solid">
        <fgColor rgb="FF00CC99"/>
        <bgColor indexed="64"/>
      </patternFill>
    </fill>
    <fill>
      <patternFill patternType="solid">
        <fgColor rgb="FF33CCCC"/>
        <bgColor indexed="64"/>
      </patternFill>
    </fill>
    <fill>
      <patternFill patternType="solid">
        <fgColor rgb="FF66FFCC"/>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34998626667073579"/>
        <bgColor indexed="64"/>
      </patternFill>
    </fill>
    <fill>
      <patternFill patternType="solid">
        <fgColor rgb="FF92D050"/>
        <bgColor indexed="64"/>
      </patternFill>
    </fill>
    <fill>
      <patternFill patternType="solid">
        <fgColor rgb="FF6699FF"/>
        <bgColor indexed="64"/>
      </patternFill>
    </fill>
    <fill>
      <patternFill patternType="solid">
        <fgColor rgb="FFD3D3D3"/>
        <bgColor indexed="64"/>
      </patternFill>
    </fill>
    <fill>
      <patternFill patternType="solid">
        <fgColor rgb="FFFFFFC1"/>
        <bgColor indexed="64"/>
      </patternFill>
    </fill>
    <fill>
      <patternFill patternType="solid">
        <fgColor rgb="FF8AE4E2"/>
        <bgColor indexed="64"/>
      </patternFill>
    </fill>
    <fill>
      <patternFill patternType="solid">
        <fgColor rgb="FFBEE296"/>
        <bgColor indexed="64"/>
      </patternFill>
    </fill>
    <fill>
      <patternFill patternType="solid">
        <fgColor rgb="FF626262"/>
        <bgColor indexed="64"/>
      </patternFill>
    </fill>
    <fill>
      <patternFill patternType="solid">
        <fgColor rgb="FFABABAB"/>
        <bgColor indexed="64"/>
      </patternFill>
    </fill>
    <fill>
      <patternFill patternType="solid">
        <fgColor rgb="FF339966"/>
        <bgColor indexed="64"/>
      </patternFill>
    </fill>
    <fill>
      <patternFill patternType="solid">
        <fgColor rgb="FF58C890"/>
        <bgColor indexed="64"/>
      </patternFill>
    </fill>
    <fill>
      <patternFill patternType="solid">
        <fgColor rgb="FFFF75AD"/>
        <bgColor indexed="64"/>
      </patternFill>
    </fill>
    <fill>
      <patternFill patternType="solid">
        <fgColor rgb="FFFFB7D4"/>
        <bgColor indexed="64"/>
      </patternFill>
    </fill>
    <fill>
      <patternFill patternType="solid">
        <fgColor rgb="FF0070C0"/>
        <bgColor indexed="64"/>
      </patternFill>
    </fill>
    <fill>
      <patternFill patternType="solid">
        <fgColor rgb="FF21A0FF"/>
        <bgColor indexed="64"/>
      </patternFill>
    </fill>
    <fill>
      <patternFill patternType="solid">
        <fgColor rgb="FFFF5050"/>
        <bgColor indexed="64"/>
      </patternFill>
    </fill>
    <fill>
      <patternFill patternType="solid">
        <fgColor rgb="FFFFFFC5"/>
        <bgColor indexed="64"/>
      </patternFill>
    </fill>
    <fill>
      <patternFill patternType="solid">
        <fgColor theme="2" tint="-0.499984740745262"/>
        <bgColor indexed="64"/>
      </patternFill>
    </fill>
    <fill>
      <patternFill patternType="solid">
        <fgColor rgb="FFCC66FF"/>
        <bgColor indexed="64"/>
      </patternFill>
    </fill>
    <fill>
      <patternFill patternType="solid">
        <fgColor rgb="FFCC99FF"/>
        <bgColor indexed="64"/>
      </patternFill>
    </fill>
    <fill>
      <patternFill patternType="solid">
        <fgColor rgb="FFCCCCFF"/>
        <bgColor indexed="64"/>
      </patternFill>
    </fill>
    <fill>
      <patternFill patternType="solid">
        <fgColor rgb="FFFCF97B"/>
        <bgColor indexed="64"/>
      </patternFill>
    </fill>
    <fill>
      <patternFill patternType="solid">
        <fgColor theme="9" tint="-0.249977111117893"/>
        <bgColor indexed="64"/>
      </patternFill>
    </fill>
    <fill>
      <patternFill patternType="solid">
        <fgColor rgb="FFFFC000"/>
        <bgColor indexed="64"/>
      </patternFill>
    </fill>
    <fill>
      <patternFill patternType="solid">
        <fgColor rgb="FFFFCC99"/>
        <bgColor indexed="64"/>
      </patternFill>
    </fill>
    <fill>
      <patternFill patternType="solid">
        <fgColor rgb="FFFF99FF"/>
        <bgColor indexed="64"/>
      </patternFill>
    </fill>
    <fill>
      <patternFill patternType="solid">
        <fgColor rgb="FF89B0FF"/>
        <bgColor indexed="64"/>
      </patternFill>
    </fill>
    <fill>
      <patternFill patternType="solid">
        <fgColor rgb="FFB9B7B7"/>
        <bgColor indexed="64"/>
      </patternFill>
    </fill>
    <fill>
      <patternFill patternType="solid">
        <fgColor rgb="FFFFC5D8"/>
        <bgColor indexed="64"/>
      </patternFill>
    </fill>
    <fill>
      <patternFill patternType="solid">
        <fgColor rgb="FFE4AFFF"/>
        <bgColor indexed="64"/>
      </patternFill>
    </fill>
    <fill>
      <patternFill patternType="solid">
        <fgColor rgb="FFE4C9FF"/>
        <bgColor indexed="64"/>
      </patternFill>
    </fill>
    <fill>
      <patternFill patternType="solid">
        <fgColor rgb="FFDDDDFF"/>
        <bgColor indexed="64"/>
      </patternFill>
    </fill>
    <fill>
      <patternFill patternType="solid">
        <fgColor rgb="FFFDFBAD"/>
        <bgColor indexed="64"/>
      </patternFill>
    </fill>
    <fill>
      <patternFill patternType="solid">
        <fgColor rgb="FFFFE2C5"/>
        <bgColor indexed="64"/>
      </patternFill>
    </fill>
    <fill>
      <patternFill patternType="solid">
        <fgColor rgb="FFFFD1FF"/>
        <bgColor indexed="64"/>
      </patternFill>
    </fill>
    <fill>
      <patternFill patternType="solid">
        <fgColor rgb="FFC9DBFF"/>
        <bgColor indexed="64"/>
      </patternFill>
    </fill>
    <fill>
      <patternFill patternType="solid">
        <fgColor rgb="FFEBEBFF"/>
        <bgColor indexed="64"/>
      </patternFill>
    </fill>
    <fill>
      <patternFill patternType="solid">
        <fgColor rgb="FF33CC33"/>
        <bgColor indexed="64"/>
      </patternFill>
    </fill>
    <fill>
      <patternFill patternType="solid">
        <fgColor rgb="FF99FFCC"/>
        <bgColor indexed="64"/>
      </patternFill>
    </fill>
    <fill>
      <patternFill patternType="solid">
        <fgColor rgb="FFFFEEB7"/>
        <bgColor indexed="64"/>
      </patternFill>
    </fill>
    <fill>
      <patternFill patternType="solid">
        <fgColor rgb="FFA7A7A7"/>
        <bgColor indexed="64"/>
      </patternFill>
    </fill>
    <fill>
      <patternFill patternType="solid">
        <fgColor rgb="FFAFFFD7"/>
        <bgColor indexed="64"/>
      </patternFill>
    </fill>
    <fill>
      <patternFill patternType="solid">
        <fgColor rgb="FFFFFF99"/>
        <bgColor indexed="64"/>
      </patternFill>
    </fill>
    <fill>
      <patternFill patternType="solid">
        <fgColor rgb="FFCC0066"/>
        <bgColor indexed="64"/>
      </patternFill>
    </fill>
    <fill>
      <patternFill patternType="solid">
        <fgColor rgb="FFD9E9F7"/>
        <bgColor indexed="64"/>
      </patternFill>
    </fill>
    <fill>
      <patternFill patternType="solid">
        <fgColor rgb="FF96D1F2"/>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rgb="FFEECB72"/>
        <bgColor indexed="64"/>
      </patternFill>
    </fill>
    <fill>
      <patternFill patternType="solid">
        <fgColor rgb="FFF3B539"/>
        <bgColor indexed="64"/>
      </patternFill>
    </fill>
    <fill>
      <patternFill patternType="solid">
        <fgColor rgb="FFFFDB69"/>
        <bgColor indexed="64"/>
      </patternFill>
    </fill>
    <fill>
      <patternFill patternType="solid">
        <fgColor rgb="FFE6CA3E"/>
        <bgColor indexed="64"/>
      </patternFill>
    </fill>
    <fill>
      <patternFill patternType="solid">
        <fgColor rgb="FFFF9933"/>
        <bgColor indexed="64"/>
      </patternFill>
    </fill>
    <fill>
      <patternFill patternType="solid">
        <fgColor rgb="FFFF9966"/>
        <bgColor indexed="64"/>
      </patternFill>
    </fill>
    <fill>
      <patternFill patternType="solid">
        <fgColor rgb="FFFFAE5D"/>
        <bgColor indexed="64"/>
      </patternFill>
    </fill>
    <fill>
      <patternFill patternType="solid">
        <fgColor rgb="FF00B0F0"/>
        <bgColor indexed="64"/>
      </patternFill>
    </fill>
    <fill>
      <patternFill patternType="solid">
        <fgColor rgb="FFCCFFFF"/>
        <bgColor indexed="64"/>
      </patternFill>
    </fill>
    <fill>
      <patternFill patternType="solid">
        <fgColor rgb="FFFF8FFF"/>
        <bgColor indexed="64"/>
      </patternFill>
    </fill>
    <fill>
      <patternFill patternType="solid">
        <fgColor rgb="FF9DB1F1"/>
        <bgColor indexed="64"/>
      </patternFill>
    </fill>
    <fill>
      <patternFill patternType="solid">
        <fgColor rgb="FFCCFF66"/>
        <bgColor indexed="64"/>
      </patternFill>
    </fill>
    <fill>
      <patternFill patternType="solid">
        <fgColor rgb="FF84F26A"/>
        <bgColor indexed="64"/>
      </patternFill>
    </fill>
    <fill>
      <patternFill patternType="solid">
        <fgColor rgb="FF008000"/>
        <bgColor indexed="64"/>
      </patternFill>
    </fill>
    <fill>
      <patternFill patternType="solid">
        <fgColor rgb="FFEB57A5"/>
        <bgColor indexed="64"/>
      </patternFill>
    </fill>
    <fill>
      <patternFill patternType="solid">
        <fgColor rgb="FFFBD5E9"/>
        <bgColor indexed="64"/>
      </patternFill>
    </fill>
    <fill>
      <patternFill patternType="solid">
        <fgColor rgb="FFD60093"/>
        <bgColor indexed="64"/>
      </patternFill>
    </fill>
    <fill>
      <patternFill patternType="solid">
        <fgColor rgb="FF990099"/>
        <bgColor indexed="64"/>
      </patternFill>
    </fill>
    <fill>
      <patternFill patternType="solid">
        <fgColor rgb="FFFF3399"/>
        <bgColor indexed="64"/>
      </patternFill>
    </fill>
    <fill>
      <patternFill patternType="solid">
        <fgColor rgb="FFCB1373"/>
        <bgColor indexed="64"/>
      </patternFill>
    </fill>
    <fill>
      <patternFill patternType="solid">
        <fgColor theme="4" tint="-0.249977111117893"/>
        <bgColor indexed="64"/>
      </patternFill>
    </fill>
    <fill>
      <patternFill patternType="solid">
        <fgColor rgb="FF66CCFF"/>
        <bgColor indexed="64"/>
      </patternFill>
    </fill>
    <fill>
      <patternFill patternType="solid">
        <fgColor rgb="FFFF9999"/>
        <bgColor indexed="64"/>
      </patternFill>
    </fill>
    <fill>
      <patternFill patternType="solid">
        <fgColor rgb="FFDA6CB5"/>
        <bgColor indexed="64"/>
      </patternFill>
    </fill>
    <fill>
      <patternFill patternType="solid">
        <fgColor theme="7" tint="-0.249977111117893"/>
        <bgColor indexed="64"/>
      </patternFill>
    </fill>
    <fill>
      <patternFill patternType="solid">
        <fgColor theme="2" tint="-9.9978637043366805E-2"/>
        <bgColor indexed="64"/>
      </patternFill>
    </fill>
    <fill>
      <patternFill patternType="solid">
        <fgColor rgb="FF666699"/>
        <bgColor indexed="64"/>
      </patternFill>
    </fill>
    <fill>
      <patternFill patternType="solid">
        <fgColor rgb="FF8787AF"/>
        <bgColor indexed="64"/>
      </patternFill>
    </fill>
    <fill>
      <patternFill patternType="solid">
        <fgColor rgb="FF77649C"/>
        <bgColor indexed="64"/>
      </patternFill>
    </fill>
    <fill>
      <patternFill patternType="solid">
        <fgColor rgb="FFABA1C5"/>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5" tint="-0.24997711111789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66FF"/>
        <bgColor indexed="64"/>
      </patternFill>
    </fill>
    <fill>
      <patternFill patternType="solid">
        <fgColor rgb="FF9999FF"/>
        <bgColor indexed="64"/>
      </patternFill>
    </fill>
    <fill>
      <patternFill patternType="solid">
        <fgColor rgb="FF009999"/>
        <bgColor indexed="64"/>
      </patternFill>
    </fill>
    <fill>
      <patternFill patternType="solid">
        <fgColor rgb="FFCCECFF"/>
        <bgColor indexed="64"/>
      </patternFill>
    </fill>
    <fill>
      <patternFill patternType="solid">
        <fgColor rgb="FF00FF00"/>
        <bgColor indexed="64"/>
      </patternFill>
    </fill>
    <fill>
      <patternFill patternType="solid">
        <fgColor rgb="FF99CC00"/>
        <bgColor indexed="64"/>
      </patternFill>
    </fill>
    <fill>
      <patternFill patternType="solid">
        <fgColor theme="9" tint="0.39997558519241921"/>
        <bgColor indexed="64"/>
      </patternFill>
    </fill>
    <fill>
      <patternFill patternType="solid">
        <fgColor rgb="FFFB8F79"/>
        <bgColor indexed="64"/>
      </patternFill>
    </fill>
    <fill>
      <patternFill patternType="solid">
        <fgColor rgb="FFC00000"/>
        <bgColor indexed="64"/>
      </patternFill>
    </fill>
    <fill>
      <patternFill patternType="solid">
        <fgColor rgb="FFFF3300"/>
        <bgColor indexed="64"/>
      </patternFill>
    </fill>
    <fill>
      <patternFill patternType="solid">
        <fgColor rgb="FF81E1DF"/>
        <bgColor indexed="64"/>
      </patternFill>
    </fill>
    <fill>
      <patternFill patternType="solid">
        <fgColor rgb="FF00D1CC"/>
        <bgColor indexed="64"/>
      </patternFill>
    </fill>
    <fill>
      <patternFill patternType="solid">
        <fgColor rgb="FF64E2D6"/>
        <bgColor indexed="64"/>
      </patternFill>
    </fill>
    <fill>
      <patternFill patternType="solid">
        <fgColor rgb="FFFFCCCC"/>
        <bgColor indexed="64"/>
      </patternFill>
    </fill>
    <fill>
      <patternFill patternType="solid">
        <fgColor theme="6" tint="-0.249977111117893"/>
        <bgColor indexed="64"/>
      </patternFill>
    </fill>
    <fill>
      <patternFill patternType="solid">
        <fgColor rgb="FFFF99CC"/>
        <bgColor indexed="64"/>
      </patternFill>
    </fill>
    <fill>
      <patternFill patternType="solid">
        <fgColor rgb="FFFFCCFF"/>
        <bgColor indexed="64"/>
      </patternFill>
    </fill>
    <fill>
      <patternFill patternType="solid">
        <fgColor rgb="FF99FF66"/>
        <bgColor indexed="64"/>
      </patternFill>
    </fill>
    <fill>
      <patternFill patternType="solid">
        <fgColor rgb="FF6666FF"/>
        <bgColor indexed="64"/>
      </patternFill>
    </fill>
    <fill>
      <patternFill patternType="solid">
        <fgColor rgb="FFCC0099"/>
        <bgColor indexed="64"/>
      </patternFill>
    </fill>
    <fill>
      <patternFill patternType="solid">
        <fgColor rgb="FFFF6699"/>
        <bgColor indexed="64"/>
      </patternFill>
    </fill>
    <fill>
      <patternFill patternType="solid">
        <fgColor rgb="FF9900CC"/>
        <bgColor indexed="64"/>
      </patternFill>
    </fill>
    <fill>
      <patternFill patternType="solid">
        <fgColor rgb="FFFF6600"/>
        <bgColor indexed="64"/>
      </patternFill>
    </fill>
    <fill>
      <patternFill patternType="solid">
        <fgColor theme="8" tint="0.59999389629810485"/>
        <bgColor indexed="64"/>
      </patternFill>
    </fill>
    <fill>
      <patternFill patternType="solid">
        <fgColor rgb="FFF0AFFF"/>
        <bgColor indexed="64"/>
      </patternFill>
    </fill>
    <fill>
      <patternFill patternType="solid">
        <fgColor theme="6" tint="0.39997558519241921"/>
        <bgColor indexed="64"/>
      </patternFill>
    </fill>
    <fill>
      <patternFill patternType="solid">
        <fgColor rgb="FFFFFFCC"/>
        <bgColor indexed="64"/>
      </patternFill>
    </fill>
    <fill>
      <patternFill patternType="solid">
        <fgColor rgb="FFCCFFCC"/>
        <bgColor indexed="64"/>
      </patternFill>
    </fill>
    <fill>
      <patternFill patternType="solid">
        <fgColor rgb="FFF79B9B"/>
        <bgColor indexed="64"/>
      </patternFill>
    </fill>
    <fill>
      <patternFill patternType="solid">
        <fgColor rgb="FFFFBD5B"/>
        <bgColor indexed="64"/>
      </patternFill>
    </fill>
    <fill>
      <patternFill patternType="solid">
        <fgColor rgb="FF00E6AA"/>
        <bgColor indexed="64"/>
      </patternFill>
    </fill>
    <fill>
      <patternFill patternType="solid">
        <fgColor theme="3" tint="0.59999389629810485"/>
        <bgColor indexed="64"/>
      </patternFill>
    </fill>
    <fill>
      <patternFill patternType="solid">
        <fgColor rgb="FF00E271"/>
        <bgColor indexed="64"/>
      </patternFill>
    </fill>
    <fill>
      <patternFill patternType="solid">
        <fgColor rgb="FF97B9F1"/>
        <bgColor indexed="64"/>
      </patternFill>
    </fill>
    <fill>
      <patternFill patternType="solid">
        <fgColor theme="8" tint="0.79998168889431442"/>
        <bgColor indexed="64"/>
      </patternFill>
    </fill>
    <fill>
      <patternFill patternType="solid">
        <fgColor rgb="FF99CCFF"/>
        <bgColor indexed="64"/>
      </patternFill>
    </fill>
    <fill>
      <patternFill patternType="solid">
        <fgColor rgb="FF99FF99"/>
        <bgColor indexed="64"/>
      </patternFill>
    </fill>
    <fill>
      <patternFill patternType="solid">
        <fgColor rgb="FFCCFF33"/>
        <bgColor indexed="64"/>
      </patternFill>
    </fill>
    <fill>
      <patternFill patternType="solid">
        <fgColor rgb="FF9F5FCF"/>
        <bgColor indexed="64"/>
      </patternFill>
    </fill>
    <fill>
      <patternFill patternType="solid">
        <fgColor rgb="FFFF0066"/>
        <bgColor indexed="64"/>
      </patternFill>
    </fill>
    <fill>
      <patternFill patternType="solid">
        <fgColor rgb="FF7FCFC7"/>
        <bgColor indexed="64"/>
      </patternFill>
    </fill>
    <fill>
      <patternFill patternType="solid">
        <fgColor theme="0" tint="-0.249977111117893"/>
        <bgColor indexed="64"/>
      </patternFill>
    </fill>
    <fill>
      <patternFill patternType="solid">
        <fgColor theme="3" tint="0.249977111117893"/>
        <bgColor indexed="64"/>
      </patternFill>
    </fill>
    <fill>
      <patternFill patternType="solid">
        <fgColor theme="3" tint="0.749992370372631"/>
        <bgColor indexed="64"/>
      </patternFill>
    </fill>
    <fill>
      <patternFill patternType="solid">
        <fgColor rgb="FFD9D9D9"/>
        <bgColor indexed="64"/>
      </patternFill>
    </fill>
    <fill>
      <patternFill patternType="solid">
        <fgColor theme="4" tint="0.39997558519241921"/>
        <bgColor indexed="64"/>
      </patternFill>
    </fill>
    <fill>
      <patternFill patternType="solid">
        <fgColor theme="1" tint="4.9989318521683403E-2"/>
        <bgColor indexed="64"/>
      </patternFill>
    </fill>
  </fills>
  <borders count="102">
    <border>
      <left/>
      <right/>
      <top/>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diagonal/>
    </border>
    <border>
      <left/>
      <right style="medium">
        <color theme="0" tint="-0.24994659260841701"/>
      </right>
      <top/>
      <bottom/>
      <diagonal/>
    </border>
    <border>
      <left style="medium">
        <color rgb="FFBFBFBF"/>
      </left>
      <right/>
      <top/>
      <bottom/>
      <diagonal/>
    </border>
    <border>
      <left/>
      <right style="medium">
        <color rgb="FFBFBFBF"/>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style="medium">
        <color theme="0" tint="-0.249977111117893"/>
      </right>
      <top style="medium">
        <color theme="0" tint="-0.249977111117893"/>
      </top>
      <bottom/>
      <diagonal/>
    </border>
    <border>
      <left/>
      <right/>
      <top style="medium">
        <color theme="0" tint="-0.249977111117893"/>
      </top>
      <bottom/>
      <diagonal/>
    </border>
    <border>
      <left/>
      <right/>
      <top style="thin">
        <color indexed="64"/>
      </top>
      <bottom/>
      <diagonal/>
    </border>
    <border>
      <left/>
      <right/>
      <top style="medium">
        <color theme="0" tint="-0.24994659260841701"/>
      </top>
      <bottom style="medium">
        <color theme="0" tint="-0.24994659260841701"/>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right style="thin">
        <color indexed="64"/>
      </right>
      <top style="thin">
        <color indexed="64"/>
      </top>
      <bottom/>
      <diagonal/>
    </border>
    <border>
      <left/>
      <right style="thin">
        <color theme="1"/>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right/>
      <top style="medium">
        <color rgb="FFBFBFBF"/>
      </top>
      <bottom/>
      <diagonal/>
    </border>
    <border>
      <left/>
      <right style="thin">
        <color indexed="64"/>
      </right>
      <top style="medium">
        <color rgb="FFBFBFBF"/>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theme="1"/>
      </left>
      <right/>
      <top/>
      <bottom/>
      <diagonal/>
    </border>
    <border>
      <left/>
      <right style="thin">
        <color theme="1"/>
      </right>
      <top/>
      <bottom style="thin">
        <color indexed="64"/>
      </bottom>
      <diagonal/>
    </border>
    <border>
      <left/>
      <right style="thin">
        <color theme="1"/>
      </right>
      <top style="medium">
        <color rgb="FFBFBFBF"/>
      </top>
      <bottom/>
      <diagonal/>
    </border>
    <border>
      <left/>
      <right/>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indexed="64"/>
      </right>
      <top/>
      <bottom style="thin">
        <color theme="1"/>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right style="thin">
        <color theme="1"/>
      </right>
      <top style="thin">
        <color indexed="64"/>
      </top>
      <bottom/>
      <diagonal/>
    </border>
    <border>
      <left style="thin">
        <color indexed="64"/>
      </left>
      <right style="thin">
        <color indexed="64"/>
      </right>
      <top/>
      <bottom/>
      <diagonal/>
    </border>
    <border>
      <left style="medium">
        <color rgb="FFBFBFBF"/>
      </left>
      <right/>
      <top style="medium">
        <color rgb="FFBFBFBF"/>
      </top>
      <bottom/>
      <diagonal/>
    </border>
    <border>
      <left/>
      <right style="medium">
        <color rgb="FFBFBFBF"/>
      </right>
      <top style="medium">
        <color rgb="FFBFBFBF"/>
      </top>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thin">
        <color theme="1"/>
      </left>
      <right style="thin">
        <color theme="1"/>
      </right>
      <top style="thin">
        <color theme="1"/>
      </top>
      <bottom/>
      <diagonal/>
    </border>
    <border>
      <left style="medium">
        <color indexed="64"/>
      </left>
      <right style="medium">
        <color indexed="64"/>
      </right>
      <top style="medium">
        <color indexed="64"/>
      </top>
      <bottom style="medium">
        <color indexed="64"/>
      </bottom>
      <diagonal/>
    </border>
    <border>
      <left style="medium">
        <color rgb="FF6F7070"/>
      </left>
      <right style="medium">
        <color rgb="FF6F7070"/>
      </right>
      <top style="medium">
        <color rgb="FF6F7070"/>
      </top>
      <bottom style="medium">
        <color rgb="FF6F7070"/>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style="medium">
        <color rgb="FFBFBFBF"/>
      </top>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medium">
        <color rgb="FFBFBFBF"/>
      </bottom>
      <diagonal/>
    </border>
    <border>
      <left/>
      <right style="thin">
        <color theme="0" tint="-0.24994659260841701"/>
      </right>
      <top style="thin">
        <color theme="0" tint="-0.24994659260841701"/>
      </top>
      <bottom style="medium">
        <color rgb="FFBFBFBF"/>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style="medium">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medium">
        <color theme="0" tint="-0.24994659260841701"/>
      </left>
      <right style="thin">
        <color theme="0" tint="-0.24994659260841701"/>
      </right>
      <top/>
      <bottom/>
      <diagonal/>
    </border>
    <border>
      <left style="medium">
        <color theme="0" tint="-0.24994659260841701"/>
      </left>
      <right style="thin">
        <color theme="0" tint="-0.24994659260841701"/>
      </right>
      <top/>
      <bottom style="thin">
        <color theme="0" tint="-0.24994659260841701"/>
      </bottom>
      <diagonal/>
    </border>
    <border>
      <left style="thin">
        <color indexed="64"/>
      </left>
      <right style="thin">
        <color indexed="64"/>
      </right>
      <top style="medium">
        <color rgb="FFBFBFBF"/>
      </top>
      <bottom/>
      <diagonal/>
    </border>
    <border>
      <left style="thin">
        <color theme="1"/>
      </left>
      <right style="thin">
        <color theme="1"/>
      </right>
      <top style="medium">
        <color rgb="FFBFBFBF"/>
      </top>
      <bottom/>
      <diagonal/>
    </border>
    <border>
      <left style="thin">
        <color theme="1"/>
      </left>
      <right style="thin">
        <color indexed="64"/>
      </right>
      <top style="thin">
        <color indexed="64"/>
      </top>
      <bottom style="thin">
        <color indexed="64"/>
      </bottom>
      <diagonal/>
    </border>
    <border>
      <left style="thin">
        <color theme="1"/>
      </left>
      <right style="thin">
        <color theme="1"/>
      </right>
      <top style="thin">
        <color indexed="64"/>
      </top>
      <bottom/>
      <diagonal/>
    </border>
    <border>
      <left style="thin">
        <color indexed="64"/>
      </left>
      <right/>
      <top style="thin">
        <color indexed="64"/>
      </top>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s>
  <cellStyleXfs count="6">
    <xf numFmtId="0" fontId="0" fillId="0" borderId="0"/>
    <xf numFmtId="0" fontId="1" fillId="0" borderId="0"/>
    <xf numFmtId="9" fontId="42" fillId="0" borderId="0"/>
    <xf numFmtId="0" fontId="65" fillId="0" borderId="0"/>
    <xf numFmtId="0" fontId="65" fillId="0" borderId="0"/>
    <xf numFmtId="0" fontId="66" fillId="0" borderId="0"/>
  </cellStyleXfs>
  <cellXfs count="1131">
    <xf numFmtId="0" fontId="0" fillId="0" borderId="0" xfId="0"/>
    <xf numFmtId="0" fontId="2" fillId="0" borderId="0" xfId="0" applyFont="1" applyAlignment="1">
      <alignment vertical="center" wrapText="1"/>
    </xf>
    <xf numFmtId="0" fontId="4" fillId="0" borderId="0" xfId="0" applyFont="1" applyAlignment="1">
      <alignment vertical="center"/>
    </xf>
    <xf numFmtId="0" fontId="6" fillId="0" borderId="0" xfId="0" applyFont="1" applyAlignment="1">
      <alignment horizontal="justify" vertical="center" wrapText="1"/>
    </xf>
    <xf numFmtId="0" fontId="2" fillId="0" borderId="3" xfId="0" applyFont="1" applyBorder="1"/>
    <xf numFmtId="0" fontId="2" fillId="0" borderId="5" xfId="0" applyFont="1" applyBorder="1"/>
    <xf numFmtId="0" fontId="2" fillId="0" borderId="9" xfId="0" applyFont="1" applyBorder="1"/>
    <xf numFmtId="0" fontId="2" fillId="0" borderId="0" xfId="0" applyFont="1" applyAlignment="1">
      <alignment horizontal="justify" vertical="center" wrapText="1"/>
    </xf>
    <xf numFmtId="0" fontId="2" fillId="0" borderId="10" xfId="0" applyFont="1" applyBorder="1"/>
    <xf numFmtId="0" fontId="2" fillId="0" borderId="0" xfId="0" applyFont="1"/>
    <xf numFmtId="0" fontId="2" fillId="0" borderId="0" xfId="0" applyFont="1" applyAlignment="1">
      <alignment horizontal="justify" vertical="center"/>
    </xf>
    <xf numFmtId="0" fontId="12" fillId="0" borderId="0" xfId="0" applyFont="1" applyAlignment="1">
      <alignment horizontal="justify" vertical="center" wrapText="1"/>
    </xf>
    <xf numFmtId="0" fontId="14" fillId="0" borderId="0" xfId="0" applyFont="1"/>
    <xf numFmtId="0" fontId="12" fillId="0" borderId="0" xfId="0" applyFont="1"/>
    <xf numFmtId="0" fontId="2" fillId="0" borderId="6" xfId="0" applyFont="1" applyBorder="1"/>
    <xf numFmtId="0" fontId="2" fillId="0" borderId="7" xfId="0" applyFont="1" applyBorder="1"/>
    <xf numFmtId="0" fontId="2" fillId="0" borderId="8" xfId="0" applyFont="1" applyBorder="1"/>
    <xf numFmtId="0" fontId="14" fillId="0" borderId="5" xfId="0" applyFont="1" applyBorder="1"/>
    <xf numFmtId="0" fontId="14" fillId="0" borderId="9" xfId="0" applyFont="1" applyBorder="1"/>
    <xf numFmtId="0" fontId="14" fillId="0" borderId="10" xfId="0" applyFont="1" applyBorder="1"/>
    <xf numFmtId="0" fontId="12" fillId="0" borderId="0" xfId="0" applyFont="1" applyAlignment="1">
      <alignment horizontal="left" vertical="center" wrapText="1"/>
    </xf>
    <xf numFmtId="0" fontId="15" fillId="0" borderId="0" xfId="0" applyFont="1" applyAlignment="1">
      <alignment vertical="center"/>
    </xf>
    <xf numFmtId="0" fontId="12" fillId="0" borderId="0" xfId="0" applyFont="1" applyAlignment="1">
      <alignment horizontal="justify" vertical="top" wrapText="1"/>
    </xf>
    <xf numFmtId="0" fontId="15" fillId="0" borderId="0" xfId="0" applyFont="1" applyAlignment="1">
      <alignment vertical="top" wrapText="1"/>
    </xf>
    <xf numFmtId="0" fontId="12" fillId="0" borderId="0" xfId="0" applyFont="1" applyAlignment="1">
      <alignment vertical="top" wrapText="1"/>
    </xf>
    <xf numFmtId="0" fontId="15" fillId="0" borderId="0" xfId="0" applyFont="1" applyAlignment="1">
      <alignment horizontal="center" vertical="top" wrapText="1"/>
    </xf>
    <xf numFmtId="0" fontId="12" fillId="0" borderId="0" xfId="0" applyFont="1" applyAlignment="1">
      <alignment horizontal="center" vertical="top" wrapText="1"/>
    </xf>
    <xf numFmtId="0" fontId="12" fillId="0" borderId="0" xfId="0" applyFont="1" applyAlignment="1">
      <alignment vertical="center" wrapText="1"/>
    </xf>
    <xf numFmtId="0" fontId="14" fillId="0" borderId="6" xfId="0" applyFont="1" applyBorder="1"/>
    <xf numFmtId="0" fontId="14" fillId="0" borderId="8" xfId="0" applyFont="1" applyBorder="1"/>
    <xf numFmtId="0" fontId="1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justify"/>
    </xf>
    <xf numFmtId="0" fontId="19" fillId="0" borderId="0" xfId="0" applyFont="1"/>
    <xf numFmtId="0" fontId="21" fillId="0" borderId="0" xfId="0" applyFont="1"/>
    <xf numFmtId="0" fontId="18" fillId="0" borderId="0" xfId="0" applyFont="1" applyAlignment="1">
      <alignment horizontal="justify" vertical="center" wrapText="1"/>
    </xf>
    <xf numFmtId="0" fontId="11" fillId="0" borderId="0" xfId="0" applyFont="1" applyAlignment="1">
      <alignment horizontal="center" vertical="top" wrapText="1"/>
    </xf>
    <xf numFmtId="0" fontId="2" fillId="0" borderId="0" xfId="0" applyFont="1" applyAlignment="1">
      <alignment wrapText="1"/>
    </xf>
    <xf numFmtId="0" fontId="0" fillId="0" borderId="0" xfId="0" applyAlignment="1">
      <alignment wrapText="1"/>
    </xf>
    <xf numFmtId="0" fontId="2" fillId="0" borderId="31" xfId="0" applyFont="1" applyBorder="1" applyAlignment="1">
      <alignment wrapText="1"/>
    </xf>
    <xf numFmtId="0" fontId="2" fillId="0" borderId="31" xfId="0" applyFont="1" applyBorder="1" applyAlignment="1">
      <alignment vertical="center" wrapText="1"/>
    </xf>
    <xf numFmtId="0" fontId="14" fillId="0" borderId="31" xfId="0" applyFont="1" applyBorder="1" applyAlignment="1">
      <alignment vertical="center" wrapText="1"/>
    </xf>
    <xf numFmtId="0" fontId="14" fillId="0" borderId="0" xfId="0" applyFont="1" applyAlignment="1">
      <alignment wrapText="1"/>
    </xf>
    <xf numFmtId="0" fontId="27" fillId="0" borderId="31" xfId="0" applyFont="1" applyBorder="1" applyAlignment="1">
      <alignment horizontal="center" vertical="top" wrapText="1"/>
    </xf>
    <xf numFmtId="0" fontId="2" fillId="0" borderId="33" xfId="0" applyFont="1" applyBorder="1" applyAlignment="1">
      <alignment wrapText="1"/>
    </xf>
    <xf numFmtId="0" fontId="17" fillId="0" borderId="33" xfId="0" applyFont="1" applyBorder="1" applyAlignment="1">
      <alignment vertical="center" wrapText="1"/>
    </xf>
    <xf numFmtId="0" fontId="10" fillId="0" borderId="0" xfId="0" applyFont="1" applyAlignment="1">
      <alignment horizontal="center" vertical="center" wrapText="1"/>
    </xf>
    <xf numFmtId="0" fontId="10" fillId="0" borderId="0" xfId="0" applyFont="1" applyAlignment="1">
      <alignment horizontal="center" vertical="top" wrapText="1"/>
    </xf>
    <xf numFmtId="0" fontId="28" fillId="0" borderId="0" xfId="0" applyFont="1" applyAlignment="1">
      <alignment wrapText="1"/>
    </xf>
    <xf numFmtId="0" fontId="29" fillId="0" borderId="0" xfId="0" applyFont="1" applyAlignment="1">
      <alignment wrapText="1"/>
    </xf>
    <xf numFmtId="0" fontId="11" fillId="0" borderId="0" xfId="0" applyFont="1" applyAlignment="1">
      <alignment horizontal="justify" vertical="top" wrapText="1"/>
    </xf>
    <xf numFmtId="0" fontId="14" fillId="0" borderId="0" xfId="0" applyFont="1" applyAlignment="1">
      <alignment vertical="center" wrapText="1"/>
    </xf>
    <xf numFmtId="0" fontId="12" fillId="0" borderId="0" xfId="0" applyFont="1" applyAlignment="1">
      <alignment wrapText="1"/>
    </xf>
    <xf numFmtId="49" fontId="12" fillId="0" borderId="58" xfId="0" applyNumberFormat="1" applyFont="1" applyBorder="1" applyAlignment="1">
      <alignment horizontal="center" vertical="center" wrapText="1"/>
    </xf>
    <xf numFmtId="0" fontId="19" fillId="0" borderId="0" xfId="0" applyFont="1" applyAlignment="1">
      <alignment wrapText="1"/>
    </xf>
    <xf numFmtId="49" fontId="12" fillId="0" borderId="16" xfId="0" applyNumberFormat="1" applyFont="1" applyBorder="1" applyAlignment="1">
      <alignment horizontal="center" vertical="center" wrapText="1"/>
    </xf>
    <xf numFmtId="0" fontId="11" fillId="0" borderId="0" xfId="0" applyFont="1" applyAlignment="1">
      <alignment horizontal="center" vertical="center" wrapText="1"/>
    </xf>
    <xf numFmtId="0" fontId="12" fillId="0" borderId="16" xfId="0" applyFont="1" applyBorder="1" applyAlignment="1">
      <alignment horizontal="center" vertical="center" textRotation="90" wrapText="1"/>
    </xf>
    <xf numFmtId="0" fontId="21" fillId="0" borderId="0" xfId="0" applyFont="1" applyAlignment="1">
      <alignment wrapText="1"/>
    </xf>
    <xf numFmtId="49" fontId="12" fillId="0" borderId="61" xfId="0" applyNumberFormat="1" applyFont="1" applyBorder="1" applyAlignment="1">
      <alignment horizontal="center" vertical="center" wrapText="1"/>
    </xf>
    <xf numFmtId="0" fontId="15" fillId="0" borderId="0" xfId="0" applyFont="1" applyAlignment="1">
      <alignment horizontal="center" vertical="center" wrapText="1"/>
    </xf>
    <xf numFmtId="49" fontId="12" fillId="0" borderId="0" xfId="0" applyNumberFormat="1" applyFont="1" applyAlignment="1">
      <alignment horizontal="center" vertical="center" wrapText="1"/>
    </xf>
    <xf numFmtId="0" fontId="21" fillId="0" borderId="0" xfId="0" applyFont="1" applyAlignment="1">
      <alignment vertical="center" wrapText="1"/>
    </xf>
    <xf numFmtId="0" fontId="14" fillId="0" borderId="31" xfId="0" applyFont="1" applyBorder="1" applyAlignment="1">
      <alignment wrapText="1"/>
    </xf>
    <xf numFmtId="0" fontId="15" fillId="0" borderId="0" xfId="0" applyFont="1" applyAlignment="1">
      <alignment horizontal="justify" vertical="top" wrapText="1"/>
    </xf>
    <xf numFmtId="0" fontId="33" fillId="0" borderId="0" xfId="0" applyFont="1" applyAlignment="1">
      <alignment horizontal="right" vertical="center" wrapText="1"/>
    </xf>
    <xf numFmtId="0" fontId="12" fillId="0" borderId="0" xfId="0" applyFont="1" applyAlignment="1">
      <alignment horizontal="center" vertical="center" wrapText="1"/>
    </xf>
    <xf numFmtId="0" fontId="11" fillId="0" borderId="16" xfId="0" applyFont="1" applyBorder="1" applyAlignment="1">
      <alignment horizontal="center" vertical="center" textRotation="90" wrapText="1"/>
    </xf>
    <xf numFmtId="0" fontId="2" fillId="0" borderId="16" xfId="0" applyFont="1" applyBorder="1" applyAlignment="1">
      <alignment horizontal="center" vertical="center" textRotation="90" wrapText="1"/>
    </xf>
    <xf numFmtId="0" fontId="31" fillId="0" borderId="16" xfId="0" applyFont="1" applyBorder="1" applyAlignment="1">
      <alignment horizontal="center" vertical="center" wrapText="1"/>
    </xf>
    <xf numFmtId="49" fontId="12" fillId="0" borderId="62" xfId="0" applyNumberFormat="1" applyFont="1" applyBorder="1" applyAlignment="1">
      <alignment horizontal="center" vertical="center" wrapText="1"/>
    </xf>
    <xf numFmtId="49" fontId="12" fillId="0" borderId="13" xfId="0" applyNumberFormat="1" applyFont="1" applyBorder="1" applyAlignment="1">
      <alignment horizontal="center" vertical="center" wrapText="1"/>
    </xf>
    <xf numFmtId="49" fontId="12" fillId="0" borderId="55" xfId="0" applyNumberFormat="1" applyFont="1" applyBorder="1" applyAlignment="1">
      <alignment horizontal="center" vertical="center" wrapText="1"/>
    </xf>
    <xf numFmtId="0" fontId="22" fillId="0" borderId="0" xfId="0" applyFont="1" applyAlignment="1">
      <alignment horizontal="left" vertical="center" wrapText="1"/>
    </xf>
    <xf numFmtId="49" fontId="12" fillId="0" borderId="0" xfId="0" applyNumberFormat="1" applyFont="1" applyAlignment="1">
      <alignment vertical="center" wrapText="1"/>
    </xf>
    <xf numFmtId="0" fontId="15" fillId="0" borderId="0" xfId="0" applyFont="1" applyAlignment="1">
      <alignment vertical="center" wrapText="1"/>
    </xf>
    <xf numFmtId="49" fontId="2" fillId="0" borderId="33" xfId="0" applyNumberFormat="1" applyFont="1" applyBorder="1" applyAlignment="1">
      <alignment horizontal="center" vertical="center" wrapText="1"/>
    </xf>
    <xf numFmtId="49" fontId="12" fillId="0" borderId="33"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0" fontId="11" fillId="0" borderId="0" xfId="0" applyFont="1" applyAlignment="1">
      <alignment horizontal="right" vertical="center" wrapText="1"/>
    </xf>
    <xf numFmtId="0" fontId="35" fillId="0" borderId="0" xfId="0" applyFont="1" applyAlignment="1">
      <alignment horizontal="right" vertical="center" wrapText="1"/>
    </xf>
    <xf numFmtId="0" fontId="15" fillId="0" borderId="0" xfId="0" applyFont="1" applyAlignment="1">
      <alignment horizontal="left" vertical="center" wrapText="1"/>
    </xf>
    <xf numFmtId="0" fontId="12" fillId="0" borderId="31" xfId="0" applyFont="1" applyBorder="1" applyAlignment="1">
      <alignment vertical="center" wrapText="1"/>
    </xf>
    <xf numFmtId="0" fontId="12" fillId="0" borderId="33" xfId="0" applyFont="1" applyBorder="1" applyAlignment="1">
      <alignment wrapText="1"/>
    </xf>
    <xf numFmtId="49" fontId="12" fillId="0" borderId="16" xfId="0" applyNumberFormat="1" applyFont="1" applyBorder="1" applyAlignment="1">
      <alignment horizontal="center" vertical="center"/>
    </xf>
    <xf numFmtId="0" fontId="12" fillId="0" borderId="9" xfId="0" applyFont="1" applyBorder="1"/>
    <xf numFmtId="0" fontId="19" fillId="0" borderId="0" xfId="0" applyFont="1" applyAlignment="1">
      <alignment vertical="center"/>
    </xf>
    <xf numFmtId="0" fontId="19" fillId="0" borderId="0" xfId="0" applyFont="1" applyAlignment="1">
      <alignment vertical="center" wrapText="1"/>
    </xf>
    <xf numFmtId="0" fontId="11" fillId="0" borderId="0" xfId="0" applyFont="1" applyAlignment="1">
      <alignment vertical="center"/>
    </xf>
    <xf numFmtId="0" fontId="12" fillId="0" borderId="3" xfId="0" applyFont="1" applyBorder="1"/>
    <xf numFmtId="0" fontId="12" fillId="0" borderId="4" xfId="0" applyFont="1" applyBorder="1"/>
    <xf numFmtId="0" fontId="12" fillId="0" borderId="5" xfId="0" applyFont="1" applyBorder="1"/>
    <xf numFmtId="0" fontId="12" fillId="0" borderId="10" xfId="0" applyFont="1" applyBorder="1"/>
    <xf numFmtId="0" fontId="14" fillId="0" borderId="10" xfId="0" applyFont="1" applyBorder="1" applyAlignment="1">
      <alignment horizontal="justify"/>
    </xf>
    <xf numFmtId="0" fontId="12" fillId="0" borderId="62" xfId="0" applyFont="1" applyBorder="1" applyAlignment="1">
      <alignment horizontal="center" vertical="center" wrapText="1"/>
    </xf>
    <xf numFmtId="0" fontId="2" fillId="0" borderId="0" xfId="0" applyFont="1" applyAlignment="1">
      <alignment horizontal="center" vertical="center" wrapText="1"/>
    </xf>
    <xf numFmtId="0" fontId="21" fillId="0" borderId="31" xfId="0" applyFont="1" applyBorder="1" applyAlignment="1">
      <alignment wrapText="1"/>
    </xf>
    <xf numFmtId="0" fontId="12" fillId="0" borderId="16" xfId="0" applyFont="1" applyBorder="1" applyAlignment="1">
      <alignment horizontal="center" vertical="center" wrapText="1"/>
    </xf>
    <xf numFmtId="0" fontId="17" fillId="0" borderId="0" xfId="0" applyFont="1" applyAlignment="1">
      <alignment horizontal="justify" vertical="center" wrapText="1"/>
    </xf>
    <xf numFmtId="0" fontId="36" fillId="0" borderId="0" xfId="0" applyFont="1" applyAlignment="1">
      <alignment wrapText="1"/>
    </xf>
    <xf numFmtId="0" fontId="34" fillId="0" borderId="31" xfId="0" applyFont="1" applyBorder="1" applyAlignment="1">
      <alignment horizontal="justify" vertical="center" wrapText="1"/>
    </xf>
    <xf numFmtId="0" fontId="11" fillId="0" borderId="0" xfId="0" applyFont="1" applyAlignment="1">
      <alignment horizontal="center" wrapText="1"/>
    </xf>
    <xf numFmtId="0" fontId="2" fillId="0" borderId="33" xfId="0" applyFont="1" applyBorder="1" applyAlignment="1">
      <alignment vertical="center" wrapText="1"/>
    </xf>
    <xf numFmtId="0" fontId="19" fillId="0" borderId="0" xfId="0" applyFont="1" applyAlignment="1">
      <alignment horizontal="center"/>
    </xf>
    <xf numFmtId="0" fontId="15" fillId="0" borderId="16" xfId="0" applyFont="1" applyBorder="1" applyAlignment="1">
      <alignment horizontal="center" vertical="center" textRotation="90" wrapText="1"/>
    </xf>
    <xf numFmtId="0" fontId="9" fillId="2" borderId="53" xfId="0" applyFont="1" applyFill="1" applyBorder="1" applyAlignment="1">
      <alignment vertical="center"/>
    </xf>
    <xf numFmtId="0" fontId="2" fillId="2" borderId="75" xfId="0" applyFont="1" applyFill="1" applyBorder="1"/>
    <xf numFmtId="0" fontId="8" fillId="2" borderId="76" xfId="0" applyFont="1" applyFill="1" applyBorder="1" applyAlignment="1">
      <alignment vertical="center" wrapText="1"/>
    </xf>
    <xf numFmtId="0" fontId="2" fillId="2" borderId="78" xfId="0" applyFont="1" applyFill="1" applyBorder="1" applyAlignment="1">
      <alignment vertical="center" wrapText="1"/>
    </xf>
    <xf numFmtId="0" fontId="8" fillId="2" borderId="74" xfId="0" applyFont="1" applyFill="1" applyBorder="1" applyAlignment="1">
      <alignment vertical="top" wrapText="1"/>
    </xf>
    <xf numFmtId="0" fontId="8" fillId="2" borderId="11" xfId="0" applyFont="1" applyFill="1" applyBorder="1"/>
    <xf numFmtId="0" fontId="2" fillId="2" borderId="12" xfId="0" applyFont="1" applyFill="1" applyBorder="1"/>
    <xf numFmtId="0" fontId="8" fillId="2" borderId="76" xfId="0" applyFont="1" applyFill="1" applyBorder="1"/>
    <xf numFmtId="0" fontId="2" fillId="2" borderId="78" xfId="0" applyFont="1" applyFill="1" applyBorder="1"/>
    <xf numFmtId="0" fontId="12" fillId="0" borderId="6" xfId="0" applyFont="1" applyBorder="1"/>
    <xf numFmtId="0" fontId="12" fillId="0" borderId="7" xfId="0" applyFont="1" applyBorder="1"/>
    <xf numFmtId="0" fontId="12" fillId="0" borderId="8" xfId="0" applyFont="1" applyBorder="1"/>
    <xf numFmtId="0" fontId="14" fillId="0" borderId="61" xfId="0" applyFont="1" applyBorder="1"/>
    <xf numFmtId="0" fontId="11" fillId="0" borderId="0" xfId="0" applyFont="1" applyAlignment="1">
      <alignment vertical="center" wrapText="1"/>
    </xf>
    <xf numFmtId="0" fontId="15" fillId="0" borderId="0" xfId="0" applyFont="1" applyAlignment="1">
      <alignment horizontal="justify" vertical="top"/>
    </xf>
    <xf numFmtId="0" fontId="19" fillId="0" borderId="0" xfId="0" applyFont="1" applyAlignment="1">
      <alignment textRotation="90" wrapText="1"/>
    </xf>
    <xf numFmtId="0" fontId="19" fillId="0" borderId="0" xfId="0" applyFont="1" applyAlignment="1">
      <alignment textRotation="90"/>
    </xf>
    <xf numFmtId="49" fontId="12" fillId="0" borderId="71" xfId="0" applyNumberFormat="1" applyFont="1" applyBorder="1" applyAlignment="1">
      <alignment horizontal="center" vertical="center" wrapText="1"/>
    </xf>
    <xf numFmtId="49" fontId="12" fillId="0" borderId="79" xfId="0" applyNumberFormat="1" applyFont="1" applyBorder="1" applyAlignment="1">
      <alignment horizontal="center" vertical="center" wrapText="1"/>
    </xf>
    <xf numFmtId="0" fontId="44" fillId="0" borderId="0" xfId="0" applyFont="1" applyAlignment="1">
      <alignment wrapText="1"/>
    </xf>
    <xf numFmtId="0" fontId="31" fillId="0" borderId="31" xfId="0" applyFont="1" applyBorder="1" applyAlignment="1">
      <alignment horizontal="center" vertical="center" wrapText="1"/>
    </xf>
    <xf numFmtId="0" fontId="19" fillId="0" borderId="0" xfId="0" applyFont="1" applyAlignment="1" applyProtection="1">
      <alignment wrapText="1"/>
      <protection locked="0"/>
    </xf>
    <xf numFmtId="0" fontId="12" fillId="0" borderId="16" xfId="0" applyFont="1" applyBorder="1" applyAlignment="1" applyProtection="1">
      <alignment horizontal="center" vertical="center" wrapText="1"/>
      <protection locked="0"/>
    </xf>
    <xf numFmtId="0" fontId="8" fillId="2" borderId="74" xfId="0" applyFont="1" applyFill="1" applyBorder="1" applyAlignment="1">
      <alignment wrapText="1"/>
    </xf>
    <xf numFmtId="0" fontId="8" fillId="2" borderId="53" xfId="0" applyFont="1" applyFill="1" applyBorder="1" applyAlignment="1">
      <alignment wrapText="1"/>
    </xf>
    <xf numFmtId="0" fontId="19" fillId="2" borderId="53" xfId="0" applyFont="1" applyFill="1" applyBorder="1" applyAlignment="1">
      <alignment wrapText="1"/>
    </xf>
    <xf numFmtId="0" fontId="2" fillId="2" borderId="53" xfId="0" applyFont="1" applyFill="1" applyBorder="1" applyAlignment="1">
      <alignment wrapText="1"/>
    </xf>
    <xf numFmtId="0" fontId="9" fillId="2" borderId="53" xfId="0" applyFont="1" applyFill="1" applyBorder="1" applyAlignment="1">
      <alignment wrapText="1"/>
    </xf>
    <xf numFmtId="0" fontId="8" fillId="2" borderId="11" xfId="0" applyFont="1" applyFill="1" applyBorder="1" applyAlignment="1">
      <alignment wrapText="1"/>
    </xf>
    <xf numFmtId="0" fontId="9" fillId="2" borderId="0" xfId="0" applyFont="1" applyFill="1" applyAlignment="1">
      <alignment wrapText="1"/>
    </xf>
    <xf numFmtId="0" fontId="10" fillId="2" borderId="0" xfId="0" applyFont="1" applyFill="1" applyAlignment="1">
      <alignment wrapText="1"/>
    </xf>
    <xf numFmtId="0" fontId="38" fillId="2" borderId="0" xfId="0" applyFont="1" applyFill="1" applyAlignment="1">
      <alignment wrapText="1"/>
    </xf>
    <xf numFmtId="0" fontId="11" fillId="2" borderId="0" xfId="0" applyFont="1" applyFill="1" applyAlignment="1">
      <alignment wrapText="1"/>
    </xf>
    <xf numFmtId="0" fontId="8" fillId="2" borderId="76" xfId="0" applyFont="1" applyFill="1" applyBorder="1" applyAlignment="1">
      <alignment wrapText="1"/>
    </xf>
    <xf numFmtId="0" fontId="11" fillId="0" borderId="0" xfId="0" applyFont="1"/>
    <xf numFmtId="0" fontId="15" fillId="0" borderId="0" xfId="0" applyFont="1"/>
    <xf numFmtId="0" fontId="12" fillId="0" borderId="61" xfId="0" applyFont="1" applyBorder="1" applyAlignment="1">
      <alignment horizontal="center" vertical="center" wrapText="1"/>
    </xf>
    <xf numFmtId="0" fontId="36" fillId="0" borderId="0" xfId="0" applyFont="1"/>
    <xf numFmtId="0" fontId="18" fillId="0" borderId="17" xfId="0" applyFont="1" applyBorder="1" applyAlignment="1">
      <alignment horizontal="justify" vertical="center" wrapText="1"/>
    </xf>
    <xf numFmtId="0" fontId="8" fillId="2" borderId="0" xfId="0" applyFont="1" applyFill="1" applyAlignment="1">
      <alignment wrapText="1"/>
    </xf>
    <xf numFmtId="0" fontId="19" fillId="2" borderId="0" xfId="0" applyFont="1" applyFill="1" applyAlignment="1">
      <alignment wrapText="1"/>
    </xf>
    <xf numFmtId="0" fontId="2" fillId="2" borderId="0" xfId="0" applyFont="1" applyFill="1" applyAlignment="1">
      <alignment wrapText="1"/>
    </xf>
    <xf numFmtId="0" fontId="15" fillId="0" borderId="31" xfId="0" applyFont="1" applyBorder="1" applyAlignment="1">
      <alignment horizontal="center" vertical="center"/>
    </xf>
    <xf numFmtId="0" fontId="15" fillId="0" borderId="33" xfId="0" applyFont="1" applyBorder="1" applyAlignment="1">
      <alignment horizontal="center" vertical="center"/>
    </xf>
    <xf numFmtId="0" fontId="0" fillId="7" borderId="16" xfId="0" applyFill="1" applyBorder="1" applyAlignment="1">
      <alignment horizontal="center" textRotation="90"/>
    </xf>
    <xf numFmtId="0" fontId="0" fillId="8" borderId="16" xfId="0" applyFill="1" applyBorder="1" applyAlignment="1">
      <alignment horizontal="center" textRotation="90"/>
    </xf>
    <xf numFmtId="0" fontId="0" fillId="0" borderId="0" xfId="0" applyAlignment="1">
      <alignment horizontal="center"/>
    </xf>
    <xf numFmtId="49" fontId="38" fillId="0" borderId="0" xfId="0" applyNumberFormat="1" applyFont="1" applyAlignment="1">
      <alignment horizontal="center"/>
    </xf>
    <xf numFmtId="0" fontId="0" fillId="0" borderId="73" xfId="0" applyBorder="1"/>
    <xf numFmtId="0" fontId="0" fillId="0" borderId="73" xfId="0" applyBorder="1" applyAlignment="1">
      <alignment horizontal="center"/>
    </xf>
    <xf numFmtId="0" fontId="0" fillId="7" borderId="16" xfId="0" applyFill="1" applyBorder="1" applyAlignment="1">
      <alignment horizontal="center"/>
    </xf>
    <xf numFmtId="0" fontId="0" fillId="0" borderId="73" xfId="0" applyBorder="1" applyAlignment="1">
      <alignment horizontal="left"/>
    </xf>
    <xf numFmtId="0" fontId="0" fillId="0" borderId="16" xfId="0" applyBorder="1" applyAlignment="1">
      <alignment horizontal="center"/>
    </xf>
    <xf numFmtId="0" fontId="0" fillId="0" borderId="16" xfId="0" applyBorder="1" applyAlignment="1">
      <alignment horizontal="left" wrapText="1"/>
    </xf>
    <xf numFmtId="0" fontId="0" fillId="0" borderId="16" xfId="0" quotePrefix="1" applyBorder="1" applyAlignment="1">
      <alignment horizontal="center"/>
    </xf>
    <xf numFmtId="0" fontId="19" fillId="0" borderId="16" xfId="0" applyFont="1" applyBorder="1" applyAlignment="1">
      <alignment horizontal="center"/>
    </xf>
    <xf numFmtId="0" fontId="19" fillId="0" borderId="16" xfId="0" applyFont="1" applyBorder="1" applyAlignment="1">
      <alignment horizontal="left" wrapText="1"/>
    </xf>
    <xf numFmtId="0" fontId="0" fillId="0" borderId="58" xfId="0" applyBorder="1" applyAlignment="1">
      <alignment horizontal="left"/>
    </xf>
    <xf numFmtId="0" fontId="0" fillId="0" borderId="58" xfId="0" applyBorder="1" applyAlignment="1">
      <alignment horizontal="center"/>
    </xf>
    <xf numFmtId="0" fontId="19" fillId="0" borderId="16" xfId="0" quotePrefix="1" applyFont="1" applyBorder="1" applyAlignment="1">
      <alignment horizontal="center"/>
    </xf>
    <xf numFmtId="0" fontId="50" fillId="0" borderId="0" xfId="0" applyFont="1" applyAlignment="1">
      <alignment horizontal="center"/>
    </xf>
    <xf numFmtId="0" fontId="50" fillId="0" borderId="16" xfId="0" applyFont="1" applyBorder="1" applyAlignment="1">
      <alignment horizontal="center"/>
    </xf>
    <xf numFmtId="0" fontId="50" fillId="0" borderId="16" xfId="0" applyFont="1" applyBorder="1" applyAlignment="1">
      <alignment horizontal="left" wrapText="1"/>
    </xf>
    <xf numFmtId="0" fontId="0" fillId="0" borderId="58" xfId="0" applyBorder="1"/>
    <xf numFmtId="0" fontId="0" fillId="12" borderId="0" xfId="0" applyFill="1"/>
    <xf numFmtId="0" fontId="0" fillId="13" borderId="0" xfId="0" applyFill="1"/>
    <xf numFmtId="0" fontId="2" fillId="14" borderId="16" xfId="0" applyFont="1" applyFill="1" applyBorder="1" applyAlignment="1">
      <alignment horizontal="center" vertical="center"/>
    </xf>
    <xf numFmtId="0" fontId="2" fillId="14" borderId="0" xfId="0" applyFont="1" applyFill="1" applyAlignment="1">
      <alignment horizontal="center" vertical="center"/>
    </xf>
    <xf numFmtId="0" fontId="2" fillId="15" borderId="16" xfId="0" applyFont="1" applyFill="1" applyBorder="1" applyAlignment="1">
      <alignment horizontal="center" vertical="center"/>
    </xf>
    <xf numFmtId="0" fontId="0" fillId="16" borderId="16" xfId="0" applyFill="1" applyBorder="1" applyAlignment="1" applyProtection="1">
      <alignment horizontal="left" vertical="center"/>
      <protection hidden="1"/>
    </xf>
    <xf numFmtId="0" fontId="2" fillId="17" borderId="16" xfId="0" applyFont="1" applyFill="1" applyBorder="1" applyAlignment="1">
      <alignment horizontal="center" vertical="center"/>
    </xf>
    <xf numFmtId="0" fontId="19" fillId="0" borderId="16" xfId="0" applyFont="1" applyBorder="1" applyAlignment="1" applyProtection="1">
      <alignment horizontal="center" vertical="center"/>
      <protection hidden="1"/>
    </xf>
    <xf numFmtId="0" fontId="0" fillId="18" borderId="16" xfId="0" applyFill="1" applyBorder="1" applyAlignment="1" applyProtection="1">
      <alignment horizontal="center" vertical="center"/>
      <protection hidden="1"/>
    </xf>
    <xf numFmtId="49" fontId="2" fillId="0" borderId="58" xfId="0" applyNumberFormat="1" applyFont="1" applyBorder="1" applyAlignment="1">
      <alignment horizontal="center" vertical="center"/>
    </xf>
    <xf numFmtId="0" fontId="0" fillId="19" borderId="16" xfId="0" applyFill="1" applyBorder="1" applyAlignment="1">
      <alignment horizontal="center" vertical="center"/>
    </xf>
    <xf numFmtId="0" fontId="0" fillId="9" borderId="16" xfId="0" applyFill="1" applyBorder="1" applyAlignment="1" applyProtection="1">
      <alignment horizontal="center" vertical="center"/>
      <protection hidden="1"/>
    </xf>
    <xf numFmtId="0" fontId="2" fillId="16" borderId="16" xfId="0" applyFont="1" applyFill="1" applyBorder="1" applyAlignment="1">
      <alignment horizontal="center" vertical="center"/>
    </xf>
    <xf numFmtId="0" fontId="2" fillId="16" borderId="16" xfId="0" applyFont="1" applyFill="1" applyBorder="1" applyAlignment="1">
      <alignment horizontal="center" vertical="center" textRotation="90"/>
    </xf>
    <xf numFmtId="0" fontId="2" fillId="20" borderId="16" xfId="0" applyFont="1" applyFill="1" applyBorder="1" applyAlignment="1">
      <alignment horizontal="center" vertical="center"/>
    </xf>
    <xf numFmtId="0" fontId="2" fillId="21" borderId="16" xfId="0" applyFont="1" applyFill="1" applyBorder="1" applyAlignment="1">
      <alignment horizontal="center" vertical="center"/>
    </xf>
    <xf numFmtId="0" fontId="16" fillId="21" borderId="16" xfId="0" applyFont="1" applyFill="1" applyBorder="1" applyAlignment="1">
      <alignment horizontal="center" vertical="center"/>
    </xf>
    <xf numFmtId="0" fontId="2" fillId="23" borderId="0" xfId="0" applyFont="1" applyFill="1" applyAlignment="1">
      <alignment horizontal="center" vertical="center"/>
    </xf>
    <xf numFmtId="0" fontId="2" fillId="24" borderId="0" xfId="0" applyFont="1" applyFill="1" applyAlignment="1">
      <alignment horizontal="center" vertical="center"/>
    </xf>
    <xf numFmtId="0" fontId="2" fillId="25" borderId="0" xfId="0" applyFont="1" applyFill="1" applyAlignment="1">
      <alignment horizontal="center" vertical="center"/>
    </xf>
    <xf numFmtId="0" fontId="2" fillId="26" borderId="0" xfId="0" applyFont="1" applyFill="1" applyAlignment="1">
      <alignment horizontal="center" vertical="center"/>
    </xf>
    <xf numFmtId="0" fontId="2" fillId="27" borderId="16" xfId="0" applyFont="1" applyFill="1" applyBorder="1" applyAlignment="1">
      <alignment horizontal="center" vertical="center"/>
    </xf>
    <xf numFmtId="0" fontId="2" fillId="28" borderId="0" xfId="0" applyFont="1" applyFill="1" applyAlignment="1">
      <alignment horizontal="center" vertical="center"/>
    </xf>
    <xf numFmtId="0" fontId="14" fillId="30" borderId="0" xfId="0" applyFont="1" applyFill="1" applyAlignment="1">
      <alignment horizontal="center" vertical="center"/>
    </xf>
    <xf numFmtId="0" fontId="14" fillId="29" borderId="16" xfId="0" applyFont="1" applyFill="1" applyBorder="1" applyAlignment="1">
      <alignment horizontal="center" vertical="center"/>
    </xf>
    <xf numFmtId="0" fontId="0" fillId="31" borderId="16" xfId="0" applyFill="1" applyBorder="1" applyAlignment="1">
      <alignment horizontal="center" vertical="center"/>
    </xf>
    <xf numFmtId="0" fontId="0" fillId="32" borderId="0" xfId="0" applyFill="1" applyAlignment="1">
      <alignment horizontal="center" vertical="center"/>
    </xf>
    <xf numFmtId="0" fontId="58" fillId="33" borderId="16" xfId="0" applyFont="1" applyFill="1" applyBorder="1" applyAlignment="1">
      <alignment horizontal="center" vertical="center"/>
    </xf>
    <xf numFmtId="0" fontId="58" fillId="34" borderId="0" xfId="0" applyFont="1" applyFill="1" applyAlignment="1">
      <alignment horizontal="center" vertical="center"/>
    </xf>
    <xf numFmtId="0" fontId="19" fillId="0" borderId="15" xfId="0" applyFont="1" applyBorder="1" applyAlignment="1" applyProtection="1">
      <alignment horizontal="center" vertical="center"/>
      <protection hidden="1"/>
    </xf>
    <xf numFmtId="49" fontId="2" fillId="0" borderId="33" xfId="0" applyNumberFormat="1" applyFont="1" applyBorder="1" applyAlignment="1">
      <alignment horizontal="center" vertical="center"/>
    </xf>
    <xf numFmtId="0" fontId="0" fillId="19" borderId="15" xfId="0" applyFill="1" applyBorder="1" applyAlignment="1">
      <alignment horizontal="center" vertical="center"/>
    </xf>
    <xf numFmtId="0" fontId="2" fillId="14" borderId="17" xfId="0" applyFont="1" applyFill="1" applyBorder="1" applyAlignment="1">
      <alignment horizontal="center" vertical="center"/>
    </xf>
    <xf numFmtId="0" fontId="2" fillId="36" borderId="0" xfId="0" applyFont="1" applyFill="1" applyAlignment="1">
      <alignment horizontal="center" vertical="center"/>
    </xf>
    <xf numFmtId="0" fontId="58" fillId="37" borderId="16" xfId="0" applyFont="1" applyFill="1" applyBorder="1" applyAlignment="1">
      <alignment horizontal="center" vertical="center"/>
    </xf>
    <xf numFmtId="0" fontId="0" fillId="39" borderId="16" xfId="0" applyFill="1" applyBorder="1" applyAlignment="1">
      <alignment horizontal="center" vertical="center"/>
    </xf>
    <xf numFmtId="0" fontId="0" fillId="40" borderId="16" xfId="0" applyFill="1" applyBorder="1" applyAlignment="1">
      <alignment horizontal="center" vertical="center"/>
    </xf>
    <xf numFmtId="0" fontId="2" fillId="41" borderId="16" xfId="0" applyFont="1" applyFill="1" applyBorder="1" applyAlignment="1">
      <alignment horizontal="center" vertical="center"/>
    </xf>
    <xf numFmtId="0" fontId="0" fillId="39" borderId="16" xfId="0" applyFill="1" applyBorder="1" applyAlignment="1">
      <alignment horizontal="center" vertical="center" textRotation="90"/>
    </xf>
    <xf numFmtId="0" fontId="0" fillId="40" borderId="16" xfId="0" applyFill="1" applyBorder="1" applyAlignment="1">
      <alignment horizontal="center" vertical="center" textRotation="90"/>
    </xf>
    <xf numFmtId="0" fontId="2" fillId="41" borderId="16" xfId="0" applyFont="1" applyFill="1" applyBorder="1" applyAlignment="1">
      <alignment horizontal="center" vertical="center" textRotation="90"/>
    </xf>
    <xf numFmtId="0" fontId="0" fillId="43" borderId="0" xfId="0" applyFill="1" applyAlignment="1">
      <alignment horizontal="center" vertical="center"/>
    </xf>
    <xf numFmtId="0" fontId="0" fillId="39" borderId="0" xfId="0" applyFill="1" applyAlignment="1">
      <alignment horizontal="center" vertical="center"/>
    </xf>
    <xf numFmtId="0" fontId="60" fillId="44" borderId="16" xfId="0" applyFont="1" applyFill="1" applyBorder="1" applyAlignment="1">
      <alignment horizontal="center" vertical="center"/>
    </xf>
    <xf numFmtId="0" fontId="60" fillId="45" borderId="16" xfId="0" applyFont="1" applyFill="1" applyBorder="1" applyAlignment="1">
      <alignment horizontal="center" vertical="center"/>
    </xf>
    <xf numFmtId="0" fontId="60" fillId="44" borderId="16" xfId="0" applyFont="1" applyFill="1" applyBorder="1" applyAlignment="1">
      <alignment horizontal="center" vertical="center" textRotation="90"/>
    </xf>
    <xf numFmtId="0" fontId="60" fillId="45" borderId="16" xfId="0" applyFont="1" applyFill="1" applyBorder="1" applyAlignment="1">
      <alignment horizontal="center" vertical="center" textRotation="90"/>
    </xf>
    <xf numFmtId="0" fontId="60" fillId="46" borderId="16" xfId="0" applyFont="1" applyFill="1" applyBorder="1" applyAlignment="1">
      <alignment horizontal="center" vertical="center" textRotation="90"/>
    </xf>
    <xf numFmtId="0" fontId="58" fillId="47" borderId="0" xfId="0" applyFont="1" applyFill="1" applyAlignment="1">
      <alignment horizontal="center" vertical="center"/>
    </xf>
    <xf numFmtId="0" fontId="0" fillId="49" borderId="0" xfId="0" applyFill="1" applyAlignment="1">
      <alignment horizontal="center" vertical="center"/>
    </xf>
    <xf numFmtId="0" fontId="0" fillId="50" borderId="0" xfId="0" applyFill="1" applyAlignment="1">
      <alignment horizontal="center" vertical="center"/>
    </xf>
    <xf numFmtId="0" fontId="0" fillId="51" borderId="0" xfId="0" applyFill="1" applyAlignment="1">
      <alignment horizontal="center" vertical="center"/>
    </xf>
    <xf numFmtId="0" fontId="2" fillId="52" borderId="0" xfId="0" applyFont="1" applyFill="1" applyAlignment="1">
      <alignment horizontal="center" vertical="center"/>
    </xf>
    <xf numFmtId="0" fontId="60" fillId="53" borderId="0" xfId="0" applyFont="1" applyFill="1" applyAlignment="1">
      <alignment horizontal="center" vertical="center"/>
    </xf>
    <xf numFmtId="0" fontId="60" fillId="54" borderId="0" xfId="0" applyFont="1" applyFill="1" applyAlignment="1">
      <alignment horizontal="center" vertical="center"/>
    </xf>
    <xf numFmtId="0" fontId="60" fillId="55" borderId="0" xfId="0" applyFont="1" applyFill="1" applyAlignment="1">
      <alignment horizontal="center" vertical="center"/>
    </xf>
    <xf numFmtId="0" fontId="60" fillId="56" borderId="0" xfId="0" applyFont="1" applyFill="1" applyAlignment="1">
      <alignment horizontal="center" vertical="center"/>
    </xf>
    <xf numFmtId="0" fontId="0" fillId="57" borderId="0" xfId="0" applyFill="1" applyAlignment="1">
      <alignment horizontal="center" vertical="center"/>
    </xf>
    <xf numFmtId="0" fontId="0" fillId="16" borderId="16" xfId="0" applyFill="1" applyBorder="1" applyAlignment="1" applyProtection="1">
      <alignment horizontal="center" vertical="center"/>
      <protection hidden="1"/>
    </xf>
    <xf numFmtId="0" fontId="0" fillId="60" borderId="16" xfId="0" applyFill="1" applyBorder="1" applyAlignment="1" applyProtection="1">
      <alignment horizontal="center" vertical="center"/>
      <protection hidden="1"/>
    </xf>
    <xf numFmtId="0" fontId="0" fillId="61" borderId="16" xfId="0" applyFill="1" applyBorder="1" applyAlignment="1" applyProtection="1">
      <alignment horizontal="center" vertical="center"/>
      <protection hidden="1"/>
    </xf>
    <xf numFmtId="0" fontId="0" fillId="62" borderId="16" xfId="0" applyFill="1" applyBorder="1" applyAlignment="1" applyProtection="1">
      <alignment horizontal="center" vertical="center"/>
      <protection hidden="1"/>
    </xf>
    <xf numFmtId="0" fontId="0" fillId="16" borderId="0" xfId="0" applyFill="1" applyAlignment="1" applyProtection="1">
      <alignment horizontal="center" vertical="center"/>
      <protection hidden="1"/>
    </xf>
    <xf numFmtId="3" fontId="0" fillId="60" borderId="0" xfId="0" applyNumberFormat="1" applyFill="1" applyAlignment="1" applyProtection="1">
      <alignment horizontal="center" vertical="center"/>
      <protection hidden="1"/>
    </xf>
    <xf numFmtId="0" fontId="0" fillId="61" borderId="0" xfId="0" applyFill="1" applyAlignment="1" applyProtection="1">
      <alignment horizontal="center" vertical="center"/>
      <protection hidden="1"/>
    </xf>
    <xf numFmtId="0" fontId="0" fillId="62" borderId="0" xfId="0" applyFill="1" applyAlignment="1" applyProtection="1">
      <alignment horizontal="center" vertical="center"/>
      <protection hidden="1"/>
    </xf>
    <xf numFmtId="0" fontId="0" fillId="18" borderId="16" xfId="0" applyFill="1" applyBorder="1" applyAlignment="1" applyProtection="1">
      <alignment horizontal="left" vertical="center"/>
      <protection hidden="1"/>
    </xf>
    <xf numFmtId="0" fontId="0" fillId="19" borderId="58" xfId="0" applyFill="1" applyBorder="1" applyAlignment="1">
      <alignment horizontal="center" vertical="center"/>
    </xf>
    <xf numFmtId="0" fontId="0" fillId="9" borderId="58" xfId="0" applyFill="1" applyBorder="1" applyAlignment="1" applyProtection="1">
      <alignment horizontal="center" vertical="center"/>
      <protection hidden="1"/>
    </xf>
    <xf numFmtId="0" fontId="0" fillId="63" borderId="16" xfId="0" applyFill="1" applyBorder="1" applyAlignment="1">
      <alignment horizontal="center" vertical="center"/>
    </xf>
    <xf numFmtId="0" fontId="58" fillId="22" borderId="16" xfId="0" applyFont="1" applyFill="1" applyBorder="1" applyAlignment="1">
      <alignment horizontal="center" vertical="center"/>
    </xf>
    <xf numFmtId="0" fontId="0" fillId="0" borderId="0" xfId="0" applyAlignment="1">
      <alignment horizontal="center" vertical="center"/>
    </xf>
    <xf numFmtId="0" fontId="0" fillId="63" borderId="0" xfId="0" applyFill="1"/>
    <xf numFmtId="0" fontId="58" fillId="54" borderId="16" xfId="0" applyFont="1" applyFill="1" applyBorder="1" applyAlignment="1">
      <alignment horizontal="center" vertical="center"/>
    </xf>
    <xf numFmtId="0" fontId="0" fillId="54" borderId="0" xfId="0" applyFill="1" applyAlignment="1">
      <alignment horizontal="center" vertical="center"/>
    </xf>
    <xf numFmtId="0" fontId="58" fillId="50" borderId="16" xfId="0" applyFont="1" applyFill="1" applyBorder="1" applyAlignment="1">
      <alignment horizontal="center" vertical="center"/>
    </xf>
    <xf numFmtId="0" fontId="58" fillId="49" borderId="16" xfId="0" applyFont="1" applyFill="1" applyBorder="1" applyAlignment="1">
      <alignment horizontal="center" vertical="center"/>
    </xf>
    <xf numFmtId="0" fontId="0" fillId="48" borderId="16" xfId="0" applyFill="1" applyBorder="1" applyAlignment="1">
      <alignment horizontal="center" vertical="center"/>
    </xf>
    <xf numFmtId="0" fontId="0" fillId="49" borderId="16" xfId="0" applyFill="1" applyBorder="1" applyAlignment="1">
      <alignment horizontal="center" vertical="center"/>
    </xf>
    <xf numFmtId="0" fontId="0" fillId="39" borderId="0" xfId="0" applyFill="1" applyAlignment="1">
      <alignment horizontal="center"/>
    </xf>
    <xf numFmtId="0" fontId="59" fillId="0" borderId="0" xfId="0" applyFont="1" applyAlignment="1">
      <alignment vertical="center" textRotation="90" wrapText="1"/>
    </xf>
    <xf numFmtId="0" fontId="59" fillId="39" borderId="16" xfId="0" applyFont="1" applyFill="1" applyBorder="1" applyAlignment="1">
      <alignment horizontal="center" vertical="center"/>
    </xf>
    <xf numFmtId="0" fontId="0" fillId="16" borderId="16" xfId="0" applyFill="1" applyBorder="1" applyAlignment="1">
      <alignment horizontal="center" vertical="center"/>
    </xf>
    <xf numFmtId="0" fontId="0" fillId="16" borderId="58" xfId="0" applyFill="1" applyBorder="1"/>
    <xf numFmtId="0" fontId="0" fillId="55" borderId="16" xfId="0" applyFill="1" applyBorder="1" applyAlignment="1">
      <alignment horizontal="center" vertical="center"/>
    </xf>
    <xf numFmtId="0" fontId="58" fillId="64" borderId="16" xfId="0" applyFont="1" applyFill="1" applyBorder="1" applyAlignment="1">
      <alignment horizontal="center" vertical="center"/>
    </xf>
    <xf numFmtId="0" fontId="0" fillId="64" borderId="0" xfId="0" applyFill="1" applyAlignment="1">
      <alignment horizontal="center" vertical="center"/>
    </xf>
    <xf numFmtId="0" fontId="58" fillId="65" borderId="16" xfId="0" applyFont="1" applyFill="1" applyBorder="1" applyAlignment="1">
      <alignment horizontal="center" vertical="center"/>
    </xf>
    <xf numFmtId="0" fontId="0" fillId="65" borderId="0" xfId="0" applyFill="1" applyAlignment="1">
      <alignment horizontal="center" vertical="center"/>
    </xf>
    <xf numFmtId="0" fontId="58" fillId="66" borderId="16" xfId="0" applyFont="1" applyFill="1" applyBorder="1" applyAlignment="1">
      <alignment horizontal="center" vertical="center"/>
    </xf>
    <xf numFmtId="0" fontId="0" fillId="66" borderId="0" xfId="0" applyFill="1" applyAlignment="1">
      <alignment horizontal="center" vertical="center"/>
    </xf>
    <xf numFmtId="0" fontId="0" fillId="66" borderId="16" xfId="0" applyFill="1" applyBorder="1" applyAlignment="1">
      <alignment horizontal="center" vertical="center"/>
    </xf>
    <xf numFmtId="0" fontId="0" fillId="67" borderId="0" xfId="0" applyFill="1" applyAlignment="1">
      <alignment horizontal="center" vertical="center"/>
    </xf>
    <xf numFmtId="0" fontId="58" fillId="68" borderId="16" xfId="0" applyFont="1" applyFill="1" applyBorder="1" applyAlignment="1">
      <alignment horizontal="center" vertical="center"/>
    </xf>
    <xf numFmtId="0" fontId="58" fillId="69" borderId="16" xfId="0" applyFont="1" applyFill="1" applyBorder="1" applyAlignment="1">
      <alignment horizontal="center" vertical="center"/>
    </xf>
    <xf numFmtId="0" fontId="58" fillId="70" borderId="16" xfId="0" applyFont="1" applyFill="1" applyBorder="1" applyAlignment="1">
      <alignment horizontal="center" vertical="center"/>
    </xf>
    <xf numFmtId="0" fontId="58" fillId="68" borderId="15" xfId="0" applyFont="1" applyFill="1" applyBorder="1" applyAlignment="1">
      <alignment horizontal="center" vertical="center"/>
    </xf>
    <xf numFmtId="0" fontId="58" fillId="68" borderId="0" xfId="0" applyFont="1" applyFill="1" applyAlignment="1">
      <alignment horizontal="center" vertical="center"/>
    </xf>
    <xf numFmtId="0" fontId="58" fillId="69" borderId="0" xfId="0" applyFont="1" applyFill="1" applyAlignment="1">
      <alignment horizontal="center" vertical="center"/>
    </xf>
    <xf numFmtId="0" fontId="58" fillId="70" borderId="0" xfId="0" applyFont="1" applyFill="1" applyAlignment="1">
      <alignment horizontal="center" vertical="center"/>
    </xf>
    <xf numFmtId="0" fontId="58" fillId="72" borderId="16" xfId="0" applyFont="1" applyFill="1" applyBorder="1" applyAlignment="1">
      <alignment horizontal="center" vertical="center"/>
    </xf>
    <xf numFmtId="0" fontId="58" fillId="72" borderId="0" xfId="0" applyFont="1" applyFill="1" applyAlignment="1">
      <alignment horizontal="center" vertical="center"/>
    </xf>
    <xf numFmtId="0" fontId="58" fillId="73" borderId="13" xfId="0" applyFont="1" applyFill="1" applyBorder="1" applyAlignment="1">
      <alignment horizontal="center" vertical="center"/>
    </xf>
    <xf numFmtId="0" fontId="58" fillId="73" borderId="0" xfId="0" applyFont="1" applyFill="1" applyAlignment="1">
      <alignment horizontal="center" vertical="center"/>
    </xf>
    <xf numFmtId="0" fontId="58" fillId="44" borderId="16" xfId="0" applyFont="1" applyFill="1" applyBorder="1" applyAlignment="1">
      <alignment horizontal="center" vertical="center"/>
    </xf>
    <xf numFmtId="0" fontId="58" fillId="44" borderId="0" xfId="0" applyFont="1" applyFill="1" applyAlignment="1">
      <alignment horizontal="center" vertical="center"/>
    </xf>
    <xf numFmtId="0" fontId="58" fillId="73" borderId="16" xfId="0" applyFont="1" applyFill="1" applyBorder="1" applyAlignment="1">
      <alignment horizontal="center" vertical="center"/>
    </xf>
    <xf numFmtId="0" fontId="2" fillId="17" borderId="13" xfId="0" applyFont="1" applyFill="1" applyBorder="1" applyAlignment="1">
      <alignment horizontal="center" vertical="center"/>
    </xf>
    <xf numFmtId="0" fontId="0" fillId="16" borderId="58" xfId="0" applyFill="1" applyBorder="1" applyAlignment="1" applyProtection="1">
      <alignment horizontal="left" vertical="center"/>
      <protection hidden="1"/>
    </xf>
    <xf numFmtId="0" fontId="0" fillId="66" borderId="0" xfId="0" applyFill="1"/>
    <xf numFmtId="0" fontId="0" fillId="54" borderId="16" xfId="0" applyFill="1" applyBorder="1" applyAlignment="1">
      <alignment horizontal="center" vertical="center"/>
    </xf>
    <xf numFmtId="0" fontId="58" fillId="76" borderId="16" xfId="0" applyFont="1" applyFill="1" applyBorder="1" applyAlignment="1">
      <alignment horizontal="center" vertical="center"/>
    </xf>
    <xf numFmtId="0" fontId="0" fillId="76" borderId="0" xfId="0" applyFill="1" applyAlignment="1">
      <alignment horizontal="center" vertical="center"/>
    </xf>
    <xf numFmtId="0" fontId="58" fillId="77" borderId="16" xfId="0" applyFont="1" applyFill="1" applyBorder="1" applyAlignment="1">
      <alignment horizontal="center" vertical="center"/>
    </xf>
    <xf numFmtId="0" fontId="0" fillId="77" borderId="0" xfId="0" applyFill="1" applyAlignment="1">
      <alignment horizontal="center" vertical="center"/>
    </xf>
    <xf numFmtId="0" fontId="58" fillId="78" borderId="16" xfId="0" applyFont="1" applyFill="1" applyBorder="1" applyAlignment="1">
      <alignment horizontal="center" vertical="center"/>
    </xf>
    <xf numFmtId="0" fontId="0" fillId="78" borderId="0" xfId="0" applyFill="1" applyAlignment="1">
      <alignment horizontal="center" vertical="center"/>
    </xf>
    <xf numFmtId="0" fontId="0" fillId="21" borderId="0" xfId="0" applyFill="1" applyAlignment="1">
      <alignment horizontal="center" vertical="center"/>
    </xf>
    <xf numFmtId="0" fontId="0" fillId="79" borderId="0" xfId="0" applyFill="1" applyAlignment="1">
      <alignment horizontal="center" vertical="center"/>
    </xf>
    <xf numFmtId="0" fontId="58" fillId="15" borderId="16" xfId="0" applyFont="1" applyFill="1" applyBorder="1" applyAlignment="1">
      <alignment horizontal="center" vertical="center"/>
    </xf>
    <xf numFmtId="0" fontId="58" fillId="15" borderId="0" xfId="0" applyFont="1" applyFill="1" applyAlignment="1">
      <alignment horizontal="center" vertical="center"/>
    </xf>
    <xf numFmtId="0" fontId="58" fillId="29" borderId="16" xfId="0" applyFont="1" applyFill="1" applyBorder="1" applyAlignment="1">
      <alignment horizontal="center" vertical="center"/>
    </xf>
    <xf numFmtId="0" fontId="58" fillId="29" borderId="0" xfId="0" applyFont="1" applyFill="1" applyAlignment="1">
      <alignment horizontal="center" vertical="center"/>
    </xf>
    <xf numFmtId="0" fontId="58" fillId="57" borderId="16" xfId="0" applyFont="1" applyFill="1" applyBorder="1" applyAlignment="1">
      <alignment horizontal="center" vertical="center"/>
    </xf>
    <xf numFmtId="0" fontId="58" fillId="57" borderId="0" xfId="0" applyFont="1" applyFill="1" applyAlignment="1">
      <alignment horizontal="center" vertical="center"/>
    </xf>
    <xf numFmtId="0" fontId="58" fillId="79" borderId="16" xfId="0" applyFont="1" applyFill="1" applyBorder="1" applyAlignment="1">
      <alignment horizontal="center" vertical="center"/>
    </xf>
    <xf numFmtId="0" fontId="58" fillId="79" borderId="0" xfId="0" applyFont="1" applyFill="1" applyAlignment="1">
      <alignment horizontal="center" vertical="center"/>
    </xf>
    <xf numFmtId="0" fontId="58" fillId="58" borderId="0" xfId="0" applyFont="1" applyFill="1" applyAlignment="1">
      <alignment horizontal="center" vertical="center"/>
    </xf>
    <xf numFmtId="0" fontId="58" fillId="81" borderId="16" xfId="0" applyFont="1" applyFill="1" applyBorder="1" applyAlignment="1">
      <alignment horizontal="center" vertical="center"/>
    </xf>
    <xf numFmtId="0" fontId="58" fillId="81" borderId="0" xfId="0" applyFont="1" applyFill="1" applyAlignment="1">
      <alignment horizontal="center" vertical="center"/>
    </xf>
    <xf numFmtId="0" fontId="58" fillId="58" borderId="16" xfId="0" applyFont="1" applyFill="1" applyBorder="1" applyAlignment="1">
      <alignment horizontal="center" vertical="center"/>
    </xf>
    <xf numFmtId="0" fontId="0" fillId="82" borderId="0" xfId="0" applyFill="1"/>
    <xf numFmtId="0" fontId="0" fillId="82" borderId="16" xfId="0" applyFill="1" applyBorder="1" applyAlignment="1">
      <alignment horizontal="center" vertical="center"/>
    </xf>
    <xf numFmtId="0" fontId="58" fillId="84" borderId="16" xfId="0" applyFont="1" applyFill="1" applyBorder="1" applyAlignment="1">
      <alignment horizontal="center" vertical="center"/>
    </xf>
    <xf numFmtId="0" fontId="0" fillId="84" borderId="0" xfId="0" applyFill="1" applyAlignment="1">
      <alignment horizontal="center" vertical="center"/>
    </xf>
    <xf numFmtId="0" fontId="58" fillId="85" borderId="16" xfId="0" applyFont="1" applyFill="1" applyBorder="1" applyAlignment="1">
      <alignment horizontal="center" vertical="center"/>
    </xf>
    <xf numFmtId="0" fontId="0" fillId="85" borderId="0" xfId="0" applyFill="1" applyAlignment="1">
      <alignment horizontal="center" vertical="center"/>
    </xf>
    <xf numFmtId="0" fontId="58" fillId="86" borderId="16" xfId="0" applyFont="1" applyFill="1" applyBorder="1" applyAlignment="1">
      <alignment horizontal="center" vertical="center"/>
    </xf>
    <xf numFmtId="0" fontId="0" fillId="86" borderId="0" xfId="0" applyFill="1" applyAlignment="1">
      <alignment horizontal="center" vertical="center"/>
    </xf>
    <xf numFmtId="0" fontId="0" fillId="86" borderId="16" xfId="0" applyFill="1" applyBorder="1" applyAlignment="1">
      <alignment horizontal="center" vertical="center"/>
    </xf>
    <xf numFmtId="0" fontId="0" fillId="87" borderId="16" xfId="0" applyFill="1" applyBorder="1" applyAlignment="1">
      <alignment horizontal="center" vertical="center"/>
    </xf>
    <xf numFmtId="0" fontId="58" fillId="22" borderId="0" xfId="0" applyFont="1" applyFill="1" applyAlignment="1">
      <alignment horizontal="center" vertical="center"/>
    </xf>
    <xf numFmtId="0" fontId="58" fillId="40" borderId="16" xfId="0" applyFont="1" applyFill="1" applyBorder="1" applyAlignment="1">
      <alignment horizontal="center" vertical="center"/>
    </xf>
    <xf numFmtId="0" fontId="58" fillId="40" borderId="0" xfId="0" applyFont="1" applyFill="1" applyAlignment="1">
      <alignment horizontal="center" vertical="center"/>
    </xf>
    <xf numFmtId="0" fontId="58" fillId="89" borderId="16" xfId="0" applyFont="1" applyFill="1" applyBorder="1" applyAlignment="1">
      <alignment horizontal="center" vertical="center"/>
    </xf>
    <xf numFmtId="0" fontId="58" fillId="89" borderId="0" xfId="0" applyFont="1" applyFill="1" applyAlignment="1">
      <alignment horizontal="center" vertical="center"/>
    </xf>
    <xf numFmtId="0" fontId="58" fillId="86" borderId="0" xfId="0" applyFont="1" applyFill="1" applyAlignment="1">
      <alignment horizontal="center" vertical="center"/>
    </xf>
    <xf numFmtId="0" fontId="58" fillId="90" borderId="16" xfId="0" applyFont="1" applyFill="1" applyBorder="1" applyAlignment="1">
      <alignment horizontal="center" vertical="center"/>
    </xf>
    <xf numFmtId="0" fontId="58" fillId="90" borderId="0" xfId="0" applyFont="1" applyFill="1" applyAlignment="1">
      <alignment horizontal="center" vertical="center"/>
    </xf>
    <xf numFmtId="0" fontId="58" fillId="91" borderId="16" xfId="0" applyFont="1" applyFill="1" applyBorder="1" applyAlignment="1">
      <alignment horizontal="center" vertical="center"/>
    </xf>
    <xf numFmtId="0" fontId="58" fillId="91" borderId="0" xfId="0" applyFont="1" applyFill="1" applyAlignment="1">
      <alignment horizontal="center" vertical="center"/>
    </xf>
    <xf numFmtId="0" fontId="0" fillId="9" borderId="13" xfId="0" applyFill="1" applyBorder="1" applyAlignment="1" applyProtection="1">
      <alignment horizontal="center" vertical="center"/>
      <protection hidden="1"/>
    </xf>
    <xf numFmtId="0" fontId="59" fillId="40" borderId="16" xfId="0" applyFont="1" applyFill="1" applyBorder="1" applyAlignment="1">
      <alignment horizontal="center" vertical="center"/>
    </xf>
    <xf numFmtId="0" fontId="59" fillId="94" borderId="16" xfId="0" applyFont="1" applyFill="1" applyBorder="1" applyAlignment="1">
      <alignment horizontal="center" vertical="center"/>
    </xf>
    <xf numFmtId="0" fontId="0" fillId="94" borderId="0" xfId="0" applyFill="1" applyAlignment="1">
      <alignment horizontal="center" vertical="center"/>
    </xf>
    <xf numFmtId="0" fontId="59" fillId="95" borderId="16" xfId="0" applyFont="1" applyFill="1" applyBorder="1" applyAlignment="1">
      <alignment horizontal="center" vertical="center"/>
    </xf>
    <xf numFmtId="0" fontId="0" fillId="95" borderId="0" xfId="0" applyFill="1" applyAlignment="1">
      <alignment horizontal="center" vertical="center"/>
    </xf>
    <xf numFmtId="0" fontId="59" fillId="96" borderId="16" xfId="0" applyFont="1" applyFill="1" applyBorder="1" applyAlignment="1">
      <alignment horizontal="center" vertical="center"/>
    </xf>
    <xf numFmtId="0" fontId="59" fillId="97" borderId="16" xfId="0" applyFont="1" applyFill="1" applyBorder="1" applyAlignment="1">
      <alignment horizontal="center" vertical="center"/>
    </xf>
    <xf numFmtId="0" fontId="0" fillId="98" borderId="0" xfId="0" applyFill="1" applyAlignment="1">
      <alignment horizontal="center" vertical="center"/>
    </xf>
    <xf numFmtId="0" fontId="0" fillId="98" borderId="16" xfId="0" applyFill="1" applyBorder="1" applyAlignment="1">
      <alignment horizontal="center" vertical="center"/>
    </xf>
    <xf numFmtId="0" fontId="58" fillId="98" borderId="16" xfId="0" applyFont="1" applyFill="1" applyBorder="1" applyAlignment="1">
      <alignment horizontal="center" vertical="center"/>
    </xf>
    <xf numFmtId="0" fontId="56" fillId="0" borderId="0" xfId="0" applyFont="1"/>
    <xf numFmtId="0" fontId="0" fillId="97" borderId="0" xfId="0" applyFill="1" applyAlignment="1">
      <alignment horizontal="center" vertical="center"/>
    </xf>
    <xf numFmtId="0" fontId="0" fillId="94" borderId="16" xfId="0" applyFill="1" applyBorder="1" applyAlignment="1">
      <alignment horizontal="center" vertical="center"/>
    </xf>
    <xf numFmtId="0" fontId="0" fillId="95" borderId="16" xfId="0" applyFill="1" applyBorder="1" applyAlignment="1">
      <alignment horizontal="center" vertical="center"/>
    </xf>
    <xf numFmtId="0" fontId="0" fillId="97" borderId="16" xfId="0" applyFill="1" applyBorder="1" applyAlignment="1">
      <alignment horizontal="center" vertical="center"/>
    </xf>
    <xf numFmtId="0" fontId="2" fillId="93" borderId="0" xfId="0" applyFont="1" applyFill="1" applyAlignment="1">
      <alignment horizontal="center" vertical="center"/>
    </xf>
    <xf numFmtId="0" fontId="2" fillId="20" borderId="0" xfId="0" applyFont="1" applyFill="1" applyAlignment="1">
      <alignment horizontal="center" vertical="center"/>
    </xf>
    <xf numFmtId="0" fontId="2" fillId="62" borderId="0" xfId="0" applyFont="1" applyFill="1" applyAlignment="1">
      <alignment horizontal="center" vertical="center"/>
    </xf>
    <xf numFmtId="0" fontId="2" fillId="62" borderId="16" xfId="0" applyFont="1" applyFill="1" applyBorder="1" applyAlignment="1">
      <alignment horizontal="center" vertical="center"/>
    </xf>
    <xf numFmtId="0" fontId="58" fillId="111" borderId="16" xfId="0" applyFont="1" applyFill="1" applyBorder="1" applyAlignment="1">
      <alignment horizontal="center" vertical="center"/>
    </xf>
    <xf numFmtId="0" fontId="58" fillId="111" borderId="0" xfId="0" applyFont="1" applyFill="1" applyAlignment="1">
      <alignment horizontal="center" vertical="center"/>
    </xf>
    <xf numFmtId="0" fontId="58" fillId="35" borderId="16" xfId="0" applyFont="1" applyFill="1" applyBorder="1" applyAlignment="1">
      <alignment horizontal="center" vertical="center"/>
    </xf>
    <xf numFmtId="0" fontId="58" fillId="35" borderId="0" xfId="0" applyFont="1" applyFill="1" applyAlignment="1">
      <alignment horizontal="center" vertical="center"/>
    </xf>
    <xf numFmtId="0" fontId="58" fillId="112" borderId="16" xfId="0" applyFont="1" applyFill="1" applyBorder="1" applyAlignment="1">
      <alignment horizontal="center" vertical="center"/>
    </xf>
    <xf numFmtId="0" fontId="58" fillId="112" borderId="0" xfId="0" applyFont="1" applyFill="1" applyAlignment="1">
      <alignment horizontal="center" vertical="center"/>
    </xf>
    <xf numFmtId="0" fontId="58" fillId="105" borderId="16" xfId="0" applyFont="1" applyFill="1" applyBorder="1" applyAlignment="1">
      <alignment horizontal="center" vertical="center"/>
    </xf>
    <xf numFmtId="0" fontId="58" fillId="105" borderId="0" xfId="0" applyFont="1" applyFill="1" applyAlignment="1">
      <alignment horizontal="center" vertical="center"/>
    </xf>
    <xf numFmtId="0" fontId="58" fillId="114" borderId="16" xfId="0" applyFont="1" applyFill="1" applyBorder="1" applyAlignment="1">
      <alignment horizontal="center" vertical="center"/>
    </xf>
    <xf numFmtId="0" fontId="58" fillId="114" borderId="0" xfId="0" applyFont="1" applyFill="1" applyAlignment="1">
      <alignment horizontal="center" vertical="center"/>
    </xf>
    <xf numFmtId="0" fontId="58" fillId="115" borderId="16" xfId="0" applyFont="1" applyFill="1" applyBorder="1" applyAlignment="1">
      <alignment horizontal="center" vertical="center"/>
    </xf>
    <xf numFmtId="0" fontId="58" fillId="115" borderId="0" xfId="0" applyFont="1" applyFill="1" applyAlignment="1">
      <alignment horizontal="center" vertical="center"/>
    </xf>
    <xf numFmtId="0" fontId="16" fillId="0" borderId="0" xfId="0" applyFont="1" applyAlignment="1">
      <alignment vertical="center" wrapText="1"/>
    </xf>
    <xf numFmtId="0" fontId="2" fillId="117" borderId="0" xfId="0" applyFont="1" applyFill="1" applyAlignment="1">
      <alignment horizontal="center" vertical="center"/>
    </xf>
    <xf numFmtId="0" fontId="2" fillId="37" borderId="0" xfId="0" applyFont="1" applyFill="1" applyAlignment="1">
      <alignment horizontal="center" vertical="center"/>
    </xf>
    <xf numFmtId="0" fontId="2" fillId="37" borderId="16" xfId="0" applyFont="1" applyFill="1" applyBorder="1" applyAlignment="1">
      <alignment horizontal="center" vertical="center"/>
    </xf>
    <xf numFmtId="0" fontId="59" fillId="37" borderId="16" xfId="0" applyFont="1" applyFill="1" applyBorder="1" applyAlignment="1">
      <alignment horizontal="center" vertical="center" wrapText="1"/>
    </xf>
    <xf numFmtId="0" fontId="58" fillId="117" borderId="16" xfId="0" applyFont="1" applyFill="1" applyBorder="1" applyAlignment="1">
      <alignment horizontal="center" vertical="center" wrapText="1"/>
    </xf>
    <xf numFmtId="0" fontId="58" fillId="37" borderId="16" xfId="0" applyFont="1" applyFill="1" applyBorder="1" applyAlignment="1">
      <alignment horizontal="center" vertical="center" wrapText="1"/>
    </xf>
    <xf numFmtId="0" fontId="18" fillId="0" borderId="0" xfId="0" applyFont="1" applyAlignment="1">
      <alignment horizontal="justify" vertical="center"/>
    </xf>
    <xf numFmtId="0" fontId="60" fillId="128" borderId="0" xfId="0" applyFont="1" applyFill="1" applyAlignment="1">
      <alignment horizontal="center" vertical="center"/>
    </xf>
    <xf numFmtId="0" fontId="60" fillId="37" borderId="0" xfId="0" applyFont="1" applyFill="1" applyAlignment="1">
      <alignment horizontal="center" vertical="center"/>
    </xf>
    <xf numFmtId="0" fontId="16" fillId="104" borderId="16" xfId="0" applyFont="1" applyFill="1" applyBorder="1" applyAlignment="1">
      <alignment horizontal="center" vertical="center"/>
    </xf>
    <xf numFmtId="0" fontId="16" fillId="39" borderId="16" xfId="0" applyFont="1" applyFill="1" applyBorder="1" applyAlignment="1">
      <alignment horizontal="center" vertical="center"/>
    </xf>
    <xf numFmtId="0" fontId="16" fillId="106" borderId="16" xfId="0" applyFont="1" applyFill="1" applyBorder="1" applyAlignment="1">
      <alignment horizontal="center" vertical="center"/>
    </xf>
    <xf numFmtId="0" fontId="16" fillId="129" borderId="16" xfId="0" applyFont="1" applyFill="1" applyBorder="1" applyAlignment="1">
      <alignment horizontal="center" vertical="center"/>
    </xf>
    <xf numFmtId="0" fontId="58" fillId="128" borderId="16" xfId="0" applyFont="1" applyFill="1" applyBorder="1" applyAlignment="1">
      <alignment horizontal="center" vertical="center" wrapText="1"/>
    </xf>
    <xf numFmtId="0" fontId="57" fillId="29" borderId="16" xfId="0" applyFont="1" applyFill="1" applyBorder="1" applyAlignment="1">
      <alignment horizontal="center" vertical="center" textRotation="90"/>
    </xf>
    <xf numFmtId="0" fontId="14" fillId="14" borderId="0" xfId="0" applyFont="1" applyFill="1" applyAlignment="1">
      <alignment horizontal="center" vertical="center"/>
    </xf>
    <xf numFmtId="0" fontId="39" fillId="104" borderId="0" xfId="0" applyFont="1" applyFill="1" applyAlignment="1">
      <alignment horizontal="center" vertical="center"/>
    </xf>
    <xf numFmtId="0" fontId="39" fillId="39" borderId="0" xfId="0" applyFont="1" applyFill="1" applyAlignment="1">
      <alignment horizontal="center" vertical="center"/>
    </xf>
    <xf numFmtId="0" fontId="39" fillId="106" borderId="0" xfId="0" applyFont="1" applyFill="1" applyAlignment="1">
      <alignment horizontal="center" vertical="center"/>
    </xf>
    <xf numFmtId="0" fontId="39" fillId="129" borderId="0" xfId="0" applyFont="1" applyFill="1" applyAlignment="1">
      <alignment horizontal="center" vertical="center"/>
    </xf>
    <xf numFmtId="0" fontId="39" fillId="29" borderId="0" xfId="0" applyFont="1" applyFill="1" applyAlignment="1">
      <alignment horizontal="center" vertical="center"/>
    </xf>
    <xf numFmtId="0" fontId="2" fillId="58" borderId="0" xfId="0" applyFont="1" applyFill="1" applyAlignment="1">
      <alignment horizontal="center" vertical="center"/>
    </xf>
    <xf numFmtId="0" fontId="60" fillId="37" borderId="16" xfId="0" applyFont="1" applyFill="1" applyBorder="1" applyAlignment="1">
      <alignment horizontal="center" vertical="center"/>
    </xf>
    <xf numFmtId="0" fontId="14" fillId="104" borderId="16" xfId="0" applyFont="1" applyFill="1" applyBorder="1" applyAlignment="1">
      <alignment horizontal="center" vertical="center"/>
    </xf>
    <xf numFmtId="0" fontId="14" fillId="130" borderId="16" xfId="0" applyFont="1" applyFill="1" applyBorder="1" applyAlignment="1">
      <alignment horizontal="center" vertical="center"/>
    </xf>
    <xf numFmtId="0" fontId="14" fillId="131" borderId="16" xfId="0" applyFont="1" applyFill="1" applyBorder="1" applyAlignment="1">
      <alignment horizontal="center" vertical="center"/>
    </xf>
    <xf numFmtId="0" fontId="14" fillId="127" borderId="16" xfId="0" applyFont="1" applyFill="1" applyBorder="1" applyAlignment="1">
      <alignment horizontal="center" vertical="center"/>
    </xf>
    <xf numFmtId="0" fontId="14" fillId="132" borderId="16" xfId="0" applyFont="1" applyFill="1" applyBorder="1" applyAlignment="1">
      <alignment horizontal="center" vertical="center"/>
    </xf>
    <xf numFmtId="0" fontId="0" fillId="37" borderId="0" xfId="0" applyFill="1" applyAlignment="1">
      <alignment horizontal="center" vertical="center"/>
    </xf>
    <xf numFmtId="0" fontId="0" fillId="128" borderId="0" xfId="0" applyFill="1" applyAlignment="1">
      <alignment horizontal="center" vertical="center"/>
    </xf>
    <xf numFmtId="0" fontId="0" fillId="134" borderId="0" xfId="0" applyFill="1" applyAlignment="1">
      <alignment horizontal="center" vertical="center"/>
    </xf>
    <xf numFmtId="0" fontId="0" fillId="134" borderId="16" xfId="0" applyFill="1" applyBorder="1" applyAlignment="1">
      <alignment horizontal="center" vertical="center"/>
    </xf>
    <xf numFmtId="0" fontId="14" fillId="136" borderId="16" xfId="0" applyFont="1" applyFill="1" applyBorder="1" applyAlignment="1">
      <alignment horizontal="center" vertical="center"/>
    </xf>
    <xf numFmtId="0" fontId="14" fillId="126" borderId="16" xfId="0" applyFont="1" applyFill="1" applyBorder="1" applyAlignment="1">
      <alignment horizontal="center" vertical="center"/>
    </xf>
    <xf numFmtId="0" fontId="14" fillId="137" borderId="16" xfId="0" applyFont="1" applyFill="1" applyBorder="1" applyAlignment="1">
      <alignment horizontal="center" vertical="center"/>
    </xf>
    <xf numFmtId="0" fontId="14" fillId="103" borderId="16" xfId="0" applyFont="1" applyFill="1" applyBorder="1" applyAlignment="1">
      <alignment horizontal="center" vertical="center"/>
    </xf>
    <xf numFmtId="0" fontId="14" fillId="45" borderId="16" xfId="0" applyFont="1" applyFill="1" applyBorder="1" applyAlignment="1">
      <alignment horizontal="center" vertical="center"/>
    </xf>
    <xf numFmtId="0" fontId="14" fillId="119" borderId="16" xfId="0" applyFont="1" applyFill="1" applyBorder="1" applyAlignment="1">
      <alignment horizontal="center" vertical="center"/>
    </xf>
    <xf numFmtId="0" fontId="14" fillId="29" borderId="0" xfId="0" applyFont="1" applyFill="1" applyAlignment="1">
      <alignment horizontal="center" vertical="center"/>
    </xf>
    <xf numFmtId="0" fontId="2" fillId="135" borderId="16" xfId="0" applyFont="1" applyFill="1" applyBorder="1" applyAlignment="1">
      <alignment horizontal="center" vertical="center"/>
    </xf>
    <xf numFmtId="0" fontId="2" fillId="135" borderId="13" xfId="0" applyFont="1" applyFill="1" applyBorder="1" applyAlignment="1">
      <alignment horizontal="center" vertical="center"/>
    </xf>
    <xf numFmtId="0" fontId="14" fillId="14" borderId="16" xfId="0" applyFont="1" applyFill="1" applyBorder="1" applyAlignment="1">
      <alignment horizontal="center" vertical="center"/>
    </xf>
    <xf numFmtId="0" fontId="39" fillId="14" borderId="0" xfId="0" applyFont="1" applyFill="1" applyAlignment="1">
      <alignment horizontal="center" vertical="center"/>
    </xf>
    <xf numFmtId="0" fontId="39" fillId="130" borderId="0" xfId="0" applyFont="1" applyFill="1" applyAlignment="1">
      <alignment horizontal="center" vertical="center"/>
    </xf>
    <xf numFmtId="0" fontId="39" fillId="131" borderId="0" xfId="0" applyFont="1" applyFill="1" applyAlignment="1">
      <alignment horizontal="center" vertical="center"/>
    </xf>
    <xf numFmtId="0" fontId="39" fillId="127" borderId="0" xfId="0" applyFont="1" applyFill="1" applyAlignment="1">
      <alignment horizontal="center" vertical="center"/>
    </xf>
    <xf numFmtId="0" fontId="39" fillId="132" borderId="0" xfId="0" applyFont="1" applyFill="1" applyAlignment="1">
      <alignment horizontal="center" vertical="center"/>
    </xf>
    <xf numFmtId="0" fontId="39" fillId="136" borderId="0" xfId="0" applyFont="1" applyFill="1" applyAlignment="1">
      <alignment horizontal="center" vertical="center"/>
    </xf>
    <xf numFmtId="0" fontId="39" fillId="126" borderId="0" xfId="0" applyFont="1" applyFill="1" applyAlignment="1">
      <alignment horizontal="center" vertical="center"/>
    </xf>
    <xf numFmtId="0" fontId="39" fillId="137" borderId="0" xfId="0" applyFont="1" applyFill="1" applyAlignment="1">
      <alignment horizontal="center" vertical="center"/>
    </xf>
    <xf numFmtId="0" fontId="39" fillId="103" borderId="0" xfId="0" applyFont="1" applyFill="1" applyAlignment="1">
      <alignment horizontal="center" vertical="center"/>
    </xf>
    <xf numFmtId="0" fontId="39" fillId="45" borderId="0" xfId="0" applyFont="1" applyFill="1" applyAlignment="1">
      <alignment horizontal="center" vertical="center"/>
    </xf>
    <xf numFmtId="0" fontId="39" fillId="119" borderId="0" xfId="0" applyFont="1" applyFill="1" applyAlignment="1">
      <alignment horizontal="center" vertical="center"/>
    </xf>
    <xf numFmtId="0" fontId="39" fillId="135" borderId="0" xfId="0" applyFont="1" applyFill="1" applyAlignment="1">
      <alignment horizontal="center" vertical="center"/>
    </xf>
    <xf numFmtId="0" fontId="39" fillId="0" borderId="0" xfId="0" applyFont="1"/>
    <xf numFmtId="0" fontId="60" fillId="0" borderId="0" xfId="0" applyFont="1"/>
    <xf numFmtId="0" fontId="60" fillId="75" borderId="16" xfId="0" applyFont="1" applyFill="1" applyBorder="1" applyAlignment="1">
      <alignment horizontal="center" vertical="center"/>
    </xf>
    <xf numFmtId="0" fontId="2" fillId="40" borderId="0" xfId="0" applyFont="1" applyFill="1" applyAlignment="1">
      <alignment horizontal="center" vertical="center"/>
    </xf>
    <xf numFmtId="0" fontId="2" fillId="106" borderId="0" xfId="0" applyFont="1" applyFill="1" applyAlignment="1">
      <alignment horizontal="center" vertical="center"/>
    </xf>
    <xf numFmtId="0" fontId="58" fillId="101" borderId="0" xfId="0" applyFont="1" applyFill="1" applyAlignment="1">
      <alignment horizontal="center" vertical="center"/>
    </xf>
    <xf numFmtId="0" fontId="62" fillId="0" borderId="0" xfId="0" applyFont="1" applyAlignment="1">
      <alignment horizontal="center" vertical="center"/>
    </xf>
    <xf numFmtId="0" fontId="0" fillId="18" borderId="13" xfId="0" applyFill="1" applyBorder="1" applyAlignment="1" applyProtection="1">
      <alignment horizontal="center" vertical="center"/>
      <protection hidden="1"/>
    </xf>
    <xf numFmtId="0" fontId="60" fillId="20" borderId="0" xfId="0" applyFont="1" applyFill="1" applyAlignment="1">
      <alignment horizontal="center" vertical="center"/>
    </xf>
    <xf numFmtId="0" fontId="58" fillId="20" borderId="16" xfId="0" applyFont="1" applyFill="1" applyBorder="1" applyAlignment="1">
      <alignment horizontal="center" vertical="center"/>
    </xf>
    <xf numFmtId="0" fontId="58" fillId="20" borderId="58" xfId="0" applyFont="1" applyFill="1" applyBorder="1" applyAlignment="1">
      <alignment horizontal="center" vertical="center"/>
    </xf>
    <xf numFmtId="0" fontId="58" fillId="37" borderId="58" xfId="0" applyFont="1" applyFill="1" applyBorder="1" applyAlignment="1">
      <alignment horizontal="center" vertical="center"/>
    </xf>
    <xf numFmtId="0" fontId="58" fillId="128" borderId="58" xfId="0" applyFont="1" applyFill="1" applyBorder="1" applyAlignment="1">
      <alignment horizontal="center" vertical="center" wrapText="1"/>
    </xf>
    <xf numFmtId="0" fontId="58" fillId="37" borderId="58" xfId="0" applyFont="1" applyFill="1" applyBorder="1" applyAlignment="1">
      <alignment horizontal="center" vertical="center" wrapText="1"/>
    </xf>
    <xf numFmtId="0" fontId="60" fillId="20" borderId="16" xfId="0" applyFont="1" applyFill="1" applyBorder="1" applyAlignment="1">
      <alignment horizontal="center" vertical="center"/>
    </xf>
    <xf numFmtId="0" fontId="60" fillId="128" borderId="16" xfId="0" applyFont="1" applyFill="1" applyBorder="1" applyAlignment="1">
      <alignment horizontal="center" vertical="center"/>
    </xf>
    <xf numFmtId="0" fontId="0" fillId="104" borderId="16" xfId="0" applyFill="1" applyBorder="1" applyAlignment="1">
      <alignment horizontal="center" vertical="center"/>
    </xf>
    <xf numFmtId="0" fontId="0" fillId="138" borderId="16" xfId="0" applyFill="1" applyBorder="1" applyAlignment="1">
      <alignment horizontal="center" vertical="center"/>
    </xf>
    <xf numFmtId="0" fontId="0" fillId="139" borderId="16" xfId="0" applyFill="1" applyBorder="1" applyAlignment="1">
      <alignment horizontal="center" vertical="center"/>
    </xf>
    <xf numFmtId="0" fontId="0" fillId="17" borderId="16" xfId="0" applyFill="1" applyBorder="1" applyAlignment="1">
      <alignment horizontal="center" vertical="center"/>
    </xf>
    <xf numFmtId="0" fontId="0" fillId="140" borderId="16" xfId="0" applyFill="1" applyBorder="1" applyAlignment="1">
      <alignment horizontal="center" vertical="center"/>
    </xf>
    <xf numFmtId="0" fontId="0" fillId="104" borderId="0" xfId="0" applyFill="1" applyAlignment="1">
      <alignment horizontal="center" vertical="center"/>
    </xf>
    <xf numFmtId="0" fontId="0" fillId="138" borderId="0" xfId="0" applyFill="1" applyAlignment="1">
      <alignment horizontal="center" vertical="center"/>
    </xf>
    <xf numFmtId="0" fontId="0" fillId="139" borderId="0" xfId="0" applyFill="1" applyAlignment="1">
      <alignment horizontal="center" vertical="center"/>
    </xf>
    <xf numFmtId="0" fontId="0" fillId="17" borderId="0" xfId="0" applyFill="1" applyAlignment="1">
      <alignment horizontal="center" vertical="center"/>
    </xf>
    <xf numFmtId="0" fontId="0" fillId="140" borderId="0" xfId="0" applyFill="1" applyAlignment="1">
      <alignment horizontal="center" vertical="center"/>
    </xf>
    <xf numFmtId="0" fontId="0" fillId="18" borderId="14" xfId="0" applyFill="1" applyBorder="1" applyAlignment="1" applyProtection="1">
      <alignment horizontal="center" vertical="center"/>
      <protection hidden="1"/>
    </xf>
    <xf numFmtId="0" fontId="0" fillId="16" borderId="70" xfId="0" applyFill="1" applyBorder="1" applyAlignment="1" applyProtection="1">
      <alignment horizontal="left" vertical="center"/>
      <protection hidden="1"/>
    </xf>
    <xf numFmtId="0" fontId="59" fillId="141" borderId="16" xfId="0" applyFont="1" applyFill="1" applyBorder="1" applyAlignment="1">
      <alignment horizontal="center" vertical="center"/>
    </xf>
    <xf numFmtId="0" fontId="0" fillId="141" borderId="0" xfId="0" applyFill="1" applyAlignment="1">
      <alignment horizontal="center" vertical="center"/>
    </xf>
    <xf numFmtId="0" fontId="59" fillId="142" borderId="16" xfId="0" applyFont="1" applyFill="1" applyBorder="1" applyAlignment="1">
      <alignment horizontal="center" vertical="center"/>
    </xf>
    <xf numFmtId="0" fontId="0" fillId="142" borderId="0" xfId="0" applyFill="1" applyAlignment="1">
      <alignment horizontal="center" vertical="center"/>
    </xf>
    <xf numFmtId="0" fontId="31" fillId="0" borderId="16" xfId="0" applyFont="1" applyBorder="1" applyAlignment="1" applyProtection="1">
      <alignment horizontal="center" vertical="center" wrapText="1"/>
      <protection locked="0"/>
    </xf>
    <xf numFmtId="0" fontId="15" fillId="0" borderId="16" xfId="0" applyFont="1" applyBorder="1" applyAlignment="1">
      <alignment horizontal="center" vertical="center" wrapText="1"/>
    </xf>
    <xf numFmtId="0" fontId="14" fillId="0" borderId="33" xfId="0" applyFont="1" applyBorder="1" applyAlignment="1">
      <alignment wrapText="1"/>
    </xf>
    <xf numFmtId="0" fontId="0" fillId="75" borderId="0" xfId="0" applyFill="1"/>
    <xf numFmtId="0" fontId="0" fillId="19" borderId="0" xfId="0" applyFill="1"/>
    <xf numFmtId="0" fontId="11" fillId="0" borderId="80" xfId="0" applyFont="1" applyBorder="1" applyAlignment="1" applyProtection="1">
      <alignment horizontal="center" vertical="center" wrapText="1"/>
      <protection locked="0"/>
    </xf>
    <xf numFmtId="0" fontId="25" fillId="0" borderId="63" xfId="0" applyFont="1" applyBorder="1" applyAlignment="1">
      <alignment horizontal="left" vertical="center"/>
    </xf>
    <xf numFmtId="0" fontId="22" fillId="0" borderId="33" xfId="0" applyFont="1" applyBorder="1" applyAlignment="1">
      <alignment horizontal="justify" vertical="center" wrapText="1"/>
    </xf>
    <xf numFmtId="0" fontId="45" fillId="0" borderId="0" xfId="0" applyFont="1" applyAlignment="1">
      <alignment vertical="center" wrapText="1"/>
    </xf>
    <xf numFmtId="0" fontId="46" fillId="0" borderId="0" xfId="0" applyFont="1"/>
    <xf numFmtId="0" fontId="2" fillId="0" borderId="0" xfId="0" applyFont="1" applyAlignment="1">
      <alignment vertical="center"/>
    </xf>
    <xf numFmtId="0" fontId="2" fillId="15" borderId="58" xfId="0" applyFont="1" applyFill="1" applyBorder="1" applyAlignment="1">
      <alignment horizontal="center" vertical="center" wrapText="1"/>
    </xf>
    <xf numFmtId="0" fontId="2" fillId="17" borderId="58" xfId="0" applyFont="1" applyFill="1" applyBorder="1" applyAlignment="1">
      <alignment horizontal="center" vertical="center" wrapText="1"/>
    </xf>
    <xf numFmtId="0" fontId="2" fillId="0" borderId="0" xfId="0" applyFont="1" applyAlignment="1">
      <alignment horizontal="center" wrapText="1"/>
    </xf>
    <xf numFmtId="0" fontId="2" fillId="75" borderId="0" xfId="0" applyFont="1" applyFill="1" applyAlignment="1">
      <alignment horizontal="center" vertical="center" wrapText="1"/>
    </xf>
    <xf numFmtId="0" fontId="19" fillId="19" borderId="0" xfId="0" applyFont="1" applyFill="1" applyAlignment="1">
      <alignment wrapText="1"/>
    </xf>
    <xf numFmtId="0" fontId="37" fillId="0" borderId="0" xfId="0" applyFont="1" applyAlignment="1">
      <alignment horizontal="center" vertical="top" wrapText="1"/>
    </xf>
    <xf numFmtId="49" fontId="12" fillId="0" borderId="70" xfId="0" applyNumberFormat="1" applyFont="1" applyBorder="1" applyAlignment="1">
      <alignment horizontal="center" vertical="center" wrapText="1"/>
    </xf>
    <xf numFmtId="9" fontId="15" fillId="0" borderId="0" xfId="2" applyFont="1" applyAlignment="1">
      <alignment horizontal="center" vertical="top" wrapText="1"/>
    </xf>
    <xf numFmtId="0" fontId="22" fillId="0" borderId="63" xfId="0" applyFont="1" applyBorder="1" applyAlignment="1">
      <alignment horizontal="justify" vertical="center" wrapText="1"/>
    </xf>
    <xf numFmtId="0" fontId="2" fillId="0" borderId="61" xfId="0" applyFont="1" applyBorder="1" applyAlignment="1">
      <alignment wrapText="1"/>
    </xf>
    <xf numFmtId="9" fontId="14" fillId="0" borderId="0" xfId="2" applyFont="1" applyAlignment="1">
      <alignment wrapText="1"/>
    </xf>
    <xf numFmtId="0" fontId="12" fillId="0" borderId="31" xfId="0" applyFont="1" applyBorder="1" applyAlignment="1">
      <alignment wrapText="1"/>
    </xf>
    <xf numFmtId="0" fontId="25" fillId="0" borderId="31" xfId="0" applyFont="1" applyBorder="1" applyAlignment="1">
      <alignment horizontal="left" vertical="center"/>
    </xf>
    <xf numFmtId="0" fontId="25" fillId="0" borderId="33" xfId="0" applyFont="1" applyBorder="1" applyAlignment="1">
      <alignment horizontal="left" vertical="center"/>
    </xf>
    <xf numFmtId="0" fontId="22" fillId="0" borderId="33" xfId="0" applyFont="1" applyBorder="1" applyAlignment="1">
      <alignment horizontal="left" vertical="center" wrapText="1"/>
    </xf>
    <xf numFmtId="0" fontId="12" fillId="19" borderId="0" xfId="0" applyFont="1" applyFill="1" applyAlignment="1">
      <alignment vertical="center" wrapText="1"/>
    </xf>
    <xf numFmtId="0" fontId="2" fillId="19" borderId="0" xfId="0" applyFont="1" applyFill="1" applyAlignment="1">
      <alignment vertical="center" wrapText="1"/>
    </xf>
    <xf numFmtId="0" fontId="12" fillId="75" borderId="0" xfId="0" applyFont="1" applyFill="1" applyAlignment="1">
      <alignment vertical="center" wrapText="1"/>
    </xf>
    <xf numFmtId="0" fontId="2" fillId="100" borderId="0" xfId="0" applyFont="1" applyFill="1" applyAlignment="1">
      <alignment horizontal="center" vertical="center" wrapText="1"/>
    </xf>
    <xf numFmtId="0" fontId="2" fillId="42" borderId="0" xfId="0" applyFont="1" applyFill="1" applyAlignment="1">
      <alignment horizontal="center" vertical="center" wrapText="1"/>
    </xf>
    <xf numFmtId="0" fontId="2" fillId="88" borderId="0" xfId="0" applyFont="1" applyFill="1" applyAlignment="1">
      <alignment horizontal="center" vertical="center" wrapText="1"/>
    </xf>
    <xf numFmtId="0" fontId="2" fillId="92" borderId="0" xfId="0" applyFont="1" applyFill="1" applyAlignment="1">
      <alignment horizontal="center" vertical="center" wrapText="1"/>
    </xf>
    <xf numFmtId="0" fontId="2" fillId="0" borderId="15" xfId="0" applyFont="1" applyBorder="1" applyAlignment="1">
      <alignment horizontal="center" vertical="center" textRotation="90" wrapText="1"/>
    </xf>
    <xf numFmtId="0" fontId="2" fillId="72" borderId="0" xfId="0" applyFont="1" applyFill="1" applyAlignment="1">
      <alignment horizontal="center" vertical="center"/>
    </xf>
    <xf numFmtId="0" fontId="2" fillId="101" borderId="0" xfId="0" applyFont="1" applyFill="1" applyAlignment="1">
      <alignment horizontal="center" vertical="center"/>
    </xf>
    <xf numFmtId="0" fontId="2" fillId="98" borderId="0" xfId="0" applyFont="1" applyFill="1" applyAlignment="1">
      <alignment horizontal="center" vertical="center"/>
    </xf>
    <xf numFmtId="0" fontId="2" fillId="102" borderId="0" xfId="0" applyFont="1" applyFill="1" applyAlignment="1">
      <alignment horizontal="center" vertical="center"/>
    </xf>
    <xf numFmtId="0" fontId="16" fillId="103" borderId="0" xfId="0" applyFont="1" applyFill="1" applyAlignment="1">
      <alignment vertical="center" textRotation="90"/>
    </xf>
    <xf numFmtId="0" fontId="2" fillId="104" borderId="0" xfId="0" applyFont="1" applyFill="1" applyAlignment="1">
      <alignment horizontal="center" vertical="center" wrapText="1"/>
    </xf>
    <xf numFmtId="0" fontId="60" fillId="105" borderId="0" xfId="0" applyFont="1" applyFill="1" applyAlignment="1">
      <alignment vertical="center" wrapText="1"/>
    </xf>
    <xf numFmtId="0" fontId="2" fillId="105" borderId="0" xfId="0" applyFont="1" applyFill="1" applyAlignment="1">
      <alignment vertical="center" wrapText="1"/>
    </xf>
    <xf numFmtId="0" fontId="2" fillId="104" borderId="0" xfId="0" applyFont="1" applyFill="1" applyAlignment="1">
      <alignment vertical="center" wrapText="1"/>
    </xf>
    <xf numFmtId="0" fontId="2" fillId="75" borderId="0" xfId="0" applyFont="1" applyFill="1" applyAlignment="1">
      <alignment vertical="center" wrapText="1"/>
    </xf>
    <xf numFmtId="0" fontId="21" fillId="19" borderId="0" xfId="0" applyFont="1" applyFill="1" applyAlignment="1">
      <alignment horizontal="center" vertical="center" wrapText="1"/>
    </xf>
    <xf numFmtId="0" fontId="2" fillId="19" borderId="0" xfId="0" applyFont="1" applyFill="1" applyAlignment="1">
      <alignment horizontal="center" vertical="center" wrapText="1"/>
    </xf>
    <xf numFmtId="0" fontId="2" fillId="40" borderId="0" xfId="0" applyFont="1" applyFill="1" applyAlignment="1">
      <alignment vertical="center" wrapText="1"/>
    </xf>
    <xf numFmtId="0" fontId="2" fillId="106" borderId="0" xfId="0" applyFont="1" applyFill="1" applyAlignment="1">
      <alignment vertical="center" wrapText="1"/>
    </xf>
    <xf numFmtId="0" fontId="58" fillId="101" borderId="0" xfId="0" applyFont="1" applyFill="1" applyAlignment="1">
      <alignment wrapText="1"/>
    </xf>
    <xf numFmtId="0" fontId="62" fillId="0" borderId="0" xfId="0" applyFont="1"/>
    <xf numFmtId="0" fontId="59" fillId="105" borderId="0" xfId="0" applyFont="1" applyFill="1" applyAlignment="1">
      <alignment horizontal="center" vertical="center" wrapText="1"/>
    </xf>
    <xf numFmtId="0" fontId="59" fillId="0" borderId="0" xfId="0" applyFont="1" applyAlignment="1">
      <alignment horizontal="center" vertical="center" wrapText="1"/>
    </xf>
    <xf numFmtId="0" fontId="51" fillId="0" borderId="0" xfId="0" applyFont="1" applyAlignment="1">
      <alignment vertical="center"/>
    </xf>
    <xf numFmtId="0" fontId="59" fillId="108" borderId="0" xfId="0" applyFont="1" applyFill="1" applyAlignment="1">
      <alignment horizontal="center" vertical="center" wrapText="1"/>
    </xf>
    <xf numFmtId="0" fontId="2" fillId="98" borderId="0" xfId="0" applyFont="1" applyFill="1" applyAlignment="1">
      <alignment vertical="center" wrapText="1"/>
    </xf>
    <xf numFmtId="0" fontId="16" fillId="98" borderId="0" xfId="0" applyFont="1" applyFill="1" applyAlignment="1">
      <alignment vertical="center" wrapText="1"/>
    </xf>
    <xf numFmtId="0" fontId="2" fillId="42" borderId="0" xfId="0" applyFont="1" applyFill="1" applyAlignment="1">
      <alignment vertical="center" wrapText="1"/>
    </xf>
    <xf numFmtId="0" fontId="16" fillId="42" borderId="0" xfId="0" applyFont="1" applyFill="1" applyAlignment="1">
      <alignment vertical="center" wrapText="1"/>
    </xf>
    <xf numFmtId="0" fontId="2" fillId="66" borderId="0" xfId="0" applyFont="1" applyFill="1" applyAlignment="1">
      <alignment vertical="center" wrapText="1"/>
    </xf>
    <xf numFmtId="0" fontId="2" fillId="109" borderId="0" xfId="0" applyFont="1" applyFill="1" applyAlignment="1">
      <alignment vertical="center" wrapText="1"/>
    </xf>
    <xf numFmtId="49" fontId="2" fillId="98" borderId="0" xfId="0" applyNumberFormat="1" applyFont="1" applyFill="1" applyAlignment="1">
      <alignment horizontal="right" vertical="center" wrapText="1"/>
    </xf>
    <xf numFmtId="49" fontId="2" fillId="42" borderId="0" xfId="0" applyNumberFormat="1" applyFont="1" applyFill="1" applyAlignment="1">
      <alignment horizontal="right" vertical="center" wrapText="1"/>
    </xf>
    <xf numFmtId="0" fontId="2" fillId="10" borderId="0" xfId="0" applyFont="1" applyFill="1" applyAlignment="1">
      <alignment vertical="center" wrapText="1"/>
    </xf>
    <xf numFmtId="0" fontId="16" fillId="10" borderId="0" xfId="0" applyFont="1" applyFill="1" applyAlignment="1">
      <alignment vertical="center" wrapText="1"/>
    </xf>
    <xf numFmtId="0" fontId="14" fillId="19" borderId="0" xfId="0" applyFont="1" applyFill="1"/>
    <xf numFmtId="0" fontId="22" fillId="0" borderId="31" xfId="0" applyFont="1" applyBorder="1" applyAlignment="1">
      <alignment horizontal="left" vertical="center" wrapText="1"/>
    </xf>
    <xf numFmtId="0" fontId="2" fillId="116" borderId="0" xfId="0" applyFont="1" applyFill="1" applyAlignment="1">
      <alignment horizontal="center" vertical="center" wrapText="1"/>
    </xf>
    <xf numFmtId="0" fontId="37" fillId="0" borderId="0" xfId="0" applyFont="1" applyAlignment="1">
      <alignment horizontal="right" vertical="center" wrapText="1"/>
    </xf>
    <xf numFmtId="0" fontId="14" fillId="19" borderId="0" xfId="0" applyFont="1" applyFill="1" applyAlignment="1">
      <alignment vertical="center" wrapText="1"/>
    </xf>
    <xf numFmtId="0" fontId="21" fillId="0" borderId="0" xfId="0" applyFont="1" applyAlignment="1">
      <alignment horizontal="left" vertical="center" wrapText="1"/>
    </xf>
    <xf numFmtId="0" fontId="15" fillId="0" borderId="0" xfId="0" applyFont="1" applyAlignment="1">
      <alignment horizontal="right" vertical="top" wrapText="1"/>
    </xf>
    <xf numFmtId="0" fontId="0" fillId="118" borderId="0" xfId="0" applyFill="1"/>
    <xf numFmtId="0" fontId="0" fillId="44" borderId="0" xfId="0" applyFill="1"/>
    <xf numFmtId="0" fontId="0" fillId="119" borderId="0" xfId="0" applyFill="1"/>
    <xf numFmtId="0" fontId="0" fillId="116" borderId="0" xfId="0" applyFill="1"/>
    <xf numFmtId="0" fontId="13" fillId="0" borderId="0" xfId="0" applyFont="1" applyAlignment="1">
      <alignment horizontal="justify" vertical="center" wrapText="1"/>
    </xf>
    <xf numFmtId="0" fontId="2" fillId="19" borderId="0" xfId="0" applyFont="1" applyFill="1" applyAlignment="1">
      <alignment horizontal="center" vertical="center"/>
    </xf>
    <xf numFmtId="0" fontId="18" fillId="0" borderId="0" xfId="0" applyFont="1" applyAlignment="1">
      <alignment horizontal="justify" vertical="top" wrapText="1"/>
    </xf>
    <xf numFmtId="0" fontId="33" fillId="0" borderId="48" xfId="0" applyFont="1" applyBorder="1" applyAlignment="1">
      <alignment horizontal="right" vertical="center" wrapText="1"/>
    </xf>
    <xf numFmtId="0" fontId="0" fillId="39" borderId="0" xfId="0" applyFill="1"/>
    <xf numFmtId="0" fontId="0" fillId="120" borderId="0" xfId="0" applyFill="1"/>
    <xf numFmtId="0" fontId="0" fillId="94" borderId="0" xfId="0" applyFill="1"/>
    <xf numFmtId="0" fontId="0" fillId="121" borderId="0" xfId="0" applyFill="1"/>
    <xf numFmtId="0" fontId="2" fillId="39" borderId="0" xfId="0" applyFont="1" applyFill="1" applyAlignment="1">
      <alignment vertical="center" wrapText="1"/>
    </xf>
    <xf numFmtId="0" fontId="2" fillId="15" borderId="0" xfId="0" applyFont="1" applyFill="1" applyAlignment="1">
      <alignment vertical="center" wrapText="1"/>
    </xf>
    <xf numFmtId="0" fontId="18" fillId="0" borderId="0" xfId="0" applyFont="1" applyAlignment="1">
      <alignment vertical="top" wrapText="1"/>
    </xf>
    <xf numFmtId="0" fontId="33" fillId="0" borderId="32" xfId="0" applyFont="1" applyBorder="1" applyAlignment="1">
      <alignment horizontal="right" vertical="center" wrapText="1"/>
    </xf>
    <xf numFmtId="0" fontId="15" fillId="0" borderId="0" xfId="0" applyFont="1" applyAlignment="1">
      <alignment horizontal="justify" vertical="justify" wrapText="1"/>
    </xf>
    <xf numFmtId="0" fontId="21" fillId="0" borderId="0" xfId="0" applyFont="1" applyAlignment="1">
      <alignment horizontal="justify" vertical="center" wrapText="1"/>
    </xf>
    <xf numFmtId="0" fontId="15" fillId="0" borderId="13" xfId="0" applyFont="1" applyBorder="1" applyAlignment="1">
      <alignment horizontal="center" vertical="center" textRotation="90" wrapText="1"/>
    </xf>
    <xf numFmtId="0" fontId="2" fillId="15" borderId="48" xfId="0" applyFont="1" applyFill="1" applyBorder="1" applyAlignment="1">
      <alignment horizontal="center" vertical="center" wrapText="1"/>
    </xf>
    <xf numFmtId="0" fontId="12" fillId="0" borderId="0" xfId="0" applyFont="1" applyAlignment="1">
      <alignment horizontal="right" vertical="center" wrapText="1"/>
    </xf>
    <xf numFmtId="0" fontId="0" fillId="0" borderId="0" xfId="0" applyAlignment="1">
      <alignment horizontal="left"/>
    </xf>
    <xf numFmtId="0" fontId="0" fillId="123" borderId="0" xfId="0" applyFill="1"/>
    <xf numFmtId="0" fontId="0" fillId="103" borderId="0" xfId="0" applyFill="1"/>
    <xf numFmtId="0" fontId="53" fillId="0" borderId="0" xfId="0" applyFont="1" applyAlignment="1">
      <alignment vertical="center"/>
    </xf>
    <xf numFmtId="49" fontId="2" fillId="0" borderId="16" xfId="0" applyNumberFormat="1" applyFont="1" applyBorder="1" applyAlignment="1">
      <alignment horizontal="center" vertical="center" wrapText="1"/>
    </xf>
    <xf numFmtId="0" fontId="18" fillId="0" borderId="0" xfId="0" applyFont="1" applyAlignment="1">
      <alignment vertical="center" wrapText="1"/>
    </xf>
    <xf numFmtId="0" fontId="2" fillId="125" borderId="0" xfId="0" applyFont="1" applyFill="1" applyAlignment="1">
      <alignment vertical="center" wrapText="1"/>
    </xf>
    <xf numFmtId="0" fontId="2" fillId="124" borderId="0" xfId="0" applyFont="1" applyFill="1" applyAlignment="1">
      <alignment vertical="center" wrapText="1"/>
    </xf>
    <xf numFmtId="0" fontId="0" fillId="0" borderId="0" xfId="0" applyAlignment="1">
      <alignment vertical="center"/>
    </xf>
    <xf numFmtId="0" fontId="12" fillId="0" borderId="31" xfId="0" applyFont="1" applyBorder="1" applyAlignment="1">
      <alignment horizontal="justify" vertical="justify" wrapText="1"/>
    </xf>
    <xf numFmtId="0" fontId="31" fillId="0" borderId="0" xfId="0" applyFont="1" applyAlignment="1">
      <alignment vertical="center" wrapText="1"/>
    </xf>
    <xf numFmtId="0" fontId="47" fillId="0" borderId="0" xfId="0" applyFont="1" applyAlignment="1">
      <alignment wrapText="1"/>
    </xf>
    <xf numFmtId="0" fontId="39" fillId="0" borderId="31" xfId="0" applyFont="1" applyBorder="1" applyAlignment="1">
      <alignment wrapText="1"/>
    </xf>
    <xf numFmtId="0" fontId="40" fillId="0" borderId="31" xfId="0" applyFont="1" applyBorder="1" applyAlignment="1">
      <alignment horizontal="justify" vertical="center" wrapText="1"/>
    </xf>
    <xf numFmtId="0" fontId="22" fillId="0" borderId="31" xfId="0" applyFont="1" applyBorder="1" applyAlignment="1">
      <alignment horizontal="justify" vertical="center" wrapText="1"/>
    </xf>
    <xf numFmtId="0" fontId="21" fillId="0" borderId="31" xfId="0" applyFont="1" applyBorder="1" applyAlignment="1">
      <alignment horizontal="justify" vertical="center" wrapText="1"/>
    </xf>
    <xf numFmtId="0" fontId="21" fillId="0" borderId="33" xfId="0" applyFont="1" applyBorder="1" applyAlignment="1">
      <alignment horizontal="justify" vertical="center" wrapText="1"/>
    </xf>
    <xf numFmtId="0" fontId="2" fillId="100" borderId="0" xfId="0" applyFont="1" applyFill="1" applyAlignment="1">
      <alignment horizontal="center" vertical="center"/>
    </xf>
    <xf numFmtId="0" fontId="2" fillId="143" borderId="0" xfId="0" applyFont="1" applyFill="1" applyAlignment="1">
      <alignment horizontal="center" vertical="center"/>
    </xf>
    <xf numFmtId="0" fontId="2" fillId="39" borderId="0" xfId="0" applyFont="1" applyFill="1" applyAlignment="1">
      <alignment horizontal="center" vertical="center"/>
    </xf>
    <xf numFmtId="0" fontId="2" fillId="21" borderId="0" xfId="0" applyFont="1" applyFill="1" applyAlignment="1">
      <alignment horizontal="center" vertical="center"/>
    </xf>
    <xf numFmtId="0" fontId="21" fillId="0" borderId="0" xfId="0" applyFont="1" applyAlignment="1">
      <alignment vertical="center"/>
    </xf>
    <xf numFmtId="0" fontId="12" fillId="0" borderId="0" xfId="0" applyFont="1" applyAlignment="1">
      <alignment horizontal="justify" vertical="center"/>
    </xf>
    <xf numFmtId="0" fontId="21" fillId="0" borderId="0" xfId="0" applyFont="1" applyAlignment="1">
      <alignment horizontal="justify" vertical="center"/>
    </xf>
    <xf numFmtId="0" fontId="18" fillId="0" borderId="50" xfId="0" applyFont="1" applyBorder="1" applyAlignment="1">
      <alignment wrapText="1"/>
    </xf>
    <xf numFmtId="0" fontId="18" fillId="0" borderId="52" xfId="0" applyFont="1" applyBorder="1" applyAlignment="1">
      <alignment wrapText="1"/>
    </xf>
    <xf numFmtId="0" fontId="21" fillId="0" borderId="74" xfId="0" applyFont="1" applyBorder="1"/>
    <xf numFmtId="0" fontId="21" fillId="0" borderId="53" xfId="0" applyFont="1" applyBorder="1"/>
    <xf numFmtId="0" fontId="21" fillId="0" borderId="75" xfId="0" applyFont="1" applyBorder="1"/>
    <xf numFmtId="0" fontId="21" fillId="0" borderId="11" xfId="0" applyFont="1" applyBorder="1"/>
    <xf numFmtId="0" fontId="21" fillId="0" borderId="12" xfId="0" applyFont="1" applyBorder="1"/>
    <xf numFmtId="0" fontId="12" fillId="0" borderId="24" xfId="0" applyFont="1" applyBorder="1"/>
    <xf numFmtId="0" fontId="21" fillId="0" borderId="76" xfId="0" applyFont="1" applyBorder="1"/>
    <xf numFmtId="0" fontId="21" fillId="0" borderId="77" xfId="0" applyFont="1" applyBorder="1"/>
    <xf numFmtId="0" fontId="21" fillId="0" borderId="78" xfId="0" applyFont="1" applyBorder="1"/>
    <xf numFmtId="0" fontId="18" fillId="0" borderId="18" xfId="0" applyFont="1" applyBorder="1" applyAlignment="1">
      <alignment wrapText="1"/>
    </xf>
    <xf numFmtId="0" fontId="18" fillId="0" borderId="20" xfId="0" applyFont="1" applyBorder="1" applyAlignment="1">
      <alignment wrapText="1"/>
    </xf>
    <xf numFmtId="0" fontId="21" fillId="0" borderId="21" xfId="0" applyFont="1" applyBorder="1"/>
    <xf numFmtId="0" fontId="21" fillId="0" borderId="23" xfId="0" applyFont="1" applyBorder="1"/>
    <xf numFmtId="0" fontId="21" fillId="0" borderId="22" xfId="0" applyFont="1" applyBorder="1"/>
    <xf numFmtId="0" fontId="21" fillId="0" borderId="26" xfId="0" applyFont="1" applyBorder="1"/>
    <xf numFmtId="0" fontId="21" fillId="0" borderId="27" xfId="0" applyFont="1" applyBorder="1"/>
    <xf numFmtId="0" fontId="21" fillId="0" borderId="28" xfId="0" applyFont="1" applyBorder="1"/>
    <xf numFmtId="0" fontId="21" fillId="0" borderId="29" xfId="0" applyFont="1" applyBorder="1"/>
    <xf numFmtId="0" fontId="21" fillId="0" borderId="30" xfId="0" applyFont="1" applyBorder="1"/>
    <xf numFmtId="0" fontId="15" fillId="0" borderId="21" xfId="0" applyFont="1" applyBorder="1" applyAlignment="1">
      <alignment vertical="center"/>
    </xf>
    <xf numFmtId="0" fontId="15" fillId="0" borderId="23" xfId="0" applyFont="1" applyBorder="1" applyAlignment="1">
      <alignment vertical="center"/>
    </xf>
    <xf numFmtId="0" fontId="15" fillId="0" borderId="22" xfId="0" applyFont="1" applyBorder="1" applyAlignment="1">
      <alignment vertical="center" wrapText="1"/>
    </xf>
    <xf numFmtId="0" fontId="15" fillId="0" borderId="28" xfId="0" applyFont="1" applyBorder="1" applyAlignment="1">
      <alignment vertical="center"/>
    </xf>
    <xf numFmtId="0" fontId="15" fillId="0" borderId="30" xfId="0" applyFont="1" applyBorder="1" applyAlignment="1">
      <alignment vertical="center" wrapText="1"/>
    </xf>
    <xf numFmtId="0" fontId="38" fillId="0" borderId="0" xfId="0" applyFont="1" applyAlignment="1">
      <alignment horizontal="center" vertical="center"/>
    </xf>
    <xf numFmtId="0" fontId="13" fillId="0" borderId="0" xfId="0" applyFont="1" applyAlignment="1">
      <alignment vertical="center"/>
    </xf>
    <xf numFmtId="0" fontId="38" fillId="0" borderId="0" xfId="0" applyFont="1" applyAlignment="1">
      <alignment horizontal="center" vertical="center" wrapText="1"/>
    </xf>
    <xf numFmtId="0" fontId="19" fillId="0" borderId="0" xfId="0" applyFont="1" applyAlignment="1">
      <alignment vertical="top"/>
    </xf>
    <xf numFmtId="0" fontId="22" fillId="0" borderId="31" xfId="0" applyFont="1" applyBorder="1" applyAlignment="1">
      <alignment horizontal="left" vertical="center"/>
    </xf>
    <xf numFmtId="0" fontId="12" fillId="0" borderId="31" xfId="0" applyFont="1" applyBorder="1"/>
    <xf numFmtId="0" fontId="18" fillId="0" borderId="0" xfId="0" quotePrefix="1" applyFont="1" applyAlignment="1">
      <alignment vertical="center" wrapText="1"/>
    </xf>
    <xf numFmtId="0" fontId="19" fillId="0" borderId="0" xfId="0" applyFont="1" applyAlignment="1">
      <alignment horizontal="left" vertical="center" indent="4"/>
    </xf>
    <xf numFmtId="0" fontId="12" fillId="0" borderId="31" xfId="0" applyFont="1" applyBorder="1" applyAlignment="1">
      <alignment horizontal="left" vertical="center" indent="4"/>
    </xf>
    <xf numFmtId="0" fontId="19" fillId="0" borderId="0" xfId="0" applyFont="1" applyAlignment="1">
      <alignment horizontal="left" vertical="center" wrapText="1"/>
    </xf>
    <xf numFmtId="0" fontId="12" fillId="0" borderId="33" xfId="0" applyFont="1" applyBorder="1"/>
    <xf numFmtId="0" fontId="18" fillId="0" borderId="17" xfId="0" applyFont="1" applyBorder="1" applyAlignment="1">
      <alignment vertical="center" wrapText="1"/>
    </xf>
    <xf numFmtId="0" fontId="38" fillId="0" borderId="0" xfId="0" applyFont="1" applyAlignment="1">
      <alignment vertical="center"/>
    </xf>
    <xf numFmtId="0" fontId="4" fillId="4" borderId="37" xfId="0" applyFont="1" applyFill="1" applyBorder="1" applyAlignment="1">
      <alignment horizontal="center" vertical="center" wrapText="1"/>
    </xf>
    <xf numFmtId="0" fontId="0" fillId="10" borderId="16" xfId="0" applyFill="1" applyBorder="1" applyAlignment="1">
      <alignment horizontal="center" vertical="center"/>
    </xf>
    <xf numFmtId="0" fontId="24" fillId="0" borderId="43" xfId="0" applyFont="1" applyBorder="1" applyAlignment="1">
      <alignment horizontal="center" vertical="center" wrapText="1"/>
    </xf>
    <xf numFmtId="0" fontId="19" fillId="11" borderId="0" xfId="0" applyFont="1" applyFill="1" applyAlignment="1">
      <alignment horizontal="center" vertical="center"/>
    </xf>
    <xf numFmtId="0" fontId="24" fillId="0" borderId="46" xfId="0" applyFont="1" applyBorder="1" applyAlignment="1">
      <alignment horizontal="center" vertical="center" wrapText="1"/>
    </xf>
    <xf numFmtId="0" fontId="19" fillId="0" borderId="0" xfId="0" applyFont="1" applyProtection="1">
      <protection locked="0"/>
    </xf>
    <xf numFmtId="0" fontId="12" fillId="0" borderId="16" xfId="0" applyFont="1" applyBorder="1" applyAlignment="1">
      <alignment horizontal="right" vertical="center" textRotation="90"/>
    </xf>
    <xf numFmtId="0" fontId="12" fillId="0" borderId="0" xfId="0" applyFont="1" applyAlignment="1">
      <alignment horizontal="center" vertical="center" textRotation="90"/>
    </xf>
    <xf numFmtId="0" fontId="59" fillId="94" borderId="0" xfId="0" applyFont="1" applyFill="1" applyAlignment="1">
      <alignment horizontal="center" vertical="center"/>
    </xf>
    <xf numFmtId="0" fontId="59" fillId="95" borderId="0" xfId="0" applyFont="1" applyFill="1" applyAlignment="1">
      <alignment horizontal="center" vertical="center"/>
    </xf>
    <xf numFmtId="0" fontId="0" fillId="0" borderId="16" xfId="0" applyBorder="1"/>
    <xf numFmtId="0" fontId="14" fillId="0" borderId="0" xfId="0" applyFont="1" applyAlignment="1">
      <alignment horizontal="center" vertical="center"/>
    </xf>
    <xf numFmtId="0" fontId="14" fillId="144" borderId="0" xfId="0" applyFont="1" applyFill="1"/>
    <xf numFmtId="0" fontId="0" fillId="144" borderId="0" xfId="0" applyFill="1"/>
    <xf numFmtId="0" fontId="14" fillId="0" borderId="0" xfId="0" applyFont="1" applyAlignment="1">
      <alignment horizontal="justify"/>
    </xf>
    <xf numFmtId="0" fontId="12" fillId="0" borderId="0" xfId="5" applyFont="1"/>
    <xf numFmtId="0" fontId="2" fillId="15" borderId="15" xfId="0" applyFont="1" applyFill="1" applyBorder="1" applyAlignment="1">
      <alignment horizontal="center" vertical="center"/>
    </xf>
    <xf numFmtId="0" fontId="2" fillId="99" borderId="0" xfId="0" applyFont="1" applyFill="1" applyAlignment="1">
      <alignment horizontal="center" vertical="center"/>
    </xf>
    <xf numFmtId="0" fontId="2" fillId="19" borderId="16" xfId="0" applyFont="1" applyFill="1" applyBorder="1" applyAlignment="1">
      <alignment horizontal="center" vertical="center"/>
    </xf>
    <xf numFmtId="0" fontId="2" fillId="99" borderId="16" xfId="0" applyFont="1" applyFill="1" applyBorder="1" applyAlignment="1">
      <alignment horizontal="center" vertical="center"/>
    </xf>
    <xf numFmtId="0" fontId="2" fillId="95" borderId="0" xfId="0" applyFont="1" applyFill="1" applyAlignment="1">
      <alignment horizontal="center" vertical="center"/>
    </xf>
    <xf numFmtId="0" fontId="2" fillId="97" borderId="0" xfId="0" applyFont="1" applyFill="1" applyAlignment="1">
      <alignment horizontal="center" vertical="center"/>
    </xf>
    <xf numFmtId="0" fontId="2" fillId="17" borderId="70" xfId="0" applyFont="1" applyFill="1" applyBorder="1" applyAlignment="1">
      <alignment horizontal="center" vertical="center"/>
    </xf>
    <xf numFmtId="0" fontId="2" fillId="15" borderId="70" xfId="0" applyFont="1" applyFill="1" applyBorder="1" applyAlignment="1">
      <alignment horizontal="center" vertical="center"/>
    </xf>
    <xf numFmtId="49" fontId="2" fillId="0" borderId="16" xfId="0" applyNumberFormat="1" applyFont="1" applyBorder="1" applyAlignment="1">
      <alignment horizontal="center" vertical="center"/>
    </xf>
    <xf numFmtId="0" fontId="2" fillId="39" borderId="16" xfId="0" applyFont="1" applyFill="1" applyBorder="1" applyAlignment="1">
      <alignment horizontal="center" vertical="center"/>
    </xf>
    <xf numFmtId="0" fontId="2" fillId="39" borderId="16" xfId="0" applyFont="1" applyFill="1" applyBorder="1" applyAlignment="1">
      <alignment horizontal="center" vertical="center" wrapText="1"/>
    </xf>
    <xf numFmtId="0" fontId="67" fillId="19" borderId="0" xfId="0" applyFont="1" applyFill="1" applyProtection="1">
      <protection hidden="1"/>
    </xf>
    <xf numFmtId="0" fontId="12" fillId="0" borderId="0" xfId="0" applyFont="1" applyAlignment="1" applyProtection="1">
      <alignment vertical="center" wrapText="1"/>
      <protection hidden="1"/>
    </xf>
    <xf numFmtId="0" fontId="64" fillId="0" borderId="0" xfId="0" applyFont="1" applyAlignment="1">
      <alignment vertical="center"/>
    </xf>
    <xf numFmtId="0" fontId="57" fillId="146" borderId="16" xfId="0" applyFont="1" applyFill="1" applyBorder="1" applyAlignment="1">
      <alignment horizontal="center" vertical="center" wrapText="1"/>
    </xf>
    <xf numFmtId="0" fontId="0" fillId="0" borderId="0" xfId="0" applyAlignment="1">
      <alignment horizontal="center" vertical="center" wrapText="1"/>
    </xf>
    <xf numFmtId="0" fontId="15" fillId="21" borderId="0" xfId="0" applyFont="1" applyFill="1" applyAlignment="1" applyProtection="1">
      <alignment horizontal="center" vertical="center" wrapText="1"/>
      <protection hidden="1"/>
    </xf>
    <xf numFmtId="0" fontId="53" fillId="0" borderId="0" xfId="0" applyFont="1"/>
    <xf numFmtId="0" fontId="16" fillId="0" borderId="0" xfId="0" applyFont="1" applyAlignment="1">
      <alignment wrapText="1"/>
    </xf>
    <xf numFmtId="0" fontId="59" fillId="0" borderId="16"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16" xfId="0" applyFont="1" applyBorder="1" applyAlignment="1">
      <alignment wrapText="1"/>
    </xf>
    <xf numFmtId="0" fontId="15" fillId="21" borderId="16" xfId="0" applyFont="1" applyFill="1" applyBorder="1" applyAlignment="1" applyProtection="1">
      <alignment horizontal="center" vertical="center"/>
      <protection hidden="1"/>
    </xf>
    <xf numFmtId="0" fontId="12" fillId="0" borderId="16" xfId="0" applyFont="1" applyBorder="1" applyAlignment="1" applyProtection="1">
      <alignment vertical="center"/>
      <protection hidden="1"/>
    </xf>
    <xf numFmtId="3" fontId="0" fillId="0" borderId="0" xfId="0" applyNumberFormat="1"/>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horizontal="center" wrapText="1"/>
    </xf>
    <xf numFmtId="0" fontId="16" fillId="0" borderId="0" xfId="0" applyFont="1"/>
    <xf numFmtId="0" fontId="0" fillId="147" borderId="16" xfId="0" applyFill="1" applyBorder="1" applyAlignment="1" applyProtection="1">
      <alignment horizontal="center" vertical="center"/>
      <protection hidden="1"/>
    </xf>
    <xf numFmtId="0" fontId="49" fillId="0" borderId="16" xfId="0" applyFont="1" applyBorder="1" applyAlignment="1">
      <alignment horizontal="center" wrapText="1"/>
    </xf>
    <xf numFmtId="0" fontId="0" fillId="19" borderId="16" xfId="0" applyFill="1" applyBorder="1" applyAlignment="1">
      <alignment horizontal="left" wrapText="1"/>
    </xf>
    <xf numFmtId="0" fontId="0" fillId="0" borderId="16" xfId="0" applyBorder="1" applyAlignment="1">
      <alignment wrapText="1"/>
    </xf>
    <xf numFmtId="0" fontId="19" fillId="0" borderId="0" xfId="0" applyFont="1" applyAlignment="1">
      <alignment horizontal="left" wrapText="1"/>
    </xf>
    <xf numFmtId="0" fontId="0" fillId="0" borderId="0" xfId="0" applyAlignment="1">
      <alignment horizontal="left" wrapText="1"/>
    </xf>
    <xf numFmtId="3" fontId="2" fillId="0" borderId="0" xfId="0" applyNumberFormat="1" applyFont="1" applyAlignment="1">
      <alignment vertical="center" wrapText="1"/>
    </xf>
    <xf numFmtId="0" fontId="2" fillId="20" borderId="15" xfId="0" applyFont="1" applyFill="1" applyBorder="1" applyAlignment="1">
      <alignment horizontal="center" vertical="center"/>
    </xf>
    <xf numFmtId="0" fontId="12" fillId="66" borderId="16" xfId="0" applyFont="1" applyFill="1" applyBorder="1" applyAlignment="1">
      <alignment horizontal="center" vertical="center" textRotation="90" wrapText="1"/>
    </xf>
    <xf numFmtId="0" fontId="12" fillId="148" borderId="16" xfId="0" applyFont="1" applyFill="1" applyBorder="1" applyAlignment="1">
      <alignment horizontal="center" vertical="center" textRotation="90" wrapText="1"/>
    </xf>
    <xf numFmtId="0" fontId="0" fillId="148" borderId="0" xfId="0" applyFill="1"/>
    <xf numFmtId="0" fontId="60" fillId="40" borderId="13" xfId="0" applyFont="1" applyFill="1" applyBorder="1" applyAlignment="1">
      <alignment horizontal="center" vertical="center" textRotation="90"/>
    </xf>
    <xf numFmtId="0" fontId="59" fillId="0" borderId="0" xfId="0" applyFont="1" applyAlignment="1">
      <alignment wrapText="1"/>
    </xf>
    <xf numFmtId="0" fontId="58" fillId="128" borderId="13" xfId="0" applyFont="1" applyFill="1" applyBorder="1" applyAlignment="1">
      <alignment horizontal="center" vertical="center"/>
    </xf>
    <xf numFmtId="0" fontId="60" fillId="128" borderId="13" xfId="0" applyFont="1" applyFill="1" applyBorder="1" applyAlignment="1">
      <alignment horizontal="center" vertical="center"/>
    </xf>
    <xf numFmtId="0" fontId="0" fillId="104" borderId="15" xfId="0" applyFill="1" applyBorder="1" applyAlignment="1">
      <alignment horizontal="center" vertical="center"/>
    </xf>
    <xf numFmtId="0" fontId="58" fillId="104" borderId="15" xfId="0" applyFont="1" applyFill="1" applyBorder="1" applyAlignment="1">
      <alignment horizontal="center" vertical="center"/>
    </xf>
    <xf numFmtId="3" fontId="2" fillId="0" borderId="0" xfId="0" applyNumberFormat="1" applyFont="1" applyAlignment="1">
      <alignment horizontal="center" vertical="center"/>
    </xf>
    <xf numFmtId="3" fontId="0" fillId="0" borderId="0" xfId="0" applyNumberFormat="1" applyAlignment="1">
      <alignment horizontal="center" vertical="center"/>
    </xf>
    <xf numFmtId="0" fontId="58" fillId="37" borderId="13" xfId="0" applyFont="1" applyFill="1" applyBorder="1" applyAlignment="1">
      <alignment horizontal="center" vertical="center" wrapText="1"/>
    </xf>
    <xf numFmtId="0" fontId="2" fillId="37" borderId="13" xfId="0" applyFont="1" applyFill="1" applyBorder="1" applyAlignment="1">
      <alignment horizontal="center" vertical="center"/>
    </xf>
    <xf numFmtId="0" fontId="21" fillId="0" borderId="33" xfId="0" applyFont="1" applyBorder="1" applyAlignment="1">
      <alignment wrapText="1"/>
    </xf>
    <xf numFmtId="3" fontId="0" fillId="61" borderId="0" xfId="0" applyNumberFormat="1" applyFill="1" applyAlignment="1" applyProtection="1">
      <alignment horizontal="center" vertical="center"/>
      <protection hidden="1"/>
    </xf>
    <xf numFmtId="0" fontId="2" fillId="8" borderId="16" xfId="0" applyFont="1" applyFill="1" applyBorder="1" applyAlignment="1">
      <alignment horizontal="center" vertical="center"/>
    </xf>
    <xf numFmtId="0" fontId="2" fillId="143" borderId="16" xfId="0" applyFont="1" applyFill="1" applyBorder="1" applyAlignment="1">
      <alignment horizontal="center" vertical="center"/>
    </xf>
    <xf numFmtId="0" fontId="2" fillId="21" borderId="13" xfId="0" applyFont="1" applyFill="1" applyBorder="1" applyAlignment="1">
      <alignment horizontal="center" vertical="center"/>
    </xf>
    <xf numFmtId="0" fontId="2" fillId="8" borderId="48" xfId="0" applyFont="1" applyFill="1" applyBorder="1" applyAlignment="1">
      <alignment horizontal="center" vertical="center"/>
    </xf>
    <xf numFmtId="0" fontId="2" fillId="8" borderId="70" xfId="0" applyFont="1" applyFill="1" applyBorder="1" applyAlignment="1">
      <alignment horizontal="center" vertical="center"/>
    </xf>
    <xf numFmtId="0" fontId="2" fillId="8" borderId="100" xfId="0" applyFont="1" applyFill="1" applyBorder="1" applyAlignment="1">
      <alignment horizontal="center" vertical="center"/>
    </xf>
    <xf numFmtId="0" fontId="2" fillId="111" borderId="70" xfId="0" applyFont="1" applyFill="1" applyBorder="1" applyAlignment="1">
      <alignment horizontal="center" vertical="center"/>
    </xf>
    <xf numFmtId="20" fontId="68" fillId="102" borderId="24" xfId="0" applyNumberFormat="1" applyFont="1" applyFill="1" applyBorder="1" applyAlignment="1">
      <alignment horizontal="center" vertical="center"/>
    </xf>
    <xf numFmtId="46" fontId="68" fillId="102" borderId="24" xfId="0" applyNumberFormat="1" applyFont="1" applyFill="1" applyBorder="1" applyAlignment="1">
      <alignment horizontal="center" vertical="center"/>
    </xf>
    <xf numFmtId="0" fontId="68" fillId="102" borderId="24" xfId="0" applyFont="1" applyFill="1" applyBorder="1" applyAlignment="1">
      <alignment horizontal="center" vertical="center"/>
    </xf>
    <xf numFmtId="0" fontId="58" fillId="102" borderId="24" xfId="0" applyFont="1" applyFill="1" applyBorder="1"/>
    <xf numFmtId="0" fontId="68" fillId="102" borderId="0" xfId="0" applyFont="1" applyFill="1" applyAlignment="1">
      <alignment horizontal="center" vertical="center"/>
    </xf>
    <xf numFmtId="0" fontId="12" fillId="102" borderId="16" xfId="0" applyFont="1" applyFill="1" applyBorder="1" applyAlignment="1">
      <alignment horizontal="center" vertical="center" wrapText="1"/>
    </xf>
    <xf numFmtId="0" fontId="58" fillId="102" borderId="58" xfId="0" applyFont="1" applyFill="1" applyBorder="1" applyAlignment="1">
      <alignment horizontal="center" vertical="center"/>
    </xf>
    <xf numFmtId="0" fontId="58" fillId="102" borderId="16" xfId="0" applyFont="1" applyFill="1" applyBorder="1" applyAlignment="1">
      <alignment horizontal="center" vertical="center"/>
    </xf>
    <xf numFmtId="0" fontId="58" fillId="9" borderId="58" xfId="0" applyFont="1" applyFill="1" applyBorder="1" applyAlignment="1" applyProtection="1">
      <alignment horizontal="center" vertical="center" wrapText="1"/>
      <protection hidden="1"/>
    </xf>
    <xf numFmtId="0" fontId="53" fillId="0" borderId="0" xfId="0" applyFont="1" applyAlignment="1">
      <alignment vertical="center" wrapText="1"/>
    </xf>
    <xf numFmtId="0" fontId="2" fillId="146" borderId="16" xfId="0" applyFont="1" applyFill="1" applyBorder="1" applyAlignment="1">
      <alignment horizontal="center" vertical="center" wrapText="1"/>
    </xf>
    <xf numFmtId="0" fontId="64" fillId="21" borderId="0" xfId="0" applyFont="1" applyFill="1" applyAlignment="1">
      <alignment horizontal="center"/>
    </xf>
    <xf numFmtId="0" fontId="11" fillId="21" borderId="0" xfId="0" applyFont="1" applyFill="1" applyAlignment="1">
      <alignment horizontal="center" vertical="center" wrapText="1"/>
    </xf>
    <xf numFmtId="0" fontId="2" fillId="0" borderId="16" xfId="0" applyFont="1" applyBorder="1" applyAlignment="1" applyProtection="1">
      <alignment horizontal="center" vertical="center" wrapText="1"/>
      <protection locked="0"/>
    </xf>
    <xf numFmtId="0" fontId="16" fillId="0" borderId="16" xfId="0" applyFont="1" applyBorder="1" applyAlignment="1" applyProtection="1">
      <alignment horizontal="center" vertical="center" wrapText="1"/>
      <protection locked="0"/>
    </xf>
    <xf numFmtId="0" fontId="13" fillId="0" borderId="31" xfId="0" applyFont="1" applyBorder="1" applyAlignment="1">
      <alignment horizontal="justify" vertical="center" wrapText="1"/>
    </xf>
    <xf numFmtId="0" fontId="44" fillId="0" borderId="31" xfId="0" applyFont="1" applyBorder="1" applyAlignment="1">
      <alignment wrapText="1"/>
    </xf>
    <xf numFmtId="0" fontId="27" fillId="0" borderId="31" xfId="0" applyFont="1" applyBorder="1" applyAlignment="1">
      <alignment horizontal="justify" vertical="justify" wrapText="1"/>
    </xf>
    <xf numFmtId="0" fontId="2" fillId="0" borderId="31" xfId="0" applyFont="1" applyBorder="1" applyAlignment="1">
      <alignment horizontal="justify" vertical="center" wrapText="1"/>
    </xf>
    <xf numFmtId="0" fontId="58" fillId="37" borderId="13" xfId="0" applyFont="1" applyFill="1" applyBorder="1" applyAlignment="1">
      <alignment horizontal="center" vertical="center"/>
    </xf>
    <xf numFmtId="0" fontId="58" fillId="37" borderId="13" xfId="0" applyFont="1" applyFill="1" applyBorder="1" applyAlignment="1">
      <alignment horizontal="center" vertical="center" textRotation="90"/>
    </xf>
    <xf numFmtId="0" fontId="0" fillId="38" borderId="15" xfId="0" applyFill="1" applyBorder="1" applyAlignment="1">
      <alignment horizontal="center" vertical="center"/>
    </xf>
    <xf numFmtId="0" fontId="0" fillId="38" borderId="15" xfId="0" applyFill="1" applyBorder="1" applyAlignment="1">
      <alignment horizontal="center" vertical="center" textRotation="90"/>
    </xf>
    <xf numFmtId="0" fontId="39" fillId="0" borderId="0" xfId="0" applyFont="1" applyAlignment="1">
      <alignment horizontal="center" vertical="center"/>
    </xf>
    <xf numFmtId="0" fontId="39" fillId="0" borderId="0" xfId="0" applyFont="1" applyAlignment="1">
      <alignment horizontal="center" vertical="center" textRotation="90"/>
    </xf>
    <xf numFmtId="0" fontId="27" fillId="21" borderId="0" xfId="0" applyFont="1" applyFill="1"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69" fillId="149" borderId="16" xfId="0" applyFont="1" applyFill="1" applyBorder="1" applyAlignment="1">
      <alignment horizontal="center"/>
    </xf>
    <xf numFmtId="0" fontId="69" fillId="149" borderId="13" xfId="0" applyFont="1" applyFill="1" applyBorder="1" applyAlignment="1">
      <alignment horizontal="center"/>
    </xf>
    <xf numFmtId="49" fontId="0" fillId="0" borderId="16" xfId="0" applyNumberFormat="1" applyBorder="1" applyAlignment="1">
      <alignment horizontal="center" vertical="center"/>
    </xf>
    <xf numFmtId="164" fontId="0" fillId="0" borderId="13" xfId="0" applyNumberFormat="1" applyBorder="1" applyAlignment="1">
      <alignment horizontal="center" vertical="center"/>
    </xf>
    <xf numFmtId="0" fontId="0" fillId="0" borderId="16" xfId="0" applyBorder="1" applyAlignment="1">
      <alignment horizontal="center" vertical="center"/>
    </xf>
    <xf numFmtId="49" fontId="0" fillId="0" borderId="16" xfId="0" applyNumberFormat="1" applyBorder="1" applyAlignment="1">
      <alignment horizontal="center" vertical="top"/>
    </xf>
    <xf numFmtId="0" fontId="12" fillId="0" borderId="7" xfId="3" applyFont="1" applyBorder="1"/>
    <xf numFmtId="0" fontId="15" fillId="0" borderId="7" xfId="3" applyFont="1" applyBorder="1" applyAlignment="1">
      <alignment vertical="center" wrapText="1"/>
    </xf>
    <xf numFmtId="0" fontId="12" fillId="0" borderId="7" xfId="3" applyFont="1" applyBorder="1" applyAlignment="1">
      <alignment vertical="top"/>
    </xf>
    <xf numFmtId="0" fontId="19" fillId="0" borderId="0" xfId="3" applyFont="1"/>
    <xf numFmtId="0" fontId="12" fillId="0" borderId="4" xfId="3" applyFont="1" applyBorder="1"/>
    <xf numFmtId="0" fontId="5" fillId="0" borderId="0" xfId="1" applyFont="1" applyAlignment="1">
      <alignment horizontal="justify" vertical="center" wrapText="1"/>
    </xf>
    <xf numFmtId="0" fontId="2" fillId="0" borderId="0" xfId="0" applyFont="1" applyAlignment="1">
      <alignment vertical="center" wrapText="1"/>
    </xf>
    <xf numFmtId="0" fontId="3" fillId="0" borderId="0" xfId="0" applyFont="1" applyAlignment="1">
      <alignment horizontal="center" vertical="center" wrapText="1"/>
    </xf>
    <xf numFmtId="0" fontId="11" fillId="0" borderId="81" xfId="0" applyFont="1" applyBorder="1" applyAlignment="1">
      <alignment horizontal="center" vertical="center" wrapText="1"/>
    </xf>
    <xf numFmtId="0" fontId="64" fillId="0" borderId="2" xfId="0" applyFont="1" applyBorder="1"/>
    <xf numFmtId="0" fontId="64" fillId="0" borderId="1" xfId="0" applyFont="1" applyBorder="1"/>
    <xf numFmtId="0" fontId="5" fillId="0" borderId="0" xfId="0" applyFont="1" applyAlignment="1">
      <alignment horizontal="justify" vertical="center" wrapText="1"/>
    </xf>
    <xf numFmtId="0" fontId="3" fillId="0" borderId="0" xfId="0" applyFont="1" applyAlignment="1">
      <alignment horizontal="center" wrapText="1"/>
    </xf>
    <xf numFmtId="0" fontId="12" fillId="0" borderId="14" xfId="0" applyFont="1" applyBorder="1" applyAlignment="1" applyProtection="1">
      <alignment horizontal="center" vertical="center" wrapText="1"/>
      <protection locked="0"/>
    </xf>
    <xf numFmtId="0" fontId="8" fillId="2" borderId="77" xfId="0" applyFont="1" applyFill="1" applyBorder="1" applyAlignment="1">
      <alignment horizontal="justify" vertical="center" wrapText="1"/>
    </xf>
    <xf numFmtId="0" fontId="0" fillId="0" borderId="77" xfId="0" applyBorder="1"/>
    <xf numFmtId="0" fontId="2" fillId="0" borderId="0" xfId="0" applyFont="1" applyAlignment="1">
      <alignment horizontal="justify" vertical="center" wrapText="1"/>
    </xf>
    <xf numFmtId="0" fontId="12" fillId="0" borderId="0" xfId="0" applyFont="1" applyAlignment="1">
      <alignment horizontal="justify" vertical="center" wrapText="1"/>
    </xf>
    <xf numFmtId="0" fontId="2" fillId="0" borderId="0" xfId="4" applyFont="1" applyAlignment="1">
      <alignment horizontal="justify" vertical="center" wrapText="1"/>
    </xf>
    <xf numFmtId="0" fontId="12" fillId="0" borderId="0" xfId="0" applyFont="1" applyAlignment="1" applyProtection="1">
      <alignment horizontal="justify" vertical="center" wrapText="1"/>
      <protection locked="0"/>
    </xf>
    <xf numFmtId="0" fontId="2" fillId="0" borderId="16" xfId="0" applyFont="1" applyBorder="1" applyAlignment="1">
      <alignment horizontal="center" vertical="center" wrapText="1"/>
    </xf>
    <xf numFmtId="0" fontId="15" fillId="0" borderId="16" xfId="0" applyFont="1" applyBorder="1" applyAlignment="1">
      <alignment horizontal="center" vertical="center" wrapText="1"/>
    </xf>
    <xf numFmtId="0" fontId="12" fillId="0" borderId="17"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0" fillId="0" borderId="0" xfId="0"/>
    <xf numFmtId="0" fontId="12" fillId="0" borderId="0" xfId="0" applyFont="1" applyAlignment="1" applyProtection="1">
      <alignment horizontal="justify" vertical="center" wrapText="1"/>
      <protection hidden="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2" fillId="0" borderId="0" xfId="0" applyFont="1" applyAlignment="1">
      <alignment vertical="center" wrapText="1"/>
    </xf>
    <xf numFmtId="0" fontId="8" fillId="2" borderId="0" xfId="0" applyFont="1" applyFill="1" applyAlignment="1">
      <alignment horizontal="justify" vertical="center" wrapText="1"/>
    </xf>
    <xf numFmtId="0" fontId="7" fillId="0" borderId="0" xfId="1" applyFont="1" applyAlignment="1">
      <alignment horizontal="right" vertical="center" wrapText="1"/>
    </xf>
    <xf numFmtId="0" fontId="11" fillId="0" borderId="81" xfId="0" applyFont="1" applyBorder="1" applyAlignment="1" applyProtection="1">
      <alignment horizontal="center" vertical="center" wrapText="1"/>
      <protection locked="0"/>
    </xf>
    <xf numFmtId="0" fontId="64" fillId="0" borderId="1" xfId="0" applyFont="1" applyBorder="1" applyProtection="1">
      <protection locked="0"/>
    </xf>
    <xf numFmtId="0" fontId="64" fillId="0" borderId="2" xfId="0" applyFont="1" applyBorder="1" applyProtection="1">
      <protection locked="0"/>
    </xf>
    <xf numFmtId="0" fontId="3" fillId="0" borderId="0" xfId="0" applyFont="1" applyAlignment="1">
      <alignment horizontal="center" vertical="center"/>
    </xf>
    <xf numFmtId="0" fontId="12" fillId="0" borderId="16" xfId="0" applyFont="1" applyBorder="1" applyAlignment="1" applyProtection="1">
      <alignment horizontal="center" vertical="center" wrapText="1"/>
      <protection locked="0"/>
    </xf>
    <xf numFmtId="0" fontId="0" fillId="0" borderId="24" xfId="0" applyBorder="1" applyProtection="1">
      <protection locked="0"/>
    </xf>
    <xf numFmtId="0" fontId="0" fillId="0" borderId="48" xfId="0" applyBorder="1" applyProtection="1">
      <protection locked="0"/>
    </xf>
    <xf numFmtId="0" fontId="0" fillId="0" borderId="31" xfId="0" applyBorder="1" applyProtection="1">
      <protection locked="0"/>
    </xf>
    <xf numFmtId="0" fontId="2" fillId="0" borderId="0" xfId="0" applyFont="1" applyAlignment="1" applyProtection="1">
      <alignment vertical="center" wrapText="1"/>
      <protection locked="0"/>
    </xf>
    <xf numFmtId="0" fontId="0" fillId="0" borderId="32" xfId="0" applyBorder="1" applyProtection="1">
      <protection locked="0"/>
    </xf>
    <xf numFmtId="0" fontId="0" fillId="0" borderId="33" xfId="0" applyBorder="1" applyProtection="1">
      <protection locked="0"/>
    </xf>
    <xf numFmtId="0" fontId="0" fillId="0" borderId="17" xfId="0" applyBorder="1" applyProtection="1">
      <protection locked="0"/>
    </xf>
    <xf numFmtId="0" fontId="0" fillId="0" borderId="34" xfId="0" applyBorder="1" applyProtection="1">
      <protection locked="0"/>
    </xf>
    <xf numFmtId="0" fontId="18" fillId="0" borderId="51" xfId="0" applyFont="1" applyBorder="1" applyAlignment="1">
      <alignment horizontal="center" vertical="center" wrapText="1"/>
    </xf>
    <xf numFmtId="0" fontId="0" fillId="0" borderId="51" xfId="0" applyBorder="1"/>
    <xf numFmtId="0" fontId="18" fillId="0" borderId="83" xfId="0" applyFont="1" applyBorder="1" applyAlignment="1">
      <alignment horizontal="center" vertical="center" wrapText="1"/>
    </xf>
    <xf numFmtId="0" fontId="0" fillId="0" borderId="23" xfId="0" applyBorder="1"/>
    <xf numFmtId="0" fontId="0" fillId="0" borderId="22" xfId="0" applyBorder="1"/>
    <xf numFmtId="0" fontId="12" fillId="0" borderId="29" xfId="0" applyFont="1" applyBorder="1" applyAlignment="1" applyProtection="1">
      <alignment horizontal="justify" vertical="center" wrapText="1"/>
      <protection locked="0"/>
    </xf>
    <xf numFmtId="0" fontId="0" fillId="0" borderId="29" xfId="0" applyBorder="1" applyProtection="1">
      <protection locked="0"/>
    </xf>
    <xf numFmtId="0" fontId="12" fillId="0" borderId="16" xfId="0" applyFont="1" applyBorder="1" applyAlignment="1">
      <alignment horizontal="center" vertical="center" wrapText="1"/>
    </xf>
    <xf numFmtId="0" fontId="0" fillId="0" borderId="14" xfId="0" applyBorder="1"/>
    <xf numFmtId="0" fontId="0" fillId="0" borderId="15" xfId="0" applyBorder="1"/>
    <xf numFmtId="0" fontId="0" fillId="0" borderId="14" xfId="0" applyBorder="1" applyProtection="1">
      <protection locked="0"/>
    </xf>
    <xf numFmtId="0" fontId="10" fillId="3" borderId="82" xfId="0" applyFont="1" applyFill="1" applyBorder="1" applyAlignment="1">
      <alignment horizontal="center" vertical="center" wrapText="1"/>
    </xf>
    <xf numFmtId="0" fontId="0" fillId="0" borderId="19" xfId="0" applyBorder="1"/>
    <xf numFmtId="0" fontId="0" fillId="0" borderId="20" xfId="0" applyBorder="1"/>
    <xf numFmtId="0" fontId="18" fillId="0" borderId="25" xfId="0" applyFont="1" applyBorder="1" applyAlignment="1">
      <alignment horizontal="center" vertical="center" wrapText="1"/>
    </xf>
    <xf numFmtId="0" fontId="0" fillId="0" borderId="25" xfId="0" applyBorder="1"/>
    <xf numFmtId="0" fontId="18" fillId="0" borderId="85" xfId="0" applyFont="1" applyBorder="1" applyAlignment="1">
      <alignment horizontal="center" vertical="center" wrapText="1"/>
    </xf>
    <xf numFmtId="0" fontId="0" fillId="0" borderId="53" xfId="0" applyBorder="1"/>
    <xf numFmtId="0" fontId="0" fillId="0" borderId="75" xfId="0" applyBorder="1"/>
    <xf numFmtId="0" fontId="18" fillId="0" borderId="19" xfId="0" applyFont="1" applyBorder="1" applyAlignment="1">
      <alignment horizontal="center" vertical="center" wrapText="1"/>
    </xf>
    <xf numFmtId="0" fontId="10" fillId="3" borderId="84" xfId="0" applyFont="1" applyFill="1" applyBorder="1" applyAlignment="1">
      <alignment horizontal="center" vertical="center" wrapText="1"/>
    </xf>
    <xf numFmtId="0" fontId="0" fillId="0" borderId="52" xfId="0" applyBorder="1"/>
    <xf numFmtId="0" fontId="12" fillId="0" borderId="38" xfId="0" applyFont="1" applyBorder="1" applyAlignment="1" applyProtection="1">
      <alignment horizontal="center" vertical="center" wrapText="1"/>
      <protection locked="0"/>
    </xf>
    <xf numFmtId="0" fontId="0" fillId="0" borderId="41" xfId="0" applyBorder="1" applyProtection="1">
      <protection locked="0"/>
    </xf>
    <xf numFmtId="0" fontId="0" fillId="0" borderId="86" xfId="0" applyBorder="1" applyProtection="1">
      <protection locked="0"/>
    </xf>
    <xf numFmtId="0" fontId="18" fillId="0" borderId="32" xfId="0" applyFont="1" applyBorder="1" applyAlignment="1">
      <alignment horizontal="justify" vertical="center" wrapText="1"/>
    </xf>
    <xf numFmtId="0" fontId="19" fillId="0" borderId="0" xfId="0" applyFont="1"/>
    <xf numFmtId="0" fontId="0" fillId="0" borderId="32" xfId="0" applyBorder="1"/>
    <xf numFmtId="0" fontId="12" fillId="0" borderId="38" xfId="0" applyFont="1" applyBorder="1" applyAlignment="1" applyProtection="1">
      <alignment horizontal="justify" vertical="center" wrapText="1"/>
      <protection locked="0"/>
    </xf>
    <xf numFmtId="0" fontId="13" fillId="4" borderId="38" xfId="0" applyFont="1" applyFill="1" applyBorder="1" applyAlignment="1">
      <alignment horizontal="center" vertical="center" wrapText="1"/>
    </xf>
    <xf numFmtId="0" fontId="0" fillId="0" borderId="41" xfId="0" applyBorder="1"/>
    <xf numFmtId="0" fontId="0" fillId="0" borderId="86" xfId="0" applyBorder="1"/>
    <xf numFmtId="0" fontId="18" fillId="0" borderId="34" xfId="0" applyFont="1" applyBorder="1" applyAlignment="1">
      <alignment horizontal="justify" vertical="center" wrapText="1"/>
    </xf>
    <xf numFmtId="0" fontId="0" fillId="0" borderId="17" xfId="0" applyBorder="1"/>
    <xf numFmtId="0" fontId="0" fillId="0" borderId="34" xfId="0" applyBorder="1"/>
    <xf numFmtId="0" fontId="2" fillId="4" borderId="38" xfId="0" applyFont="1" applyFill="1" applyBorder="1" applyAlignment="1">
      <alignment horizontal="center" vertical="center" wrapText="1"/>
    </xf>
    <xf numFmtId="0" fontId="10" fillId="3" borderId="38" xfId="0" applyFont="1" applyFill="1" applyBorder="1" applyAlignment="1">
      <alignment horizontal="center" vertical="center" wrapText="1"/>
    </xf>
    <xf numFmtId="0" fontId="0" fillId="0" borderId="38" xfId="0" applyBorder="1"/>
    <xf numFmtId="0" fontId="10" fillId="3" borderId="36" xfId="0" applyFont="1" applyFill="1" applyBorder="1" applyAlignment="1">
      <alignment horizontal="center" vertical="center" wrapText="1"/>
    </xf>
    <xf numFmtId="0" fontId="0" fillId="0" borderId="4" xfId="0" applyBorder="1"/>
    <xf numFmtId="0" fontId="0" fillId="0" borderId="91" xfId="0" applyBorder="1"/>
    <xf numFmtId="0" fontId="0" fillId="0" borderId="90" xfId="0" applyBorder="1"/>
    <xf numFmtId="0" fontId="0" fillId="0" borderId="92" xfId="0" applyBorder="1"/>
    <xf numFmtId="0" fontId="0" fillId="0" borderId="39" xfId="0" applyBorder="1"/>
    <xf numFmtId="0" fontId="0" fillId="0" borderId="40" xfId="0" applyBorder="1"/>
    <xf numFmtId="0" fontId="0" fillId="0" borderId="93" xfId="0" applyBorder="1"/>
    <xf numFmtId="0" fontId="51" fillId="0" borderId="53" xfId="0" applyFont="1" applyBorder="1" applyAlignment="1">
      <alignment horizontal="center" vertical="center" wrapText="1"/>
    </xf>
    <xf numFmtId="0" fontId="12" fillId="0" borderId="47" xfId="0" applyFont="1" applyBorder="1" applyAlignment="1" applyProtection="1">
      <alignment horizontal="center" vertical="center" wrapText="1"/>
      <protection locked="0"/>
    </xf>
    <xf numFmtId="0" fontId="0" fillId="0" borderId="87" xfId="0" applyBorder="1" applyProtection="1">
      <protection locked="0"/>
    </xf>
    <xf numFmtId="0" fontId="0" fillId="0" borderId="88" xfId="0" applyBorder="1" applyProtection="1">
      <protection locked="0"/>
    </xf>
    <xf numFmtId="0" fontId="20" fillId="0" borderId="0" xfId="0" applyFont="1" applyAlignment="1">
      <alignment horizontal="center" vertical="center" wrapText="1"/>
    </xf>
    <xf numFmtId="0" fontId="12" fillId="0" borderId="47" xfId="0" applyFont="1" applyBorder="1" applyAlignment="1" applyProtection="1">
      <alignment horizontal="justify" vertical="center" wrapText="1"/>
      <protection locked="0"/>
    </xf>
    <xf numFmtId="0" fontId="20" fillId="0" borderId="0" xfId="0" applyFont="1" applyAlignment="1">
      <alignment horizontal="center" wrapText="1"/>
    </xf>
    <xf numFmtId="0" fontId="22" fillId="0" borderId="32" xfId="0" applyFont="1" applyBorder="1" applyAlignment="1">
      <alignment horizontal="justify" vertical="center" wrapText="1"/>
    </xf>
    <xf numFmtId="0" fontId="10" fillId="3" borderId="35" xfId="0" applyFont="1" applyFill="1" applyBorder="1" applyAlignment="1">
      <alignment horizontal="center" vertical="center" wrapText="1"/>
    </xf>
    <xf numFmtId="0" fontId="0" fillId="0" borderId="94" xfId="0" applyBorder="1"/>
    <xf numFmtId="0" fontId="0" fillId="0" borderId="95" xfId="0" applyBorder="1"/>
    <xf numFmtId="0" fontId="0" fillId="0" borderId="36" xfId="0" applyBorder="1"/>
    <xf numFmtId="0" fontId="0" fillId="0" borderId="101" xfId="0" applyBorder="1"/>
    <xf numFmtId="0" fontId="12" fillId="4" borderId="38" xfId="0" applyFont="1" applyFill="1" applyBorder="1" applyAlignment="1">
      <alignment horizontal="center" vertical="center" wrapText="1"/>
    </xf>
    <xf numFmtId="0" fontId="12" fillId="0" borderId="44" xfId="0" applyFont="1" applyBorder="1" applyAlignment="1" applyProtection="1">
      <alignment horizontal="justify" vertical="center" wrapText="1"/>
      <protection locked="0"/>
    </xf>
    <xf numFmtId="0" fontId="0" fillId="0" borderId="45" xfId="0" applyBorder="1" applyProtection="1">
      <protection locked="0"/>
    </xf>
    <xf numFmtId="0" fontId="0" fillId="0" borderId="89" xfId="0" applyBorder="1"/>
    <xf numFmtId="0" fontId="1" fillId="4" borderId="38" xfId="1" applyFill="1" applyBorder="1" applyAlignment="1">
      <alignment horizontal="center" vertical="center" wrapText="1"/>
    </xf>
    <xf numFmtId="0" fontId="2" fillId="4" borderId="89" xfId="0" applyFont="1" applyFill="1" applyBorder="1" applyAlignment="1">
      <alignment horizontal="center" vertical="center" wrapText="1"/>
    </xf>
    <xf numFmtId="0" fontId="0" fillId="0" borderId="42" xfId="0" applyBorder="1"/>
    <xf numFmtId="0" fontId="21" fillId="0" borderId="0" xfId="0" applyFont="1"/>
    <xf numFmtId="0" fontId="22" fillId="0" borderId="73" xfId="0" applyFont="1" applyBorder="1" applyAlignment="1">
      <alignment horizontal="justify" vertical="center" wrapText="1"/>
    </xf>
    <xf numFmtId="0" fontId="12" fillId="0" borderId="16" xfId="0" applyFont="1" applyBorder="1" applyAlignment="1">
      <alignment horizontal="justify" vertical="center" wrapText="1"/>
    </xf>
    <xf numFmtId="0" fontId="12" fillId="0" borderId="13" xfId="0" applyFont="1" applyBorder="1" applyAlignment="1" applyProtection="1">
      <alignment horizontal="center" vertical="center" wrapText="1"/>
      <protection locked="0"/>
    </xf>
    <xf numFmtId="0" fontId="12" fillId="0" borderId="15" xfId="0" applyFont="1" applyBorder="1" applyAlignment="1" applyProtection="1">
      <alignment horizontal="center" vertical="center" wrapText="1"/>
      <protection locked="0"/>
    </xf>
    <xf numFmtId="3" fontId="12" fillId="0" borderId="13" xfId="0" applyNumberFormat="1" applyFont="1" applyBorder="1" applyAlignment="1" applyProtection="1">
      <alignment horizontal="center" vertical="center" wrapText="1"/>
      <protection locked="0"/>
    </xf>
    <xf numFmtId="3" fontId="12" fillId="0" borderId="14" xfId="0" applyNumberFormat="1" applyFont="1" applyBorder="1" applyAlignment="1" applyProtection="1">
      <alignment horizontal="center" vertical="center" wrapText="1"/>
      <protection locked="0"/>
    </xf>
    <xf numFmtId="3" fontId="12" fillId="0" borderId="15" xfId="0" applyNumberFormat="1" applyFont="1" applyBorder="1" applyAlignment="1" applyProtection="1">
      <alignment horizontal="center" vertical="center" wrapText="1"/>
      <protection locked="0"/>
    </xf>
    <xf numFmtId="0" fontId="55" fillId="0" borderId="0" xfId="0" applyFont="1" applyAlignment="1">
      <alignment horizontal="left" vertical="center" wrapText="1"/>
    </xf>
    <xf numFmtId="0" fontId="53" fillId="0" borderId="0" xfId="0" applyFont="1" applyAlignment="1">
      <alignment horizontal="left" vertical="center" wrapText="1"/>
    </xf>
    <xf numFmtId="0" fontId="0" fillId="98" borderId="16" xfId="0" applyFill="1" applyBorder="1" applyAlignment="1">
      <alignment horizontal="center" vertical="center"/>
    </xf>
    <xf numFmtId="0" fontId="0" fillId="66" borderId="16" xfId="0" applyFill="1" applyBorder="1" applyAlignment="1">
      <alignment horizontal="center" vertical="center"/>
    </xf>
    <xf numFmtId="0" fontId="0" fillId="39" borderId="16" xfId="0" applyFill="1" applyBorder="1" applyAlignment="1">
      <alignment horizontal="center" vertical="center"/>
    </xf>
    <xf numFmtId="0" fontId="2" fillId="14" borderId="16" xfId="0" applyFont="1" applyFill="1" applyBorder="1" applyAlignment="1">
      <alignment horizontal="center" vertical="center"/>
    </xf>
    <xf numFmtId="0" fontId="0" fillId="0" borderId="16" xfId="0" applyBorder="1"/>
    <xf numFmtId="0" fontId="2" fillId="8" borderId="16" xfId="0" applyFont="1" applyFill="1" applyBorder="1" applyAlignment="1">
      <alignment horizontal="center" vertical="center"/>
    </xf>
    <xf numFmtId="0" fontId="16" fillId="20" borderId="16" xfId="0" applyFont="1" applyFill="1" applyBorder="1" applyAlignment="1">
      <alignment horizontal="center" vertical="center"/>
    </xf>
    <xf numFmtId="0" fontId="16" fillId="27" borderId="16" xfId="0" applyFont="1" applyFill="1" applyBorder="1" applyAlignment="1">
      <alignment horizontal="center" vertical="center"/>
    </xf>
    <xf numFmtId="0" fontId="0" fillId="27" borderId="16" xfId="0" applyFill="1" applyBorder="1"/>
    <xf numFmtId="0" fontId="59" fillId="31" borderId="16" xfId="0" applyFont="1" applyFill="1" applyBorder="1" applyAlignment="1">
      <alignment horizontal="center" vertical="center"/>
    </xf>
    <xf numFmtId="0" fontId="57" fillId="29" borderId="16" xfId="0" applyFont="1" applyFill="1" applyBorder="1" applyAlignment="1">
      <alignment horizontal="center" vertical="center"/>
    </xf>
    <xf numFmtId="0" fontId="59" fillId="33" borderId="16" xfId="0" applyFont="1" applyFill="1" applyBorder="1" applyAlignment="1">
      <alignment horizontal="center" vertical="center"/>
    </xf>
    <xf numFmtId="0" fontId="2" fillId="35" borderId="16" xfId="0" applyFont="1" applyFill="1" applyBorder="1" applyAlignment="1">
      <alignment horizontal="center" vertical="center"/>
    </xf>
    <xf numFmtId="0" fontId="0" fillId="0" borderId="15" xfId="0" applyBorder="1" applyProtection="1">
      <protection locked="0"/>
    </xf>
    <xf numFmtId="3" fontId="12" fillId="0" borderId="16" xfId="0" applyNumberFormat="1" applyFont="1" applyBorder="1" applyAlignment="1" applyProtection="1">
      <alignment horizontal="center" vertical="center" wrapText="1"/>
      <protection locked="0"/>
    </xf>
    <xf numFmtId="3" fontId="0" fillId="0" borderId="14" xfId="0" applyNumberFormat="1" applyBorder="1" applyProtection="1">
      <protection locked="0"/>
    </xf>
    <xf numFmtId="3" fontId="0" fillId="0" borderId="15" xfId="0" applyNumberFormat="1" applyBorder="1" applyProtection="1">
      <protection locked="0"/>
    </xf>
    <xf numFmtId="0" fontId="12" fillId="0" borderId="16" xfId="0" applyFont="1" applyBorder="1" applyAlignment="1" applyProtection="1">
      <alignment horizontal="justify" vertical="center" wrapText="1"/>
      <protection locked="0"/>
    </xf>
    <xf numFmtId="0" fontId="2" fillId="14" borderId="15" xfId="0" applyFont="1" applyFill="1" applyBorder="1" applyAlignment="1">
      <alignment horizontal="center" vertical="center"/>
    </xf>
    <xf numFmtId="0" fontId="16" fillId="20" borderId="15" xfId="0" applyFont="1" applyFill="1" applyBorder="1" applyAlignment="1">
      <alignment horizontal="center" vertical="center"/>
    </xf>
    <xf numFmtId="0" fontId="53" fillId="0" borderId="0" xfId="0" applyFont="1" applyAlignment="1">
      <alignment horizontal="left" vertical="center"/>
    </xf>
    <xf numFmtId="0" fontId="56" fillId="0" borderId="0" xfId="0" applyFont="1"/>
    <xf numFmtId="0" fontId="11" fillId="0" borderId="0" xfId="0" applyFont="1" applyAlignment="1">
      <alignment horizontal="justify" vertical="top" wrapText="1"/>
    </xf>
    <xf numFmtId="0" fontId="18" fillId="0" borderId="0" xfId="0" applyFont="1" applyAlignment="1">
      <alignment horizontal="justify" vertical="center" wrapText="1"/>
    </xf>
    <xf numFmtId="0" fontId="17" fillId="0" borderId="34" xfId="0" applyFont="1" applyBorder="1" applyAlignment="1">
      <alignment horizontal="justify" vertical="center" wrapText="1"/>
    </xf>
    <xf numFmtId="0" fontId="25" fillId="0" borderId="79" xfId="0" applyFont="1" applyBorder="1" applyAlignment="1">
      <alignment horizontal="justify" vertical="center" wrapText="1"/>
    </xf>
    <xf numFmtId="0" fontId="0" fillId="0" borderId="56" xfId="0" applyBorder="1"/>
    <xf numFmtId="0" fontId="0" fillId="0" borderId="57" xfId="0" applyBorder="1"/>
    <xf numFmtId="0" fontId="17" fillId="0" borderId="0" xfId="0" applyFont="1" applyAlignment="1">
      <alignment horizontal="justify" vertical="center" wrapText="1"/>
    </xf>
    <xf numFmtId="0" fontId="17" fillId="0" borderId="49" xfId="0" applyFont="1" applyBorder="1" applyAlignment="1">
      <alignment horizontal="justify" vertical="center" wrapText="1"/>
    </xf>
    <xf numFmtId="0" fontId="0" fillId="0" borderId="49" xfId="0" applyBorder="1"/>
    <xf numFmtId="0" fontId="43" fillId="0" borderId="0" xfId="1" applyFont="1" applyAlignment="1">
      <alignment horizontal="center" vertical="center" wrapText="1"/>
    </xf>
    <xf numFmtId="0" fontId="17" fillId="0" borderId="32" xfId="0" applyFont="1" applyBorder="1" applyAlignment="1">
      <alignment horizontal="justify" vertical="center" wrapText="1"/>
    </xf>
    <xf numFmtId="0" fontId="11" fillId="0" borderId="16" xfId="0" applyFont="1" applyBorder="1" applyAlignment="1">
      <alignment horizontal="center" vertical="center" wrapText="1"/>
    </xf>
    <xf numFmtId="0" fontId="0" fillId="0" borderId="24" xfId="0" applyBorder="1"/>
    <xf numFmtId="0" fontId="0" fillId="0" borderId="48" xfId="0" applyBorder="1"/>
    <xf numFmtId="0" fontId="0" fillId="0" borderId="33" xfId="0" applyBorder="1"/>
    <xf numFmtId="0" fontId="22" fillId="0" borderId="96" xfId="0" applyFont="1" applyBorder="1" applyAlignment="1">
      <alignment horizontal="justify" vertical="center" wrapText="1"/>
    </xf>
    <xf numFmtId="0" fontId="0" fillId="0" borderId="54" xfId="0" applyBorder="1"/>
    <xf numFmtId="0" fontId="15" fillId="0" borderId="16" xfId="0" applyFont="1" applyBorder="1" applyAlignment="1">
      <alignment horizontal="center" vertical="center" textRotation="90" wrapText="1"/>
    </xf>
    <xf numFmtId="3" fontId="12" fillId="0" borderId="16" xfId="0" applyNumberFormat="1" applyFont="1" applyBorder="1" applyAlignment="1">
      <alignment horizontal="center" vertical="center" wrapText="1"/>
    </xf>
    <xf numFmtId="3" fontId="0" fillId="0" borderId="14" xfId="0" applyNumberFormat="1" applyBorder="1"/>
    <xf numFmtId="3" fontId="0" fillId="0" borderId="15" xfId="0" applyNumberFormat="1" applyBorder="1"/>
    <xf numFmtId="0" fontId="53" fillId="0" borderId="0" xfId="0" applyFont="1" applyAlignment="1">
      <alignment horizontal="left"/>
    </xf>
    <xf numFmtId="0" fontId="19" fillId="0" borderId="0" xfId="0" applyFont="1" applyProtection="1">
      <protection locked="0"/>
    </xf>
    <xf numFmtId="0" fontId="22" fillId="0" borderId="70" xfId="0" applyFont="1" applyBorder="1" applyAlignment="1">
      <alignment horizontal="justify" vertical="center" wrapText="1"/>
    </xf>
    <xf numFmtId="0" fontId="18" fillId="0" borderId="49" xfId="0" applyFont="1" applyBorder="1" applyAlignment="1">
      <alignment horizontal="justify" vertical="center" wrapText="1"/>
    </xf>
    <xf numFmtId="0" fontId="15" fillId="0" borderId="80" xfId="0" applyFont="1" applyBorder="1" applyAlignment="1">
      <alignment horizontal="center" vertical="center" wrapText="1"/>
    </xf>
    <xf numFmtId="0" fontId="0" fillId="0" borderId="59" xfId="0" applyBorder="1"/>
    <xf numFmtId="0" fontId="0" fillId="0" borderId="60" xfId="0" applyBorder="1"/>
    <xf numFmtId="0" fontId="22" fillId="0" borderId="97" xfId="0" applyFont="1" applyBorder="1" applyAlignment="1">
      <alignment horizontal="justify" vertical="center" wrapText="1"/>
    </xf>
    <xf numFmtId="0" fontId="0" fillId="0" borderId="65" xfId="0" applyBorder="1"/>
    <xf numFmtId="0" fontId="22" fillId="0" borderId="100" xfId="0" applyFont="1" applyBorder="1" applyAlignment="1">
      <alignment horizontal="justify" vertical="center" wrapText="1"/>
    </xf>
    <xf numFmtId="0" fontId="22" fillId="0" borderId="24" xfId="0" applyFont="1" applyBorder="1" applyAlignment="1">
      <alignment horizontal="justify" vertical="center" wrapText="1"/>
    </xf>
    <xf numFmtId="0" fontId="22" fillId="0" borderId="48" xfId="0" applyFont="1" applyBorder="1" applyAlignment="1">
      <alignment horizontal="justify" vertical="center" wrapText="1"/>
    </xf>
    <xf numFmtId="0" fontId="15" fillId="0" borderId="0" xfId="0" applyFont="1" applyAlignment="1">
      <alignment horizontal="justify" vertical="top" wrapText="1"/>
    </xf>
    <xf numFmtId="0" fontId="31" fillId="0" borderId="0" xfId="0" applyFont="1" applyAlignment="1">
      <alignment horizontal="center" vertical="center" wrapText="1"/>
    </xf>
    <xf numFmtId="0" fontId="18" fillId="0" borderId="69" xfId="0" applyFont="1" applyBorder="1" applyAlignment="1">
      <alignment horizontal="justify" vertical="center" wrapText="1"/>
    </xf>
    <xf numFmtId="0" fontId="0" fillId="0" borderId="66" xfId="0" applyBorder="1"/>
    <xf numFmtId="0" fontId="0" fillId="0" borderId="69" xfId="0" applyBorder="1"/>
    <xf numFmtId="0" fontId="2" fillId="145" borderId="13" xfId="0" applyFont="1" applyFill="1" applyBorder="1" applyAlignment="1">
      <alignment horizontal="center" vertical="center" wrapText="1"/>
    </xf>
    <xf numFmtId="0" fontId="2" fillId="145" borderId="14" xfId="0" applyFont="1" applyFill="1" applyBorder="1" applyAlignment="1">
      <alignment horizontal="center" vertical="center" wrapText="1"/>
    </xf>
    <xf numFmtId="0" fontId="52" fillId="0" borderId="0" xfId="0" applyFont="1" applyAlignment="1">
      <alignment horizontal="left" vertical="center"/>
    </xf>
    <xf numFmtId="0" fontId="52" fillId="0" borderId="0" xfId="0" applyFont="1" applyAlignment="1">
      <alignment horizontal="left"/>
    </xf>
    <xf numFmtId="0" fontId="0" fillId="148" borderId="17" xfId="0" applyFill="1" applyBorder="1" applyAlignment="1">
      <alignment horizontal="center"/>
    </xf>
    <xf numFmtId="0" fontId="0" fillId="110" borderId="16" xfId="0" applyFill="1" applyBorder="1" applyAlignment="1">
      <alignment horizontal="center" vertical="center"/>
    </xf>
    <xf numFmtId="0" fontId="0" fillId="83" borderId="16" xfId="0" applyFill="1" applyBorder="1" applyAlignment="1">
      <alignment horizontal="center" vertical="center"/>
    </xf>
    <xf numFmtId="0" fontId="0" fillId="113" borderId="16" xfId="0" applyFill="1" applyBorder="1" applyAlignment="1">
      <alignment horizontal="center" vertical="center"/>
    </xf>
    <xf numFmtId="0" fontId="0" fillId="88" borderId="16" xfId="0" applyFill="1" applyBorder="1" applyAlignment="1">
      <alignment horizontal="center" vertical="center"/>
    </xf>
    <xf numFmtId="0" fontId="0" fillId="0" borderId="0" xfId="0" applyAlignment="1">
      <alignment horizontal="left" vertical="center"/>
    </xf>
    <xf numFmtId="0" fontId="16" fillId="14" borderId="13" xfId="0" applyFont="1" applyFill="1" applyBorder="1" applyAlignment="1">
      <alignment horizontal="center" vertical="center" wrapText="1"/>
    </xf>
    <xf numFmtId="0" fontId="59" fillId="0" borderId="13" xfId="0" applyFont="1" applyBorder="1" applyAlignment="1">
      <alignment wrapText="1"/>
    </xf>
    <xf numFmtId="0" fontId="16" fillId="62" borderId="13" xfId="0" applyFont="1" applyFill="1" applyBorder="1" applyAlignment="1">
      <alignment horizontal="center" vertical="center" wrapText="1"/>
    </xf>
    <xf numFmtId="0" fontId="59" fillId="62" borderId="13" xfId="0" applyFont="1" applyFill="1" applyBorder="1" applyAlignment="1">
      <alignment wrapText="1"/>
    </xf>
    <xf numFmtId="0" fontId="16" fillId="95" borderId="15" xfId="0" applyFont="1" applyFill="1" applyBorder="1" applyAlignment="1">
      <alignment horizontal="center" vertical="center" wrapText="1"/>
    </xf>
    <xf numFmtId="0" fontId="59" fillId="95" borderId="15" xfId="0" applyFont="1" applyFill="1" applyBorder="1" applyAlignment="1">
      <alignment wrapText="1"/>
    </xf>
    <xf numFmtId="0" fontId="16" fillId="97" borderId="16" xfId="0" applyFont="1" applyFill="1" applyBorder="1" applyAlignment="1">
      <alignment horizontal="center" vertical="center" wrapText="1"/>
    </xf>
    <xf numFmtId="0" fontId="59" fillId="97" borderId="16" xfId="0" applyFont="1" applyFill="1" applyBorder="1" applyAlignment="1">
      <alignment wrapText="1"/>
    </xf>
    <xf numFmtId="0" fontId="53" fillId="0" borderId="0" xfId="0" applyFont="1" applyAlignment="1">
      <alignment horizontal="center" vertical="center" wrapText="1"/>
    </xf>
    <xf numFmtId="0" fontId="16" fillId="117" borderId="16" xfId="0" applyFont="1" applyFill="1" applyBorder="1" applyAlignment="1">
      <alignment horizontal="center" vertical="center" wrapText="1"/>
    </xf>
    <xf numFmtId="0" fontId="59" fillId="117" borderId="16" xfId="0" applyFont="1" applyFill="1" applyBorder="1" applyAlignment="1">
      <alignment horizontal="center" vertical="center" wrapText="1"/>
    </xf>
    <xf numFmtId="0" fontId="16" fillId="37" borderId="16" xfId="0" applyFont="1" applyFill="1" applyBorder="1" applyAlignment="1">
      <alignment horizontal="center" vertical="center" wrapText="1"/>
    </xf>
    <xf numFmtId="0" fontId="59" fillId="37" borderId="16" xfId="0" applyFont="1" applyFill="1" applyBorder="1" applyAlignment="1">
      <alignment horizontal="center" vertical="center" wrapText="1"/>
    </xf>
    <xf numFmtId="0" fontId="16" fillId="93" borderId="16" xfId="0" applyFont="1" applyFill="1" applyBorder="1" applyAlignment="1">
      <alignment horizontal="center" vertical="center" wrapText="1"/>
    </xf>
    <xf numFmtId="0" fontId="59" fillId="93" borderId="16" xfId="0" applyFont="1" applyFill="1" applyBorder="1" applyAlignment="1">
      <alignment wrapText="1"/>
    </xf>
    <xf numFmtId="0" fontId="16" fillId="20" borderId="16" xfId="0" applyFont="1" applyFill="1" applyBorder="1" applyAlignment="1">
      <alignment horizontal="center" vertical="center" wrapText="1"/>
    </xf>
    <xf numFmtId="0" fontId="59" fillId="20" borderId="16" xfId="0" applyFont="1" applyFill="1" applyBorder="1" applyAlignment="1">
      <alignment wrapText="1"/>
    </xf>
    <xf numFmtId="0" fontId="16" fillId="117" borderId="70" xfId="0" applyFont="1" applyFill="1" applyBorder="1" applyAlignment="1">
      <alignment horizontal="center" vertical="center" wrapText="1"/>
    </xf>
    <xf numFmtId="0" fontId="16" fillId="117" borderId="58" xfId="0" applyFont="1" applyFill="1" applyBorder="1" applyAlignment="1">
      <alignment horizontal="center" vertical="center" wrapText="1"/>
    </xf>
    <xf numFmtId="0" fontId="16" fillId="37" borderId="33" xfId="0" applyFont="1" applyFill="1" applyBorder="1" applyAlignment="1">
      <alignment horizontal="center" vertical="center" wrapText="1"/>
    </xf>
    <xf numFmtId="0" fontId="59" fillId="37" borderId="13" xfId="0" applyFont="1" applyFill="1" applyBorder="1" applyAlignment="1">
      <alignment horizontal="center" vertical="center" wrapText="1"/>
    </xf>
    <xf numFmtId="0" fontId="2" fillId="0" borderId="16" xfId="0" applyFont="1" applyBorder="1" applyAlignment="1">
      <alignment horizontal="center" vertical="center" textRotation="90" wrapText="1"/>
    </xf>
    <xf numFmtId="0" fontId="0" fillId="0" borderId="58" xfId="0" applyBorder="1"/>
    <xf numFmtId="0" fontId="12" fillId="0" borderId="13" xfId="0" applyFont="1" applyBorder="1" applyAlignment="1">
      <alignment horizontal="justify" vertical="center" wrapText="1"/>
    </xf>
    <xf numFmtId="0" fontId="12" fillId="0" borderId="14" xfId="0" applyFont="1" applyBorder="1" applyAlignment="1">
      <alignment horizontal="justify" vertical="center" wrapText="1"/>
    </xf>
    <xf numFmtId="0" fontId="12" fillId="0" borderId="15" xfId="0" applyFont="1" applyBorder="1" applyAlignment="1">
      <alignment horizontal="justify" vertical="center" wrapText="1"/>
    </xf>
    <xf numFmtId="0" fontId="11" fillId="0" borderId="16" xfId="0" applyFont="1" applyBorder="1" applyAlignment="1">
      <alignment horizontal="center" vertical="center" textRotation="90" wrapText="1"/>
    </xf>
    <xf numFmtId="0" fontId="12" fillId="0" borderId="16" xfId="0" applyFont="1" applyBorder="1" applyAlignment="1">
      <alignment horizontal="center" vertical="center" textRotation="90" wrapText="1"/>
    </xf>
    <xf numFmtId="0" fontId="2" fillId="0" borderId="16" xfId="0" applyFont="1" applyBorder="1" applyAlignment="1">
      <alignment horizontal="justify" vertical="center" wrapText="1"/>
    </xf>
    <xf numFmtId="0" fontId="2" fillId="58" borderId="16" xfId="0" applyFont="1" applyFill="1" applyBorder="1" applyAlignment="1">
      <alignment horizontal="center" vertical="center"/>
    </xf>
    <xf numFmtId="0" fontId="58" fillId="22" borderId="33" xfId="0" applyFont="1" applyFill="1" applyBorder="1" applyAlignment="1">
      <alignment horizontal="center" vertical="center"/>
    </xf>
    <xf numFmtId="0" fontId="58" fillId="22" borderId="17" xfId="0" applyFont="1" applyFill="1" applyBorder="1" applyAlignment="1">
      <alignment horizontal="center" vertical="center"/>
    </xf>
    <xf numFmtId="0" fontId="59" fillId="31" borderId="16" xfId="0" applyFont="1" applyFill="1" applyBorder="1" applyAlignment="1">
      <alignment horizontal="center" vertical="center" wrapText="1"/>
    </xf>
    <xf numFmtId="0" fontId="22" fillId="0" borderId="96" xfId="0" applyFont="1" applyBorder="1" applyAlignment="1">
      <alignment vertical="center" wrapText="1"/>
    </xf>
    <xf numFmtId="0" fontId="0" fillId="71" borderId="33" xfId="0" applyFill="1" applyBorder="1" applyAlignment="1">
      <alignment horizontal="center" vertical="center"/>
    </xf>
    <xf numFmtId="0" fontId="0" fillId="71" borderId="17" xfId="0" applyFill="1" applyBorder="1" applyAlignment="1">
      <alignment horizontal="center" vertical="center"/>
    </xf>
    <xf numFmtId="0" fontId="2" fillId="39" borderId="16" xfId="0" applyFont="1" applyFill="1" applyBorder="1" applyAlignment="1">
      <alignment horizontal="center" vertical="center"/>
    </xf>
    <xf numFmtId="0" fontId="0" fillId="63" borderId="100" xfId="0" applyFill="1" applyBorder="1" applyAlignment="1">
      <alignment horizontal="center" vertical="center"/>
    </xf>
    <xf numFmtId="0" fontId="0" fillId="63" borderId="24" xfId="0" applyFill="1" applyBorder="1" applyAlignment="1">
      <alignment horizontal="center" vertical="center"/>
    </xf>
    <xf numFmtId="0" fontId="0" fillId="63" borderId="48" xfId="0" applyFill="1" applyBorder="1" applyAlignment="1">
      <alignment horizontal="center" vertical="center"/>
    </xf>
    <xf numFmtId="0" fontId="2" fillId="58" borderId="13" xfId="0" applyFont="1" applyFill="1" applyBorder="1" applyAlignment="1">
      <alignment horizontal="center" vertical="center"/>
    </xf>
    <xf numFmtId="0" fontId="2" fillId="58" borderId="14" xfId="0" applyFont="1" applyFill="1" applyBorder="1" applyAlignment="1">
      <alignment horizontal="center" vertical="center"/>
    </xf>
    <xf numFmtId="0" fontId="2" fillId="58" borderId="15" xfId="0" applyFont="1" applyFill="1" applyBorder="1" applyAlignment="1">
      <alignment horizontal="center" vertical="center"/>
    </xf>
    <xf numFmtId="0" fontId="2" fillId="92" borderId="16" xfId="0" applyFont="1" applyFill="1" applyBorder="1" applyAlignment="1">
      <alignment horizontal="center" vertical="center"/>
    </xf>
    <xf numFmtId="0" fontId="0" fillId="79" borderId="16" xfId="0" applyFill="1" applyBorder="1" applyAlignment="1">
      <alignment horizontal="center" vertical="center"/>
    </xf>
    <xf numFmtId="0" fontId="0" fillId="21" borderId="16" xfId="0" applyFill="1" applyBorder="1" applyAlignment="1">
      <alignment horizontal="center" vertical="center" textRotation="90"/>
    </xf>
    <xf numFmtId="0" fontId="0" fillId="42" borderId="16" xfId="0" applyFill="1" applyBorder="1" applyAlignment="1">
      <alignment horizontal="center" vertical="center"/>
    </xf>
    <xf numFmtId="0" fontId="0" fillId="80" borderId="16" xfId="0" applyFill="1" applyBorder="1" applyAlignment="1">
      <alignment horizontal="center" vertical="center"/>
    </xf>
    <xf numFmtId="0" fontId="2" fillId="59" borderId="16" xfId="0" applyFont="1" applyFill="1" applyBorder="1" applyAlignment="1">
      <alignment horizontal="center" vertical="center"/>
    </xf>
    <xf numFmtId="0" fontId="60" fillId="39" borderId="70" xfId="0" applyFont="1" applyFill="1" applyBorder="1" applyAlignment="1">
      <alignment horizontal="center" vertical="center" wrapText="1"/>
    </xf>
    <xf numFmtId="0" fontId="60" fillId="39" borderId="58" xfId="0" applyFont="1" applyFill="1" applyBorder="1" applyAlignment="1">
      <alignment horizontal="center" vertical="center" wrapText="1"/>
    </xf>
    <xf numFmtId="0" fontId="0" fillId="82" borderId="100" xfId="0" applyFill="1" applyBorder="1" applyAlignment="1">
      <alignment horizontal="center" vertical="center"/>
    </xf>
    <xf numFmtId="0" fontId="0" fillId="82" borderId="24" xfId="0" applyFill="1" applyBorder="1" applyAlignment="1">
      <alignment horizontal="center" vertical="center"/>
    </xf>
    <xf numFmtId="0" fontId="0" fillId="82" borderId="48" xfId="0" applyFill="1" applyBorder="1" applyAlignment="1">
      <alignment horizontal="center" vertical="center"/>
    </xf>
    <xf numFmtId="0" fontId="0" fillId="74" borderId="33" xfId="0" applyFill="1" applyBorder="1" applyAlignment="1">
      <alignment horizontal="center" vertical="center"/>
    </xf>
    <xf numFmtId="0" fontId="0" fillId="74" borderId="17" xfId="0" applyFill="1" applyBorder="1" applyAlignment="1">
      <alignment horizontal="center" vertical="center"/>
    </xf>
    <xf numFmtId="0" fontId="16" fillId="14" borderId="16" xfId="0" applyFont="1" applyFill="1" applyBorder="1" applyAlignment="1">
      <alignment horizontal="center" vertical="center"/>
    </xf>
    <xf numFmtId="0" fontId="59" fillId="0" borderId="16" xfId="0" applyFont="1" applyBorder="1"/>
    <xf numFmtId="0" fontId="16" fillId="19" borderId="16" xfId="0" applyFont="1" applyFill="1" applyBorder="1" applyAlignment="1">
      <alignment horizontal="center" vertical="center"/>
    </xf>
    <xf numFmtId="0" fontId="59" fillId="19" borderId="16" xfId="0" applyFont="1" applyFill="1" applyBorder="1"/>
    <xf numFmtId="0" fontId="0" fillId="94" borderId="17" xfId="0" applyFill="1" applyBorder="1" applyAlignment="1">
      <alignment horizontal="center" vertical="center"/>
    </xf>
    <xf numFmtId="0" fontId="59" fillId="37" borderId="16" xfId="0" applyFont="1" applyFill="1" applyBorder="1" applyAlignment="1">
      <alignment wrapText="1"/>
    </xf>
    <xf numFmtId="0" fontId="16" fillId="99" borderId="16" xfId="0" applyFont="1" applyFill="1" applyBorder="1" applyAlignment="1">
      <alignment horizontal="center" vertical="center" wrapText="1"/>
    </xf>
    <xf numFmtId="0" fontId="59" fillId="99" borderId="16" xfId="0" applyFont="1" applyFill="1" applyBorder="1" applyAlignment="1">
      <alignment wrapText="1"/>
    </xf>
    <xf numFmtId="0" fontId="0" fillId="69" borderId="31" xfId="0" applyFill="1" applyBorder="1" applyAlignment="1">
      <alignment horizontal="center" vertical="center"/>
    </xf>
    <xf numFmtId="0" fontId="0" fillId="69" borderId="0" xfId="0" applyFill="1" applyAlignment="1">
      <alignment horizontal="center" vertical="center"/>
    </xf>
    <xf numFmtId="0" fontId="0" fillId="66" borderId="100" xfId="0" applyFill="1" applyBorder="1" applyAlignment="1">
      <alignment horizontal="center" vertical="center"/>
    </xf>
    <xf numFmtId="0" fontId="0" fillId="66" borderId="24" xfId="0" applyFill="1" applyBorder="1" applyAlignment="1">
      <alignment horizontal="center" vertical="center"/>
    </xf>
    <xf numFmtId="0" fontId="0" fillId="66" borderId="48" xfId="0" applyFill="1" applyBorder="1" applyAlignment="1">
      <alignment horizontal="center" vertical="center"/>
    </xf>
    <xf numFmtId="0" fontId="2" fillId="14" borderId="17" xfId="0" applyFont="1" applyFill="1" applyBorder="1" applyAlignment="1">
      <alignment horizontal="center" vertical="center"/>
    </xf>
    <xf numFmtId="0" fontId="0" fillId="16" borderId="100" xfId="0" applyFill="1" applyBorder="1" applyAlignment="1">
      <alignment horizontal="center" vertical="center"/>
    </xf>
    <xf numFmtId="0" fontId="0" fillId="16" borderId="24" xfId="0" applyFill="1" applyBorder="1" applyAlignment="1">
      <alignment horizontal="center" vertical="center"/>
    </xf>
    <xf numFmtId="0" fontId="0" fillId="16" borderId="48" xfId="0" applyFill="1" applyBorder="1" applyAlignment="1">
      <alignment horizontal="center" vertical="center"/>
    </xf>
    <xf numFmtId="0" fontId="0" fillId="74" borderId="31" xfId="0" applyFill="1" applyBorder="1" applyAlignment="1">
      <alignment horizontal="center" vertical="center"/>
    </xf>
    <xf numFmtId="0" fontId="0" fillId="74" borderId="0" xfId="0" applyFill="1" applyAlignment="1">
      <alignment horizontal="center" vertical="center"/>
    </xf>
    <xf numFmtId="0" fontId="0" fillId="43" borderId="73" xfId="0" applyFill="1" applyBorder="1" applyAlignment="1">
      <alignment horizontal="center" vertical="center" textRotation="90"/>
    </xf>
    <xf numFmtId="0" fontId="0" fillId="43" borderId="31" xfId="0" applyFill="1" applyBorder="1" applyAlignment="1">
      <alignment horizontal="center" vertical="center" textRotation="90"/>
    </xf>
    <xf numFmtId="0" fontId="2" fillId="59" borderId="13" xfId="0" applyFont="1" applyFill="1" applyBorder="1" applyAlignment="1">
      <alignment horizontal="center" vertical="center"/>
    </xf>
    <xf numFmtId="0" fontId="2" fillId="59" borderId="14" xfId="0" applyFont="1" applyFill="1" applyBorder="1" applyAlignment="1">
      <alignment horizontal="center" vertical="center"/>
    </xf>
    <xf numFmtId="0" fontId="2" fillId="59" borderId="15" xfId="0" applyFont="1" applyFill="1" applyBorder="1" applyAlignment="1">
      <alignment horizontal="center" vertical="center"/>
    </xf>
    <xf numFmtId="0" fontId="2" fillId="39" borderId="13" xfId="0" applyFont="1" applyFill="1" applyBorder="1" applyAlignment="1">
      <alignment horizontal="center" vertical="center"/>
    </xf>
    <xf numFmtId="0" fontId="2" fillId="39" borderId="14" xfId="0" applyFont="1" applyFill="1" applyBorder="1" applyAlignment="1">
      <alignment horizontal="center" vertical="center"/>
    </xf>
    <xf numFmtId="0" fontId="2" fillId="39" borderId="15" xfId="0" applyFont="1" applyFill="1" applyBorder="1" applyAlignment="1">
      <alignment horizontal="center" vertical="center"/>
    </xf>
    <xf numFmtId="0" fontId="11" fillId="0" borderId="100"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48"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0" xfId="0" applyFont="1" applyAlignment="1">
      <alignment horizontal="center" vertical="center" wrapText="1"/>
    </xf>
    <xf numFmtId="0" fontId="11" fillId="0" borderId="32"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4" xfId="0" applyFont="1" applyBorder="1" applyAlignment="1">
      <alignment horizontal="center" vertical="center" wrapText="1"/>
    </xf>
    <xf numFmtId="0" fontId="15" fillId="0" borderId="58" xfId="0" applyFont="1" applyBorder="1" applyAlignment="1">
      <alignment horizontal="center" vertical="center" textRotation="90" wrapText="1"/>
    </xf>
    <xf numFmtId="0" fontId="0" fillId="57" borderId="16" xfId="0" applyFill="1" applyBorder="1" applyAlignment="1">
      <alignment horizontal="center" vertical="center"/>
    </xf>
    <xf numFmtId="0" fontId="12" fillId="0" borderId="70" xfId="0" applyFont="1" applyBorder="1" applyAlignment="1">
      <alignment horizontal="center" vertical="center" textRotation="90" wrapText="1"/>
    </xf>
    <xf numFmtId="0" fontId="12" fillId="0" borderId="58" xfId="0" applyFont="1" applyBorder="1" applyAlignment="1">
      <alignment horizontal="center" vertical="center" textRotation="90" wrapText="1"/>
    </xf>
    <xf numFmtId="0" fontId="12" fillId="0" borderId="32" xfId="0" applyFont="1" applyBorder="1" applyAlignment="1">
      <alignment horizontal="center" vertical="center" wrapText="1"/>
    </xf>
    <xf numFmtId="0" fontId="51" fillId="0" borderId="77" xfId="0" applyFont="1" applyBorder="1" applyAlignment="1">
      <alignment horizontal="left" vertical="center"/>
    </xf>
    <xf numFmtId="3" fontId="2" fillId="0" borderId="16" xfId="0" applyNumberFormat="1" applyFont="1" applyBorder="1" applyAlignment="1" applyProtection="1">
      <alignment horizontal="center" vertical="center" wrapText="1"/>
      <protection locked="0"/>
    </xf>
    <xf numFmtId="0" fontId="12" fillId="0" borderId="98" xfId="0" applyFont="1" applyBorder="1" applyAlignment="1">
      <alignment horizontal="justify" vertical="center" wrapText="1"/>
    </xf>
    <xf numFmtId="0" fontId="2" fillId="0" borderId="16" xfId="0" applyFont="1" applyBorder="1" applyAlignment="1" applyProtection="1">
      <alignment horizontal="center" vertical="center" wrapText="1"/>
      <protection locked="0"/>
    </xf>
    <xf numFmtId="49" fontId="12" fillId="0" borderId="16" xfId="0" applyNumberFormat="1" applyFont="1" applyBorder="1" applyAlignment="1">
      <alignment horizontal="center" vertical="center" wrapText="1"/>
    </xf>
    <xf numFmtId="0" fontId="12" fillId="0" borderId="0" xfId="0" applyFont="1" applyAlignment="1">
      <alignment horizontal="center" vertical="center" wrapText="1"/>
    </xf>
    <xf numFmtId="0" fontId="32" fillId="0" borderId="0" xfId="0" applyFont="1" applyAlignment="1">
      <alignment horizontal="justify" vertical="center" wrapText="1"/>
    </xf>
    <xf numFmtId="0" fontId="12" fillId="0" borderId="71" xfId="0" applyFont="1" applyBorder="1" applyAlignment="1" applyProtection="1">
      <alignment horizontal="justify" vertical="center" wrapText="1"/>
      <protection locked="0"/>
    </xf>
    <xf numFmtId="0" fontId="0" fillId="0" borderId="67" xfId="0" applyBorder="1" applyProtection="1">
      <protection locked="0"/>
    </xf>
    <xf numFmtId="0" fontId="0" fillId="0" borderId="68" xfId="0" applyBorder="1" applyProtection="1">
      <protection locked="0"/>
    </xf>
    <xf numFmtId="0" fontId="19" fillId="0" borderId="0" xfId="0" applyFont="1" applyAlignment="1" applyProtection="1">
      <alignment wrapText="1"/>
      <protection locked="0"/>
    </xf>
    <xf numFmtId="0" fontId="18" fillId="0" borderId="0" xfId="0" applyFont="1" applyAlignment="1">
      <alignment horizontal="justify" vertical="center"/>
    </xf>
    <xf numFmtId="0" fontId="19" fillId="0" borderId="14" xfId="0" applyFont="1" applyBorder="1"/>
    <xf numFmtId="0" fontId="19" fillId="0" borderId="15" xfId="0" applyFont="1" applyBorder="1"/>
    <xf numFmtId="0" fontId="25" fillId="0" borderId="70" xfId="0" applyFont="1" applyBorder="1" applyAlignment="1">
      <alignment horizontal="justify" vertical="center" wrapText="1"/>
    </xf>
    <xf numFmtId="0" fontId="0" fillId="0" borderId="31" xfId="0" applyBorder="1"/>
    <xf numFmtId="0" fontId="26" fillId="0" borderId="0" xfId="0" applyFont="1" applyAlignment="1">
      <alignment horizontal="justify" vertical="center" wrapText="1"/>
    </xf>
    <xf numFmtId="0" fontId="51" fillId="0" borderId="0" xfId="0" applyFont="1" applyAlignment="1">
      <alignment horizontal="left" vertical="center"/>
    </xf>
    <xf numFmtId="49" fontId="12" fillId="0" borderId="16" xfId="0" applyNumberFormat="1" applyFont="1" applyBorder="1" applyAlignment="1">
      <alignment horizontal="center" vertical="center" textRotation="90" wrapText="1"/>
    </xf>
    <xf numFmtId="0" fontId="25" fillId="0" borderId="96" xfId="0" applyFont="1" applyBorder="1" applyAlignment="1">
      <alignment horizontal="justify" vertical="center" wrapText="1"/>
    </xf>
    <xf numFmtId="0" fontId="26" fillId="0" borderId="0" xfId="0" applyFont="1" applyAlignment="1">
      <alignment horizontal="justify" vertical="center"/>
    </xf>
    <xf numFmtId="0" fontId="25" fillId="0" borderId="73" xfId="0" applyFont="1" applyBorder="1" applyAlignment="1">
      <alignment horizontal="justify" vertical="center" wrapText="1"/>
    </xf>
    <xf numFmtId="0" fontId="2" fillId="0" borderId="16" xfId="0" applyFont="1" applyBorder="1" applyAlignment="1" applyProtection="1">
      <alignment horizontal="justify" vertical="center" wrapText="1"/>
      <protection locked="0"/>
    </xf>
    <xf numFmtId="0" fontId="17" fillId="0" borderId="17" xfId="0" applyFont="1" applyBorder="1" applyAlignment="1">
      <alignment horizontal="justify" vertical="center" wrapText="1"/>
    </xf>
    <xf numFmtId="0" fontId="18" fillId="0" borderId="17" xfId="0" applyFont="1" applyBorder="1" applyAlignment="1">
      <alignment horizontal="justify" vertical="center" wrapText="1"/>
    </xf>
    <xf numFmtId="0" fontId="2" fillId="0" borderId="13" xfId="0" applyFont="1" applyBorder="1" applyAlignment="1">
      <alignment horizontal="justify" vertical="center" wrapText="1"/>
    </xf>
    <xf numFmtId="3" fontId="2" fillId="0" borderId="16" xfId="0" applyNumberFormat="1" applyFont="1" applyBorder="1" applyAlignment="1">
      <alignment horizontal="center" vertical="center" wrapText="1"/>
    </xf>
    <xf numFmtId="0" fontId="13" fillId="0" borderId="32" xfId="0" applyFont="1" applyBorder="1" applyAlignment="1">
      <alignment horizontal="center" vertical="center" wrapText="1"/>
    </xf>
    <xf numFmtId="0" fontId="14" fillId="0" borderId="0" xfId="0" applyFont="1"/>
    <xf numFmtId="0" fontId="14" fillId="104" borderId="33" xfId="0" applyFont="1" applyFill="1" applyBorder="1" applyAlignment="1">
      <alignment horizontal="center" vertical="center"/>
    </xf>
    <xf numFmtId="0" fontId="14" fillId="104" borderId="17" xfId="0" applyFont="1" applyFill="1" applyBorder="1" applyAlignment="1">
      <alignment horizontal="center" vertical="center"/>
    </xf>
    <xf numFmtId="0" fontId="16" fillId="104" borderId="58" xfId="0" applyFont="1" applyFill="1" applyBorder="1" applyAlignment="1">
      <alignment horizontal="center" vertical="center" textRotation="90" wrapText="1"/>
    </xf>
    <xf numFmtId="0" fontId="16" fillId="104" borderId="16" xfId="0" applyFont="1" applyFill="1" applyBorder="1" applyAlignment="1">
      <alignment horizontal="center" vertical="center" textRotation="90" wrapText="1"/>
    </xf>
    <xf numFmtId="0" fontId="16" fillId="130" borderId="58" xfId="0" applyFont="1" applyFill="1" applyBorder="1" applyAlignment="1">
      <alignment horizontal="center" vertical="center" textRotation="90" wrapText="1"/>
    </xf>
    <xf numFmtId="0" fontId="16" fillId="130" borderId="16" xfId="0" applyFont="1" applyFill="1" applyBorder="1" applyAlignment="1">
      <alignment horizontal="center" vertical="center" textRotation="90" wrapText="1"/>
    </xf>
    <xf numFmtId="0" fontId="16" fillId="131" borderId="58" xfId="0" applyFont="1" applyFill="1" applyBorder="1" applyAlignment="1">
      <alignment horizontal="center" vertical="center" textRotation="90" wrapText="1"/>
    </xf>
    <xf numFmtId="0" fontId="16" fillId="131" borderId="16" xfId="0" applyFont="1" applyFill="1" applyBorder="1" applyAlignment="1">
      <alignment horizontal="center" vertical="center" textRotation="90" wrapText="1"/>
    </xf>
    <xf numFmtId="0" fontId="16" fillId="127" borderId="58" xfId="0" applyFont="1" applyFill="1" applyBorder="1" applyAlignment="1">
      <alignment horizontal="center" vertical="center" textRotation="90" wrapText="1"/>
    </xf>
    <xf numFmtId="0" fontId="16" fillId="127" borderId="16" xfId="0" applyFont="1" applyFill="1" applyBorder="1" applyAlignment="1">
      <alignment horizontal="center" vertical="center" textRotation="90" wrapText="1"/>
    </xf>
    <xf numFmtId="0" fontId="16" fillId="132" borderId="16" xfId="0" applyFont="1" applyFill="1" applyBorder="1" applyAlignment="1">
      <alignment horizontal="center" vertical="center" textRotation="90"/>
    </xf>
    <xf numFmtId="0" fontId="2" fillId="133" borderId="16" xfId="0" applyFont="1" applyFill="1" applyBorder="1" applyAlignment="1">
      <alignment horizontal="center" vertical="center"/>
    </xf>
    <xf numFmtId="0" fontId="2" fillId="131" borderId="16" xfId="0" applyFont="1" applyFill="1" applyBorder="1" applyAlignment="1">
      <alignment horizontal="center" vertical="center"/>
    </xf>
    <xf numFmtId="0" fontId="2" fillId="133" borderId="16" xfId="0" applyFont="1" applyFill="1" applyBorder="1" applyAlignment="1">
      <alignment horizontal="center" vertical="center" wrapText="1"/>
    </xf>
    <xf numFmtId="0" fontId="2" fillId="131" borderId="16" xfId="0" applyFont="1" applyFill="1" applyBorder="1" applyAlignment="1">
      <alignment horizontal="center" vertical="center" wrapText="1"/>
    </xf>
    <xf numFmtId="0" fontId="58" fillId="37" borderId="16" xfId="0" applyFont="1" applyFill="1" applyBorder="1" applyAlignment="1">
      <alignment horizontal="center" vertical="center"/>
    </xf>
    <xf numFmtId="0" fontId="58" fillId="37" borderId="15" xfId="0" applyFont="1" applyFill="1" applyBorder="1" applyAlignment="1">
      <alignment horizontal="center" vertical="center"/>
    </xf>
    <xf numFmtId="0" fontId="58" fillId="128" borderId="16" xfId="0" applyFont="1" applyFill="1" applyBorder="1" applyAlignment="1">
      <alignment horizontal="center" vertical="center"/>
    </xf>
    <xf numFmtId="0" fontId="59" fillId="134" borderId="16" xfId="0" applyFont="1" applyFill="1" applyBorder="1" applyAlignment="1">
      <alignment horizontal="center" vertical="center"/>
    </xf>
    <xf numFmtId="0" fontId="0" fillId="40" borderId="16" xfId="0" applyFill="1" applyBorder="1" applyAlignment="1">
      <alignment horizontal="center" vertical="center"/>
    </xf>
    <xf numFmtId="0" fontId="0" fillId="130" borderId="16" xfId="0" applyFill="1" applyBorder="1" applyAlignment="1">
      <alignment horizontal="center" vertical="center"/>
    </xf>
    <xf numFmtId="0" fontId="0" fillId="40" borderId="16" xfId="0" applyFill="1" applyBorder="1" applyAlignment="1">
      <alignment horizontal="center"/>
    </xf>
    <xf numFmtId="0" fontId="0" fillId="130" borderId="16" xfId="0" applyFill="1" applyBorder="1" applyAlignment="1">
      <alignment horizontal="center"/>
    </xf>
    <xf numFmtId="0" fontId="57" fillId="29" borderId="16" xfId="0" applyFont="1" applyFill="1" applyBorder="1" applyAlignment="1">
      <alignment horizontal="center" vertical="center" textRotation="90"/>
    </xf>
    <xf numFmtId="0" fontId="51" fillId="0" borderId="0" xfId="0" applyFont="1" applyAlignment="1">
      <alignment horizontal="left" vertical="center" wrapText="1"/>
    </xf>
    <xf numFmtId="0" fontId="51" fillId="0" borderId="0" xfId="0" applyFont="1" applyAlignment="1" applyProtection="1">
      <alignment horizontal="left"/>
      <protection hidden="1"/>
    </xf>
    <xf numFmtId="0" fontId="53" fillId="0" borderId="77" xfId="0" applyFont="1" applyBorder="1" applyAlignment="1">
      <alignment horizontal="left" vertical="center"/>
    </xf>
    <xf numFmtId="0" fontId="61" fillId="0" borderId="0" xfId="0" applyFont="1" applyAlignment="1">
      <alignment horizontal="left"/>
    </xf>
    <xf numFmtId="0" fontId="2" fillId="8" borderId="16" xfId="0" applyFont="1" applyFill="1" applyBorder="1" applyAlignment="1">
      <alignment horizontal="center" vertical="center" wrapText="1"/>
    </xf>
    <xf numFmtId="0" fontId="22" fillId="0" borderId="99" xfId="0" applyFont="1" applyBorder="1" applyAlignment="1">
      <alignment horizontal="justify" vertical="center" wrapText="1"/>
    </xf>
    <xf numFmtId="0" fontId="0" fillId="0" borderId="72" xfId="0" applyBorder="1"/>
    <xf numFmtId="3" fontId="11" fillId="0" borderId="80" xfId="0" applyNumberFormat="1" applyFont="1" applyBorder="1" applyAlignment="1" applyProtection="1">
      <alignment horizontal="center" vertical="center" wrapText="1"/>
      <protection locked="0"/>
    </xf>
    <xf numFmtId="3" fontId="0" fillId="0" borderId="59" xfId="0" applyNumberFormat="1" applyBorder="1" applyProtection="1">
      <protection locked="0"/>
    </xf>
    <xf numFmtId="3" fontId="0" fillId="0" borderId="60" xfId="0" applyNumberFormat="1" applyBorder="1" applyProtection="1">
      <protection locked="0"/>
    </xf>
    <xf numFmtId="3" fontId="12" fillId="0" borderId="16" xfId="2" applyNumberFormat="1" applyFont="1" applyBorder="1" applyAlignment="1" applyProtection="1">
      <alignment horizontal="center" vertical="center" wrapText="1" shrinkToFit="1"/>
      <protection locked="0"/>
    </xf>
    <xf numFmtId="0" fontId="10" fillId="6" borderId="84" xfId="0" applyFont="1" applyFill="1" applyBorder="1" applyAlignment="1">
      <alignment horizontal="center" vertical="center" wrapText="1"/>
    </xf>
    <xf numFmtId="3" fontId="2" fillId="0" borderId="13" xfId="0" applyNumberFormat="1" applyFont="1" applyBorder="1" applyAlignment="1" applyProtection="1">
      <alignment horizontal="center" vertical="center" wrapText="1"/>
      <protection locked="0"/>
    </xf>
    <xf numFmtId="3" fontId="2" fillId="0" borderId="14" xfId="0" applyNumberFormat="1" applyFont="1" applyBorder="1" applyAlignment="1" applyProtection="1">
      <alignment horizontal="center" vertical="center" wrapText="1"/>
      <protection locked="0"/>
    </xf>
    <xf numFmtId="3" fontId="2" fillId="0" borderId="15" xfId="0" applyNumberFormat="1" applyFont="1" applyBorder="1" applyAlignment="1" applyProtection="1">
      <alignment horizontal="center" vertical="center" wrapText="1"/>
      <protection locked="0"/>
    </xf>
    <xf numFmtId="0" fontId="61" fillId="0" borderId="0" xfId="0" applyFont="1" applyAlignment="1">
      <alignment horizontal="left" vertical="center"/>
    </xf>
    <xf numFmtId="49" fontId="12" fillId="0" borderId="16" xfId="0" applyNumberFormat="1" applyFont="1" applyBorder="1" applyAlignment="1" applyProtection="1">
      <alignment horizontal="center" vertical="center" wrapText="1"/>
      <protection locked="0"/>
    </xf>
    <xf numFmtId="49" fontId="0" fillId="0" borderId="14" xfId="0" applyNumberFormat="1" applyBorder="1" applyProtection="1">
      <protection locked="0"/>
    </xf>
    <xf numFmtId="49" fontId="0" fillId="0" borderId="15" xfId="0" applyNumberFormat="1" applyBorder="1" applyProtection="1">
      <protection locked="0"/>
    </xf>
    <xf numFmtId="0" fontId="18" fillId="0" borderId="64" xfId="0" applyFont="1" applyBorder="1" applyAlignment="1">
      <alignment horizontal="justify" vertical="center" wrapText="1"/>
    </xf>
    <xf numFmtId="0" fontId="0" fillId="0" borderId="64" xfId="0" applyBorder="1"/>
    <xf numFmtId="0" fontId="51" fillId="0" borderId="0" xfId="0" applyFont="1" applyAlignment="1">
      <alignment horizontal="left"/>
    </xf>
    <xf numFmtId="0" fontId="2" fillId="0" borderId="71" xfId="0" applyFont="1" applyBorder="1" applyAlignment="1" applyProtection="1">
      <alignment horizontal="justify" vertical="center" wrapText="1"/>
      <protection locked="0"/>
    </xf>
    <xf numFmtId="0" fontId="30" fillId="3" borderId="84" xfId="0" applyFont="1" applyFill="1" applyBorder="1" applyAlignment="1">
      <alignment horizontal="center" vertical="center" wrapText="1"/>
    </xf>
    <xf numFmtId="0" fontId="22" fillId="0" borderId="79" xfId="0" applyFont="1" applyBorder="1" applyAlignment="1">
      <alignment horizontal="justify" vertical="center" wrapText="1"/>
    </xf>
    <xf numFmtId="0" fontId="12" fillId="0" borderId="70" xfId="0" applyFont="1" applyBorder="1" applyAlignment="1">
      <alignment horizontal="justify" vertical="center" wrapText="1"/>
    </xf>
    <xf numFmtId="0" fontId="32" fillId="0" borderId="49" xfId="0" applyFont="1" applyBorder="1" applyAlignment="1">
      <alignment horizontal="justify" vertical="center" wrapText="1"/>
    </xf>
    <xf numFmtId="0" fontId="17" fillId="0" borderId="66" xfId="0" applyFont="1" applyBorder="1" applyAlignment="1">
      <alignment horizontal="justify" vertical="center" wrapText="1"/>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15" xfId="0" applyFont="1" applyBorder="1" applyAlignment="1">
      <alignment horizontal="center" vertical="center" wrapText="1"/>
    </xf>
    <xf numFmtId="3" fontId="12" fillId="0" borderId="13" xfId="0" applyNumberFormat="1" applyFont="1" applyBorder="1" applyAlignment="1" applyProtection="1">
      <alignment horizontal="justify" vertical="center" wrapText="1"/>
      <protection locked="0"/>
    </xf>
    <xf numFmtId="3" fontId="12" fillId="0" borderId="14" xfId="0" applyNumberFormat="1" applyFont="1" applyBorder="1" applyAlignment="1" applyProtection="1">
      <alignment horizontal="justify" vertical="center" wrapText="1"/>
      <protection locked="0"/>
    </xf>
    <xf numFmtId="3" fontId="12" fillId="0" borderId="15" xfId="0" applyNumberFormat="1" applyFont="1" applyBorder="1" applyAlignment="1" applyProtection="1">
      <alignment horizontal="justify" vertical="center" wrapText="1"/>
      <protection locked="0"/>
    </xf>
    <xf numFmtId="0" fontId="21" fillId="0" borderId="14" xfId="0" applyFont="1" applyBorder="1" applyAlignment="1">
      <alignment horizontal="justify" vertical="center" wrapText="1"/>
    </xf>
    <xf numFmtId="0" fontId="21" fillId="0" borderId="15" xfId="0" applyFont="1" applyBorder="1" applyAlignment="1">
      <alignment horizontal="justify" vertical="center" wrapText="1"/>
    </xf>
    <xf numFmtId="0" fontId="59" fillId="0" borderId="0" xfId="0" applyFont="1" applyAlignment="1">
      <alignment horizontal="center" vertical="center" wrapText="1"/>
    </xf>
    <xf numFmtId="0" fontId="59" fillId="105" borderId="0" xfId="0" applyFont="1" applyFill="1" applyAlignment="1">
      <alignment horizontal="center" vertical="center" wrapText="1"/>
    </xf>
    <xf numFmtId="0" fontId="2" fillId="107" borderId="0" xfId="0" applyFont="1" applyFill="1" applyAlignment="1">
      <alignment horizontal="center" vertical="center" wrapText="1"/>
    </xf>
    <xf numFmtId="0" fontId="2" fillId="42" borderId="0" xfId="0" applyFont="1" applyFill="1" applyAlignment="1">
      <alignment horizontal="center" vertical="center" wrapText="1"/>
    </xf>
    <xf numFmtId="0" fontId="2" fillId="88" borderId="0" xfId="0" applyFont="1" applyFill="1" applyAlignment="1">
      <alignment horizontal="center" vertical="center" wrapText="1"/>
    </xf>
    <xf numFmtId="0" fontId="2" fillId="92" borderId="0" xfId="0" applyFont="1" applyFill="1" applyAlignment="1">
      <alignment horizontal="center" vertical="center" wrapText="1"/>
    </xf>
    <xf numFmtId="0" fontId="2" fillId="100" borderId="0" xfId="0" applyFont="1" applyFill="1" applyAlignment="1">
      <alignment horizontal="center" vertical="center" wrapText="1"/>
    </xf>
    <xf numFmtId="0" fontId="59" fillId="104" borderId="0" xfId="0" applyFont="1" applyFill="1" applyAlignment="1">
      <alignment horizontal="center" vertical="center" wrapText="1"/>
    </xf>
    <xf numFmtId="0" fontId="0" fillId="10" borderId="0" xfId="0" applyFill="1" applyAlignment="1">
      <alignment horizontal="center" vertical="center"/>
    </xf>
    <xf numFmtId="0" fontId="59" fillId="73" borderId="0" xfId="0" applyFont="1" applyFill="1" applyAlignment="1">
      <alignment horizontal="center" vertical="center" wrapText="1"/>
    </xf>
    <xf numFmtId="0" fontId="13" fillId="0" borderId="17" xfId="0" applyFont="1" applyBorder="1" applyAlignment="1">
      <alignment horizontal="right" vertical="center" wrapText="1"/>
    </xf>
    <xf numFmtId="0" fontId="16" fillId="15" borderId="0" xfId="0" applyFont="1" applyFill="1" applyAlignment="1">
      <alignment horizontal="center" vertical="center" wrapText="1"/>
    </xf>
    <xf numFmtId="0" fontId="0" fillId="15" borderId="0" xfId="0" applyFill="1" applyAlignment="1">
      <alignment horizontal="center" vertical="center"/>
    </xf>
    <xf numFmtId="0" fontId="2" fillId="0" borderId="0" xfId="0" applyFont="1" applyAlignment="1">
      <alignment horizontal="center" vertical="center"/>
    </xf>
    <xf numFmtId="0" fontId="59" fillId="108" borderId="0" xfId="0" applyFont="1" applyFill="1" applyAlignment="1">
      <alignment horizontal="center" vertical="center" wrapText="1"/>
    </xf>
    <xf numFmtId="0" fontId="0" fillId="0" borderId="73" xfId="0" applyBorder="1"/>
    <xf numFmtId="0" fontId="10" fillId="5" borderId="84" xfId="0" applyFont="1" applyFill="1" applyBorder="1" applyAlignment="1">
      <alignment horizontal="center" vertical="center" wrapText="1"/>
    </xf>
    <xf numFmtId="0" fontId="12" fillId="0" borderId="13" xfId="0" applyFont="1" applyBorder="1" applyAlignment="1" applyProtection="1">
      <alignment horizontal="justify" vertical="center" wrapText="1"/>
      <protection locked="0"/>
    </xf>
    <xf numFmtId="0" fontId="12" fillId="0" borderId="14" xfId="0" applyFont="1" applyBorder="1" applyAlignment="1" applyProtection="1">
      <alignment horizontal="justify" vertical="center" wrapText="1"/>
      <protection locked="0"/>
    </xf>
    <xf numFmtId="0" fontId="12" fillId="0" borderId="15" xfId="0" applyFont="1" applyBorder="1" applyAlignment="1" applyProtection="1">
      <alignment horizontal="justify" vertical="center" wrapText="1"/>
      <protection locked="0"/>
    </xf>
    <xf numFmtId="0" fontId="2" fillId="0" borderId="15" xfId="0" applyFont="1" applyBorder="1" applyAlignment="1">
      <alignment horizontal="center" vertical="center" wrapText="1"/>
    </xf>
    <xf numFmtId="0" fontId="16" fillId="0" borderId="32" xfId="0" applyFont="1" applyBorder="1" applyAlignment="1">
      <alignment horizontal="center" vertical="center" wrapText="1"/>
    </xf>
    <xf numFmtId="0" fontId="18" fillId="0" borderId="66" xfId="0" applyFont="1" applyBorder="1" applyAlignment="1">
      <alignment horizontal="justify" vertical="center" wrapText="1"/>
    </xf>
    <xf numFmtId="0" fontId="2" fillId="39" borderId="16" xfId="0" applyFont="1" applyFill="1" applyBorder="1" applyAlignment="1">
      <alignment horizontal="center" vertical="center" wrapText="1"/>
    </xf>
    <xf numFmtId="0" fontId="2" fillId="58" borderId="16" xfId="0" applyFont="1" applyFill="1" applyBorder="1" applyAlignment="1">
      <alignment horizontal="center" vertical="center" wrapText="1"/>
    </xf>
    <xf numFmtId="0" fontId="32" fillId="0" borderId="32" xfId="0" applyFont="1" applyBorder="1" applyAlignment="1">
      <alignment horizontal="justify" vertical="center" wrapText="1"/>
    </xf>
    <xf numFmtId="0" fontId="0" fillId="0" borderId="0" xfId="0" applyAlignment="1">
      <alignment horizontal="left"/>
    </xf>
    <xf numFmtId="0" fontId="15" fillId="0" borderId="100"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48"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34" xfId="0" applyFont="1" applyBorder="1" applyAlignment="1">
      <alignment horizontal="center" vertical="center" wrapText="1"/>
    </xf>
    <xf numFmtId="0" fontId="0" fillId="122" borderId="0" xfId="0" applyFill="1" applyAlignment="1">
      <alignment horizontal="center" vertical="center"/>
    </xf>
    <xf numFmtId="0" fontId="63" fillId="15" borderId="0" xfId="0" applyFont="1" applyFill="1" applyAlignment="1">
      <alignment horizontal="center" vertical="center" wrapText="1"/>
    </xf>
    <xf numFmtId="0" fontId="2" fillId="59" borderId="16" xfId="0" applyFont="1" applyFill="1" applyBorder="1" applyAlignment="1">
      <alignment horizontal="center" vertical="center" wrapText="1"/>
    </xf>
    <xf numFmtId="0" fontId="2" fillId="124" borderId="0" xfId="0" applyFont="1" applyFill="1" applyAlignment="1">
      <alignment horizontal="center" vertical="center" wrapText="1"/>
    </xf>
    <xf numFmtId="0" fontId="31" fillId="0" borderId="32" xfId="0" applyFont="1" applyBorder="1" applyAlignment="1">
      <alignment horizontal="center" vertical="center" wrapText="1"/>
    </xf>
    <xf numFmtId="0" fontId="0" fillId="0" borderId="24" xfId="0" applyBorder="1" applyAlignment="1">
      <alignment vertical="center"/>
    </xf>
    <xf numFmtId="0" fontId="0" fillId="0" borderId="48" xfId="0" applyBorder="1" applyAlignment="1">
      <alignment vertical="center"/>
    </xf>
    <xf numFmtId="0" fontId="2" fillId="21" borderId="13" xfId="0" applyFont="1" applyFill="1" applyBorder="1" applyAlignment="1">
      <alignment horizontal="center" vertical="center"/>
    </xf>
    <xf numFmtId="0" fontId="2" fillId="21" borderId="14" xfId="0" applyFont="1" applyFill="1" applyBorder="1" applyAlignment="1">
      <alignment horizontal="center" vertical="center"/>
    </xf>
    <xf numFmtId="0" fontId="14" fillId="92" borderId="17" xfId="0" applyFont="1" applyFill="1" applyBorder="1" applyAlignment="1">
      <alignment horizontal="center" vertical="center"/>
    </xf>
    <xf numFmtId="0" fontId="14" fillId="92" borderId="34" xfId="0" applyFont="1" applyFill="1" applyBorder="1" applyAlignment="1">
      <alignment horizontal="center" vertical="center"/>
    </xf>
    <xf numFmtId="0" fontId="0" fillId="0" borderId="16" xfId="0" applyBorder="1" applyProtection="1">
      <protection locked="0"/>
    </xf>
    <xf numFmtId="0" fontId="14" fillId="0" borderId="0" xfId="0" applyFont="1" applyAlignment="1">
      <alignment vertical="center" wrapText="1"/>
    </xf>
    <xf numFmtId="0" fontId="11" fillId="0" borderId="13" xfId="0" applyFont="1" applyBorder="1" applyAlignment="1">
      <alignment horizontal="center" vertical="center" wrapText="1"/>
    </xf>
    <xf numFmtId="0" fontId="48" fillId="0" borderId="0" xfId="1" applyFont="1" applyAlignment="1">
      <alignment horizontal="right" vertical="center" wrapText="1"/>
    </xf>
    <xf numFmtId="0" fontId="41" fillId="0" borderId="16" xfId="0" applyFont="1" applyBorder="1" applyAlignment="1">
      <alignment horizontal="center" vertical="center" wrapText="1"/>
    </xf>
    <xf numFmtId="0" fontId="31" fillId="0" borderId="16" xfId="0" applyFont="1" applyBorder="1" applyAlignment="1">
      <alignment horizontal="center" vertical="center" wrapText="1"/>
    </xf>
  </cellXfs>
  <cellStyles count="6">
    <cellStyle name="Hipervínculo" xfId="1" builtinId="8"/>
    <cellStyle name="Normal" xfId="0" builtinId="0"/>
    <cellStyle name="Normal 2 3" xfId="4"/>
    <cellStyle name="Normal 3" xfId="5"/>
    <cellStyle name="Normal 4" xfId="3"/>
    <cellStyle name="Porcentual 2" xfId="2"/>
  </cellStyles>
  <dxfs count="1126">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8" tint="0.79995117038483843"/>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7"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patternType="mediumGray"/>
      </fill>
    </dxf>
    <dxf>
      <fill>
        <patternFill>
          <bgColor rgb="FFFF0000"/>
        </patternFill>
      </fill>
    </dxf>
    <dxf>
      <font>
        <b/>
        <i val="0"/>
      </font>
      <fill>
        <patternFill>
          <bgColor rgb="FFFFFF00"/>
        </patternFill>
      </fill>
    </dxf>
    <dxf>
      <font>
        <b/>
        <i val="0"/>
      </font>
      <fill>
        <patternFill>
          <bgColor rgb="FFFFFF00"/>
        </patternFill>
      </fill>
    </dxf>
    <dxf>
      <font>
        <b/>
        <i val="0"/>
      </font>
      <fill>
        <patternFill>
          <bgColor rgb="FFFFFF00"/>
        </patternFill>
      </fill>
    </dxf>
    <dxf>
      <fill>
        <patternFill>
          <bgColor rgb="FFFF0000"/>
        </patternFill>
      </fill>
    </dxf>
    <dxf>
      <fill>
        <patternFill patternType="mediumGray"/>
      </fill>
    </dxf>
    <dxf>
      <font>
        <b/>
        <i val="0"/>
      </font>
      <fill>
        <patternFill>
          <bgColor rgb="FFFFFF00"/>
        </patternFill>
      </fill>
    </dxf>
    <dxf>
      <font>
        <b/>
        <i val="0"/>
      </font>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theme="8" tint="0.79995117038483843"/>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solid">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fgColor indexed="64"/>
          <bgColor theme="9"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patternType="mediumGray"/>
      </fill>
    </dxf>
    <dxf>
      <font>
        <b/>
        <i val="0"/>
      </font>
      <fill>
        <patternFill>
          <bgColor rgb="FFFFFF00"/>
        </patternFill>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patternType="mediumGray"/>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8" tint="0.79995117038483843"/>
        </patternFill>
      </fill>
    </dxf>
    <dxf>
      <fill>
        <patternFill>
          <fgColor indexed="64"/>
          <bgColor theme="5" tint="0.59996337778862885"/>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7"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ont>
        <b/>
        <i val="0"/>
      </font>
      <fill>
        <patternFill>
          <bgColor rgb="FFFFFF00"/>
        </patternFill>
      </fill>
    </dxf>
    <dxf>
      <font>
        <b/>
        <i val="0"/>
      </font>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FF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ont>
        <b/>
        <i val="0"/>
      </font>
      <fill>
        <patternFill>
          <bgColor rgb="FFFFFF00"/>
        </patternFill>
      </fill>
    </dxf>
    <dxf>
      <fill>
        <patternFill patternType="mediumGray"/>
      </fill>
    </dxf>
    <dxf>
      <fill>
        <patternFill>
          <bgColor rgb="FFFF0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7"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patternType="mediumGray"/>
      </fill>
    </dxf>
    <dxf>
      <fill>
        <patternFill patternType="mediumGray"/>
      </fill>
    </dxf>
    <dxf>
      <fill>
        <patternFill patternType="mediumGray"/>
      </fill>
    </dxf>
    <dxf>
      <font>
        <b/>
        <i val="0"/>
      </font>
      <fill>
        <patternFill>
          <bgColor rgb="FFFFFF00"/>
        </patternFill>
      </fill>
    </dxf>
    <dxf>
      <fill>
        <patternFill patternType="mediumGray"/>
      </fill>
    </dxf>
    <dxf>
      <fill>
        <patternFill patternType="mediumGray"/>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0000"/>
        </patternFill>
      </fill>
    </dxf>
    <dxf>
      <fill>
        <patternFill>
          <bgColor rgb="FFFFFF00"/>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s>
  <tableStyles count="1" defaultTableStyle="TableStyleMedium2" defaultPivotStyle="PivotStyleLight16">
    <tableStyle name="Invisible" pivot="0" table="0" count="0"/>
  </tableStyles>
  <colors>
    <mruColors>
      <color rgb="FFFFFF00"/>
      <color rgb="FF47FFF6"/>
      <color rgb="FF77649C"/>
      <color rgb="FFFFCCFF"/>
      <color rgb="FFCC99FF"/>
      <color rgb="FFABA1C5"/>
      <color rgb="FF9966FF"/>
      <color rgb="FFCCCCFF"/>
      <color rgb="FF8787AF"/>
      <color rgb="FF66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2" name="Imagen 1">
          <a:extLst>
            <a:ext uri="{FF2B5EF4-FFF2-40B4-BE49-F238E27FC236}">
              <a16:creationId xmlns:a16="http://schemas.microsoft.com/office/drawing/2014/main" id="{811B5EF5-85DC-4B64-9B74-EB60683799A8}"/>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30</xdr:col>
      <xdr:colOff>3420</xdr:colOff>
      <xdr:row>0</xdr:row>
      <xdr:rowOff>1140775</xdr:rowOff>
    </xdr:to>
    <xdr:pic>
      <xdr:nvPicPr>
        <xdr:cNvPr id="3" name="Imagen 2">
          <a:extLst>
            <a:ext uri="{FF2B5EF4-FFF2-40B4-BE49-F238E27FC236}">
              <a16:creationId xmlns:a16="http://schemas.microsoft.com/office/drawing/2014/main" id="{AF756E59-C412-44AF-BB5D-A9DDE79C9C10}"/>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3" name="Imagen 2">
          <a:extLst>
            <a:ext uri="{FF2B5EF4-FFF2-40B4-BE49-F238E27FC236}">
              <a16:creationId xmlns:a16="http://schemas.microsoft.com/office/drawing/2014/main" id="{A24EB681-662C-4CCF-8FF3-76340FEBABD6}"/>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30</xdr:col>
      <xdr:colOff>3420</xdr:colOff>
      <xdr:row>0</xdr:row>
      <xdr:rowOff>1140775</xdr:rowOff>
    </xdr:to>
    <xdr:pic>
      <xdr:nvPicPr>
        <xdr:cNvPr id="5" name="Imagen 4">
          <a:extLst>
            <a:ext uri="{FF2B5EF4-FFF2-40B4-BE49-F238E27FC236}">
              <a16:creationId xmlns:a16="http://schemas.microsoft.com/office/drawing/2014/main" id="{3B0C1AFE-7FBE-4CD8-932D-9AD57BAF6009}"/>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0</xdr:row>
      <xdr:rowOff>9525</xdr:rowOff>
    </xdr:from>
    <xdr:to>
      <xdr:col>5</xdr:col>
      <xdr:colOff>113325</xdr:colOff>
      <xdr:row>0</xdr:row>
      <xdr:rowOff>1020490</xdr:rowOff>
    </xdr:to>
    <xdr:pic>
      <xdr:nvPicPr>
        <xdr:cNvPr id="2" name="Imagen 1">
          <a:extLst>
            <a:ext uri="{FF2B5EF4-FFF2-40B4-BE49-F238E27FC236}">
              <a16:creationId xmlns:a16="http://schemas.microsoft.com/office/drawing/2014/main" id="{1051E882-37E6-4DD8-9A03-AFC0C05B1F84}"/>
            </a:ext>
          </a:extLst>
        </xdr:cNvPr>
        <xdr:cNvPicPr preferRelativeResize="0">
          <a:picLocks/>
        </xdr:cNvPicPr>
      </xdr:nvPicPr>
      <xdr:blipFill>
        <a:blip xmlns:r="http://schemas.openxmlformats.org/officeDocument/2006/relationships" r:embed="rId1"/>
        <a:stretch>
          <a:fillRect/>
        </a:stretch>
      </xdr:blipFill>
      <xdr:spPr>
        <a:xfrm>
          <a:off x="390525" y="9525"/>
          <a:ext cx="1094400" cy="1011600"/>
        </a:xfrm>
        <a:prstGeom prst="rect">
          <a:avLst/>
        </a:prstGeom>
      </xdr:spPr>
    </xdr:pic>
    <xdr:clientData/>
  </xdr:twoCellAnchor>
  <xdr:twoCellAnchor editAs="oneCell">
    <xdr:from>
      <xdr:col>28</xdr:col>
      <xdr:colOff>206375</xdr:colOff>
      <xdr:row>0</xdr:row>
      <xdr:rowOff>0</xdr:rowOff>
    </xdr:from>
    <xdr:to>
      <xdr:col>38</xdr:col>
      <xdr:colOff>2110</xdr:colOff>
      <xdr:row>0</xdr:row>
      <xdr:rowOff>1140775</xdr:rowOff>
    </xdr:to>
    <xdr:pic>
      <xdr:nvPicPr>
        <xdr:cNvPr id="3" name="Imagen 2">
          <a:extLst>
            <a:ext uri="{FF2B5EF4-FFF2-40B4-BE49-F238E27FC236}">
              <a16:creationId xmlns:a16="http://schemas.microsoft.com/office/drawing/2014/main" id="{FD0F8599-6466-4765-89BE-356CC27C8770}"/>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7273925" y="0"/>
          <a:ext cx="2268425" cy="11407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3" name="Imagen 2">
          <a:extLst>
            <a:ext uri="{FF2B5EF4-FFF2-40B4-BE49-F238E27FC236}">
              <a16:creationId xmlns:a16="http://schemas.microsoft.com/office/drawing/2014/main" id="{938DDB68-2FC6-4622-BE25-A59F1A09E90D}"/>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247260</xdr:colOff>
      <xdr:row>0</xdr:row>
      <xdr:rowOff>1140775</xdr:rowOff>
    </xdr:to>
    <xdr:pic>
      <xdr:nvPicPr>
        <xdr:cNvPr id="5" name="Imagen 4">
          <a:extLst>
            <a:ext uri="{FF2B5EF4-FFF2-40B4-BE49-F238E27FC236}">
              <a16:creationId xmlns:a16="http://schemas.microsoft.com/office/drawing/2014/main" id="{9D2B2A73-9B5A-468B-B155-FBD51A087424}"/>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3" name="Imagen 2">
          <a:extLst>
            <a:ext uri="{FF2B5EF4-FFF2-40B4-BE49-F238E27FC236}">
              <a16:creationId xmlns:a16="http://schemas.microsoft.com/office/drawing/2014/main" id="{145791FB-F937-4642-AF12-203E0C2AD736}"/>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240275</xdr:colOff>
      <xdr:row>0</xdr:row>
      <xdr:rowOff>1140775</xdr:rowOff>
    </xdr:to>
    <xdr:pic>
      <xdr:nvPicPr>
        <xdr:cNvPr id="5" name="Imagen 4">
          <a:extLst>
            <a:ext uri="{FF2B5EF4-FFF2-40B4-BE49-F238E27FC236}">
              <a16:creationId xmlns:a16="http://schemas.microsoft.com/office/drawing/2014/main" id="{FA6CCD5D-5116-4C61-8794-55242929DCEF}"/>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3" name="Imagen 2">
          <a:extLst>
            <a:ext uri="{FF2B5EF4-FFF2-40B4-BE49-F238E27FC236}">
              <a16:creationId xmlns:a16="http://schemas.microsoft.com/office/drawing/2014/main" id="{BC07BA3A-2247-4363-8EF5-6BC501490D0F}"/>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247260</xdr:colOff>
      <xdr:row>0</xdr:row>
      <xdr:rowOff>1140775</xdr:rowOff>
    </xdr:to>
    <xdr:pic>
      <xdr:nvPicPr>
        <xdr:cNvPr id="5" name="Imagen 4">
          <a:extLst>
            <a:ext uri="{FF2B5EF4-FFF2-40B4-BE49-F238E27FC236}">
              <a16:creationId xmlns:a16="http://schemas.microsoft.com/office/drawing/2014/main" id="{771B8EE7-B7E2-411D-AC54-F50842640201}"/>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13119</xdr:colOff>
      <xdr:row>0</xdr:row>
      <xdr:rowOff>9525</xdr:rowOff>
    </xdr:from>
    <xdr:to>
      <xdr:col>5</xdr:col>
      <xdr:colOff>118202</xdr:colOff>
      <xdr:row>0</xdr:row>
      <xdr:rowOff>1024300</xdr:rowOff>
    </xdr:to>
    <xdr:pic>
      <xdr:nvPicPr>
        <xdr:cNvPr id="6" name="Imagen 5">
          <a:extLst>
            <a:ext uri="{FF2B5EF4-FFF2-40B4-BE49-F238E27FC236}">
              <a16:creationId xmlns:a16="http://schemas.microsoft.com/office/drawing/2014/main" id="{BDFDDAC8-B2B8-442E-A98B-F43D0A5B1279}"/>
            </a:ext>
          </a:extLst>
        </xdr:cNvPr>
        <xdr:cNvPicPr preferRelativeResize="0">
          <a:picLocks/>
        </xdr:cNvPicPr>
      </xdr:nvPicPr>
      <xdr:blipFill>
        <a:blip xmlns:r="http://schemas.openxmlformats.org/officeDocument/2006/relationships" r:embed="rId1">
          <a:alphaModFix/>
        </a:blip>
        <a:stretch>
          <a:fillRect/>
        </a:stretch>
      </xdr:blipFill>
      <xdr:spPr>
        <a:xfrm>
          <a:off x="397294" y="12700"/>
          <a:ext cx="1092508" cy="1011600"/>
        </a:xfrm>
        <a:prstGeom prst="rect">
          <a:avLst/>
        </a:prstGeom>
      </xdr:spPr>
    </xdr:pic>
    <xdr:clientData/>
  </xdr:twoCellAnchor>
  <xdr:twoCellAnchor editAs="oneCell">
    <xdr:from>
      <xdr:col>51</xdr:col>
      <xdr:colOff>207169</xdr:colOff>
      <xdr:row>0</xdr:row>
      <xdr:rowOff>0</xdr:rowOff>
    </xdr:from>
    <xdr:to>
      <xdr:col>61</xdr:col>
      <xdr:colOff>2269</xdr:colOff>
      <xdr:row>0</xdr:row>
      <xdr:rowOff>1140775</xdr:rowOff>
    </xdr:to>
    <xdr:pic>
      <xdr:nvPicPr>
        <xdr:cNvPr id="7" name="Imagen 6">
          <a:extLst>
            <a:ext uri="{FF2B5EF4-FFF2-40B4-BE49-F238E27FC236}">
              <a16:creationId xmlns:a16="http://schemas.microsoft.com/office/drawing/2014/main" id="{134A9815-5C1E-40BC-BAD4-0E6E81BF5196}"/>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12970669" y="0"/>
          <a:ext cx="2271600" cy="11407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1DB1D204-703D-4D83-AB69-2F700F2A6A76}"/>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30</xdr:col>
      <xdr:colOff>3420</xdr:colOff>
      <xdr:row>0</xdr:row>
      <xdr:rowOff>1140775</xdr:rowOff>
    </xdr:to>
    <xdr:pic>
      <xdr:nvPicPr>
        <xdr:cNvPr id="5" name="Imagen 4">
          <a:extLst>
            <a:ext uri="{FF2B5EF4-FFF2-40B4-BE49-F238E27FC236}">
              <a16:creationId xmlns:a16="http://schemas.microsoft.com/office/drawing/2014/main" id="{807A5EBA-DEBA-4601-BF55-C08B296BA550}"/>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3" name="Imagen 2">
          <a:extLst>
            <a:ext uri="{FF2B5EF4-FFF2-40B4-BE49-F238E27FC236}">
              <a16:creationId xmlns:a16="http://schemas.microsoft.com/office/drawing/2014/main" id="{EBBC5532-6DF7-48AC-B2EC-2E48E99B59AA}"/>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30</xdr:col>
      <xdr:colOff>3420</xdr:colOff>
      <xdr:row>0</xdr:row>
      <xdr:rowOff>1140775</xdr:rowOff>
    </xdr:to>
    <xdr:pic>
      <xdr:nvPicPr>
        <xdr:cNvPr id="5" name="Imagen 4">
          <a:extLst>
            <a:ext uri="{FF2B5EF4-FFF2-40B4-BE49-F238E27FC236}">
              <a16:creationId xmlns:a16="http://schemas.microsoft.com/office/drawing/2014/main" id="{234399C1-D50E-4506-A963-798D9184BB7A}"/>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3" name="Imagen 2">
          <a:extLst>
            <a:ext uri="{FF2B5EF4-FFF2-40B4-BE49-F238E27FC236}">
              <a16:creationId xmlns:a16="http://schemas.microsoft.com/office/drawing/2014/main" id="{BFA0C2B0-8E6E-400B-9E3C-3C7F0426B00B}"/>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30</xdr:col>
      <xdr:colOff>3420</xdr:colOff>
      <xdr:row>0</xdr:row>
      <xdr:rowOff>1140775</xdr:rowOff>
    </xdr:to>
    <xdr:pic>
      <xdr:nvPicPr>
        <xdr:cNvPr id="5" name="Imagen 4">
          <a:extLst>
            <a:ext uri="{FF2B5EF4-FFF2-40B4-BE49-F238E27FC236}">
              <a16:creationId xmlns:a16="http://schemas.microsoft.com/office/drawing/2014/main" id="{F4272D8B-FA41-408C-9A90-7D3123F2C8A5}"/>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3" name="Imagen 2">
          <a:extLst>
            <a:ext uri="{FF2B5EF4-FFF2-40B4-BE49-F238E27FC236}">
              <a16:creationId xmlns:a16="http://schemas.microsoft.com/office/drawing/2014/main" id="{A85402B9-2519-4580-9C64-2D2CD0DEB1E7}"/>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247260</xdr:colOff>
      <xdr:row>0</xdr:row>
      <xdr:rowOff>1140775</xdr:rowOff>
    </xdr:to>
    <xdr:pic>
      <xdr:nvPicPr>
        <xdr:cNvPr id="5" name="Imagen 4">
          <a:extLst>
            <a:ext uri="{FF2B5EF4-FFF2-40B4-BE49-F238E27FC236}">
              <a16:creationId xmlns:a16="http://schemas.microsoft.com/office/drawing/2014/main" id="{D9D1F4C7-E66A-454C-B380-1B938C0390D7}"/>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3" name="Imagen 2">
          <a:extLst>
            <a:ext uri="{FF2B5EF4-FFF2-40B4-BE49-F238E27FC236}">
              <a16:creationId xmlns:a16="http://schemas.microsoft.com/office/drawing/2014/main" id="{CD8D7CEF-D257-49B8-A39C-52BE788AFEF6}"/>
            </a:ext>
          </a:extLst>
        </xdr:cNvPr>
        <xdr:cNvPicPr preferRelativeResize="0">
          <a:picLocks/>
        </xdr:cNvPicPr>
      </xdr:nvPicPr>
      <xdr:blipFill>
        <a:blip xmlns:r="http://schemas.openxmlformats.org/officeDocument/2006/relationships" r:embed="rId1"/>
        <a:stretch>
          <a:fillRect/>
        </a:stretch>
      </xdr:blipFill>
      <xdr:spPr>
        <a:xfrm>
          <a:off x="388620" y="7620"/>
          <a:ext cx="1094400" cy="1017950"/>
        </a:xfrm>
        <a:prstGeom prst="rect">
          <a:avLst/>
        </a:prstGeom>
      </xdr:spPr>
    </xdr:pic>
    <xdr:clientData/>
  </xdr:twoCellAnchor>
  <xdr:twoCellAnchor editAs="oneCell">
    <xdr:from>
      <xdr:col>20</xdr:col>
      <xdr:colOff>204510</xdr:colOff>
      <xdr:row>0</xdr:row>
      <xdr:rowOff>0</xdr:rowOff>
    </xdr:from>
    <xdr:to>
      <xdr:col>30</xdr:col>
      <xdr:colOff>3420</xdr:colOff>
      <xdr:row>0</xdr:row>
      <xdr:rowOff>1140775</xdr:rowOff>
    </xdr:to>
    <xdr:pic>
      <xdr:nvPicPr>
        <xdr:cNvPr id="5" name="Imagen 4">
          <a:extLst>
            <a:ext uri="{FF2B5EF4-FFF2-40B4-BE49-F238E27FC236}">
              <a16:creationId xmlns:a16="http://schemas.microsoft.com/office/drawing/2014/main" id="{DFFFDEEE-057B-4AD7-A0B6-7E4E3AEF0E2B}"/>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365inegi.sharepoint.com/Users/rubi.medrano/Downloads/02_CNSPE_2021_M2_Ejercicio%20de%20la%20funci&#243;n%20de%20seguridad%20p&#250;blica%20estatal_VF(24Nov20)_TAMAULIP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365inegi.sharepoint.com/Users/daniel.najera/Documents/DANIEL%20I/INEGI/VALIDACIONES/DISE&#209;O%20DE%20CENSOS/CNSIPEF/2025/M2/WORKING/VERSION%20FINAL/02_CNSIPEF_2025_M2_VF(04Dic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365inegi.sharepoint.com/Users/brenda.duque/AppData/Local/Microsoft/Windows/INetCache/Content.Outlook/AWIAP2ML/Cuestionario%20Propuesto%202019%20CNGSPSPE%202019%20M1.4_Catastro%20Preliminar%20081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est_amb_unid_ec\C:\Users\ricardo.celis\Desktop\CEN\Copia%20de%20C_SPE_M2_2020%20ETIQ.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st_amb_unid_ec\C:\Users\carlos.gutierrez\OneDrive\CNSPF_2019\CONTESTADO\CNSPF_2019_M1_R7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Hoja1"/>
      <sheetName val="CNSPE_2021_M2_Secc1"/>
      <sheetName val="CNSPE_2021_M2_Secc2"/>
      <sheetName val="CNSPE_2021_M2_Secc3"/>
      <sheetName val="CNSPE_2021_M2_Secc4"/>
      <sheetName val="CNSPE_2021_M2_Secc5"/>
      <sheetName val="CNSPE_2021_M2_Secc6"/>
      <sheetName val="CNSPE_2021_M2_Secc7"/>
      <sheetName val="CNSPE_2021_M2_Secc8"/>
      <sheetName val="Complemento 1"/>
      <sheetName val="Complemento 2"/>
      <sheetName val="Complemento 3"/>
      <sheetName val="Complemento 4"/>
      <sheetName val="Complemento 5"/>
      <sheetName val="Complemento 6"/>
      <sheetName val="Complemento 7"/>
      <sheetName val="Complemento 8"/>
      <sheetName val="Complemento 9"/>
      <sheetName val="Complemento 10"/>
      <sheetName val="Anexo 1"/>
      <sheetName val="Anexo 2"/>
      <sheetName val="Glosario"/>
    </sheetNames>
    <sheetDataSet>
      <sheetData sheetId="0"/>
      <sheetData sheetId="1"/>
      <sheetData sheetId="2"/>
      <sheetData sheetId="3"/>
      <sheetData sheetId="4"/>
      <sheetData sheetId="5"/>
      <sheetData sheetId="6"/>
      <sheetData sheetId="7"/>
      <sheetData sheetId="8"/>
      <sheetData sheetId="9"/>
      <sheetData sheetId="10"/>
      <sheetData sheetId="11">
        <row r="51">
          <cell r="AT51">
            <v>201</v>
          </cell>
          <cell r="AU51">
            <v>202</v>
          </cell>
          <cell r="AV51">
            <v>203</v>
          </cell>
          <cell r="AW51">
            <v>204</v>
          </cell>
          <cell r="AX51">
            <v>205</v>
          </cell>
          <cell r="AY51">
            <v>206</v>
          </cell>
          <cell r="AZ51">
            <v>207</v>
          </cell>
          <cell r="BA51">
            <v>208</v>
          </cell>
          <cell r="BB51">
            <v>209</v>
          </cell>
          <cell r="BC51">
            <v>210</v>
          </cell>
          <cell r="BD51">
            <v>211</v>
          </cell>
          <cell r="BE51">
            <v>212</v>
          </cell>
          <cell r="BF51">
            <v>213</v>
          </cell>
          <cell r="BG51">
            <v>214</v>
          </cell>
          <cell r="BH51">
            <v>215</v>
          </cell>
          <cell r="BI51">
            <v>216</v>
          </cell>
          <cell r="BJ51">
            <v>217</v>
          </cell>
          <cell r="BK51">
            <v>218</v>
          </cell>
          <cell r="BL51">
            <v>219</v>
          </cell>
          <cell r="BM51">
            <v>220</v>
          </cell>
          <cell r="BN51">
            <v>221</v>
          </cell>
          <cell r="BO51">
            <v>222</v>
          </cell>
          <cell r="BP51">
            <v>223</v>
          </cell>
          <cell r="BQ51">
            <v>224</v>
          </cell>
          <cell r="BR51">
            <v>225</v>
          </cell>
          <cell r="BS51">
            <v>226</v>
          </cell>
          <cell r="BT51">
            <v>227</v>
          </cell>
          <cell r="BU51">
            <v>228</v>
          </cell>
          <cell r="BV51">
            <v>229</v>
          </cell>
          <cell r="BW51">
            <v>230</v>
          </cell>
          <cell r="BX51">
            <v>231</v>
          </cell>
          <cell r="BY51">
            <v>232</v>
          </cell>
          <cell r="CB51">
            <v>201</v>
          </cell>
          <cell r="CC51">
            <v>202</v>
          </cell>
          <cell r="CD51">
            <v>203</v>
          </cell>
          <cell r="CE51">
            <v>204</v>
          </cell>
          <cell r="CF51">
            <v>205</v>
          </cell>
          <cell r="CG51">
            <v>206</v>
          </cell>
          <cell r="CH51">
            <v>207</v>
          </cell>
          <cell r="CI51">
            <v>208</v>
          </cell>
          <cell r="CJ51">
            <v>209</v>
          </cell>
          <cell r="CK51">
            <v>210</v>
          </cell>
          <cell r="CL51">
            <v>211</v>
          </cell>
          <cell r="CM51">
            <v>212</v>
          </cell>
          <cell r="CN51">
            <v>213</v>
          </cell>
          <cell r="CO51">
            <v>214</v>
          </cell>
          <cell r="CP51">
            <v>215</v>
          </cell>
          <cell r="CQ51">
            <v>216</v>
          </cell>
          <cell r="CR51">
            <v>217</v>
          </cell>
          <cell r="CS51">
            <v>218</v>
          </cell>
          <cell r="CT51">
            <v>219</v>
          </cell>
          <cell r="CU51">
            <v>220</v>
          </cell>
          <cell r="CV51">
            <v>221</v>
          </cell>
          <cell r="CW51">
            <v>222</v>
          </cell>
          <cell r="CX51">
            <v>223</v>
          </cell>
          <cell r="CY51">
            <v>224</v>
          </cell>
          <cell r="CZ51">
            <v>225</v>
          </cell>
          <cell r="DA51">
            <v>226</v>
          </cell>
          <cell r="DB51">
            <v>227</v>
          </cell>
          <cell r="DC51">
            <v>228</v>
          </cell>
          <cell r="DD51">
            <v>229</v>
          </cell>
          <cell r="DE51">
            <v>230</v>
          </cell>
          <cell r="DF51">
            <v>231</v>
          </cell>
          <cell r="DG51">
            <v>232</v>
          </cell>
        </row>
        <row r="52">
          <cell r="AT52" t="str">
            <v>1001</v>
          </cell>
          <cell r="AU52" t="str">
            <v>2004</v>
          </cell>
          <cell r="AV52" t="str">
            <v>3003</v>
          </cell>
          <cell r="AW52" t="str">
            <v>4002</v>
          </cell>
          <cell r="AX52" t="str">
            <v>5030</v>
          </cell>
          <cell r="AY52" t="str">
            <v>6001</v>
          </cell>
          <cell r="AZ52" t="str">
            <v>7101</v>
          </cell>
          <cell r="BA52" t="str">
            <v>8037</v>
          </cell>
          <cell r="BB52" t="str">
            <v>9007</v>
          </cell>
          <cell r="BC52" t="str">
            <v>10005</v>
          </cell>
          <cell r="BD52" t="str">
            <v>11020</v>
          </cell>
          <cell r="BE52" t="str">
            <v>12001</v>
          </cell>
          <cell r="BF52" t="str">
            <v>13048</v>
          </cell>
          <cell r="BG52" t="str">
            <v>14039</v>
          </cell>
          <cell r="BH52" t="str">
            <v>15033</v>
          </cell>
          <cell r="BI52" t="str">
            <v>16053</v>
          </cell>
          <cell r="BJ52" t="str">
            <v>17007</v>
          </cell>
          <cell r="BK52" t="str">
            <v>18017</v>
          </cell>
          <cell r="BL52" t="str">
            <v>19039</v>
          </cell>
          <cell r="BM52" t="str">
            <v>20067</v>
          </cell>
          <cell r="BN52" t="str">
            <v>21114</v>
          </cell>
          <cell r="BO52" t="str">
            <v>22014</v>
          </cell>
          <cell r="BP52" t="str">
            <v>23010</v>
          </cell>
          <cell r="BQ52" t="str">
            <v>24028</v>
          </cell>
          <cell r="BR52" t="str">
            <v>25006</v>
          </cell>
          <cell r="BS52" t="str">
            <v>26030</v>
          </cell>
          <cell r="BT52" t="str">
            <v>27004</v>
          </cell>
          <cell r="BU52" t="str">
            <v>28032</v>
          </cell>
          <cell r="BV52" t="str">
            <v>29033</v>
          </cell>
          <cell r="BW52" t="str">
            <v>30193</v>
          </cell>
          <cell r="BX52" t="str">
            <v>31050</v>
          </cell>
          <cell r="BY52" t="str">
            <v>32010</v>
          </cell>
          <cell r="CB52" t="str">
            <v>AGUASCALIENTES</v>
          </cell>
          <cell r="CC52" t="str">
            <v>TIJUANA</v>
          </cell>
          <cell r="CD52" t="str">
            <v>LA PAZ</v>
          </cell>
          <cell r="CE52" t="str">
            <v>CAMPECHE</v>
          </cell>
          <cell r="CF52" t="str">
            <v>SALTILLO</v>
          </cell>
          <cell r="CG52" t="str">
            <v>ARMERÍA</v>
          </cell>
          <cell r="CH52" t="str">
            <v>TUXTLA GUTIÉRREZ</v>
          </cell>
          <cell r="CI52" t="str">
            <v>JUÁREZ</v>
          </cell>
          <cell r="CJ52" t="str">
            <v>IZTAPALAPA</v>
          </cell>
          <cell r="CK52" t="str">
            <v>DURANGO</v>
          </cell>
          <cell r="CL52" t="str">
            <v>LEÓN</v>
          </cell>
          <cell r="CM52" t="str">
            <v>ACAPULCO DE JUÁREZ</v>
          </cell>
          <cell r="CN52" t="str">
            <v>PACHUCA DE SOTO</v>
          </cell>
          <cell r="CO52" t="str">
            <v>GUADALAJARA</v>
          </cell>
          <cell r="CP52" t="str">
            <v>ECATEPEC DE MORELOS</v>
          </cell>
          <cell r="CQ52" t="str">
            <v>MORELIA</v>
          </cell>
          <cell r="CR52" t="str">
            <v>CUERNAVACA</v>
          </cell>
          <cell r="CS52" t="str">
            <v>TEPIC</v>
          </cell>
          <cell r="CT52" t="str">
            <v>MONTERREY</v>
          </cell>
          <cell r="CU52" t="str">
            <v>OAXACA DE JUÁREZ</v>
          </cell>
          <cell r="CV52" t="str">
            <v>PUEBLA</v>
          </cell>
          <cell r="CW52" t="str">
            <v>QUERÉTARO</v>
          </cell>
          <cell r="CX52" t="str">
            <v>BACALAR</v>
          </cell>
          <cell r="CY52" t="str">
            <v>SAN LUIS POTOSÍ</v>
          </cell>
          <cell r="CZ52" t="str">
            <v>CULIACÁN</v>
          </cell>
          <cell r="DA52" t="str">
            <v>HERMOSILLO</v>
          </cell>
          <cell r="DB52" t="str">
            <v>CENTRO</v>
          </cell>
          <cell r="DC52" t="str">
            <v>REYNOSA</v>
          </cell>
          <cell r="DD52" t="str">
            <v>TLAXCALA</v>
          </cell>
          <cell r="DE52" t="str">
            <v>VERACRUZ</v>
          </cell>
          <cell r="DF52" t="str">
            <v>MÉRIDA</v>
          </cell>
          <cell r="DG52" t="str">
            <v>FRESNILLO</v>
          </cell>
        </row>
        <row r="53">
          <cell r="AT53" t="str">
            <v>1005</v>
          </cell>
          <cell r="AU53" t="str">
            <v>2002</v>
          </cell>
          <cell r="AV53" t="str">
            <v>3008</v>
          </cell>
          <cell r="AW53" t="str">
            <v>4003</v>
          </cell>
          <cell r="AX53" t="str">
            <v>5035</v>
          </cell>
          <cell r="AY53" t="str">
            <v>6002</v>
          </cell>
          <cell r="AZ53" t="str">
            <v>7089</v>
          </cell>
          <cell r="BA53" t="str">
            <v>8019</v>
          </cell>
          <cell r="BB53" t="str">
            <v>9005</v>
          </cell>
          <cell r="BC53" t="str">
            <v>10007</v>
          </cell>
          <cell r="BD53" t="str">
            <v>11017</v>
          </cell>
          <cell r="BE53" t="str">
            <v>12029</v>
          </cell>
          <cell r="BF53" t="str">
            <v>13077</v>
          </cell>
          <cell r="BG53" t="str">
            <v>14120</v>
          </cell>
          <cell r="BH53" t="str">
            <v>15058</v>
          </cell>
          <cell r="BI53" t="str">
            <v>16102</v>
          </cell>
          <cell r="BJ53" t="str">
            <v>17011</v>
          </cell>
          <cell r="BK53" t="str">
            <v>18020</v>
          </cell>
          <cell r="BL53" t="str">
            <v>19026</v>
          </cell>
          <cell r="BM53" t="str">
            <v>20184</v>
          </cell>
          <cell r="BN53" t="str">
            <v>21156</v>
          </cell>
          <cell r="BO53" t="str">
            <v>22016</v>
          </cell>
          <cell r="BP53" t="str">
            <v>23005</v>
          </cell>
          <cell r="BQ53" t="str">
            <v>24035</v>
          </cell>
          <cell r="BR53" t="str">
            <v>25012</v>
          </cell>
          <cell r="BS53" t="str">
            <v>26018</v>
          </cell>
          <cell r="BT53" t="str">
            <v>27002</v>
          </cell>
          <cell r="BU53" t="str">
            <v>28022</v>
          </cell>
          <cell r="BV53" t="str">
            <v>29013</v>
          </cell>
          <cell r="BW53" t="str">
            <v>30087</v>
          </cell>
          <cell r="BX53" t="str">
            <v>31041</v>
          </cell>
          <cell r="BY53" t="str">
            <v>32017</v>
          </cell>
          <cell r="CB53" t="str">
            <v>JESÚS MARÍA</v>
          </cell>
          <cell r="CC53" t="str">
            <v>MEXICALI</v>
          </cell>
          <cell r="CD53" t="str">
            <v>LOS CABOS</v>
          </cell>
          <cell r="CE53" t="str">
            <v>CARMEN</v>
          </cell>
          <cell r="CF53" t="str">
            <v>TORREÓN</v>
          </cell>
          <cell r="CG53" t="str">
            <v>COLIMA</v>
          </cell>
          <cell r="CH53" t="str">
            <v>TAPACHULA</v>
          </cell>
          <cell r="CI53" t="str">
            <v>CHIHUAHUA</v>
          </cell>
          <cell r="CJ53" t="str">
            <v>GUSTAVO A. MADERO</v>
          </cell>
          <cell r="CK53" t="str">
            <v>GÓMEZ PALACIO</v>
          </cell>
          <cell r="CL53" t="str">
            <v>IRAPUATO</v>
          </cell>
          <cell r="CM53" t="str">
            <v>CHILPANCINGO DE LOS BRAVO</v>
          </cell>
          <cell r="CN53" t="str">
            <v>TULANCINGO DE BRAVO</v>
          </cell>
          <cell r="CO53" t="str">
            <v>ZAPOPAN</v>
          </cell>
          <cell r="CP53" t="str">
            <v>NEZAHUALCÓYOTL</v>
          </cell>
          <cell r="CQ53" t="str">
            <v>URUAPAN</v>
          </cell>
          <cell r="CR53" t="str">
            <v>JIUTEPEC</v>
          </cell>
          <cell r="CS53" t="str">
            <v>BAHÍA DE BANDERAS</v>
          </cell>
          <cell r="CT53" t="str">
            <v>GUADALUPE</v>
          </cell>
          <cell r="CU53" t="str">
            <v>SAN JUAN BAUTISTA TUXTEPEC</v>
          </cell>
          <cell r="CV53" t="str">
            <v>TEHUACÁN</v>
          </cell>
          <cell r="CW53" t="str">
            <v>SAN JUAN DEL RÍO</v>
          </cell>
          <cell r="CX53" t="str">
            <v>BENITO JUÁREZ</v>
          </cell>
          <cell r="CY53" t="str">
            <v>SOLEDAD DE GRACIANO SÁNCHEZ</v>
          </cell>
          <cell r="CZ53" t="str">
            <v>MAZATLÁN</v>
          </cell>
          <cell r="DA53" t="str">
            <v>CAJEME</v>
          </cell>
          <cell r="DB53" t="str">
            <v>CÁRDENAS</v>
          </cell>
          <cell r="DC53" t="str">
            <v>MATAMOROS</v>
          </cell>
          <cell r="DD53" t="str">
            <v>HUAMANTLA</v>
          </cell>
          <cell r="DE53" t="str">
            <v>XALAPA</v>
          </cell>
          <cell r="DF53" t="str">
            <v>KANASÍN</v>
          </cell>
          <cell r="DG53" t="str">
            <v>GUADALUPE</v>
          </cell>
        </row>
        <row r="54">
          <cell r="AT54" t="str">
            <v>1003</v>
          </cell>
          <cell r="AU54" t="str">
            <v>2001</v>
          </cell>
          <cell r="AV54" t="str">
            <v>3001</v>
          </cell>
          <cell r="AW54" t="str">
            <v>4004</v>
          </cell>
          <cell r="AX54" t="str">
            <v>5018</v>
          </cell>
          <cell r="AY54" t="str">
            <v>6003</v>
          </cell>
          <cell r="AZ54" t="str">
            <v>7059</v>
          </cell>
          <cell r="BA54" t="str">
            <v>8017</v>
          </cell>
          <cell r="BB54" t="str">
            <v>9010</v>
          </cell>
          <cell r="BC54" t="str">
            <v>10012</v>
          </cell>
          <cell r="BD54" t="str">
            <v>11007</v>
          </cell>
          <cell r="BE54" t="str">
            <v>12035</v>
          </cell>
          <cell r="BF54" t="str">
            <v>13051</v>
          </cell>
          <cell r="BG54" t="str">
            <v>14098</v>
          </cell>
          <cell r="BH54" t="str">
            <v>15057</v>
          </cell>
          <cell r="BI54" t="str">
            <v>16108</v>
          </cell>
          <cell r="BJ54" t="str">
            <v>17006</v>
          </cell>
          <cell r="BK54" t="str">
            <v>18015</v>
          </cell>
          <cell r="BL54" t="str">
            <v>19006</v>
          </cell>
          <cell r="BM54" t="str">
            <v>20043</v>
          </cell>
          <cell r="BN54" t="str">
            <v>21132</v>
          </cell>
          <cell r="BO54" t="str">
            <v>22006</v>
          </cell>
          <cell r="BP54" t="str">
            <v>23004</v>
          </cell>
          <cell r="BQ54" t="str">
            <v>24013</v>
          </cell>
          <cell r="BR54" t="str">
            <v>25001</v>
          </cell>
          <cell r="BS54" t="str">
            <v>26043</v>
          </cell>
          <cell r="BT54" t="str">
            <v>27005</v>
          </cell>
          <cell r="BU54" t="str">
            <v>28027</v>
          </cell>
          <cell r="BV54" t="str">
            <v>29005</v>
          </cell>
          <cell r="BW54" t="str">
            <v>30039</v>
          </cell>
          <cell r="BX54" t="str">
            <v>31102</v>
          </cell>
          <cell r="BY54" t="str">
            <v>32056</v>
          </cell>
          <cell r="CB54" t="str">
            <v>CALVILLO</v>
          </cell>
          <cell r="CC54" t="str">
            <v>ENSENADA</v>
          </cell>
          <cell r="CD54" t="str">
            <v>COMONDÚ</v>
          </cell>
          <cell r="CE54" t="str">
            <v>CHAMPOTÓN</v>
          </cell>
          <cell r="CF54" t="str">
            <v>MONCLOVA</v>
          </cell>
          <cell r="CG54" t="str">
            <v>COMALA</v>
          </cell>
          <cell r="CH54" t="str">
            <v>OCOSINGO</v>
          </cell>
          <cell r="CI54" t="str">
            <v>CUAUHTÉMOC</v>
          </cell>
          <cell r="CJ54" t="str">
            <v>ÁLVARO OBREGÓN</v>
          </cell>
          <cell r="CK54" t="str">
            <v>LERDO</v>
          </cell>
          <cell r="CL54" t="str">
            <v>CELAYA</v>
          </cell>
          <cell r="CM54" t="str">
            <v>IGUALA DE LA INDEPENDENCIA</v>
          </cell>
          <cell r="CN54" t="str">
            <v>MINERAL DE LA REFORMA</v>
          </cell>
          <cell r="CO54" t="str">
            <v>TLAQUEPAQUE</v>
          </cell>
          <cell r="CP54" t="str">
            <v>NAUCALPAN DE JUÁREZ</v>
          </cell>
          <cell r="CQ54" t="str">
            <v>ZAMORA</v>
          </cell>
          <cell r="CR54" t="str">
            <v>CUAUTLA</v>
          </cell>
          <cell r="CS54" t="str">
            <v>SANTIAGO IXCUINTLA</v>
          </cell>
          <cell r="CT54" t="str">
            <v>APODACA</v>
          </cell>
          <cell r="CU54" t="str">
            <v>HEROICA CIUDAD DE JUCHITÁN DE ZARAGOZA</v>
          </cell>
          <cell r="CV54" t="str">
            <v>SAN MARTÍN TEXMELUCAN</v>
          </cell>
          <cell r="CW54" t="str">
            <v>CORREGIDORA</v>
          </cell>
          <cell r="CX54" t="str">
            <v>OTHÓN P. BLANCO</v>
          </cell>
          <cell r="CY54" t="str">
            <v>CIUDAD VALLES</v>
          </cell>
          <cell r="CZ54" t="str">
            <v>AHOME</v>
          </cell>
          <cell r="DA54" t="str">
            <v>NOGALES</v>
          </cell>
          <cell r="DB54" t="str">
            <v>COMALCALCO</v>
          </cell>
          <cell r="DC54" t="str">
            <v>NUEVO LAREDO</v>
          </cell>
          <cell r="DD54" t="str">
            <v>APIZACO</v>
          </cell>
          <cell r="DE54" t="str">
            <v>COATZACOALCOS</v>
          </cell>
          <cell r="DF54" t="str">
            <v>VALLADOLID</v>
          </cell>
          <cell r="DG54" t="str">
            <v>ZACATECAS</v>
          </cell>
        </row>
        <row r="55">
          <cell r="AT55" t="str">
            <v>1007</v>
          </cell>
          <cell r="AU55" t="str">
            <v>2003</v>
          </cell>
          <cell r="AV55" t="str">
            <v>3002</v>
          </cell>
          <cell r="AW55" t="str">
            <v>4009</v>
          </cell>
          <cell r="AX55" t="str">
            <v>5025</v>
          </cell>
          <cell r="AY55" t="str">
            <v>6004</v>
          </cell>
          <cell r="AZ55" t="str">
            <v>7078</v>
          </cell>
          <cell r="BA55" t="str">
            <v>8021</v>
          </cell>
          <cell r="BB55" t="str">
            <v>9012</v>
          </cell>
          <cell r="BC55" t="str">
            <v>10023</v>
          </cell>
          <cell r="BD55" t="str">
            <v>11027</v>
          </cell>
          <cell r="BE55" t="str">
            <v>12028</v>
          </cell>
          <cell r="BF55" t="str">
            <v>13028</v>
          </cell>
          <cell r="BG55" t="str">
            <v>14101</v>
          </cell>
          <cell r="BH55" t="str">
            <v>15106</v>
          </cell>
          <cell r="BI55" t="str">
            <v>16052</v>
          </cell>
          <cell r="BJ55" t="str">
            <v>17018</v>
          </cell>
          <cell r="BK55" t="str">
            <v>18004</v>
          </cell>
          <cell r="BL55" t="str">
            <v>19046</v>
          </cell>
          <cell r="BM55" t="str">
            <v>20079</v>
          </cell>
          <cell r="BN55" t="str">
            <v>21019</v>
          </cell>
          <cell r="BO55" t="str">
            <v>22011</v>
          </cell>
          <cell r="BP55" t="str">
            <v>23008</v>
          </cell>
          <cell r="BQ55" t="str">
            <v>24037</v>
          </cell>
          <cell r="BR55" t="str">
            <v>25011</v>
          </cell>
          <cell r="BS55" t="str">
            <v>26055</v>
          </cell>
          <cell r="BT55" t="str">
            <v>27008</v>
          </cell>
          <cell r="BU55" t="str">
            <v>28041</v>
          </cell>
          <cell r="BV55" t="str">
            <v>29025</v>
          </cell>
          <cell r="BW55" t="str">
            <v>30044</v>
          </cell>
          <cell r="BX55" t="str">
            <v>31096</v>
          </cell>
          <cell r="BY55" t="str">
            <v>32038</v>
          </cell>
          <cell r="CB55" t="str">
            <v>RINCÓN DE ROMOS</v>
          </cell>
          <cell r="CC55" t="str">
            <v>TECATE</v>
          </cell>
          <cell r="CD55" t="str">
            <v>MULEGÉ</v>
          </cell>
          <cell r="CE55" t="str">
            <v>ESCÁRCEGA</v>
          </cell>
          <cell r="CF55" t="str">
            <v>PIEDRAS NEGRAS</v>
          </cell>
          <cell r="CG55" t="str">
            <v>COQUIMATLÁN</v>
          </cell>
          <cell r="CH55" t="str">
            <v>SAN CRISTÓBAL DE LAS CASAS</v>
          </cell>
          <cell r="CI55" t="str">
            <v>DELICIAS</v>
          </cell>
          <cell r="CJ55" t="str">
            <v>TLALPAN</v>
          </cell>
          <cell r="CK55" t="str">
            <v>PUEBLO NUEVO</v>
          </cell>
          <cell r="CL55" t="str">
            <v>SALAMANCA</v>
          </cell>
          <cell r="CM55" t="str">
            <v>CHILAPA DE ÁLVAREZ</v>
          </cell>
          <cell r="CN55" t="str">
            <v>HUEJUTLA DE REYES</v>
          </cell>
          <cell r="CO55" t="str">
            <v>TONALÁ</v>
          </cell>
          <cell r="CP55" t="str">
            <v>TOLUCA</v>
          </cell>
          <cell r="CQ55" t="str">
            <v>LÁZARO CÁRDENAS</v>
          </cell>
          <cell r="CR55" t="str">
            <v>TEMIXCO</v>
          </cell>
          <cell r="CS55" t="str">
            <v>COMPOSTELA</v>
          </cell>
          <cell r="CT55" t="str">
            <v>SAN NICOLÁS DE LOS GARZA</v>
          </cell>
          <cell r="CU55" t="str">
            <v>SALINA CRUZ</v>
          </cell>
          <cell r="CV55" t="str">
            <v>ATLIXCO</v>
          </cell>
          <cell r="CW55" t="str">
            <v>EL MARQUÉS</v>
          </cell>
          <cell r="CX55" t="str">
            <v>SOLIDARIDAD</v>
          </cell>
          <cell r="CY55" t="str">
            <v>TAMAZUNCHALE</v>
          </cell>
          <cell r="CZ55" t="str">
            <v>GUASAVE</v>
          </cell>
          <cell r="DA55" t="str">
            <v>SAN LUIS RÍO COLORADO</v>
          </cell>
          <cell r="DB55" t="str">
            <v>HUIMANGUILLO</v>
          </cell>
          <cell r="DC55" t="str">
            <v>VICTORIA</v>
          </cell>
          <cell r="DD55" t="str">
            <v>SAN PABLO DEL MONTE</v>
          </cell>
          <cell r="DE55" t="str">
            <v>CÓRDOBA</v>
          </cell>
          <cell r="DF55" t="str">
            <v>TIZIMÍN</v>
          </cell>
          <cell r="DG55" t="str">
            <v>PINOS</v>
          </cell>
        </row>
        <row r="56">
          <cell r="AT56" t="str">
            <v>1002</v>
          </cell>
          <cell r="AU56" t="str">
            <v>2005</v>
          </cell>
          <cell r="AV56" t="str">
            <v>3009</v>
          </cell>
          <cell r="AW56" t="str">
            <v>4001</v>
          </cell>
          <cell r="AX56" t="str">
            <v>5002</v>
          </cell>
          <cell r="AY56" t="str">
            <v>6005</v>
          </cell>
          <cell r="AZ56" t="str">
            <v>7019</v>
          </cell>
          <cell r="BA56" t="str">
            <v>8032</v>
          </cell>
          <cell r="BB56" t="str">
            <v>9003</v>
          </cell>
          <cell r="BC56" t="str">
            <v>10032</v>
          </cell>
          <cell r="BD56" t="str">
            <v>11037</v>
          </cell>
          <cell r="BE56" t="str">
            <v>12038</v>
          </cell>
          <cell r="BF56" t="str">
            <v>13076</v>
          </cell>
          <cell r="BG56" t="str">
            <v>14097</v>
          </cell>
          <cell r="BH56" t="str">
            <v>15104</v>
          </cell>
          <cell r="BI56" t="str">
            <v>16112</v>
          </cell>
          <cell r="BJ56" t="str">
            <v>17029</v>
          </cell>
          <cell r="BK56" t="str">
            <v>18008</v>
          </cell>
          <cell r="BL56" t="str">
            <v>19021</v>
          </cell>
          <cell r="BM56" t="str">
            <v>20385</v>
          </cell>
          <cell r="BN56" t="str">
            <v>21140</v>
          </cell>
          <cell r="BO56" t="str">
            <v>22004</v>
          </cell>
          <cell r="BP56" t="str">
            <v>23001</v>
          </cell>
          <cell r="BQ56" t="str">
            <v>24024</v>
          </cell>
          <cell r="BR56" t="str">
            <v>25018</v>
          </cell>
          <cell r="BS56" t="str">
            <v>26042</v>
          </cell>
          <cell r="BT56" t="str">
            <v>27012</v>
          </cell>
          <cell r="BU56" t="str">
            <v>28038</v>
          </cell>
          <cell r="BV56" t="str">
            <v>29010</v>
          </cell>
          <cell r="BW56" t="str">
            <v>30131</v>
          </cell>
          <cell r="BX56" t="str">
            <v>31059</v>
          </cell>
          <cell r="BY56" t="str">
            <v>32039</v>
          </cell>
          <cell r="CB56" t="str">
            <v>ASIENTOS</v>
          </cell>
          <cell r="CC56" t="str">
            <v>PLAYAS DE ROSARITO</v>
          </cell>
          <cell r="CD56" t="str">
            <v>LORETO</v>
          </cell>
          <cell r="CE56" t="str">
            <v>CALKINÍ</v>
          </cell>
          <cell r="CF56" t="str">
            <v>ACUÑA</v>
          </cell>
          <cell r="CG56" t="str">
            <v>CUAUHTÉMOC</v>
          </cell>
          <cell r="CH56" t="str">
            <v>COMITÁN DE DOMÍNGUEZ</v>
          </cell>
          <cell r="CI56" t="str">
            <v>HIDALGO DEL PARRAL</v>
          </cell>
          <cell r="CJ56" t="str">
            <v>COYOACÁN</v>
          </cell>
          <cell r="CK56" t="str">
            <v>SANTIAGO PAPASQUIARO</v>
          </cell>
          <cell r="CL56" t="str">
            <v>SILAO</v>
          </cell>
          <cell r="CM56" t="str">
            <v>ZIHUATANEJO DE AZUETA</v>
          </cell>
          <cell r="CN56" t="str">
            <v>TULA DE ALLENDE</v>
          </cell>
          <cell r="CO56" t="str">
            <v>TLAJOMULCO DE ZÚÑIGA</v>
          </cell>
          <cell r="CP56" t="str">
            <v>TLALNEPANTLA DE BAZ</v>
          </cell>
          <cell r="CQ56" t="str">
            <v>ZITÁCUARO</v>
          </cell>
          <cell r="CR56" t="str">
            <v>YAUTEPEC</v>
          </cell>
          <cell r="CS56" t="str">
            <v>XALISCO</v>
          </cell>
          <cell r="CT56" t="str">
            <v>GRAL. ESCOBEDO</v>
          </cell>
          <cell r="CU56" t="str">
            <v>SANTA CRUZ XOXOCOTLÁN</v>
          </cell>
          <cell r="CV56" t="str">
            <v>SAN PEDRO CHOLULA</v>
          </cell>
          <cell r="CW56" t="str">
            <v>CADEREYTA DE MONTES</v>
          </cell>
          <cell r="CX56" t="str">
            <v>COZUMEL</v>
          </cell>
          <cell r="CY56" t="str">
            <v>RIOVERDE</v>
          </cell>
          <cell r="CZ56" t="str">
            <v>NAVOLATO</v>
          </cell>
          <cell r="DA56" t="str">
            <v>NAVOJOA</v>
          </cell>
          <cell r="DB56" t="str">
            <v>MACUSPANA</v>
          </cell>
          <cell r="DC56" t="str">
            <v>TAMPICO</v>
          </cell>
          <cell r="DD56" t="str">
            <v>CHIAUTEMPAN</v>
          </cell>
          <cell r="DE56" t="str">
            <v>POZA RICA DE HIDALGO</v>
          </cell>
          <cell r="DF56" t="str">
            <v>PROGRESO</v>
          </cell>
          <cell r="DG56" t="str">
            <v>RÍO GRANDE</v>
          </cell>
        </row>
        <row r="57">
          <cell r="AT57" t="str">
            <v>1006</v>
          </cell>
          <cell r="AU57">
            <v>2006</v>
          </cell>
          <cell r="AV57" t="str">
            <v>3999</v>
          </cell>
          <cell r="AW57" t="str">
            <v>4011</v>
          </cell>
          <cell r="AX57" t="str">
            <v>5017</v>
          </cell>
          <cell r="AY57" t="str">
            <v>6006</v>
          </cell>
          <cell r="AZ57" t="str">
            <v>7031</v>
          </cell>
          <cell r="BA57" t="str">
            <v>8050</v>
          </cell>
          <cell r="BB57" t="str">
            <v>9015</v>
          </cell>
          <cell r="BC57" t="str">
            <v>10008</v>
          </cell>
          <cell r="BD57" t="str">
            <v>11015</v>
          </cell>
          <cell r="BE57" t="str">
            <v>12055</v>
          </cell>
          <cell r="BF57" t="str">
            <v>13069</v>
          </cell>
          <cell r="BG57" t="str">
            <v>14067</v>
          </cell>
          <cell r="BH57" t="str">
            <v>15031</v>
          </cell>
          <cell r="BI57" t="str">
            <v>16006</v>
          </cell>
          <cell r="BJ57" t="str">
            <v>17008</v>
          </cell>
          <cell r="BK57" t="str">
            <v>18012</v>
          </cell>
          <cell r="BL57" t="str">
            <v>19048</v>
          </cell>
          <cell r="BM57" t="str">
            <v>20039</v>
          </cell>
          <cell r="BN57" t="str">
            <v>21015</v>
          </cell>
          <cell r="BO57" t="str">
            <v>22012</v>
          </cell>
          <cell r="BP57" t="str">
            <v>23002</v>
          </cell>
          <cell r="BQ57" t="str">
            <v>24020</v>
          </cell>
          <cell r="BR57" t="str">
            <v>25010</v>
          </cell>
          <cell r="BS57" t="str">
            <v>26029</v>
          </cell>
          <cell r="BT57" t="str">
            <v>27006</v>
          </cell>
          <cell r="BU57" t="str">
            <v>28003</v>
          </cell>
          <cell r="BV57" t="str">
            <v>29006</v>
          </cell>
          <cell r="BW57" t="str">
            <v>30124</v>
          </cell>
          <cell r="BX57" t="str">
            <v>31101</v>
          </cell>
          <cell r="BY57" t="str">
            <v>32042</v>
          </cell>
          <cell r="CB57" t="str">
            <v>PABELLÓN DE ARTEAGA</v>
          </cell>
          <cell r="CC57" t="str">
            <v>SAN QUINTÍN</v>
          </cell>
          <cell r="CD57" t="str">
            <v>NO IDENTIFICADO</v>
          </cell>
          <cell r="CE57" t="str">
            <v>CANDELARIA</v>
          </cell>
          <cell r="CF57" t="str">
            <v>MATAMOROS</v>
          </cell>
          <cell r="CG57" t="str">
            <v>IXTLAHUACÁN</v>
          </cell>
          <cell r="CH57" t="str">
            <v>CHILÓN</v>
          </cell>
          <cell r="CI57" t="str">
            <v>NUEVO CASAS GRANDES</v>
          </cell>
          <cell r="CJ57" t="str">
            <v>CUAUHTÉMOC</v>
          </cell>
          <cell r="CK57" t="str">
            <v>GUADALUPE VICTORIA</v>
          </cell>
          <cell r="CL57" t="str">
            <v>GUANAJUATO</v>
          </cell>
          <cell r="CM57" t="str">
            <v>TAXCO DE ALARCÓN</v>
          </cell>
          <cell r="CN57" t="str">
            <v>TIZAYUCA</v>
          </cell>
          <cell r="CO57" t="str">
            <v>PUERTO VALLARTA</v>
          </cell>
          <cell r="CP57" t="str">
            <v>CHIMALHUACÁN</v>
          </cell>
          <cell r="CQ57" t="str">
            <v>APATZINGÁN</v>
          </cell>
          <cell r="CR57" t="str">
            <v>EMILIANO ZAPATA</v>
          </cell>
          <cell r="CS57" t="str">
            <v>SAN BLAS</v>
          </cell>
          <cell r="CT57" t="str">
            <v>SANTA CATARINA</v>
          </cell>
          <cell r="CU57" t="str">
            <v>HEROICA CIUDAD DE HUAJUAPAN DE LEÓN</v>
          </cell>
          <cell r="CV57" t="str">
            <v>AMOZOC</v>
          </cell>
          <cell r="CW57" t="str">
            <v>PEDRO ESCOBEDO</v>
          </cell>
          <cell r="CX57" t="str">
            <v>FELIPE CARRILLO PUERTO</v>
          </cell>
          <cell r="CY57" t="str">
            <v>MATEHUALA</v>
          </cell>
          <cell r="CZ57" t="str">
            <v>EL FUERTE</v>
          </cell>
          <cell r="DA57" t="str">
            <v>GUAYMAS</v>
          </cell>
          <cell r="DB57" t="str">
            <v>CUNDUACÁN</v>
          </cell>
          <cell r="DC57" t="str">
            <v>ALTAMIRA</v>
          </cell>
          <cell r="DD57" t="str">
            <v>CALPULALPAN</v>
          </cell>
          <cell r="DE57" t="str">
            <v>PAPANTLA</v>
          </cell>
          <cell r="DF57" t="str">
            <v>UMÁN</v>
          </cell>
          <cell r="DG57" t="str">
            <v>SOMBRERETE</v>
          </cell>
        </row>
        <row r="58">
          <cell r="AT58" t="str">
            <v>1011</v>
          </cell>
          <cell r="AU58" t="str">
            <v>2999</v>
          </cell>
          <cell r="AV58" t="str">
            <v>-</v>
          </cell>
          <cell r="AW58" t="str">
            <v>4006</v>
          </cell>
          <cell r="AX58" t="str">
            <v>5033</v>
          </cell>
          <cell r="AY58" t="str">
            <v>6007</v>
          </cell>
          <cell r="AZ58" t="str">
            <v>7052</v>
          </cell>
          <cell r="BA58" t="str">
            <v>8029</v>
          </cell>
          <cell r="BB58" t="str">
            <v>9017</v>
          </cell>
          <cell r="BC58" t="str">
            <v>10004</v>
          </cell>
          <cell r="BD58" t="str">
            <v>11003</v>
          </cell>
          <cell r="BE58" t="str">
            <v>12066</v>
          </cell>
          <cell r="BF58" t="str">
            <v>13030</v>
          </cell>
          <cell r="BG58" t="str">
            <v>14053</v>
          </cell>
          <cell r="BH58" t="str">
            <v>15109</v>
          </cell>
          <cell r="BI58" t="str">
            <v>16034</v>
          </cell>
          <cell r="BJ58" t="str">
            <v>17004</v>
          </cell>
          <cell r="BK58" t="str">
            <v>18016</v>
          </cell>
          <cell r="BL58" t="str">
            <v>19031</v>
          </cell>
          <cell r="BM58" t="str">
            <v>20515</v>
          </cell>
          <cell r="BN58" t="str">
            <v>21119</v>
          </cell>
          <cell r="BO58" t="str">
            <v>22017</v>
          </cell>
          <cell r="BP58" t="str">
            <v>23006</v>
          </cell>
          <cell r="BQ58" t="str">
            <v>24021</v>
          </cell>
          <cell r="BR58" t="str">
            <v>25017</v>
          </cell>
          <cell r="BS58" t="str">
            <v>26017</v>
          </cell>
          <cell r="BT58" t="str">
            <v>27013</v>
          </cell>
          <cell r="BU58" t="str">
            <v>28009</v>
          </cell>
          <cell r="BV58" t="str">
            <v>29034</v>
          </cell>
          <cell r="BW58" t="str">
            <v>30108</v>
          </cell>
          <cell r="BX58" t="str">
            <v>31079</v>
          </cell>
          <cell r="BY58" t="str">
            <v>32020</v>
          </cell>
          <cell r="CB58" t="str">
            <v>SAN FRANCISCO DE LOS ROMO</v>
          </cell>
          <cell r="CC58" t="str">
            <v>NO IDENTIFICADO</v>
          </cell>
          <cell r="CD58" t="str">
            <v>-</v>
          </cell>
          <cell r="CE58" t="str">
            <v>HOPELCHÉN</v>
          </cell>
          <cell r="CF58" t="str">
            <v>SAN PEDRO</v>
          </cell>
          <cell r="CG58" t="str">
            <v>MANZANILLO</v>
          </cell>
          <cell r="CH58" t="str">
            <v>LAS MARGARITAS</v>
          </cell>
          <cell r="CI58" t="str">
            <v>GUADALUPE Y CALVO</v>
          </cell>
          <cell r="CJ58" t="str">
            <v>VENUSTIANO CARRANZA</v>
          </cell>
          <cell r="CK58" t="str">
            <v>CUENCAMÉ</v>
          </cell>
          <cell r="CL58" t="str">
            <v>SAN MIGUEL DE ALLENDE</v>
          </cell>
          <cell r="CM58" t="str">
            <v>TLAPA DE COMONFORT</v>
          </cell>
          <cell r="CN58" t="str">
            <v>IXMIQUILPAN</v>
          </cell>
          <cell r="CO58" t="str">
            <v>LAGOS DE MORENO</v>
          </cell>
          <cell r="CP58" t="str">
            <v>CUAUTITLÁN IZCALLI</v>
          </cell>
          <cell r="CQ58" t="str">
            <v>HIDALGO</v>
          </cell>
          <cell r="CR58" t="str">
            <v>AYALA</v>
          </cell>
          <cell r="CS58" t="str">
            <v>TECUALA</v>
          </cell>
          <cell r="CT58" t="str">
            <v>JUÁREZ</v>
          </cell>
          <cell r="CU58" t="str">
            <v>SANTO DOMINGO TEHUANTEPEC</v>
          </cell>
          <cell r="CV58" t="str">
            <v>SAN ANDRÉS CHOLULA</v>
          </cell>
          <cell r="CW58" t="str">
            <v>TEQUISQUIAPAN</v>
          </cell>
          <cell r="CX58" t="str">
            <v>JOSÉ MARÍA MORELOS</v>
          </cell>
          <cell r="CY58" t="str">
            <v>MEXQUITIC DE CARMONA</v>
          </cell>
          <cell r="CZ58" t="str">
            <v>SINALOA</v>
          </cell>
          <cell r="DA58" t="str">
            <v>CABORCA</v>
          </cell>
          <cell r="DB58" t="str">
            <v>NACAJUCA</v>
          </cell>
          <cell r="DC58" t="str">
            <v>CIUDAD MADERO</v>
          </cell>
          <cell r="DD58" t="str">
            <v>TLAXCO</v>
          </cell>
          <cell r="DE58" t="str">
            <v>MINATITLÁN</v>
          </cell>
          <cell r="DF58" t="str">
            <v>TEKAX</v>
          </cell>
          <cell r="DG58" t="str">
            <v>JEREZ</v>
          </cell>
        </row>
        <row r="59">
          <cell r="AT59" t="str">
            <v>1009</v>
          </cell>
          <cell r="AU59" t="str">
            <v>-</v>
          </cell>
          <cell r="AV59" t="str">
            <v>-</v>
          </cell>
          <cell r="AW59" t="str">
            <v>4005</v>
          </cell>
          <cell r="AX59" t="str">
            <v>5027</v>
          </cell>
          <cell r="AY59" t="str">
            <v>6008</v>
          </cell>
          <cell r="AZ59" t="str">
            <v>7065</v>
          </cell>
          <cell r="BA59" t="str">
            <v>8027</v>
          </cell>
          <cell r="BB59" t="str">
            <v>9013</v>
          </cell>
          <cell r="BC59" t="str">
            <v>10014</v>
          </cell>
          <cell r="BD59" t="str">
            <v>11023</v>
          </cell>
          <cell r="BE59" t="str">
            <v>12021</v>
          </cell>
          <cell r="BF59" t="str">
            <v>13063</v>
          </cell>
          <cell r="BG59" t="str">
            <v>14070</v>
          </cell>
          <cell r="BH59" t="str">
            <v>15121</v>
          </cell>
          <cell r="BI59" t="str">
            <v>16069</v>
          </cell>
          <cell r="BJ59" t="str">
            <v>17028</v>
          </cell>
          <cell r="BK59" t="str">
            <v>18001</v>
          </cell>
          <cell r="BL59" t="str">
            <v>19018</v>
          </cell>
          <cell r="BM59" t="str">
            <v>20482</v>
          </cell>
          <cell r="BN59" t="str">
            <v>21071</v>
          </cell>
          <cell r="BO59" t="str">
            <v>22001</v>
          </cell>
          <cell r="BP59" t="str">
            <v>23009</v>
          </cell>
          <cell r="BQ59" t="str">
            <v>24054</v>
          </cell>
          <cell r="BR59" t="str">
            <v>25015</v>
          </cell>
          <cell r="BS59" t="str">
            <v>26033</v>
          </cell>
          <cell r="BT59" t="str">
            <v>27003</v>
          </cell>
          <cell r="BU59" t="str">
            <v>28033</v>
          </cell>
          <cell r="BV59" t="str">
            <v>29044</v>
          </cell>
          <cell r="BW59" t="str">
            <v>30141</v>
          </cell>
          <cell r="BX59" t="str">
            <v>31089</v>
          </cell>
          <cell r="BY59" t="str">
            <v>32024</v>
          </cell>
          <cell r="CB59" t="str">
            <v>TEPEZALÁ</v>
          </cell>
          <cell r="CC59" t="str">
            <v>-</v>
          </cell>
          <cell r="CD59" t="str">
            <v>-</v>
          </cell>
          <cell r="CE59" t="str">
            <v>HECELCHAKÁN</v>
          </cell>
          <cell r="CF59" t="str">
            <v>RAMOS ARIZPE</v>
          </cell>
          <cell r="CG59" t="str">
            <v>MINATITLÁN</v>
          </cell>
          <cell r="CH59" t="str">
            <v>PALENQUE</v>
          </cell>
          <cell r="CI59" t="str">
            <v>GUACHOCHI</v>
          </cell>
          <cell r="CJ59" t="str">
            <v>XOCHIMILCO</v>
          </cell>
          <cell r="CK59" t="str">
            <v>MEZQUITAL</v>
          </cell>
          <cell r="CL59" t="str">
            <v>PÉNJAMO</v>
          </cell>
          <cell r="CM59" t="str">
            <v>COYUCA DE BENÍTEZ</v>
          </cell>
          <cell r="CN59" t="str">
            <v>TEPEJI DEL RÍO DE OCAMPO</v>
          </cell>
          <cell r="CO59" t="str">
            <v>EL SALTO</v>
          </cell>
          <cell r="CP59" t="str">
            <v>ATIZAPÁN DE ZARAGOZA</v>
          </cell>
          <cell r="CQ59" t="str">
            <v>LA PIEDAD</v>
          </cell>
          <cell r="CR59" t="str">
            <v>XOCHITEPEC</v>
          </cell>
          <cell r="CS59" t="str">
            <v>ACAPONETA</v>
          </cell>
          <cell r="CT59" t="str">
            <v>GARCÍA</v>
          </cell>
          <cell r="CU59" t="str">
            <v>SANTIAGO PINOTEPA NACIONAL</v>
          </cell>
          <cell r="CV59" t="str">
            <v>HUAUCHINANGO</v>
          </cell>
          <cell r="CW59" t="str">
            <v>AMEALCO DE BONFIL</v>
          </cell>
          <cell r="CX59" t="str">
            <v>TULUM</v>
          </cell>
          <cell r="CY59" t="str">
            <v>XILITLA</v>
          </cell>
          <cell r="CZ59" t="str">
            <v>SALVADOR ALVARADO</v>
          </cell>
          <cell r="DA59" t="str">
            <v>HUATABAMPO</v>
          </cell>
          <cell r="DB59" t="str">
            <v>CENTLA</v>
          </cell>
          <cell r="DC59" t="str">
            <v>RÍO BRAVO</v>
          </cell>
          <cell r="DD59" t="str">
            <v>ZACATELCO</v>
          </cell>
          <cell r="DE59" t="str">
            <v>SAN ANDRÉS TUXTLA</v>
          </cell>
          <cell r="DF59" t="str">
            <v>TICUL</v>
          </cell>
          <cell r="DG59" t="str">
            <v>LORETO</v>
          </cell>
        </row>
        <row r="60">
          <cell r="AT60" t="str">
            <v>1010</v>
          </cell>
          <cell r="AU60" t="str">
            <v>-</v>
          </cell>
          <cell r="AV60" t="str">
            <v>-</v>
          </cell>
          <cell r="AW60" t="str">
            <v>4010</v>
          </cell>
          <cell r="AX60" t="str">
            <v>5010</v>
          </cell>
          <cell r="AY60" t="str">
            <v>6009</v>
          </cell>
          <cell r="AZ60" t="str">
            <v>7108</v>
          </cell>
          <cell r="BA60" t="str">
            <v>8011</v>
          </cell>
          <cell r="BB60" t="str">
            <v>9002</v>
          </cell>
          <cell r="BC60" t="str">
            <v>10001</v>
          </cell>
          <cell r="BD60" t="str">
            <v>11014</v>
          </cell>
          <cell r="BE60" t="str">
            <v>12012</v>
          </cell>
          <cell r="BF60" t="str">
            <v>13016</v>
          </cell>
          <cell r="BG60" t="str">
            <v>14093</v>
          </cell>
          <cell r="BH60" t="str">
            <v>15013</v>
          </cell>
          <cell r="BI60" t="str">
            <v>16066</v>
          </cell>
          <cell r="BJ60" t="str">
            <v>17017</v>
          </cell>
          <cell r="BK60" t="str">
            <v>18010</v>
          </cell>
          <cell r="BL60" t="str">
            <v>19019</v>
          </cell>
          <cell r="BM60" t="str">
            <v>20390</v>
          </cell>
          <cell r="BN60" t="str">
            <v>21174</v>
          </cell>
          <cell r="BO60" t="str">
            <v>22005</v>
          </cell>
          <cell r="BP60" t="str">
            <v>23007</v>
          </cell>
          <cell r="BQ60" t="str">
            <v>24003</v>
          </cell>
          <cell r="BR60" t="str">
            <v>25009</v>
          </cell>
          <cell r="BS60" t="str">
            <v>26002</v>
          </cell>
          <cell r="BT60" t="str">
            <v>27014</v>
          </cell>
          <cell r="BU60" t="str">
            <v>28021</v>
          </cell>
          <cell r="BV60" t="str">
            <v>29015</v>
          </cell>
          <cell r="BW60" t="str">
            <v>30189</v>
          </cell>
          <cell r="BX60" t="str">
            <v>31052</v>
          </cell>
          <cell r="BY60" t="str">
            <v>32036</v>
          </cell>
          <cell r="CB60" t="str">
            <v>EL LLANO</v>
          </cell>
          <cell r="CC60" t="str">
            <v>-</v>
          </cell>
          <cell r="CD60" t="str">
            <v>-</v>
          </cell>
          <cell r="CE60" t="str">
            <v>CALAKMUL</v>
          </cell>
          <cell r="CF60" t="str">
            <v>FRONTERA</v>
          </cell>
          <cell r="CG60" t="str">
            <v>TECOMÁN</v>
          </cell>
          <cell r="CH60" t="str">
            <v>VILLAFLORES</v>
          </cell>
          <cell r="CI60" t="str">
            <v>CAMARGO</v>
          </cell>
          <cell r="CJ60" t="str">
            <v>AZCAPOTZALCO</v>
          </cell>
          <cell r="CK60" t="str">
            <v>CANATLÁN</v>
          </cell>
          <cell r="CL60" t="str">
            <v>DOLORES HIDALGO CUNA DE LA INDEPENDENCIA NACIONAL</v>
          </cell>
          <cell r="CM60" t="str">
            <v>AYUTLA DE LOS LIBRES</v>
          </cell>
          <cell r="CN60" t="str">
            <v>CUAUTEPEC DE HINOJOSA</v>
          </cell>
          <cell r="CO60" t="str">
            <v>TEPATITLÁN DE MORELOS</v>
          </cell>
          <cell r="CP60" t="str">
            <v>TULTITLÁN</v>
          </cell>
          <cell r="CQ60" t="str">
            <v>PÁTZCUARO</v>
          </cell>
          <cell r="CR60" t="str">
            <v>PUENTE DE IXTLA</v>
          </cell>
          <cell r="CS60" t="str">
            <v>ROSAMORADA</v>
          </cell>
          <cell r="CT60" t="str">
            <v>SAN PEDRO GARZA GARCÍA</v>
          </cell>
          <cell r="CU60" t="str">
            <v>SANTA LUCÍA DEL CAMINO</v>
          </cell>
          <cell r="CV60" t="str">
            <v>TEZIUTLÁN</v>
          </cell>
          <cell r="CW60" t="str">
            <v>COLÓN</v>
          </cell>
          <cell r="CX60" t="str">
            <v>LÁZARO CÁRDENAS</v>
          </cell>
          <cell r="CY60" t="str">
            <v>AQUISMÓN</v>
          </cell>
          <cell r="CZ60" t="str">
            <v>ESCUINAPA</v>
          </cell>
          <cell r="DA60" t="str">
            <v>AGUA PRIETA</v>
          </cell>
          <cell r="DB60" t="str">
            <v>PARAÍSO</v>
          </cell>
          <cell r="DC60" t="str">
            <v>EL MANTE</v>
          </cell>
          <cell r="DD60" t="str">
            <v>IXTACUIXTLA DE MARIANO MATAMOROS</v>
          </cell>
          <cell r="DE60" t="str">
            <v>TUXPAN</v>
          </cell>
          <cell r="DF60" t="str">
            <v>MOTUL</v>
          </cell>
          <cell r="DG60" t="str">
            <v>OJOCALIENTE</v>
          </cell>
        </row>
        <row r="61">
          <cell r="AT61" t="str">
            <v>1004</v>
          </cell>
          <cell r="AU61" t="str">
            <v>-</v>
          </cell>
          <cell r="AV61" t="str">
            <v>-</v>
          </cell>
          <cell r="AW61" t="str">
            <v>4008</v>
          </cell>
          <cell r="AX61" t="str">
            <v>5020</v>
          </cell>
          <cell r="AY61" t="str">
            <v>6010</v>
          </cell>
          <cell r="AZ61" t="str">
            <v>7027</v>
          </cell>
          <cell r="BA61" t="str">
            <v>8045</v>
          </cell>
          <cell r="BB61" t="str">
            <v>9014</v>
          </cell>
          <cell r="BC61" t="str">
            <v>10034</v>
          </cell>
          <cell r="BD61" t="str">
            <v>11042</v>
          </cell>
          <cell r="BE61" t="str">
            <v>12057</v>
          </cell>
          <cell r="BF61" t="str">
            <v>13003</v>
          </cell>
          <cell r="BG61" t="str">
            <v>14023</v>
          </cell>
          <cell r="BH61" t="str">
            <v>15039</v>
          </cell>
          <cell r="BI61" t="str">
            <v>16050</v>
          </cell>
          <cell r="BJ61" t="str">
            <v>17012</v>
          </cell>
          <cell r="BK61" t="str">
            <v>18009</v>
          </cell>
          <cell r="BL61" t="str">
            <v>19009</v>
          </cell>
          <cell r="BM61" t="str">
            <v>20002</v>
          </cell>
          <cell r="BN61" t="str">
            <v>21041</v>
          </cell>
          <cell r="BO61" t="str">
            <v>22007</v>
          </cell>
          <cell r="BP61" t="str">
            <v>23003</v>
          </cell>
          <cell r="BQ61" t="str">
            <v>24050</v>
          </cell>
          <cell r="BR61" t="str">
            <v>25014</v>
          </cell>
          <cell r="BS61" t="str">
            <v>26026</v>
          </cell>
          <cell r="BT61" t="str">
            <v>27010</v>
          </cell>
          <cell r="BU61" t="str">
            <v>28040</v>
          </cell>
          <cell r="BV61" t="str">
            <v>29018</v>
          </cell>
          <cell r="BW61" t="str">
            <v>30028</v>
          </cell>
          <cell r="BX61" t="str">
            <v>31019</v>
          </cell>
          <cell r="BY61" t="str">
            <v>32005</v>
          </cell>
          <cell r="CB61" t="str">
            <v>COSÍO</v>
          </cell>
          <cell r="CC61" t="str">
            <v>-</v>
          </cell>
          <cell r="CD61" t="str">
            <v>-</v>
          </cell>
          <cell r="CE61" t="str">
            <v>TENABO</v>
          </cell>
          <cell r="CF61" t="str">
            <v>MÚZQUIZ</v>
          </cell>
          <cell r="CG61" t="str">
            <v>VILLA DE ÁLVAREZ</v>
          </cell>
          <cell r="CH61" t="str">
            <v>CHIAPA DE CORZO</v>
          </cell>
          <cell r="CI61" t="str">
            <v>MEOQUI</v>
          </cell>
          <cell r="CJ61" t="str">
            <v>BENITO JUÁREZ</v>
          </cell>
          <cell r="CK61" t="str">
            <v>TAMAZULA</v>
          </cell>
          <cell r="CL61" t="str">
            <v>VALLE DE SANTIAGO</v>
          </cell>
          <cell r="CM61" t="str">
            <v>TÉCPAN DE GALEANA</v>
          </cell>
          <cell r="CN61" t="str">
            <v>ACTOPAN</v>
          </cell>
          <cell r="CO61" t="str">
            <v>ZAPOTLÁN EL GRANDE</v>
          </cell>
          <cell r="CP61" t="str">
            <v>IXTAPALUCA</v>
          </cell>
          <cell r="CQ61" t="str">
            <v>MARAVATÍO</v>
          </cell>
          <cell r="CR61" t="str">
            <v>JOJUTLA</v>
          </cell>
          <cell r="CS61" t="str">
            <v>DEL NAYAR</v>
          </cell>
          <cell r="CT61" t="str">
            <v>CADEREYTA JIMÉNEZ</v>
          </cell>
          <cell r="CU61" t="str">
            <v>ACATLÁN DE PÉREZ FIGUEROA</v>
          </cell>
          <cell r="CV61" t="str">
            <v>CUAUTLANCINGO</v>
          </cell>
          <cell r="CW61" t="str">
            <v>EZEQUIEL MONTES</v>
          </cell>
          <cell r="CX61" t="str">
            <v>ISLA MUJERES</v>
          </cell>
          <cell r="CY61" t="str">
            <v>VILLA DE REYES</v>
          </cell>
          <cell r="CZ61" t="str">
            <v>ROSARIO</v>
          </cell>
          <cell r="DA61" t="str">
            <v>ETCHOJOA</v>
          </cell>
          <cell r="DB61" t="str">
            <v>JALPA DE MÉNDEZ</v>
          </cell>
          <cell r="DC61" t="str">
            <v>VALLE HERMOSO</v>
          </cell>
          <cell r="DD61" t="str">
            <v>CONTLA DE JUAN CUAMATZI</v>
          </cell>
          <cell r="DE61" t="str">
            <v>BOCA DEL RÍO</v>
          </cell>
          <cell r="DF61" t="str">
            <v>CHEMAX</v>
          </cell>
          <cell r="DG61" t="str">
            <v>CALERA</v>
          </cell>
        </row>
        <row r="62">
          <cell r="AT62" t="str">
            <v>1008</v>
          </cell>
          <cell r="AU62" t="str">
            <v>-</v>
          </cell>
          <cell r="AV62" t="str">
            <v>-</v>
          </cell>
          <cell r="AW62" t="str">
            <v>4007</v>
          </cell>
          <cell r="AX62" t="str">
            <v>5028</v>
          </cell>
          <cell r="AY62" t="str">
            <v>6999</v>
          </cell>
          <cell r="AZ62" t="str">
            <v>7097</v>
          </cell>
          <cell r="BA62" t="str">
            <v>8036</v>
          </cell>
          <cell r="BB62" t="str">
            <v>9006</v>
          </cell>
          <cell r="BC62" t="str">
            <v>10039</v>
          </cell>
          <cell r="BD62" t="str">
            <v>11033</v>
          </cell>
          <cell r="BE62" t="str">
            <v>12011</v>
          </cell>
          <cell r="BF62" t="str">
            <v>13061</v>
          </cell>
          <cell r="BG62" t="str">
            <v>14063</v>
          </cell>
          <cell r="BH62" t="str">
            <v>15060</v>
          </cell>
          <cell r="BI62" t="str">
            <v>16088</v>
          </cell>
          <cell r="BJ62" t="str">
            <v>17024</v>
          </cell>
          <cell r="BK62" t="str">
            <v>18018</v>
          </cell>
          <cell r="BL62" t="str">
            <v>19033</v>
          </cell>
          <cell r="BM62" t="str">
            <v>20334</v>
          </cell>
          <cell r="BN62" t="str">
            <v>21208</v>
          </cell>
          <cell r="BO62" t="str">
            <v>22008</v>
          </cell>
          <cell r="BP62">
            <v>23011</v>
          </cell>
          <cell r="BQ62" t="str">
            <v>24011</v>
          </cell>
          <cell r="BR62" t="str">
            <v>25013</v>
          </cell>
          <cell r="BS62" t="str">
            <v>26048</v>
          </cell>
          <cell r="BT62" t="str">
            <v>27017</v>
          </cell>
          <cell r="BU62" t="str">
            <v>28035</v>
          </cell>
          <cell r="BV62" t="str">
            <v>29043</v>
          </cell>
          <cell r="BW62" t="str">
            <v>30118</v>
          </cell>
          <cell r="BX62" t="str">
            <v>31038</v>
          </cell>
          <cell r="BY62" t="str">
            <v>32051</v>
          </cell>
          <cell r="CB62" t="str">
            <v>SAN JOSÉ DE GRACIA</v>
          </cell>
          <cell r="CC62" t="str">
            <v>-</v>
          </cell>
          <cell r="CD62" t="str">
            <v>-</v>
          </cell>
          <cell r="CE62" t="str">
            <v>PALIZADA</v>
          </cell>
          <cell r="CF62" t="str">
            <v>SABINAS</v>
          </cell>
          <cell r="CG62" t="str">
            <v>NO IDENTIFICADO</v>
          </cell>
          <cell r="CH62" t="str">
            <v>TONALÁ</v>
          </cell>
          <cell r="CI62" t="str">
            <v>JIMÉNEZ</v>
          </cell>
          <cell r="CJ62" t="str">
            <v>IZTACALCO</v>
          </cell>
          <cell r="CK62" t="str">
            <v>NUEVO IDEAL</v>
          </cell>
          <cell r="CL62" t="str">
            <v>SAN LUIS DE LA PAZ</v>
          </cell>
          <cell r="CM62" t="str">
            <v>ATOYAC DE ÁLVAREZ</v>
          </cell>
          <cell r="CN62" t="str">
            <v>TEPEAPULCO</v>
          </cell>
          <cell r="CO62" t="str">
            <v>OCOTLÁN</v>
          </cell>
          <cell r="CP62" t="str">
            <v>NICOLÁS ROMERO</v>
          </cell>
          <cell r="CQ62" t="str">
            <v>TARÍMBARO</v>
          </cell>
          <cell r="CR62" t="str">
            <v>TLALTIZAPÁN</v>
          </cell>
          <cell r="CS62" t="str">
            <v>TUXPAN</v>
          </cell>
          <cell r="CT62" t="str">
            <v>LINARES</v>
          </cell>
          <cell r="CU62" t="str">
            <v>VILLA DE TUTUTEPEC DE MELCHOR OCAMPO</v>
          </cell>
          <cell r="CV62" t="str">
            <v>ZACATLÁN</v>
          </cell>
          <cell r="CW62" t="str">
            <v>HUIMILPAN</v>
          </cell>
          <cell r="CX62" t="str">
            <v>PUERTO MORELOS</v>
          </cell>
          <cell r="CY62" t="str">
            <v>CIUDAD FERNÁNDEZ</v>
          </cell>
          <cell r="CZ62" t="str">
            <v>MOCORITO</v>
          </cell>
          <cell r="DA62" t="str">
            <v>PUERTO PEÑASCO</v>
          </cell>
          <cell r="DB62" t="str">
            <v>TENOSIQUE</v>
          </cell>
          <cell r="DC62" t="str">
            <v>SAN FERNANDO</v>
          </cell>
          <cell r="DD62" t="str">
            <v>YAUHQUEMEHCAN</v>
          </cell>
          <cell r="DE62" t="str">
            <v>ORIZABA</v>
          </cell>
          <cell r="DF62" t="str">
            <v>HUNUCMÁ</v>
          </cell>
          <cell r="DG62" t="str">
            <v>VILLA DE COS</v>
          </cell>
        </row>
        <row r="63">
          <cell r="AT63" t="str">
            <v>1999</v>
          </cell>
          <cell r="AU63" t="str">
            <v>-</v>
          </cell>
          <cell r="AV63" t="str">
            <v>-</v>
          </cell>
          <cell r="AW63">
            <v>4012</v>
          </cell>
          <cell r="AX63" t="str">
            <v>5009</v>
          </cell>
          <cell r="AY63" t="str">
            <v>-</v>
          </cell>
          <cell r="AZ63" t="str">
            <v>7061</v>
          </cell>
          <cell r="BA63" t="str">
            <v>8031</v>
          </cell>
          <cell r="BB63" t="str">
            <v>9016</v>
          </cell>
          <cell r="BC63" t="str">
            <v>10013</v>
          </cell>
          <cell r="BD63" t="str">
            <v>11031</v>
          </cell>
          <cell r="BE63" t="str">
            <v>12046</v>
          </cell>
          <cell r="BF63" t="str">
            <v>13067</v>
          </cell>
          <cell r="BG63" t="str">
            <v>14008</v>
          </cell>
          <cell r="BH63" t="str">
            <v>15081</v>
          </cell>
          <cell r="BI63" t="str">
            <v>16107</v>
          </cell>
          <cell r="BJ63" t="str">
            <v>17030</v>
          </cell>
          <cell r="BK63" t="str">
            <v>18006</v>
          </cell>
          <cell r="BL63" t="str">
            <v>19038</v>
          </cell>
          <cell r="BM63" t="str">
            <v>20324</v>
          </cell>
          <cell r="BN63" t="str">
            <v>21197</v>
          </cell>
          <cell r="BO63" t="str">
            <v>22002</v>
          </cell>
          <cell r="BP63" t="str">
            <v>23999</v>
          </cell>
          <cell r="BQ63" t="str">
            <v>24016</v>
          </cell>
          <cell r="BR63" t="str">
            <v>25002</v>
          </cell>
          <cell r="BS63" t="str">
            <v>26025</v>
          </cell>
          <cell r="BT63" t="str">
            <v>27001</v>
          </cell>
          <cell r="BU63" t="str">
            <v>28012</v>
          </cell>
          <cell r="BV63" t="str">
            <v>29031</v>
          </cell>
          <cell r="BW63" t="str">
            <v>30048</v>
          </cell>
          <cell r="BX63" t="str">
            <v>31056</v>
          </cell>
          <cell r="BY63" t="str">
            <v>32049</v>
          </cell>
          <cell r="CB63" t="str">
            <v>NO IDENTIFICADO</v>
          </cell>
          <cell r="CC63" t="str">
            <v>-</v>
          </cell>
          <cell r="CD63" t="str">
            <v>-</v>
          </cell>
          <cell r="CE63" t="str">
            <v>SEYBAPLAYA</v>
          </cell>
          <cell r="CF63" t="str">
            <v>FRANCISCO I. MADERO</v>
          </cell>
          <cell r="CG63" t="str">
            <v>-</v>
          </cell>
          <cell r="CH63" t="str">
            <v>OCOZOCOAUTLA DE ESPINOSA</v>
          </cell>
          <cell r="CI63" t="str">
            <v>GUERRERO</v>
          </cell>
          <cell r="CJ63" t="str">
            <v>MIGUEL HIDALGO</v>
          </cell>
          <cell r="CK63" t="str">
            <v>MAPIMÍ</v>
          </cell>
          <cell r="CL63" t="str">
            <v>SAN FRANCISCO DEL RINCÓN</v>
          </cell>
          <cell r="CM63" t="str">
            <v>OMETEPEC</v>
          </cell>
          <cell r="CN63" t="str">
            <v>TEZONTEPEC DE ALDAMA</v>
          </cell>
          <cell r="CO63" t="str">
            <v>ARANDAS</v>
          </cell>
          <cell r="CP63" t="str">
            <v>TECÁMAC</v>
          </cell>
          <cell r="CQ63" t="str">
            <v>ZACAPU</v>
          </cell>
          <cell r="CR63" t="str">
            <v>YECAPIXTLA</v>
          </cell>
          <cell r="CS63" t="str">
            <v>IXTLÁN DEL RÍO</v>
          </cell>
          <cell r="CT63" t="str">
            <v>MONTEMORELOS</v>
          </cell>
          <cell r="CU63" t="str">
            <v>SAN PEDRO POCHUTLA</v>
          </cell>
          <cell r="CV63" t="str">
            <v>XICOTEPEC</v>
          </cell>
          <cell r="CW63" t="str">
            <v>PINAL DE AMOLES</v>
          </cell>
          <cell r="CX63" t="str">
            <v>NO IDENTIFICADO</v>
          </cell>
          <cell r="CY63" t="str">
            <v>EBANO</v>
          </cell>
          <cell r="CZ63" t="str">
            <v>ANGOSTURA</v>
          </cell>
          <cell r="DA63" t="str">
            <v>EMPALME</v>
          </cell>
          <cell r="DB63" t="str">
            <v>BALANCÁN</v>
          </cell>
          <cell r="DC63" t="str">
            <v>GONZÁLEZ</v>
          </cell>
          <cell r="DD63" t="str">
            <v>TETLA DE LA SOLIDARIDAD</v>
          </cell>
          <cell r="DE63" t="str">
            <v>COSOLEACAQUE</v>
          </cell>
          <cell r="DF63" t="str">
            <v>OXKUTZCAB</v>
          </cell>
          <cell r="DG63" t="str">
            <v>VALPARAÍSO</v>
          </cell>
        </row>
        <row r="64">
          <cell r="AT64" t="str">
            <v>-</v>
          </cell>
          <cell r="AU64" t="str">
            <v>-</v>
          </cell>
          <cell r="AV64" t="str">
            <v>-</v>
          </cell>
          <cell r="AW64" t="str">
            <v>4999</v>
          </cell>
          <cell r="AX64" t="str">
            <v>5024</v>
          </cell>
          <cell r="AY64" t="str">
            <v>-</v>
          </cell>
          <cell r="AZ64" t="str">
            <v>7017</v>
          </cell>
          <cell r="BA64" t="str">
            <v>8062</v>
          </cell>
          <cell r="BB64" t="str">
            <v>9011</v>
          </cell>
          <cell r="BC64" t="str">
            <v>10022</v>
          </cell>
          <cell r="BD64" t="str">
            <v>11002</v>
          </cell>
          <cell r="BE64" t="str">
            <v>12058</v>
          </cell>
          <cell r="BF64" t="str">
            <v>13029</v>
          </cell>
          <cell r="BG64" t="str">
            <v>14083</v>
          </cell>
          <cell r="BH64" t="str">
            <v>15122</v>
          </cell>
          <cell r="BI64" t="str">
            <v>16076</v>
          </cell>
          <cell r="BJ64" t="str">
            <v>17020</v>
          </cell>
          <cell r="BK64" t="str">
            <v>18011</v>
          </cell>
          <cell r="BL64" t="str">
            <v>19025</v>
          </cell>
          <cell r="BM64" t="str">
            <v>20318</v>
          </cell>
          <cell r="BN64" t="str">
            <v>21164</v>
          </cell>
          <cell r="BO64" t="str">
            <v>22018</v>
          </cell>
          <cell r="BP64" t="str">
            <v>-</v>
          </cell>
          <cell r="BQ64" t="str">
            <v>24032</v>
          </cell>
          <cell r="BR64" t="str">
            <v>25008</v>
          </cell>
          <cell r="BS64" t="str">
            <v>26019</v>
          </cell>
          <cell r="BT64" t="str">
            <v>27016</v>
          </cell>
          <cell r="BU64" t="str">
            <v>28002</v>
          </cell>
          <cell r="BV64" t="str">
            <v>29041</v>
          </cell>
          <cell r="BW64" t="str">
            <v>30160</v>
          </cell>
          <cell r="BX64" t="str">
            <v>31040</v>
          </cell>
          <cell r="BY64" t="str">
            <v>32055</v>
          </cell>
          <cell r="CB64" t="str">
            <v>-</v>
          </cell>
          <cell r="CC64" t="str">
            <v>-</v>
          </cell>
          <cell r="CD64" t="str">
            <v>-</v>
          </cell>
          <cell r="CE64" t="str">
            <v>NO IDENTIFICADO</v>
          </cell>
          <cell r="CF64" t="str">
            <v>PARRAS</v>
          </cell>
          <cell r="CG64" t="str">
            <v>-</v>
          </cell>
          <cell r="CH64" t="str">
            <v>CINTALAPA</v>
          </cell>
          <cell r="CI64" t="str">
            <v>SAUCILLO</v>
          </cell>
          <cell r="CJ64" t="str">
            <v>TLÁHUAC</v>
          </cell>
          <cell r="CK64" t="str">
            <v>POANAS</v>
          </cell>
          <cell r="CL64" t="str">
            <v>ACÁMBARO</v>
          </cell>
          <cell r="CM64" t="str">
            <v>TELOLOAPAN</v>
          </cell>
          <cell r="CN64" t="str">
            <v>HUICHAPAN</v>
          </cell>
          <cell r="CO64" t="str">
            <v>TALA</v>
          </cell>
          <cell r="CP64" t="str">
            <v>VALLE DE CHALCO SOLIDARIDAD</v>
          </cell>
          <cell r="CQ64" t="str">
            <v>SAHUAYO</v>
          </cell>
          <cell r="CR64" t="str">
            <v>TEPOZTLÁN</v>
          </cell>
          <cell r="CS64" t="str">
            <v>RUÍZ</v>
          </cell>
          <cell r="CT64" t="str">
            <v>GRAL. ZUAZUA</v>
          </cell>
          <cell r="CU64" t="str">
            <v xml:space="preserve">SAN PEDRO MIXTEPEC  DTO. 22  </v>
          </cell>
          <cell r="CV64" t="str">
            <v>TEPEACA</v>
          </cell>
          <cell r="CW64" t="str">
            <v>TOLIMÁN</v>
          </cell>
          <cell r="CX64" t="str">
            <v>-</v>
          </cell>
          <cell r="CY64" t="str">
            <v>SANTA MARÍA DEL RÍO</v>
          </cell>
          <cell r="CZ64" t="str">
            <v>ELOTA</v>
          </cell>
          <cell r="DA64" t="str">
            <v>CANANEA</v>
          </cell>
          <cell r="DB64" t="str">
            <v>TEAPA</v>
          </cell>
          <cell r="DC64" t="str">
            <v>ALDAMA</v>
          </cell>
          <cell r="DD64" t="str">
            <v>PAPALOTLA DE XICOHTÉNCATL</v>
          </cell>
          <cell r="DE64" t="str">
            <v>ÁLAMO TEMAPACHE</v>
          </cell>
          <cell r="DF64" t="str">
            <v>IZAMAL</v>
          </cell>
          <cell r="DG64" t="str">
            <v>VILLANUEVA</v>
          </cell>
        </row>
        <row r="65">
          <cell r="AT65" t="str">
            <v>-</v>
          </cell>
          <cell r="AU65" t="str">
            <v>-</v>
          </cell>
          <cell r="AV65" t="str">
            <v>-</v>
          </cell>
          <cell r="AW65" t="str">
            <v>-</v>
          </cell>
          <cell r="AX65" t="str">
            <v>5032</v>
          </cell>
          <cell r="AY65" t="str">
            <v>-</v>
          </cell>
          <cell r="AZ65" t="str">
            <v>7023</v>
          </cell>
          <cell r="BA65" t="str">
            <v>8040</v>
          </cell>
          <cell r="BB65" t="str">
            <v>9008</v>
          </cell>
          <cell r="BC65" t="str">
            <v>10036</v>
          </cell>
          <cell r="BD65" t="str">
            <v>11030</v>
          </cell>
          <cell r="BE65" t="str">
            <v>12053</v>
          </cell>
          <cell r="BF65" t="str">
            <v>13041</v>
          </cell>
          <cell r="BG65" t="str">
            <v>14073</v>
          </cell>
          <cell r="BH65" t="str">
            <v>15025</v>
          </cell>
          <cell r="BI65" t="str">
            <v>16082</v>
          </cell>
          <cell r="BJ65" t="str">
            <v>17031</v>
          </cell>
          <cell r="BK65" t="str">
            <v>18014</v>
          </cell>
          <cell r="BL65" t="str">
            <v>19049</v>
          </cell>
          <cell r="BM65" t="str">
            <v>20044</v>
          </cell>
          <cell r="BN65" t="str">
            <v>21085</v>
          </cell>
          <cell r="BO65" t="str">
            <v>22009</v>
          </cell>
          <cell r="BP65" t="str">
            <v>-</v>
          </cell>
          <cell r="BQ65" t="str">
            <v>24040</v>
          </cell>
          <cell r="BR65" t="str">
            <v>25007</v>
          </cell>
          <cell r="BS65" t="str">
            <v>26036</v>
          </cell>
          <cell r="BT65" t="str">
            <v>27015</v>
          </cell>
          <cell r="BU65" t="str">
            <v>28039</v>
          </cell>
          <cell r="BV65" t="str">
            <v>29024</v>
          </cell>
          <cell r="BW65" t="str">
            <v>30155</v>
          </cell>
          <cell r="BX65" t="str">
            <v>31058</v>
          </cell>
          <cell r="BY65" t="str">
            <v>32034</v>
          </cell>
          <cell r="CB65" t="str">
            <v>-</v>
          </cell>
          <cell r="CC65" t="str">
            <v>-</v>
          </cell>
          <cell r="CD65" t="str">
            <v>-</v>
          </cell>
          <cell r="CE65" t="str">
            <v>-</v>
          </cell>
          <cell r="CF65" t="str">
            <v>SAN JUAN DE SABINAS</v>
          </cell>
          <cell r="CG65" t="str">
            <v>-</v>
          </cell>
          <cell r="CH65" t="str">
            <v>CHAMULA</v>
          </cell>
          <cell r="CI65" t="str">
            <v>MADERA</v>
          </cell>
          <cell r="CJ65" t="str">
            <v>LA MAGDALENA CONTRERAS</v>
          </cell>
          <cell r="CK65" t="str">
            <v>TLAHUALILO</v>
          </cell>
          <cell r="CL65" t="str">
            <v>SAN FELIPE</v>
          </cell>
          <cell r="CM65" t="str">
            <v>SAN MARCOS</v>
          </cell>
          <cell r="CN65" t="str">
            <v>MIXQUIAHUALA DE JUÁREZ</v>
          </cell>
          <cell r="CO65" t="str">
            <v>SAN JUAN DE LOS LAGOS</v>
          </cell>
          <cell r="CP65" t="str">
            <v>CHALCO</v>
          </cell>
          <cell r="CQ65" t="str">
            <v>TACÁMBARO</v>
          </cell>
          <cell r="CR65" t="str">
            <v>ZACATEPEC</v>
          </cell>
          <cell r="CS65" t="str">
            <v>SANTA MARÍA DEL ORO</v>
          </cell>
          <cell r="CT65" t="str">
            <v>SANTIAGO</v>
          </cell>
          <cell r="CU65" t="str">
            <v>LOMA BONITA</v>
          </cell>
          <cell r="CV65" t="str">
            <v>IZÚCAR DE MATAMOROS</v>
          </cell>
          <cell r="CW65" t="str">
            <v>JALPAN DE SERRA</v>
          </cell>
          <cell r="CX65" t="str">
            <v>-</v>
          </cell>
          <cell r="CY65" t="str">
            <v>TAMUÍN</v>
          </cell>
          <cell r="CZ65" t="str">
            <v>CHOIX</v>
          </cell>
          <cell r="DA65" t="str">
            <v>MAGDALENA</v>
          </cell>
          <cell r="DB65" t="str">
            <v>TACOTALPA</v>
          </cell>
          <cell r="DC65" t="str">
            <v>TULA</v>
          </cell>
          <cell r="DD65" t="str">
            <v>PANOTLA</v>
          </cell>
          <cell r="DE65" t="str">
            <v>TANTOYUCA</v>
          </cell>
          <cell r="DF65" t="str">
            <v>PETO</v>
          </cell>
          <cell r="DG65" t="str">
            <v>NOCHISTLÁN DE MEJÍA</v>
          </cell>
        </row>
        <row r="66">
          <cell r="AT66" t="str">
            <v>-</v>
          </cell>
          <cell r="AU66" t="str">
            <v>-</v>
          </cell>
          <cell r="AV66" t="str">
            <v>-</v>
          </cell>
          <cell r="AW66" t="str">
            <v>-</v>
          </cell>
          <cell r="AX66" t="str">
            <v>5022</v>
          </cell>
          <cell r="AY66" t="str">
            <v>-</v>
          </cell>
          <cell r="AZ66" t="str">
            <v>7107</v>
          </cell>
          <cell r="BA66" t="str">
            <v>8009</v>
          </cell>
          <cell r="BB66" t="str">
            <v>9004</v>
          </cell>
          <cell r="BC66" t="str">
            <v>10038</v>
          </cell>
          <cell r="BD66" t="str">
            <v>11028</v>
          </cell>
          <cell r="BE66" t="str">
            <v>12075</v>
          </cell>
          <cell r="BF66" t="str">
            <v>13008</v>
          </cell>
          <cell r="BG66" t="str">
            <v>14018</v>
          </cell>
          <cell r="BH66" t="str">
            <v>15020</v>
          </cell>
          <cell r="BI66" t="str">
            <v>16071</v>
          </cell>
          <cell r="BJ66" t="str">
            <v>17003</v>
          </cell>
          <cell r="BK66" t="str">
            <v>18007</v>
          </cell>
          <cell r="BL66" t="str">
            <v>19017</v>
          </cell>
          <cell r="BM66" t="str">
            <v>20059</v>
          </cell>
          <cell r="BN66" t="str">
            <v>21154</v>
          </cell>
          <cell r="BO66" t="str">
            <v>22010</v>
          </cell>
          <cell r="BP66" t="str">
            <v>-</v>
          </cell>
          <cell r="BQ66" t="str">
            <v>24049</v>
          </cell>
          <cell r="BR66" t="str">
            <v>25003</v>
          </cell>
          <cell r="BS66" t="str">
            <v>26003</v>
          </cell>
          <cell r="BT66" t="str">
            <v>27009</v>
          </cell>
          <cell r="BU66" t="str">
            <v>28025</v>
          </cell>
          <cell r="BV66" t="str">
            <v>29023</v>
          </cell>
          <cell r="BW66" t="str">
            <v>30102</v>
          </cell>
          <cell r="BX66" t="str">
            <v>31048</v>
          </cell>
          <cell r="BY66" t="str">
            <v>32048</v>
          </cell>
          <cell r="CB66" t="str">
            <v>-</v>
          </cell>
          <cell r="CC66" t="str">
            <v>-</v>
          </cell>
          <cell r="CD66" t="str">
            <v>-</v>
          </cell>
          <cell r="CE66" t="str">
            <v>-</v>
          </cell>
          <cell r="CF66" t="str">
            <v>NAVA</v>
          </cell>
          <cell r="CG66" t="str">
            <v>-</v>
          </cell>
          <cell r="CH66" t="str">
            <v>VILLA CORZO</v>
          </cell>
          <cell r="CI66" t="str">
            <v>BOCOYNA</v>
          </cell>
          <cell r="CJ66" t="str">
            <v>CUAJIMALPA DE MORELOS</v>
          </cell>
          <cell r="CK66" t="str">
            <v>VICENTE GUERRERO</v>
          </cell>
          <cell r="CL66" t="str">
            <v>SALVATIERRA</v>
          </cell>
          <cell r="CM66" t="str">
            <v>EDUARDO NERI</v>
          </cell>
          <cell r="CN66" t="str">
            <v>APAN</v>
          </cell>
          <cell r="CO66" t="str">
            <v>LA BARCA</v>
          </cell>
          <cell r="CP66" t="str">
            <v>COACALCO DE BERRIOZÁBAL</v>
          </cell>
          <cell r="CQ66" t="str">
            <v>PURUÁNDIRO</v>
          </cell>
          <cell r="CR66" t="str">
            <v>AXOCHIAPAN</v>
          </cell>
          <cell r="CS66" t="str">
            <v>JALA</v>
          </cell>
          <cell r="CT66" t="str">
            <v>GALEANA</v>
          </cell>
          <cell r="CU66" t="str">
            <v>MIAHUATLÁN DE PORFIRIO DÍAZ</v>
          </cell>
          <cell r="CV66" t="str">
            <v>TECAMACHALCO</v>
          </cell>
          <cell r="CW66" t="str">
            <v>LANDA DE MATAMOROS</v>
          </cell>
          <cell r="CX66" t="str">
            <v>-</v>
          </cell>
          <cell r="CY66" t="str">
            <v>VILLA DE RAMOS</v>
          </cell>
          <cell r="CZ66" t="str">
            <v>BADIRAGUATO</v>
          </cell>
          <cell r="DA66" t="str">
            <v>ALAMOS</v>
          </cell>
          <cell r="DB66" t="str">
            <v>JALAPA</v>
          </cell>
          <cell r="DC66" t="str">
            <v>MIGUEL ALEMÁN</v>
          </cell>
          <cell r="DD66" t="str">
            <v>NATÍVITAS</v>
          </cell>
          <cell r="DE66" t="str">
            <v>MARTÍNEZ DE LA TORRE</v>
          </cell>
          <cell r="DF66" t="str">
            <v>MAXCANÚ</v>
          </cell>
          <cell r="DG66" t="str">
            <v>TLALTENANGO DE SÁNCHEZ ROMÁN</v>
          </cell>
        </row>
        <row r="67">
          <cell r="AT67" t="str">
            <v>-</v>
          </cell>
          <cell r="AU67" t="str">
            <v>-</v>
          </cell>
          <cell r="AV67" t="str">
            <v>-</v>
          </cell>
          <cell r="AW67" t="str">
            <v>-</v>
          </cell>
          <cell r="AX67" t="str">
            <v>5006</v>
          </cell>
          <cell r="AY67" t="str">
            <v>-</v>
          </cell>
          <cell r="AZ67" t="str">
            <v>7099</v>
          </cell>
          <cell r="BA67" t="str">
            <v>8052</v>
          </cell>
          <cell r="BB67" t="str">
            <v>9009</v>
          </cell>
          <cell r="BC67" t="str">
            <v>10026</v>
          </cell>
          <cell r="BD67" t="str">
            <v>11011</v>
          </cell>
          <cell r="BE67" t="str">
            <v>12048</v>
          </cell>
          <cell r="BF67" t="str">
            <v>13002</v>
          </cell>
          <cell r="BG67" t="str">
            <v>14124</v>
          </cell>
          <cell r="BH67" t="str">
            <v>15070</v>
          </cell>
          <cell r="BI67" t="str">
            <v>16075</v>
          </cell>
          <cell r="BJ67" t="str">
            <v>17025</v>
          </cell>
          <cell r="BK67" t="str">
            <v>18002</v>
          </cell>
          <cell r="BL67" t="str">
            <v>19014</v>
          </cell>
          <cell r="BM67" t="str">
            <v>20413</v>
          </cell>
          <cell r="BN67" t="str">
            <v>21074</v>
          </cell>
          <cell r="BO67" t="str">
            <v>22013</v>
          </cell>
          <cell r="BP67" t="str">
            <v>-</v>
          </cell>
          <cell r="BQ67" t="str">
            <v>24053</v>
          </cell>
          <cell r="BR67" t="str">
            <v>25004</v>
          </cell>
          <cell r="BS67" t="str">
            <v>26012</v>
          </cell>
          <cell r="BT67" t="str">
            <v>27007</v>
          </cell>
          <cell r="BU67" t="str">
            <v>28037</v>
          </cell>
          <cell r="BV67" t="str">
            <v>29039</v>
          </cell>
          <cell r="BW67" t="str">
            <v>30123</v>
          </cell>
          <cell r="BX67" t="str">
            <v>31033</v>
          </cell>
          <cell r="BY67" t="str">
            <v>32019</v>
          </cell>
          <cell r="CB67" t="str">
            <v>-</v>
          </cell>
          <cell r="CC67" t="str">
            <v>-</v>
          </cell>
          <cell r="CD67" t="str">
            <v>-</v>
          </cell>
          <cell r="CE67" t="str">
            <v>-</v>
          </cell>
          <cell r="CF67" t="str">
            <v>CASTAÑOS</v>
          </cell>
          <cell r="CG67" t="str">
            <v>-</v>
          </cell>
          <cell r="CH67" t="str">
            <v>LA TRINITARIA</v>
          </cell>
          <cell r="CI67" t="str">
            <v>OJINAGA</v>
          </cell>
          <cell r="CJ67" t="str">
            <v>MILPA ALTA</v>
          </cell>
          <cell r="CK67" t="str">
            <v>SAN DIMAS</v>
          </cell>
          <cell r="CL67" t="str">
            <v>CORTAZAR</v>
          </cell>
          <cell r="CM67" t="str">
            <v>PETATLÁN</v>
          </cell>
          <cell r="CN67" t="str">
            <v>ACAXOCHITLÁN</v>
          </cell>
          <cell r="CO67" t="str">
            <v>ZAPOTLANEJO</v>
          </cell>
          <cell r="CP67" t="str">
            <v>LA PAZ</v>
          </cell>
          <cell r="CQ67" t="str">
            <v>LOS REYES</v>
          </cell>
          <cell r="CR67" t="str">
            <v>TLAQUILTENANGO</v>
          </cell>
          <cell r="CS67" t="str">
            <v>AHUACATLÁN</v>
          </cell>
          <cell r="CT67" t="str">
            <v>DR. ARROYO</v>
          </cell>
          <cell r="CU67" t="str">
            <v>SANTA MARÍA HUATULCO</v>
          </cell>
          <cell r="CV67" t="str">
            <v>HUEJOTZINGO</v>
          </cell>
          <cell r="CW67" t="str">
            <v>PEÑAMILLER</v>
          </cell>
          <cell r="CX67" t="str">
            <v>-</v>
          </cell>
          <cell r="CY67" t="str">
            <v>AXTLA DE TERRAZAS</v>
          </cell>
          <cell r="CZ67" t="str">
            <v>CONCORDIA</v>
          </cell>
          <cell r="DA67" t="str">
            <v>BÁCUM</v>
          </cell>
          <cell r="DB67" t="str">
            <v>EMILIANO ZAPATA</v>
          </cell>
          <cell r="DC67" t="str">
            <v>SOTO LA MARINA</v>
          </cell>
          <cell r="DD67" t="str">
            <v>XALOZTOC</v>
          </cell>
          <cell r="DE67" t="str">
            <v>PÁNUCO</v>
          </cell>
          <cell r="DF67" t="str">
            <v>HALACHÓ</v>
          </cell>
          <cell r="DG67" t="str">
            <v>JALPA</v>
          </cell>
        </row>
        <row r="68">
          <cell r="AT68" t="str">
            <v>-</v>
          </cell>
          <cell r="AU68" t="str">
            <v>-</v>
          </cell>
          <cell r="AV68" t="str">
            <v>-</v>
          </cell>
          <cell r="AW68" t="str">
            <v>-</v>
          </cell>
          <cell r="AX68" t="str">
            <v>5003</v>
          </cell>
          <cell r="AY68" t="str">
            <v>-</v>
          </cell>
          <cell r="AZ68" t="str">
            <v>7096</v>
          </cell>
          <cell r="BA68" t="str">
            <v>8005</v>
          </cell>
          <cell r="BB68" t="str">
            <v>9999</v>
          </cell>
          <cell r="BC68" t="str">
            <v>10016</v>
          </cell>
          <cell r="BD68" t="str">
            <v>11005</v>
          </cell>
          <cell r="BE68" t="str">
            <v>12056</v>
          </cell>
          <cell r="BF68" t="str">
            <v>13046</v>
          </cell>
          <cell r="BG68" t="str">
            <v>14013</v>
          </cell>
          <cell r="BH68" t="str">
            <v>15037</v>
          </cell>
          <cell r="BI68" t="str">
            <v>16043</v>
          </cell>
          <cell r="BJ68" t="str">
            <v>17019</v>
          </cell>
          <cell r="BK68" t="str">
            <v>18019</v>
          </cell>
          <cell r="BL68" t="str">
            <v>19044</v>
          </cell>
          <cell r="BM68" t="str">
            <v>20397</v>
          </cell>
          <cell r="BN68" t="str">
            <v>21010</v>
          </cell>
          <cell r="BO68" t="str">
            <v>22003</v>
          </cell>
          <cell r="BP68" t="str">
            <v>-</v>
          </cell>
          <cell r="BQ68" t="str">
            <v>24010</v>
          </cell>
          <cell r="BR68" t="str">
            <v>25016</v>
          </cell>
          <cell r="BS68" t="str">
            <v>26071</v>
          </cell>
          <cell r="BT68" t="str">
            <v>27011</v>
          </cell>
          <cell r="BU68" t="str">
            <v>28016</v>
          </cell>
          <cell r="BV68" t="str">
            <v>29028</v>
          </cell>
          <cell r="BW68" t="str">
            <v>30174</v>
          </cell>
          <cell r="BX68" t="str">
            <v>31093</v>
          </cell>
          <cell r="BY68" t="str">
            <v>32016</v>
          </cell>
          <cell r="CB68" t="str">
            <v>-</v>
          </cell>
          <cell r="CC68" t="str">
            <v>-</v>
          </cell>
          <cell r="CD68" t="str">
            <v>-</v>
          </cell>
          <cell r="CE68" t="str">
            <v>-</v>
          </cell>
          <cell r="CF68" t="str">
            <v>ALLENDE</v>
          </cell>
          <cell r="CG68" t="str">
            <v>-</v>
          </cell>
          <cell r="CH68" t="str">
            <v>TILA</v>
          </cell>
          <cell r="CI68" t="str">
            <v>ASCENSIÓN</v>
          </cell>
          <cell r="CJ68" t="str">
            <v>NO IDENTIFICADO</v>
          </cell>
          <cell r="CK68" t="str">
            <v>NOMBRE DE DIOS</v>
          </cell>
          <cell r="CL68" t="str">
            <v>APASEO EL GRANDE</v>
          </cell>
          <cell r="CM68" t="str">
            <v>TECOANAPA</v>
          </cell>
          <cell r="CN68" t="str">
            <v>SAN FELIPE ORIZATLÁN</v>
          </cell>
          <cell r="CO68" t="str">
            <v>ATOTONILCO EL ALTO</v>
          </cell>
          <cell r="CP68" t="str">
            <v>HUIXQUILUCAN</v>
          </cell>
          <cell r="CQ68" t="str">
            <v>JACONA</v>
          </cell>
          <cell r="CR68" t="str">
            <v>TEPALCINGO</v>
          </cell>
          <cell r="CS68" t="str">
            <v>LA YESCA</v>
          </cell>
          <cell r="CT68" t="str">
            <v>SABINAS HIDALGO</v>
          </cell>
          <cell r="CU68" t="str">
            <v>HEROICA CIUDAD DE TLAXIACO</v>
          </cell>
          <cell r="CV68" t="str">
            <v>AJALPAN</v>
          </cell>
          <cell r="CW68" t="str">
            <v>ARROYO SECO</v>
          </cell>
          <cell r="CX68" t="str">
            <v>-</v>
          </cell>
          <cell r="CY68" t="str">
            <v>CIUDAD DEL MAÍZ</v>
          </cell>
          <cell r="CZ68" t="str">
            <v>SAN IGNACIO</v>
          </cell>
          <cell r="DA68" t="str">
            <v>BENITO JUÁREZ</v>
          </cell>
          <cell r="DB68" t="str">
            <v>JONUTA</v>
          </cell>
          <cell r="DC68" t="str">
            <v>HIDALGO</v>
          </cell>
          <cell r="DD68" t="str">
            <v>TEOLOCHOLCO</v>
          </cell>
          <cell r="DE68" t="str">
            <v>TIERRA BLANCA</v>
          </cell>
          <cell r="DF68" t="str">
            <v>TIXKOKOB</v>
          </cell>
          <cell r="DG68" t="str">
            <v>GENERAL PÁNFILO NATERA</v>
          </cell>
        </row>
        <row r="69">
          <cell r="AT69" t="str">
            <v>-</v>
          </cell>
          <cell r="AU69" t="str">
            <v>-</v>
          </cell>
          <cell r="AV69" t="str">
            <v>-</v>
          </cell>
          <cell r="AW69" t="str">
            <v>-</v>
          </cell>
          <cell r="AX69" t="str">
            <v>5004</v>
          </cell>
          <cell r="AY69" t="str">
            <v>-</v>
          </cell>
          <cell r="AZ69" t="str">
            <v>7057</v>
          </cell>
          <cell r="BA69" t="str">
            <v>8048</v>
          </cell>
          <cell r="BB69" t="str">
            <v>-</v>
          </cell>
          <cell r="BC69" t="str">
            <v>10024</v>
          </cell>
          <cell r="BD69" t="str">
            <v>11001</v>
          </cell>
          <cell r="BE69" t="str">
            <v>12052</v>
          </cell>
          <cell r="BF69" t="str">
            <v>13083</v>
          </cell>
          <cell r="BG69" t="str">
            <v>14015</v>
          </cell>
          <cell r="BH69" t="str">
            <v>15099</v>
          </cell>
          <cell r="BI69" t="str">
            <v>16110</v>
          </cell>
          <cell r="BJ69" t="str">
            <v>17015</v>
          </cell>
          <cell r="BK69" t="str">
            <v>18005</v>
          </cell>
          <cell r="BL69" t="str">
            <v>19045</v>
          </cell>
          <cell r="BM69" t="str">
            <v>20057</v>
          </cell>
          <cell r="BN69" t="str">
            <v>21001</v>
          </cell>
          <cell r="BO69" t="str">
            <v>22015</v>
          </cell>
          <cell r="BP69" t="str">
            <v>-</v>
          </cell>
          <cell r="BQ69" t="str">
            <v>24057</v>
          </cell>
          <cell r="BR69" t="str">
            <v>25005</v>
          </cell>
          <cell r="BS69" t="str">
            <v>26058</v>
          </cell>
          <cell r="BT69" t="str">
            <v>27999</v>
          </cell>
          <cell r="BU69" t="str">
            <v>28043</v>
          </cell>
          <cell r="BV69" t="str">
            <v>29036</v>
          </cell>
          <cell r="BW69" t="str">
            <v>30175</v>
          </cell>
          <cell r="BX69" t="str">
            <v>31076</v>
          </cell>
          <cell r="BY69" t="str">
            <v>32029</v>
          </cell>
          <cell r="CB69" t="str">
            <v>-</v>
          </cell>
          <cell r="CC69" t="str">
            <v>-</v>
          </cell>
          <cell r="CD69" t="str">
            <v>-</v>
          </cell>
          <cell r="CE69" t="str">
            <v>-</v>
          </cell>
          <cell r="CF69" t="str">
            <v>ARTEAGA</v>
          </cell>
          <cell r="CG69" t="str">
            <v>-</v>
          </cell>
          <cell r="CH69" t="str">
            <v>MOTOZINTLA</v>
          </cell>
          <cell r="CI69" t="str">
            <v>NAMIQUIPA</v>
          </cell>
          <cell r="CJ69" t="str">
            <v>-</v>
          </cell>
          <cell r="CK69" t="str">
            <v>RODEO</v>
          </cell>
          <cell r="CL69" t="str">
            <v>ABASOLO</v>
          </cell>
          <cell r="CM69" t="str">
            <v>SAN LUIS ACATLÁN</v>
          </cell>
          <cell r="CN69" t="str">
            <v>ZEMPOALA</v>
          </cell>
          <cell r="CO69" t="str">
            <v>AUTLÁN DE NAVARRO</v>
          </cell>
          <cell r="CP69" t="str">
            <v>TEXCOCO</v>
          </cell>
          <cell r="CQ69" t="str">
            <v>ZINAPÉCUARO</v>
          </cell>
          <cell r="CR69" t="str">
            <v>MIACATLÁN</v>
          </cell>
          <cell r="CS69" t="str">
            <v>HUAJICORI</v>
          </cell>
          <cell r="CT69" t="str">
            <v>SALINAS VICTORIA</v>
          </cell>
          <cell r="CU69" t="str">
            <v>MATÍAS ROMERO AVENDAÑO</v>
          </cell>
          <cell r="CV69" t="str">
            <v>ACAJETE</v>
          </cell>
          <cell r="CW69" t="str">
            <v>SAN JOAQUÍN</v>
          </cell>
          <cell r="CX69" t="str">
            <v>-</v>
          </cell>
          <cell r="CY69" t="str">
            <v>MATLAPA</v>
          </cell>
          <cell r="CZ69" t="str">
            <v>COSALÁ</v>
          </cell>
          <cell r="DA69" t="str">
            <v>SANTA ANA</v>
          </cell>
          <cell r="DB69" t="str">
            <v>NO IDENTIFICADO</v>
          </cell>
          <cell r="DC69" t="str">
            <v>XICOTÉNCATL</v>
          </cell>
          <cell r="DD69" t="str">
            <v>TOTOLAC</v>
          </cell>
          <cell r="DE69" t="str">
            <v>TIHUATLÁN</v>
          </cell>
          <cell r="DF69" t="str">
            <v>TECOH</v>
          </cell>
          <cell r="DG69" t="str">
            <v>MIGUEL AUZA</v>
          </cell>
        </row>
        <row r="70">
          <cell r="AT70" t="str">
            <v>-</v>
          </cell>
          <cell r="AU70" t="str">
            <v>-</v>
          </cell>
          <cell r="AV70" t="str">
            <v>-</v>
          </cell>
          <cell r="AW70" t="str">
            <v>-</v>
          </cell>
          <cell r="AX70" t="str">
            <v>5031</v>
          </cell>
          <cell r="AY70" t="str">
            <v>-</v>
          </cell>
          <cell r="AZ70" t="str">
            <v>7034</v>
          </cell>
          <cell r="BA70" t="str">
            <v>8010</v>
          </cell>
          <cell r="BB70" t="str">
            <v>-</v>
          </cell>
          <cell r="BC70" t="str">
            <v>10015</v>
          </cell>
          <cell r="BD70" t="str">
            <v>11035</v>
          </cell>
          <cell r="BE70" t="str">
            <v>12022</v>
          </cell>
          <cell r="BF70" t="str">
            <v>13084</v>
          </cell>
          <cell r="BG70" t="str">
            <v>14006</v>
          </cell>
          <cell r="BH70" t="str">
            <v>15054</v>
          </cell>
          <cell r="BI70" t="str">
            <v>16079</v>
          </cell>
          <cell r="BJ70" t="str">
            <v>17022</v>
          </cell>
          <cell r="BK70" t="str">
            <v>18003</v>
          </cell>
          <cell r="BL70" t="str">
            <v>19004</v>
          </cell>
          <cell r="BM70" t="str">
            <v>20278</v>
          </cell>
          <cell r="BN70" t="str">
            <v>21053</v>
          </cell>
          <cell r="BO70">
            <v>22999</v>
          </cell>
          <cell r="BP70" t="str">
            <v>-</v>
          </cell>
          <cell r="BQ70" t="str">
            <v>24025</v>
          </cell>
          <cell r="BR70">
            <v>25999</v>
          </cell>
          <cell r="BS70" t="str">
            <v>26070</v>
          </cell>
          <cell r="BT70" t="str">
            <v>-</v>
          </cell>
          <cell r="BU70" t="str">
            <v>28019</v>
          </cell>
          <cell r="BV70" t="str">
            <v>29019</v>
          </cell>
          <cell r="BW70" t="str">
            <v>30038</v>
          </cell>
          <cell r="BX70" t="str">
            <v>31032</v>
          </cell>
          <cell r="BY70" t="str">
            <v>32014</v>
          </cell>
          <cell r="CB70" t="str">
            <v>-</v>
          </cell>
          <cell r="CC70" t="str">
            <v>-</v>
          </cell>
          <cell r="CD70" t="str">
            <v>-</v>
          </cell>
          <cell r="CE70" t="str">
            <v>-</v>
          </cell>
          <cell r="CF70" t="str">
            <v>SAN BUENAVENTURA</v>
          </cell>
          <cell r="CG70" t="str">
            <v>-</v>
          </cell>
          <cell r="CH70" t="str">
            <v>FRONTERA COMALAPA</v>
          </cell>
          <cell r="CI70" t="str">
            <v>BUENAVENTURA</v>
          </cell>
          <cell r="CJ70" t="str">
            <v>-</v>
          </cell>
          <cell r="CK70" t="str">
            <v>NAZAS</v>
          </cell>
          <cell r="CL70" t="str">
            <v>SANTA CRUZ DE JUVENTINO ROSAS</v>
          </cell>
          <cell r="CM70" t="str">
            <v>COYUCA DE CATALÁN</v>
          </cell>
          <cell r="CN70" t="str">
            <v>ZIMAPÁN</v>
          </cell>
          <cell r="CO70" t="str">
            <v>AMECA</v>
          </cell>
          <cell r="CP70" t="str">
            <v>METEPEC</v>
          </cell>
          <cell r="CQ70" t="str">
            <v>SALVADOR ESCALANTE</v>
          </cell>
          <cell r="CR70" t="str">
            <v>TETELA DEL VOLCÁN</v>
          </cell>
          <cell r="CS70" t="str">
            <v>AMATLÁN DE CAÑAS</v>
          </cell>
          <cell r="CT70" t="str">
            <v>ALLENDE</v>
          </cell>
          <cell r="CU70" t="str">
            <v>SAN MIGUEL SOYALTEPEC</v>
          </cell>
          <cell r="CV70" t="str">
            <v>CHIGNAHUAPAN</v>
          </cell>
          <cell r="CW70" t="str">
            <v>NO IDENTIFICADO</v>
          </cell>
          <cell r="CX70" t="str">
            <v>-</v>
          </cell>
          <cell r="CY70" t="str">
            <v>SALINAS</v>
          </cell>
          <cell r="CZ70" t="str">
            <v>NO IDENTIFICADO</v>
          </cell>
          <cell r="DA70" t="str">
            <v>GENERAL PLUTARCO ELÍAS CALLES</v>
          </cell>
          <cell r="DB70" t="str">
            <v>-</v>
          </cell>
          <cell r="DC70" t="str">
            <v>LLERA</v>
          </cell>
          <cell r="DD70" t="str">
            <v>TEPETITLA DE LARDIZÁBAL</v>
          </cell>
          <cell r="DE70" t="str">
            <v>COATEPEC</v>
          </cell>
          <cell r="DF70" t="str">
            <v>ESPITA</v>
          </cell>
          <cell r="DG70" t="str">
            <v>GENERAL FRANCISCO R. MURGUÍA</v>
          </cell>
        </row>
        <row r="71">
          <cell r="AT71" t="str">
            <v>-</v>
          </cell>
          <cell r="AU71" t="str">
            <v>-</v>
          </cell>
          <cell r="AV71" t="str">
            <v>-</v>
          </cell>
          <cell r="AW71" t="str">
            <v>-</v>
          </cell>
          <cell r="AX71" t="str">
            <v>5036</v>
          </cell>
          <cell r="AY71" t="str">
            <v>-</v>
          </cell>
          <cell r="AZ71" t="str">
            <v>7106</v>
          </cell>
          <cell r="BA71" t="str">
            <v>8002</v>
          </cell>
          <cell r="BB71" t="str">
            <v>-</v>
          </cell>
          <cell r="BC71" t="str">
            <v>10020</v>
          </cell>
          <cell r="BD71" t="str">
            <v>11009</v>
          </cell>
          <cell r="BE71" t="str">
            <v>12061</v>
          </cell>
          <cell r="BF71" t="str">
            <v>13073</v>
          </cell>
          <cell r="BG71" t="str">
            <v>14035</v>
          </cell>
          <cell r="BH71" t="str">
            <v>15029</v>
          </cell>
          <cell r="BI71" t="str">
            <v>16055</v>
          </cell>
          <cell r="BJ71" t="str">
            <v>17002</v>
          </cell>
          <cell r="BK71" t="str">
            <v>18013</v>
          </cell>
          <cell r="BL71" t="str">
            <v>19012</v>
          </cell>
          <cell r="BM71" t="str">
            <v>20565</v>
          </cell>
          <cell r="BN71" t="str">
            <v>21207</v>
          </cell>
          <cell r="BO71" t="str">
            <v>-</v>
          </cell>
          <cell r="BP71" t="str">
            <v>-</v>
          </cell>
          <cell r="BQ71" t="str">
            <v>24036</v>
          </cell>
          <cell r="BR71" t="str">
            <v>-</v>
          </cell>
          <cell r="BS71" t="str">
            <v>26072</v>
          </cell>
          <cell r="BT71" t="str">
            <v>-</v>
          </cell>
          <cell r="BU71" t="str">
            <v>28015</v>
          </cell>
          <cell r="BV71" t="str">
            <v>29026</v>
          </cell>
          <cell r="BW71" t="str">
            <v>30003</v>
          </cell>
          <cell r="BX71" t="str">
            <v>31002</v>
          </cell>
          <cell r="BY71" t="str">
            <v>32040</v>
          </cell>
          <cell r="CB71" t="str">
            <v>-</v>
          </cell>
          <cell r="CC71" t="str">
            <v>-</v>
          </cell>
          <cell r="CD71" t="str">
            <v>-</v>
          </cell>
          <cell r="CE71" t="str">
            <v>-</v>
          </cell>
          <cell r="CF71" t="str">
            <v>VIESCA</v>
          </cell>
          <cell r="CG71" t="str">
            <v>-</v>
          </cell>
          <cell r="CH71" t="str">
            <v>VENUSTIANO CARRANZA</v>
          </cell>
          <cell r="CI71" t="str">
            <v>ALDAMA</v>
          </cell>
          <cell r="CJ71" t="str">
            <v>-</v>
          </cell>
          <cell r="CK71" t="str">
            <v>PÁNUCO DE CORONADO</v>
          </cell>
          <cell r="CL71" t="str">
            <v>COMONFORT</v>
          </cell>
          <cell r="CM71" t="str">
            <v>TIXTLA DE GUERRERO</v>
          </cell>
          <cell r="CN71" t="str">
            <v>TLANCHINOL</v>
          </cell>
          <cell r="CO71" t="str">
            <v>ENCARNACIÓN DE DÍAZ</v>
          </cell>
          <cell r="CP71" t="str">
            <v>CHICOLOAPAN</v>
          </cell>
          <cell r="CQ71" t="str">
            <v>MÚGICA</v>
          </cell>
          <cell r="CR71" t="str">
            <v>ATLATLAHUCAN</v>
          </cell>
          <cell r="CS71" t="str">
            <v>SAN PEDRO LAGUNILLAS</v>
          </cell>
          <cell r="CT71" t="str">
            <v>CIÉNEGA DE FLORES</v>
          </cell>
          <cell r="CU71" t="str">
            <v>VILLA DE ZAACHILA</v>
          </cell>
          <cell r="CV71" t="str">
            <v>ZACAPOAXTLA</v>
          </cell>
          <cell r="CW71" t="str">
            <v>-</v>
          </cell>
          <cell r="CX71" t="str">
            <v>-</v>
          </cell>
          <cell r="CY71" t="str">
            <v>TAMASOPO</v>
          </cell>
          <cell r="CZ71" t="str">
            <v>-</v>
          </cell>
          <cell r="DA71" t="str">
            <v>SAN IGNACIO RÍO MUERTO</v>
          </cell>
          <cell r="DB71" t="str">
            <v>-</v>
          </cell>
          <cell r="DC71" t="str">
            <v>GUSTAVO DÍAZ ORDAZ</v>
          </cell>
          <cell r="DD71" t="str">
            <v>SANTA CRUZ TLAXCALA</v>
          </cell>
          <cell r="DE71" t="str">
            <v>ACAYUCAN</v>
          </cell>
          <cell r="DF71" t="str">
            <v>ACANCEH</v>
          </cell>
          <cell r="DG71" t="str">
            <v>SAIN ALTO</v>
          </cell>
        </row>
        <row r="72">
          <cell r="AT72" t="str">
            <v>-</v>
          </cell>
          <cell r="AU72" t="str">
            <v>-</v>
          </cell>
          <cell r="AV72" t="str">
            <v>-</v>
          </cell>
          <cell r="AW72" t="str">
            <v>-</v>
          </cell>
          <cell r="AX72" t="str">
            <v>5007</v>
          </cell>
          <cell r="AY72" t="str">
            <v>-</v>
          </cell>
          <cell r="AZ72" t="str">
            <v>7077</v>
          </cell>
          <cell r="BA72" t="str">
            <v>8065</v>
          </cell>
          <cell r="BB72" t="str">
            <v>-</v>
          </cell>
          <cell r="BC72" t="str">
            <v>10028</v>
          </cell>
          <cell r="BD72" t="str">
            <v>11032</v>
          </cell>
          <cell r="BE72" t="str">
            <v>12003</v>
          </cell>
          <cell r="BF72" t="str">
            <v>13059</v>
          </cell>
          <cell r="BG72" t="str">
            <v>14030</v>
          </cell>
          <cell r="BH72" t="str">
            <v>15118</v>
          </cell>
          <cell r="BI72" t="str">
            <v>16012</v>
          </cell>
          <cell r="BJ72" t="str">
            <v>17009</v>
          </cell>
          <cell r="BK72">
            <v>18999</v>
          </cell>
          <cell r="BL72" t="str">
            <v>19041</v>
          </cell>
          <cell r="BM72" t="str">
            <v>20469</v>
          </cell>
          <cell r="BN72" t="str">
            <v>21004</v>
          </cell>
          <cell r="BO72" t="str">
            <v>-</v>
          </cell>
          <cell r="BP72" t="str">
            <v>-</v>
          </cell>
          <cell r="BQ72" t="str">
            <v>24017</v>
          </cell>
          <cell r="BR72" t="str">
            <v>-</v>
          </cell>
          <cell r="BS72" t="str">
            <v>26041</v>
          </cell>
          <cell r="BT72" t="str">
            <v>-</v>
          </cell>
          <cell r="BU72" t="str">
            <v>28013</v>
          </cell>
          <cell r="BV72" t="str">
            <v>29048</v>
          </cell>
          <cell r="BW72" t="str">
            <v>30061</v>
          </cell>
          <cell r="BX72" t="str">
            <v>31104</v>
          </cell>
          <cell r="BY72" t="str">
            <v>32022</v>
          </cell>
          <cell r="CB72" t="str">
            <v>-</v>
          </cell>
          <cell r="CC72" t="str">
            <v>-</v>
          </cell>
          <cell r="CD72" t="str">
            <v>-</v>
          </cell>
          <cell r="CE72" t="str">
            <v>-</v>
          </cell>
          <cell r="CF72" t="str">
            <v>CUATRO CIÉNEGAS</v>
          </cell>
          <cell r="CG72" t="str">
            <v>-</v>
          </cell>
          <cell r="CH72" t="str">
            <v>SALTO DE AGUA</v>
          </cell>
          <cell r="CI72" t="str">
            <v>URIQUE</v>
          </cell>
          <cell r="CJ72" t="str">
            <v>-</v>
          </cell>
          <cell r="CK72" t="str">
            <v>SAN JUAN DEL RÍO</v>
          </cell>
          <cell r="CL72" t="str">
            <v>SAN JOSÉ ITURBIDE</v>
          </cell>
          <cell r="CM72" t="str">
            <v>AJUCHITLÁN DEL PROGRESO</v>
          </cell>
          <cell r="CN72" t="str">
            <v>TECOZAUTLA</v>
          </cell>
          <cell r="CO72" t="str">
            <v>CHAPALA</v>
          </cell>
          <cell r="CP72" t="str">
            <v>ZINACANTEPEC</v>
          </cell>
          <cell r="CQ72" t="str">
            <v>BUENAVISTA</v>
          </cell>
          <cell r="CR72" t="str">
            <v>HUITZILAC</v>
          </cell>
          <cell r="CS72" t="str">
            <v>NO IDENTIFICADO</v>
          </cell>
          <cell r="CT72" t="str">
            <v>PESQUERÍA</v>
          </cell>
          <cell r="CU72" t="str">
            <v>SANTIAGO JUXTLAHUACA</v>
          </cell>
          <cell r="CV72" t="str">
            <v>ACATZINGO</v>
          </cell>
          <cell r="CW72" t="str">
            <v>-</v>
          </cell>
          <cell r="CX72" t="str">
            <v>-</v>
          </cell>
          <cell r="CY72" t="str">
            <v>GUADALCÁZAR</v>
          </cell>
          <cell r="CZ72" t="str">
            <v>-</v>
          </cell>
          <cell r="DA72" t="str">
            <v>NACOZARI DE GARCÍA</v>
          </cell>
          <cell r="DB72" t="str">
            <v>-</v>
          </cell>
          <cell r="DC72" t="str">
            <v>GÜÉMEZ</v>
          </cell>
          <cell r="DD72" t="str">
            <v>LA MAGDALENA TLALTELULCO</v>
          </cell>
          <cell r="DE72" t="str">
            <v>LAS CHOAPAS</v>
          </cell>
          <cell r="DF72" t="str">
            <v>YAXCABÁ</v>
          </cell>
          <cell r="DG72" t="str">
            <v>JUAN ALDAMA</v>
          </cell>
        </row>
        <row r="73">
          <cell r="AT73" t="str">
            <v>-</v>
          </cell>
          <cell r="AU73" t="str">
            <v>-</v>
          </cell>
          <cell r="AV73" t="str">
            <v>-</v>
          </cell>
          <cell r="AW73" t="str">
            <v>-</v>
          </cell>
          <cell r="AX73" t="str">
            <v>5038</v>
          </cell>
          <cell r="AY73" t="str">
            <v>-</v>
          </cell>
          <cell r="AZ73" t="str">
            <v>7040</v>
          </cell>
          <cell r="BA73" t="str">
            <v>8007</v>
          </cell>
          <cell r="BB73" t="str">
            <v>-</v>
          </cell>
          <cell r="BC73" t="str">
            <v>10018</v>
          </cell>
          <cell r="BD73" t="str">
            <v>11046</v>
          </cell>
          <cell r="BE73" t="str">
            <v>12034</v>
          </cell>
          <cell r="BF73" t="str">
            <v>13023</v>
          </cell>
          <cell r="BG73" t="str">
            <v>14066</v>
          </cell>
          <cell r="BH73" t="str">
            <v>15120</v>
          </cell>
          <cell r="BI73" t="str">
            <v>16038</v>
          </cell>
          <cell r="BJ73" t="str">
            <v>17001</v>
          </cell>
          <cell r="BK73" t="str">
            <v>-</v>
          </cell>
          <cell r="BL73" t="str">
            <v>19005</v>
          </cell>
          <cell r="BM73" t="str">
            <v>20073</v>
          </cell>
          <cell r="BN73" t="str">
            <v>21186</v>
          </cell>
          <cell r="BO73" t="str">
            <v>-</v>
          </cell>
          <cell r="BP73" t="str">
            <v>-</v>
          </cell>
          <cell r="BQ73" t="str">
            <v>24055</v>
          </cell>
          <cell r="BR73" t="str">
            <v>-</v>
          </cell>
          <cell r="BS73" t="str">
            <v>26035</v>
          </cell>
          <cell r="BT73" t="str">
            <v>-</v>
          </cell>
          <cell r="BU73" t="str">
            <v>28017</v>
          </cell>
          <cell r="BV73" t="str">
            <v>29021</v>
          </cell>
          <cell r="BW73" t="str">
            <v>30128</v>
          </cell>
          <cell r="BX73" t="str">
            <v>31085</v>
          </cell>
          <cell r="BY73" t="str">
            <v>32054</v>
          </cell>
          <cell r="CB73" t="str">
            <v>-</v>
          </cell>
          <cell r="CC73" t="str">
            <v>-</v>
          </cell>
          <cell r="CD73" t="str">
            <v>-</v>
          </cell>
          <cell r="CE73" t="str">
            <v>-</v>
          </cell>
          <cell r="CF73" t="str">
            <v>ZARAGOZA</v>
          </cell>
          <cell r="CG73" t="str">
            <v>-</v>
          </cell>
          <cell r="CH73" t="str">
            <v>HUIXTLA</v>
          </cell>
          <cell r="CI73" t="str">
            <v>BALLEZA</v>
          </cell>
          <cell r="CJ73" t="str">
            <v>-</v>
          </cell>
          <cell r="CK73" t="str">
            <v>EL ORO</v>
          </cell>
          <cell r="CL73" t="str">
            <v>YURIRIA</v>
          </cell>
          <cell r="CM73" t="str">
            <v>HUITZUCO DE LOS FIGUEROA</v>
          </cell>
          <cell r="CN73" t="str">
            <v>FRANCISCO I. MADERO</v>
          </cell>
          <cell r="CO73" t="str">
            <v>PONCITLÁN</v>
          </cell>
          <cell r="CP73" t="str">
            <v>ZUMPANGO</v>
          </cell>
          <cell r="CQ73" t="str">
            <v>HUETAMO</v>
          </cell>
          <cell r="CR73" t="str">
            <v>AMACUZAC</v>
          </cell>
          <cell r="CS73" t="str">
            <v>-</v>
          </cell>
          <cell r="CT73" t="str">
            <v>ANÁHUAC</v>
          </cell>
          <cell r="CU73" t="str">
            <v>PUTLA VILLA DE GUERRERO</v>
          </cell>
          <cell r="CV73" t="str">
            <v>TLATLAUQUITEPEC</v>
          </cell>
          <cell r="CW73" t="str">
            <v>-</v>
          </cell>
          <cell r="CX73" t="str">
            <v>-</v>
          </cell>
          <cell r="CY73" t="str">
            <v>ZARAGOZA</v>
          </cell>
          <cell r="CZ73" t="str">
            <v>-</v>
          </cell>
          <cell r="DA73" t="str">
            <v>IMURIS</v>
          </cell>
          <cell r="DB73" t="str">
            <v>-</v>
          </cell>
          <cell r="DC73" t="str">
            <v>JAUMAVE</v>
          </cell>
          <cell r="DD73" t="str">
            <v>NANACAMILPA DE MARIANO ARISTA</v>
          </cell>
          <cell r="DE73" t="str">
            <v>PEROTE</v>
          </cell>
          <cell r="DF73" t="str">
            <v>TEMOZÓN</v>
          </cell>
          <cell r="DG73" t="str">
            <v>VILLA HIDALGO</v>
          </cell>
        </row>
        <row r="74">
          <cell r="AT74" t="str">
            <v>-</v>
          </cell>
          <cell r="AU74" t="str">
            <v>-</v>
          </cell>
          <cell r="AV74" t="str">
            <v>-</v>
          </cell>
          <cell r="AW74" t="str">
            <v>-</v>
          </cell>
          <cell r="AX74" t="str">
            <v>5011</v>
          </cell>
          <cell r="AY74" t="str">
            <v>-</v>
          </cell>
          <cell r="AZ74" t="str">
            <v>7069</v>
          </cell>
          <cell r="BA74" t="str">
            <v>8055</v>
          </cell>
          <cell r="BB74" t="str">
            <v>-</v>
          </cell>
          <cell r="BC74" t="str">
            <v>10035</v>
          </cell>
          <cell r="BD74" t="str">
            <v>11025</v>
          </cell>
          <cell r="BE74" t="str">
            <v>12050</v>
          </cell>
          <cell r="BF74" t="str">
            <v>13056</v>
          </cell>
          <cell r="BG74" t="str">
            <v>14050</v>
          </cell>
          <cell r="BH74" t="str">
            <v>15005</v>
          </cell>
          <cell r="BI74" t="str">
            <v>16025</v>
          </cell>
          <cell r="BJ74" t="str">
            <v>17016</v>
          </cell>
          <cell r="BK74" t="str">
            <v>-</v>
          </cell>
          <cell r="BL74" t="str">
            <v>19047</v>
          </cell>
          <cell r="BM74" t="str">
            <v>20041</v>
          </cell>
          <cell r="BN74" t="str">
            <v>21177</v>
          </cell>
          <cell r="BO74" t="str">
            <v>-</v>
          </cell>
          <cell r="BP74" t="str">
            <v>-</v>
          </cell>
          <cell r="BQ74" t="str">
            <v>24008</v>
          </cell>
          <cell r="BR74" t="str">
            <v>-</v>
          </cell>
          <cell r="BS74" t="str">
            <v>26047</v>
          </cell>
          <cell r="BT74" t="str">
            <v>-</v>
          </cell>
          <cell r="BU74" t="str">
            <v>28007</v>
          </cell>
          <cell r="BV74" t="str">
            <v>29004</v>
          </cell>
          <cell r="BW74" t="str">
            <v>30085</v>
          </cell>
          <cell r="BX74" t="str">
            <v>31098</v>
          </cell>
          <cell r="BY74" t="str">
            <v>32052</v>
          </cell>
          <cell r="CB74" t="str">
            <v>-</v>
          </cell>
          <cell r="CC74" t="str">
            <v>-</v>
          </cell>
          <cell r="CD74" t="str">
            <v>-</v>
          </cell>
          <cell r="CE74" t="str">
            <v>-</v>
          </cell>
          <cell r="CF74" t="str">
            <v>GENERAL CEPEDA</v>
          </cell>
          <cell r="CG74" t="str">
            <v>-</v>
          </cell>
          <cell r="CH74" t="str">
            <v>PIJIJIAPAN</v>
          </cell>
          <cell r="CI74" t="str">
            <v>ROSALES</v>
          </cell>
          <cell r="CJ74" t="str">
            <v>-</v>
          </cell>
          <cell r="CK74" t="str">
            <v>TEPEHUANES</v>
          </cell>
          <cell r="CL74" t="str">
            <v>PURÍSIMA DEL RINCÓN</v>
          </cell>
          <cell r="CM74" t="str">
            <v>PUNGARABATO</v>
          </cell>
          <cell r="CN74" t="str">
            <v>SANTIAGO TULANTEPEC DE LUGO GUERRERO</v>
          </cell>
          <cell r="CO74" t="str">
            <v>JOCOTEPEC</v>
          </cell>
          <cell r="CP74" t="str">
            <v>ALMOLOYA DE JUÁREZ</v>
          </cell>
          <cell r="CQ74" t="str">
            <v>CHILCHOTA</v>
          </cell>
          <cell r="CR74" t="str">
            <v>OCUITUCO</v>
          </cell>
          <cell r="CS74" t="str">
            <v>-</v>
          </cell>
          <cell r="CT74" t="str">
            <v>HIDALGO</v>
          </cell>
          <cell r="CU74" t="str">
            <v>HUAUTLA DE JIMÉNEZ</v>
          </cell>
          <cell r="CV74" t="str">
            <v>TLACOTEPEC DE BENITO JUÁREZ</v>
          </cell>
          <cell r="CW74" t="str">
            <v>-</v>
          </cell>
          <cell r="CX74" t="str">
            <v>-</v>
          </cell>
          <cell r="CY74" t="str">
            <v>CERRITOS</v>
          </cell>
          <cell r="CZ74" t="str">
            <v>-</v>
          </cell>
          <cell r="DA74" t="str">
            <v>PITIQUITO</v>
          </cell>
          <cell r="DB74" t="str">
            <v>-</v>
          </cell>
          <cell r="DC74" t="str">
            <v>CAMARGO</v>
          </cell>
          <cell r="DD74" t="str">
            <v>ATLTZAYANCA</v>
          </cell>
          <cell r="DE74" t="str">
            <v>IXTACZOQUITLÁN</v>
          </cell>
          <cell r="DF74" t="str">
            <v>TZUCACAB</v>
          </cell>
          <cell r="DG74" t="str">
            <v>VILLA GARCÍA</v>
          </cell>
        </row>
        <row r="75">
          <cell r="AT75" t="str">
            <v>-</v>
          </cell>
          <cell r="AU75" t="str">
            <v>-</v>
          </cell>
          <cell r="AV75" t="str">
            <v>-</v>
          </cell>
          <cell r="AW75" t="str">
            <v>-</v>
          </cell>
          <cell r="AX75" t="str">
            <v>5023</v>
          </cell>
          <cell r="AY75" t="str">
            <v>-</v>
          </cell>
          <cell r="AZ75" t="str">
            <v>7020</v>
          </cell>
          <cell r="BA75" t="str">
            <v>8008</v>
          </cell>
          <cell r="BB75" t="str">
            <v>-</v>
          </cell>
          <cell r="BC75" t="str">
            <v>10006</v>
          </cell>
          <cell r="BD75" t="str">
            <v>11004</v>
          </cell>
          <cell r="BE75" t="str">
            <v>12032</v>
          </cell>
          <cell r="BF75" t="str">
            <v>13054</v>
          </cell>
          <cell r="BG75" t="str">
            <v>14044</v>
          </cell>
          <cell r="BH75" t="str">
            <v>15042</v>
          </cell>
          <cell r="BI75" t="str">
            <v>16009</v>
          </cell>
          <cell r="BJ75" t="str">
            <v>17026</v>
          </cell>
          <cell r="BK75" t="str">
            <v>-</v>
          </cell>
          <cell r="BL75" t="str">
            <v>19010</v>
          </cell>
          <cell r="BM75" t="str">
            <v>20198</v>
          </cell>
          <cell r="BN75" t="str">
            <v>21043</v>
          </cell>
          <cell r="BO75" t="str">
            <v>-</v>
          </cell>
          <cell r="BP75" t="str">
            <v>-</v>
          </cell>
          <cell r="BQ75" t="str">
            <v>24029</v>
          </cell>
          <cell r="BR75" t="str">
            <v>-</v>
          </cell>
          <cell r="BS75" t="str">
            <v>26066</v>
          </cell>
          <cell r="BT75" t="str">
            <v>-</v>
          </cell>
          <cell r="BU75" t="str">
            <v>28030</v>
          </cell>
          <cell r="BV75" t="str">
            <v>29007</v>
          </cell>
          <cell r="BW75" t="str">
            <v>30109</v>
          </cell>
          <cell r="BX75" t="str">
            <v>31053</v>
          </cell>
          <cell r="BY75" t="str">
            <v>32026</v>
          </cell>
          <cell r="CB75" t="str">
            <v>-</v>
          </cell>
          <cell r="CC75" t="str">
            <v>-</v>
          </cell>
          <cell r="CD75" t="str">
            <v>-</v>
          </cell>
          <cell r="CE75" t="str">
            <v>-</v>
          </cell>
          <cell r="CF75" t="str">
            <v>OCAMPO</v>
          </cell>
          <cell r="CG75" t="str">
            <v>-</v>
          </cell>
          <cell r="CH75" t="str">
            <v>LA CONCORDIA</v>
          </cell>
          <cell r="CI75" t="str">
            <v>BATOPILAS</v>
          </cell>
          <cell r="CJ75" t="str">
            <v>-</v>
          </cell>
          <cell r="CK75" t="str">
            <v>GENERAL SIMÓN BOLÍVAR</v>
          </cell>
          <cell r="CL75" t="str">
            <v>APASEO EL ALTO</v>
          </cell>
          <cell r="CM75" t="str">
            <v>GENERAL HELIODORO CASTILLO</v>
          </cell>
          <cell r="CN75" t="str">
            <v>SAN SALVADOR</v>
          </cell>
          <cell r="CO75" t="str">
            <v>IXTLAHUACÁN DE LOS MEMBRILLOS</v>
          </cell>
          <cell r="CP75" t="str">
            <v>IXTLAHUACA</v>
          </cell>
          <cell r="CQ75" t="str">
            <v>ARIO</v>
          </cell>
          <cell r="CR75" t="str">
            <v>TLAYACAPAN</v>
          </cell>
          <cell r="CS75" t="str">
            <v>-</v>
          </cell>
          <cell r="CT75" t="str">
            <v>CARMEN</v>
          </cell>
          <cell r="CU75" t="str">
            <v>SAN JUAN GUICHICOVI</v>
          </cell>
          <cell r="CV75" t="str">
            <v>CUETZALAN DEL PROGRESO</v>
          </cell>
          <cell r="CW75" t="str">
            <v>-</v>
          </cell>
          <cell r="CX75" t="str">
            <v>-</v>
          </cell>
          <cell r="CY75" t="str">
            <v>SAN MARTÍN CHALCHICUAUTLA</v>
          </cell>
          <cell r="CZ75" t="str">
            <v>-</v>
          </cell>
          <cell r="DA75" t="str">
            <v>URES</v>
          </cell>
          <cell r="DB75" t="str">
            <v>-</v>
          </cell>
          <cell r="DC75" t="str">
            <v>PADILLA</v>
          </cell>
          <cell r="DD75" t="str">
            <v>EL CARMEN TEQUEXQUITLA</v>
          </cell>
          <cell r="DE75" t="str">
            <v>MISANTLA</v>
          </cell>
          <cell r="DF75" t="str">
            <v>MUNA</v>
          </cell>
          <cell r="DG75" t="str">
            <v>MAZAPIL</v>
          </cell>
        </row>
        <row r="76">
          <cell r="AT76" t="str">
            <v>-</v>
          </cell>
          <cell r="AU76" t="str">
            <v>-</v>
          </cell>
          <cell r="AV76" t="str">
            <v>-</v>
          </cell>
          <cell r="AW76" t="str">
            <v>-</v>
          </cell>
          <cell r="AX76" t="str">
            <v>5014</v>
          </cell>
          <cell r="AY76" t="str">
            <v>-</v>
          </cell>
          <cell r="AZ76" t="str">
            <v>7051</v>
          </cell>
          <cell r="BA76" t="str">
            <v>8001</v>
          </cell>
          <cell r="BB76" t="str">
            <v>-</v>
          </cell>
          <cell r="BC76" t="str">
            <v>10021</v>
          </cell>
          <cell r="BD76" t="str">
            <v>11041</v>
          </cell>
          <cell r="BE76" t="str">
            <v>12051</v>
          </cell>
          <cell r="BF76" t="str">
            <v>13081</v>
          </cell>
          <cell r="BG76" t="str">
            <v>14094</v>
          </cell>
          <cell r="BH76" t="str">
            <v>15024</v>
          </cell>
          <cell r="BI76" t="str">
            <v>16065</v>
          </cell>
          <cell r="BJ76" t="str">
            <v>17010</v>
          </cell>
          <cell r="BK76" t="str">
            <v>-</v>
          </cell>
          <cell r="BL76" t="str">
            <v>19007</v>
          </cell>
          <cell r="BM76" t="str">
            <v>20399</v>
          </cell>
          <cell r="BN76" t="str">
            <v>21115</v>
          </cell>
          <cell r="BO76" t="str">
            <v>-</v>
          </cell>
          <cell r="BP76" t="str">
            <v>-</v>
          </cell>
          <cell r="BQ76" t="str">
            <v>24015</v>
          </cell>
          <cell r="BR76" t="str">
            <v>-</v>
          </cell>
          <cell r="BS76" t="str">
            <v>26004</v>
          </cell>
          <cell r="BT76" t="str">
            <v>-</v>
          </cell>
          <cell r="BU76" t="str">
            <v>28029</v>
          </cell>
          <cell r="BV76" t="str">
            <v>29038</v>
          </cell>
          <cell r="BW76" t="str">
            <v>30065</v>
          </cell>
          <cell r="BX76" t="str">
            <v>31091</v>
          </cell>
          <cell r="BY76" t="str">
            <v>32057</v>
          </cell>
          <cell r="CB76" t="str">
            <v>-</v>
          </cell>
          <cell r="CC76" t="str">
            <v>-</v>
          </cell>
          <cell r="CD76" t="str">
            <v>-</v>
          </cell>
          <cell r="CE76" t="str">
            <v>-</v>
          </cell>
          <cell r="CF76" t="str">
            <v>JIMÉNEZ</v>
          </cell>
          <cell r="CG76" t="str">
            <v>-</v>
          </cell>
          <cell r="CH76" t="str">
            <v>MAPASTEPEC</v>
          </cell>
          <cell r="CI76" t="str">
            <v>AHUMADA</v>
          </cell>
          <cell r="CJ76" t="str">
            <v>-</v>
          </cell>
          <cell r="CK76" t="str">
            <v>PEÑÓN BLANCO</v>
          </cell>
          <cell r="CL76" t="str">
            <v>URIANGATO</v>
          </cell>
          <cell r="CM76" t="str">
            <v>QUECHULTENANGO</v>
          </cell>
          <cell r="CN76" t="str">
            <v>ZACUALTIPÁN DE ÁNGELES</v>
          </cell>
          <cell r="CO76" t="str">
            <v>TEQUILA</v>
          </cell>
          <cell r="CP76" t="str">
            <v>CUAUTITLÁN</v>
          </cell>
          <cell r="CQ76" t="str">
            <v>PARACHO</v>
          </cell>
          <cell r="CR76" t="str">
            <v>JANTETELCO</v>
          </cell>
          <cell r="CS76" t="str">
            <v>-</v>
          </cell>
          <cell r="CT76" t="str">
            <v>ARAMBERRI</v>
          </cell>
          <cell r="CU76" t="str">
            <v>SANTA MARÍA ATZOMPA</v>
          </cell>
          <cell r="CV76" t="str">
            <v>QUECHOLAC</v>
          </cell>
          <cell r="CW76" t="str">
            <v>-</v>
          </cell>
          <cell r="CX76" t="str">
            <v>-</v>
          </cell>
          <cell r="CY76" t="str">
            <v>CHARCAS</v>
          </cell>
          <cell r="CZ76" t="str">
            <v>-</v>
          </cell>
          <cell r="DA76" t="str">
            <v>ALTAR</v>
          </cell>
          <cell r="DB76" t="str">
            <v>-</v>
          </cell>
          <cell r="DC76" t="str">
            <v>OCAMPO</v>
          </cell>
          <cell r="DD76" t="str">
            <v>TZOMPANTEPEC</v>
          </cell>
          <cell r="DE76" t="str">
            <v>EMILIANO ZAPATA</v>
          </cell>
          <cell r="DF76" t="str">
            <v>TINUM</v>
          </cell>
          <cell r="DG76" t="str">
            <v>TRANCOSO</v>
          </cell>
        </row>
        <row r="77">
          <cell r="AT77" t="str">
            <v>-</v>
          </cell>
          <cell r="AU77" t="str">
            <v>-</v>
          </cell>
          <cell r="AV77" t="str">
            <v>-</v>
          </cell>
          <cell r="AW77" t="str">
            <v>-</v>
          </cell>
          <cell r="AX77" t="str">
            <v>5001</v>
          </cell>
          <cell r="AY77" t="str">
            <v>-</v>
          </cell>
          <cell r="AZ77" t="str">
            <v>7001</v>
          </cell>
          <cell r="BA77" t="str">
            <v>8003</v>
          </cell>
          <cell r="BB77" t="str">
            <v>-</v>
          </cell>
          <cell r="BC77" t="str">
            <v>10002</v>
          </cell>
          <cell r="BD77" t="str">
            <v>11006</v>
          </cell>
          <cell r="BE77" t="str">
            <v>12002</v>
          </cell>
          <cell r="BF77" t="str">
            <v>13001</v>
          </cell>
          <cell r="BG77" t="str">
            <v>14001</v>
          </cell>
          <cell r="BH77" t="str">
            <v>15001</v>
          </cell>
          <cell r="BI77" t="str">
            <v>16001</v>
          </cell>
          <cell r="BJ77" t="str">
            <v>17005</v>
          </cell>
          <cell r="BK77" t="str">
            <v>-</v>
          </cell>
          <cell r="BL77" t="str">
            <v>19001</v>
          </cell>
          <cell r="BM77" t="str">
            <v>20001</v>
          </cell>
          <cell r="BN77" t="str">
            <v>21002</v>
          </cell>
          <cell r="BO77" t="str">
            <v>-</v>
          </cell>
          <cell r="BP77" t="str">
            <v>-</v>
          </cell>
          <cell r="BQ77" t="str">
            <v>24001</v>
          </cell>
          <cell r="BR77" t="str">
            <v>-</v>
          </cell>
          <cell r="BS77" t="str">
            <v>26001</v>
          </cell>
          <cell r="BT77" t="str">
            <v>-</v>
          </cell>
          <cell r="BU77" t="str">
            <v>28001</v>
          </cell>
          <cell r="BV77" t="str">
            <v>29001</v>
          </cell>
          <cell r="BW77" t="str">
            <v>30001</v>
          </cell>
          <cell r="BX77" t="str">
            <v>31001</v>
          </cell>
          <cell r="BY77" t="str">
            <v>32001</v>
          </cell>
          <cell r="CB77" t="str">
            <v>-</v>
          </cell>
          <cell r="CC77" t="str">
            <v>-</v>
          </cell>
          <cell r="CD77" t="str">
            <v>-</v>
          </cell>
          <cell r="CE77" t="str">
            <v>-</v>
          </cell>
          <cell r="CF77" t="str">
            <v>ABASOLO</v>
          </cell>
          <cell r="CG77" t="str">
            <v>-</v>
          </cell>
          <cell r="CH77" t="str">
            <v>ACACOYAGUA</v>
          </cell>
          <cell r="CI77" t="str">
            <v>ALLENDE</v>
          </cell>
          <cell r="CJ77" t="str">
            <v>-</v>
          </cell>
          <cell r="CK77" t="str">
            <v>CANELAS</v>
          </cell>
          <cell r="CL77" t="str">
            <v>ATARJEA</v>
          </cell>
          <cell r="CM77" t="str">
            <v>AHUACUOTZINGO</v>
          </cell>
          <cell r="CN77" t="str">
            <v>ACATLÁN</v>
          </cell>
          <cell r="CO77" t="str">
            <v>ACATIC</v>
          </cell>
          <cell r="CP77" t="str">
            <v>ACAMBAY</v>
          </cell>
          <cell r="CQ77" t="str">
            <v>ACUITZIO</v>
          </cell>
          <cell r="CR77" t="str">
            <v>COATLÁN DEL RÍO</v>
          </cell>
          <cell r="CS77" t="str">
            <v>-</v>
          </cell>
          <cell r="CT77" t="str">
            <v>ABASOLO</v>
          </cell>
          <cell r="CU77" t="str">
            <v>ABEJONES</v>
          </cell>
          <cell r="CV77" t="str">
            <v>ACATENO</v>
          </cell>
          <cell r="CW77" t="str">
            <v>-</v>
          </cell>
          <cell r="CX77" t="str">
            <v>-</v>
          </cell>
          <cell r="CY77" t="str">
            <v>AHUALULCO</v>
          </cell>
          <cell r="CZ77" t="str">
            <v>-</v>
          </cell>
          <cell r="DA77" t="str">
            <v>ACONCHI</v>
          </cell>
          <cell r="DB77" t="str">
            <v>-</v>
          </cell>
          <cell r="DC77" t="str">
            <v>ABASOLO</v>
          </cell>
          <cell r="DD77" t="str">
            <v>AMAXAC DE GUERRERO</v>
          </cell>
          <cell r="DE77" t="str">
            <v>ACAJETE</v>
          </cell>
          <cell r="DF77" t="str">
            <v>ABALÁ</v>
          </cell>
          <cell r="DG77" t="str">
            <v>APOZOL</v>
          </cell>
        </row>
        <row r="78">
          <cell r="AT78" t="str">
            <v>-</v>
          </cell>
          <cell r="AU78" t="str">
            <v>-</v>
          </cell>
          <cell r="AV78" t="str">
            <v>-</v>
          </cell>
          <cell r="AW78" t="str">
            <v>-</v>
          </cell>
          <cell r="AX78" t="str">
            <v>5005</v>
          </cell>
          <cell r="AY78" t="str">
            <v>-</v>
          </cell>
          <cell r="AZ78" t="str">
            <v>7002</v>
          </cell>
          <cell r="BA78" t="str">
            <v>8004</v>
          </cell>
          <cell r="BB78" t="str">
            <v>-</v>
          </cell>
          <cell r="BC78" t="str">
            <v>10003</v>
          </cell>
          <cell r="BD78" t="str">
            <v>11008</v>
          </cell>
          <cell r="BE78" t="str">
            <v>12004</v>
          </cell>
          <cell r="BF78" t="str">
            <v>13004</v>
          </cell>
          <cell r="BG78" t="str">
            <v>14002</v>
          </cell>
          <cell r="BH78" t="str">
            <v>15002</v>
          </cell>
          <cell r="BI78" t="str">
            <v>16002</v>
          </cell>
          <cell r="BJ78" t="str">
            <v>17013</v>
          </cell>
          <cell r="BK78" t="str">
            <v>-</v>
          </cell>
          <cell r="BL78" t="str">
            <v>19002</v>
          </cell>
          <cell r="BM78" t="str">
            <v>20003</v>
          </cell>
          <cell r="BN78" t="str">
            <v>21003</v>
          </cell>
          <cell r="BO78" t="str">
            <v>-</v>
          </cell>
          <cell r="BP78" t="str">
            <v>-</v>
          </cell>
          <cell r="BQ78" t="str">
            <v>24002</v>
          </cell>
          <cell r="BR78" t="str">
            <v>-</v>
          </cell>
          <cell r="BS78" t="str">
            <v>26005</v>
          </cell>
          <cell r="BT78" t="str">
            <v>-</v>
          </cell>
          <cell r="BU78" t="str">
            <v>28004</v>
          </cell>
          <cell r="BV78" t="str">
            <v>29002</v>
          </cell>
          <cell r="BW78" t="str">
            <v>30002</v>
          </cell>
          <cell r="BX78" t="str">
            <v>31003</v>
          </cell>
          <cell r="BY78" t="str">
            <v>32002</v>
          </cell>
          <cell r="CB78" t="str">
            <v>-</v>
          </cell>
          <cell r="CC78" t="str">
            <v>-</v>
          </cell>
          <cell r="CD78" t="str">
            <v>-</v>
          </cell>
          <cell r="CE78" t="str">
            <v>-</v>
          </cell>
          <cell r="CF78" t="str">
            <v>CANDELA</v>
          </cell>
          <cell r="CG78" t="str">
            <v>-</v>
          </cell>
          <cell r="CH78" t="str">
            <v>ACALA</v>
          </cell>
          <cell r="CI78" t="str">
            <v>AQUILES SERDÁN</v>
          </cell>
          <cell r="CJ78" t="str">
            <v>-</v>
          </cell>
          <cell r="CK78" t="str">
            <v>CONETO DE COMONFORT</v>
          </cell>
          <cell r="CL78" t="str">
            <v>MANUEL DOBLADO</v>
          </cell>
          <cell r="CM78" t="str">
            <v>ALCOZAUCA DE GUERRERO</v>
          </cell>
          <cell r="CN78" t="str">
            <v>AGUA BLANCA DE ITURBIDE</v>
          </cell>
          <cell r="CO78" t="str">
            <v>ACATLÁN DE JUÁREZ</v>
          </cell>
          <cell r="CP78" t="str">
            <v>ACOLMAN</v>
          </cell>
          <cell r="CQ78" t="str">
            <v>AGUILILLA</v>
          </cell>
          <cell r="CR78" t="str">
            <v>JONACATEPEC</v>
          </cell>
          <cell r="CS78" t="str">
            <v>-</v>
          </cell>
          <cell r="CT78" t="str">
            <v>AGUALEGUAS</v>
          </cell>
          <cell r="CU78" t="str">
            <v>ASUNCIÓN CACALOTEPEC</v>
          </cell>
          <cell r="CV78" t="str">
            <v>ACATLÁN</v>
          </cell>
          <cell r="CW78" t="str">
            <v>-</v>
          </cell>
          <cell r="CX78" t="str">
            <v>-</v>
          </cell>
          <cell r="CY78" t="str">
            <v>ALAQUINES</v>
          </cell>
          <cell r="CZ78" t="str">
            <v>-</v>
          </cell>
          <cell r="DA78" t="str">
            <v>ARIVECHI</v>
          </cell>
          <cell r="DB78" t="str">
            <v>-</v>
          </cell>
          <cell r="DC78" t="str">
            <v>ANTIGUO MORELOS</v>
          </cell>
          <cell r="DD78" t="str">
            <v>APETATITLÁN DE ANTONIO CARVAJAL</v>
          </cell>
          <cell r="DE78" t="str">
            <v>ACATLÁN</v>
          </cell>
          <cell r="DF78" t="str">
            <v>AKIL</v>
          </cell>
          <cell r="DG78" t="str">
            <v>APULCO</v>
          </cell>
        </row>
        <row r="79">
          <cell r="AT79" t="str">
            <v>-</v>
          </cell>
          <cell r="AU79" t="str">
            <v>-</v>
          </cell>
          <cell r="AV79" t="str">
            <v>-</v>
          </cell>
          <cell r="AW79" t="str">
            <v>-</v>
          </cell>
          <cell r="AX79" t="str">
            <v>5008</v>
          </cell>
          <cell r="AY79" t="str">
            <v>-</v>
          </cell>
          <cell r="AZ79" t="str">
            <v>7003</v>
          </cell>
          <cell r="BA79" t="str">
            <v>8006</v>
          </cell>
          <cell r="BB79" t="str">
            <v>-</v>
          </cell>
          <cell r="BC79" t="str">
            <v>10009</v>
          </cell>
          <cell r="BD79" t="str">
            <v>11010</v>
          </cell>
          <cell r="BE79" t="str">
            <v>12005</v>
          </cell>
          <cell r="BF79" t="str">
            <v>13005</v>
          </cell>
          <cell r="BG79" t="str">
            <v>14003</v>
          </cell>
          <cell r="BH79" t="str">
            <v>15003</v>
          </cell>
          <cell r="BI79" t="str">
            <v>16003</v>
          </cell>
          <cell r="BJ79" t="str">
            <v>17014</v>
          </cell>
          <cell r="BK79" t="str">
            <v>-</v>
          </cell>
          <cell r="BL79" t="str">
            <v>19003</v>
          </cell>
          <cell r="BM79" t="str">
            <v>20004</v>
          </cell>
          <cell r="BN79" t="str">
            <v>21005</v>
          </cell>
          <cell r="BO79" t="str">
            <v>-</v>
          </cell>
          <cell r="BP79" t="str">
            <v>-</v>
          </cell>
          <cell r="BQ79" t="str">
            <v>24004</v>
          </cell>
          <cell r="BR79" t="str">
            <v>-</v>
          </cell>
          <cell r="BS79" t="str">
            <v>26006</v>
          </cell>
          <cell r="BT79" t="str">
            <v>-</v>
          </cell>
          <cell r="BU79" t="str">
            <v>28005</v>
          </cell>
          <cell r="BV79" t="str">
            <v>29003</v>
          </cell>
          <cell r="BW79" t="str">
            <v>30004</v>
          </cell>
          <cell r="BX79" t="str">
            <v>31004</v>
          </cell>
          <cell r="BY79" t="str">
            <v>32003</v>
          </cell>
          <cell r="CB79" t="str">
            <v>-</v>
          </cell>
          <cell r="CC79" t="str">
            <v>-</v>
          </cell>
          <cell r="CD79" t="str">
            <v>-</v>
          </cell>
          <cell r="CE79" t="str">
            <v>-</v>
          </cell>
          <cell r="CF79" t="str">
            <v>ESCOBEDO</v>
          </cell>
          <cell r="CG79" t="str">
            <v>-</v>
          </cell>
          <cell r="CH79" t="str">
            <v>ACAPETAHUA</v>
          </cell>
          <cell r="CI79" t="str">
            <v>BACHÍNIVA</v>
          </cell>
          <cell r="CJ79" t="str">
            <v>-</v>
          </cell>
          <cell r="CK79" t="str">
            <v>GUANACEVÍ</v>
          </cell>
          <cell r="CL79" t="str">
            <v>CORONEO</v>
          </cell>
          <cell r="CM79" t="str">
            <v>ALPOYECA</v>
          </cell>
          <cell r="CN79" t="str">
            <v>AJACUBA</v>
          </cell>
          <cell r="CO79" t="str">
            <v>AHUALULCO DE MERCADO</v>
          </cell>
          <cell r="CP79" t="str">
            <v>ACULCO</v>
          </cell>
          <cell r="CQ79" t="str">
            <v>ÁLVARO OBREGÓN</v>
          </cell>
          <cell r="CR79" t="str">
            <v>MAZATEPEC</v>
          </cell>
          <cell r="CS79" t="str">
            <v>-</v>
          </cell>
          <cell r="CT79" t="str">
            <v>LOS ALDAMAS</v>
          </cell>
          <cell r="CU79" t="str">
            <v>ASUNCIÓN CUYOTEPEJI</v>
          </cell>
          <cell r="CV79" t="str">
            <v>ACTEOPAN</v>
          </cell>
          <cell r="CW79" t="str">
            <v>-</v>
          </cell>
          <cell r="CX79" t="str">
            <v>-</v>
          </cell>
          <cell r="CY79" t="str">
            <v>ARMADILLO DE LOS INFANTE</v>
          </cell>
          <cell r="CZ79" t="str">
            <v>-</v>
          </cell>
          <cell r="DA79" t="str">
            <v>ARIZPE</v>
          </cell>
          <cell r="DB79" t="str">
            <v>-</v>
          </cell>
          <cell r="DC79" t="str">
            <v>BURGOS</v>
          </cell>
          <cell r="DD79" t="str">
            <v>ATLANGATEPEC</v>
          </cell>
          <cell r="DE79" t="str">
            <v>ACTOPAN</v>
          </cell>
          <cell r="DF79" t="str">
            <v>BACA</v>
          </cell>
          <cell r="DG79" t="str">
            <v>ATOLINGA</v>
          </cell>
        </row>
        <row r="80">
          <cell r="AT80" t="str">
            <v>-</v>
          </cell>
          <cell r="AU80" t="str">
            <v>-</v>
          </cell>
          <cell r="AV80" t="str">
            <v>-</v>
          </cell>
          <cell r="AW80" t="str">
            <v>-</v>
          </cell>
          <cell r="AX80" t="str">
            <v>5012</v>
          </cell>
          <cell r="AY80" t="str">
            <v>-</v>
          </cell>
          <cell r="AZ80" t="str">
            <v>7004</v>
          </cell>
          <cell r="BA80" t="str">
            <v>8012</v>
          </cell>
          <cell r="BB80" t="str">
            <v>-</v>
          </cell>
          <cell r="BC80" t="str">
            <v>10010</v>
          </cell>
          <cell r="BD80" t="str">
            <v>11012</v>
          </cell>
          <cell r="BE80" t="str">
            <v>12006</v>
          </cell>
          <cell r="BF80" t="str">
            <v>13006</v>
          </cell>
          <cell r="BG80" t="str">
            <v>14004</v>
          </cell>
          <cell r="BH80" t="str">
            <v>15004</v>
          </cell>
          <cell r="BI80" t="str">
            <v>16004</v>
          </cell>
          <cell r="BJ80" t="str">
            <v>17021</v>
          </cell>
          <cell r="BK80" t="str">
            <v>-</v>
          </cell>
          <cell r="BL80" t="str">
            <v>19008</v>
          </cell>
          <cell r="BM80" t="str">
            <v>20005</v>
          </cell>
          <cell r="BN80" t="str">
            <v>21006</v>
          </cell>
          <cell r="BO80" t="str">
            <v>-</v>
          </cell>
          <cell r="BP80" t="str">
            <v>-</v>
          </cell>
          <cell r="BQ80" t="str">
            <v>24005</v>
          </cell>
          <cell r="BR80" t="str">
            <v>-</v>
          </cell>
          <cell r="BS80" t="str">
            <v>26007</v>
          </cell>
          <cell r="BT80" t="str">
            <v>-</v>
          </cell>
          <cell r="BU80" t="str">
            <v>28006</v>
          </cell>
          <cell r="BV80" t="str">
            <v>29008</v>
          </cell>
          <cell r="BW80" t="str">
            <v>30005</v>
          </cell>
          <cell r="BX80" t="str">
            <v>31005</v>
          </cell>
          <cell r="BY80" t="str">
            <v>32004</v>
          </cell>
          <cell r="CB80" t="str">
            <v>-</v>
          </cell>
          <cell r="CC80" t="str">
            <v>-</v>
          </cell>
          <cell r="CD80" t="str">
            <v>-</v>
          </cell>
          <cell r="CE80" t="str">
            <v>-</v>
          </cell>
          <cell r="CF80" t="str">
            <v>GUERRERO</v>
          </cell>
          <cell r="CG80" t="str">
            <v>-</v>
          </cell>
          <cell r="CH80" t="str">
            <v>ALTAMIRANO</v>
          </cell>
          <cell r="CI80" t="str">
            <v>CARICHÍ</v>
          </cell>
          <cell r="CJ80" t="str">
            <v>-</v>
          </cell>
          <cell r="CK80" t="str">
            <v>HIDALGO</v>
          </cell>
          <cell r="CL80" t="str">
            <v>CUERÁMARO</v>
          </cell>
          <cell r="CM80" t="str">
            <v>APAXTLA</v>
          </cell>
          <cell r="CN80" t="str">
            <v>ALFAJAYUCAN</v>
          </cell>
          <cell r="CO80" t="str">
            <v>AMACUECA</v>
          </cell>
          <cell r="CP80" t="str">
            <v>ALMOLOYA DE ALQUISIRAS</v>
          </cell>
          <cell r="CQ80" t="str">
            <v>ANGAMACUTIRO</v>
          </cell>
          <cell r="CR80" t="str">
            <v>TETECALA</v>
          </cell>
          <cell r="CS80" t="str">
            <v>-</v>
          </cell>
          <cell r="CT80" t="str">
            <v>BUSTAMANTE</v>
          </cell>
          <cell r="CU80" t="str">
            <v>ASUNCIÓN IXTALTEPEC</v>
          </cell>
          <cell r="CV80" t="str">
            <v>AHUACATLÁN</v>
          </cell>
          <cell r="CW80" t="str">
            <v>-</v>
          </cell>
          <cell r="CX80" t="str">
            <v>-</v>
          </cell>
          <cell r="CY80" t="str">
            <v>CÁRDENAS</v>
          </cell>
          <cell r="CZ80" t="str">
            <v>-</v>
          </cell>
          <cell r="DA80" t="str">
            <v>ATIL</v>
          </cell>
          <cell r="DB80" t="str">
            <v>-</v>
          </cell>
          <cell r="DC80" t="str">
            <v>BUSTAMANTE</v>
          </cell>
          <cell r="DD80" t="str">
            <v>CUAPIAXTLA</v>
          </cell>
          <cell r="DE80" t="str">
            <v>ACULA</v>
          </cell>
          <cell r="DF80" t="str">
            <v>BOKOBÁ</v>
          </cell>
          <cell r="DG80" t="str">
            <v>BENITO JUÁREZ</v>
          </cell>
        </row>
        <row r="81">
          <cell r="AT81" t="str">
            <v>-</v>
          </cell>
          <cell r="AU81" t="str">
            <v>-</v>
          </cell>
          <cell r="AV81" t="str">
            <v>-</v>
          </cell>
          <cell r="AW81" t="str">
            <v>-</v>
          </cell>
          <cell r="AX81" t="str">
            <v>5013</v>
          </cell>
          <cell r="AY81" t="str">
            <v>-</v>
          </cell>
          <cell r="AZ81" t="str">
            <v>7005</v>
          </cell>
          <cell r="BA81" t="str">
            <v>8013</v>
          </cell>
          <cell r="BB81" t="str">
            <v>-</v>
          </cell>
          <cell r="BC81" t="str">
            <v>10011</v>
          </cell>
          <cell r="BD81" t="str">
            <v>11013</v>
          </cell>
          <cell r="BE81" t="str">
            <v>12007</v>
          </cell>
          <cell r="BF81" t="str">
            <v>13007</v>
          </cell>
          <cell r="BG81" t="str">
            <v>14005</v>
          </cell>
          <cell r="BH81" t="str">
            <v>15006</v>
          </cell>
          <cell r="BI81" t="str">
            <v>16005</v>
          </cell>
          <cell r="BJ81" t="str">
            <v>17023</v>
          </cell>
          <cell r="BK81" t="str">
            <v>-</v>
          </cell>
          <cell r="BL81" t="str">
            <v>19011</v>
          </cell>
          <cell r="BM81" t="str">
            <v>20006</v>
          </cell>
          <cell r="BN81" t="str">
            <v>21007</v>
          </cell>
          <cell r="BO81" t="str">
            <v>-</v>
          </cell>
          <cell r="BP81" t="str">
            <v>-</v>
          </cell>
          <cell r="BQ81" t="str">
            <v>24006</v>
          </cell>
          <cell r="BR81" t="str">
            <v>-</v>
          </cell>
          <cell r="BS81" t="str">
            <v>26008</v>
          </cell>
          <cell r="BT81" t="str">
            <v>-</v>
          </cell>
          <cell r="BU81" t="str">
            <v>28008</v>
          </cell>
          <cell r="BV81" t="str">
            <v>29009</v>
          </cell>
          <cell r="BW81" t="str">
            <v>30006</v>
          </cell>
          <cell r="BX81" t="str">
            <v>31006</v>
          </cell>
          <cell r="BY81" t="str">
            <v>32006</v>
          </cell>
          <cell r="CB81" t="str">
            <v>-</v>
          </cell>
          <cell r="CC81" t="str">
            <v>-</v>
          </cell>
          <cell r="CD81" t="str">
            <v>-</v>
          </cell>
          <cell r="CE81" t="str">
            <v>-</v>
          </cell>
          <cell r="CF81" t="str">
            <v>HIDALGO</v>
          </cell>
          <cell r="CG81" t="str">
            <v>-</v>
          </cell>
          <cell r="CH81" t="str">
            <v>AMATÁN</v>
          </cell>
          <cell r="CI81" t="str">
            <v>CASAS GRANDES</v>
          </cell>
          <cell r="CJ81" t="str">
            <v>-</v>
          </cell>
          <cell r="CK81" t="str">
            <v>INDÉ</v>
          </cell>
          <cell r="CL81" t="str">
            <v>DOCTOR MORA</v>
          </cell>
          <cell r="CM81" t="str">
            <v>ARCELIA</v>
          </cell>
          <cell r="CN81" t="str">
            <v>ALMOLOYA</v>
          </cell>
          <cell r="CO81" t="str">
            <v>AMATITÁN</v>
          </cell>
          <cell r="CP81" t="str">
            <v>ALMOLOYA DEL RÍO</v>
          </cell>
          <cell r="CQ81" t="str">
            <v>ANGANGUEO</v>
          </cell>
          <cell r="CR81" t="str">
            <v>TLALNEPANTLA</v>
          </cell>
          <cell r="CS81" t="str">
            <v>-</v>
          </cell>
          <cell r="CT81" t="str">
            <v>CERRALVO</v>
          </cell>
          <cell r="CU81" t="str">
            <v>ASUNCIÓN NOCHIXTLÁN</v>
          </cell>
          <cell r="CV81" t="str">
            <v>AHUATLÁN</v>
          </cell>
          <cell r="CW81" t="str">
            <v>-</v>
          </cell>
          <cell r="CX81" t="str">
            <v>-</v>
          </cell>
          <cell r="CY81" t="str">
            <v>CATORCE</v>
          </cell>
          <cell r="CZ81" t="str">
            <v>-</v>
          </cell>
          <cell r="DA81" t="str">
            <v>BACADÉHUACHI</v>
          </cell>
          <cell r="DB81" t="str">
            <v>-</v>
          </cell>
          <cell r="DC81" t="str">
            <v>CASAS</v>
          </cell>
          <cell r="DD81" t="str">
            <v>CUAXOMULCO</v>
          </cell>
          <cell r="DE81" t="str">
            <v>ACULTZINGO</v>
          </cell>
          <cell r="DF81" t="str">
            <v>BUCTZOTZ</v>
          </cell>
          <cell r="DG81" t="str">
            <v>CAÑITAS DE FELIPE PESCADOR</v>
          </cell>
        </row>
        <row r="82">
          <cell r="AT82" t="str">
            <v>-</v>
          </cell>
          <cell r="AU82" t="str">
            <v>-</v>
          </cell>
          <cell r="AV82" t="str">
            <v>-</v>
          </cell>
          <cell r="AW82" t="str">
            <v>-</v>
          </cell>
          <cell r="AX82" t="str">
            <v>5015</v>
          </cell>
          <cell r="AY82" t="str">
            <v>-</v>
          </cell>
          <cell r="AZ82" t="str">
            <v>7006</v>
          </cell>
          <cell r="BA82" t="str">
            <v>8014</v>
          </cell>
          <cell r="BB82" t="str">
            <v>-</v>
          </cell>
          <cell r="BC82" t="str">
            <v>10017</v>
          </cell>
          <cell r="BD82" t="str">
            <v>11016</v>
          </cell>
          <cell r="BE82" t="str">
            <v>12008</v>
          </cell>
          <cell r="BF82" t="str">
            <v>13009</v>
          </cell>
          <cell r="BG82" t="str">
            <v>14007</v>
          </cell>
          <cell r="BH82" t="str">
            <v>15007</v>
          </cell>
          <cell r="BI82" t="str">
            <v>16007</v>
          </cell>
          <cell r="BJ82" t="str">
            <v>17027</v>
          </cell>
          <cell r="BK82" t="str">
            <v>-</v>
          </cell>
          <cell r="BL82" t="str">
            <v>19013</v>
          </cell>
          <cell r="BM82" t="str">
            <v>20007</v>
          </cell>
          <cell r="BN82" t="str">
            <v>21008</v>
          </cell>
          <cell r="BO82" t="str">
            <v>-</v>
          </cell>
          <cell r="BP82" t="str">
            <v>-</v>
          </cell>
          <cell r="BQ82" t="str">
            <v>24007</v>
          </cell>
          <cell r="BR82" t="str">
            <v>-</v>
          </cell>
          <cell r="BS82" t="str">
            <v>26009</v>
          </cell>
          <cell r="BT82" t="str">
            <v>-</v>
          </cell>
          <cell r="BU82" t="str">
            <v>28010</v>
          </cell>
          <cell r="BV82" t="str">
            <v>29011</v>
          </cell>
          <cell r="BW82" t="str">
            <v>30007</v>
          </cell>
          <cell r="BX82" t="str">
            <v>31007</v>
          </cell>
          <cell r="BY82" t="str">
            <v>32007</v>
          </cell>
          <cell r="CB82" t="str">
            <v>-</v>
          </cell>
          <cell r="CC82" t="str">
            <v>-</v>
          </cell>
          <cell r="CD82" t="str">
            <v>-</v>
          </cell>
          <cell r="CE82" t="str">
            <v>-</v>
          </cell>
          <cell r="CF82" t="str">
            <v>JUÁREZ</v>
          </cell>
          <cell r="CG82" t="str">
            <v>-</v>
          </cell>
          <cell r="CH82" t="str">
            <v>AMATENANGO DE LA FRONTERA</v>
          </cell>
          <cell r="CI82" t="str">
            <v>CORONADO</v>
          </cell>
          <cell r="CJ82" t="str">
            <v>-</v>
          </cell>
          <cell r="CK82" t="str">
            <v>OCAMPO</v>
          </cell>
          <cell r="CL82" t="str">
            <v>HUANÍMARO</v>
          </cell>
          <cell r="CM82" t="str">
            <v>ATENANGO DEL RÍO</v>
          </cell>
          <cell r="CN82" t="str">
            <v>EL ARENAL</v>
          </cell>
          <cell r="CO82" t="str">
            <v>SAN JUANITO DE ESCOBEDO</v>
          </cell>
          <cell r="CP82" t="str">
            <v>AMANALCO</v>
          </cell>
          <cell r="CQ82" t="str">
            <v>APORO</v>
          </cell>
          <cell r="CR82" t="str">
            <v>TOTOLAPAN</v>
          </cell>
          <cell r="CS82" t="str">
            <v>-</v>
          </cell>
          <cell r="CT82" t="str">
            <v>CHINA</v>
          </cell>
          <cell r="CU82" t="str">
            <v>ASUNCIÓN OCOTLÁN</v>
          </cell>
          <cell r="CV82" t="str">
            <v>AHUAZOTEPEC</v>
          </cell>
          <cell r="CW82" t="str">
            <v>-</v>
          </cell>
          <cell r="CX82" t="str">
            <v>-</v>
          </cell>
          <cell r="CY82" t="str">
            <v>CEDRAL</v>
          </cell>
          <cell r="CZ82" t="str">
            <v>-</v>
          </cell>
          <cell r="DA82" t="str">
            <v>BACANORA</v>
          </cell>
          <cell r="DB82" t="str">
            <v>-</v>
          </cell>
          <cell r="DC82" t="str">
            <v>CRUILLAS</v>
          </cell>
          <cell r="DD82" t="str">
            <v>MUÑOZ DE DOMINGO ARENAS</v>
          </cell>
          <cell r="DE82" t="str">
            <v>CAMARÓN DE TEJEDA</v>
          </cell>
          <cell r="DF82" t="str">
            <v>CACALCHÉN</v>
          </cell>
          <cell r="DG82" t="str">
            <v>CONCEPCIÓN DEL ORO</v>
          </cell>
        </row>
        <row r="83">
          <cell r="AT83" t="str">
            <v>-</v>
          </cell>
          <cell r="AU83" t="str">
            <v>-</v>
          </cell>
          <cell r="AV83" t="str">
            <v>-</v>
          </cell>
          <cell r="AW83" t="str">
            <v>-</v>
          </cell>
          <cell r="AX83" t="str">
            <v>5016</v>
          </cell>
          <cell r="AY83" t="str">
            <v>-</v>
          </cell>
          <cell r="AZ83" t="str">
            <v>7007</v>
          </cell>
          <cell r="BA83" t="str">
            <v>8015</v>
          </cell>
          <cell r="BB83" t="str">
            <v>-</v>
          </cell>
          <cell r="BC83" t="str">
            <v>10019</v>
          </cell>
          <cell r="BD83" t="str">
            <v>11018</v>
          </cell>
          <cell r="BE83" t="str">
            <v>12009</v>
          </cell>
          <cell r="BF83" t="str">
            <v>13010</v>
          </cell>
          <cell r="BG83" t="str">
            <v>14009</v>
          </cell>
          <cell r="BH83" t="str">
            <v>15008</v>
          </cell>
          <cell r="BI83" t="str">
            <v>16008</v>
          </cell>
          <cell r="BJ83" t="str">
            <v>17032</v>
          </cell>
          <cell r="BK83" t="str">
            <v>-</v>
          </cell>
          <cell r="BL83" t="str">
            <v>19015</v>
          </cell>
          <cell r="BM83" t="str">
            <v>20008</v>
          </cell>
          <cell r="BN83" t="str">
            <v>21009</v>
          </cell>
          <cell r="BO83" t="str">
            <v>-</v>
          </cell>
          <cell r="BP83" t="str">
            <v>-</v>
          </cell>
          <cell r="BQ83" t="str">
            <v>24009</v>
          </cell>
          <cell r="BR83" t="str">
            <v>-</v>
          </cell>
          <cell r="BS83" t="str">
            <v>26010</v>
          </cell>
          <cell r="BT83" t="str">
            <v>-</v>
          </cell>
          <cell r="BU83" t="str">
            <v>28011</v>
          </cell>
          <cell r="BV83" t="str">
            <v>29012</v>
          </cell>
          <cell r="BW83" t="str">
            <v>30008</v>
          </cell>
          <cell r="BX83" t="str">
            <v>31008</v>
          </cell>
          <cell r="BY83" t="str">
            <v>32008</v>
          </cell>
          <cell r="CB83" t="str">
            <v>-</v>
          </cell>
          <cell r="CC83" t="str">
            <v>-</v>
          </cell>
          <cell r="CD83" t="str">
            <v>-</v>
          </cell>
          <cell r="CE83" t="str">
            <v>-</v>
          </cell>
          <cell r="CF83" t="str">
            <v>LAMADRID</v>
          </cell>
          <cell r="CG83" t="str">
            <v>-</v>
          </cell>
          <cell r="CH83" t="str">
            <v>AMATENANGO DEL VALLE</v>
          </cell>
          <cell r="CI83" t="str">
            <v>COYAME DEL SOTOL</v>
          </cell>
          <cell r="CJ83" t="str">
            <v>-</v>
          </cell>
          <cell r="CK83" t="str">
            <v>OTÁEZ</v>
          </cell>
          <cell r="CL83" t="str">
            <v>JARAL DEL PROGRESO</v>
          </cell>
          <cell r="CM83" t="str">
            <v>ATLAMAJALCINGO DEL MONTE</v>
          </cell>
          <cell r="CN83" t="str">
            <v>ATITALAQUIA</v>
          </cell>
          <cell r="CO83" t="str">
            <v>EL ARENAL</v>
          </cell>
          <cell r="CP83" t="str">
            <v>AMATEPEC</v>
          </cell>
          <cell r="CQ83" t="str">
            <v>AQUILA</v>
          </cell>
          <cell r="CR83" t="str">
            <v>ZACUALPAN DE AMILPAS</v>
          </cell>
          <cell r="CS83" t="str">
            <v>-</v>
          </cell>
          <cell r="CT83" t="str">
            <v>DR. COSS</v>
          </cell>
          <cell r="CU83" t="str">
            <v>ASUNCIÓN TLACOLULITA</v>
          </cell>
          <cell r="CV83" t="str">
            <v>AHUEHUETITLA</v>
          </cell>
          <cell r="CW83" t="str">
            <v>-</v>
          </cell>
          <cell r="CX83" t="str">
            <v>-</v>
          </cell>
          <cell r="CY83" t="str">
            <v>CERRO DE SAN PEDRO</v>
          </cell>
          <cell r="CZ83" t="str">
            <v>-</v>
          </cell>
          <cell r="DA83" t="str">
            <v>BACERAC</v>
          </cell>
          <cell r="DB83" t="str">
            <v>-</v>
          </cell>
          <cell r="DC83" t="str">
            <v>GÓMEZ FARÍAS</v>
          </cell>
          <cell r="DD83" t="str">
            <v>ESPAÑITA</v>
          </cell>
          <cell r="DE83" t="str">
            <v>ALPATLÁHUAC</v>
          </cell>
          <cell r="DF83" t="str">
            <v>CALOTMUL</v>
          </cell>
          <cell r="DG83" t="str">
            <v>CUAUHTÉMOC</v>
          </cell>
        </row>
        <row r="84">
          <cell r="AT84" t="str">
            <v>-</v>
          </cell>
          <cell r="AU84" t="str">
            <v>-</v>
          </cell>
          <cell r="AV84" t="str">
            <v>-</v>
          </cell>
          <cell r="AW84" t="str">
            <v>-</v>
          </cell>
          <cell r="AX84" t="str">
            <v>5019</v>
          </cell>
          <cell r="AY84" t="str">
            <v>-</v>
          </cell>
          <cell r="AZ84" t="str">
            <v>7008</v>
          </cell>
          <cell r="BA84" t="str">
            <v>8016</v>
          </cell>
          <cell r="BB84" t="str">
            <v>-</v>
          </cell>
          <cell r="BC84" t="str">
            <v>10025</v>
          </cell>
          <cell r="BD84" t="str">
            <v>11019</v>
          </cell>
          <cell r="BE84" t="str">
            <v>12010</v>
          </cell>
          <cell r="BF84" t="str">
            <v>13011</v>
          </cell>
          <cell r="BG84" t="str">
            <v>14010</v>
          </cell>
          <cell r="BH84" t="str">
            <v>15009</v>
          </cell>
          <cell r="BI84" t="str">
            <v>16010</v>
          </cell>
          <cell r="BJ84" t="str">
            <v>17033</v>
          </cell>
          <cell r="BK84" t="str">
            <v>-</v>
          </cell>
          <cell r="BL84" t="str">
            <v>19016</v>
          </cell>
          <cell r="BM84" t="str">
            <v>20009</v>
          </cell>
          <cell r="BN84" t="str">
            <v>21011</v>
          </cell>
          <cell r="BO84" t="str">
            <v>-</v>
          </cell>
          <cell r="BP84" t="str">
            <v>-</v>
          </cell>
          <cell r="BQ84" t="str">
            <v>24012</v>
          </cell>
          <cell r="BR84" t="str">
            <v>-</v>
          </cell>
          <cell r="BS84" t="str">
            <v>26011</v>
          </cell>
          <cell r="BT84" t="str">
            <v>-</v>
          </cell>
          <cell r="BU84" t="str">
            <v>28014</v>
          </cell>
          <cell r="BV84" t="str">
            <v>29014</v>
          </cell>
          <cell r="BW84" t="str">
            <v>30009</v>
          </cell>
          <cell r="BX84" t="str">
            <v>31009</v>
          </cell>
          <cell r="BY84" t="str">
            <v>32009</v>
          </cell>
          <cell r="CB84" t="str">
            <v>-</v>
          </cell>
          <cell r="CC84" t="str">
            <v>-</v>
          </cell>
          <cell r="CD84" t="str">
            <v>-</v>
          </cell>
          <cell r="CE84" t="str">
            <v>-</v>
          </cell>
          <cell r="CF84" t="str">
            <v>MORELOS</v>
          </cell>
          <cell r="CG84" t="str">
            <v>-</v>
          </cell>
          <cell r="CH84" t="str">
            <v>ANGEL ALBINO CORZO</v>
          </cell>
          <cell r="CI84" t="str">
            <v>LA CRUZ</v>
          </cell>
          <cell r="CJ84" t="str">
            <v>-</v>
          </cell>
          <cell r="CK84" t="str">
            <v>SAN BERNARDO</v>
          </cell>
          <cell r="CL84" t="str">
            <v>JERÉCUARO</v>
          </cell>
          <cell r="CM84" t="str">
            <v>ATLIXTAC</v>
          </cell>
          <cell r="CN84" t="str">
            <v>ATLAPEXCO</v>
          </cell>
          <cell r="CO84" t="str">
            <v>ATEMAJAC DE BRIZUELA</v>
          </cell>
          <cell r="CP84" t="str">
            <v>AMECAMECA</v>
          </cell>
          <cell r="CQ84" t="str">
            <v>ARTEAGA</v>
          </cell>
          <cell r="CR84" t="str">
            <v>TEMOAC</v>
          </cell>
          <cell r="CS84" t="str">
            <v>-</v>
          </cell>
          <cell r="CT84" t="str">
            <v>DR. GONZÁLEZ</v>
          </cell>
          <cell r="CU84" t="str">
            <v>AYOTZINTEPEC</v>
          </cell>
          <cell r="CV84" t="str">
            <v>ALBINO ZERTUCHE</v>
          </cell>
          <cell r="CW84" t="str">
            <v>-</v>
          </cell>
          <cell r="CX84" t="str">
            <v>-</v>
          </cell>
          <cell r="CY84" t="str">
            <v>TANCANHUITZ</v>
          </cell>
          <cell r="CZ84" t="str">
            <v>-</v>
          </cell>
          <cell r="DA84" t="str">
            <v>BACOACHI</v>
          </cell>
          <cell r="DB84" t="str">
            <v>-</v>
          </cell>
          <cell r="DC84" t="str">
            <v>GUERRERO</v>
          </cell>
          <cell r="DD84" t="str">
            <v>HUEYOTLIPAN</v>
          </cell>
          <cell r="DE84" t="str">
            <v>ALTO LUCERO DE GUTIÉRREZ BARRIOS</v>
          </cell>
          <cell r="DF84" t="str">
            <v>CANSAHCAB</v>
          </cell>
          <cell r="DG84" t="str">
            <v>CHALCHIHUITES</v>
          </cell>
        </row>
        <row r="85">
          <cell r="AT85" t="str">
            <v>-</v>
          </cell>
          <cell r="AU85" t="str">
            <v>-</v>
          </cell>
          <cell r="AV85" t="str">
            <v>-</v>
          </cell>
          <cell r="AW85" t="str">
            <v>-</v>
          </cell>
          <cell r="AX85" t="str">
            <v>5021</v>
          </cell>
          <cell r="AY85" t="str">
            <v>-</v>
          </cell>
          <cell r="AZ85" t="str">
            <v>7009</v>
          </cell>
          <cell r="BA85" t="str">
            <v>8018</v>
          </cell>
          <cell r="BB85" t="str">
            <v>-</v>
          </cell>
          <cell r="BC85" t="str">
            <v>10027</v>
          </cell>
          <cell r="BD85" t="str">
            <v>11021</v>
          </cell>
          <cell r="BE85" t="str">
            <v>12013</v>
          </cell>
          <cell r="BF85" t="str">
            <v>13012</v>
          </cell>
          <cell r="BG85" t="str">
            <v>14011</v>
          </cell>
          <cell r="BH85" t="str">
            <v>15010</v>
          </cell>
          <cell r="BI85" t="str">
            <v>16011</v>
          </cell>
          <cell r="BJ85" t="str">
            <v>17034</v>
          </cell>
          <cell r="BK85" t="str">
            <v>-</v>
          </cell>
          <cell r="BL85" t="str">
            <v>19020</v>
          </cell>
          <cell r="BM85" t="str">
            <v>20010</v>
          </cell>
          <cell r="BN85" t="str">
            <v>21012</v>
          </cell>
          <cell r="BO85" t="str">
            <v>-</v>
          </cell>
          <cell r="BP85" t="str">
            <v>-</v>
          </cell>
          <cell r="BQ85" t="str">
            <v>24014</v>
          </cell>
          <cell r="BR85" t="str">
            <v>-</v>
          </cell>
          <cell r="BS85" t="str">
            <v>26013</v>
          </cell>
          <cell r="BT85" t="str">
            <v>-</v>
          </cell>
          <cell r="BU85" t="str">
            <v>28018</v>
          </cell>
          <cell r="BV85" t="str">
            <v>29016</v>
          </cell>
          <cell r="BW85" t="str">
            <v>30010</v>
          </cell>
          <cell r="BX85" t="str">
            <v>31010</v>
          </cell>
          <cell r="BY85" t="str">
            <v>32011</v>
          </cell>
          <cell r="CB85" t="str">
            <v>-</v>
          </cell>
          <cell r="CC85" t="str">
            <v>-</v>
          </cell>
          <cell r="CD85" t="str">
            <v>-</v>
          </cell>
          <cell r="CE85" t="str">
            <v>-</v>
          </cell>
          <cell r="CF85" t="str">
            <v>NADADORES</v>
          </cell>
          <cell r="CG85" t="str">
            <v>-</v>
          </cell>
          <cell r="CH85" t="str">
            <v>ARRIAGA</v>
          </cell>
          <cell r="CI85" t="str">
            <v>CUSIHUIRIACHI</v>
          </cell>
          <cell r="CJ85" t="str">
            <v>-</v>
          </cell>
          <cell r="CK85" t="str">
            <v>SAN JUAN DE GUADALUPE</v>
          </cell>
          <cell r="CL85" t="str">
            <v>MOROLEÓN</v>
          </cell>
          <cell r="CM85" t="str">
            <v>AZOYÚ</v>
          </cell>
          <cell r="CN85" t="str">
            <v>ATOTONILCO EL GRANDE</v>
          </cell>
          <cell r="CO85" t="str">
            <v>ATENGO</v>
          </cell>
          <cell r="CP85" t="str">
            <v>APAXCO</v>
          </cell>
          <cell r="CQ85" t="str">
            <v>BRISEÑAS</v>
          </cell>
          <cell r="CR85" t="str">
            <v>COATETELCO</v>
          </cell>
          <cell r="CS85" t="str">
            <v>-</v>
          </cell>
          <cell r="CT85" t="str">
            <v>GRAL. BRAVO</v>
          </cell>
          <cell r="CU85" t="str">
            <v>EL BARRIO DE LA SOLEDAD</v>
          </cell>
          <cell r="CV85" t="str">
            <v>ALJOJUCA</v>
          </cell>
          <cell r="CW85" t="str">
            <v>-</v>
          </cell>
          <cell r="CX85" t="str">
            <v>-</v>
          </cell>
          <cell r="CY85" t="str">
            <v>COXCATLÁN</v>
          </cell>
          <cell r="CZ85" t="str">
            <v>-</v>
          </cell>
          <cell r="DA85" t="str">
            <v>BANÁMICHI</v>
          </cell>
          <cell r="DB85" t="str">
            <v>-</v>
          </cell>
          <cell r="DC85" t="str">
            <v>JIMÉNEZ</v>
          </cell>
          <cell r="DD85" t="str">
            <v>IXTENCO</v>
          </cell>
          <cell r="DE85" t="str">
            <v>ALTOTONGA</v>
          </cell>
          <cell r="DF85" t="str">
            <v>CANTAMAYEC</v>
          </cell>
          <cell r="DG85" t="str">
            <v>TRINIDAD GARCÍA DE LA CADENA</v>
          </cell>
        </row>
        <row r="86">
          <cell r="AT86" t="str">
            <v>-</v>
          </cell>
          <cell r="AU86" t="str">
            <v>-</v>
          </cell>
          <cell r="AV86" t="str">
            <v>-</v>
          </cell>
          <cell r="AW86" t="str">
            <v>-</v>
          </cell>
          <cell r="AX86" t="str">
            <v>5026</v>
          </cell>
          <cell r="AY86" t="str">
            <v>-</v>
          </cell>
          <cell r="AZ86" t="str">
            <v>7010</v>
          </cell>
          <cell r="BA86" t="str">
            <v>8020</v>
          </cell>
          <cell r="BB86" t="str">
            <v>-</v>
          </cell>
          <cell r="BC86" t="str">
            <v>10029</v>
          </cell>
          <cell r="BD86" t="str">
            <v>11022</v>
          </cell>
          <cell r="BE86" t="str">
            <v>12014</v>
          </cell>
          <cell r="BF86" t="str">
            <v>13013</v>
          </cell>
          <cell r="BG86" t="str">
            <v>14012</v>
          </cell>
          <cell r="BH86" t="str">
            <v>15011</v>
          </cell>
          <cell r="BI86" t="str">
            <v>16013</v>
          </cell>
          <cell r="BJ86" t="str">
            <v>17035</v>
          </cell>
          <cell r="BK86" t="str">
            <v>-</v>
          </cell>
          <cell r="BL86" t="str">
            <v>19022</v>
          </cell>
          <cell r="BM86" t="str">
            <v>20011</v>
          </cell>
          <cell r="BN86" t="str">
            <v>21013</v>
          </cell>
          <cell r="BO86" t="str">
            <v>-</v>
          </cell>
          <cell r="BP86" t="str">
            <v>-</v>
          </cell>
          <cell r="BQ86" t="str">
            <v>24018</v>
          </cell>
          <cell r="BR86" t="str">
            <v>-</v>
          </cell>
          <cell r="BS86" t="str">
            <v>26014</v>
          </cell>
          <cell r="BT86" t="str">
            <v>-</v>
          </cell>
          <cell r="BU86" t="str">
            <v>28020</v>
          </cell>
          <cell r="BV86" t="str">
            <v>29017</v>
          </cell>
          <cell r="BW86" t="str">
            <v>30011</v>
          </cell>
          <cell r="BX86" t="str">
            <v>31011</v>
          </cell>
          <cell r="BY86" t="str">
            <v>32012</v>
          </cell>
          <cell r="CB86" t="str">
            <v>-</v>
          </cell>
          <cell r="CC86" t="str">
            <v>-</v>
          </cell>
          <cell r="CD86" t="str">
            <v>-</v>
          </cell>
          <cell r="CE86" t="str">
            <v>-</v>
          </cell>
          <cell r="CF86" t="str">
            <v>PROGRESO</v>
          </cell>
          <cell r="CG86" t="str">
            <v>-</v>
          </cell>
          <cell r="CH86" t="str">
            <v>BEJUCAL DE OCAMPO</v>
          </cell>
          <cell r="CI86" t="str">
            <v>CHÍNIPAS</v>
          </cell>
          <cell r="CJ86" t="str">
            <v>-</v>
          </cell>
          <cell r="CK86" t="str">
            <v>SAN LUIS DEL CORDERO</v>
          </cell>
          <cell r="CL86" t="str">
            <v>OCAMPO</v>
          </cell>
          <cell r="CM86" t="str">
            <v>BENITO JUÁREZ</v>
          </cell>
          <cell r="CN86" t="str">
            <v>ATOTONILCO DE TULA</v>
          </cell>
          <cell r="CO86" t="str">
            <v>ATENGUILLO</v>
          </cell>
          <cell r="CP86" t="str">
            <v>ATENCO</v>
          </cell>
          <cell r="CQ86" t="str">
            <v>CARÁCUARO</v>
          </cell>
          <cell r="CR86" t="str">
            <v>XOXOCOTLA</v>
          </cell>
          <cell r="CS86" t="str">
            <v>-</v>
          </cell>
          <cell r="CT86" t="str">
            <v>GRAL. TERÁN</v>
          </cell>
          <cell r="CU86" t="str">
            <v>CALIHUALÁ</v>
          </cell>
          <cell r="CV86" t="str">
            <v>ALTEPEXI</v>
          </cell>
          <cell r="CW86" t="str">
            <v>-</v>
          </cell>
          <cell r="CX86" t="str">
            <v>-</v>
          </cell>
          <cell r="CY86" t="str">
            <v>HUEHUETLÁN</v>
          </cell>
          <cell r="CZ86" t="str">
            <v>-</v>
          </cell>
          <cell r="DA86" t="str">
            <v>BAVIÁCORA</v>
          </cell>
          <cell r="DB86" t="str">
            <v>-</v>
          </cell>
          <cell r="DC86" t="str">
            <v>MAINERO</v>
          </cell>
          <cell r="DD86" t="str">
            <v>MAZATECOCHCO DE JOSÉ MARÍA MORELOS</v>
          </cell>
          <cell r="DE86" t="str">
            <v>ALVARADO</v>
          </cell>
          <cell r="DF86" t="str">
            <v>CELESTÚN</v>
          </cell>
          <cell r="DG86" t="str">
            <v>GENARO CODINA</v>
          </cell>
        </row>
        <row r="87">
          <cell r="AT87" t="str">
            <v>-</v>
          </cell>
          <cell r="AU87" t="str">
            <v>-</v>
          </cell>
          <cell r="AV87" t="str">
            <v>-</v>
          </cell>
          <cell r="AW87" t="str">
            <v>-</v>
          </cell>
          <cell r="AX87" t="str">
            <v>5029</v>
          </cell>
          <cell r="AY87" t="str">
            <v>-</v>
          </cell>
          <cell r="AZ87" t="str">
            <v>7011</v>
          </cell>
          <cell r="BA87" t="str">
            <v>8022</v>
          </cell>
          <cell r="BB87" t="str">
            <v>-</v>
          </cell>
          <cell r="BC87" t="str">
            <v>10030</v>
          </cell>
          <cell r="BD87" t="str">
            <v>11024</v>
          </cell>
          <cell r="BE87" t="str">
            <v>12015</v>
          </cell>
          <cell r="BF87" t="str">
            <v>13014</v>
          </cell>
          <cell r="BG87" t="str">
            <v>14014</v>
          </cell>
          <cell r="BH87" t="str">
            <v>15012</v>
          </cell>
          <cell r="BI87" t="str">
            <v>16014</v>
          </cell>
          <cell r="BJ87" t="str">
            <v>17036</v>
          </cell>
          <cell r="BK87" t="str">
            <v>-</v>
          </cell>
          <cell r="BL87" t="str">
            <v>19023</v>
          </cell>
          <cell r="BM87" t="str">
            <v>20012</v>
          </cell>
          <cell r="BN87" t="str">
            <v>21014</v>
          </cell>
          <cell r="BO87" t="str">
            <v>-</v>
          </cell>
          <cell r="BP87" t="str">
            <v>-</v>
          </cell>
          <cell r="BQ87" t="str">
            <v>24019</v>
          </cell>
          <cell r="BR87" t="str">
            <v>-</v>
          </cell>
          <cell r="BS87" t="str">
            <v>26015</v>
          </cell>
          <cell r="BT87" t="str">
            <v>-</v>
          </cell>
          <cell r="BU87" t="str">
            <v>28023</v>
          </cell>
          <cell r="BV87" t="str">
            <v>29020</v>
          </cell>
          <cell r="BW87" t="str">
            <v>30012</v>
          </cell>
          <cell r="BX87" t="str">
            <v>31012</v>
          </cell>
          <cell r="BY87" t="str">
            <v>32013</v>
          </cell>
          <cell r="CB87" t="str">
            <v>-</v>
          </cell>
          <cell r="CC87" t="str">
            <v>-</v>
          </cell>
          <cell r="CD87" t="str">
            <v>-</v>
          </cell>
          <cell r="CE87" t="str">
            <v>-</v>
          </cell>
          <cell r="CF87" t="str">
            <v>SACRAMENTO</v>
          </cell>
          <cell r="CG87" t="str">
            <v>-</v>
          </cell>
          <cell r="CH87" t="str">
            <v>BELLA VISTA</v>
          </cell>
          <cell r="CI87" t="str">
            <v>DR. BELISARIO DOMÍNGUEZ</v>
          </cell>
          <cell r="CJ87" t="str">
            <v>-</v>
          </cell>
          <cell r="CK87" t="str">
            <v>SAN PEDRO DEL GALLO</v>
          </cell>
          <cell r="CL87" t="str">
            <v>PUEBLO NUEVO</v>
          </cell>
          <cell r="CM87" t="str">
            <v>BUENAVISTA DE CUÉLLAR</v>
          </cell>
          <cell r="CN87" t="str">
            <v>CALNALI</v>
          </cell>
          <cell r="CO87" t="str">
            <v>ATOYAC</v>
          </cell>
          <cell r="CP87" t="str">
            <v>ATIZAPÁN</v>
          </cell>
          <cell r="CQ87" t="str">
            <v>COAHUAYANA</v>
          </cell>
          <cell r="CR87" t="str">
            <v>HUEYAPAN</v>
          </cell>
          <cell r="CS87" t="str">
            <v>-</v>
          </cell>
          <cell r="CT87" t="str">
            <v>GRAL. TREVIÑO</v>
          </cell>
          <cell r="CU87" t="str">
            <v>CANDELARIA LOXICHA</v>
          </cell>
          <cell r="CV87" t="str">
            <v>AMIXTLÁN</v>
          </cell>
          <cell r="CW87" t="str">
            <v>-</v>
          </cell>
          <cell r="CX87" t="str">
            <v>-</v>
          </cell>
          <cell r="CY87" t="str">
            <v>LAGUNILLAS</v>
          </cell>
          <cell r="CZ87" t="str">
            <v>-</v>
          </cell>
          <cell r="DA87" t="str">
            <v>BAVISPE</v>
          </cell>
          <cell r="DB87" t="str">
            <v>-</v>
          </cell>
          <cell r="DC87" t="str">
            <v>MÉNDEZ</v>
          </cell>
          <cell r="DD87" t="str">
            <v>SANCTÓRUM DE LÁZARO CÁRDENAS</v>
          </cell>
          <cell r="DE87" t="str">
            <v>AMATITLÁN</v>
          </cell>
          <cell r="DF87" t="str">
            <v>CENOTILLO</v>
          </cell>
          <cell r="DG87" t="str">
            <v>GENERAL ENRIQUE ESTRADA</v>
          </cell>
        </row>
        <row r="88">
          <cell r="AT88" t="str">
            <v>-</v>
          </cell>
          <cell r="AU88" t="str">
            <v>-</v>
          </cell>
          <cell r="AV88" t="str">
            <v>-</v>
          </cell>
          <cell r="AW88" t="str">
            <v>-</v>
          </cell>
          <cell r="AX88" t="str">
            <v>5034</v>
          </cell>
          <cell r="AY88" t="str">
            <v>-</v>
          </cell>
          <cell r="AZ88" t="str">
            <v>7012</v>
          </cell>
          <cell r="BA88" t="str">
            <v>8023</v>
          </cell>
          <cell r="BB88" t="str">
            <v>-</v>
          </cell>
          <cell r="BC88" t="str">
            <v>10031</v>
          </cell>
          <cell r="BD88" t="str">
            <v>11026</v>
          </cell>
          <cell r="BE88" t="str">
            <v>12016</v>
          </cell>
          <cell r="BF88" t="str">
            <v>13015</v>
          </cell>
          <cell r="BG88" t="str">
            <v>14016</v>
          </cell>
          <cell r="BH88" t="str">
            <v>15014</v>
          </cell>
          <cell r="BI88" t="str">
            <v>16015</v>
          </cell>
          <cell r="BJ88">
            <v>17999</v>
          </cell>
          <cell r="BK88" t="str">
            <v>-</v>
          </cell>
          <cell r="BL88" t="str">
            <v>19024</v>
          </cell>
          <cell r="BM88" t="str">
            <v>20013</v>
          </cell>
          <cell r="BN88" t="str">
            <v>21016</v>
          </cell>
          <cell r="BO88" t="str">
            <v>-</v>
          </cell>
          <cell r="BP88" t="str">
            <v>-</v>
          </cell>
          <cell r="BQ88" t="str">
            <v>24022</v>
          </cell>
          <cell r="BR88" t="str">
            <v>-</v>
          </cell>
          <cell r="BS88" t="str">
            <v>26016</v>
          </cell>
          <cell r="BT88" t="str">
            <v>-</v>
          </cell>
          <cell r="BU88" t="str">
            <v>28024</v>
          </cell>
          <cell r="BV88" t="str">
            <v>29022</v>
          </cell>
          <cell r="BW88" t="str">
            <v>30013</v>
          </cell>
          <cell r="BX88" t="str">
            <v>31013</v>
          </cell>
          <cell r="BY88" t="str">
            <v>32015</v>
          </cell>
          <cell r="CB88" t="str">
            <v>-</v>
          </cell>
          <cell r="CC88" t="str">
            <v>-</v>
          </cell>
          <cell r="CD88" t="str">
            <v>-</v>
          </cell>
          <cell r="CE88" t="str">
            <v>-</v>
          </cell>
          <cell r="CF88" t="str">
            <v>SIERRA MOJADA</v>
          </cell>
          <cell r="CG88" t="str">
            <v>-</v>
          </cell>
          <cell r="CH88" t="str">
            <v>BERRIOZÁBAL</v>
          </cell>
          <cell r="CI88" t="str">
            <v>GALEANA</v>
          </cell>
          <cell r="CJ88" t="str">
            <v>-</v>
          </cell>
          <cell r="CK88" t="str">
            <v>SANTA CLARA</v>
          </cell>
          <cell r="CL88" t="str">
            <v>ROMITA</v>
          </cell>
          <cell r="CM88" t="str">
            <v>COAHUAYUTLA DE JOSÉ MARÍA IZAZAGA</v>
          </cell>
          <cell r="CN88" t="str">
            <v>CARDONAL</v>
          </cell>
          <cell r="CO88" t="str">
            <v>AYOTLÁN</v>
          </cell>
          <cell r="CP88" t="str">
            <v>ATLACOMULCO</v>
          </cell>
          <cell r="CQ88" t="str">
            <v>COALCOMÁN DE VÁZQUEZ PALLARES</v>
          </cell>
          <cell r="CR88" t="str">
            <v>NO IDENTIFICADO</v>
          </cell>
          <cell r="CS88" t="str">
            <v>-</v>
          </cell>
          <cell r="CT88" t="str">
            <v>GRAL. ZARAGOZA</v>
          </cell>
          <cell r="CU88" t="str">
            <v>CIÉNEGA DE ZIMATLÁN</v>
          </cell>
          <cell r="CV88" t="str">
            <v>AQUIXTLA</v>
          </cell>
          <cell r="CW88" t="str">
            <v>-</v>
          </cell>
          <cell r="CX88" t="str">
            <v>-</v>
          </cell>
          <cell r="CY88" t="str">
            <v>MOCTEZUMA</v>
          </cell>
          <cell r="CZ88" t="str">
            <v>-</v>
          </cell>
          <cell r="DA88" t="str">
            <v>BENJAMÍN HILL</v>
          </cell>
          <cell r="DB88" t="str">
            <v>-</v>
          </cell>
          <cell r="DC88" t="str">
            <v>MIER</v>
          </cell>
          <cell r="DD88" t="str">
            <v>ACUAMANALA DE MIGUEL HIDALGO</v>
          </cell>
          <cell r="DE88" t="str">
            <v>NARANJOS AMATLÁN</v>
          </cell>
          <cell r="DF88" t="str">
            <v>CONKAL</v>
          </cell>
          <cell r="DG88" t="str">
            <v>EL PLATEADO DE JOAQUÍN AMARO</v>
          </cell>
        </row>
        <row r="89">
          <cell r="AT89" t="str">
            <v>-</v>
          </cell>
          <cell r="AU89" t="str">
            <v>-</v>
          </cell>
          <cell r="AV89" t="str">
            <v>-</v>
          </cell>
          <cell r="AW89" t="str">
            <v>-</v>
          </cell>
          <cell r="AX89" t="str">
            <v>5037</v>
          </cell>
          <cell r="AY89" t="str">
            <v>-</v>
          </cell>
          <cell r="AZ89" t="str">
            <v>7013</v>
          </cell>
          <cell r="BA89" t="str">
            <v>8024</v>
          </cell>
          <cell r="BB89" t="str">
            <v>-</v>
          </cell>
          <cell r="BC89" t="str">
            <v>10033</v>
          </cell>
          <cell r="BD89" t="str">
            <v>11029</v>
          </cell>
          <cell r="BE89" t="str">
            <v>12017</v>
          </cell>
          <cell r="BF89" t="str">
            <v>13017</v>
          </cell>
          <cell r="BG89" t="str">
            <v>14017</v>
          </cell>
          <cell r="BH89" t="str">
            <v>15015</v>
          </cell>
          <cell r="BI89" t="str">
            <v>16016</v>
          </cell>
          <cell r="BJ89" t="str">
            <v>-</v>
          </cell>
          <cell r="BK89" t="str">
            <v>-</v>
          </cell>
          <cell r="BL89" t="str">
            <v>19027</v>
          </cell>
          <cell r="BM89" t="str">
            <v>20014</v>
          </cell>
          <cell r="BN89" t="str">
            <v>21017</v>
          </cell>
          <cell r="BO89" t="str">
            <v>-</v>
          </cell>
          <cell r="BP89" t="str">
            <v>-</v>
          </cell>
          <cell r="BQ89" t="str">
            <v>24023</v>
          </cell>
          <cell r="BR89" t="str">
            <v>-</v>
          </cell>
          <cell r="BS89" t="str">
            <v>26020</v>
          </cell>
          <cell r="BT89" t="str">
            <v>-</v>
          </cell>
          <cell r="BU89" t="str">
            <v>28026</v>
          </cell>
          <cell r="BV89" t="str">
            <v>29027</v>
          </cell>
          <cell r="BW89" t="str">
            <v>30014</v>
          </cell>
          <cell r="BX89" t="str">
            <v>31014</v>
          </cell>
          <cell r="BY89" t="str">
            <v>32018</v>
          </cell>
          <cell r="CB89" t="str">
            <v>-</v>
          </cell>
          <cell r="CC89" t="str">
            <v>-</v>
          </cell>
          <cell r="CD89" t="str">
            <v>-</v>
          </cell>
          <cell r="CE89" t="str">
            <v>-</v>
          </cell>
          <cell r="CF89" t="str">
            <v>VILLA UNIÓN</v>
          </cell>
          <cell r="CG89" t="str">
            <v>-</v>
          </cell>
          <cell r="CH89" t="str">
            <v>BOCHIL</v>
          </cell>
          <cell r="CI89" t="str">
            <v>SANTA ISABEL</v>
          </cell>
          <cell r="CJ89" t="str">
            <v>-</v>
          </cell>
          <cell r="CK89" t="str">
            <v>SÚCHIL</v>
          </cell>
          <cell r="CL89" t="str">
            <v>SAN DIEGO DE LA UNIÓN</v>
          </cell>
          <cell r="CM89" t="str">
            <v>COCULA</v>
          </cell>
          <cell r="CN89" t="str">
            <v>CHAPANTONGO</v>
          </cell>
          <cell r="CO89" t="str">
            <v>AYUTLA</v>
          </cell>
          <cell r="CP89" t="str">
            <v>ATLAUTLA</v>
          </cell>
          <cell r="CQ89" t="str">
            <v>COENEO</v>
          </cell>
          <cell r="CR89" t="str">
            <v>-</v>
          </cell>
          <cell r="CS89" t="str">
            <v>-</v>
          </cell>
          <cell r="CT89" t="str">
            <v>LOS HERRERAS</v>
          </cell>
          <cell r="CU89" t="str">
            <v>CIUDAD IXTEPEC</v>
          </cell>
          <cell r="CV89" t="str">
            <v>ATEMPAN</v>
          </cell>
          <cell r="CW89" t="str">
            <v>-</v>
          </cell>
          <cell r="CX89" t="str">
            <v>-</v>
          </cell>
          <cell r="CY89" t="str">
            <v>RAYÓN</v>
          </cell>
          <cell r="CZ89" t="str">
            <v>-</v>
          </cell>
          <cell r="DA89" t="str">
            <v>CARBÓ</v>
          </cell>
          <cell r="DB89" t="str">
            <v>-</v>
          </cell>
          <cell r="DC89" t="str">
            <v>MIQUIHUANA</v>
          </cell>
          <cell r="DD89" t="str">
            <v>TENANCINGO</v>
          </cell>
          <cell r="DE89" t="str">
            <v>AMATLÁN DE LOS REYES</v>
          </cell>
          <cell r="DF89" t="str">
            <v>CUNCUNUL</v>
          </cell>
          <cell r="DG89" t="str">
            <v>HUANUSCO</v>
          </cell>
        </row>
        <row r="90">
          <cell r="AT90" t="str">
            <v>-</v>
          </cell>
          <cell r="AU90" t="str">
            <v>-</v>
          </cell>
          <cell r="AV90" t="str">
            <v>-</v>
          </cell>
          <cell r="AW90" t="str">
            <v>-</v>
          </cell>
          <cell r="AX90">
            <v>5999</v>
          </cell>
          <cell r="AY90" t="str">
            <v>-</v>
          </cell>
          <cell r="AZ90" t="str">
            <v>7014</v>
          </cell>
          <cell r="BA90" t="str">
            <v>8025</v>
          </cell>
          <cell r="BB90" t="str">
            <v>-</v>
          </cell>
          <cell r="BC90" t="str">
            <v>10037</v>
          </cell>
          <cell r="BD90" t="str">
            <v>11034</v>
          </cell>
          <cell r="BE90" t="str">
            <v>12018</v>
          </cell>
          <cell r="BF90" t="str">
            <v>13018</v>
          </cell>
          <cell r="BG90" t="str">
            <v>14019</v>
          </cell>
          <cell r="BH90" t="str">
            <v>15016</v>
          </cell>
          <cell r="BI90" t="str">
            <v>16017</v>
          </cell>
          <cell r="BJ90" t="str">
            <v>-</v>
          </cell>
          <cell r="BK90" t="str">
            <v>-</v>
          </cell>
          <cell r="BL90" t="str">
            <v>19028</v>
          </cell>
          <cell r="BM90" t="str">
            <v>20015</v>
          </cell>
          <cell r="BN90" t="str">
            <v>21018</v>
          </cell>
          <cell r="BO90" t="str">
            <v>-</v>
          </cell>
          <cell r="BP90" t="str">
            <v>-</v>
          </cell>
          <cell r="BQ90" t="str">
            <v>24026</v>
          </cell>
          <cell r="BR90" t="str">
            <v>-</v>
          </cell>
          <cell r="BS90" t="str">
            <v>26021</v>
          </cell>
          <cell r="BT90" t="str">
            <v>-</v>
          </cell>
          <cell r="BU90" t="str">
            <v>28028</v>
          </cell>
          <cell r="BV90" t="str">
            <v>29029</v>
          </cell>
          <cell r="BW90" t="str">
            <v>30015</v>
          </cell>
          <cell r="BX90" t="str">
            <v>31015</v>
          </cell>
          <cell r="BY90" t="str">
            <v>32021</v>
          </cell>
          <cell r="CB90" t="str">
            <v>-</v>
          </cell>
          <cell r="CC90" t="str">
            <v>-</v>
          </cell>
          <cell r="CD90" t="str">
            <v>-</v>
          </cell>
          <cell r="CE90" t="str">
            <v>-</v>
          </cell>
          <cell r="CF90" t="str">
            <v>NO IDENTIFICADO</v>
          </cell>
          <cell r="CG90" t="str">
            <v>-</v>
          </cell>
          <cell r="CH90" t="str">
            <v>EL BOSQUE</v>
          </cell>
          <cell r="CI90" t="str">
            <v>GÓMEZ FARÍAS</v>
          </cell>
          <cell r="CJ90" t="str">
            <v>-</v>
          </cell>
          <cell r="CK90" t="str">
            <v>TOPIA</v>
          </cell>
          <cell r="CL90" t="str">
            <v>SANTA CATARINA</v>
          </cell>
          <cell r="CM90" t="str">
            <v>COPALA</v>
          </cell>
          <cell r="CN90" t="str">
            <v>CHAPULHUACÁN</v>
          </cell>
          <cell r="CO90" t="str">
            <v>BOLAÑOS</v>
          </cell>
          <cell r="CP90" t="str">
            <v>AXAPUSCO</v>
          </cell>
          <cell r="CQ90" t="str">
            <v>CONTEPEC</v>
          </cell>
          <cell r="CR90" t="str">
            <v>-</v>
          </cell>
          <cell r="CS90" t="str">
            <v>-</v>
          </cell>
          <cell r="CT90" t="str">
            <v>HIGUERAS</v>
          </cell>
          <cell r="CU90" t="str">
            <v>COATECAS ALTAS</v>
          </cell>
          <cell r="CV90" t="str">
            <v>ATEXCAL</v>
          </cell>
          <cell r="CW90" t="str">
            <v>-</v>
          </cell>
          <cell r="CX90" t="str">
            <v>-</v>
          </cell>
          <cell r="CY90" t="str">
            <v>SAN ANTONIO</v>
          </cell>
          <cell r="CZ90" t="str">
            <v>-</v>
          </cell>
          <cell r="DA90" t="str">
            <v>LA COLORADA</v>
          </cell>
          <cell r="DB90" t="str">
            <v>-</v>
          </cell>
          <cell r="DC90" t="str">
            <v>NUEVO MORELOS</v>
          </cell>
          <cell r="DD90" t="str">
            <v>TEPEYANCO</v>
          </cell>
          <cell r="DE90" t="str">
            <v>ANGEL R. CABADA</v>
          </cell>
          <cell r="DF90" t="str">
            <v>CUZAMÁ</v>
          </cell>
          <cell r="DG90" t="str">
            <v>JIMÉNEZ DEL TEUL</v>
          </cell>
        </row>
        <row r="91">
          <cell r="AT91" t="str">
            <v>-</v>
          </cell>
          <cell r="AU91" t="str">
            <v>-</v>
          </cell>
          <cell r="AV91" t="str">
            <v>-</v>
          </cell>
          <cell r="AW91" t="str">
            <v>-</v>
          </cell>
          <cell r="AX91" t="str">
            <v>-</v>
          </cell>
          <cell r="AY91" t="str">
            <v>-</v>
          </cell>
          <cell r="AZ91" t="str">
            <v>7015</v>
          </cell>
          <cell r="BA91" t="str">
            <v>8026</v>
          </cell>
          <cell r="BB91" t="str">
            <v>-</v>
          </cell>
          <cell r="BC91">
            <v>10999</v>
          </cell>
          <cell r="BD91" t="str">
            <v>11036</v>
          </cell>
          <cell r="BE91" t="str">
            <v>12019</v>
          </cell>
          <cell r="BF91" t="str">
            <v>13019</v>
          </cell>
          <cell r="BG91" t="str">
            <v>14020</v>
          </cell>
          <cell r="BH91" t="str">
            <v>15017</v>
          </cell>
          <cell r="BI91" t="str">
            <v>16018</v>
          </cell>
          <cell r="BJ91" t="str">
            <v>-</v>
          </cell>
          <cell r="BK91" t="str">
            <v>-</v>
          </cell>
          <cell r="BL91" t="str">
            <v>19029</v>
          </cell>
          <cell r="BM91" t="str">
            <v>20016</v>
          </cell>
          <cell r="BN91" t="str">
            <v>21020</v>
          </cell>
          <cell r="BO91" t="str">
            <v>-</v>
          </cell>
          <cell r="BP91" t="str">
            <v>-</v>
          </cell>
          <cell r="BQ91" t="str">
            <v>24027</v>
          </cell>
          <cell r="BR91" t="str">
            <v>-</v>
          </cell>
          <cell r="BS91" t="str">
            <v>26022</v>
          </cell>
          <cell r="BT91" t="str">
            <v>-</v>
          </cell>
          <cell r="BU91" t="str">
            <v>28031</v>
          </cell>
          <cell r="BV91" t="str">
            <v>29030</v>
          </cell>
          <cell r="BW91" t="str">
            <v>30016</v>
          </cell>
          <cell r="BX91" t="str">
            <v>31016</v>
          </cell>
          <cell r="BY91" t="str">
            <v>32023</v>
          </cell>
          <cell r="CB91" t="str">
            <v>-</v>
          </cell>
          <cell r="CC91" t="str">
            <v>-</v>
          </cell>
          <cell r="CD91" t="str">
            <v>-</v>
          </cell>
          <cell r="CE91" t="str">
            <v>-</v>
          </cell>
          <cell r="CF91" t="str">
            <v>-</v>
          </cell>
          <cell r="CG91" t="str">
            <v>-</v>
          </cell>
          <cell r="CH91" t="str">
            <v>CACAHOATÁN</v>
          </cell>
          <cell r="CI91" t="str">
            <v>GRAN MORELOS</v>
          </cell>
          <cell r="CJ91" t="str">
            <v>-</v>
          </cell>
          <cell r="CK91" t="str">
            <v>NO IDENTIFICADO</v>
          </cell>
          <cell r="CL91" t="str">
            <v>SANTIAGO MARAVATÍO</v>
          </cell>
          <cell r="CM91" t="str">
            <v>COPALILLO</v>
          </cell>
          <cell r="CN91" t="str">
            <v>CHILCUAUTLA</v>
          </cell>
          <cell r="CO91" t="str">
            <v>CABO CORRIENTES</v>
          </cell>
          <cell r="CP91" t="str">
            <v>AYAPANGO</v>
          </cell>
          <cell r="CQ91" t="str">
            <v>COPÁNDARO</v>
          </cell>
          <cell r="CR91" t="str">
            <v>-</v>
          </cell>
          <cell r="CS91" t="str">
            <v>-</v>
          </cell>
          <cell r="CT91" t="str">
            <v>HUALAHUISES</v>
          </cell>
          <cell r="CU91" t="str">
            <v>COICOYÁN DE LAS FLORES</v>
          </cell>
          <cell r="CV91" t="str">
            <v>ATOYATEMPAN</v>
          </cell>
          <cell r="CW91" t="str">
            <v>-</v>
          </cell>
          <cell r="CX91" t="str">
            <v>-</v>
          </cell>
          <cell r="CY91" t="str">
            <v>SAN CIRO DE ACOSTA</v>
          </cell>
          <cell r="CZ91" t="str">
            <v>-</v>
          </cell>
          <cell r="DA91" t="str">
            <v>CUCURPE</v>
          </cell>
          <cell r="DB91" t="str">
            <v>-</v>
          </cell>
          <cell r="DC91" t="str">
            <v>PALMILLAS</v>
          </cell>
          <cell r="DD91" t="str">
            <v>TERRENATE</v>
          </cell>
          <cell r="DE91" t="str">
            <v>LA ANTIGUA</v>
          </cell>
          <cell r="DF91" t="str">
            <v>CHACSINKÍN</v>
          </cell>
          <cell r="DG91" t="str">
            <v>JUCHIPILA</v>
          </cell>
        </row>
        <row r="92">
          <cell r="AT92" t="str">
            <v>-</v>
          </cell>
          <cell r="AU92" t="str">
            <v>-</v>
          </cell>
          <cell r="AV92" t="str">
            <v>-</v>
          </cell>
          <cell r="AW92" t="str">
            <v>-</v>
          </cell>
          <cell r="AX92" t="str">
            <v>-</v>
          </cell>
          <cell r="AY92" t="str">
            <v>-</v>
          </cell>
          <cell r="AZ92" t="str">
            <v>7016</v>
          </cell>
          <cell r="BA92" t="str">
            <v>8028</v>
          </cell>
          <cell r="BB92" t="str">
            <v>-</v>
          </cell>
          <cell r="BC92" t="str">
            <v>-</v>
          </cell>
          <cell r="BD92" t="str">
            <v>11038</v>
          </cell>
          <cell r="BE92" t="str">
            <v>12020</v>
          </cell>
          <cell r="BF92" t="str">
            <v>13020</v>
          </cell>
          <cell r="BG92" t="str">
            <v>14021</v>
          </cell>
          <cell r="BH92" t="str">
            <v>15018</v>
          </cell>
          <cell r="BI92" t="str">
            <v>16019</v>
          </cell>
          <cell r="BJ92" t="str">
            <v>-</v>
          </cell>
          <cell r="BK92" t="str">
            <v>-</v>
          </cell>
          <cell r="BL92" t="str">
            <v>19030</v>
          </cell>
          <cell r="BM92" t="str">
            <v>20017</v>
          </cell>
          <cell r="BN92" t="str">
            <v>21021</v>
          </cell>
          <cell r="BO92" t="str">
            <v>-</v>
          </cell>
          <cell r="BP92" t="str">
            <v>-</v>
          </cell>
          <cell r="BQ92" t="str">
            <v>24030</v>
          </cell>
          <cell r="BR92" t="str">
            <v>-</v>
          </cell>
          <cell r="BS92" t="str">
            <v>26023</v>
          </cell>
          <cell r="BT92" t="str">
            <v>-</v>
          </cell>
          <cell r="BU92" t="str">
            <v>28034</v>
          </cell>
          <cell r="BV92" t="str">
            <v>29032</v>
          </cell>
          <cell r="BW92" t="str">
            <v>30017</v>
          </cell>
          <cell r="BX92" t="str">
            <v>31017</v>
          </cell>
          <cell r="BY92" t="str">
            <v>32025</v>
          </cell>
          <cell r="CB92" t="str">
            <v>-</v>
          </cell>
          <cell r="CC92" t="str">
            <v>-</v>
          </cell>
          <cell r="CD92" t="str">
            <v>-</v>
          </cell>
          <cell r="CE92" t="str">
            <v>-</v>
          </cell>
          <cell r="CF92" t="str">
            <v>-</v>
          </cell>
          <cell r="CG92" t="str">
            <v>-</v>
          </cell>
          <cell r="CH92" t="str">
            <v>CATAZAJÁ</v>
          </cell>
          <cell r="CI92" t="str">
            <v>GUADALUPE</v>
          </cell>
          <cell r="CJ92" t="str">
            <v>-</v>
          </cell>
          <cell r="CK92" t="str">
            <v>-</v>
          </cell>
          <cell r="CL92" t="str">
            <v>TARANDACUAO</v>
          </cell>
          <cell r="CM92" t="str">
            <v>COPANATOYAC</v>
          </cell>
          <cell r="CN92" t="str">
            <v>ELOXOCHITLÁN</v>
          </cell>
          <cell r="CO92" t="str">
            <v>CASIMIRO CASTILLO</v>
          </cell>
          <cell r="CP92" t="str">
            <v>CALIMAYA</v>
          </cell>
          <cell r="CQ92" t="str">
            <v>COTIJA</v>
          </cell>
          <cell r="CR92" t="str">
            <v>-</v>
          </cell>
          <cell r="CS92" t="str">
            <v>-</v>
          </cell>
          <cell r="CT92" t="str">
            <v>ITURBIDE</v>
          </cell>
          <cell r="CU92" t="str">
            <v>LA COMPAÑÍA</v>
          </cell>
          <cell r="CV92" t="str">
            <v>ATZALA</v>
          </cell>
          <cell r="CW92" t="str">
            <v>-</v>
          </cell>
          <cell r="CX92" t="str">
            <v>-</v>
          </cell>
          <cell r="CY92" t="str">
            <v>SAN NICOLÁS TOLENTINO</v>
          </cell>
          <cell r="CZ92" t="str">
            <v>-</v>
          </cell>
          <cell r="DA92" t="str">
            <v>CUMPAS</v>
          </cell>
          <cell r="DB92" t="str">
            <v>-</v>
          </cell>
          <cell r="DC92" t="str">
            <v>SAN CARLOS</v>
          </cell>
          <cell r="DD92" t="str">
            <v>TETLATLAHUCA</v>
          </cell>
          <cell r="DE92" t="str">
            <v>APAZAPAN</v>
          </cell>
          <cell r="DF92" t="str">
            <v>CHANKOM</v>
          </cell>
          <cell r="DG92" t="str">
            <v>LUIS MOYA</v>
          </cell>
        </row>
        <row r="93">
          <cell r="AT93" t="str">
            <v>-</v>
          </cell>
          <cell r="AU93" t="str">
            <v>-</v>
          </cell>
          <cell r="AV93" t="str">
            <v>-</v>
          </cell>
          <cell r="AW93" t="str">
            <v>-</v>
          </cell>
          <cell r="AX93" t="str">
            <v>-</v>
          </cell>
          <cell r="AY93" t="str">
            <v>-</v>
          </cell>
          <cell r="AZ93" t="str">
            <v>7018</v>
          </cell>
          <cell r="BA93" t="str">
            <v>8030</v>
          </cell>
          <cell r="BB93" t="str">
            <v>-</v>
          </cell>
          <cell r="BC93" t="str">
            <v>-</v>
          </cell>
          <cell r="BD93" t="str">
            <v>11039</v>
          </cell>
          <cell r="BE93" t="str">
            <v>12023</v>
          </cell>
          <cell r="BF93" t="str">
            <v>13021</v>
          </cell>
          <cell r="BG93" t="str">
            <v>14022</v>
          </cell>
          <cell r="BH93" t="str">
            <v>15019</v>
          </cell>
          <cell r="BI93" t="str">
            <v>16020</v>
          </cell>
          <cell r="BJ93" t="str">
            <v>-</v>
          </cell>
          <cell r="BK93" t="str">
            <v>-</v>
          </cell>
          <cell r="BL93" t="str">
            <v>19032</v>
          </cell>
          <cell r="BM93" t="str">
            <v>20018</v>
          </cell>
          <cell r="BN93" t="str">
            <v>21022</v>
          </cell>
          <cell r="BO93" t="str">
            <v>-</v>
          </cell>
          <cell r="BP93" t="str">
            <v>-</v>
          </cell>
          <cell r="BQ93" t="str">
            <v>24031</v>
          </cell>
          <cell r="BR93" t="str">
            <v>-</v>
          </cell>
          <cell r="BS93" t="str">
            <v>26024</v>
          </cell>
          <cell r="BT93" t="str">
            <v>-</v>
          </cell>
          <cell r="BU93" t="str">
            <v>28036</v>
          </cell>
          <cell r="BV93" t="str">
            <v>29035</v>
          </cell>
          <cell r="BW93" t="str">
            <v>30018</v>
          </cell>
          <cell r="BX93" t="str">
            <v>31018</v>
          </cell>
          <cell r="BY93" t="str">
            <v>32027</v>
          </cell>
          <cell r="CB93" t="str">
            <v>-</v>
          </cell>
          <cell r="CC93" t="str">
            <v>-</v>
          </cell>
          <cell r="CD93" t="str">
            <v>-</v>
          </cell>
          <cell r="CE93" t="str">
            <v>-</v>
          </cell>
          <cell r="CF93" t="str">
            <v>-</v>
          </cell>
          <cell r="CG93" t="str">
            <v>-</v>
          </cell>
          <cell r="CH93" t="str">
            <v>COAPILLA</v>
          </cell>
          <cell r="CI93" t="str">
            <v>GUAZAPARES</v>
          </cell>
          <cell r="CJ93" t="str">
            <v>-</v>
          </cell>
          <cell r="CK93" t="str">
            <v>-</v>
          </cell>
          <cell r="CL93" t="str">
            <v>TARIMORO</v>
          </cell>
          <cell r="CM93" t="str">
            <v>CUAJINICUILAPA</v>
          </cell>
          <cell r="CN93" t="str">
            <v>EMILIANO ZAPATA</v>
          </cell>
          <cell r="CO93" t="str">
            <v>CIHUATLÁN</v>
          </cell>
          <cell r="CP93" t="str">
            <v>CAPULHUAC</v>
          </cell>
          <cell r="CQ93" t="str">
            <v>CUITZEO</v>
          </cell>
          <cell r="CR93" t="str">
            <v>-</v>
          </cell>
          <cell r="CS93" t="str">
            <v>-</v>
          </cell>
          <cell r="CT93" t="str">
            <v>LAMPAZOS DE NARANJO</v>
          </cell>
          <cell r="CU93" t="str">
            <v>CONCEPCIÓN BUENAVISTA</v>
          </cell>
          <cell r="CV93" t="str">
            <v>ATZITZIHUACÁN</v>
          </cell>
          <cell r="CW93" t="str">
            <v>-</v>
          </cell>
          <cell r="CX93" t="str">
            <v>-</v>
          </cell>
          <cell r="CY93" t="str">
            <v>SANTA CATARINA</v>
          </cell>
          <cell r="CZ93" t="str">
            <v>-</v>
          </cell>
          <cell r="DA93" t="str">
            <v>DIVISADEROS</v>
          </cell>
          <cell r="DB93" t="str">
            <v>-</v>
          </cell>
          <cell r="DC93" t="str">
            <v>SAN NICOLÁS</v>
          </cell>
          <cell r="DD93" t="str">
            <v>TOCATLÁN</v>
          </cell>
          <cell r="DE93" t="str">
            <v>AQUILA</v>
          </cell>
          <cell r="DF93" t="str">
            <v>CHAPAB</v>
          </cell>
          <cell r="DG93" t="str">
            <v>MELCHOR OCAMPO</v>
          </cell>
        </row>
        <row r="94">
          <cell r="AT94" t="str">
            <v>-</v>
          </cell>
          <cell r="AU94" t="str">
            <v>-</v>
          </cell>
          <cell r="AV94" t="str">
            <v>-</v>
          </cell>
          <cell r="AW94" t="str">
            <v>-</v>
          </cell>
          <cell r="AX94" t="str">
            <v>-</v>
          </cell>
          <cell r="AY94" t="str">
            <v>-</v>
          </cell>
          <cell r="AZ94" t="str">
            <v>7021</v>
          </cell>
          <cell r="BA94" t="str">
            <v>8033</v>
          </cell>
          <cell r="BB94" t="str">
            <v>-</v>
          </cell>
          <cell r="BC94" t="str">
            <v>-</v>
          </cell>
          <cell r="BD94" t="str">
            <v>11040</v>
          </cell>
          <cell r="BE94" t="str">
            <v>12024</v>
          </cell>
          <cell r="BF94" t="str">
            <v>13022</v>
          </cell>
          <cell r="BG94" t="str">
            <v>14024</v>
          </cell>
          <cell r="BH94" t="str">
            <v>15021</v>
          </cell>
          <cell r="BI94" t="str">
            <v>16021</v>
          </cell>
          <cell r="BJ94" t="str">
            <v>-</v>
          </cell>
          <cell r="BK94" t="str">
            <v>-</v>
          </cell>
          <cell r="BL94" t="str">
            <v>19034</v>
          </cell>
          <cell r="BM94" t="str">
            <v>20019</v>
          </cell>
          <cell r="BN94" t="str">
            <v>21023</v>
          </cell>
          <cell r="BO94" t="str">
            <v>-</v>
          </cell>
          <cell r="BP94" t="str">
            <v>-</v>
          </cell>
          <cell r="BQ94" t="str">
            <v>24033</v>
          </cell>
          <cell r="BR94" t="str">
            <v>-</v>
          </cell>
          <cell r="BS94" t="str">
            <v>26027</v>
          </cell>
          <cell r="BT94" t="str">
            <v>-</v>
          </cell>
          <cell r="BU94" t="str">
            <v>28042</v>
          </cell>
          <cell r="BV94" t="str">
            <v>29037</v>
          </cell>
          <cell r="BW94" t="str">
            <v>30019</v>
          </cell>
          <cell r="BX94" t="str">
            <v>31020</v>
          </cell>
          <cell r="BY94" t="str">
            <v>32028</v>
          </cell>
          <cell r="CB94" t="str">
            <v>-</v>
          </cell>
          <cell r="CC94" t="str">
            <v>-</v>
          </cell>
          <cell r="CD94" t="str">
            <v>-</v>
          </cell>
          <cell r="CE94" t="str">
            <v>-</v>
          </cell>
          <cell r="CF94" t="str">
            <v>-</v>
          </cell>
          <cell r="CG94" t="str">
            <v>-</v>
          </cell>
          <cell r="CH94" t="str">
            <v>COPAINALÁ</v>
          </cell>
          <cell r="CI94" t="str">
            <v>HUEJOTITÁN</v>
          </cell>
          <cell r="CJ94" t="str">
            <v>-</v>
          </cell>
          <cell r="CK94" t="str">
            <v>-</v>
          </cell>
          <cell r="CL94" t="str">
            <v>TIERRA BLANCA</v>
          </cell>
          <cell r="CM94" t="str">
            <v>CUALÁC</v>
          </cell>
          <cell r="CN94" t="str">
            <v>EPAZOYUCAN</v>
          </cell>
          <cell r="CO94" t="str">
            <v>COCULA</v>
          </cell>
          <cell r="CP94" t="str">
            <v>COATEPEC HARINAS</v>
          </cell>
          <cell r="CQ94" t="str">
            <v>CHARAPAN</v>
          </cell>
          <cell r="CR94" t="str">
            <v>-</v>
          </cell>
          <cell r="CS94" t="str">
            <v>-</v>
          </cell>
          <cell r="CT94" t="str">
            <v>MARÍN</v>
          </cell>
          <cell r="CU94" t="str">
            <v>CONCEPCIÓN PÁPALO</v>
          </cell>
          <cell r="CV94" t="str">
            <v>ATZITZINTLA</v>
          </cell>
          <cell r="CW94" t="str">
            <v>-</v>
          </cell>
          <cell r="CX94" t="str">
            <v>-</v>
          </cell>
          <cell r="CY94" t="str">
            <v>SANTO DOMINGO</v>
          </cell>
          <cell r="CZ94" t="str">
            <v>-</v>
          </cell>
          <cell r="DA94" t="str">
            <v>FRONTERAS</v>
          </cell>
          <cell r="DB94" t="str">
            <v>-</v>
          </cell>
          <cell r="DC94" t="str">
            <v>VILLAGRÁN</v>
          </cell>
          <cell r="DD94" t="str">
            <v>ZITLALTEPEC DE TRINIDAD SÁNCHEZ SANTOS</v>
          </cell>
          <cell r="DE94" t="str">
            <v>ASTACINGA</v>
          </cell>
          <cell r="DF94" t="str">
            <v>CHICXULUB PUEBLO</v>
          </cell>
          <cell r="DG94" t="str">
            <v>MEZQUITAL DEL ORO</v>
          </cell>
        </row>
        <row r="95">
          <cell r="AT95" t="str">
            <v>-</v>
          </cell>
          <cell r="AU95" t="str">
            <v>-</v>
          </cell>
          <cell r="AV95" t="str">
            <v>-</v>
          </cell>
          <cell r="AW95" t="str">
            <v>-</v>
          </cell>
          <cell r="AX95" t="str">
            <v>-</v>
          </cell>
          <cell r="AY95" t="str">
            <v>-</v>
          </cell>
          <cell r="AZ95" t="str">
            <v>7022</v>
          </cell>
          <cell r="BA95" t="str">
            <v>8034</v>
          </cell>
          <cell r="BB95" t="str">
            <v>-</v>
          </cell>
          <cell r="BC95" t="str">
            <v>-</v>
          </cell>
          <cell r="BD95" t="str">
            <v>11043</v>
          </cell>
          <cell r="BE95" t="str">
            <v>12025</v>
          </cell>
          <cell r="BF95" t="str">
            <v>13024</v>
          </cell>
          <cell r="BG95" t="str">
            <v>14025</v>
          </cell>
          <cell r="BH95" t="str">
            <v>15022</v>
          </cell>
          <cell r="BI95" t="str">
            <v>16022</v>
          </cell>
          <cell r="BJ95" t="str">
            <v>-</v>
          </cell>
          <cell r="BK95" t="str">
            <v>-</v>
          </cell>
          <cell r="BL95" t="str">
            <v>19035</v>
          </cell>
          <cell r="BM95" t="str">
            <v>20020</v>
          </cell>
          <cell r="BN95" t="str">
            <v>21024</v>
          </cell>
          <cell r="BO95" t="str">
            <v>-</v>
          </cell>
          <cell r="BP95" t="str">
            <v>-</v>
          </cell>
          <cell r="BQ95" t="str">
            <v>24034</v>
          </cell>
          <cell r="BR95" t="str">
            <v>-</v>
          </cell>
          <cell r="BS95" t="str">
            <v>26028</v>
          </cell>
          <cell r="BT95" t="str">
            <v>-</v>
          </cell>
          <cell r="BU95">
            <v>28999</v>
          </cell>
          <cell r="BV95" t="str">
            <v>29040</v>
          </cell>
          <cell r="BW95" t="str">
            <v>30020</v>
          </cell>
          <cell r="BX95" t="str">
            <v>31021</v>
          </cell>
          <cell r="BY95" t="str">
            <v>32030</v>
          </cell>
          <cell r="CB95" t="str">
            <v>-</v>
          </cell>
          <cell r="CC95" t="str">
            <v>-</v>
          </cell>
          <cell r="CD95" t="str">
            <v>-</v>
          </cell>
          <cell r="CE95" t="str">
            <v>-</v>
          </cell>
          <cell r="CF95" t="str">
            <v>-</v>
          </cell>
          <cell r="CG95" t="str">
            <v>-</v>
          </cell>
          <cell r="CH95" t="str">
            <v>CHALCHIHUITÁN</v>
          </cell>
          <cell r="CI95" t="str">
            <v>IGNACIO ZARAGOZA</v>
          </cell>
          <cell r="CJ95" t="str">
            <v>-</v>
          </cell>
          <cell r="CK95" t="str">
            <v>-</v>
          </cell>
          <cell r="CL95" t="str">
            <v>VICTORIA</v>
          </cell>
          <cell r="CM95" t="str">
            <v>CUAUTEPEC</v>
          </cell>
          <cell r="CN95" t="str">
            <v>HUASCA DE OCAMPO</v>
          </cell>
          <cell r="CO95" t="str">
            <v>COLOTLÁN</v>
          </cell>
          <cell r="CP95" t="str">
            <v>COCOTITLÁN</v>
          </cell>
          <cell r="CQ95" t="str">
            <v>CHARO</v>
          </cell>
          <cell r="CR95" t="str">
            <v>-</v>
          </cell>
          <cell r="CS95" t="str">
            <v>-</v>
          </cell>
          <cell r="CT95" t="str">
            <v>MELCHOR OCAMPO</v>
          </cell>
          <cell r="CU95" t="str">
            <v>CONSTANCIA DEL ROSARIO</v>
          </cell>
          <cell r="CV95" t="str">
            <v>AXUTLA</v>
          </cell>
          <cell r="CW95" t="str">
            <v>-</v>
          </cell>
          <cell r="CX95" t="str">
            <v>-</v>
          </cell>
          <cell r="CY95" t="str">
            <v>SAN VICENTE TANCUAYALAB</v>
          </cell>
          <cell r="CZ95" t="str">
            <v>-</v>
          </cell>
          <cell r="DA95" t="str">
            <v>GRANADOS</v>
          </cell>
          <cell r="DB95" t="str">
            <v>-</v>
          </cell>
          <cell r="DC95" t="str">
            <v>NO IDENTIFICADO</v>
          </cell>
          <cell r="DD95" t="str">
            <v>XALTOCAN</v>
          </cell>
          <cell r="DE95" t="str">
            <v>ATLAHUILCO</v>
          </cell>
          <cell r="DF95" t="str">
            <v>CHICHIMILÁ</v>
          </cell>
          <cell r="DG95" t="str">
            <v>MOMAX</v>
          </cell>
        </row>
        <row r="96">
          <cell r="AT96" t="str">
            <v>-</v>
          </cell>
          <cell r="AU96" t="str">
            <v>-</v>
          </cell>
          <cell r="AV96" t="str">
            <v>-</v>
          </cell>
          <cell r="AW96" t="str">
            <v>-</v>
          </cell>
          <cell r="AX96" t="str">
            <v>-</v>
          </cell>
          <cell r="AY96" t="str">
            <v>-</v>
          </cell>
          <cell r="AZ96" t="str">
            <v>7024</v>
          </cell>
          <cell r="BA96" t="str">
            <v>8035</v>
          </cell>
          <cell r="BB96" t="str">
            <v>-</v>
          </cell>
          <cell r="BC96" t="str">
            <v>-</v>
          </cell>
          <cell r="BD96" t="str">
            <v>11044</v>
          </cell>
          <cell r="BE96" t="str">
            <v>12026</v>
          </cell>
          <cell r="BF96" t="str">
            <v>13025</v>
          </cell>
          <cell r="BG96" t="str">
            <v>14026</v>
          </cell>
          <cell r="BH96" t="str">
            <v>15023</v>
          </cell>
          <cell r="BI96" t="str">
            <v>16023</v>
          </cell>
          <cell r="BJ96" t="str">
            <v>-</v>
          </cell>
          <cell r="BK96" t="str">
            <v>-</v>
          </cell>
          <cell r="BL96" t="str">
            <v>19036</v>
          </cell>
          <cell r="BM96" t="str">
            <v>20021</v>
          </cell>
          <cell r="BN96" t="str">
            <v>21025</v>
          </cell>
          <cell r="BO96" t="str">
            <v>-</v>
          </cell>
          <cell r="BP96" t="str">
            <v>-</v>
          </cell>
          <cell r="BQ96" t="str">
            <v>24038</v>
          </cell>
          <cell r="BR96" t="str">
            <v>-</v>
          </cell>
          <cell r="BS96" t="str">
            <v>26031</v>
          </cell>
          <cell r="BT96" t="str">
            <v>-</v>
          </cell>
          <cell r="BU96" t="str">
            <v>-</v>
          </cell>
          <cell r="BV96" t="str">
            <v>29042</v>
          </cell>
          <cell r="BW96" t="str">
            <v>30021</v>
          </cell>
          <cell r="BX96" t="str">
            <v>31022</v>
          </cell>
          <cell r="BY96" t="str">
            <v>32031</v>
          </cell>
          <cell r="CB96" t="str">
            <v>-</v>
          </cell>
          <cell r="CC96" t="str">
            <v>-</v>
          </cell>
          <cell r="CD96" t="str">
            <v>-</v>
          </cell>
          <cell r="CE96" t="str">
            <v>-</v>
          </cell>
          <cell r="CF96" t="str">
            <v>-</v>
          </cell>
          <cell r="CG96" t="str">
            <v>-</v>
          </cell>
          <cell r="CH96" t="str">
            <v>CHANAL</v>
          </cell>
          <cell r="CI96" t="str">
            <v>JANOS</v>
          </cell>
          <cell r="CJ96" t="str">
            <v>-</v>
          </cell>
          <cell r="CK96" t="str">
            <v>-</v>
          </cell>
          <cell r="CL96" t="str">
            <v>VILLAGRÁN</v>
          </cell>
          <cell r="CM96" t="str">
            <v>CUETZALA DEL PROGRESO</v>
          </cell>
          <cell r="CN96" t="str">
            <v>HUAUTLA</v>
          </cell>
          <cell r="CO96" t="str">
            <v>CONCEPCIÓN DE BUENOS AIRES</v>
          </cell>
          <cell r="CP96" t="str">
            <v>COYOTEPEC</v>
          </cell>
          <cell r="CQ96" t="str">
            <v>CHAVINDA</v>
          </cell>
          <cell r="CR96" t="str">
            <v>-</v>
          </cell>
          <cell r="CS96" t="str">
            <v>-</v>
          </cell>
          <cell r="CT96" t="str">
            <v>MIER Y NORIEGA</v>
          </cell>
          <cell r="CU96" t="str">
            <v>COSOLAPA</v>
          </cell>
          <cell r="CV96" t="str">
            <v>AYOTOXCO DE GUERRERO</v>
          </cell>
          <cell r="CW96" t="str">
            <v>-</v>
          </cell>
          <cell r="CX96" t="str">
            <v>-</v>
          </cell>
          <cell r="CY96" t="str">
            <v>TAMPACÁN</v>
          </cell>
          <cell r="CZ96" t="str">
            <v>-</v>
          </cell>
          <cell r="DA96" t="str">
            <v>HUACHINERA</v>
          </cell>
          <cell r="DB96" t="str">
            <v>-</v>
          </cell>
          <cell r="DC96" t="str">
            <v>-</v>
          </cell>
          <cell r="DD96" t="str">
            <v>XICOHTZINCO</v>
          </cell>
          <cell r="DE96" t="str">
            <v>ATOYAC</v>
          </cell>
          <cell r="DF96" t="str">
            <v>CHIKINDZONOT</v>
          </cell>
          <cell r="DG96" t="str">
            <v>MONTE ESCOBEDO</v>
          </cell>
        </row>
        <row r="97">
          <cell r="AT97" t="str">
            <v>-</v>
          </cell>
          <cell r="AU97" t="str">
            <v>-</v>
          </cell>
          <cell r="AV97" t="str">
            <v>-</v>
          </cell>
          <cell r="AW97" t="str">
            <v>-</v>
          </cell>
          <cell r="AX97" t="str">
            <v>-</v>
          </cell>
          <cell r="AY97" t="str">
            <v>-</v>
          </cell>
          <cell r="AZ97" t="str">
            <v>7025</v>
          </cell>
          <cell r="BA97" t="str">
            <v>8038</v>
          </cell>
          <cell r="BB97" t="str">
            <v>-</v>
          </cell>
          <cell r="BC97" t="str">
            <v>-</v>
          </cell>
          <cell r="BD97" t="str">
            <v>11045</v>
          </cell>
          <cell r="BE97" t="str">
            <v>12027</v>
          </cell>
          <cell r="BF97" t="str">
            <v>13026</v>
          </cell>
          <cell r="BG97" t="str">
            <v>14027</v>
          </cell>
          <cell r="BH97" t="str">
            <v>15026</v>
          </cell>
          <cell r="BI97" t="str">
            <v>16024</v>
          </cell>
          <cell r="BJ97" t="str">
            <v>-</v>
          </cell>
          <cell r="BK97" t="str">
            <v>-</v>
          </cell>
          <cell r="BL97" t="str">
            <v>19037</v>
          </cell>
          <cell r="BM97" t="str">
            <v>20022</v>
          </cell>
          <cell r="BN97" t="str">
            <v>21026</v>
          </cell>
          <cell r="BO97" t="str">
            <v>-</v>
          </cell>
          <cell r="BP97" t="str">
            <v>-</v>
          </cell>
          <cell r="BQ97" t="str">
            <v>24039</v>
          </cell>
          <cell r="BR97" t="str">
            <v>-</v>
          </cell>
          <cell r="BS97" t="str">
            <v>26032</v>
          </cell>
          <cell r="BT97" t="str">
            <v>-</v>
          </cell>
          <cell r="BU97" t="str">
            <v>-</v>
          </cell>
          <cell r="BV97" t="str">
            <v>29045</v>
          </cell>
          <cell r="BW97" t="str">
            <v>30022</v>
          </cell>
          <cell r="BX97" t="str">
            <v>31023</v>
          </cell>
          <cell r="BY97" t="str">
            <v>32032</v>
          </cell>
          <cell r="CB97" t="str">
            <v>-</v>
          </cell>
          <cell r="CC97" t="str">
            <v>-</v>
          </cell>
          <cell r="CD97" t="str">
            <v>-</v>
          </cell>
          <cell r="CE97" t="str">
            <v>-</v>
          </cell>
          <cell r="CF97" t="str">
            <v>-</v>
          </cell>
          <cell r="CG97" t="str">
            <v>-</v>
          </cell>
          <cell r="CH97" t="str">
            <v>CHAPULTENANGO</v>
          </cell>
          <cell r="CI97" t="str">
            <v>JULIMES</v>
          </cell>
          <cell r="CJ97" t="str">
            <v>-</v>
          </cell>
          <cell r="CK97" t="str">
            <v>-</v>
          </cell>
          <cell r="CL97" t="str">
            <v>XICHÚ</v>
          </cell>
          <cell r="CM97" t="str">
            <v>CUTZAMALA DE PINZÓN</v>
          </cell>
          <cell r="CN97" t="str">
            <v>HUAZALINGO</v>
          </cell>
          <cell r="CO97" t="str">
            <v>CUAUTITLÁN DE GARCÍA BARRAGÁN</v>
          </cell>
          <cell r="CP97" t="str">
            <v>CHAPA DE MOTA</v>
          </cell>
          <cell r="CQ97" t="str">
            <v>CHERÁN</v>
          </cell>
          <cell r="CR97" t="str">
            <v>-</v>
          </cell>
          <cell r="CS97" t="str">
            <v>-</v>
          </cell>
          <cell r="CT97" t="str">
            <v>MINA</v>
          </cell>
          <cell r="CU97" t="str">
            <v>COSOLTEPEC</v>
          </cell>
          <cell r="CV97" t="str">
            <v>CALPAN</v>
          </cell>
          <cell r="CW97" t="str">
            <v>-</v>
          </cell>
          <cell r="CX97" t="str">
            <v>-</v>
          </cell>
          <cell r="CY97" t="str">
            <v>TAMPAMOLÓN CORONA</v>
          </cell>
          <cell r="CZ97" t="str">
            <v>-</v>
          </cell>
          <cell r="DA97" t="str">
            <v>HUÁSABAS</v>
          </cell>
          <cell r="DB97" t="str">
            <v>-</v>
          </cell>
          <cell r="DC97" t="str">
            <v>-</v>
          </cell>
          <cell r="DD97" t="str">
            <v>BENITO JUÁREZ</v>
          </cell>
          <cell r="DE97" t="str">
            <v>ATZACAN</v>
          </cell>
          <cell r="DF97" t="str">
            <v>CHOCHOLÁ</v>
          </cell>
          <cell r="DG97" t="str">
            <v>MORELOS</v>
          </cell>
        </row>
        <row r="98">
          <cell r="AT98" t="str">
            <v>-</v>
          </cell>
          <cell r="AU98" t="str">
            <v>-</v>
          </cell>
          <cell r="AV98" t="str">
            <v>-</v>
          </cell>
          <cell r="AW98" t="str">
            <v>-</v>
          </cell>
          <cell r="AX98" t="str">
            <v>-</v>
          </cell>
          <cell r="AY98" t="str">
            <v>-</v>
          </cell>
          <cell r="AZ98" t="str">
            <v>7026</v>
          </cell>
          <cell r="BA98" t="str">
            <v>8039</v>
          </cell>
          <cell r="BB98" t="str">
            <v>-</v>
          </cell>
          <cell r="BC98" t="str">
            <v>-</v>
          </cell>
          <cell r="BD98">
            <v>11999</v>
          </cell>
          <cell r="BE98" t="str">
            <v>12030</v>
          </cell>
          <cell r="BF98" t="str">
            <v>13027</v>
          </cell>
          <cell r="BG98" t="str">
            <v>14028</v>
          </cell>
          <cell r="BH98" t="str">
            <v>15027</v>
          </cell>
          <cell r="BI98" t="str">
            <v>16026</v>
          </cell>
          <cell r="BJ98" t="str">
            <v>-</v>
          </cell>
          <cell r="BK98" t="str">
            <v>-</v>
          </cell>
          <cell r="BL98" t="str">
            <v>19040</v>
          </cell>
          <cell r="BM98" t="str">
            <v>20023</v>
          </cell>
          <cell r="BN98" t="str">
            <v>21027</v>
          </cell>
          <cell r="BO98" t="str">
            <v>-</v>
          </cell>
          <cell r="BP98" t="str">
            <v>-</v>
          </cell>
          <cell r="BQ98" t="str">
            <v>24041</v>
          </cell>
          <cell r="BR98" t="str">
            <v>-</v>
          </cell>
          <cell r="BS98" t="str">
            <v>26034</v>
          </cell>
          <cell r="BT98" t="str">
            <v>-</v>
          </cell>
          <cell r="BU98" t="str">
            <v>-</v>
          </cell>
          <cell r="BV98" t="str">
            <v>29046</v>
          </cell>
          <cell r="BW98" t="str">
            <v>30023</v>
          </cell>
          <cell r="BX98" t="str">
            <v>31024</v>
          </cell>
          <cell r="BY98" t="str">
            <v>32033</v>
          </cell>
          <cell r="CB98" t="str">
            <v>-</v>
          </cell>
          <cell r="CC98" t="str">
            <v>-</v>
          </cell>
          <cell r="CD98" t="str">
            <v>-</v>
          </cell>
          <cell r="CE98" t="str">
            <v>-</v>
          </cell>
          <cell r="CF98" t="str">
            <v>-</v>
          </cell>
          <cell r="CG98" t="str">
            <v>-</v>
          </cell>
          <cell r="CH98" t="str">
            <v>CHENALHÓ</v>
          </cell>
          <cell r="CI98" t="str">
            <v>LÓPEZ</v>
          </cell>
          <cell r="CJ98" t="str">
            <v>-</v>
          </cell>
          <cell r="CK98" t="str">
            <v>-</v>
          </cell>
          <cell r="CL98" t="str">
            <v>NO IDENTIFICADO</v>
          </cell>
          <cell r="CM98" t="str">
            <v>FLORENCIO VILLARREAL</v>
          </cell>
          <cell r="CN98" t="str">
            <v>HUEHUETLA</v>
          </cell>
          <cell r="CO98" t="str">
            <v>CUAUTLA</v>
          </cell>
          <cell r="CP98" t="str">
            <v>CHAPULTEPEC</v>
          </cell>
          <cell r="CQ98" t="str">
            <v>CHINICUILA</v>
          </cell>
          <cell r="CR98" t="str">
            <v>-</v>
          </cell>
          <cell r="CS98" t="str">
            <v>-</v>
          </cell>
          <cell r="CT98" t="str">
            <v>PARÁS</v>
          </cell>
          <cell r="CU98" t="str">
            <v>CUILÁPAM DE GUERRERO</v>
          </cell>
          <cell r="CV98" t="str">
            <v>CALTEPEC</v>
          </cell>
          <cell r="CW98" t="str">
            <v>-</v>
          </cell>
          <cell r="CX98" t="str">
            <v>-</v>
          </cell>
          <cell r="CY98" t="str">
            <v>TANLAJÁS</v>
          </cell>
          <cell r="CZ98" t="str">
            <v>-</v>
          </cell>
          <cell r="DA98" t="str">
            <v>HUÉPAC</v>
          </cell>
          <cell r="DB98" t="str">
            <v>-</v>
          </cell>
          <cell r="DC98" t="str">
            <v>-</v>
          </cell>
          <cell r="DD98" t="str">
            <v>EMILIANO ZAPATA</v>
          </cell>
          <cell r="DE98" t="str">
            <v>ATZALAN</v>
          </cell>
          <cell r="DF98" t="str">
            <v>CHUMAYEL</v>
          </cell>
          <cell r="DG98" t="str">
            <v>MOYAHUA DE ESTRADA</v>
          </cell>
        </row>
        <row r="99">
          <cell r="AT99" t="str">
            <v>-</v>
          </cell>
          <cell r="AU99" t="str">
            <v>-</v>
          </cell>
          <cell r="AV99" t="str">
            <v>-</v>
          </cell>
          <cell r="AW99" t="str">
            <v>-</v>
          </cell>
          <cell r="AX99" t="str">
            <v>-</v>
          </cell>
          <cell r="AY99" t="str">
            <v>-</v>
          </cell>
          <cell r="AZ99" t="str">
            <v>7028</v>
          </cell>
          <cell r="BA99" t="str">
            <v>8041</v>
          </cell>
          <cell r="BB99" t="str">
            <v>-</v>
          </cell>
          <cell r="BC99" t="str">
            <v>-</v>
          </cell>
          <cell r="BD99" t="str">
            <v>-</v>
          </cell>
          <cell r="BE99" t="str">
            <v>12031</v>
          </cell>
          <cell r="BF99" t="str">
            <v>13031</v>
          </cell>
          <cell r="BG99" t="str">
            <v>14029</v>
          </cell>
          <cell r="BH99" t="str">
            <v>15028</v>
          </cell>
          <cell r="BI99" t="str">
            <v>16027</v>
          </cell>
          <cell r="BJ99" t="str">
            <v>-</v>
          </cell>
          <cell r="BK99" t="str">
            <v>-</v>
          </cell>
          <cell r="BL99" t="str">
            <v>19042</v>
          </cell>
          <cell r="BM99" t="str">
            <v>20024</v>
          </cell>
          <cell r="BN99" t="str">
            <v>21028</v>
          </cell>
          <cell r="BO99" t="str">
            <v>-</v>
          </cell>
          <cell r="BP99" t="str">
            <v>-</v>
          </cell>
          <cell r="BQ99" t="str">
            <v>24042</v>
          </cell>
          <cell r="BR99" t="str">
            <v>-</v>
          </cell>
          <cell r="BS99" t="str">
            <v>26037</v>
          </cell>
          <cell r="BT99" t="str">
            <v>-</v>
          </cell>
          <cell r="BU99" t="str">
            <v>-</v>
          </cell>
          <cell r="BV99" t="str">
            <v>29047</v>
          </cell>
          <cell r="BW99" t="str">
            <v>30024</v>
          </cell>
          <cell r="BX99" t="str">
            <v>31025</v>
          </cell>
          <cell r="BY99" t="str">
            <v>32035</v>
          </cell>
          <cell r="CB99" t="str">
            <v>-</v>
          </cell>
          <cell r="CC99" t="str">
            <v>-</v>
          </cell>
          <cell r="CD99" t="str">
            <v>-</v>
          </cell>
          <cell r="CE99" t="str">
            <v>-</v>
          </cell>
          <cell r="CF99" t="str">
            <v>-</v>
          </cell>
          <cell r="CG99" t="str">
            <v>-</v>
          </cell>
          <cell r="CH99" t="str">
            <v>CHIAPILLA</v>
          </cell>
          <cell r="CI99" t="str">
            <v>MAGUARICHI</v>
          </cell>
          <cell r="CJ99" t="str">
            <v>-</v>
          </cell>
          <cell r="CK99" t="str">
            <v>-</v>
          </cell>
          <cell r="CL99" t="str">
            <v>-</v>
          </cell>
          <cell r="CM99" t="str">
            <v>GENERAL CANUTO A. NERI</v>
          </cell>
          <cell r="CN99" t="str">
            <v>JACALA DE LEDEZMA</v>
          </cell>
          <cell r="CO99" t="str">
            <v>CUQUÍO</v>
          </cell>
          <cell r="CP99" t="str">
            <v>CHIAUTLA</v>
          </cell>
          <cell r="CQ99" t="str">
            <v>CHUCÁNDIRO</v>
          </cell>
          <cell r="CR99" t="str">
            <v>-</v>
          </cell>
          <cell r="CS99" t="str">
            <v>-</v>
          </cell>
          <cell r="CT99" t="str">
            <v>LOS RAMONES</v>
          </cell>
          <cell r="CU99" t="str">
            <v>CUYAMECALCO VILLA DE ZARAGOZA</v>
          </cell>
          <cell r="CV99" t="str">
            <v>CAMOCUAUTLA</v>
          </cell>
          <cell r="CW99" t="str">
            <v>-</v>
          </cell>
          <cell r="CX99" t="str">
            <v>-</v>
          </cell>
          <cell r="CY99" t="str">
            <v>TANQUIÁN DE ESCOBEDO</v>
          </cell>
          <cell r="CZ99" t="str">
            <v>-</v>
          </cell>
          <cell r="DA99" t="str">
            <v>MAZATÁN</v>
          </cell>
          <cell r="DB99" t="str">
            <v>-</v>
          </cell>
          <cell r="DC99" t="str">
            <v>-</v>
          </cell>
          <cell r="DD99" t="str">
            <v>LÁZARO CÁRDENAS</v>
          </cell>
          <cell r="DE99" t="str">
            <v>TLALTETELA</v>
          </cell>
          <cell r="DF99" t="str">
            <v>DZÁN</v>
          </cell>
          <cell r="DG99" t="str">
            <v>NORIA DE ÁNGELES</v>
          </cell>
        </row>
        <row r="100">
          <cell r="AT100" t="str">
            <v>-</v>
          </cell>
          <cell r="AU100" t="str">
            <v>-</v>
          </cell>
          <cell r="AV100" t="str">
            <v>-</v>
          </cell>
          <cell r="AW100" t="str">
            <v>-</v>
          </cell>
          <cell r="AX100" t="str">
            <v>-</v>
          </cell>
          <cell r="AY100" t="str">
            <v>-</v>
          </cell>
          <cell r="AZ100" t="str">
            <v>7029</v>
          </cell>
          <cell r="BA100" t="str">
            <v>8042</v>
          </cell>
          <cell r="BB100" t="str">
            <v>-</v>
          </cell>
          <cell r="BC100" t="str">
            <v>-</v>
          </cell>
          <cell r="BD100" t="str">
            <v>-</v>
          </cell>
          <cell r="BE100" t="str">
            <v>12033</v>
          </cell>
          <cell r="BF100" t="str">
            <v>13032</v>
          </cell>
          <cell r="BG100" t="str">
            <v>14031</v>
          </cell>
          <cell r="BH100" t="str">
            <v>15030</v>
          </cell>
          <cell r="BI100" t="str">
            <v>16028</v>
          </cell>
          <cell r="BJ100" t="str">
            <v>-</v>
          </cell>
          <cell r="BK100" t="str">
            <v>-</v>
          </cell>
          <cell r="BL100" t="str">
            <v>19043</v>
          </cell>
          <cell r="BM100" t="str">
            <v>20025</v>
          </cell>
          <cell r="BN100" t="str">
            <v>21029</v>
          </cell>
          <cell r="BO100" t="str">
            <v>-</v>
          </cell>
          <cell r="BP100" t="str">
            <v>-</v>
          </cell>
          <cell r="BQ100" t="str">
            <v>24043</v>
          </cell>
          <cell r="BR100" t="str">
            <v>-</v>
          </cell>
          <cell r="BS100" t="str">
            <v>26038</v>
          </cell>
          <cell r="BT100" t="str">
            <v>-</v>
          </cell>
          <cell r="BU100" t="str">
            <v>-</v>
          </cell>
          <cell r="BV100" t="str">
            <v>29049</v>
          </cell>
          <cell r="BW100" t="str">
            <v>30025</v>
          </cell>
          <cell r="BX100" t="str">
            <v>31026</v>
          </cell>
          <cell r="BY100" t="str">
            <v>32037</v>
          </cell>
          <cell r="CB100" t="str">
            <v>-</v>
          </cell>
          <cell r="CC100" t="str">
            <v>-</v>
          </cell>
          <cell r="CD100" t="str">
            <v>-</v>
          </cell>
          <cell r="CE100" t="str">
            <v>-</v>
          </cell>
          <cell r="CF100" t="str">
            <v>-</v>
          </cell>
          <cell r="CG100" t="str">
            <v>-</v>
          </cell>
          <cell r="CH100" t="str">
            <v>CHICOASÉN</v>
          </cell>
          <cell r="CI100" t="str">
            <v>MANUEL BENAVIDES</v>
          </cell>
          <cell r="CJ100" t="str">
            <v>-</v>
          </cell>
          <cell r="CK100" t="str">
            <v>-</v>
          </cell>
          <cell r="CL100" t="str">
            <v>-</v>
          </cell>
          <cell r="CM100" t="str">
            <v>HUAMUXTITLÁN</v>
          </cell>
          <cell r="CN100" t="str">
            <v>JALTOCÁN</v>
          </cell>
          <cell r="CO100" t="str">
            <v>CHIMALTITÁN</v>
          </cell>
          <cell r="CP100" t="str">
            <v>CHICONCUAC</v>
          </cell>
          <cell r="CQ100" t="str">
            <v>CHURINTZIO</v>
          </cell>
          <cell r="CR100" t="str">
            <v>-</v>
          </cell>
          <cell r="CS100" t="str">
            <v>-</v>
          </cell>
          <cell r="CT100" t="str">
            <v>RAYONES</v>
          </cell>
          <cell r="CU100" t="str">
            <v>CHAHUITES</v>
          </cell>
          <cell r="CV100" t="str">
            <v>CAXHUACAN</v>
          </cell>
          <cell r="CW100" t="str">
            <v>-</v>
          </cell>
          <cell r="CX100" t="str">
            <v>-</v>
          </cell>
          <cell r="CY100" t="str">
            <v>TIERRA NUEVA</v>
          </cell>
          <cell r="CZ100" t="str">
            <v>-</v>
          </cell>
          <cell r="DA100" t="str">
            <v>MOCTEZUMA</v>
          </cell>
          <cell r="DB100" t="str">
            <v>-</v>
          </cell>
          <cell r="DC100" t="str">
            <v>-</v>
          </cell>
          <cell r="DD100" t="str">
            <v>SAN DAMIÁN TEXOLOC</v>
          </cell>
          <cell r="DE100" t="str">
            <v>AYAHUALULCO</v>
          </cell>
          <cell r="DF100" t="str">
            <v>DZEMUL</v>
          </cell>
          <cell r="DG100" t="str">
            <v>PÁNUCO</v>
          </cell>
        </row>
        <row r="101">
          <cell r="AT101" t="str">
            <v>-</v>
          </cell>
          <cell r="AU101" t="str">
            <v>-</v>
          </cell>
          <cell r="AV101" t="str">
            <v>-</v>
          </cell>
          <cell r="AW101" t="str">
            <v>-</v>
          </cell>
          <cell r="AX101" t="str">
            <v>-</v>
          </cell>
          <cell r="AY101" t="str">
            <v>-</v>
          </cell>
          <cell r="AZ101" t="str">
            <v>7030</v>
          </cell>
          <cell r="BA101" t="str">
            <v>8043</v>
          </cell>
          <cell r="BB101" t="str">
            <v>-</v>
          </cell>
          <cell r="BC101" t="str">
            <v>-</v>
          </cell>
          <cell r="BD101" t="str">
            <v>-</v>
          </cell>
          <cell r="BE101" t="str">
            <v>12036</v>
          </cell>
          <cell r="BF101" t="str">
            <v>13033</v>
          </cell>
          <cell r="BG101" t="str">
            <v>14032</v>
          </cell>
          <cell r="BH101" t="str">
            <v>15032</v>
          </cell>
          <cell r="BI101" t="str">
            <v>16029</v>
          </cell>
          <cell r="BJ101" t="str">
            <v>-</v>
          </cell>
          <cell r="BK101" t="str">
            <v>-</v>
          </cell>
          <cell r="BL101" t="str">
            <v>19050</v>
          </cell>
          <cell r="BM101" t="str">
            <v>20026</v>
          </cell>
          <cell r="BN101" t="str">
            <v>21030</v>
          </cell>
          <cell r="BO101" t="str">
            <v>-</v>
          </cell>
          <cell r="BP101" t="str">
            <v>-</v>
          </cell>
          <cell r="BQ101" t="str">
            <v>24044</v>
          </cell>
          <cell r="BR101" t="str">
            <v>-</v>
          </cell>
          <cell r="BS101" t="str">
            <v>26039</v>
          </cell>
          <cell r="BT101" t="str">
            <v>-</v>
          </cell>
          <cell r="BU101" t="str">
            <v>-</v>
          </cell>
          <cell r="BV101" t="str">
            <v>29050</v>
          </cell>
          <cell r="BW101" t="str">
            <v>30026</v>
          </cell>
          <cell r="BX101" t="str">
            <v>31027</v>
          </cell>
          <cell r="BY101" t="str">
            <v>32041</v>
          </cell>
          <cell r="CB101" t="str">
            <v>-</v>
          </cell>
          <cell r="CC101" t="str">
            <v>-</v>
          </cell>
          <cell r="CD101" t="str">
            <v>-</v>
          </cell>
          <cell r="CE101" t="str">
            <v>-</v>
          </cell>
          <cell r="CF101" t="str">
            <v>-</v>
          </cell>
          <cell r="CG101" t="str">
            <v>-</v>
          </cell>
          <cell r="CH101" t="str">
            <v>CHICOMUSELO</v>
          </cell>
          <cell r="CI101" t="str">
            <v>MATACHÍ</v>
          </cell>
          <cell r="CJ101" t="str">
            <v>-</v>
          </cell>
          <cell r="CK101" t="str">
            <v>-</v>
          </cell>
          <cell r="CL101" t="str">
            <v>-</v>
          </cell>
          <cell r="CM101" t="str">
            <v>IGUALAPA</v>
          </cell>
          <cell r="CN101" t="str">
            <v>JUÁREZ HIDALGO</v>
          </cell>
          <cell r="CO101" t="str">
            <v>CHIQUILISTLÁN</v>
          </cell>
          <cell r="CP101" t="str">
            <v>DONATO GUERRA</v>
          </cell>
          <cell r="CQ101" t="str">
            <v>CHURUMUCO</v>
          </cell>
          <cell r="CR101" t="str">
            <v>-</v>
          </cell>
          <cell r="CS101" t="str">
            <v>-</v>
          </cell>
          <cell r="CT101" t="str">
            <v>VALLECILLO</v>
          </cell>
          <cell r="CU101" t="str">
            <v>CHALCATONGO DE HIDALGO</v>
          </cell>
          <cell r="CV101" t="str">
            <v>COATEPEC</v>
          </cell>
          <cell r="CW101" t="str">
            <v>-</v>
          </cell>
          <cell r="CX101" t="str">
            <v>-</v>
          </cell>
          <cell r="CY101" t="str">
            <v>VANEGAS</v>
          </cell>
          <cell r="CZ101" t="str">
            <v>-</v>
          </cell>
          <cell r="DA101" t="str">
            <v>NACO</v>
          </cell>
          <cell r="DB101" t="str">
            <v>-</v>
          </cell>
          <cell r="DC101" t="str">
            <v>-</v>
          </cell>
          <cell r="DD101" t="str">
            <v>SAN FRANCISCO TETLANOHCAN</v>
          </cell>
          <cell r="DE101" t="str">
            <v>BANDERILLA</v>
          </cell>
          <cell r="DF101" t="str">
            <v>DZIDZANTÚN</v>
          </cell>
          <cell r="DG101" t="str">
            <v>EL SALVADOR</v>
          </cell>
        </row>
        <row r="102">
          <cell r="AT102" t="str">
            <v>-</v>
          </cell>
          <cell r="AU102" t="str">
            <v>-</v>
          </cell>
          <cell r="AV102" t="str">
            <v>-</v>
          </cell>
          <cell r="AW102" t="str">
            <v>-</v>
          </cell>
          <cell r="AX102" t="str">
            <v>-</v>
          </cell>
          <cell r="AY102" t="str">
            <v>-</v>
          </cell>
          <cell r="AZ102" t="str">
            <v>7032</v>
          </cell>
          <cell r="BA102" t="str">
            <v>8044</v>
          </cell>
          <cell r="BB102" t="str">
            <v>-</v>
          </cell>
          <cell r="BC102" t="str">
            <v>-</v>
          </cell>
          <cell r="BD102" t="str">
            <v>-</v>
          </cell>
          <cell r="BE102" t="str">
            <v>12037</v>
          </cell>
          <cell r="BF102" t="str">
            <v>13034</v>
          </cell>
          <cell r="BG102" t="str">
            <v>14033</v>
          </cell>
          <cell r="BH102" t="str">
            <v>15034</v>
          </cell>
          <cell r="BI102" t="str">
            <v>16030</v>
          </cell>
          <cell r="BJ102" t="str">
            <v>-</v>
          </cell>
          <cell r="BK102" t="str">
            <v>-</v>
          </cell>
          <cell r="BL102" t="str">
            <v>19051</v>
          </cell>
          <cell r="BM102" t="str">
            <v>20027</v>
          </cell>
          <cell r="BN102" t="str">
            <v>21031</v>
          </cell>
          <cell r="BO102" t="str">
            <v>-</v>
          </cell>
          <cell r="BP102" t="str">
            <v>-</v>
          </cell>
          <cell r="BQ102" t="str">
            <v>24045</v>
          </cell>
          <cell r="BR102" t="str">
            <v>-</v>
          </cell>
          <cell r="BS102" t="str">
            <v>26040</v>
          </cell>
          <cell r="BT102" t="str">
            <v>-</v>
          </cell>
          <cell r="BU102" t="str">
            <v>-</v>
          </cell>
          <cell r="BV102" t="str">
            <v>29051</v>
          </cell>
          <cell r="BW102" t="str">
            <v>30027</v>
          </cell>
          <cell r="BX102" t="str">
            <v>31028</v>
          </cell>
          <cell r="BY102" t="str">
            <v>32043</v>
          </cell>
          <cell r="CB102" t="str">
            <v>-</v>
          </cell>
          <cell r="CC102" t="str">
            <v>-</v>
          </cell>
          <cell r="CD102" t="str">
            <v>-</v>
          </cell>
          <cell r="CE102" t="str">
            <v>-</v>
          </cell>
          <cell r="CF102" t="str">
            <v>-</v>
          </cell>
          <cell r="CG102" t="str">
            <v>-</v>
          </cell>
          <cell r="CH102" t="str">
            <v>ESCUINTLA</v>
          </cell>
          <cell r="CI102" t="str">
            <v>MATAMOROS</v>
          </cell>
          <cell r="CJ102" t="str">
            <v>-</v>
          </cell>
          <cell r="CK102" t="str">
            <v>-</v>
          </cell>
          <cell r="CL102" t="str">
            <v>-</v>
          </cell>
          <cell r="CM102" t="str">
            <v>IXCATEOPAN DE CUAUHTÉMOC</v>
          </cell>
          <cell r="CN102" t="str">
            <v>LOLOTLA</v>
          </cell>
          <cell r="CO102" t="str">
            <v>DEGOLLADO</v>
          </cell>
          <cell r="CP102" t="str">
            <v>ECATZINGO</v>
          </cell>
          <cell r="CQ102" t="str">
            <v>ECUANDUREO</v>
          </cell>
          <cell r="CR102" t="str">
            <v>-</v>
          </cell>
          <cell r="CS102" t="str">
            <v>-</v>
          </cell>
          <cell r="CT102" t="str">
            <v>VILLALDAMA</v>
          </cell>
          <cell r="CU102" t="str">
            <v>CHIQUIHUITLÁN DE BENITO JUÁREZ</v>
          </cell>
          <cell r="CV102" t="str">
            <v>COATZINGO</v>
          </cell>
          <cell r="CW102" t="str">
            <v>-</v>
          </cell>
          <cell r="CX102" t="str">
            <v>-</v>
          </cell>
          <cell r="CY102" t="str">
            <v>VENADO</v>
          </cell>
          <cell r="CZ102" t="str">
            <v>-</v>
          </cell>
          <cell r="DA102" t="str">
            <v>NÁCORI CHICO</v>
          </cell>
          <cell r="DB102" t="str">
            <v>-</v>
          </cell>
          <cell r="DC102" t="str">
            <v>-</v>
          </cell>
          <cell r="DD102" t="str">
            <v>SAN JERÓNIMO ZACUALPAN</v>
          </cell>
          <cell r="DE102" t="str">
            <v>BENITO JUÁREZ</v>
          </cell>
          <cell r="DF102" t="str">
            <v>DZILAM DE BRAVO</v>
          </cell>
          <cell r="DG102" t="str">
            <v>SUSTICACÁN</v>
          </cell>
        </row>
        <row r="103">
          <cell r="AT103" t="str">
            <v>-</v>
          </cell>
          <cell r="AU103" t="str">
            <v>-</v>
          </cell>
          <cell r="AV103" t="str">
            <v>-</v>
          </cell>
          <cell r="AW103" t="str">
            <v>-</v>
          </cell>
          <cell r="AX103" t="str">
            <v>-</v>
          </cell>
          <cell r="AY103" t="str">
            <v>-</v>
          </cell>
          <cell r="AZ103" t="str">
            <v>7033</v>
          </cell>
          <cell r="BA103" t="str">
            <v>8046</v>
          </cell>
          <cell r="BB103" t="str">
            <v>-</v>
          </cell>
          <cell r="BC103" t="str">
            <v>-</v>
          </cell>
          <cell r="BD103" t="str">
            <v>-</v>
          </cell>
          <cell r="BE103" t="str">
            <v>12039</v>
          </cell>
          <cell r="BF103" t="str">
            <v>13035</v>
          </cell>
          <cell r="BG103" t="str">
            <v>14034</v>
          </cell>
          <cell r="BH103" t="str">
            <v>15035</v>
          </cell>
          <cell r="BI103" t="str">
            <v>16031</v>
          </cell>
          <cell r="BJ103" t="str">
            <v>-</v>
          </cell>
          <cell r="BK103" t="str">
            <v>-</v>
          </cell>
          <cell r="BL103">
            <v>19999</v>
          </cell>
          <cell r="BM103" t="str">
            <v>20028</v>
          </cell>
          <cell r="BN103" t="str">
            <v>21032</v>
          </cell>
          <cell r="BO103" t="str">
            <v>-</v>
          </cell>
          <cell r="BP103" t="str">
            <v>-</v>
          </cell>
          <cell r="BQ103" t="str">
            <v>24046</v>
          </cell>
          <cell r="BR103" t="str">
            <v>-</v>
          </cell>
          <cell r="BS103" t="str">
            <v>26044</v>
          </cell>
          <cell r="BT103" t="str">
            <v>-</v>
          </cell>
          <cell r="BU103" t="str">
            <v>-</v>
          </cell>
          <cell r="BV103" t="str">
            <v>29052</v>
          </cell>
          <cell r="BW103" t="str">
            <v>30029</v>
          </cell>
          <cell r="BX103" t="str">
            <v>31029</v>
          </cell>
          <cell r="BY103" t="str">
            <v>32044</v>
          </cell>
          <cell r="CB103" t="str">
            <v>-</v>
          </cell>
          <cell r="CC103" t="str">
            <v>-</v>
          </cell>
          <cell r="CD103" t="str">
            <v>-</v>
          </cell>
          <cell r="CE103" t="str">
            <v>-</v>
          </cell>
          <cell r="CF103" t="str">
            <v>-</v>
          </cell>
          <cell r="CG103" t="str">
            <v>-</v>
          </cell>
          <cell r="CH103" t="str">
            <v>FRANCISCO LEÓN</v>
          </cell>
          <cell r="CI103" t="str">
            <v>MORELOS</v>
          </cell>
          <cell r="CJ103" t="str">
            <v>-</v>
          </cell>
          <cell r="CK103" t="str">
            <v>-</v>
          </cell>
          <cell r="CL103" t="str">
            <v>-</v>
          </cell>
          <cell r="CM103" t="str">
            <v>JUAN R. ESCUDERO</v>
          </cell>
          <cell r="CN103" t="str">
            <v>METEPEC</v>
          </cell>
          <cell r="CO103" t="str">
            <v>EJUTLA</v>
          </cell>
          <cell r="CP103" t="str">
            <v>HUEHUETOCA</v>
          </cell>
          <cell r="CQ103" t="str">
            <v>EPITACIO HUERTA</v>
          </cell>
          <cell r="CR103" t="str">
            <v>-</v>
          </cell>
          <cell r="CS103" t="str">
            <v>-</v>
          </cell>
          <cell r="CT103" t="str">
            <v>NO IDENTIFICADO</v>
          </cell>
          <cell r="CU103" t="str">
            <v>HEROICA CIUDAD DE EJUTLA DE CRESPO</v>
          </cell>
          <cell r="CV103" t="str">
            <v>COHETZALA</v>
          </cell>
          <cell r="CW103" t="str">
            <v>-</v>
          </cell>
          <cell r="CX103" t="str">
            <v>-</v>
          </cell>
          <cell r="CY103" t="str">
            <v>VILLA DE ARRIAGA</v>
          </cell>
          <cell r="CZ103" t="str">
            <v>-</v>
          </cell>
          <cell r="DA103" t="str">
            <v>ONAVAS</v>
          </cell>
          <cell r="DB103" t="str">
            <v>-</v>
          </cell>
          <cell r="DC103" t="str">
            <v>-</v>
          </cell>
          <cell r="DD103" t="str">
            <v>SAN JOSÉ TEACALCO</v>
          </cell>
          <cell r="DE103" t="str">
            <v>CALCAHUALCO</v>
          </cell>
          <cell r="DF103" t="str">
            <v>DZILAM GONZÁLEZ</v>
          </cell>
          <cell r="DG103" t="str">
            <v>TABASCO</v>
          </cell>
        </row>
        <row r="104">
          <cell r="AT104" t="str">
            <v>-</v>
          </cell>
          <cell r="AU104" t="str">
            <v>-</v>
          </cell>
          <cell r="AV104" t="str">
            <v>-</v>
          </cell>
          <cell r="AW104" t="str">
            <v>-</v>
          </cell>
          <cell r="AX104" t="str">
            <v>-</v>
          </cell>
          <cell r="AY104" t="str">
            <v>-</v>
          </cell>
          <cell r="AZ104" t="str">
            <v>7035</v>
          </cell>
          <cell r="BA104" t="str">
            <v>8047</v>
          </cell>
          <cell r="BB104" t="str">
            <v>-</v>
          </cell>
          <cell r="BC104" t="str">
            <v>-</v>
          </cell>
          <cell r="BD104" t="str">
            <v>-</v>
          </cell>
          <cell r="BE104" t="str">
            <v>12040</v>
          </cell>
          <cell r="BF104" t="str">
            <v>13036</v>
          </cell>
          <cell r="BG104" t="str">
            <v>14036</v>
          </cell>
          <cell r="BH104" t="str">
            <v>15036</v>
          </cell>
          <cell r="BI104" t="str">
            <v>16032</v>
          </cell>
          <cell r="BJ104" t="str">
            <v>-</v>
          </cell>
          <cell r="BK104" t="str">
            <v>-</v>
          </cell>
          <cell r="BL104" t="str">
            <v>-</v>
          </cell>
          <cell r="BM104" t="str">
            <v>20029</v>
          </cell>
          <cell r="BN104" t="str">
            <v>21033</v>
          </cell>
          <cell r="BO104" t="str">
            <v>-</v>
          </cell>
          <cell r="BP104" t="str">
            <v>-</v>
          </cell>
          <cell r="BQ104" t="str">
            <v>24047</v>
          </cell>
          <cell r="BR104" t="str">
            <v>-</v>
          </cell>
          <cell r="BS104" t="str">
            <v>26045</v>
          </cell>
          <cell r="BT104" t="str">
            <v>-</v>
          </cell>
          <cell r="BU104" t="str">
            <v>-</v>
          </cell>
          <cell r="BV104" t="str">
            <v>29053</v>
          </cell>
          <cell r="BW104" t="str">
            <v>30030</v>
          </cell>
          <cell r="BX104" t="str">
            <v>31030</v>
          </cell>
          <cell r="BY104" t="str">
            <v>32045</v>
          </cell>
          <cell r="CB104" t="str">
            <v>-</v>
          </cell>
          <cell r="CC104" t="str">
            <v>-</v>
          </cell>
          <cell r="CD104" t="str">
            <v>-</v>
          </cell>
          <cell r="CE104" t="str">
            <v>-</v>
          </cell>
          <cell r="CF104" t="str">
            <v>-</v>
          </cell>
          <cell r="CG104" t="str">
            <v>-</v>
          </cell>
          <cell r="CH104" t="str">
            <v>FRONTERA HIDALGO</v>
          </cell>
          <cell r="CI104" t="str">
            <v>MORIS</v>
          </cell>
          <cell r="CJ104" t="str">
            <v>-</v>
          </cell>
          <cell r="CK104" t="str">
            <v>-</v>
          </cell>
          <cell r="CL104" t="str">
            <v>-</v>
          </cell>
          <cell r="CM104" t="str">
            <v>LEONARDO BRAVO</v>
          </cell>
          <cell r="CN104" t="str">
            <v>SAN AGUSTÍN METZQUITITLÁN</v>
          </cell>
          <cell r="CO104" t="str">
            <v>ETZATLÁN</v>
          </cell>
          <cell r="CP104" t="str">
            <v>HUEYPOXTLA</v>
          </cell>
          <cell r="CQ104" t="str">
            <v>ERONGARÍCUARO</v>
          </cell>
          <cell r="CR104" t="str">
            <v>-</v>
          </cell>
          <cell r="CS104" t="str">
            <v>-</v>
          </cell>
          <cell r="CT104" t="str">
            <v>-</v>
          </cell>
          <cell r="CU104" t="str">
            <v>ELOXOCHITLÁN DE FLORES MAGÓN</v>
          </cell>
          <cell r="CV104" t="str">
            <v>COHUECAN</v>
          </cell>
          <cell r="CW104" t="str">
            <v>-</v>
          </cell>
          <cell r="CX104" t="str">
            <v>-</v>
          </cell>
          <cell r="CY104" t="str">
            <v>VILLA DE GUADALUPE</v>
          </cell>
          <cell r="CZ104" t="str">
            <v>-</v>
          </cell>
          <cell r="DA104" t="str">
            <v>OPODEPE</v>
          </cell>
          <cell r="DB104" t="str">
            <v>-</v>
          </cell>
          <cell r="DC104" t="str">
            <v>-</v>
          </cell>
          <cell r="DD104" t="str">
            <v>SAN JUAN HUACTZINCO</v>
          </cell>
          <cell r="DE104" t="str">
            <v>CAMERINO Z. MENDOZA</v>
          </cell>
          <cell r="DF104" t="str">
            <v>DZITÁS</v>
          </cell>
          <cell r="DG104" t="str">
            <v>TEPECHITLÁN</v>
          </cell>
        </row>
        <row r="105">
          <cell r="AT105" t="str">
            <v>-</v>
          </cell>
          <cell r="AU105" t="str">
            <v>-</v>
          </cell>
          <cell r="AV105" t="str">
            <v>-</v>
          </cell>
          <cell r="AW105" t="str">
            <v>-</v>
          </cell>
          <cell r="AX105" t="str">
            <v>-</v>
          </cell>
          <cell r="AY105" t="str">
            <v>-</v>
          </cell>
          <cell r="AZ105" t="str">
            <v>7036</v>
          </cell>
          <cell r="BA105" t="str">
            <v>8049</v>
          </cell>
          <cell r="BB105" t="str">
            <v>-</v>
          </cell>
          <cell r="BC105" t="str">
            <v>-</v>
          </cell>
          <cell r="BD105" t="str">
            <v>-</v>
          </cell>
          <cell r="BE105" t="str">
            <v>12041</v>
          </cell>
          <cell r="BF105" t="str">
            <v>13037</v>
          </cell>
          <cell r="BG105" t="str">
            <v>14037</v>
          </cell>
          <cell r="BH105" t="str">
            <v>15038</v>
          </cell>
          <cell r="BI105" t="str">
            <v>16033</v>
          </cell>
          <cell r="BJ105" t="str">
            <v>-</v>
          </cell>
          <cell r="BK105" t="str">
            <v>-</v>
          </cell>
          <cell r="BL105" t="str">
            <v>-</v>
          </cell>
          <cell r="BM105" t="str">
            <v>20030</v>
          </cell>
          <cell r="BN105" t="str">
            <v>21034</v>
          </cell>
          <cell r="BO105" t="str">
            <v>-</v>
          </cell>
          <cell r="BP105" t="str">
            <v>-</v>
          </cell>
          <cell r="BQ105" t="str">
            <v>24048</v>
          </cell>
          <cell r="BR105" t="str">
            <v>-</v>
          </cell>
          <cell r="BS105" t="str">
            <v>26046</v>
          </cell>
          <cell r="BT105" t="str">
            <v>-</v>
          </cell>
          <cell r="BU105" t="str">
            <v>-</v>
          </cell>
          <cell r="BV105" t="str">
            <v>29054</v>
          </cell>
          <cell r="BW105" t="str">
            <v>30031</v>
          </cell>
          <cell r="BX105" t="str">
            <v>31031</v>
          </cell>
          <cell r="BY105" t="str">
            <v>32046</v>
          </cell>
          <cell r="CB105" t="str">
            <v>-</v>
          </cell>
          <cell r="CC105" t="str">
            <v>-</v>
          </cell>
          <cell r="CD105" t="str">
            <v>-</v>
          </cell>
          <cell r="CE105" t="str">
            <v>-</v>
          </cell>
          <cell r="CF105" t="str">
            <v>-</v>
          </cell>
          <cell r="CG105" t="str">
            <v>-</v>
          </cell>
          <cell r="CH105" t="str">
            <v>LA GRANDEZA</v>
          </cell>
          <cell r="CI105" t="str">
            <v>NONOAVA</v>
          </cell>
          <cell r="CJ105" t="str">
            <v>-</v>
          </cell>
          <cell r="CK105" t="str">
            <v>-</v>
          </cell>
          <cell r="CL105" t="str">
            <v>-</v>
          </cell>
          <cell r="CM105" t="str">
            <v>MALINALTEPEC</v>
          </cell>
          <cell r="CN105" t="str">
            <v>METZTITLÁN</v>
          </cell>
          <cell r="CO105" t="str">
            <v>EL GRULLO</v>
          </cell>
          <cell r="CP105" t="str">
            <v>ISIDRO FABELA</v>
          </cell>
          <cell r="CQ105" t="str">
            <v>GABRIEL ZAMORA</v>
          </cell>
          <cell r="CR105" t="str">
            <v>-</v>
          </cell>
          <cell r="CS105" t="str">
            <v>-</v>
          </cell>
          <cell r="CT105" t="str">
            <v>-</v>
          </cell>
          <cell r="CU105" t="str">
            <v>EL ESPINAL</v>
          </cell>
          <cell r="CV105" t="str">
            <v>CORONANGO</v>
          </cell>
          <cell r="CW105" t="str">
            <v>-</v>
          </cell>
          <cell r="CX105" t="str">
            <v>-</v>
          </cell>
          <cell r="CY105" t="str">
            <v>VILLA DE LA PAZ</v>
          </cell>
          <cell r="CZ105" t="str">
            <v>-</v>
          </cell>
          <cell r="DA105" t="str">
            <v>OQUITOA</v>
          </cell>
          <cell r="DB105" t="str">
            <v>-</v>
          </cell>
          <cell r="DC105" t="str">
            <v>-</v>
          </cell>
          <cell r="DD105" t="str">
            <v>SAN LORENZO AXOCOMANITLA</v>
          </cell>
          <cell r="DE105" t="str">
            <v>CARRILLO PUERTO</v>
          </cell>
          <cell r="DF105" t="str">
            <v>DZONCAUICH</v>
          </cell>
          <cell r="DG105" t="str">
            <v>TEPETONGO</v>
          </cell>
        </row>
        <row r="106">
          <cell r="AT106" t="str">
            <v>-</v>
          </cell>
          <cell r="AU106" t="str">
            <v>-</v>
          </cell>
          <cell r="AV106" t="str">
            <v>-</v>
          </cell>
          <cell r="AW106" t="str">
            <v>-</v>
          </cell>
          <cell r="AX106" t="str">
            <v>-</v>
          </cell>
          <cell r="AY106" t="str">
            <v>-</v>
          </cell>
          <cell r="AZ106" t="str">
            <v>7037</v>
          </cell>
          <cell r="BA106" t="str">
            <v>8051</v>
          </cell>
          <cell r="BB106" t="str">
            <v>-</v>
          </cell>
          <cell r="BC106" t="str">
            <v>-</v>
          </cell>
          <cell r="BD106" t="str">
            <v>-</v>
          </cell>
          <cell r="BE106" t="str">
            <v>12042</v>
          </cell>
          <cell r="BF106" t="str">
            <v>13038</v>
          </cell>
          <cell r="BG106" t="str">
            <v>14038</v>
          </cell>
          <cell r="BH106" t="str">
            <v>15040</v>
          </cell>
          <cell r="BI106" t="str">
            <v>16035</v>
          </cell>
          <cell r="BJ106" t="str">
            <v>-</v>
          </cell>
          <cell r="BK106" t="str">
            <v>-</v>
          </cell>
          <cell r="BL106" t="str">
            <v>-</v>
          </cell>
          <cell r="BM106" t="str">
            <v>20031</v>
          </cell>
          <cell r="BN106" t="str">
            <v>21035</v>
          </cell>
          <cell r="BO106" t="str">
            <v>-</v>
          </cell>
          <cell r="BP106" t="str">
            <v>-</v>
          </cell>
          <cell r="BQ106" t="str">
            <v>24051</v>
          </cell>
          <cell r="BR106" t="str">
            <v>-</v>
          </cell>
          <cell r="BS106" t="str">
            <v>26049</v>
          </cell>
          <cell r="BT106" t="str">
            <v>-</v>
          </cell>
          <cell r="BU106" t="str">
            <v>-</v>
          </cell>
          <cell r="BV106" t="str">
            <v>29055</v>
          </cell>
          <cell r="BW106" t="str">
            <v>30032</v>
          </cell>
          <cell r="BX106" t="str">
            <v>31034</v>
          </cell>
          <cell r="BY106" t="str">
            <v>32047</v>
          </cell>
          <cell r="CB106" t="str">
            <v>-</v>
          </cell>
          <cell r="CC106" t="str">
            <v>-</v>
          </cell>
          <cell r="CD106" t="str">
            <v>-</v>
          </cell>
          <cell r="CE106" t="str">
            <v>-</v>
          </cell>
          <cell r="CF106" t="str">
            <v>-</v>
          </cell>
          <cell r="CG106" t="str">
            <v>-</v>
          </cell>
          <cell r="CH106" t="str">
            <v>HUEHUETÁN</v>
          </cell>
          <cell r="CI106" t="str">
            <v>OCAMPO</v>
          </cell>
          <cell r="CJ106" t="str">
            <v>-</v>
          </cell>
          <cell r="CK106" t="str">
            <v>-</v>
          </cell>
          <cell r="CL106" t="str">
            <v>-</v>
          </cell>
          <cell r="CM106" t="str">
            <v>MÁRTIR DE CUILAPAN</v>
          </cell>
          <cell r="CN106" t="str">
            <v>MINERAL DEL CHICO</v>
          </cell>
          <cell r="CO106" t="str">
            <v>GUACHINANGO</v>
          </cell>
          <cell r="CP106" t="str">
            <v>IXTAPAN DE LA SAL</v>
          </cell>
          <cell r="CQ106" t="str">
            <v>LA HUACANA</v>
          </cell>
          <cell r="CR106" t="str">
            <v>-</v>
          </cell>
          <cell r="CS106" t="str">
            <v>-</v>
          </cell>
          <cell r="CT106" t="str">
            <v>-</v>
          </cell>
          <cell r="CU106" t="str">
            <v>TAMAZULÁPAM DEL ESPÍRITU SANTO</v>
          </cell>
          <cell r="CV106" t="str">
            <v>COXCATLÁN</v>
          </cell>
          <cell r="CW106" t="str">
            <v>-</v>
          </cell>
          <cell r="CX106" t="str">
            <v>-</v>
          </cell>
          <cell r="CY106" t="str">
            <v>VILLA HIDALGO</v>
          </cell>
          <cell r="CZ106" t="str">
            <v>-</v>
          </cell>
          <cell r="DA106" t="str">
            <v>QUIRIEGO</v>
          </cell>
          <cell r="DB106" t="str">
            <v>-</v>
          </cell>
          <cell r="DC106" t="str">
            <v>-</v>
          </cell>
          <cell r="DD106" t="str">
            <v>SAN LUCAS TECOPILCO</v>
          </cell>
          <cell r="DE106" t="str">
            <v>CATEMACO</v>
          </cell>
          <cell r="DF106" t="str">
            <v>HOCABÁ</v>
          </cell>
          <cell r="DG106" t="str">
            <v>TEÚL DE GONZÁLEZ ORTEGA</v>
          </cell>
        </row>
        <row r="107">
          <cell r="AT107" t="str">
            <v>-</v>
          </cell>
          <cell r="AU107" t="str">
            <v>-</v>
          </cell>
          <cell r="AV107" t="str">
            <v>-</v>
          </cell>
          <cell r="AW107" t="str">
            <v>-</v>
          </cell>
          <cell r="AX107" t="str">
            <v>-</v>
          </cell>
          <cell r="AY107" t="str">
            <v>-</v>
          </cell>
          <cell r="AZ107" t="str">
            <v>7038</v>
          </cell>
          <cell r="BA107" t="str">
            <v>8053</v>
          </cell>
          <cell r="BB107" t="str">
            <v>-</v>
          </cell>
          <cell r="BC107" t="str">
            <v>-</v>
          </cell>
          <cell r="BD107" t="str">
            <v>-</v>
          </cell>
          <cell r="BE107" t="str">
            <v>12043</v>
          </cell>
          <cell r="BF107" t="str">
            <v>13039</v>
          </cell>
          <cell r="BG107" t="str">
            <v>14040</v>
          </cell>
          <cell r="BH107" t="str">
            <v>15041</v>
          </cell>
          <cell r="BI107" t="str">
            <v>16036</v>
          </cell>
          <cell r="BJ107" t="str">
            <v>-</v>
          </cell>
          <cell r="BK107" t="str">
            <v>-</v>
          </cell>
          <cell r="BL107" t="str">
            <v>-</v>
          </cell>
          <cell r="BM107" t="str">
            <v>20032</v>
          </cell>
          <cell r="BN107" t="str">
            <v>21036</v>
          </cell>
          <cell r="BO107" t="str">
            <v>-</v>
          </cell>
          <cell r="BP107" t="str">
            <v>-</v>
          </cell>
          <cell r="BQ107" t="str">
            <v>24052</v>
          </cell>
          <cell r="BR107" t="str">
            <v>-</v>
          </cell>
          <cell r="BS107" t="str">
            <v>26050</v>
          </cell>
          <cell r="BT107" t="str">
            <v>-</v>
          </cell>
          <cell r="BU107" t="str">
            <v>-</v>
          </cell>
          <cell r="BV107" t="str">
            <v>29056</v>
          </cell>
          <cell r="BW107" t="str">
            <v>30033</v>
          </cell>
          <cell r="BX107" t="str">
            <v>31035</v>
          </cell>
          <cell r="BY107" t="str">
            <v>32050</v>
          </cell>
          <cell r="CB107" t="str">
            <v>-</v>
          </cell>
          <cell r="CC107" t="str">
            <v>-</v>
          </cell>
          <cell r="CD107" t="str">
            <v>-</v>
          </cell>
          <cell r="CE107" t="str">
            <v>-</v>
          </cell>
          <cell r="CF107" t="str">
            <v>-</v>
          </cell>
          <cell r="CG107" t="str">
            <v>-</v>
          </cell>
          <cell r="CH107" t="str">
            <v>HUIXTÁN</v>
          </cell>
          <cell r="CI107" t="str">
            <v>PRAXEDIS G. GUERRERO</v>
          </cell>
          <cell r="CJ107" t="str">
            <v>-</v>
          </cell>
          <cell r="CK107" t="str">
            <v>-</v>
          </cell>
          <cell r="CL107" t="str">
            <v>-</v>
          </cell>
          <cell r="CM107" t="str">
            <v>METLATÓNOC</v>
          </cell>
          <cell r="CN107" t="str">
            <v>MINERAL DEL MONTE</v>
          </cell>
          <cell r="CO107" t="str">
            <v>HOSTOTIPAQUILLO</v>
          </cell>
          <cell r="CP107" t="str">
            <v>IXTAPAN DEL ORO</v>
          </cell>
          <cell r="CQ107" t="str">
            <v>HUANDACAREO</v>
          </cell>
          <cell r="CR107" t="str">
            <v>-</v>
          </cell>
          <cell r="CS107" t="str">
            <v>-</v>
          </cell>
          <cell r="CT107" t="str">
            <v>-</v>
          </cell>
          <cell r="CU107" t="str">
            <v>FRESNILLO DE TRUJANO</v>
          </cell>
          <cell r="CV107" t="str">
            <v>COYOMEAPAN</v>
          </cell>
          <cell r="CW107" t="str">
            <v>-</v>
          </cell>
          <cell r="CX107" t="str">
            <v>-</v>
          </cell>
          <cell r="CY107" t="str">
            <v>VILLA JUÁREZ</v>
          </cell>
          <cell r="CZ107" t="str">
            <v>-</v>
          </cell>
          <cell r="DA107" t="str">
            <v>RAYÓN</v>
          </cell>
          <cell r="DB107" t="str">
            <v>-</v>
          </cell>
          <cell r="DC107" t="str">
            <v>-</v>
          </cell>
          <cell r="DD107" t="str">
            <v>SANTA ANA NOPALUCAN</v>
          </cell>
          <cell r="DE107" t="str">
            <v>CAZONES</v>
          </cell>
          <cell r="DF107" t="str">
            <v>HOCTÚN</v>
          </cell>
          <cell r="DG107" t="str">
            <v>VETAGRANDE</v>
          </cell>
        </row>
        <row r="108">
          <cell r="AT108" t="str">
            <v>-</v>
          </cell>
          <cell r="AU108" t="str">
            <v>-</v>
          </cell>
          <cell r="AV108" t="str">
            <v>-</v>
          </cell>
          <cell r="AW108" t="str">
            <v>-</v>
          </cell>
          <cell r="AX108" t="str">
            <v>-</v>
          </cell>
          <cell r="AY108" t="str">
            <v>-</v>
          </cell>
          <cell r="AZ108" t="str">
            <v>7039</v>
          </cell>
          <cell r="BA108" t="str">
            <v>8054</v>
          </cell>
          <cell r="BB108" t="str">
            <v>-</v>
          </cell>
          <cell r="BC108" t="str">
            <v>-</v>
          </cell>
          <cell r="BD108" t="str">
            <v>-</v>
          </cell>
          <cell r="BE108" t="str">
            <v>12044</v>
          </cell>
          <cell r="BF108" t="str">
            <v>13040</v>
          </cell>
          <cell r="BG108" t="str">
            <v>14041</v>
          </cell>
          <cell r="BH108" t="str">
            <v>15043</v>
          </cell>
          <cell r="BI108" t="str">
            <v>16037</v>
          </cell>
          <cell r="BJ108" t="str">
            <v>-</v>
          </cell>
          <cell r="BK108" t="str">
            <v>-</v>
          </cell>
          <cell r="BL108" t="str">
            <v>-</v>
          </cell>
          <cell r="BM108" t="str">
            <v>20033</v>
          </cell>
          <cell r="BN108" t="str">
            <v>21037</v>
          </cell>
          <cell r="BO108" t="str">
            <v>-</v>
          </cell>
          <cell r="BP108" t="str">
            <v>-</v>
          </cell>
          <cell r="BQ108">
            <v>24999</v>
          </cell>
          <cell r="BR108" t="str">
            <v>-</v>
          </cell>
          <cell r="BS108" t="str">
            <v>26051</v>
          </cell>
          <cell r="BT108" t="str">
            <v>-</v>
          </cell>
          <cell r="BU108" t="str">
            <v>-</v>
          </cell>
          <cell r="BV108" t="str">
            <v>29057</v>
          </cell>
          <cell r="BW108" t="str">
            <v>30034</v>
          </cell>
          <cell r="BX108" t="str">
            <v>31036</v>
          </cell>
          <cell r="BY108" t="str">
            <v>32053</v>
          </cell>
          <cell r="CB108" t="str">
            <v>-</v>
          </cell>
          <cell r="CC108" t="str">
            <v>-</v>
          </cell>
          <cell r="CD108" t="str">
            <v>-</v>
          </cell>
          <cell r="CE108" t="str">
            <v>-</v>
          </cell>
          <cell r="CF108" t="str">
            <v>-</v>
          </cell>
          <cell r="CG108" t="str">
            <v>-</v>
          </cell>
          <cell r="CH108" t="str">
            <v>HUITIUPÁN</v>
          </cell>
          <cell r="CI108" t="str">
            <v>RIVA PALACIO</v>
          </cell>
          <cell r="CJ108" t="str">
            <v>-</v>
          </cell>
          <cell r="CK108" t="str">
            <v>-</v>
          </cell>
          <cell r="CL108" t="str">
            <v>-</v>
          </cell>
          <cell r="CM108" t="str">
            <v>MOCHITLÁN</v>
          </cell>
          <cell r="CN108" t="str">
            <v>LA MISIÓN</v>
          </cell>
          <cell r="CO108" t="str">
            <v>HUEJÚCAR</v>
          </cell>
          <cell r="CP108" t="str">
            <v>XALATLACO</v>
          </cell>
          <cell r="CQ108" t="str">
            <v>HUANIQUEO</v>
          </cell>
          <cell r="CR108" t="str">
            <v>-</v>
          </cell>
          <cell r="CS108" t="str">
            <v>-</v>
          </cell>
          <cell r="CT108" t="str">
            <v>-</v>
          </cell>
          <cell r="CU108" t="str">
            <v>GUADALUPE ETLA</v>
          </cell>
          <cell r="CV108" t="str">
            <v>COYOTEPEC</v>
          </cell>
          <cell r="CW108" t="str">
            <v>-</v>
          </cell>
          <cell r="CX108" t="str">
            <v>-</v>
          </cell>
          <cell r="CY108" t="str">
            <v>VILLA DE ARISTA</v>
          </cell>
          <cell r="CZ108" t="str">
            <v>-</v>
          </cell>
          <cell r="DA108" t="str">
            <v>ROSARIO</v>
          </cell>
          <cell r="DB108" t="str">
            <v>-</v>
          </cell>
          <cell r="DC108" t="str">
            <v>-</v>
          </cell>
          <cell r="DD108" t="str">
            <v>SANTA APOLONIA TEACALCO</v>
          </cell>
          <cell r="DE108" t="str">
            <v>CERRO AZUL</v>
          </cell>
          <cell r="DF108" t="str">
            <v>HOMÚN</v>
          </cell>
          <cell r="DG108" t="str">
            <v>VILLA GONZÁLEZ ORTEGA</v>
          </cell>
        </row>
        <row r="109">
          <cell r="AT109" t="str">
            <v>-</v>
          </cell>
          <cell r="AU109" t="str">
            <v>-</v>
          </cell>
          <cell r="AV109" t="str">
            <v>-</v>
          </cell>
          <cell r="AW109" t="str">
            <v>-</v>
          </cell>
          <cell r="AX109" t="str">
            <v>-</v>
          </cell>
          <cell r="AY109" t="str">
            <v>-</v>
          </cell>
          <cell r="AZ109" t="str">
            <v>7041</v>
          </cell>
          <cell r="BA109" t="str">
            <v>8056</v>
          </cell>
          <cell r="BB109" t="str">
            <v>-</v>
          </cell>
          <cell r="BC109" t="str">
            <v>-</v>
          </cell>
          <cell r="BD109" t="str">
            <v>-</v>
          </cell>
          <cell r="BE109" t="str">
            <v>12045</v>
          </cell>
          <cell r="BF109" t="str">
            <v>13042</v>
          </cell>
          <cell r="BG109" t="str">
            <v>14042</v>
          </cell>
          <cell r="BH109" t="str">
            <v>15044</v>
          </cell>
          <cell r="BI109" t="str">
            <v>16039</v>
          </cell>
          <cell r="BJ109" t="str">
            <v>-</v>
          </cell>
          <cell r="BK109" t="str">
            <v>-</v>
          </cell>
          <cell r="BL109" t="str">
            <v>-</v>
          </cell>
          <cell r="BM109" t="str">
            <v>20034</v>
          </cell>
          <cell r="BN109" t="str">
            <v>21038</v>
          </cell>
          <cell r="BO109" t="str">
            <v>-</v>
          </cell>
          <cell r="BP109" t="str">
            <v>-</v>
          </cell>
          <cell r="BQ109" t="str">
            <v>-</v>
          </cell>
          <cell r="BR109" t="str">
            <v>-</v>
          </cell>
          <cell r="BS109" t="str">
            <v>26052</v>
          </cell>
          <cell r="BT109" t="str">
            <v>-</v>
          </cell>
          <cell r="BU109" t="str">
            <v>-</v>
          </cell>
          <cell r="BV109" t="str">
            <v>29058</v>
          </cell>
          <cell r="BW109" t="str">
            <v>30035</v>
          </cell>
          <cell r="BX109" t="str">
            <v>31037</v>
          </cell>
          <cell r="BY109" t="str">
            <v>32058</v>
          </cell>
          <cell r="CB109" t="str">
            <v>-</v>
          </cell>
          <cell r="CC109" t="str">
            <v>-</v>
          </cell>
          <cell r="CD109" t="str">
            <v>-</v>
          </cell>
          <cell r="CE109" t="str">
            <v>-</v>
          </cell>
          <cell r="CF109" t="str">
            <v>-</v>
          </cell>
          <cell r="CG109" t="str">
            <v>-</v>
          </cell>
          <cell r="CH109" t="str">
            <v>LA INDEPENDENCIA</v>
          </cell>
          <cell r="CI109" t="str">
            <v>ROSARIO</v>
          </cell>
          <cell r="CJ109" t="str">
            <v>-</v>
          </cell>
          <cell r="CK109" t="str">
            <v>-</v>
          </cell>
          <cell r="CL109" t="str">
            <v>-</v>
          </cell>
          <cell r="CM109" t="str">
            <v>OLINALÁ</v>
          </cell>
          <cell r="CN109" t="str">
            <v>MOLANGO DE ESCAMILLA</v>
          </cell>
          <cell r="CO109" t="str">
            <v>HUEJUQUILLA EL ALTO</v>
          </cell>
          <cell r="CP109" t="str">
            <v>JALTENCO</v>
          </cell>
          <cell r="CQ109" t="str">
            <v>HUIRAMBA</v>
          </cell>
          <cell r="CR109" t="str">
            <v>-</v>
          </cell>
          <cell r="CS109" t="str">
            <v>-</v>
          </cell>
          <cell r="CT109" t="str">
            <v>-</v>
          </cell>
          <cell r="CU109" t="str">
            <v>GUADALUPE DE RAMÍREZ</v>
          </cell>
          <cell r="CV109" t="str">
            <v>CUAPIAXTLA DE MADERO</v>
          </cell>
          <cell r="CW109" t="str">
            <v>-</v>
          </cell>
          <cell r="CX109" t="str">
            <v>-</v>
          </cell>
          <cell r="CY109" t="str">
            <v>EL NARANJO</v>
          </cell>
          <cell r="CZ109" t="str">
            <v>-</v>
          </cell>
          <cell r="DA109" t="str">
            <v>SAHUARIPA</v>
          </cell>
          <cell r="DB109" t="str">
            <v>-</v>
          </cell>
          <cell r="DC109" t="str">
            <v>-</v>
          </cell>
          <cell r="DD109" t="str">
            <v>SANTA CATARINA AYOMETLA</v>
          </cell>
          <cell r="DE109" t="str">
            <v>CITLALTÉPETL</v>
          </cell>
          <cell r="DF109" t="str">
            <v>HUHÍ</v>
          </cell>
          <cell r="DG109" t="str">
            <v>SANTA MARÍA DE LA PAZ</v>
          </cell>
        </row>
        <row r="110">
          <cell r="AT110" t="str">
            <v>-</v>
          </cell>
          <cell r="AU110" t="str">
            <v>-</v>
          </cell>
          <cell r="AV110" t="str">
            <v>-</v>
          </cell>
          <cell r="AW110" t="str">
            <v>-</v>
          </cell>
          <cell r="AX110" t="str">
            <v>-</v>
          </cell>
          <cell r="AY110" t="str">
            <v>-</v>
          </cell>
          <cell r="AZ110" t="str">
            <v>7042</v>
          </cell>
          <cell r="BA110" t="str">
            <v>8057</v>
          </cell>
          <cell r="BB110" t="str">
            <v>-</v>
          </cell>
          <cell r="BC110" t="str">
            <v>-</v>
          </cell>
          <cell r="BD110" t="str">
            <v>-</v>
          </cell>
          <cell r="BE110" t="str">
            <v>12047</v>
          </cell>
          <cell r="BF110" t="str">
            <v>13043</v>
          </cell>
          <cell r="BG110" t="str">
            <v>14043</v>
          </cell>
          <cell r="BH110" t="str">
            <v>15045</v>
          </cell>
          <cell r="BI110" t="str">
            <v>16040</v>
          </cell>
          <cell r="BJ110" t="str">
            <v>-</v>
          </cell>
          <cell r="BK110" t="str">
            <v>-</v>
          </cell>
          <cell r="BL110" t="str">
            <v>-</v>
          </cell>
          <cell r="BM110" t="str">
            <v>20035</v>
          </cell>
          <cell r="BN110" t="str">
            <v>21039</v>
          </cell>
          <cell r="BO110" t="str">
            <v>-</v>
          </cell>
          <cell r="BP110" t="str">
            <v>-</v>
          </cell>
          <cell r="BQ110" t="str">
            <v>-</v>
          </cell>
          <cell r="BR110" t="str">
            <v>-</v>
          </cell>
          <cell r="BS110" t="str">
            <v>26053</v>
          </cell>
          <cell r="BT110" t="str">
            <v>-</v>
          </cell>
          <cell r="BU110" t="str">
            <v>-</v>
          </cell>
          <cell r="BV110" t="str">
            <v>29059</v>
          </cell>
          <cell r="BW110" t="str">
            <v>30036</v>
          </cell>
          <cell r="BX110" t="str">
            <v>31039</v>
          </cell>
          <cell r="BY110">
            <v>32999</v>
          </cell>
          <cell r="CB110" t="str">
            <v>-</v>
          </cell>
          <cell r="CC110" t="str">
            <v>-</v>
          </cell>
          <cell r="CD110" t="str">
            <v>-</v>
          </cell>
          <cell r="CE110" t="str">
            <v>-</v>
          </cell>
          <cell r="CF110" t="str">
            <v>-</v>
          </cell>
          <cell r="CG110" t="str">
            <v>-</v>
          </cell>
          <cell r="CH110" t="str">
            <v>IXHUATÁN</v>
          </cell>
          <cell r="CI110" t="str">
            <v>SAN FRANCISCO DE BORJA</v>
          </cell>
          <cell r="CJ110" t="str">
            <v>-</v>
          </cell>
          <cell r="CK110" t="str">
            <v>-</v>
          </cell>
          <cell r="CL110" t="str">
            <v>-</v>
          </cell>
          <cell r="CM110" t="str">
            <v>PEDRO ASCENCIO ALQUISIRAS</v>
          </cell>
          <cell r="CN110" t="str">
            <v>NICOLÁS FLORES</v>
          </cell>
          <cell r="CO110" t="str">
            <v>LA HUERTA</v>
          </cell>
          <cell r="CP110" t="str">
            <v>JILOTEPEC</v>
          </cell>
          <cell r="CQ110" t="str">
            <v>INDAPARAPEO</v>
          </cell>
          <cell r="CR110" t="str">
            <v>-</v>
          </cell>
          <cell r="CS110" t="str">
            <v>-</v>
          </cell>
          <cell r="CT110" t="str">
            <v>-</v>
          </cell>
          <cell r="CU110" t="str">
            <v>GUELATAO DE JUÁREZ</v>
          </cell>
          <cell r="CV110" t="str">
            <v>CUAUTEMPAN</v>
          </cell>
          <cell r="CW110" t="str">
            <v>-</v>
          </cell>
          <cell r="CX110" t="str">
            <v>-</v>
          </cell>
          <cell r="CY110" t="str">
            <v>NO IDENTIFICADO</v>
          </cell>
          <cell r="CZ110" t="str">
            <v>-</v>
          </cell>
          <cell r="DA110" t="str">
            <v>SAN FELIPE DE JESÚS</v>
          </cell>
          <cell r="DB110" t="str">
            <v>-</v>
          </cell>
          <cell r="DC110" t="str">
            <v>-</v>
          </cell>
          <cell r="DD110" t="str">
            <v>SANTA CRUZ QUILEHTLA</v>
          </cell>
          <cell r="DE110" t="str">
            <v>COACOATZINTLA</v>
          </cell>
          <cell r="DF110" t="str">
            <v>IXIL</v>
          </cell>
          <cell r="DG110" t="str">
            <v>NO IDENTIFICADO</v>
          </cell>
        </row>
        <row r="111">
          <cell r="AT111" t="str">
            <v>-</v>
          </cell>
          <cell r="AU111" t="str">
            <v>-</v>
          </cell>
          <cell r="AV111" t="str">
            <v>-</v>
          </cell>
          <cell r="AW111" t="str">
            <v>-</v>
          </cell>
          <cell r="AX111" t="str">
            <v>-</v>
          </cell>
          <cell r="AY111" t="str">
            <v>-</v>
          </cell>
          <cell r="AZ111" t="str">
            <v>7043</v>
          </cell>
          <cell r="BA111" t="str">
            <v>8058</v>
          </cell>
          <cell r="BB111" t="str">
            <v>-</v>
          </cell>
          <cell r="BC111" t="str">
            <v>-</v>
          </cell>
          <cell r="BD111" t="str">
            <v>-</v>
          </cell>
          <cell r="BE111" t="str">
            <v>12049</v>
          </cell>
          <cell r="BF111" t="str">
            <v>13044</v>
          </cell>
          <cell r="BG111" t="str">
            <v>14045</v>
          </cell>
          <cell r="BH111" t="str">
            <v>15046</v>
          </cell>
          <cell r="BI111" t="str">
            <v>16041</v>
          </cell>
          <cell r="BJ111" t="str">
            <v>-</v>
          </cell>
          <cell r="BK111" t="str">
            <v>-</v>
          </cell>
          <cell r="BL111" t="str">
            <v>-</v>
          </cell>
          <cell r="BM111" t="str">
            <v>20036</v>
          </cell>
          <cell r="BN111" t="str">
            <v>21040</v>
          </cell>
          <cell r="BO111" t="str">
            <v>-</v>
          </cell>
          <cell r="BP111" t="str">
            <v>-</v>
          </cell>
          <cell r="BQ111" t="str">
            <v>-</v>
          </cell>
          <cell r="BR111" t="str">
            <v>-</v>
          </cell>
          <cell r="BS111" t="str">
            <v>26054</v>
          </cell>
          <cell r="BT111" t="str">
            <v>-</v>
          </cell>
          <cell r="BU111" t="str">
            <v>-</v>
          </cell>
          <cell r="BV111" t="str">
            <v>29060</v>
          </cell>
          <cell r="BW111" t="str">
            <v>30037</v>
          </cell>
          <cell r="BX111" t="str">
            <v>31042</v>
          </cell>
          <cell r="BY111" t="str">
            <v>-</v>
          </cell>
          <cell r="CB111" t="str">
            <v>-</v>
          </cell>
          <cell r="CC111" t="str">
            <v>-</v>
          </cell>
          <cell r="CD111" t="str">
            <v>-</v>
          </cell>
          <cell r="CE111" t="str">
            <v>-</v>
          </cell>
          <cell r="CF111" t="str">
            <v>-</v>
          </cell>
          <cell r="CG111" t="str">
            <v>-</v>
          </cell>
          <cell r="CH111" t="str">
            <v>IXTACOMITÁN</v>
          </cell>
          <cell r="CI111" t="str">
            <v>SAN FRANCISCO DE CONCHOS</v>
          </cell>
          <cell r="CJ111" t="str">
            <v>-</v>
          </cell>
          <cell r="CK111" t="str">
            <v>-</v>
          </cell>
          <cell r="CL111" t="str">
            <v>-</v>
          </cell>
          <cell r="CM111" t="str">
            <v>PILCAYA</v>
          </cell>
          <cell r="CN111" t="str">
            <v>NOPALA DE VILLAGRÁN</v>
          </cell>
          <cell r="CO111" t="str">
            <v>IXTLAHUACÁN DEL RÍO</v>
          </cell>
          <cell r="CP111" t="str">
            <v>JILOTZINGO</v>
          </cell>
          <cell r="CQ111" t="str">
            <v>IRIMBO</v>
          </cell>
          <cell r="CR111" t="str">
            <v>-</v>
          </cell>
          <cell r="CS111" t="str">
            <v>-</v>
          </cell>
          <cell r="CT111" t="str">
            <v>-</v>
          </cell>
          <cell r="CU111" t="str">
            <v>GUEVEA DE HUMBOLDT</v>
          </cell>
          <cell r="CV111" t="str">
            <v>CUAUTINCHÁN</v>
          </cell>
          <cell r="CW111" t="str">
            <v>-</v>
          </cell>
          <cell r="CX111" t="str">
            <v>-</v>
          </cell>
          <cell r="CY111" t="str">
            <v>-</v>
          </cell>
          <cell r="CZ111" t="str">
            <v>-</v>
          </cell>
          <cell r="DA111" t="str">
            <v>SAN JAVIER</v>
          </cell>
          <cell r="DB111" t="str">
            <v>-</v>
          </cell>
          <cell r="DC111" t="str">
            <v>-</v>
          </cell>
          <cell r="DD111" t="str">
            <v>SANTA ISABEL XILOXOXTLA</v>
          </cell>
          <cell r="DE111" t="str">
            <v>COAHUITLÁN</v>
          </cell>
          <cell r="DF111" t="str">
            <v>KANTUNIL</v>
          </cell>
          <cell r="DG111" t="str">
            <v>-</v>
          </cell>
        </row>
        <row r="112">
          <cell r="AT112" t="str">
            <v>-</v>
          </cell>
          <cell r="AU112" t="str">
            <v>-</v>
          </cell>
          <cell r="AV112" t="str">
            <v>-</v>
          </cell>
          <cell r="AW112" t="str">
            <v>-</v>
          </cell>
          <cell r="AX112" t="str">
            <v>-</v>
          </cell>
          <cell r="AY112" t="str">
            <v>-</v>
          </cell>
          <cell r="AZ112" t="str">
            <v>7044</v>
          </cell>
          <cell r="BA112" t="str">
            <v>8059</v>
          </cell>
          <cell r="BB112" t="str">
            <v>-</v>
          </cell>
          <cell r="BC112" t="str">
            <v>-</v>
          </cell>
          <cell r="BD112" t="str">
            <v>-</v>
          </cell>
          <cell r="BE112" t="str">
            <v>12054</v>
          </cell>
          <cell r="BF112" t="str">
            <v>13045</v>
          </cell>
          <cell r="BG112" t="str">
            <v>14046</v>
          </cell>
          <cell r="BH112" t="str">
            <v>15047</v>
          </cell>
          <cell r="BI112" t="str">
            <v>16042</v>
          </cell>
          <cell r="BJ112" t="str">
            <v>-</v>
          </cell>
          <cell r="BK112" t="str">
            <v>-</v>
          </cell>
          <cell r="BL112" t="str">
            <v>-</v>
          </cell>
          <cell r="BM112" t="str">
            <v>20037</v>
          </cell>
          <cell r="BN112" t="str">
            <v>21042</v>
          </cell>
          <cell r="BO112" t="str">
            <v>-</v>
          </cell>
          <cell r="BP112" t="str">
            <v>-</v>
          </cell>
          <cell r="BQ112" t="str">
            <v>-</v>
          </cell>
          <cell r="BR112" t="str">
            <v>-</v>
          </cell>
          <cell r="BS112" t="str">
            <v>26056</v>
          </cell>
          <cell r="BT112" t="str">
            <v>-</v>
          </cell>
          <cell r="BU112" t="str">
            <v>-</v>
          </cell>
          <cell r="BV112">
            <v>29999</v>
          </cell>
          <cell r="BW112" t="str">
            <v>30040</v>
          </cell>
          <cell r="BX112" t="str">
            <v>31043</v>
          </cell>
          <cell r="BY112" t="str">
            <v>-</v>
          </cell>
          <cell r="CB112" t="str">
            <v>-</v>
          </cell>
          <cell r="CC112" t="str">
            <v>-</v>
          </cell>
          <cell r="CD112" t="str">
            <v>-</v>
          </cell>
          <cell r="CE112" t="str">
            <v>-</v>
          </cell>
          <cell r="CF112" t="str">
            <v>-</v>
          </cell>
          <cell r="CG112" t="str">
            <v>-</v>
          </cell>
          <cell r="CH112" t="str">
            <v>IXTAPA</v>
          </cell>
          <cell r="CI112" t="str">
            <v>SAN FRANCISCO DEL ORO</v>
          </cell>
          <cell r="CJ112" t="str">
            <v>-</v>
          </cell>
          <cell r="CK112" t="str">
            <v>-</v>
          </cell>
          <cell r="CL112" t="str">
            <v>-</v>
          </cell>
          <cell r="CM112" t="str">
            <v>SAN MIGUEL TOTOLAPAN</v>
          </cell>
          <cell r="CN112" t="str">
            <v>OMITLÁN DE JUÁREZ</v>
          </cell>
          <cell r="CO112" t="str">
            <v>JALOSTOTITLÁN</v>
          </cell>
          <cell r="CP112" t="str">
            <v>JIQUIPILCO</v>
          </cell>
          <cell r="CQ112" t="str">
            <v>IXTLÁN</v>
          </cell>
          <cell r="CR112" t="str">
            <v>-</v>
          </cell>
          <cell r="CS112" t="str">
            <v>-</v>
          </cell>
          <cell r="CT112" t="str">
            <v>-</v>
          </cell>
          <cell r="CU112" t="str">
            <v>MESONES HIDALGO</v>
          </cell>
          <cell r="CV112" t="str">
            <v>CUAYUCA DE ANDRADE</v>
          </cell>
          <cell r="CW112" t="str">
            <v>-</v>
          </cell>
          <cell r="CX112" t="str">
            <v>-</v>
          </cell>
          <cell r="CY112" t="str">
            <v>-</v>
          </cell>
          <cell r="CZ112" t="str">
            <v>-</v>
          </cell>
          <cell r="DA112" t="str">
            <v>SAN MIGUEL DE HORCASITAS</v>
          </cell>
          <cell r="DB112" t="str">
            <v>-</v>
          </cell>
          <cell r="DC112" t="str">
            <v>-</v>
          </cell>
          <cell r="DD112" t="str">
            <v>NO IDENTIFICADO</v>
          </cell>
          <cell r="DE112" t="str">
            <v>COATZINTLA</v>
          </cell>
          <cell r="DF112" t="str">
            <v>KAUA</v>
          </cell>
          <cell r="DG112" t="str">
            <v>-</v>
          </cell>
        </row>
        <row r="113">
          <cell r="AT113" t="str">
            <v>-</v>
          </cell>
          <cell r="AU113" t="str">
            <v>-</v>
          </cell>
          <cell r="AV113" t="str">
            <v>-</v>
          </cell>
          <cell r="AW113" t="str">
            <v>-</v>
          </cell>
          <cell r="AX113" t="str">
            <v>-</v>
          </cell>
          <cell r="AY113" t="str">
            <v>-</v>
          </cell>
          <cell r="AZ113" t="str">
            <v>7045</v>
          </cell>
          <cell r="BA113" t="str">
            <v>8060</v>
          </cell>
          <cell r="BB113" t="str">
            <v>-</v>
          </cell>
          <cell r="BC113" t="str">
            <v>-</v>
          </cell>
          <cell r="BD113" t="str">
            <v>-</v>
          </cell>
          <cell r="BE113" t="str">
            <v>12059</v>
          </cell>
          <cell r="BF113" t="str">
            <v>13047</v>
          </cell>
          <cell r="BG113" t="str">
            <v>14047</v>
          </cell>
          <cell r="BH113" t="str">
            <v>15048</v>
          </cell>
          <cell r="BI113" t="str">
            <v>16044</v>
          </cell>
          <cell r="BJ113" t="str">
            <v>-</v>
          </cell>
          <cell r="BK113" t="str">
            <v>-</v>
          </cell>
          <cell r="BL113" t="str">
            <v>-</v>
          </cell>
          <cell r="BM113" t="str">
            <v>20038</v>
          </cell>
          <cell r="BN113" t="str">
            <v>21044</v>
          </cell>
          <cell r="BO113" t="str">
            <v>-</v>
          </cell>
          <cell r="BP113" t="str">
            <v>-</v>
          </cell>
          <cell r="BQ113" t="str">
            <v>-</v>
          </cell>
          <cell r="BR113" t="str">
            <v>-</v>
          </cell>
          <cell r="BS113" t="str">
            <v>26057</v>
          </cell>
          <cell r="BT113" t="str">
            <v>-</v>
          </cell>
          <cell r="BU113" t="str">
            <v>-</v>
          </cell>
          <cell r="BV113" t="str">
            <v>-</v>
          </cell>
          <cell r="BW113" t="str">
            <v>30041</v>
          </cell>
          <cell r="BX113" t="str">
            <v>31044</v>
          </cell>
          <cell r="BY113" t="str">
            <v>-</v>
          </cell>
          <cell r="CB113" t="str">
            <v>-</v>
          </cell>
          <cell r="CC113" t="str">
            <v>-</v>
          </cell>
          <cell r="CD113" t="str">
            <v>-</v>
          </cell>
          <cell r="CE113" t="str">
            <v>-</v>
          </cell>
          <cell r="CF113" t="str">
            <v>-</v>
          </cell>
          <cell r="CG113" t="str">
            <v>-</v>
          </cell>
          <cell r="CH113" t="str">
            <v>IXTAPANGAJOYA</v>
          </cell>
          <cell r="CI113" t="str">
            <v>SANTA BÁRBARA</v>
          </cell>
          <cell r="CJ113" t="str">
            <v>-</v>
          </cell>
          <cell r="CK113" t="str">
            <v>-</v>
          </cell>
          <cell r="CL113" t="str">
            <v>-</v>
          </cell>
          <cell r="CM113" t="str">
            <v>TEPECOACUILCO DE TRUJANO</v>
          </cell>
          <cell r="CN113" t="str">
            <v>PACULA</v>
          </cell>
          <cell r="CO113" t="str">
            <v>JAMAY</v>
          </cell>
          <cell r="CP113" t="str">
            <v>JOCOTITLÁN</v>
          </cell>
          <cell r="CQ113" t="str">
            <v>JIMÉNEZ</v>
          </cell>
          <cell r="CR113" t="str">
            <v>-</v>
          </cell>
          <cell r="CS113" t="str">
            <v>-</v>
          </cell>
          <cell r="CT113" t="str">
            <v>-</v>
          </cell>
          <cell r="CU113" t="str">
            <v>VILLA HIDALGO</v>
          </cell>
          <cell r="CV113" t="str">
            <v>CUYOACO</v>
          </cell>
          <cell r="CW113" t="str">
            <v>-</v>
          </cell>
          <cell r="CX113" t="str">
            <v>-</v>
          </cell>
          <cell r="CY113" t="str">
            <v>-</v>
          </cell>
          <cell r="CZ113" t="str">
            <v>-</v>
          </cell>
          <cell r="DA113" t="str">
            <v>SAN PEDRO DE LA CUEVA</v>
          </cell>
          <cell r="DB113" t="str">
            <v>-</v>
          </cell>
          <cell r="DC113" t="str">
            <v>-</v>
          </cell>
          <cell r="DD113" t="str">
            <v>-</v>
          </cell>
          <cell r="DE113" t="str">
            <v>COETZALA</v>
          </cell>
          <cell r="DF113" t="str">
            <v>KINCHIL</v>
          </cell>
          <cell r="DG113" t="str">
            <v>-</v>
          </cell>
        </row>
        <row r="114">
          <cell r="AT114" t="str">
            <v>-</v>
          </cell>
          <cell r="AU114" t="str">
            <v>-</v>
          </cell>
          <cell r="AV114" t="str">
            <v>-</v>
          </cell>
          <cell r="AW114" t="str">
            <v>-</v>
          </cell>
          <cell r="AX114" t="str">
            <v>-</v>
          </cell>
          <cell r="AY114" t="str">
            <v>-</v>
          </cell>
          <cell r="AZ114" t="str">
            <v>7046</v>
          </cell>
          <cell r="BA114" t="str">
            <v>8061</v>
          </cell>
          <cell r="BB114" t="str">
            <v>-</v>
          </cell>
          <cell r="BC114" t="str">
            <v>-</v>
          </cell>
          <cell r="BD114" t="str">
            <v>-</v>
          </cell>
          <cell r="BE114" t="str">
            <v>12060</v>
          </cell>
          <cell r="BF114" t="str">
            <v>13049</v>
          </cell>
          <cell r="BG114" t="str">
            <v>14048</v>
          </cell>
          <cell r="BH114" t="str">
            <v>15049</v>
          </cell>
          <cell r="BI114" t="str">
            <v>16045</v>
          </cell>
          <cell r="BJ114" t="str">
            <v>-</v>
          </cell>
          <cell r="BK114" t="str">
            <v>-</v>
          </cell>
          <cell r="BL114" t="str">
            <v>-</v>
          </cell>
          <cell r="BM114" t="str">
            <v>20040</v>
          </cell>
          <cell r="BN114" t="str">
            <v>21045</v>
          </cell>
          <cell r="BO114" t="str">
            <v>-</v>
          </cell>
          <cell r="BP114" t="str">
            <v>-</v>
          </cell>
          <cell r="BQ114" t="str">
            <v>-</v>
          </cell>
          <cell r="BR114" t="str">
            <v>-</v>
          </cell>
          <cell r="BS114" t="str">
            <v>26059</v>
          </cell>
          <cell r="BT114" t="str">
            <v>-</v>
          </cell>
          <cell r="BU114" t="str">
            <v>-</v>
          </cell>
          <cell r="BV114" t="str">
            <v>-</v>
          </cell>
          <cell r="BW114" t="str">
            <v>30042</v>
          </cell>
          <cell r="BX114" t="str">
            <v>31045</v>
          </cell>
          <cell r="BY114" t="str">
            <v>-</v>
          </cell>
          <cell r="CB114" t="str">
            <v>-</v>
          </cell>
          <cell r="CC114" t="str">
            <v>-</v>
          </cell>
          <cell r="CD114" t="str">
            <v>-</v>
          </cell>
          <cell r="CE114" t="str">
            <v>-</v>
          </cell>
          <cell r="CF114" t="str">
            <v>-</v>
          </cell>
          <cell r="CG114" t="str">
            <v>-</v>
          </cell>
          <cell r="CH114" t="str">
            <v>JIQUIPILAS</v>
          </cell>
          <cell r="CI114" t="str">
            <v>SATEVÓ</v>
          </cell>
          <cell r="CJ114" t="str">
            <v>-</v>
          </cell>
          <cell r="CK114" t="str">
            <v>-</v>
          </cell>
          <cell r="CL114" t="str">
            <v>-</v>
          </cell>
          <cell r="CM114" t="str">
            <v>TETIPAC</v>
          </cell>
          <cell r="CN114" t="str">
            <v>PISAFLORES</v>
          </cell>
          <cell r="CO114" t="str">
            <v>JESÚS MARÍA</v>
          </cell>
          <cell r="CP114" t="str">
            <v>JOQUICINGO</v>
          </cell>
          <cell r="CQ114" t="str">
            <v>JIQUILPAN</v>
          </cell>
          <cell r="CR114" t="str">
            <v>-</v>
          </cell>
          <cell r="CS114" t="str">
            <v>-</v>
          </cell>
          <cell r="CT114" t="str">
            <v>-</v>
          </cell>
          <cell r="CU114" t="str">
            <v>HUAUTEPEC</v>
          </cell>
          <cell r="CV114" t="str">
            <v>CHALCHICOMULA DE SESMA</v>
          </cell>
          <cell r="CW114" t="str">
            <v>-</v>
          </cell>
          <cell r="CX114" t="str">
            <v>-</v>
          </cell>
          <cell r="CY114" t="str">
            <v>-</v>
          </cell>
          <cell r="CZ114" t="str">
            <v>-</v>
          </cell>
          <cell r="DA114" t="str">
            <v>SANTA CRUZ</v>
          </cell>
          <cell r="DB114" t="str">
            <v>-</v>
          </cell>
          <cell r="DC114" t="str">
            <v>-</v>
          </cell>
          <cell r="DD114" t="str">
            <v>-</v>
          </cell>
          <cell r="DE114" t="str">
            <v>COLIPA</v>
          </cell>
          <cell r="DF114" t="str">
            <v>KOPOMÁ</v>
          </cell>
          <cell r="DG114" t="str">
            <v>-</v>
          </cell>
        </row>
        <row r="115">
          <cell r="AT115" t="str">
            <v>-</v>
          </cell>
          <cell r="AU115" t="str">
            <v>-</v>
          </cell>
          <cell r="AV115" t="str">
            <v>-</v>
          </cell>
          <cell r="AW115" t="str">
            <v>-</v>
          </cell>
          <cell r="AX115" t="str">
            <v>-</v>
          </cell>
          <cell r="AY115" t="str">
            <v>-</v>
          </cell>
          <cell r="AZ115" t="str">
            <v>7047</v>
          </cell>
          <cell r="BA115" t="str">
            <v>8063</v>
          </cell>
          <cell r="BB115" t="str">
            <v>-</v>
          </cell>
          <cell r="BC115" t="str">
            <v>-</v>
          </cell>
          <cell r="BD115" t="str">
            <v>-</v>
          </cell>
          <cell r="BE115" t="str">
            <v>12062</v>
          </cell>
          <cell r="BF115" t="str">
            <v>13050</v>
          </cell>
          <cell r="BG115" t="str">
            <v>14049</v>
          </cell>
          <cell r="BH115" t="str">
            <v>15050</v>
          </cell>
          <cell r="BI115" t="str">
            <v>16046</v>
          </cell>
          <cell r="BJ115" t="str">
            <v>-</v>
          </cell>
          <cell r="BK115" t="str">
            <v>-</v>
          </cell>
          <cell r="BL115" t="str">
            <v>-</v>
          </cell>
          <cell r="BM115" t="str">
            <v>20042</v>
          </cell>
          <cell r="BN115" t="str">
            <v>21046</v>
          </cell>
          <cell r="BO115" t="str">
            <v>-</v>
          </cell>
          <cell r="BP115" t="str">
            <v>-</v>
          </cell>
          <cell r="BQ115" t="str">
            <v>-</v>
          </cell>
          <cell r="BR115" t="str">
            <v>-</v>
          </cell>
          <cell r="BS115" t="str">
            <v>26060</v>
          </cell>
          <cell r="BT115" t="str">
            <v>-</v>
          </cell>
          <cell r="BU115" t="str">
            <v>-</v>
          </cell>
          <cell r="BV115" t="str">
            <v>-</v>
          </cell>
          <cell r="BW115" t="str">
            <v>30043</v>
          </cell>
          <cell r="BX115" t="str">
            <v>31046</v>
          </cell>
          <cell r="BY115" t="str">
            <v>-</v>
          </cell>
          <cell r="CB115" t="str">
            <v>-</v>
          </cell>
          <cell r="CC115" t="str">
            <v>-</v>
          </cell>
          <cell r="CD115" t="str">
            <v>-</v>
          </cell>
          <cell r="CE115" t="str">
            <v>-</v>
          </cell>
          <cell r="CF115" t="str">
            <v>-</v>
          </cell>
          <cell r="CG115" t="str">
            <v>-</v>
          </cell>
          <cell r="CH115" t="str">
            <v>JITOTOL</v>
          </cell>
          <cell r="CI115" t="str">
            <v>TEMÓSACHI</v>
          </cell>
          <cell r="CJ115" t="str">
            <v>-</v>
          </cell>
          <cell r="CK115" t="str">
            <v>-</v>
          </cell>
          <cell r="CL115" t="str">
            <v>-</v>
          </cell>
          <cell r="CM115" t="str">
            <v>TLACOACHISTLAHUACA</v>
          </cell>
          <cell r="CN115" t="str">
            <v>PROGRESO DE OBREGÓN</v>
          </cell>
          <cell r="CO115" t="str">
            <v>JILOTLÁN DE LOS DOLORES</v>
          </cell>
          <cell r="CP115" t="str">
            <v>JUCHITEPEC</v>
          </cell>
          <cell r="CQ115" t="str">
            <v>JUÁREZ</v>
          </cell>
          <cell r="CR115" t="str">
            <v>-</v>
          </cell>
          <cell r="CS115" t="str">
            <v>-</v>
          </cell>
          <cell r="CT115" t="str">
            <v>-</v>
          </cell>
          <cell r="CU115" t="str">
            <v>IXTLÁN DE JUÁREZ</v>
          </cell>
          <cell r="CV115" t="str">
            <v>CHAPULCO</v>
          </cell>
          <cell r="CW115" t="str">
            <v>-</v>
          </cell>
          <cell r="CX115" t="str">
            <v>-</v>
          </cell>
          <cell r="CY115" t="str">
            <v>-</v>
          </cell>
          <cell r="CZ115" t="str">
            <v>-</v>
          </cell>
          <cell r="DA115" t="str">
            <v>SÁRIC</v>
          </cell>
          <cell r="DB115" t="str">
            <v>-</v>
          </cell>
          <cell r="DC115" t="str">
            <v>-</v>
          </cell>
          <cell r="DD115" t="str">
            <v>-</v>
          </cell>
          <cell r="DE115" t="str">
            <v>COMAPA</v>
          </cell>
          <cell r="DF115" t="str">
            <v>MAMA</v>
          </cell>
          <cell r="DG115" t="str">
            <v>-</v>
          </cell>
        </row>
        <row r="116">
          <cell r="AT116" t="str">
            <v>-</v>
          </cell>
          <cell r="AU116" t="str">
            <v>-</v>
          </cell>
          <cell r="AV116" t="str">
            <v>-</v>
          </cell>
          <cell r="AW116" t="str">
            <v>-</v>
          </cell>
          <cell r="AX116" t="str">
            <v>-</v>
          </cell>
          <cell r="AY116" t="str">
            <v>-</v>
          </cell>
          <cell r="AZ116" t="str">
            <v>7048</v>
          </cell>
          <cell r="BA116" t="str">
            <v>8064</v>
          </cell>
          <cell r="BB116" t="str">
            <v>-</v>
          </cell>
          <cell r="BC116" t="str">
            <v>-</v>
          </cell>
          <cell r="BD116" t="str">
            <v>-</v>
          </cell>
          <cell r="BE116" t="str">
            <v>12063</v>
          </cell>
          <cell r="BF116" t="str">
            <v>13052</v>
          </cell>
          <cell r="BG116" t="str">
            <v>14051</v>
          </cell>
          <cell r="BH116" t="str">
            <v>15051</v>
          </cell>
          <cell r="BI116" t="str">
            <v>16047</v>
          </cell>
          <cell r="BJ116" t="str">
            <v>-</v>
          </cell>
          <cell r="BK116" t="str">
            <v>-</v>
          </cell>
          <cell r="BL116" t="str">
            <v>-</v>
          </cell>
          <cell r="BM116" t="str">
            <v>20045</v>
          </cell>
          <cell r="BN116" t="str">
            <v>21047</v>
          </cell>
          <cell r="BO116" t="str">
            <v>-</v>
          </cell>
          <cell r="BP116" t="str">
            <v>-</v>
          </cell>
          <cell r="BQ116" t="str">
            <v>-</v>
          </cell>
          <cell r="BR116" t="str">
            <v>-</v>
          </cell>
          <cell r="BS116" t="str">
            <v>26061</v>
          </cell>
          <cell r="BT116" t="str">
            <v>-</v>
          </cell>
          <cell r="BU116" t="str">
            <v>-</v>
          </cell>
          <cell r="BV116" t="str">
            <v>-</v>
          </cell>
          <cell r="BW116" t="str">
            <v>30045</v>
          </cell>
          <cell r="BX116" t="str">
            <v>31047</v>
          </cell>
          <cell r="BY116" t="str">
            <v>-</v>
          </cell>
          <cell r="CB116" t="str">
            <v>-</v>
          </cell>
          <cell r="CC116" t="str">
            <v>-</v>
          </cell>
          <cell r="CD116" t="str">
            <v>-</v>
          </cell>
          <cell r="CE116" t="str">
            <v>-</v>
          </cell>
          <cell r="CF116" t="str">
            <v>-</v>
          </cell>
          <cell r="CG116" t="str">
            <v>-</v>
          </cell>
          <cell r="CH116" t="str">
            <v>JUÁREZ</v>
          </cell>
          <cell r="CI116" t="str">
            <v>EL TULE</v>
          </cell>
          <cell r="CJ116" t="str">
            <v>-</v>
          </cell>
          <cell r="CK116" t="str">
            <v>-</v>
          </cell>
          <cell r="CL116" t="str">
            <v>-</v>
          </cell>
          <cell r="CM116" t="str">
            <v>TLACOAPA</v>
          </cell>
          <cell r="CN116" t="str">
            <v>SAN AGUSTÍN TLAXIACA</v>
          </cell>
          <cell r="CO116" t="str">
            <v>JUANACATLÁN</v>
          </cell>
          <cell r="CP116" t="str">
            <v>LERMA</v>
          </cell>
          <cell r="CQ116" t="str">
            <v>JUNGAPEO</v>
          </cell>
          <cell r="CR116" t="str">
            <v>-</v>
          </cell>
          <cell r="CS116" t="str">
            <v>-</v>
          </cell>
          <cell r="CT116" t="str">
            <v>-</v>
          </cell>
          <cell r="CU116" t="str">
            <v>MAGDALENA APASCO</v>
          </cell>
          <cell r="CV116" t="str">
            <v>CHIAUTLA</v>
          </cell>
          <cell r="CW116" t="str">
            <v>-</v>
          </cell>
          <cell r="CX116" t="str">
            <v>-</v>
          </cell>
          <cell r="CY116" t="str">
            <v>-</v>
          </cell>
          <cell r="CZ116" t="str">
            <v>-</v>
          </cell>
          <cell r="DA116" t="str">
            <v>SOYOPA</v>
          </cell>
          <cell r="DB116" t="str">
            <v>-</v>
          </cell>
          <cell r="DC116" t="str">
            <v>-</v>
          </cell>
          <cell r="DD116" t="str">
            <v>-</v>
          </cell>
          <cell r="DE116" t="str">
            <v>COSAMALOAPAN DE CARPIO</v>
          </cell>
          <cell r="DF116" t="str">
            <v>MANÍ</v>
          </cell>
          <cell r="DG116" t="str">
            <v>-</v>
          </cell>
        </row>
        <row r="117">
          <cell r="AT117" t="str">
            <v>-</v>
          </cell>
          <cell r="AU117" t="str">
            <v>-</v>
          </cell>
          <cell r="AV117" t="str">
            <v>-</v>
          </cell>
          <cell r="AW117" t="str">
            <v>-</v>
          </cell>
          <cell r="AX117" t="str">
            <v>-</v>
          </cell>
          <cell r="AY117" t="str">
            <v>-</v>
          </cell>
          <cell r="AZ117" t="str">
            <v>7049</v>
          </cell>
          <cell r="BA117" t="str">
            <v>8066</v>
          </cell>
          <cell r="BB117" t="str">
            <v>-</v>
          </cell>
          <cell r="BC117" t="str">
            <v>-</v>
          </cell>
          <cell r="BD117" t="str">
            <v>-</v>
          </cell>
          <cell r="BE117" t="str">
            <v>12064</v>
          </cell>
          <cell r="BF117" t="str">
            <v>13053</v>
          </cell>
          <cell r="BG117" t="str">
            <v>14052</v>
          </cell>
          <cell r="BH117" t="str">
            <v>15052</v>
          </cell>
          <cell r="BI117" t="str">
            <v>16048</v>
          </cell>
          <cell r="BJ117" t="str">
            <v>-</v>
          </cell>
          <cell r="BK117" t="str">
            <v>-</v>
          </cell>
          <cell r="BL117" t="str">
            <v>-</v>
          </cell>
          <cell r="BM117" t="str">
            <v>20046</v>
          </cell>
          <cell r="BN117" t="str">
            <v>21048</v>
          </cell>
          <cell r="BO117" t="str">
            <v>-</v>
          </cell>
          <cell r="BP117" t="str">
            <v>-</v>
          </cell>
          <cell r="BQ117" t="str">
            <v>-</v>
          </cell>
          <cell r="BR117" t="str">
            <v>-</v>
          </cell>
          <cell r="BS117" t="str">
            <v>26062</v>
          </cell>
          <cell r="BT117" t="str">
            <v>-</v>
          </cell>
          <cell r="BU117" t="str">
            <v>-</v>
          </cell>
          <cell r="BV117" t="str">
            <v>-</v>
          </cell>
          <cell r="BW117" t="str">
            <v>30046</v>
          </cell>
          <cell r="BX117" t="str">
            <v>31049</v>
          </cell>
          <cell r="BY117" t="str">
            <v>-</v>
          </cell>
          <cell r="CB117" t="str">
            <v>-</v>
          </cell>
          <cell r="CC117" t="str">
            <v>-</v>
          </cell>
          <cell r="CD117" t="str">
            <v>-</v>
          </cell>
          <cell r="CE117" t="str">
            <v>-</v>
          </cell>
          <cell r="CF117" t="str">
            <v>-</v>
          </cell>
          <cell r="CG117" t="str">
            <v>-</v>
          </cell>
          <cell r="CH117" t="str">
            <v>LARRÁINZAR</v>
          </cell>
          <cell r="CI117" t="str">
            <v>URUACHI</v>
          </cell>
          <cell r="CJ117" t="str">
            <v>-</v>
          </cell>
          <cell r="CK117" t="str">
            <v>-</v>
          </cell>
          <cell r="CL117" t="str">
            <v>-</v>
          </cell>
          <cell r="CM117" t="str">
            <v>TLALCHAPA</v>
          </cell>
          <cell r="CN117" t="str">
            <v>SAN BARTOLO TUTOTEPEC</v>
          </cell>
          <cell r="CO117" t="str">
            <v>JUCHITLÁN</v>
          </cell>
          <cell r="CP117" t="str">
            <v>MALINALCO</v>
          </cell>
          <cell r="CQ117" t="str">
            <v>LAGUNILLAS</v>
          </cell>
          <cell r="CR117" t="str">
            <v>-</v>
          </cell>
          <cell r="CS117" t="str">
            <v>-</v>
          </cell>
          <cell r="CT117" t="str">
            <v>-</v>
          </cell>
          <cell r="CU117" t="str">
            <v>MAGDALENA JALTEPEC</v>
          </cell>
          <cell r="CV117" t="str">
            <v>CHIAUTZINGO</v>
          </cell>
          <cell r="CW117" t="str">
            <v>-</v>
          </cell>
          <cell r="CX117" t="str">
            <v>-</v>
          </cell>
          <cell r="CY117" t="str">
            <v>-</v>
          </cell>
          <cell r="CZ117" t="str">
            <v>-</v>
          </cell>
          <cell r="DA117" t="str">
            <v>SUAQUI GRANDE</v>
          </cell>
          <cell r="DB117" t="str">
            <v>-</v>
          </cell>
          <cell r="DC117" t="str">
            <v>-</v>
          </cell>
          <cell r="DD117" t="str">
            <v>-</v>
          </cell>
          <cell r="DE117" t="str">
            <v>COSAUTLÁN DE CARVAJAL</v>
          </cell>
          <cell r="DF117" t="str">
            <v>MAYAPÁN</v>
          </cell>
          <cell r="DG117" t="str">
            <v>-</v>
          </cell>
        </row>
        <row r="118">
          <cell r="AT118" t="str">
            <v>-</v>
          </cell>
          <cell r="AU118" t="str">
            <v>-</v>
          </cell>
          <cell r="AV118" t="str">
            <v>-</v>
          </cell>
          <cell r="AW118" t="str">
            <v>-</v>
          </cell>
          <cell r="AX118" t="str">
            <v>-</v>
          </cell>
          <cell r="AY118" t="str">
            <v>-</v>
          </cell>
          <cell r="AZ118" t="str">
            <v>7050</v>
          </cell>
          <cell r="BA118" t="str">
            <v>8067</v>
          </cell>
          <cell r="BB118" t="str">
            <v>-</v>
          </cell>
          <cell r="BC118" t="str">
            <v>-</v>
          </cell>
          <cell r="BD118" t="str">
            <v>-</v>
          </cell>
          <cell r="BE118" t="str">
            <v>12065</v>
          </cell>
          <cell r="BF118" t="str">
            <v>13055</v>
          </cell>
          <cell r="BG118" t="str">
            <v>14054</v>
          </cell>
          <cell r="BH118" t="str">
            <v>15053</v>
          </cell>
          <cell r="BI118" t="str">
            <v>16049</v>
          </cell>
          <cell r="BJ118" t="str">
            <v>-</v>
          </cell>
          <cell r="BK118" t="str">
            <v>-</v>
          </cell>
          <cell r="BL118" t="str">
            <v>-</v>
          </cell>
          <cell r="BM118" t="str">
            <v>20047</v>
          </cell>
          <cell r="BN118" t="str">
            <v>21049</v>
          </cell>
          <cell r="BO118" t="str">
            <v>-</v>
          </cell>
          <cell r="BP118" t="str">
            <v>-</v>
          </cell>
          <cell r="BQ118" t="str">
            <v>-</v>
          </cell>
          <cell r="BR118" t="str">
            <v>-</v>
          </cell>
          <cell r="BS118" t="str">
            <v>26063</v>
          </cell>
          <cell r="BT118" t="str">
            <v>-</v>
          </cell>
          <cell r="BU118" t="str">
            <v>-</v>
          </cell>
          <cell r="BV118" t="str">
            <v>-</v>
          </cell>
          <cell r="BW118" t="str">
            <v>30047</v>
          </cell>
          <cell r="BX118" t="str">
            <v>31051</v>
          </cell>
          <cell r="BY118" t="str">
            <v>-</v>
          </cell>
          <cell r="CB118" t="str">
            <v>-</v>
          </cell>
          <cell r="CC118" t="str">
            <v>-</v>
          </cell>
          <cell r="CD118" t="str">
            <v>-</v>
          </cell>
          <cell r="CE118" t="str">
            <v>-</v>
          </cell>
          <cell r="CF118" t="str">
            <v>-</v>
          </cell>
          <cell r="CG118" t="str">
            <v>-</v>
          </cell>
          <cell r="CH118" t="str">
            <v>LA LIBERTAD</v>
          </cell>
          <cell r="CI118" t="str">
            <v>VALLE DE ZARAGOZA</v>
          </cell>
          <cell r="CJ118" t="str">
            <v>-</v>
          </cell>
          <cell r="CK118" t="str">
            <v>-</v>
          </cell>
          <cell r="CL118" t="str">
            <v>-</v>
          </cell>
          <cell r="CM118" t="str">
            <v>TLALIXTAQUILLA DE MALDONADO</v>
          </cell>
          <cell r="CN118" t="str">
            <v>SANTIAGO DE ANAYA</v>
          </cell>
          <cell r="CO118" t="str">
            <v>EL LIMÓN</v>
          </cell>
          <cell r="CP118" t="str">
            <v>MELCHOR OCAMPO</v>
          </cell>
          <cell r="CQ118" t="str">
            <v>MADERO</v>
          </cell>
          <cell r="CR118" t="str">
            <v>-</v>
          </cell>
          <cell r="CS118" t="str">
            <v>-</v>
          </cell>
          <cell r="CT118" t="str">
            <v>-</v>
          </cell>
          <cell r="CU118" t="str">
            <v>SANTA MAGDALENA JICOTLÁN</v>
          </cell>
          <cell r="CV118" t="str">
            <v>CHICONCUAUTLA</v>
          </cell>
          <cell r="CW118" t="str">
            <v>-</v>
          </cell>
          <cell r="CX118" t="str">
            <v>-</v>
          </cell>
          <cell r="CY118" t="str">
            <v>-</v>
          </cell>
          <cell r="CZ118" t="str">
            <v>-</v>
          </cell>
          <cell r="DA118" t="str">
            <v>TEPACHE</v>
          </cell>
          <cell r="DB118" t="str">
            <v>-</v>
          </cell>
          <cell r="DC118" t="str">
            <v>-</v>
          </cell>
          <cell r="DD118" t="str">
            <v>-</v>
          </cell>
          <cell r="DE118" t="str">
            <v>COSCOMATEPEC</v>
          </cell>
          <cell r="DF118" t="str">
            <v>MOCOCHÁ</v>
          </cell>
          <cell r="DG118" t="str">
            <v>-</v>
          </cell>
        </row>
        <row r="119">
          <cell r="AT119" t="str">
            <v>-</v>
          </cell>
          <cell r="AU119" t="str">
            <v>-</v>
          </cell>
          <cell r="AV119" t="str">
            <v>-</v>
          </cell>
          <cell r="AW119" t="str">
            <v>-</v>
          </cell>
          <cell r="AX119" t="str">
            <v>-</v>
          </cell>
          <cell r="AY119" t="str">
            <v>-</v>
          </cell>
          <cell r="AZ119" t="str">
            <v>7053</v>
          </cell>
          <cell r="BA119">
            <v>8999</v>
          </cell>
          <cell r="BB119" t="str">
            <v>-</v>
          </cell>
          <cell r="BC119" t="str">
            <v>-</v>
          </cell>
          <cell r="BD119" t="str">
            <v>-</v>
          </cell>
          <cell r="BE119" t="str">
            <v>12067</v>
          </cell>
          <cell r="BF119" t="str">
            <v>13057</v>
          </cell>
          <cell r="BG119" t="str">
            <v>14055</v>
          </cell>
          <cell r="BH119" t="str">
            <v>15055</v>
          </cell>
          <cell r="BI119" t="str">
            <v>16051</v>
          </cell>
          <cell r="BJ119" t="str">
            <v>-</v>
          </cell>
          <cell r="BK119" t="str">
            <v>-</v>
          </cell>
          <cell r="BL119" t="str">
            <v>-</v>
          </cell>
          <cell r="BM119" t="str">
            <v>20048</v>
          </cell>
          <cell r="BN119" t="str">
            <v>21050</v>
          </cell>
          <cell r="BO119" t="str">
            <v>-</v>
          </cell>
          <cell r="BP119" t="str">
            <v>-</v>
          </cell>
          <cell r="BQ119" t="str">
            <v>-</v>
          </cell>
          <cell r="BR119" t="str">
            <v>-</v>
          </cell>
          <cell r="BS119" t="str">
            <v>26064</v>
          </cell>
          <cell r="BT119" t="str">
            <v>-</v>
          </cell>
          <cell r="BU119" t="str">
            <v>-</v>
          </cell>
          <cell r="BV119" t="str">
            <v>-</v>
          </cell>
          <cell r="BW119" t="str">
            <v>30049</v>
          </cell>
          <cell r="BX119" t="str">
            <v>31054</v>
          </cell>
          <cell r="BY119" t="str">
            <v>-</v>
          </cell>
          <cell r="CB119" t="str">
            <v>-</v>
          </cell>
          <cell r="CC119" t="str">
            <v>-</v>
          </cell>
          <cell r="CD119" t="str">
            <v>-</v>
          </cell>
          <cell r="CE119" t="str">
            <v>-</v>
          </cell>
          <cell r="CF119" t="str">
            <v>-</v>
          </cell>
          <cell r="CG119" t="str">
            <v>-</v>
          </cell>
          <cell r="CH119" t="str">
            <v>MAZAPA DE MADERO</v>
          </cell>
          <cell r="CI119" t="str">
            <v>NO IDENTIFICADO</v>
          </cell>
          <cell r="CJ119" t="str">
            <v>-</v>
          </cell>
          <cell r="CK119" t="str">
            <v>-</v>
          </cell>
          <cell r="CL119" t="str">
            <v>-</v>
          </cell>
          <cell r="CM119" t="str">
            <v>TLAPEHUALA</v>
          </cell>
          <cell r="CN119" t="str">
            <v>SINGUILUCAN</v>
          </cell>
          <cell r="CO119" t="str">
            <v>MAGDALENA</v>
          </cell>
          <cell r="CP119" t="str">
            <v>MEXICALTZINGO</v>
          </cell>
          <cell r="CQ119" t="str">
            <v>MARCOS CASTELLANOS</v>
          </cell>
          <cell r="CR119" t="str">
            <v>-</v>
          </cell>
          <cell r="CS119" t="str">
            <v>-</v>
          </cell>
          <cell r="CT119" t="str">
            <v>-</v>
          </cell>
          <cell r="CU119" t="str">
            <v>MAGDALENA MIXTEPEC</v>
          </cell>
          <cell r="CV119" t="str">
            <v>CHICHIQUILA</v>
          </cell>
          <cell r="CW119" t="str">
            <v>-</v>
          </cell>
          <cell r="CX119" t="str">
            <v>-</v>
          </cell>
          <cell r="CY119" t="str">
            <v>-</v>
          </cell>
          <cell r="CZ119" t="str">
            <v>-</v>
          </cell>
          <cell r="DA119" t="str">
            <v>TRINCHERAS</v>
          </cell>
          <cell r="DB119" t="str">
            <v>-</v>
          </cell>
          <cell r="DC119" t="str">
            <v>-</v>
          </cell>
          <cell r="DD119" t="str">
            <v>-</v>
          </cell>
          <cell r="DE119" t="str">
            <v>COTAXTLA</v>
          </cell>
          <cell r="DF119" t="str">
            <v>MUXUPIP</v>
          </cell>
          <cell r="DG119" t="str">
            <v>-</v>
          </cell>
        </row>
        <row r="120">
          <cell r="AT120" t="str">
            <v>-</v>
          </cell>
          <cell r="AU120" t="str">
            <v>-</v>
          </cell>
          <cell r="AV120" t="str">
            <v>-</v>
          </cell>
          <cell r="AW120" t="str">
            <v>-</v>
          </cell>
          <cell r="AX120" t="str">
            <v>-</v>
          </cell>
          <cell r="AY120" t="str">
            <v>-</v>
          </cell>
          <cell r="AZ120" t="str">
            <v>7054</v>
          </cell>
          <cell r="BA120" t="str">
            <v>-</v>
          </cell>
          <cell r="BB120" t="str">
            <v>-</v>
          </cell>
          <cell r="BC120" t="str">
            <v>-</v>
          </cell>
          <cell r="BD120" t="str">
            <v>-</v>
          </cell>
          <cell r="BE120" t="str">
            <v>12068</v>
          </cell>
          <cell r="BF120" t="str">
            <v>13058</v>
          </cell>
          <cell r="BG120" t="str">
            <v>14056</v>
          </cell>
          <cell r="BH120" t="str">
            <v>15056</v>
          </cell>
          <cell r="BI120" t="str">
            <v>16054</v>
          </cell>
          <cell r="BJ120" t="str">
            <v>-</v>
          </cell>
          <cell r="BK120" t="str">
            <v>-</v>
          </cell>
          <cell r="BL120" t="str">
            <v>-</v>
          </cell>
          <cell r="BM120" t="str">
            <v>20049</v>
          </cell>
          <cell r="BN120" t="str">
            <v>21051</v>
          </cell>
          <cell r="BO120" t="str">
            <v>-</v>
          </cell>
          <cell r="BP120" t="str">
            <v>-</v>
          </cell>
          <cell r="BQ120" t="str">
            <v>-</v>
          </cell>
          <cell r="BR120" t="str">
            <v>-</v>
          </cell>
          <cell r="BS120" t="str">
            <v>26065</v>
          </cell>
          <cell r="BT120" t="str">
            <v>-</v>
          </cell>
          <cell r="BU120" t="str">
            <v>-</v>
          </cell>
          <cell r="BV120" t="str">
            <v>-</v>
          </cell>
          <cell r="BW120" t="str">
            <v>30050</v>
          </cell>
          <cell r="BX120" t="str">
            <v>31055</v>
          </cell>
          <cell r="BY120" t="str">
            <v>-</v>
          </cell>
          <cell r="CB120" t="str">
            <v>-</v>
          </cell>
          <cell r="CC120" t="str">
            <v>-</v>
          </cell>
          <cell r="CD120" t="str">
            <v>-</v>
          </cell>
          <cell r="CE120" t="str">
            <v>-</v>
          </cell>
          <cell r="CF120" t="str">
            <v>-</v>
          </cell>
          <cell r="CG120" t="str">
            <v>-</v>
          </cell>
          <cell r="CH120" t="str">
            <v>MAZATÁN</v>
          </cell>
          <cell r="CI120" t="str">
            <v>-</v>
          </cell>
          <cell r="CJ120" t="str">
            <v>-</v>
          </cell>
          <cell r="CK120" t="str">
            <v>-</v>
          </cell>
          <cell r="CL120" t="str">
            <v>-</v>
          </cell>
          <cell r="CM120" t="str">
            <v>LA UNIÓN DE ISIDORO MONTES DE OCA</v>
          </cell>
          <cell r="CN120" t="str">
            <v>TASQUILLO</v>
          </cell>
          <cell r="CO120" t="str">
            <v>SANTA MARÍA DEL ORO</v>
          </cell>
          <cell r="CP120" t="str">
            <v>MORELOS</v>
          </cell>
          <cell r="CQ120" t="str">
            <v>MORELOS</v>
          </cell>
          <cell r="CR120" t="str">
            <v>-</v>
          </cell>
          <cell r="CS120" t="str">
            <v>-</v>
          </cell>
          <cell r="CT120" t="str">
            <v>-</v>
          </cell>
          <cell r="CU120" t="str">
            <v>MAGDALENA OCOTLÁN</v>
          </cell>
          <cell r="CV120" t="str">
            <v>CHIETLA</v>
          </cell>
          <cell r="CW120" t="str">
            <v>-</v>
          </cell>
          <cell r="CX120" t="str">
            <v>-</v>
          </cell>
          <cell r="CY120" t="str">
            <v>-</v>
          </cell>
          <cell r="CZ120" t="str">
            <v>-</v>
          </cell>
          <cell r="DA120" t="str">
            <v>TUBUTAMA</v>
          </cell>
          <cell r="DB120" t="str">
            <v>-</v>
          </cell>
          <cell r="DC120" t="str">
            <v>-</v>
          </cell>
          <cell r="DD120" t="str">
            <v>-</v>
          </cell>
          <cell r="DE120" t="str">
            <v>COXQUIHUI</v>
          </cell>
          <cell r="DF120" t="str">
            <v>OPICHÉN</v>
          </cell>
          <cell r="DG120" t="str">
            <v>-</v>
          </cell>
        </row>
        <row r="121">
          <cell r="AT121" t="str">
            <v>-</v>
          </cell>
          <cell r="AU121" t="str">
            <v>-</v>
          </cell>
          <cell r="AV121" t="str">
            <v>-</v>
          </cell>
          <cell r="AW121" t="str">
            <v>-</v>
          </cell>
          <cell r="AX121" t="str">
            <v>-</v>
          </cell>
          <cell r="AY121" t="str">
            <v>-</v>
          </cell>
          <cell r="AZ121" t="str">
            <v>7055</v>
          </cell>
          <cell r="BA121" t="str">
            <v>-</v>
          </cell>
          <cell r="BB121" t="str">
            <v>-</v>
          </cell>
          <cell r="BC121" t="str">
            <v>-</v>
          </cell>
          <cell r="BD121" t="str">
            <v>-</v>
          </cell>
          <cell r="BE121" t="str">
            <v>12069</v>
          </cell>
          <cell r="BF121" t="str">
            <v>13060</v>
          </cell>
          <cell r="BG121" t="str">
            <v>14057</v>
          </cell>
          <cell r="BH121" t="str">
            <v>15059</v>
          </cell>
          <cell r="BI121" t="str">
            <v>16056</v>
          </cell>
          <cell r="BJ121" t="str">
            <v>-</v>
          </cell>
          <cell r="BK121" t="str">
            <v>-</v>
          </cell>
          <cell r="BL121" t="str">
            <v>-</v>
          </cell>
          <cell r="BM121" t="str">
            <v>20050</v>
          </cell>
          <cell r="BN121" t="str">
            <v>21052</v>
          </cell>
          <cell r="BO121" t="str">
            <v>-</v>
          </cell>
          <cell r="BP121" t="str">
            <v>-</v>
          </cell>
          <cell r="BQ121" t="str">
            <v>-</v>
          </cell>
          <cell r="BR121" t="str">
            <v>-</v>
          </cell>
          <cell r="BS121" t="str">
            <v>26067</v>
          </cell>
          <cell r="BT121" t="str">
            <v>-</v>
          </cell>
          <cell r="BU121" t="str">
            <v>-</v>
          </cell>
          <cell r="BV121" t="str">
            <v>-</v>
          </cell>
          <cell r="BW121" t="str">
            <v>30051</v>
          </cell>
          <cell r="BX121" t="str">
            <v>31057</v>
          </cell>
          <cell r="BY121" t="str">
            <v>-</v>
          </cell>
          <cell r="CB121" t="str">
            <v>-</v>
          </cell>
          <cell r="CC121" t="str">
            <v>-</v>
          </cell>
          <cell r="CD121" t="str">
            <v>-</v>
          </cell>
          <cell r="CE121" t="str">
            <v>-</v>
          </cell>
          <cell r="CF121" t="str">
            <v>-</v>
          </cell>
          <cell r="CG121" t="str">
            <v>-</v>
          </cell>
          <cell r="CH121" t="str">
            <v>METAPA</v>
          </cell>
          <cell r="CI121" t="str">
            <v>-</v>
          </cell>
          <cell r="CJ121" t="str">
            <v>-</v>
          </cell>
          <cell r="CK121" t="str">
            <v>-</v>
          </cell>
          <cell r="CL121" t="str">
            <v>-</v>
          </cell>
          <cell r="CM121" t="str">
            <v>XALPATLÁHUAC</v>
          </cell>
          <cell r="CN121" t="str">
            <v>TENANGO DE DORIA</v>
          </cell>
          <cell r="CO121" t="str">
            <v>LA MANZANILLA DE LA PAZ</v>
          </cell>
          <cell r="CP121" t="str">
            <v>NEXTLALPAN</v>
          </cell>
          <cell r="CQ121" t="str">
            <v>NAHUATZEN</v>
          </cell>
          <cell r="CR121" t="str">
            <v>-</v>
          </cell>
          <cell r="CS121" t="str">
            <v>-</v>
          </cell>
          <cell r="CT121" t="str">
            <v>-</v>
          </cell>
          <cell r="CU121" t="str">
            <v>MAGDALENA PEÑASCO</v>
          </cell>
          <cell r="CV121" t="str">
            <v>CHIGMECATITLÁN</v>
          </cell>
          <cell r="CW121" t="str">
            <v>-</v>
          </cell>
          <cell r="CX121" t="str">
            <v>-</v>
          </cell>
          <cell r="CY121" t="str">
            <v>-</v>
          </cell>
          <cell r="CZ121" t="str">
            <v>-</v>
          </cell>
          <cell r="DA121" t="str">
            <v>VILLA HIDALGO</v>
          </cell>
          <cell r="DB121" t="str">
            <v>-</v>
          </cell>
          <cell r="DC121" t="str">
            <v>-</v>
          </cell>
          <cell r="DD121" t="str">
            <v>-</v>
          </cell>
          <cell r="DE121" t="str">
            <v>COYUTLA</v>
          </cell>
          <cell r="DF121" t="str">
            <v>PANABÁ</v>
          </cell>
          <cell r="DG121" t="str">
            <v>-</v>
          </cell>
        </row>
        <row r="122">
          <cell r="AT122" t="str">
            <v>-</v>
          </cell>
          <cell r="AU122" t="str">
            <v>-</v>
          </cell>
          <cell r="AV122" t="str">
            <v>-</v>
          </cell>
          <cell r="AW122" t="str">
            <v>-</v>
          </cell>
          <cell r="AX122" t="str">
            <v>-</v>
          </cell>
          <cell r="AY122" t="str">
            <v>-</v>
          </cell>
          <cell r="AZ122" t="str">
            <v>7056</v>
          </cell>
          <cell r="BA122" t="str">
            <v>-</v>
          </cell>
          <cell r="BB122" t="str">
            <v>-</v>
          </cell>
          <cell r="BC122" t="str">
            <v>-</v>
          </cell>
          <cell r="BD122" t="str">
            <v>-</v>
          </cell>
          <cell r="BE122" t="str">
            <v>12070</v>
          </cell>
          <cell r="BF122" t="str">
            <v>13062</v>
          </cell>
          <cell r="BG122" t="str">
            <v>14058</v>
          </cell>
          <cell r="BH122" t="str">
            <v>15061</v>
          </cell>
          <cell r="BI122" t="str">
            <v>16057</v>
          </cell>
          <cell r="BJ122" t="str">
            <v>-</v>
          </cell>
          <cell r="BK122" t="str">
            <v>-</v>
          </cell>
          <cell r="BL122" t="str">
            <v>-</v>
          </cell>
          <cell r="BM122" t="str">
            <v>20051</v>
          </cell>
          <cell r="BN122" t="str">
            <v>21054</v>
          </cell>
          <cell r="BO122" t="str">
            <v>-</v>
          </cell>
          <cell r="BP122" t="str">
            <v>-</v>
          </cell>
          <cell r="BQ122" t="str">
            <v>-</v>
          </cell>
          <cell r="BR122" t="str">
            <v>-</v>
          </cell>
          <cell r="BS122" t="str">
            <v>26068</v>
          </cell>
          <cell r="BT122" t="str">
            <v>-</v>
          </cell>
          <cell r="BU122" t="str">
            <v>-</v>
          </cell>
          <cell r="BV122" t="str">
            <v>-</v>
          </cell>
          <cell r="BW122" t="str">
            <v>30052</v>
          </cell>
          <cell r="BX122" t="str">
            <v>31060</v>
          </cell>
          <cell r="BY122" t="str">
            <v>-</v>
          </cell>
          <cell r="CB122" t="str">
            <v>-</v>
          </cell>
          <cell r="CC122" t="str">
            <v>-</v>
          </cell>
          <cell r="CD122" t="str">
            <v>-</v>
          </cell>
          <cell r="CE122" t="str">
            <v>-</v>
          </cell>
          <cell r="CF122" t="str">
            <v>-</v>
          </cell>
          <cell r="CG122" t="str">
            <v>-</v>
          </cell>
          <cell r="CH122" t="str">
            <v>MITONTIC</v>
          </cell>
          <cell r="CI122" t="str">
            <v>-</v>
          </cell>
          <cell r="CJ122" t="str">
            <v>-</v>
          </cell>
          <cell r="CK122" t="str">
            <v>-</v>
          </cell>
          <cell r="CL122" t="str">
            <v>-</v>
          </cell>
          <cell r="CM122" t="str">
            <v>XOCHIHUEHUETLÁN</v>
          </cell>
          <cell r="CN122" t="str">
            <v>TEPEHUACÁN DE GUERRERO</v>
          </cell>
          <cell r="CO122" t="str">
            <v>MASCOTA</v>
          </cell>
          <cell r="CP122" t="str">
            <v>NOPALTEPEC</v>
          </cell>
          <cell r="CQ122" t="str">
            <v>NOCUPÉTARO</v>
          </cell>
          <cell r="CR122" t="str">
            <v>-</v>
          </cell>
          <cell r="CS122" t="str">
            <v>-</v>
          </cell>
          <cell r="CT122" t="str">
            <v>-</v>
          </cell>
          <cell r="CU122" t="str">
            <v>MAGDALENA TEITIPAC</v>
          </cell>
          <cell r="CV122" t="str">
            <v>CHIGNAUTLA</v>
          </cell>
          <cell r="CW122" t="str">
            <v>-</v>
          </cell>
          <cell r="CX122" t="str">
            <v>-</v>
          </cell>
          <cell r="CY122" t="str">
            <v>-</v>
          </cell>
          <cell r="CZ122" t="str">
            <v>-</v>
          </cell>
          <cell r="DA122" t="str">
            <v>VILLA PESQUEIRA</v>
          </cell>
          <cell r="DB122" t="str">
            <v>-</v>
          </cell>
          <cell r="DC122" t="str">
            <v>-</v>
          </cell>
          <cell r="DD122" t="str">
            <v>-</v>
          </cell>
          <cell r="DE122" t="str">
            <v>CUICHAPA</v>
          </cell>
          <cell r="DF122" t="str">
            <v>QUINTANA ROO</v>
          </cell>
          <cell r="DG122" t="str">
            <v>-</v>
          </cell>
        </row>
        <row r="123">
          <cell r="AT123" t="str">
            <v>-</v>
          </cell>
          <cell r="AU123" t="str">
            <v>-</v>
          </cell>
          <cell r="AV123" t="str">
            <v>-</v>
          </cell>
          <cell r="AW123" t="str">
            <v>-</v>
          </cell>
          <cell r="AX123" t="str">
            <v>-</v>
          </cell>
          <cell r="AY123" t="str">
            <v>-</v>
          </cell>
          <cell r="AZ123" t="str">
            <v>7058</v>
          </cell>
          <cell r="BA123" t="str">
            <v>-</v>
          </cell>
          <cell r="BB123" t="str">
            <v>-</v>
          </cell>
          <cell r="BC123" t="str">
            <v>-</v>
          </cell>
          <cell r="BD123" t="str">
            <v>-</v>
          </cell>
          <cell r="BE123" t="str">
            <v>12071</v>
          </cell>
          <cell r="BF123" t="str">
            <v>13064</v>
          </cell>
          <cell r="BG123" t="str">
            <v>14059</v>
          </cell>
          <cell r="BH123" t="str">
            <v>15062</v>
          </cell>
          <cell r="BI123" t="str">
            <v>16058</v>
          </cell>
          <cell r="BJ123" t="str">
            <v>-</v>
          </cell>
          <cell r="BK123" t="str">
            <v>-</v>
          </cell>
          <cell r="BL123" t="str">
            <v>-</v>
          </cell>
          <cell r="BM123" t="str">
            <v>20052</v>
          </cell>
          <cell r="BN123" t="str">
            <v>21055</v>
          </cell>
          <cell r="BO123" t="str">
            <v>-</v>
          </cell>
          <cell r="BP123" t="str">
            <v>-</v>
          </cell>
          <cell r="BQ123" t="str">
            <v>-</v>
          </cell>
          <cell r="BR123" t="str">
            <v>-</v>
          </cell>
          <cell r="BS123" t="str">
            <v>26069</v>
          </cell>
          <cell r="BT123" t="str">
            <v>-</v>
          </cell>
          <cell r="BU123" t="str">
            <v>-</v>
          </cell>
          <cell r="BV123" t="str">
            <v>-</v>
          </cell>
          <cell r="BW123" t="str">
            <v>30053</v>
          </cell>
          <cell r="BX123" t="str">
            <v>31061</v>
          </cell>
          <cell r="BY123" t="str">
            <v>-</v>
          </cell>
          <cell r="CB123" t="str">
            <v>-</v>
          </cell>
          <cell r="CC123" t="str">
            <v>-</v>
          </cell>
          <cell r="CD123" t="str">
            <v>-</v>
          </cell>
          <cell r="CE123" t="str">
            <v>-</v>
          </cell>
          <cell r="CF123" t="str">
            <v>-</v>
          </cell>
          <cell r="CG123" t="str">
            <v>-</v>
          </cell>
          <cell r="CH123" t="str">
            <v>NICOLÁS RUÍZ</v>
          </cell>
          <cell r="CI123" t="str">
            <v>-</v>
          </cell>
          <cell r="CJ123" t="str">
            <v>-</v>
          </cell>
          <cell r="CK123" t="str">
            <v>-</v>
          </cell>
          <cell r="CL123" t="str">
            <v>-</v>
          </cell>
          <cell r="CM123" t="str">
            <v>XOCHISTLAHUACA</v>
          </cell>
          <cell r="CN123" t="str">
            <v>TEPETITLÁN</v>
          </cell>
          <cell r="CO123" t="str">
            <v>MAZAMITLA</v>
          </cell>
          <cell r="CP123" t="str">
            <v>OCOYOACAC</v>
          </cell>
          <cell r="CQ123" t="str">
            <v>NUEVO PARANGARICUTIRO</v>
          </cell>
          <cell r="CR123" t="str">
            <v>-</v>
          </cell>
          <cell r="CS123" t="str">
            <v>-</v>
          </cell>
          <cell r="CT123" t="str">
            <v>-</v>
          </cell>
          <cell r="CU123" t="str">
            <v>MAGDALENA TEQUISISTLÁN</v>
          </cell>
          <cell r="CV123" t="str">
            <v>CHILA</v>
          </cell>
          <cell r="CW123" t="str">
            <v>-</v>
          </cell>
          <cell r="CX123" t="str">
            <v>-</v>
          </cell>
          <cell r="CY123" t="str">
            <v>-</v>
          </cell>
          <cell r="CZ123" t="str">
            <v>-</v>
          </cell>
          <cell r="DA123" t="str">
            <v>YÉCORA</v>
          </cell>
          <cell r="DB123" t="str">
            <v>-</v>
          </cell>
          <cell r="DC123" t="str">
            <v>-</v>
          </cell>
          <cell r="DD123" t="str">
            <v>-</v>
          </cell>
          <cell r="DE123" t="str">
            <v>CUITLÁHUAC</v>
          </cell>
          <cell r="DF123" t="str">
            <v>RÍO LAGARTOS</v>
          </cell>
          <cell r="DG123" t="str">
            <v>-</v>
          </cell>
        </row>
        <row r="124">
          <cell r="AT124" t="str">
            <v>-</v>
          </cell>
          <cell r="AU124" t="str">
            <v>-</v>
          </cell>
          <cell r="AV124" t="str">
            <v>-</v>
          </cell>
          <cell r="AW124" t="str">
            <v>-</v>
          </cell>
          <cell r="AX124" t="str">
            <v>-</v>
          </cell>
          <cell r="AY124" t="str">
            <v>-</v>
          </cell>
          <cell r="AZ124" t="str">
            <v>7060</v>
          </cell>
          <cell r="BA124" t="str">
            <v>-</v>
          </cell>
          <cell r="BB124" t="str">
            <v>-</v>
          </cell>
          <cell r="BC124" t="str">
            <v>-</v>
          </cell>
          <cell r="BD124" t="str">
            <v>-</v>
          </cell>
          <cell r="BE124" t="str">
            <v>12072</v>
          </cell>
          <cell r="BF124" t="str">
            <v>13065</v>
          </cell>
          <cell r="BG124" t="str">
            <v>14060</v>
          </cell>
          <cell r="BH124" t="str">
            <v>15063</v>
          </cell>
          <cell r="BI124" t="str">
            <v>16059</v>
          </cell>
          <cell r="BJ124" t="str">
            <v>-</v>
          </cell>
          <cell r="BK124" t="str">
            <v>-</v>
          </cell>
          <cell r="BL124" t="str">
            <v>-</v>
          </cell>
          <cell r="BM124" t="str">
            <v>20053</v>
          </cell>
          <cell r="BN124" t="str">
            <v>21056</v>
          </cell>
          <cell r="BO124" t="str">
            <v>-</v>
          </cell>
          <cell r="BP124" t="str">
            <v>-</v>
          </cell>
          <cell r="BQ124" t="str">
            <v>-</v>
          </cell>
          <cell r="BR124" t="str">
            <v>-</v>
          </cell>
          <cell r="BS124">
            <v>26999</v>
          </cell>
          <cell r="BT124" t="str">
            <v>-</v>
          </cell>
          <cell r="BU124" t="str">
            <v>-</v>
          </cell>
          <cell r="BV124" t="str">
            <v>-</v>
          </cell>
          <cell r="BW124" t="str">
            <v>30054</v>
          </cell>
          <cell r="BX124" t="str">
            <v>31062</v>
          </cell>
          <cell r="BY124" t="str">
            <v>-</v>
          </cell>
          <cell r="CB124" t="str">
            <v>-</v>
          </cell>
          <cell r="CC124" t="str">
            <v>-</v>
          </cell>
          <cell r="CD124" t="str">
            <v>-</v>
          </cell>
          <cell r="CE124" t="str">
            <v>-</v>
          </cell>
          <cell r="CF124" t="str">
            <v>-</v>
          </cell>
          <cell r="CG124" t="str">
            <v>-</v>
          </cell>
          <cell r="CH124" t="str">
            <v>OCOTEPEC</v>
          </cell>
          <cell r="CI124" t="str">
            <v>-</v>
          </cell>
          <cell r="CJ124" t="str">
            <v>-</v>
          </cell>
          <cell r="CK124" t="str">
            <v>-</v>
          </cell>
          <cell r="CL124" t="str">
            <v>-</v>
          </cell>
          <cell r="CM124" t="str">
            <v>ZAPOTITLÁN TABLAS</v>
          </cell>
          <cell r="CN124" t="str">
            <v>TETEPANGO</v>
          </cell>
          <cell r="CO124" t="str">
            <v>MEXTICACÁN</v>
          </cell>
          <cell r="CP124" t="str">
            <v>OCUILAN</v>
          </cell>
          <cell r="CQ124" t="str">
            <v>NUEVO URECHO</v>
          </cell>
          <cell r="CR124" t="str">
            <v>-</v>
          </cell>
          <cell r="CS124" t="str">
            <v>-</v>
          </cell>
          <cell r="CT124" t="str">
            <v>-</v>
          </cell>
          <cell r="CU124" t="str">
            <v>MAGDALENA TLACOTEPEC</v>
          </cell>
          <cell r="CV124" t="str">
            <v>CHILA DE LA SAL</v>
          </cell>
          <cell r="CW124" t="str">
            <v>-</v>
          </cell>
          <cell r="CX124" t="str">
            <v>-</v>
          </cell>
          <cell r="CY124" t="str">
            <v>-</v>
          </cell>
          <cell r="CZ124" t="str">
            <v>-</v>
          </cell>
          <cell r="DA124" t="str">
            <v>NO IDENTIFICADO</v>
          </cell>
          <cell r="DB124" t="str">
            <v>-</v>
          </cell>
          <cell r="DC124" t="str">
            <v>-</v>
          </cell>
          <cell r="DD124" t="str">
            <v>-</v>
          </cell>
          <cell r="DE124" t="str">
            <v>CHACALTIANGUIS</v>
          </cell>
          <cell r="DF124" t="str">
            <v>SACALUM</v>
          </cell>
          <cell r="DG124" t="str">
            <v>-</v>
          </cell>
        </row>
        <row r="125">
          <cell r="AT125" t="str">
            <v>-</v>
          </cell>
          <cell r="AU125" t="str">
            <v>-</v>
          </cell>
          <cell r="AV125" t="str">
            <v>-</v>
          </cell>
          <cell r="AW125" t="str">
            <v>-</v>
          </cell>
          <cell r="AX125" t="str">
            <v>-</v>
          </cell>
          <cell r="AY125" t="str">
            <v>-</v>
          </cell>
          <cell r="AZ125" t="str">
            <v>7062</v>
          </cell>
          <cell r="BA125" t="str">
            <v>-</v>
          </cell>
          <cell r="BB125" t="str">
            <v>-</v>
          </cell>
          <cell r="BC125" t="str">
            <v>-</v>
          </cell>
          <cell r="BD125" t="str">
            <v>-</v>
          </cell>
          <cell r="BE125" t="str">
            <v>12073</v>
          </cell>
          <cell r="BF125" t="str">
            <v>13066</v>
          </cell>
          <cell r="BG125" t="str">
            <v>14061</v>
          </cell>
          <cell r="BH125" t="str">
            <v>15064</v>
          </cell>
          <cell r="BI125" t="str">
            <v>16060</v>
          </cell>
          <cell r="BJ125" t="str">
            <v>-</v>
          </cell>
          <cell r="BK125" t="str">
            <v>-</v>
          </cell>
          <cell r="BL125" t="str">
            <v>-</v>
          </cell>
          <cell r="BM125" t="str">
            <v>20054</v>
          </cell>
          <cell r="BN125" t="str">
            <v>21057</v>
          </cell>
          <cell r="BO125" t="str">
            <v>-</v>
          </cell>
          <cell r="BP125" t="str">
            <v>-</v>
          </cell>
          <cell r="BQ125" t="str">
            <v>-</v>
          </cell>
          <cell r="BR125" t="str">
            <v>-</v>
          </cell>
          <cell r="BS125" t="str">
            <v>-</v>
          </cell>
          <cell r="BT125" t="str">
            <v>-</v>
          </cell>
          <cell r="BU125" t="str">
            <v>-</v>
          </cell>
          <cell r="BV125" t="str">
            <v>-</v>
          </cell>
          <cell r="BW125" t="str">
            <v>30055</v>
          </cell>
          <cell r="BX125" t="str">
            <v>31063</v>
          </cell>
          <cell r="BY125" t="str">
            <v>-</v>
          </cell>
          <cell r="CB125" t="str">
            <v>-</v>
          </cell>
          <cell r="CC125" t="str">
            <v>-</v>
          </cell>
          <cell r="CD125" t="str">
            <v>-</v>
          </cell>
          <cell r="CE125" t="str">
            <v>-</v>
          </cell>
          <cell r="CF125" t="str">
            <v>-</v>
          </cell>
          <cell r="CG125" t="str">
            <v>-</v>
          </cell>
          <cell r="CH125" t="str">
            <v>OSTUACÁN</v>
          </cell>
          <cell r="CI125" t="str">
            <v>-</v>
          </cell>
          <cell r="CJ125" t="str">
            <v>-</v>
          </cell>
          <cell r="CK125" t="str">
            <v>-</v>
          </cell>
          <cell r="CL125" t="str">
            <v>-</v>
          </cell>
          <cell r="CM125" t="str">
            <v>ZIRÁNDARO</v>
          </cell>
          <cell r="CN125" t="str">
            <v>VILLA DE TEZONTEPEC</v>
          </cell>
          <cell r="CO125" t="str">
            <v>MEZQUITIC</v>
          </cell>
          <cell r="CP125" t="str">
            <v>EL ORO</v>
          </cell>
          <cell r="CQ125" t="str">
            <v>NUMARÁN</v>
          </cell>
          <cell r="CR125" t="str">
            <v>-</v>
          </cell>
          <cell r="CS125" t="str">
            <v>-</v>
          </cell>
          <cell r="CT125" t="str">
            <v>-</v>
          </cell>
          <cell r="CU125" t="str">
            <v>MAGDALENA ZAHUATLÁN</v>
          </cell>
          <cell r="CV125" t="str">
            <v>HONEY</v>
          </cell>
          <cell r="CW125" t="str">
            <v>-</v>
          </cell>
          <cell r="CX125" t="str">
            <v>-</v>
          </cell>
          <cell r="CY125" t="str">
            <v>-</v>
          </cell>
          <cell r="CZ125" t="str">
            <v>-</v>
          </cell>
          <cell r="DB125" t="str">
            <v>-</v>
          </cell>
          <cell r="DC125" t="str">
            <v>-</v>
          </cell>
          <cell r="DD125" t="str">
            <v>-</v>
          </cell>
          <cell r="DE125" t="str">
            <v>CHALMA</v>
          </cell>
          <cell r="DF125" t="str">
            <v>SAMAHIL</v>
          </cell>
          <cell r="DG125" t="str">
            <v>-</v>
          </cell>
        </row>
        <row r="126">
          <cell r="AT126" t="str">
            <v>-</v>
          </cell>
          <cell r="AU126" t="str">
            <v>-</v>
          </cell>
          <cell r="AV126" t="str">
            <v>-</v>
          </cell>
          <cell r="AW126" t="str">
            <v>-</v>
          </cell>
          <cell r="AX126" t="str">
            <v>-</v>
          </cell>
          <cell r="AY126" t="str">
            <v>-</v>
          </cell>
          <cell r="AZ126" t="str">
            <v>7063</v>
          </cell>
          <cell r="BA126" t="str">
            <v>-</v>
          </cell>
          <cell r="BB126" t="str">
            <v>-</v>
          </cell>
          <cell r="BC126" t="str">
            <v>-</v>
          </cell>
          <cell r="BD126" t="str">
            <v>-</v>
          </cell>
          <cell r="BE126" t="str">
            <v>12074</v>
          </cell>
          <cell r="BF126" t="str">
            <v>13068</v>
          </cell>
          <cell r="BG126" t="str">
            <v>14062</v>
          </cell>
          <cell r="BH126" t="str">
            <v>15065</v>
          </cell>
          <cell r="BI126" t="str">
            <v>16061</v>
          </cell>
          <cell r="BJ126" t="str">
            <v>-</v>
          </cell>
          <cell r="BK126" t="str">
            <v>-</v>
          </cell>
          <cell r="BL126" t="str">
            <v>-</v>
          </cell>
          <cell r="BM126" t="str">
            <v>20055</v>
          </cell>
          <cell r="BN126" t="str">
            <v>21058</v>
          </cell>
          <cell r="BO126" t="str">
            <v>-</v>
          </cell>
          <cell r="BP126" t="str">
            <v>-</v>
          </cell>
          <cell r="BQ126" t="str">
            <v>-</v>
          </cell>
          <cell r="BR126" t="str">
            <v>-</v>
          </cell>
          <cell r="BS126" t="str">
            <v>-</v>
          </cell>
          <cell r="BT126" t="str">
            <v>-</v>
          </cell>
          <cell r="BU126" t="str">
            <v>-</v>
          </cell>
          <cell r="BV126" t="str">
            <v>-</v>
          </cell>
          <cell r="BW126" t="str">
            <v>30056</v>
          </cell>
          <cell r="BX126" t="str">
            <v>31064</v>
          </cell>
          <cell r="BY126" t="str">
            <v>-</v>
          </cell>
          <cell r="CB126" t="str">
            <v>-</v>
          </cell>
          <cell r="CC126" t="str">
            <v>-</v>
          </cell>
          <cell r="CD126" t="str">
            <v>-</v>
          </cell>
          <cell r="CE126" t="str">
            <v>-</v>
          </cell>
          <cell r="CF126" t="str">
            <v>-</v>
          </cell>
          <cell r="CG126" t="str">
            <v>-</v>
          </cell>
          <cell r="CH126" t="str">
            <v>OSUMACINTA</v>
          </cell>
          <cell r="CI126" t="str">
            <v>-</v>
          </cell>
          <cell r="CJ126" t="str">
            <v>-</v>
          </cell>
          <cell r="CK126" t="str">
            <v>-</v>
          </cell>
          <cell r="CL126" t="str">
            <v>-</v>
          </cell>
          <cell r="CM126" t="str">
            <v>ZITLALA</v>
          </cell>
          <cell r="CN126" t="str">
            <v>TIANGUISTENGO</v>
          </cell>
          <cell r="CO126" t="str">
            <v>MIXTLÁN</v>
          </cell>
          <cell r="CP126" t="str">
            <v>OTUMBA</v>
          </cell>
          <cell r="CQ126" t="str">
            <v>OCAMPO</v>
          </cell>
          <cell r="CR126" t="str">
            <v>-</v>
          </cell>
          <cell r="CS126" t="str">
            <v>-</v>
          </cell>
          <cell r="CT126" t="str">
            <v>-</v>
          </cell>
          <cell r="CU126" t="str">
            <v>MARISCALA DE JUÁREZ</v>
          </cell>
          <cell r="CV126" t="str">
            <v>CHILCHOTLA</v>
          </cell>
          <cell r="CW126" t="str">
            <v>-</v>
          </cell>
          <cell r="CX126" t="str">
            <v>-</v>
          </cell>
          <cell r="CY126" t="str">
            <v>-</v>
          </cell>
          <cell r="CZ126" t="str">
            <v>-</v>
          </cell>
          <cell r="DB126" t="str">
            <v>-</v>
          </cell>
          <cell r="DC126" t="str">
            <v>-</v>
          </cell>
          <cell r="DD126" t="str">
            <v>-</v>
          </cell>
          <cell r="DE126" t="str">
            <v>CHICONAMEL</v>
          </cell>
          <cell r="DF126" t="str">
            <v>SANAHCAT</v>
          </cell>
          <cell r="DG126" t="str">
            <v>-</v>
          </cell>
        </row>
        <row r="127">
          <cell r="AT127" t="str">
            <v>-</v>
          </cell>
          <cell r="AU127" t="str">
            <v>-</v>
          </cell>
          <cell r="AV127" t="str">
            <v>-</v>
          </cell>
          <cell r="AW127" t="str">
            <v>-</v>
          </cell>
          <cell r="AX127" t="str">
            <v>-</v>
          </cell>
          <cell r="AY127" t="str">
            <v>-</v>
          </cell>
          <cell r="AZ127" t="str">
            <v>7064</v>
          </cell>
          <cell r="BA127" t="str">
            <v>-</v>
          </cell>
          <cell r="BB127" t="str">
            <v>-</v>
          </cell>
          <cell r="BC127" t="str">
            <v>-</v>
          </cell>
          <cell r="BD127" t="str">
            <v>-</v>
          </cell>
          <cell r="BE127" t="str">
            <v>12076</v>
          </cell>
          <cell r="BF127" t="str">
            <v>13070</v>
          </cell>
          <cell r="BG127" t="str">
            <v>14064</v>
          </cell>
          <cell r="BH127" t="str">
            <v>15066</v>
          </cell>
          <cell r="BI127" t="str">
            <v>16062</v>
          </cell>
          <cell r="BJ127" t="str">
            <v>-</v>
          </cell>
          <cell r="BK127" t="str">
            <v>-</v>
          </cell>
          <cell r="BL127" t="str">
            <v>-</v>
          </cell>
          <cell r="BM127" t="str">
            <v>20056</v>
          </cell>
          <cell r="BN127" t="str">
            <v>21059</v>
          </cell>
          <cell r="BO127" t="str">
            <v>-</v>
          </cell>
          <cell r="BP127" t="str">
            <v>-</v>
          </cell>
          <cell r="BQ127" t="str">
            <v>-</v>
          </cell>
          <cell r="BR127" t="str">
            <v>-</v>
          </cell>
          <cell r="BS127" t="str">
            <v>-</v>
          </cell>
          <cell r="BT127" t="str">
            <v>-</v>
          </cell>
          <cell r="BU127" t="str">
            <v>-</v>
          </cell>
          <cell r="BV127" t="str">
            <v>-</v>
          </cell>
          <cell r="BW127" t="str">
            <v>30057</v>
          </cell>
          <cell r="BX127" t="str">
            <v>31065</v>
          </cell>
          <cell r="BY127" t="str">
            <v>-</v>
          </cell>
          <cell r="CB127" t="str">
            <v>-</v>
          </cell>
          <cell r="CC127" t="str">
            <v>-</v>
          </cell>
          <cell r="CD127" t="str">
            <v>-</v>
          </cell>
          <cell r="CE127" t="str">
            <v>-</v>
          </cell>
          <cell r="CF127" t="str">
            <v>-</v>
          </cell>
          <cell r="CG127" t="str">
            <v>-</v>
          </cell>
          <cell r="CH127" t="str">
            <v>OXCHUC</v>
          </cell>
          <cell r="CI127" t="str">
            <v>-</v>
          </cell>
          <cell r="CJ127" t="str">
            <v>-</v>
          </cell>
          <cell r="CK127" t="str">
            <v>-</v>
          </cell>
          <cell r="CL127" t="str">
            <v>-</v>
          </cell>
          <cell r="CM127" t="str">
            <v>ACATEPEC</v>
          </cell>
          <cell r="CN127" t="str">
            <v>TLAHUELILPAN</v>
          </cell>
          <cell r="CO127" t="str">
            <v>OJUELOS DE JALISCO</v>
          </cell>
          <cell r="CP127" t="str">
            <v>OTZOLOAPAN</v>
          </cell>
          <cell r="CQ127" t="str">
            <v>PAJACUARÁN</v>
          </cell>
          <cell r="CR127" t="str">
            <v>-</v>
          </cell>
          <cell r="CS127" t="str">
            <v>-</v>
          </cell>
          <cell r="CT127" t="str">
            <v>-</v>
          </cell>
          <cell r="CU127" t="str">
            <v>MÁRTIRES DE TACUBAYA</v>
          </cell>
          <cell r="CV127" t="str">
            <v>CHINANTLA</v>
          </cell>
          <cell r="CW127" t="str">
            <v>-</v>
          </cell>
          <cell r="CX127" t="str">
            <v>-</v>
          </cell>
          <cell r="CY127" t="str">
            <v>-</v>
          </cell>
          <cell r="CZ127" t="str">
            <v>-</v>
          </cell>
          <cell r="DB127" t="str">
            <v>-</v>
          </cell>
          <cell r="DC127" t="str">
            <v>-</v>
          </cell>
          <cell r="DD127" t="str">
            <v>-</v>
          </cell>
          <cell r="DE127" t="str">
            <v>CHICONQUIACO</v>
          </cell>
          <cell r="DF127" t="str">
            <v>SAN FELIPE</v>
          </cell>
          <cell r="DG127" t="str">
            <v>-</v>
          </cell>
        </row>
        <row r="128">
          <cell r="AT128" t="str">
            <v>-</v>
          </cell>
          <cell r="AU128" t="str">
            <v>-</v>
          </cell>
          <cell r="AV128" t="str">
            <v>-</v>
          </cell>
          <cell r="AW128" t="str">
            <v>-</v>
          </cell>
          <cell r="AX128" t="str">
            <v>-</v>
          </cell>
          <cell r="AY128" t="str">
            <v>-</v>
          </cell>
          <cell r="AZ128" t="str">
            <v>7066</v>
          </cell>
          <cell r="BA128" t="str">
            <v>-</v>
          </cell>
          <cell r="BB128" t="str">
            <v>-</v>
          </cell>
          <cell r="BC128" t="str">
            <v>-</v>
          </cell>
          <cell r="BD128" t="str">
            <v>-</v>
          </cell>
          <cell r="BE128" t="str">
            <v>12077</v>
          </cell>
          <cell r="BF128" t="str">
            <v>13071</v>
          </cell>
          <cell r="BG128" t="str">
            <v>14065</v>
          </cell>
          <cell r="BH128" t="str">
            <v>15067</v>
          </cell>
          <cell r="BI128" t="str">
            <v>16063</v>
          </cell>
          <cell r="BJ128" t="str">
            <v>-</v>
          </cell>
          <cell r="BK128" t="str">
            <v>-</v>
          </cell>
          <cell r="BL128" t="str">
            <v>-</v>
          </cell>
          <cell r="BM128" t="str">
            <v>20058</v>
          </cell>
          <cell r="BN128" t="str">
            <v>21060</v>
          </cell>
          <cell r="BO128" t="str">
            <v>-</v>
          </cell>
          <cell r="BP128" t="str">
            <v>-</v>
          </cell>
          <cell r="BQ128" t="str">
            <v>-</v>
          </cell>
          <cell r="BR128" t="str">
            <v>-</v>
          </cell>
          <cell r="BS128" t="str">
            <v>-</v>
          </cell>
          <cell r="BT128" t="str">
            <v>-</v>
          </cell>
          <cell r="BU128" t="str">
            <v>-</v>
          </cell>
          <cell r="BV128" t="str">
            <v>-</v>
          </cell>
          <cell r="BW128" t="str">
            <v>30058</v>
          </cell>
          <cell r="BX128" t="str">
            <v>31066</v>
          </cell>
          <cell r="BY128" t="str">
            <v>-</v>
          </cell>
          <cell r="CB128" t="str">
            <v>-</v>
          </cell>
          <cell r="CC128" t="str">
            <v>-</v>
          </cell>
          <cell r="CD128" t="str">
            <v>-</v>
          </cell>
          <cell r="CE128" t="str">
            <v>-</v>
          </cell>
          <cell r="CF128" t="str">
            <v>-</v>
          </cell>
          <cell r="CG128" t="str">
            <v>-</v>
          </cell>
          <cell r="CH128" t="str">
            <v>PANTELHÓ</v>
          </cell>
          <cell r="CI128" t="str">
            <v>-</v>
          </cell>
          <cell r="CJ128" t="str">
            <v>-</v>
          </cell>
          <cell r="CK128" t="str">
            <v>-</v>
          </cell>
          <cell r="CL128" t="str">
            <v>-</v>
          </cell>
          <cell r="CM128" t="str">
            <v>MARQUELIA</v>
          </cell>
          <cell r="CN128" t="str">
            <v>TLAHUILTEPA</v>
          </cell>
          <cell r="CO128" t="str">
            <v>PIHUAMO</v>
          </cell>
          <cell r="CP128" t="str">
            <v>OTZOLOTEPEC</v>
          </cell>
          <cell r="CQ128" t="str">
            <v>PANINDÍCUARO</v>
          </cell>
          <cell r="CR128" t="str">
            <v>-</v>
          </cell>
          <cell r="CS128" t="str">
            <v>-</v>
          </cell>
          <cell r="CT128" t="str">
            <v>-</v>
          </cell>
          <cell r="CU128" t="str">
            <v>MAZATLÁN VILLA DE FLORES</v>
          </cell>
          <cell r="CV128" t="str">
            <v>DOMINGO ARENAS</v>
          </cell>
          <cell r="CW128" t="str">
            <v>-</v>
          </cell>
          <cell r="CX128" t="str">
            <v>-</v>
          </cell>
          <cell r="CY128" t="str">
            <v>-</v>
          </cell>
          <cell r="CZ128" t="str">
            <v>-</v>
          </cell>
          <cell r="DB128" t="str">
            <v>-</v>
          </cell>
          <cell r="DC128" t="str">
            <v>-</v>
          </cell>
          <cell r="DD128" t="str">
            <v>-</v>
          </cell>
          <cell r="DE128" t="str">
            <v>CHICONTEPEC</v>
          </cell>
          <cell r="DF128" t="str">
            <v>SANTA ELENA</v>
          </cell>
          <cell r="DG128" t="str">
            <v>-</v>
          </cell>
        </row>
        <row r="129">
          <cell r="AT129" t="str">
            <v>-</v>
          </cell>
          <cell r="AU129" t="str">
            <v>-</v>
          </cell>
          <cell r="AV129" t="str">
            <v>-</v>
          </cell>
          <cell r="AW129" t="str">
            <v>-</v>
          </cell>
          <cell r="AX129" t="str">
            <v>-</v>
          </cell>
          <cell r="AY129" t="str">
            <v>-</v>
          </cell>
          <cell r="AZ129" t="str">
            <v>7067</v>
          </cell>
          <cell r="BA129" t="str">
            <v>-</v>
          </cell>
          <cell r="BB129" t="str">
            <v>-</v>
          </cell>
          <cell r="BC129" t="str">
            <v>-</v>
          </cell>
          <cell r="BD129" t="str">
            <v>-</v>
          </cell>
          <cell r="BE129" t="str">
            <v>12078</v>
          </cell>
          <cell r="BF129" t="str">
            <v>13072</v>
          </cell>
          <cell r="BG129" t="str">
            <v>14068</v>
          </cell>
          <cell r="BH129" t="str">
            <v>15068</v>
          </cell>
          <cell r="BI129" t="str">
            <v>16064</v>
          </cell>
          <cell r="BJ129" t="str">
            <v>-</v>
          </cell>
          <cell r="BK129" t="str">
            <v>-</v>
          </cell>
          <cell r="BL129" t="str">
            <v>-</v>
          </cell>
          <cell r="BM129" t="str">
            <v>20060</v>
          </cell>
          <cell r="BN129" t="str">
            <v>21061</v>
          </cell>
          <cell r="BO129" t="str">
            <v>-</v>
          </cell>
          <cell r="BP129" t="str">
            <v>-</v>
          </cell>
          <cell r="BQ129" t="str">
            <v>-</v>
          </cell>
          <cell r="BR129" t="str">
            <v>-</v>
          </cell>
          <cell r="BS129" t="str">
            <v>-</v>
          </cell>
          <cell r="BT129" t="str">
            <v>-</v>
          </cell>
          <cell r="BU129" t="str">
            <v>-</v>
          </cell>
          <cell r="BV129" t="str">
            <v>-</v>
          </cell>
          <cell r="BW129" t="str">
            <v>30059</v>
          </cell>
          <cell r="BX129" t="str">
            <v>31067</v>
          </cell>
          <cell r="BY129" t="str">
            <v>-</v>
          </cell>
          <cell r="CB129" t="str">
            <v>-</v>
          </cell>
          <cell r="CC129" t="str">
            <v>-</v>
          </cell>
          <cell r="CD129" t="str">
            <v>-</v>
          </cell>
          <cell r="CE129" t="str">
            <v>-</v>
          </cell>
          <cell r="CF129" t="str">
            <v>-</v>
          </cell>
          <cell r="CG129" t="str">
            <v>-</v>
          </cell>
          <cell r="CH129" t="str">
            <v>PANTEPEC</v>
          </cell>
          <cell r="CI129" t="str">
            <v>-</v>
          </cell>
          <cell r="CJ129" t="str">
            <v>-</v>
          </cell>
          <cell r="CK129" t="str">
            <v>-</v>
          </cell>
          <cell r="CL129" t="str">
            <v>-</v>
          </cell>
          <cell r="CM129" t="str">
            <v>COCHOAPA EL GRANDE</v>
          </cell>
          <cell r="CN129" t="str">
            <v>TLANALAPA</v>
          </cell>
          <cell r="CO129" t="str">
            <v>VILLA PURIFICACIÓN</v>
          </cell>
          <cell r="CP129" t="str">
            <v>OZUMBA</v>
          </cell>
          <cell r="CQ129" t="str">
            <v>PARÁCUARO</v>
          </cell>
          <cell r="CR129" t="str">
            <v>-</v>
          </cell>
          <cell r="CS129" t="str">
            <v>-</v>
          </cell>
          <cell r="CT129" t="str">
            <v>-</v>
          </cell>
          <cell r="CU129" t="str">
            <v>MIXISTLÁN DE LA REFORMA</v>
          </cell>
          <cell r="CV129" t="str">
            <v>ELOXOCHITLÁN</v>
          </cell>
          <cell r="CW129" t="str">
            <v>-</v>
          </cell>
          <cell r="CX129" t="str">
            <v>-</v>
          </cell>
          <cell r="CY129" t="str">
            <v>-</v>
          </cell>
          <cell r="CZ129" t="str">
            <v>-</v>
          </cell>
          <cell r="DB129" t="str">
            <v>-</v>
          </cell>
          <cell r="DC129" t="str">
            <v>-</v>
          </cell>
          <cell r="DD129" t="str">
            <v>-</v>
          </cell>
          <cell r="DE129" t="str">
            <v>CHINAMECA</v>
          </cell>
          <cell r="DF129" t="str">
            <v>SEYÉ</v>
          </cell>
          <cell r="DG129" t="str">
            <v>-</v>
          </cell>
        </row>
        <row r="130">
          <cell r="AT130" t="str">
            <v>-</v>
          </cell>
          <cell r="AU130" t="str">
            <v>-</v>
          </cell>
          <cell r="AV130" t="str">
            <v>-</v>
          </cell>
          <cell r="AW130" t="str">
            <v>-</v>
          </cell>
          <cell r="AX130" t="str">
            <v>-</v>
          </cell>
          <cell r="AY130" t="str">
            <v>-</v>
          </cell>
          <cell r="AZ130" t="str">
            <v>7068</v>
          </cell>
          <cell r="BA130" t="str">
            <v>-</v>
          </cell>
          <cell r="BB130" t="str">
            <v>-</v>
          </cell>
          <cell r="BC130" t="str">
            <v>-</v>
          </cell>
          <cell r="BD130" t="str">
            <v>-</v>
          </cell>
          <cell r="BE130" t="str">
            <v>12079</v>
          </cell>
          <cell r="BF130" t="str">
            <v>13074</v>
          </cell>
          <cell r="BG130" t="str">
            <v>14069</v>
          </cell>
          <cell r="BH130" t="str">
            <v>15069</v>
          </cell>
          <cell r="BI130" t="str">
            <v>16067</v>
          </cell>
          <cell r="BJ130" t="str">
            <v>-</v>
          </cell>
          <cell r="BK130" t="str">
            <v>-</v>
          </cell>
          <cell r="BL130" t="str">
            <v>-</v>
          </cell>
          <cell r="BM130" t="str">
            <v>20061</v>
          </cell>
          <cell r="BN130" t="str">
            <v>21062</v>
          </cell>
          <cell r="BO130" t="str">
            <v>-</v>
          </cell>
          <cell r="BP130" t="str">
            <v>-</v>
          </cell>
          <cell r="BQ130" t="str">
            <v>-</v>
          </cell>
          <cell r="BR130" t="str">
            <v>-</v>
          </cell>
          <cell r="BS130" t="str">
            <v>-</v>
          </cell>
          <cell r="BT130" t="str">
            <v>-</v>
          </cell>
          <cell r="BU130" t="str">
            <v>-</v>
          </cell>
          <cell r="BV130" t="str">
            <v>-</v>
          </cell>
          <cell r="BW130" t="str">
            <v>30060</v>
          </cell>
          <cell r="BX130" t="str">
            <v>31068</v>
          </cell>
          <cell r="BY130" t="str">
            <v>-</v>
          </cell>
          <cell r="CB130" t="str">
            <v>-</v>
          </cell>
          <cell r="CC130" t="str">
            <v>-</v>
          </cell>
          <cell r="CD130" t="str">
            <v>-</v>
          </cell>
          <cell r="CE130" t="str">
            <v>-</v>
          </cell>
          <cell r="CF130" t="str">
            <v>-</v>
          </cell>
          <cell r="CG130" t="str">
            <v>-</v>
          </cell>
          <cell r="CH130" t="str">
            <v>PICHUCALCO</v>
          </cell>
          <cell r="CI130" t="str">
            <v>-</v>
          </cell>
          <cell r="CJ130" t="str">
            <v>-</v>
          </cell>
          <cell r="CK130" t="str">
            <v>-</v>
          </cell>
          <cell r="CL130" t="str">
            <v>-</v>
          </cell>
          <cell r="CM130" t="str">
            <v>JOSÉ JOAQUIN DE HERRERA</v>
          </cell>
          <cell r="CN130" t="str">
            <v>TLAXCOAPAN</v>
          </cell>
          <cell r="CO130" t="str">
            <v>QUITUPAN</v>
          </cell>
          <cell r="CP130" t="str">
            <v>PAPALOTLA</v>
          </cell>
          <cell r="CQ130" t="str">
            <v>PENJAMILLO</v>
          </cell>
          <cell r="CR130" t="str">
            <v>-</v>
          </cell>
          <cell r="CS130" t="str">
            <v>-</v>
          </cell>
          <cell r="CT130" t="str">
            <v>-</v>
          </cell>
          <cell r="CU130" t="str">
            <v>MONJAS</v>
          </cell>
          <cell r="CV130" t="str">
            <v>EPATLÁN</v>
          </cell>
          <cell r="CW130" t="str">
            <v>-</v>
          </cell>
          <cell r="CX130" t="str">
            <v>-</v>
          </cell>
          <cell r="CY130" t="str">
            <v>-</v>
          </cell>
          <cell r="CZ130" t="str">
            <v>-</v>
          </cell>
          <cell r="DB130" t="str">
            <v>-</v>
          </cell>
          <cell r="DC130" t="str">
            <v>-</v>
          </cell>
          <cell r="DD130" t="str">
            <v>-</v>
          </cell>
          <cell r="DE130" t="str">
            <v>CHINAMPA DE GOROSTIZA</v>
          </cell>
          <cell r="DF130" t="str">
            <v>SINANCHÉ</v>
          </cell>
          <cell r="DG130" t="str">
            <v>-</v>
          </cell>
        </row>
        <row r="131">
          <cell r="AT131" t="str">
            <v>-</v>
          </cell>
          <cell r="AU131" t="str">
            <v>-</v>
          </cell>
          <cell r="AV131" t="str">
            <v>-</v>
          </cell>
          <cell r="AW131" t="str">
            <v>-</v>
          </cell>
          <cell r="AX131" t="str">
            <v>-</v>
          </cell>
          <cell r="AY131" t="str">
            <v>-</v>
          </cell>
          <cell r="AZ131" t="str">
            <v>7070</v>
          </cell>
          <cell r="BA131" t="str">
            <v>-</v>
          </cell>
          <cell r="BB131" t="str">
            <v>-</v>
          </cell>
          <cell r="BC131" t="str">
            <v>-</v>
          </cell>
          <cell r="BD131" t="str">
            <v>-</v>
          </cell>
          <cell r="BE131" t="str">
            <v>12080</v>
          </cell>
          <cell r="BF131" t="str">
            <v>13075</v>
          </cell>
          <cell r="BG131" t="str">
            <v>14071</v>
          </cell>
          <cell r="BH131" t="str">
            <v>15071</v>
          </cell>
          <cell r="BI131" t="str">
            <v>16068</v>
          </cell>
          <cell r="BJ131" t="str">
            <v>-</v>
          </cell>
          <cell r="BK131" t="str">
            <v>-</v>
          </cell>
          <cell r="BL131" t="str">
            <v>-</v>
          </cell>
          <cell r="BM131" t="str">
            <v>20062</v>
          </cell>
          <cell r="BN131" t="str">
            <v>21063</v>
          </cell>
          <cell r="BO131" t="str">
            <v>-</v>
          </cell>
          <cell r="BP131" t="str">
            <v>-</v>
          </cell>
          <cell r="BQ131" t="str">
            <v>-</v>
          </cell>
          <cell r="BR131" t="str">
            <v>-</v>
          </cell>
          <cell r="BS131" t="str">
            <v>-</v>
          </cell>
          <cell r="BT131" t="str">
            <v>-</v>
          </cell>
          <cell r="BU131" t="str">
            <v>-</v>
          </cell>
          <cell r="BV131" t="str">
            <v>-</v>
          </cell>
          <cell r="BW131" t="str">
            <v>30062</v>
          </cell>
          <cell r="BX131" t="str">
            <v>31069</v>
          </cell>
          <cell r="BY131" t="str">
            <v>-</v>
          </cell>
          <cell r="CB131" t="str">
            <v>-</v>
          </cell>
          <cell r="CC131" t="str">
            <v>-</v>
          </cell>
          <cell r="CD131" t="str">
            <v>-</v>
          </cell>
          <cell r="CE131" t="str">
            <v>-</v>
          </cell>
          <cell r="CF131" t="str">
            <v>-</v>
          </cell>
          <cell r="CG131" t="str">
            <v>-</v>
          </cell>
          <cell r="CH131" t="str">
            <v>EL PORVENIR</v>
          </cell>
          <cell r="CI131" t="str">
            <v>-</v>
          </cell>
          <cell r="CJ131" t="str">
            <v>-</v>
          </cell>
          <cell r="CK131" t="str">
            <v>-</v>
          </cell>
          <cell r="CL131" t="str">
            <v>-</v>
          </cell>
          <cell r="CM131" t="str">
            <v>JUCHITÁN</v>
          </cell>
          <cell r="CN131" t="str">
            <v>TOLCAYUCA</v>
          </cell>
          <cell r="CO131" t="str">
            <v>SAN CRISTÓBAL DE LA BARRANCA</v>
          </cell>
          <cell r="CP131" t="str">
            <v>POLOTITLÁN</v>
          </cell>
          <cell r="CQ131" t="str">
            <v>PERIBÁN</v>
          </cell>
          <cell r="CR131" t="str">
            <v>-</v>
          </cell>
          <cell r="CS131" t="str">
            <v>-</v>
          </cell>
          <cell r="CT131" t="str">
            <v>-</v>
          </cell>
          <cell r="CU131" t="str">
            <v>NATIVIDAD</v>
          </cell>
          <cell r="CV131" t="str">
            <v>ESPERANZA</v>
          </cell>
          <cell r="CW131" t="str">
            <v>-</v>
          </cell>
          <cell r="CX131" t="str">
            <v>-</v>
          </cell>
          <cell r="CY131" t="str">
            <v>-</v>
          </cell>
          <cell r="CZ131" t="str">
            <v>-</v>
          </cell>
          <cell r="DB131" t="str">
            <v>-</v>
          </cell>
          <cell r="DC131" t="str">
            <v>-</v>
          </cell>
          <cell r="DD131" t="str">
            <v>-</v>
          </cell>
          <cell r="DE131" t="str">
            <v>CHOCAMÁN</v>
          </cell>
          <cell r="DF131" t="str">
            <v>SOTUTA</v>
          </cell>
          <cell r="DG131" t="str">
            <v>-</v>
          </cell>
        </row>
        <row r="132">
          <cell r="AT132" t="str">
            <v>-</v>
          </cell>
          <cell r="AU132" t="str">
            <v>-</v>
          </cell>
          <cell r="AV132" t="str">
            <v>-</v>
          </cell>
          <cell r="AW132" t="str">
            <v>-</v>
          </cell>
          <cell r="AX132" t="str">
            <v>-</v>
          </cell>
          <cell r="AY132" t="str">
            <v>-</v>
          </cell>
          <cell r="AZ132" t="str">
            <v>7071</v>
          </cell>
          <cell r="BA132" t="str">
            <v>-</v>
          </cell>
          <cell r="BB132" t="str">
            <v>-</v>
          </cell>
          <cell r="BC132" t="str">
            <v>-</v>
          </cell>
          <cell r="BD132" t="str">
            <v>-</v>
          </cell>
          <cell r="BE132" t="str">
            <v>12081</v>
          </cell>
          <cell r="BF132" t="str">
            <v>13078</v>
          </cell>
          <cell r="BG132" t="str">
            <v>14072</v>
          </cell>
          <cell r="BH132" t="str">
            <v>15072</v>
          </cell>
          <cell r="BI132" t="str">
            <v>16070</v>
          </cell>
          <cell r="BJ132" t="str">
            <v>-</v>
          </cell>
          <cell r="BK132" t="str">
            <v>-</v>
          </cell>
          <cell r="BL132" t="str">
            <v>-</v>
          </cell>
          <cell r="BM132" t="str">
            <v>20063</v>
          </cell>
          <cell r="BN132" t="str">
            <v>21064</v>
          </cell>
          <cell r="BO132" t="str">
            <v>-</v>
          </cell>
          <cell r="BP132" t="str">
            <v>-</v>
          </cell>
          <cell r="BQ132" t="str">
            <v>-</v>
          </cell>
          <cell r="BR132" t="str">
            <v>-</v>
          </cell>
          <cell r="BS132" t="str">
            <v>-</v>
          </cell>
          <cell r="BT132" t="str">
            <v>-</v>
          </cell>
          <cell r="BU132" t="str">
            <v>-</v>
          </cell>
          <cell r="BV132" t="str">
            <v>-</v>
          </cell>
          <cell r="BW132" t="str">
            <v>30063</v>
          </cell>
          <cell r="BX132" t="str">
            <v>31070</v>
          </cell>
          <cell r="BY132" t="str">
            <v>-</v>
          </cell>
          <cell r="CB132" t="str">
            <v>-</v>
          </cell>
          <cell r="CC132" t="str">
            <v>-</v>
          </cell>
          <cell r="CD132" t="str">
            <v>-</v>
          </cell>
          <cell r="CE132" t="str">
            <v>-</v>
          </cell>
          <cell r="CF132" t="str">
            <v>-</v>
          </cell>
          <cell r="CG132" t="str">
            <v>-</v>
          </cell>
          <cell r="CH132" t="str">
            <v>VILLA COMALTITLÁN</v>
          </cell>
          <cell r="CI132" t="str">
            <v>-</v>
          </cell>
          <cell r="CJ132" t="str">
            <v>-</v>
          </cell>
          <cell r="CK132" t="str">
            <v>-</v>
          </cell>
          <cell r="CL132" t="str">
            <v>-</v>
          </cell>
          <cell r="CM132" t="str">
            <v>ILIATENCO</v>
          </cell>
          <cell r="CN132" t="str">
            <v>XOCHIATIPAN</v>
          </cell>
          <cell r="CO132" t="str">
            <v>SAN DIEGO DE ALEJANDRÍA</v>
          </cell>
          <cell r="CP132" t="str">
            <v>RAYÓN</v>
          </cell>
          <cell r="CQ132" t="str">
            <v>PURÉPERO</v>
          </cell>
          <cell r="CR132" t="str">
            <v>-</v>
          </cell>
          <cell r="CS132" t="str">
            <v>-</v>
          </cell>
          <cell r="CT132" t="str">
            <v>-</v>
          </cell>
          <cell r="CU132" t="str">
            <v>NAZARENO ETLA</v>
          </cell>
          <cell r="CV132" t="str">
            <v>FRANCISCO Z. MENA</v>
          </cell>
          <cell r="CW132" t="str">
            <v>-</v>
          </cell>
          <cell r="CX132" t="str">
            <v>-</v>
          </cell>
          <cell r="CY132" t="str">
            <v>-</v>
          </cell>
          <cell r="CZ132" t="str">
            <v>-</v>
          </cell>
          <cell r="DB132" t="str">
            <v>-</v>
          </cell>
          <cell r="DC132" t="str">
            <v>-</v>
          </cell>
          <cell r="DD132" t="str">
            <v>-</v>
          </cell>
          <cell r="DE132" t="str">
            <v>CHONTLA</v>
          </cell>
          <cell r="DF132" t="str">
            <v>SUCILÁ</v>
          </cell>
          <cell r="DG132" t="str">
            <v>-</v>
          </cell>
        </row>
        <row r="133">
          <cell r="AT133" t="str">
            <v>-</v>
          </cell>
          <cell r="AU133" t="str">
            <v>-</v>
          </cell>
          <cell r="AV133" t="str">
            <v>-</v>
          </cell>
          <cell r="AW133" t="str">
            <v>-</v>
          </cell>
          <cell r="AX133" t="str">
            <v>-</v>
          </cell>
          <cell r="AY133" t="str">
            <v>-</v>
          </cell>
          <cell r="AZ133" t="str">
            <v>7072</v>
          </cell>
          <cell r="BA133" t="str">
            <v>-</v>
          </cell>
          <cell r="BB133" t="str">
            <v>-</v>
          </cell>
          <cell r="BC133" t="str">
            <v>-</v>
          </cell>
          <cell r="BD133" t="str">
            <v>-</v>
          </cell>
          <cell r="BE133">
            <v>12999</v>
          </cell>
          <cell r="BF133" t="str">
            <v>13079</v>
          </cell>
          <cell r="BG133" t="str">
            <v>14074</v>
          </cell>
          <cell r="BH133" t="str">
            <v>15073</v>
          </cell>
          <cell r="BI133" t="str">
            <v>16072</v>
          </cell>
          <cell r="BJ133" t="str">
            <v>-</v>
          </cell>
          <cell r="BK133" t="str">
            <v>-</v>
          </cell>
          <cell r="BL133" t="str">
            <v>-</v>
          </cell>
          <cell r="BM133" t="str">
            <v>20064</v>
          </cell>
          <cell r="BN133" t="str">
            <v>21065</v>
          </cell>
          <cell r="BO133" t="str">
            <v>-</v>
          </cell>
          <cell r="BP133" t="str">
            <v>-</v>
          </cell>
          <cell r="BQ133" t="str">
            <v>-</v>
          </cell>
          <cell r="BR133" t="str">
            <v>-</v>
          </cell>
          <cell r="BS133" t="str">
            <v>-</v>
          </cell>
          <cell r="BT133" t="str">
            <v>-</v>
          </cell>
          <cell r="BU133" t="str">
            <v>-</v>
          </cell>
          <cell r="BV133" t="str">
            <v>-</v>
          </cell>
          <cell r="BW133" t="str">
            <v>30064</v>
          </cell>
          <cell r="BX133" t="str">
            <v>31071</v>
          </cell>
          <cell r="BY133" t="str">
            <v>-</v>
          </cell>
          <cell r="CB133" t="str">
            <v>-</v>
          </cell>
          <cell r="CC133" t="str">
            <v>-</v>
          </cell>
          <cell r="CD133" t="str">
            <v>-</v>
          </cell>
          <cell r="CE133" t="str">
            <v>-</v>
          </cell>
          <cell r="CF133" t="str">
            <v>-</v>
          </cell>
          <cell r="CG133" t="str">
            <v>-</v>
          </cell>
          <cell r="CH133" t="str">
            <v>PUEBLO NUEVO SOLISTAHUACÁN</v>
          </cell>
          <cell r="CI133" t="str">
            <v>-</v>
          </cell>
          <cell r="CJ133" t="str">
            <v>-</v>
          </cell>
          <cell r="CK133" t="str">
            <v>-</v>
          </cell>
          <cell r="CL133" t="str">
            <v>-</v>
          </cell>
          <cell r="CM133" t="str">
            <v>NO IDENTIFICADO</v>
          </cell>
          <cell r="CN133" t="str">
            <v>XOCHICOATLÁN</v>
          </cell>
          <cell r="CO133" t="str">
            <v>SAN JULIÁN</v>
          </cell>
          <cell r="CP133" t="str">
            <v>SAN ANTONIO LA ISLA</v>
          </cell>
          <cell r="CQ133" t="str">
            <v>QUERÉNDARO</v>
          </cell>
          <cell r="CR133" t="str">
            <v>-</v>
          </cell>
          <cell r="CS133" t="str">
            <v>-</v>
          </cell>
          <cell r="CT133" t="str">
            <v>-</v>
          </cell>
          <cell r="CU133" t="str">
            <v>NEJAPA DE MADERO</v>
          </cell>
          <cell r="CV133" t="str">
            <v>GENERAL FELIPE ÁNGELES</v>
          </cell>
          <cell r="CW133" t="str">
            <v>-</v>
          </cell>
          <cell r="CX133" t="str">
            <v>-</v>
          </cell>
          <cell r="CY133" t="str">
            <v>-</v>
          </cell>
          <cell r="CZ133" t="str">
            <v>-</v>
          </cell>
          <cell r="DB133" t="str">
            <v>-</v>
          </cell>
          <cell r="DC133" t="str">
            <v>-</v>
          </cell>
          <cell r="DD133" t="str">
            <v>-</v>
          </cell>
          <cell r="DE133" t="str">
            <v>CHUMATLÁN</v>
          </cell>
          <cell r="DF133" t="str">
            <v>SUDZAL</v>
          </cell>
          <cell r="DG133" t="str">
            <v>-</v>
          </cell>
        </row>
        <row r="134">
          <cell r="AT134" t="str">
            <v>-</v>
          </cell>
          <cell r="AU134" t="str">
            <v>-</v>
          </cell>
          <cell r="AV134" t="str">
            <v>-</v>
          </cell>
          <cell r="AW134" t="str">
            <v>-</v>
          </cell>
          <cell r="AX134" t="str">
            <v>-</v>
          </cell>
          <cell r="AY134" t="str">
            <v>-</v>
          </cell>
          <cell r="AZ134" t="str">
            <v>7073</v>
          </cell>
          <cell r="BA134" t="str">
            <v>-</v>
          </cell>
          <cell r="BB134" t="str">
            <v>-</v>
          </cell>
          <cell r="BC134" t="str">
            <v>-</v>
          </cell>
          <cell r="BD134" t="str">
            <v>-</v>
          </cell>
          <cell r="BE134" t="str">
            <v>-</v>
          </cell>
          <cell r="BF134" t="str">
            <v>13080</v>
          </cell>
          <cell r="BG134" t="str">
            <v>14075</v>
          </cell>
          <cell r="BH134" t="str">
            <v>15074</v>
          </cell>
          <cell r="BI134" t="str">
            <v>16073</v>
          </cell>
          <cell r="BJ134" t="str">
            <v>-</v>
          </cell>
          <cell r="BK134" t="str">
            <v>-</v>
          </cell>
          <cell r="BL134" t="str">
            <v>-</v>
          </cell>
          <cell r="BM134" t="str">
            <v>20065</v>
          </cell>
          <cell r="BN134" t="str">
            <v>21066</v>
          </cell>
          <cell r="BO134" t="str">
            <v>-</v>
          </cell>
          <cell r="BP134" t="str">
            <v>-</v>
          </cell>
          <cell r="BQ134" t="str">
            <v>-</v>
          </cell>
          <cell r="BR134" t="str">
            <v>-</v>
          </cell>
          <cell r="BS134" t="str">
            <v>-</v>
          </cell>
          <cell r="BT134" t="str">
            <v>-</v>
          </cell>
          <cell r="BU134" t="str">
            <v>-</v>
          </cell>
          <cell r="BV134" t="str">
            <v>-</v>
          </cell>
          <cell r="BW134" t="str">
            <v>30066</v>
          </cell>
          <cell r="BX134" t="str">
            <v>31072</v>
          </cell>
          <cell r="BY134" t="str">
            <v>-</v>
          </cell>
          <cell r="CB134" t="str">
            <v>-</v>
          </cell>
          <cell r="CC134" t="str">
            <v>-</v>
          </cell>
          <cell r="CD134" t="str">
            <v>-</v>
          </cell>
          <cell r="CE134" t="str">
            <v>-</v>
          </cell>
          <cell r="CF134" t="str">
            <v>-</v>
          </cell>
          <cell r="CG134" t="str">
            <v>-</v>
          </cell>
          <cell r="CH134" t="str">
            <v>RAYÓN</v>
          </cell>
          <cell r="CI134" t="str">
            <v>-</v>
          </cell>
          <cell r="CJ134" t="str">
            <v>-</v>
          </cell>
          <cell r="CK134" t="str">
            <v>-</v>
          </cell>
          <cell r="CL134" t="str">
            <v>-</v>
          </cell>
          <cell r="CM134" t="str">
            <v>-</v>
          </cell>
          <cell r="CN134" t="str">
            <v>YAHUALICA</v>
          </cell>
          <cell r="CO134" t="str">
            <v>SAN MARCOS</v>
          </cell>
          <cell r="CP134" t="str">
            <v>SAN FELIPE DEL PROGRESO</v>
          </cell>
          <cell r="CQ134" t="str">
            <v>QUIROGA</v>
          </cell>
          <cell r="CR134" t="str">
            <v>-</v>
          </cell>
          <cell r="CS134" t="str">
            <v>-</v>
          </cell>
          <cell r="CT134" t="str">
            <v>-</v>
          </cell>
          <cell r="CU134" t="str">
            <v>IXPANTEPEC NIEVES</v>
          </cell>
          <cell r="CV134" t="str">
            <v>GUADALUPE</v>
          </cell>
          <cell r="CW134" t="str">
            <v>-</v>
          </cell>
          <cell r="CX134" t="str">
            <v>-</v>
          </cell>
          <cell r="CY134" t="str">
            <v>-</v>
          </cell>
          <cell r="CZ134" t="str">
            <v>-</v>
          </cell>
          <cell r="DB134" t="str">
            <v>-</v>
          </cell>
          <cell r="DC134" t="str">
            <v>-</v>
          </cell>
          <cell r="DD134" t="str">
            <v>-</v>
          </cell>
          <cell r="DE134" t="str">
            <v>ESPINAL</v>
          </cell>
          <cell r="DF134" t="str">
            <v>SUMA</v>
          </cell>
          <cell r="DG134" t="str">
            <v>-</v>
          </cell>
        </row>
        <row r="135">
          <cell r="AT135" t="str">
            <v>-</v>
          </cell>
          <cell r="AU135" t="str">
            <v>-</v>
          </cell>
          <cell r="AV135" t="str">
            <v>-</v>
          </cell>
          <cell r="AW135" t="str">
            <v>-</v>
          </cell>
          <cell r="AX135" t="str">
            <v>-</v>
          </cell>
          <cell r="AY135" t="str">
            <v>-</v>
          </cell>
          <cell r="AZ135" t="str">
            <v>7074</v>
          </cell>
          <cell r="BA135" t="str">
            <v>-</v>
          </cell>
          <cell r="BB135" t="str">
            <v>-</v>
          </cell>
          <cell r="BC135" t="str">
            <v>-</v>
          </cell>
          <cell r="BD135" t="str">
            <v>-</v>
          </cell>
          <cell r="BE135" t="str">
            <v>-</v>
          </cell>
          <cell r="BF135" t="str">
            <v>13082</v>
          </cell>
          <cell r="BG135" t="str">
            <v>14076</v>
          </cell>
          <cell r="BH135" t="str">
            <v>15075</v>
          </cell>
          <cell r="BI135" t="str">
            <v>16074</v>
          </cell>
          <cell r="BJ135" t="str">
            <v>-</v>
          </cell>
          <cell r="BK135" t="str">
            <v>-</v>
          </cell>
          <cell r="BL135" t="str">
            <v>-</v>
          </cell>
          <cell r="BM135" t="str">
            <v>20066</v>
          </cell>
          <cell r="BN135" t="str">
            <v>21067</v>
          </cell>
          <cell r="BO135" t="str">
            <v>-</v>
          </cell>
          <cell r="BP135" t="str">
            <v>-</v>
          </cell>
          <cell r="BQ135" t="str">
            <v>-</v>
          </cell>
          <cell r="BR135" t="str">
            <v>-</v>
          </cell>
          <cell r="BS135" t="str">
            <v>-</v>
          </cell>
          <cell r="BT135" t="str">
            <v>-</v>
          </cell>
          <cell r="BU135" t="str">
            <v>-</v>
          </cell>
          <cell r="BV135" t="str">
            <v>-</v>
          </cell>
          <cell r="BW135" t="str">
            <v>30067</v>
          </cell>
          <cell r="BX135" t="str">
            <v>31073</v>
          </cell>
          <cell r="BY135" t="str">
            <v>-</v>
          </cell>
          <cell r="CB135" t="str">
            <v>-</v>
          </cell>
          <cell r="CC135" t="str">
            <v>-</v>
          </cell>
          <cell r="CD135" t="str">
            <v>-</v>
          </cell>
          <cell r="CE135" t="str">
            <v>-</v>
          </cell>
          <cell r="CF135" t="str">
            <v>-</v>
          </cell>
          <cell r="CG135" t="str">
            <v>-</v>
          </cell>
          <cell r="CH135" t="str">
            <v>REFORMA</v>
          </cell>
          <cell r="CI135" t="str">
            <v>-</v>
          </cell>
          <cell r="CJ135" t="str">
            <v>-</v>
          </cell>
          <cell r="CK135" t="str">
            <v>-</v>
          </cell>
          <cell r="CL135" t="str">
            <v>-</v>
          </cell>
          <cell r="CM135" t="str">
            <v>-</v>
          </cell>
          <cell r="CN135" t="str">
            <v>ZAPOTLÁN DE JUÁREZ</v>
          </cell>
          <cell r="CO135" t="str">
            <v>SAN MARTÍN DE BOLAÑOS</v>
          </cell>
          <cell r="CP135" t="str">
            <v>SAN MARTÍN DE LAS PIRÁMIDES</v>
          </cell>
          <cell r="CQ135" t="str">
            <v>COJUMATLÁN DE RÉGULES</v>
          </cell>
          <cell r="CR135" t="str">
            <v>-</v>
          </cell>
          <cell r="CS135" t="str">
            <v>-</v>
          </cell>
          <cell r="CT135" t="str">
            <v>-</v>
          </cell>
          <cell r="CU135" t="str">
            <v>SANTIAGO NILTEPEC</v>
          </cell>
          <cell r="CV135" t="str">
            <v>GUADALUPE VICTORIA</v>
          </cell>
          <cell r="CW135" t="str">
            <v>-</v>
          </cell>
          <cell r="CX135" t="str">
            <v>-</v>
          </cell>
          <cell r="CY135" t="str">
            <v>-</v>
          </cell>
          <cell r="CZ135" t="str">
            <v>-</v>
          </cell>
          <cell r="DB135" t="str">
            <v>-</v>
          </cell>
          <cell r="DC135" t="str">
            <v>-</v>
          </cell>
          <cell r="DD135" t="str">
            <v>-</v>
          </cell>
          <cell r="DE135" t="str">
            <v>FILOMENO MATA</v>
          </cell>
          <cell r="DF135" t="str">
            <v>TAHDZIÚ</v>
          </cell>
          <cell r="DG135" t="str">
            <v>-</v>
          </cell>
        </row>
        <row r="136">
          <cell r="AT136" t="str">
            <v>-</v>
          </cell>
          <cell r="AU136" t="str">
            <v>-</v>
          </cell>
          <cell r="AV136" t="str">
            <v>-</v>
          </cell>
          <cell r="AW136" t="str">
            <v>-</v>
          </cell>
          <cell r="AX136" t="str">
            <v>-</v>
          </cell>
          <cell r="AY136" t="str">
            <v>-</v>
          </cell>
          <cell r="AZ136" t="str">
            <v>7075</v>
          </cell>
          <cell r="BA136" t="str">
            <v>-</v>
          </cell>
          <cell r="BB136" t="str">
            <v>-</v>
          </cell>
          <cell r="BC136" t="str">
            <v>-</v>
          </cell>
          <cell r="BD136" t="str">
            <v>-</v>
          </cell>
          <cell r="BE136" t="str">
            <v>-</v>
          </cell>
          <cell r="BF136">
            <v>13999</v>
          </cell>
          <cell r="BG136" t="str">
            <v>14077</v>
          </cell>
          <cell r="BH136" t="str">
            <v>15076</v>
          </cell>
          <cell r="BI136" t="str">
            <v>16077</v>
          </cell>
          <cell r="BJ136" t="str">
            <v>-</v>
          </cell>
          <cell r="BK136" t="str">
            <v>-</v>
          </cell>
          <cell r="BL136" t="str">
            <v>-</v>
          </cell>
          <cell r="BM136" t="str">
            <v>20068</v>
          </cell>
          <cell r="BN136" t="str">
            <v>21068</v>
          </cell>
          <cell r="BO136" t="str">
            <v>-</v>
          </cell>
          <cell r="BP136" t="str">
            <v>-</v>
          </cell>
          <cell r="BQ136" t="str">
            <v>-</v>
          </cell>
          <cell r="BR136" t="str">
            <v>-</v>
          </cell>
          <cell r="BS136" t="str">
            <v>-</v>
          </cell>
          <cell r="BT136" t="str">
            <v>-</v>
          </cell>
          <cell r="BU136" t="str">
            <v>-</v>
          </cell>
          <cell r="BV136" t="str">
            <v>-</v>
          </cell>
          <cell r="BW136" t="str">
            <v>30068</v>
          </cell>
          <cell r="BX136" t="str">
            <v>31074</v>
          </cell>
          <cell r="BY136" t="str">
            <v>-</v>
          </cell>
          <cell r="CB136" t="str">
            <v>-</v>
          </cell>
          <cell r="CC136" t="str">
            <v>-</v>
          </cell>
          <cell r="CD136" t="str">
            <v>-</v>
          </cell>
          <cell r="CE136" t="str">
            <v>-</v>
          </cell>
          <cell r="CF136" t="str">
            <v>-</v>
          </cell>
          <cell r="CG136" t="str">
            <v>-</v>
          </cell>
          <cell r="CH136" t="str">
            <v>LAS ROSAS</v>
          </cell>
          <cell r="CI136" t="str">
            <v>-</v>
          </cell>
          <cell r="CJ136" t="str">
            <v>-</v>
          </cell>
          <cell r="CK136" t="str">
            <v>-</v>
          </cell>
          <cell r="CL136" t="str">
            <v>-</v>
          </cell>
          <cell r="CM136" t="str">
            <v>-</v>
          </cell>
          <cell r="CN136" t="str">
            <v>NO IDENTIFICADO</v>
          </cell>
          <cell r="CO136" t="str">
            <v>SAN MARTÍN HIDALGO</v>
          </cell>
          <cell r="CP136" t="str">
            <v>SAN MATEO ATENCO</v>
          </cell>
          <cell r="CQ136" t="str">
            <v>SAN LUCAS</v>
          </cell>
          <cell r="CR136" t="str">
            <v>-</v>
          </cell>
          <cell r="CS136" t="str">
            <v>-</v>
          </cell>
          <cell r="CT136" t="str">
            <v>-</v>
          </cell>
          <cell r="CU136" t="str">
            <v>OCOTLÁN DE MORELOS</v>
          </cell>
          <cell r="CV136" t="str">
            <v>HERMENEGILDO GALEANA</v>
          </cell>
          <cell r="CW136" t="str">
            <v>-</v>
          </cell>
          <cell r="CX136" t="str">
            <v>-</v>
          </cell>
          <cell r="CY136" t="str">
            <v>-</v>
          </cell>
          <cell r="CZ136" t="str">
            <v>-</v>
          </cell>
          <cell r="DB136" t="str">
            <v>-</v>
          </cell>
          <cell r="DC136" t="str">
            <v>-</v>
          </cell>
          <cell r="DD136" t="str">
            <v>-</v>
          </cell>
          <cell r="DE136" t="str">
            <v>FORTÍN</v>
          </cell>
          <cell r="DF136" t="str">
            <v>TAHMEK</v>
          </cell>
          <cell r="DG136" t="str">
            <v>-</v>
          </cell>
        </row>
        <row r="137">
          <cell r="AT137" t="str">
            <v>-</v>
          </cell>
          <cell r="AU137" t="str">
            <v>-</v>
          </cell>
          <cell r="AV137" t="str">
            <v>-</v>
          </cell>
          <cell r="AW137" t="str">
            <v>-</v>
          </cell>
          <cell r="AX137" t="str">
            <v>-</v>
          </cell>
          <cell r="AY137" t="str">
            <v>-</v>
          </cell>
          <cell r="AZ137" t="str">
            <v>7076</v>
          </cell>
          <cell r="BA137" t="str">
            <v>-</v>
          </cell>
          <cell r="BB137" t="str">
            <v>-</v>
          </cell>
          <cell r="BC137" t="str">
            <v>-</v>
          </cell>
          <cell r="BD137" t="str">
            <v>-</v>
          </cell>
          <cell r="BE137" t="str">
            <v>-</v>
          </cell>
          <cell r="BF137" t="str">
            <v>-</v>
          </cell>
          <cell r="BG137" t="str">
            <v>14078</v>
          </cell>
          <cell r="BH137" t="str">
            <v>15077</v>
          </cell>
          <cell r="BI137" t="str">
            <v>16078</v>
          </cell>
          <cell r="BJ137" t="str">
            <v>-</v>
          </cell>
          <cell r="BK137" t="str">
            <v>-</v>
          </cell>
          <cell r="BL137" t="str">
            <v>-</v>
          </cell>
          <cell r="BM137" t="str">
            <v>20069</v>
          </cell>
          <cell r="BN137" t="str">
            <v>21069</v>
          </cell>
          <cell r="BO137" t="str">
            <v>-</v>
          </cell>
          <cell r="BP137" t="str">
            <v>-</v>
          </cell>
          <cell r="BQ137" t="str">
            <v>-</v>
          </cell>
          <cell r="BR137" t="str">
            <v>-</v>
          </cell>
          <cell r="BS137" t="str">
            <v>-</v>
          </cell>
          <cell r="BT137" t="str">
            <v>-</v>
          </cell>
          <cell r="BU137" t="str">
            <v>-</v>
          </cell>
          <cell r="BV137" t="str">
            <v>-</v>
          </cell>
          <cell r="BW137" t="str">
            <v>30069</v>
          </cell>
          <cell r="BX137" t="str">
            <v>31075</v>
          </cell>
          <cell r="BY137" t="str">
            <v>-</v>
          </cell>
          <cell r="CB137" t="str">
            <v>-</v>
          </cell>
          <cell r="CC137" t="str">
            <v>-</v>
          </cell>
          <cell r="CD137" t="str">
            <v>-</v>
          </cell>
          <cell r="CE137" t="str">
            <v>-</v>
          </cell>
          <cell r="CF137" t="str">
            <v>-</v>
          </cell>
          <cell r="CG137" t="str">
            <v>-</v>
          </cell>
          <cell r="CH137" t="str">
            <v>SABANILLA</v>
          </cell>
          <cell r="CI137" t="str">
            <v>-</v>
          </cell>
          <cell r="CJ137" t="str">
            <v>-</v>
          </cell>
          <cell r="CK137" t="str">
            <v>-</v>
          </cell>
          <cell r="CL137" t="str">
            <v>-</v>
          </cell>
          <cell r="CM137" t="str">
            <v>-</v>
          </cell>
          <cell r="CN137" t="str">
            <v>-</v>
          </cell>
          <cell r="CO137" t="str">
            <v>SAN MIGUEL EL ALTO</v>
          </cell>
          <cell r="CP137" t="str">
            <v>SAN SIMÓN DE GUERRERO</v>
          </cell>
          <cell r="CQ137" t="str">
            <v>SANTA ANA MAYA</v>
          </cell>
          <cell r="CR137" t="str">
            <v>-</v>
          </cell>
          <cell r="CS137" t="str">
            <v>-</v>
          </cell>
          <cell r="CT137" t="str">
            <v>-</v>
          </cell>
          <cell r="CU137" t="str">
            <v>LA PE</v>
          </cell>
          <cell r="CV137" t="str">
            <v>HUAQUECHULA</v>
          </cell>
          <cell r="CW137" t="str">
            <v>-</v>
          </cell>
          <cell r="CX137" t="str">
            <v>-</v>
          </cell>
          <cell r="CY137" t="str">
            <v>-</v>
          </cell>
          <cell r="CZ137" t="str">
            <v>-</v>
          </cell>
          <cell r="DB137" t="str">
            <v>-</v>
          </cell>
          <cell r="DC137" t="str">
            <v>-</v>
          </cell>
          <cell r="DD137" t="str">
            <v>-</v>
          </cell>
          <cell r="DE137" t="str">
            <v>GUTIÉRREZ ZAMORA</v>
          </cell>
          <cell r="DF137" t="str">
            <v>TEABO</v>
          </cell>
          <cell r="DG137" t="str">
            <v>-</v>
          </cell>
        </row>
        <row r="138">
          <cell r="AT138" t="str">
            <v>-</v>
          </cell>
          <cell r="AU138" t="str">
            <v>-</v>
          </cell>
          <cell r="AV138" t="str">
            <v>-</v>
          </cell>
          <cell r="AW138" t="str">
            <v>-</v>
          </cell>
          <cell r="AX138" t="str">
            <v>-</v>
          </cell>
          <cell r="AY138" t="str">
            <v>-</v>
          </cell>
          <cell r="AZ138" t="str">
            <v>7079</v>
          </cell>
          <cell r="BA138" t="str">
            <v>-</v>
          </cell>
          <cell r="BB138" t="str">
            <v>-</v>
          </cell>
          <cell r="BC138" t="str">
            <v>-</v>
          </cell>
          <cell r="BD138" t="str">
            <v>-</v>
          </cell>
          <cell r="BE138" t="str">
            <v>-</v>
          </cell>
          <cell r="BF138" t="str">
            <v>-</v>
          </cell>
          <cell r="BG138" t="str">
            <v>14079</v>
          </cell>
          <cell r="BH138" t="str">
            <v>15078</v>
          </cell>
          <cell r="BI138" t="str">
            <v>16080</v>
          </cell>
          <cell r="BJ138" t="str">
            <v>-</v>
          </cell>
          <cell r="BK138" t="str">
            <v>-</v>
          </cell>
          <cell r="BL138" t="str">
            <v>-</v>
          </cell>
          <cell r="BM138" t="str">
            <v>20070</v>
          </cell>
          <cell r="BN138" t="str">
            <v>21070</v>
          </cell>
          <cell r="BO138" t="str">
            <v>-</v>
          </cell>
          <cell r="BP138" t="str">
            <v>-</v>
          </cell>
          <cell r="BQ138" t="str">
            <v>-</v>
          </cell>
          <cell r="BR138" t="str">
            <v>-</v>
          </cell>
          <cell r="BS138" t="str">
            <v>-</v>
          </cell>
          <cell r="BT138" t="str">
            <v>-</v>
          </cell>
          <cell r="BU138" t="str">
            <v>-</v>
          </cell>
          <cell r="BV138" t="str">
            <v>-</v>
          </cell>
          <cell r="BW138" t="str">
            <v>30070</v>
          </cell>
          <cell r="BX138" t="str">
            <v>31077</v>
          </cell>
          <cell r="BY138" t="str">
            <v>-</v>
          </cell>
          <cell r="CB138" t="str">
            <v>-</v>
          </cell>
          <cell r="CC138" t="str">
            <v>-</v>
          </cell>
          <cell r="CD138" t="str">
            <v>-</v>
          </cell>
          <cell r="CE138" t="str">
            <v>-</v>
          </cell>
          <cell r="CF138" t="str">
            <v>-</v>
          </cell>
          <cell r="CG138" t="str">
            <v>-</v>
          </cell>
          <cell r="CH138" t="str">
            <v>SAN FERNANDO</v>
          </cell>
          <cell r="CI138" t="str">
            <v>-</v>
          </cell>
          <cell r="CJ138" t="str">
            <v>-</v>
          </cell>
          <cell r="CK138" t="str">
            <v>-</v>
          </cell>
          <cell r="CL138" t="str">
            <v>-</v>
          </cell>
          <cell r="CM138" t="str">
            <v>-</v>
          </cell>
          <cell r="CN138" t="str">
            <v>-</v>
          </cell>
          <cell r="CO138" t="str">
            <v>GÓMEZ FARÍAS</v>
          </cell>
          <cell r="CP138" t="str">
            <v>SANTO TOMÁS</v>
          </cell>
          <cell r="CQ138" t="str">
            <v>SENGUIO</v>
          </cell>
          <cell r="CR138" t="str">
            <v>-</v>
          </cell>
          <cell r="CS138" t="str">
            <v>-</v>
          </cell>
          <cell r="CT138" t="str">
            <v>-</v>
          </cell>
          <cell r="CU138" t="str">
            <v>PINOTEPA DE DON LUIS</v>
          </cell>
          <cell r="CV138" t="str">
            <v>HUATLATLAUCA</v>
          </cell>
          <cell r="CW138" t="str">
            <v>-</v>
          </cell>
          <cell r="CX138" t="str">
            <v>-</v>
          </cell>
          <cell r="CY138" t="str">
            <v>-</v>
          </cell>
          <cell r="CZ138" t="str">
            <v>-</v>
          </cell>
          <cell r="DB138" t="str">
            <v>-</v>
          </cell>
          <cell r="DC138" t="str">
            <v>-</v>
          </cell>
          <cell r="DD138" t="str">
            <v>-</v>
          </cell>
          <cell r="DE138" t="str">
            <v>HIDALGOTITLÁN</v>
          </cell>
          <cell r="DF138" t="str">
            <v>TEKAL DE VENEGAS</v>
          </cell>
          <cell r="DG138" t="str">
            <v>-</v>
          </cell>
        </row>
        <row r="139">
          <cell r="AT139" t="str">
            <v>-</v>
          </cell>
          <cell r="AU139" t="str">
            <v>-</v>
          </cell>
          <cell r="AV139" t="str">
            <v>-</v>
          </cell>
          <cell r="AW139" t="str">
            <v>-</v>
          </cell>
          <cell r="AX139" t="str">
            <v>-</v>
          </cell>
          <cell r="AY139" t="str">
            <v>-</v>
          </cell>
          <cell r="AZ139" t="str">
            <v>7080</v>
          </cell>
          <cell r="BA139" t="str">
            <v>-</v>
          </cell>
          <cell r="BB139" t="str">
            <v>-</v>
          </cell>
          <cell r="BC139" t="str">
            <v>-</v>
          </cell>
          <cell r="BD139" t="str">
            <v>-</v>
          </cell>
          <cell r="BE139" t="str">
            <v>-</v>
          </cell>
          <cell r="BF139" t="str">
            <v>-</v>
          </cell>
          <cell r="BG139" t="str">
            <v>14080</v>
          </cell>
          <cell r="BH139" t="str">
            <v>15079</v>
          </cell>
          <cell r="BI139" t="str">
            <v>16081</v>
          </cell>
          <cell r="BJ139" t="str">
            <v>-</v>
          </cell>
          <cell r="BK139" t="str">
            <v>-</v>
          </cell>
          <cell r="BL139" t="str">
            <v>-</v>
          </cell>
          <cell r="BM139" t="str">
            <v>20071</v>
          </cell>
          <cell r="BN139" t="str">
            <v>21072</v>
          </cell>
          <cell r="BO139" t="str">
            <v>-</v>
          </cell>
          <cell r="BP139" t="str">
            <v>-</v>
          </cell>
          <cell r="BQ139" t="str">
            <v>-</v>
          </cell>
          <cell r="BR139" t="str">
            <v>-</v>
          </cell>
          <cell r="BS139" t="str">
            <v>-</v>
          </cell>
          <cell r="BT139" t="str">
            <v>-</v>
          </cell>
          <cell r="BU139" t="str">
            <v>-</v>
          </cell>
          <cell r="BV139" t="str">
            <v>-</v>
          </cell>
          <cell r="BW139" t="str">
            <v>30071</v>
          </cell>
          <cell r="BX139" t="str">
            <v>31078</v>
          </cell>
          <cell r="BY139" t="str">
            <v>-</v>
          </cell>
          <cell r="CB139" t="str">
            <v>-</v>
          </cell>
          <cell r="CC139" t="str">
            <v>-</v>
          </cell>
          <cell r="CD139" t="str">
            <v>-</v>
          </cell>
          <cell r="CE139" t="str">
            <v>-</v>
          </cell>
          <cell r="CF139" t="str">
            <v>-</v>
          </cell>
          <cell r="CG139" t="str">
            <v>-</v>
          </cell>
          <cell r="CH139" t="str">
            <v>SILTEPEC</v>
          </cell>
          <cell r="CI139" t="str">
            <v>-</v>
          </cell>
          <cell r="CJ139" t="str">
            <v>-</v>
          </cell>
          <cell r="CK139" t="str">
            <v>-</v>
          </cell>
          <cell r="CL139" t="str">
            <v>-</v>
          </cell>
          <cell r="CM139" t="str">
            <v>-</v>
          </cell>
          <cell r="CN139" t="str">
            <v>-</v>
          </cell>
          <cell r="CO139" t="str">
            <v>SAN SEBASTIÁN DEL OESTE</v>
          </cell>
          <cell r="CP139" t="str">
            <v>SOYANIQUILPAN DE JUÁREZ</v>
          </cell>
          <cell r="CQ139" t="str">
            <v>SUSUPUATO</v>
          </cell>
          <cell r="CR139" t="str">
            <v>-</v>
          </cell>
          <cell r="CS139" t="str">
            <v>-</v>
          </cell>
          <cell r="CT139" t="str">
            <v>-</v>
          </cell>
          <cell r="CU139" t="str">
            <v>PLUMA HIDALGO</v>
          </cell>
          <cell r="CV139" t="str">
            <v>HUEHUETLA</v>
          </cell>
          <cell r="CW139" t="str">
            <v>-</v>
          </cell>
          <cell r="CX139" t="str">
            <v>-</v>
          </cell>
          <cell r="CY139" t="str">
            <v>-</v>
          </cell>
          <cell r="CZ139" t="str">
            <v>-</v>
          </cell>
          <cell r="DB139" t="str">
            <v>-</v>
          </cell>
          <cell r="DC139" t="str">
            <v>-</v>
          </cell>
          <cell r="DD139" t="str">
            <v>-</v>
          </cell>
          <cell r="DE139" t="str">
            <v>HUATUSCO</v>
          </cell>
          <cell r="DF139" t="str">
            <v>TEKANTÓ</v>
          </cell>
          <cell r="DG139" t="str">
            <v>-</v>
          </cell>
        </row>
        <row r="140">
          <cell r="AT140" t="str">
            <v>-</v>
          </cell>
          <cell r="AU140" t="str">
            <v>-</v>
          </cell>
          <cell r="AV140" t="str">
            <v>-</v>
          </cell>
          <cell r="AW140" t="str">
            <v>-</v>
          </cell>
          <cell r="AX140" t="str">
            <v>-</v>
          </cell>
          <cell r="AY140" t="str">
            <v>-</v>
          </cell>
          <cell r="AZ140" t="str">
            <v>7081</v>
          </cell>
          <cell r="BA140" t="str">
            <v>-</v>
          </cell>
          <cell r="BB140" t="str">
            <v>-</v>
          </cell>
          <cell r="BC140" t="str">
            <v>-</v>
          </cell>
          <cell r="BD140" t="str">
            <v>-</v>
          </cell>
          <cell r="BE140" t="str">
            <v>-</v>
          </cell>
          <cell r="BF140" t="str">
            <v>-</v>
          </cell>
          <cell r="BG140" t="str">
            <v>14081</v>
          </cell>
          <cell r="BH140" t="str">
            <v>15080</v>
          </cell>
          <cell r="BI140" t="str">
            <v>16083</v>
          </cell>
          <cell r="BJ140" t="str">
            <v>-</v>
          </cell>
          <cell r="BK140" t="str">
            <v>-</v>
          </cell>
          <cell r="BL140" t="str">
            <v>-</v>
          </cell>
          <cell r="BM140" t="str">
            <v>20072</v>
          </cell>
          <cell r="BN140" t="str">
            <v>21073</v>
          </cell>
          <cell r="BO140" t="str">
            <v>-</v>
          </cell>
          <cell r="BP140" t="str">
            <v>-</v>
          </cell>
          <cell r="BQ140" t="str">
            <v>-</v>
          </cell>
          <cell r="BR140" t="str">
            <v>-</v>
          </cell>
          <cell r="BS140" t="str">
            <v>-</v>
          </cell>
          <cell r="BT140" t="str">
            <v>-</v>
          </cell>
          <cell r="BU140" t="str">
            <v>-</v>
          </cell>
          <cell r="BV140" t="str">
            <v>-</v>
          </cell>
          <cell r="BW140" t="str">
            <v>30072</v>
          </cell>
          <cell r="BX140" t="str">
            <v>31080</v>
          </cell>
          <cell r="BY140" t="str">
            <v>-</v>
          </cell>
          <cell r="CB140" t="str">
            <v>-</v>
          </cell>
          <cell r="CC140" t="str">
            <v>-</v>
          </cell>
          <cell r="CD140" t="str">
            <v>-</v>
          </cell>
          <cell r="CE140" t="str">
            <v>-</v>
          </cell>
          <cell r="CF140" t="str">
            <v>-</v>
          </cell>
          <cell r="CG140" t="str">
            <v>-</v>
          </cell>
          <cell r="CH140" t="str">
            <v>SIMOJOVEL</v>
          </cell>
          <cell r="CI140" t="str">
            <v>-</v>
          </cell>
          <cell r="CJ140" t="str">
            <v>-</v>
          </cell>
          <cell r="CK140" t="str">
            <v>-</v>
          </cell>
          <cell r="CL140" t="str">
            <v>-</v>
          </cell>
          <cell r="CM140" t="str">
            <v>-</v>
          </cell>
          <cell r="CN140" t="str">
            <v>-</v>
          </cell>
          <cell r="CO140" t="str">
            <v>SANTA MARÍA DE LOS ÁNGELES</v>
          </cell>
          <cell r="CP140" t="str">
            <v>SULTEPEC</v>
          </cell>
          <cell r="CQ140" t="str">
            <v>TANCÍTARO</v>
          </cell>
          <cell r="CR140" t="str">
            <v>-</v>
          </cell>
          <cell r="CS140" t="str">
            <v>-</v>
          </cell>
          <cell r="CT140" t="str">
            <v>-</v>
          </cell>
          <cell r="CU140" t="str">
            <v>SAN JOSÉ DEL PROGRESO</v>
          </cell>
          <cell r="CV140" t="str">
            <v>HUEHUETLÁN EL CHICO</v>
          </cell>
          <cell r="CW140" t="str">
            <v>-</v>
          </cell>
          <cell r="CX140" t="str">
            <v>-</v>
          </cell>
          <cell r="CY140" t="str">
            <v>-</v>
          </cell>
          <cell r="CZ140" t="str">
            <v>-</v>
          </cell>
          <cell r="DB140" t="str">
            <v>-</v>
          </cell>
          <cell r="DC140" t="str">
            <v>-</v>
          </cell>
          <cell r="DD140" t="str">
            <v>-</v>
          </cell>
          <cell r="DE140" t="str">
            <v>HUAYACOCOTLA</v>
          </cell>
          <cell r="DF140" t="str">
            <v>TEKIT</v>
          </cell>
          <cell r="DG140" t="str">
            <v>-</v>
          </cell>
        </row>
        <row r="141">
          <cell r="AT141" t="str">
            <v>-</v>
          </cell>
          <cell r="AU141" t="str">
            <v>-</v>
          </cell>
          <cell r="AV141" t="str">
            <v>-</v>
          </cell>
          <cell r="AW141" t="str">
            <v>-</v>
          </cell>
          <cell r="AX141" t="str">
            <v>-</v>
          </cell>
          <cell r="AY141" t="str">
            <v>-</v>
          </cell>
          <cell r="AZ141" t="str">
            <v>7082</v>
          </cell>
          <cell r="BA141" t="str">
            <v>-</v>
          </cell>
          <cell r="BB141" t="str">
            <v>-</v>
          </cell>
          <cell r="BC141" t="str">
            <v>-</v>
          </cell>
          <cell r="BD141" t="str">
            <v>-</v>
          </cell>
          <cell r="BE141" t="str">
            <v>-</v>
          </cell>
          <cell r="BF141" t="str">
            <v>-</v>
          </cell>
          <cell r="BG141" t="str">
            <v>14082</v>
          </cell>
          <cell r="BH141" t="str">
            <v>15082</v>
          </cell>
          <cell r="BI141" t="str">
            <v>16084</v>
          </cell>
          <cell r="BJ141" t="str">
            <v>-</v>
          </cell>
          <cell r="BK141" t="str">
            <v>-</v>
          </cell>
          <cell r="BL141" t="str">
            <v>-</v>
          </cell>
          <cell r="BM141" t="str">
            <v>20074</v>
          </cell>
          <cell r="BN141" t="str">
            <v>21075</v>
          </cell>
          <cell r="BO141" t="str">
            <v>-</v>
          </cell>
          <cell r="BP141" t="str">
            <v>-</v>
          </cell>
          <cell r="BQ141" t="str">
            <v>-</v>
          </cell>
          <cell r="BR141" t="str">
            <v>-</v>
          </cell>
          <cell r="BS141" t="str">
            <v>-</v>
          </cell>
          <cell r="BT141" t="str">
            <v>-</v>
          </cell>
          <cell r="BU141" t="str">
            <v>-</v>
          </cell>
          <cell r="BV141" t="str">
            <v>-</v>
          </cell>
          <cell r="BW141" t="str">
            <v>30073</v>
          </cell>
          <cell r="BX141" t="str">
            <v>31081</v>
          </cell>
          <cell r="BY141" t="str">
            <v>-</v>
          </cell>
          <cell r="CB141" t="str">
            <v>-</v>
          </cell>
          <cell r="CC141" t="str">
            <v>-</v>
          </cell>
          <cell r="CD141" t="str">
            <v>-</v>
          </cell>
          <cell r="CE141" t="str">
            <v>-</v>
          </cell>
          <cell r="CF141" t="str">
            <v>-</v>
          </cell>
          <cell r="CG141" t="str">
            <v>-</v>
          </cell>
          <cell r="CH141" t="str">
            <v>SITALÁ</v>
          </cell>
          <cell r="CI141" t="str">
            <v>-</v>
          </cell>
          <cell r="CJ141" t="str">
            <v>-</v>
          </cell>
          <cell r="CK141" t="str">
            <v>-</v>
          </cell>
          <cell r="CL141" t="str">
            <v>-</v>
          </cell>
          <cell r="CM141" t="str">
            <v>-</v>
          </cell>
          <cell r="CN141" t="str">
            <v>-</v>
          </cell>
          <cell r="CO141" t="str">
            <v>SAYULA</v>
          </cell>
          <cell r="CP141" t="str">
            <v>TEJUPILCO</v>
          </cell>
          <cell r="CQ141" t="str">
            <v>TANGAMANDAPIO</v>
          </cell>
          <cell r="CR141" t="str">
            <v>-</v>
          </cell>
          <cell r="CS141" t="str">
            <v>-</v>
          </cell>
          <cell r="CT141" t="str">
            <v>-</v>
          </cell>
          <cell r="CU141" t="str">
            <v>SANTA CATARINA QUIOQUITANI</v>
          </cell>
          <cell r="CV141" t="str">
            <v>HUEYAPAN</v>
          </cell>
          <cell r="CW141" t="str">
            <v>-</v>
          </cell>
          <cell r="CX141" t="str">
            <v>-</v>
          </cell>
          <cell r="CY141" t="str">
            <v>-</v>
          </cell>
          <cell r="CZ141" t="str">
            <v>-</v>
          </cell>
          <cell r="DB141" t="str">
            <v>-</v>
          </cell>
          <cell r="DC141" t="str">
            <v>-</v>
          </cell>
          <cell r="DD141" t="str">
            <v>-</v>
          </cell>
          <cell r="DE141" t="str">
            <v>HUEYAPAN DE OCAMPO</v>
          </cell>
          <cell r="DF141" t="str">
            <v>TEKOM</v>
          </cell>
          <cell r="DG141" t="str">
            <v>-</v>
          </cell>
        </row>
        <row r="142">
          <cell r="AT142" t="str">
            <v>-</v>
          </cell>
          <cell r="AU142" t="str">
            <v>-</v>
          </cell>
          <cell r="AV142" t="str">
            <v>-</v>
          </cell>
          <cell r="AW142" t="str">
            <v>-</v>
          </cell>
          <cell r="AX142" t="str">
            <v>-</v>
          </cell>
          <cell r="AY142" t="str">
            <v>-</v>
          </cell>
          <cell r="AZ142" t="str">
            <v>7083</v>
          </cell>
          <cell r="BA142" t="str">
            <v>-</v>
          </cell>
          <cell r="BB142" t="str">
            <v>-</v>
          </cell>
          <cell r="BC142" t="str">
            <v>-</v>
          </cell>
          <cell r="BD142" t="str">
            <v>-</v>
          </cell>
          <cell r="BE142" t="str">
            <v>-</v>
          </cell>
          <cell r="BF142" t="str">
            <v>-</v>
          </cell>
          <cell r="BG142" t="str">
            <v>14084</v>
          </cell>
          <cell r="BH142" t="str">
            <v>15083</v>
          </cell>
          <cell r="BI142" t="str">
            <v>16085</v>
          </cell>
          <cell r="BJ142" t="str">
            <v>-</v>
          </cell>
          <cell r="BK142" t="str">
            <v>-</v>
          </cell>
          <cell r="BL142" t="str">
            <v>-</v>
          </cell>
          <cell r="BM142" t="str">
            <v>20075</v>
          </cell>
          <cell r="BN142" t="str">
            <v>21076</v>
          </cell>
          <cell r="BO142" t="str">
            <v>-</v>
          </cell>
          <cell r="BP142" t="str">
            <v>-</v>
          </cell>
          <cell r="BQ142" t="str">
            <v>-</v>
          </cell>
          <cell r="BR142" t="str">
            <v>-</v>
          </cell>
          <cell r="BS142" t="str">
            <v>-</v>
          </cell>
          <cell r="BT142" t="str">
            <v>-</v>
          </cell>
          <cell r="BU142" t="str">
            <v>-</v>
          </cell>
          <cell r="BV142" t="str">
            <v>-</v>
          </cell>
          <cell r="BW142" t="str">
            <v>30074</v>
          </cell>
          <cell r="BX142" t="str">
            <v>31082</v>
          </cell>
          <cell r="BY142" t="str">
            <v>-</v>
          </cell>
          <cell r="CB142" t="str">
            <v>-</v>
          </cell>
          <cell r="CC142" t="str">
            <v>-</v>
          </cell>
          <cell r="CD142" t="str">
            <v>-</v>
          </cell>
          <cell r="CE142" t="str">
            <v>-</v>
          </cell>
          <cell r="CF142" t="str">
            <v>-</v>
          </cell>
          <cell r="CG142" t="str">
            <v>-</v>
          </cell>
          <cell r="CH142" t="str">
            <v>SOCOLTENANGO</v>
          </cell>
          <cell r="CI142" t="str">
            <v>-</v>
          </cell>
          <cell r="CJ142" t="str">
            <v>-</v>
          </cell>
          <cell r="CK142" t="str">
            <v>-</v>
          </cell>
          <cell r="CL142" t="str">
            <v>-</v>
          </cell>
          <cell r="CM142" t="str">
            <v>-</v>
          </cell>
          <cell r="CN142" t="str">
            <v>-</v>
          </cell>
          <cell r="CO142" t="str">
            <v>TALPA DE ALLENDE</v>
          </cell>
          <cell r="CP142" t="str">
            <v>TEMAMATLA</v>
          </cell>
          <cell r="CQ142" t="str">
            <v>TANGANCÍCUARO</v>
          </cell>
          <cell r="CR142" t="str">
            <v>-</v>
          </cell>
          <cell r="CS142" t="str">
            <v>-</v>
          </cell>
          <cell r="CT142" t="str">
            <v>-</v>
          </cell>
          <cell r="CU142" t="str">
            <v>REFORMA DE PINEDA</v>
          </cell>
          <cell r="CV142" t="str">
            <v>HUEYTAMALCO</v>
          </cell>
          <cell r="CW142" t="str">
            <v>-</v>
          </cell>
          <cell r="CX142" t="str">
            <v>-</v>
          </cell>
          <cell r="CY142" t="str">
            <v>-</v>
          </cell>
          <cell r="CZ142" t="str">
            <v>-</v>
          </cell>
          <cell r="DB142" t="str">
            <v>-</v>
          </cell>
          <cell r="DC142" t="str">
            <v>-</v>
          </cell>
          <cell r="DD142" t="str">
            <v>-</v>
          </cell>
          <cell r="DE142" t="str">
            <v>HUILOAPAN</v>
          </cell>
          <cell r="DF142" t="str">
            <v>TELCHAC PUEBLO</v>
          </cell>
          <cell r="DG142" t="str">
            <v>-</v>
          </cell>
        </row>
        <row r="143">
          <cell r="AT143" t="str">
            <v>-</v>
          </cell>
          <cell r="AU143" t="str">
            <v>-</v>
          </cell>
          <cell r="AV143" t="str">
            <v>-</v>
          </cell>
          <cell r="AW143" t="str">
            <v>-</v>
          </cell>
          <cell r="AX143" t="str">
            <v>-</v>
          </cell>
          <cell r="AY143" t="str">
            <v>-</v>
          </cell>
          <cell r="AZ143" t="str">
            <v>7084</v>
          </cell>
          <cell r="BA143" t="str">
            <v>-</v>
          </cell>
          <cell r="BB143" t="str">
            <v>-</v>
          </cell>
          <cell r="BC143" t="str">
            <v>-</v>
          </cell>
          <cell r="BD143" t="str">
            <v>-</v>
          </cell>
          <cell r="BE143" t="str">
            <v>-</v>
          </cell>
          <cell r="BF143" t="str">
            <v>-</v>
          </cell>
          <cell r="BG143" t="str">
            <v>14085</v>
          </cell>
          <cell r="BH143" t="str">
            <v>15084</v>
          </cell>
          <cell r="BI143" t="str">
            <v>16086</v>
          </cell>
          <cell r="BJ143" t="str">
            <v>-</v>
          </cell>
          <cell r="BK143" t="str">
            <v>-</v>
          </cell>
          <cell r="BL143" t="str">
            <v>-</v>
          </cell>
          <cell r="BM143" t="str">
            <v>20076</v>
          </cell>
          <cell r="BN143" t="str">
            <v>21077</v>
          </cell>
          <cell r="BO143" t="str">
            <v>-</v>
          </cell>
          <cell r="BP143" t="str">
            <v>-</v>
          </cell>
          <cell r="BQ143" t="str">
            <v>-</v>
          </cell>
          <cell r="BR143" t="str">
            <v>-</v>
          </cell>
          <cell r="BS143" t="str">
            <v>-</v>
          </cell>
          <cell r="BT143" t="str">
            <v>-</v>
          </cell>
          <cell r="BU143" t="str">
            <v>-</v>
          </cell>
          <cell r="BV143" t="str">
            <v>-</v>
          </cell>
          <cell r="BW143" t="str">
            <v>30075</v>
          </cell>
          <cell r="BX143" t="str">
            <v>31083</v>
          </cell>
          <cell r="BY143" t="str">
            <v>-</v>
          </cell>
          <cell r="CB143" t="str">
            <v>-</v>
          </cell>
          <cell r="CC143" t="str">
            <v>-</v>
          </cell>
          <cell r="CD143" t="str">
            <v>-</v>
          </cell>
          <cell r="CE143" t="str">
            <v>-</v>
          </cell>
          <cell r="CF143" t="str">
            <v>-</v>
          </cell>
          <cell r="CG143" t="str">
            <v>-</v>
          </cell>
          <cell r="CH143" t="str">
            <v>SOLOSUCHIAPA</v>
          </cell>
          <cell r="CI143" t="str">
            <v>-</v>
          </cell>
          <cell r="CJ143" t="str">
            <v>-</v>
          </cell>
          <cell r="CK143" t="str">
            <v>-</v>
          </cell>
          <cell r="CL143" t="str">
            <v>-</v>
          </cell>
          <cell r="CM143" t="str">
            <v>-</v>
          </cell>
          <cell r="CN143" t="str">
            <v>-</v>
          </cell>
          <cell r="CO143" t="str">
            <v>TAMAZULA DE GORDIANO</v>
          </cell>
          <cell r="CP143" t="str">
            <v>TEMASCALAPA</v>
          </cell>
          <cell r="CQ143" t="str">
            <v>TANHUATO</v>
          </cell>
          <cell r="CR143" t="str">
            <v>-</v>
          </cell>
          <cell r="CS143" t="str">
            <v>-</v>
          </cell>
          <cell r="CT143" t="str">
            <v>-</v>
          </cell>
          <cell r="CU143" t="str">
            <v>LA REFORMA</v>
          </cell>
          <cell r="CV143" t="str">
            <v>HUEYTLALPAN</v>
          </cell>
          <cell r="CW143" t="str">
            <v>-</v>
          </cell>
          <cell r="CX143" t="str">
            <v>-</v>
          </cell>
          <cell r="CY143" t="str">
            <v>-</v>
          </cell>
          <cell r="CZ143" t="str">
            <v>-</v>
          </cell>
          <cell r="DB143" t="str">
            <v>-</v>
          </cell>
          <cell r="DC143" t="str">
            <v>-</v>
          </cell>
          <cell r="DD143" t="str">
            <v>-</v>
          </cell>
          <cell r="DE143" t="str">
            <v>IGNACIO DE LA LLAVE</v>
          </cell>
          <cell r="DF143" t="str">
            <v>TELCHAC PUERTO</v>
          </cell>
          <cell r="DG143" t="str">
            <v>-</v>
          </cell>
        </row>
        <row r="144">
          <cell r="AT144" t="str">
            <v>-</v>
          </cell>
          <cell r="AU144" t="str">
            <v>-</v>
          </cell>
          <cell r="AV144" t="str">
            <v>-</v>
          </cell>
          <cell r="AW144" t="str">
            <v>-</v>
          </cell>
          <cell r="AX144" t="str">
            <v>-</v>
          </cell>
          <cell r="AY144" t="str">
            <v>-</v>
          </cell>
          <cell r="AZ144" t="str">
            <v>7085</v>
          </cell>
          <cell r="BA144" t="str">
            <v>-</v>
          </cell>
          <cell r="BB144" t="str">
            <v>-</v>
          </cell>
          <cell r="BC144" t="str">
            <v>-</v>
          </cell>
          <cell r="BD144" t="str">
            <v>-</v>
          </cell>
          <cell r="BE144" t="str">
            <v>-</v>
          </cell>
          <cell r="BF144" t="str">
            <v>-</v>
          </cell>
          <cell r="BG144" t="str">
            <v>14086</v>
          </cell>
          <cell r="BH144" t="str">
            <v>15085</v>
          </cell>
          <cell r="BI144" t="str">
            <v>16087</v>
          </cell>
          <cell r="BJ144" t="str">
            <v>-</v>
          </cell>
          <cell r="BK144" t="str">
            <v>-</v>
          </cell>
          <cell r="BL144" t="str">
            <v>-</v>
          </cell>
          <cell r="BM144" t="str">
            <v>20077</v>
          </cell>
          <cell r="BN144" t="str">
            <v>21078</v>
          </cell>
          <cell r="BO144" t="str">
            <v>-</v>
          </cell>
          <cell r="BP144" t="str">
            <v>-</v>
          </cell>
          <cell r="BQ144" t="str">
            <v>-</v>
          </cell>
          <cell r="BR144" t="str">
            <v>-</v>
          </cell>
          <cell r="BS144" t="str">
            <v>-</v>
          </cell>
          <cell r="BT144" t="str">
            <v>-</v>
          </cell>
          <cell r="BU144" t="str">
            <v>-</v>
          </cell>
          <cell r="BV144" t="str">
            <v>-</v>
          </cell>
          <cell r="BW144" t="str">
            <v>30076</v>
          </cell>
          <cell r="BX144" t="str">
            <v>31084</v>
          </cell>
          <cell r="BY144" t="str">
            <v>-</v>
          </cell>
          <cell r="CB144" t="str">
            <v>-</v>
          </cell>
          <cell r="CC144" t="str">
            <v>-</v>
          </cell>
          <cell r="CD144" t="str">
            <v>-</v>
          </cell>
          <cell r="CE144" t="str">
            <v>-</v>
          </cell>
          <cell r="CF144" t="str">
            <v>-</v>
          </cell>
          <cell r="CG144" t="str">
            <v>-</v>
          </cell>
          <cell r="CH144" t="str">
            <v>SOYALÓ</v>
          </cell>
          <cell r="CI144" t="str">
            <v>-</v>
          </cell>
          <cell r="CJ144" t="str">
            <v>-</v>
          </cell>
          <cell r="CK144" t="str">
            <v>-</v>
          </cell>
          <cell r="CL144" t="str">
            <v>-</v>
          </cell>
          <cell r="CM144" t="str">
            <v>-</v>
          </cell>
          <cell r="CN144" t="str">
            <v>-</v>
          </cell>
          <cell r="CO144" t="str">
            <v>TAPALPA</v>
          </cell>
          <cell r="CP144" t="str">
            <v>TEMASCALCINGO</v>
          </cell>
          <cell r="CQ144" t="str">
            <v>TARETAN</v>
          </cell>
          <cell r="CR144" t="str">
            <v>-</v>
          </cell>
          <cell r="CS144" t="str">
            <v>-</v>
          </cell>
          <cell r="CT144" t="str">
            <v>-</v>
          </cell>
          <cell r="CU144" t="str">
            <v>REYES ETLA</v>
          </cell>
          <cell r="CV144" t="str">
            <v>HUITZILAN DE SERDÁN</v>
          </cell>
          <cell r="CW144" t="str">
            <v>-</v>
          </cell>
          <cell r="CX144" t="str">
            <v>-</v>
          </cell>
          <cell r="CY144" t="str">
            <v>-</v>
          </cell>
          <cell r="CZ144" t="str">
            <v>-</v>
          </cell>
          <cell r="DB144" t="str">
            <v>-</v>
          </cell>
          <cell r="DC144" t="str">
            <v>-</v>
          </cell>
          <cell r="DD144" t="str">
            <v>-</v>
          </cell>
          <cell r="DE144" t="str">
            <v>ILAMATLÁN</v>
          </cell>
          <cell r="DF144" t="str">
            <v>TEMAX</v>
          </cell>
          <cell r="DG144" t="str">
            <v>-</v>
          </cell>
        </row>
        <row r="145">
          <cell r="AT145" t="str">
            <v>-</v>
          </cell>
          <cell r="AU145" t="str">
            <v>-</v>
          </cell>
          <cell r="AV145" t="str">
            <v>-</v>
          </cell>
          <cell r="AW145" t="str">
            <v>-</v>
          </cell>
          <cell r="AX145" t="str">
            <v>-</v>
          </cell>
          <cell r="AY145" t="str">
            <v>-</v>
          </cell>
          <cell r="AZ145" t="str">
            <v>7086</v>
          </cell>
          <cell r="BA145" t="str">
            <v>-</v>
          </cell>
          <cell r="BB145" t="str">
            <v>-</v>
          </cell>
          <cell r="BC145" t="str">
            <v>-</v>
          </cell>
          <cell r="BD145" t="str">
            <v>-</v>
          </cell>
          <cell r="BE145" t="str">
            <v>-</v>
          </cell>
          <cell r="BF145" t="str">
            <v>-</v>
          </cell>
          <cell r="BG145" t="str">
            <v>14087</v>
          </cell>
          <cell r="BH145" t="str">
            <v>15086</v>
          </cell>
          <cell r="BI145" t="str">
            <v>16089</v>
          </cell>
          <cell r="BJ145" t="str">
            <v>-</v>
          </cell>
          <cell r="BK145" t="str">
            <v>-</v>
          </cell>
          <cell r="BL145" t="str">
            <v>-</v>
          </cell>
          <cell r="BM145" t="str">
            <v>20078</v>
          </cell>
          <cell r="BN145" t="str">
            <v>21079</v>
          </cell>
          <cell r="BO145" t="str">
            <v>-</v>
          </cell>
          <cell r="BP145" t="str">
            <v>-</v>
          </cell>
          <cell r="BQ145" t="str">
            <v>-</v>
          </cell>
          <cell r="BR145" t="str">
            <v>-</v>
          </cell>
          <cell r="BS145" t="str">
            <v>-</v>
          </cell>
          <cell r="BT145" t="str">
            <v>-</v>
          </cell>
          <cell r="BU145" t="str">
            <v>-</v>
          </cell>
          <cell r="BV145" t="str">
            <v>-</v>
          </cell>
          <cell r="BW145" t="str">
            <v>30077</v>
          </cell>
          <cell r="BX145" t="str">
            <v>31086</v>
          </cell>
          <cell r="BY145" t="str">
            <v>-</v>
          </cell>
          <cell r="CB145" t="str">
            <v>-</v>
          </cell>
          <cell r="CC145" t="str">
            <v>-</v>
          </cell>
          <cell r="CD145" t="str">
            <v>-</v>
          </cell>
          <cell r="CE145" t="str">
            <v>-</v>
          </cell>
          <cell r="CF145" t="str">
            <v>-</v>
          </cell>
          <cell r="CG145" t="str">
            <v>-</v>
          </cell>
          <cell r="CH145" t="str">
            <v>SUCHIAPA</v>
          </cell>
          <cell r="CI145" t="str">
            <v>-</v>
          </cell>
          <cell r="CJ145" t="str">
            <v>-</v>
          </cell>
          <cell r="CK145" t="str">
            <v>-</v>
          </cell>
          <cell r="CL145" t="str">
            <v>-</v>
          </cell>
          <cell r="CM145" t="str">
            <v>-</v>
          </cell>
          <cell r="CN145" t="str">
            <v>-</v>
          </cell>
          <cell r="CO145" t="str">
            <v>TECALITLÁN</v>
          </cell>
          <cell r="CP145" t="str">
            <v>TEMASCALTEPEC</v>
          </cell>
          <cell r="CQ145" t="str">
            <v>TEPALCATEPEC</v>
          </cell>
          <cell r="CR145" t="str">
            <v>-</v>
          </cell>
          <cell r="CS145" t="str">
            <v>-</v>
          </cell>
          <cell r="CT145" t="str">
            <v>-</v>
          </cell>
          <cell r="CU145" t="str">
            <v>ROJAS DE CUAUHTÉMOC</v>
          </cell>
          <cell r="CV145" t="str">
            <v>HUITZILTEPEC</v>
          </cell>
          <cell r="CW145" t="str">
            <v>-</v>
          </cell>
          <cell r="CX145" t="str">
            <v>-</v>
          </cell>
          <cell r="CY145" t="str">
            <v>-</v>
          </cell>
          <cell r="CZ145" t="str">
            <v>-</v>
          </cell>
          <cell r="DB145" t="str">
            <v>-</v>
          </cell>
          <cell r="DC145" t="str">
            <v>-</v>
          </cell>
          <cell r="DD145" t="str">
            <v>-</v>
          </cell>
          <cell r="DE145" t="str">
            <v>ISLA</v>
          </cell>
          <cell r="DF145" t="str">
            <v>TEPAKÁN</v>
          </cell>
          <cell r="DG145" t="str">
            <v>-</v>
          </cell>
        </row>
        <row r="146">
          <cell r="AT146" t="str">
            <v>-</v>
          </cell>
          <cell r="AU146" t="str">
            <v>-</v>
          </cell>
          <cell r="AV146" t="str">
            <v>-</v>
          </cell>
          <cell r="AW146" t="str">
            <v>-</v>
          </cell>
          <cell r="AX146" t="str">
            <v>-</v>
          </cell>
          <cell r="AY146" t="str">
            <v>-</v>
          </cell>
          <cell r="AZ146" t="str">
            <v>7087</v>
          </cell>
          <cell r="BA146" t="str">
            <v>-</v>
          </cell>
          <cell r="BB146" t="str">
            <v>-</v>
          </cell>
          <cell r="BC146" t="str">
            <v>-</v>
          </cell>
          <cell r="BD146" t="str">
            <v>-</v>
          </cell>
          <cell r="BE146" t="str">
            <v>-</v>
          </cell>
          <cell r="BF146" t="str">
            <v>-</v>
          </cell>
          <cell r="BG146" t="str">
            <v>14088</v>
          </cell>
          <cell r="BH146" t="str">
            <v>15087</v>
          </cell>
          <cell r="BI146" t="str">
            <v>16090</v>
          </cell>
          <cell r="BJ146" t="str">
            <v>-</v>
          </cell>
          <cell r="BK146" t="str">
            <v>-</v>
          </cell>
          <cell r="BL146" t="str">
            <v>-</v>
          </cell>
          <cell r="BM146" t="str">
            <v>20080</v>
          </cell>
          <cell r="BN146" t="str">
            <v>21080</v>
          </cell>
          <cell r="BO146" t="str">
            <v>-</v>
          </cell>
          <cell r="BP146" t="str">
            <v>-</v>
          </cell>
          <cell r="BQ146" t="str">
            <v>-</v>
          </cell>
          <cell r="BR146" t="str">
            <v>-</v>
          </cell>
          <cell r="BS146" t="str">
            <v>-</v>
          </cell>
          <cell r="BT146" t="str">
            <v>-</v>
          </cell>
          <cell r="BU146" t="str">
            <v>-</v>
          </cell>
          <cell r="BV146" t="str">
            <v>-</v>
          </cell>
          <cell r="BW146" t="str">
            <v>30078</v>
          </cell>
          <cell r="BX146" t="str">
            <v>31087</v>
          </cell>
          <cell r="BY146" t="str">
            <v>-</v>
          </cell>
          <cell r="CB146" t="str">
            <v>-</v>
          </cell>
          <cell r="CC146" t="str">
            <v>-</v>
          </cell>
          <cell r="CD146" t="str">
            <v>-</v>
          </cell>
          <cell r="CE146" t="str">
            <v>-</v>
          </cell>
          <cell r="CF146" t="str">
            <v>-</v>
          </cell>
          <cell r="CG146" t="str">
            <v>-</v>
          </cell>
          <cell r="CH146" t="str">
            <v>SUCHIATE</v>
          </cell>
          <cell r="CI146" t="str">
            <v>-</v>
          </cell>
          <cell r="CJ146" t="str">
            <v>-</v>
          </cell>
          <cell r="CK146" t="str">
            <v>-</v>
          </cell>
          <cell r="CL146" t="str">
            <v>-</v>
          </cell>
          <cell r="CM146" t="str">
            <v>-</v>
          </cell>
          <cell r="CN146" t="str">
            <v>-</v>
          </cell>
          <cell r="CO146" t="str">
            <v>TECOLOTLÁN</v>
          </cell>
          <cell r="CP146" t="str">
            <v>TEMOAYA</v>
          </cell>
          <cell r="CQ146" t="str">
            <v>TINGAMBATO</v>
          </cell>
          <cell r="CR146" t="str">
            <v>-</v>
          </cell>
          <cell r="CS146" t="str">
            <v>-</v>
          </cell>
          <cell r="CT146" t="str">
            <v>-</v>
          </cell>
          <cell r="CU146" t="str">
            <v>SAN AGUSTÍN AMATENGO</v>
          </cell>
          <cell r="CV146" t="str">
            <v>ATLEQUIZAYAN</v>
          </cell>
          <cell r="CW146" t="str">
            <v>-</v>
          </cell>
          <cell r="CX146" t="str">
            <v>-</v>
          </cell>
          <cell r="CY146" t="str">
            <v>-</v>
          </cell>
          <cell r="CZ146" t="str">
            <v>-</v>
          </cell>
          <cell r="DB146" t="str">
            <v>-</v>
          </cell>
          <cell r="DC146" t="str">
            <v>-</v>
          </cell>
          <cell r="DD146" t="str">
            <v>-</v>
          </cell>
          <cell r="DE146" t="str">
            <v>IXCATEPEC</v>
          </cell>
          <cell r="DF146" t="str">
            <v>TETIZ</v>
          </cell>
          <cell r="DG146" t="str">
            <v>-</v>
          </cell>
        </row>
        <row r="147">
          <cell r="AT147" t="str">
            <v>-</v>
          </cell>
          <cell r="AU147" t="str">
            <v>-</v>
          </cell>
          <cell r="AV147" t="str">
            <v>-</v>
          </cell>
          <cell r="AW147" t="str">
            <v>-</v>
          </cell>
          <cell r="AX147" t="str">
            <v>-</v>
          </cell>
          <cell r="AY147" t="str">
            <v>-</v>
          </cell>
          <cell r="AZ147" t="str">
            <v>7088</v>
          </cell>
          <cell r="BA147" t="str">
            <v>-</v>
          </cell>
          <cell r="BB147" t="str">
            <v>-</v>
          </cell>
          <cell r="BC147" t="str">
            <v>-</v>
          </cell>
          <cell r="BD147" t="str">
            <v>-</v>
          </cell>
          <cell r="BE147" t="str">
            <v>-</v>
          </cell>
          <cell r="BF147" t="str">
            <v>-</v>
          </cell>
          <cell r="BG147" t="str">
            <v>14089</v>
          </cell>
          <cell r="BH147" t="str">
            <v>15088</v>
          </cell>
          <cell r="BI147" t="str">
            <v>16091</v>
          </cell>
          <cell r="BJ147" t="str">
            <v>-</v>
          </cell>
          <cell r="BK147" t="str">
            <v>-</v>
          </cell>
          <cell r="BL147" t="str">
            <v>-</v>
          </cell>
          <cell r="BM147" t="str">
            <v>20081</v>
          </cell>
          <cell r="BN147" t="str">
            <v>21081</v>
          </cell>
          <cell r="BO147" t="str">
            <v>-</v>
          </cell>
          <cell r="BP147" t="str">
            <v>-</v>
          </cell>
          <cell r="BQ147" t="str">
            <v>-</v>
          </cell>
          <cell r="BR147" t="str">
            <v>-</v>
          </cell>
          <cell r="BS147" t="str">
            <v>-</v>
          </cell>
          <cell r="BT147" t="str">
            <v>-</v>
          </cell>
          <cell r="BU147" t="str">
            <v>-</v>
          </cell>
          <cell r="BV147" t="str">
            <v>-</v>
          </cell>
          <cell r="BW147" t="str">
            <v>30079</v>
          </cell>
          <cell r="BX147" t="str">
            <v>31088</v>
          </cell>
          <cell r="BY147" t="str">
            <v>-</v>
          </cell>
          <cell r="CB147" t="str">
            <v>-</v>
          </cell>
          <cell r="CC147" t="str">
            <v>-</v>
          </cell>
          <cell r="CD147" t="str">
            <v>-</v>
          </cell>
          <cell r="CE147" t="str">
            <v>-</v>
          </cell>
          <cell r="CF147" t="str">
            <v>-</v>
          </cell>
          <cell r="CG147" t="str">
            <v>-</v>
          </cell>
          <cell r="CH147" t="str">
            <v>SUNUAPA</v>
          </cell>
          <cell r="CI147" t="str">
            <v>-</v>
          </cell>
          <cell r="CJ147" t="str">
            <v>-</v>
          </cell>
          <cell r="CK147" t="str">
            <v>-</v>
          </cell>
          <cell r="CL147" t="str">
            <v>-</v>
          </cell>
          <cell r="CM147" t="str">
            <v>-</v>
          </cell>
          <cell r="CN147" t="str">
            <v>-</v>
          </cell>
          <cell r="CO147" t="str">
            <v>TECHALUTA DE MONTENEGRO</v>
          </cell>
          <cell r="CP147" t="str">
            <v>TENANCINGO</v>
          </cell>
          <cell r="CQ147" t="str">
            <v>TINGÜINDÍN</v>
          </cell>
          <cell r="CR147" t="str">
            <v>-</v>
          </cell>
          <cell r="CS147" t="str">
            <v>-</v>
          </cell>
          <cell r="CT147" t="str">
            <v>-</v>
          </cell>
          <cell r="CU147" t="str">
            <v>SAN AGUSTÍN ATENANGO</v>
          </cell>
          <cell r="CV147" t="str">
            <v>IXCAMILPA DE GUERRERO</v>
          </cell>
          <cell r="CW147" t="str">
            <v>-</v>
          </cell>
          <cell r="CX147" t="str">
            <v>-</v>
          </cell>
          <cell r="CY147" t="str">
            <v>-</v>
          </cell>
          <cell r="CZ147" t="str">
            <v>-</v>
          </cell>
          <cell r="DB147" t="str">
            <v>-</v>
          </cell>
          <cell r="DC147" t="str">
            <v>-</v>
          </cell>
          <cell r="DD147" t="str">
            <v>-</v>
          </cell>
          <cell r="DE147" t="str">
            <v>IXHUACÁN DE LOS REYES</v>
          </cell>
          <cell r="DF147" t="str">
            <v>TEYA</v>
          </cell>
          <cell r="DG147" t="str">
            <v>-</v>
          </cell>
        </row>
        <row r="148">
          <cell r="AT148" t="str">
            <v>-</v>
          </cell>
          <cell r="AU148" t="str">
            <v>-</v>
          </cell>
          <cell r="AV148" t="str">
            <v>-</v>
          </cell>
          <cell r="AW148" t="str">
            <v>-</v>
          </cell>
          <cell r="AX148" t="str">
            <v>-</v>
          </cell>
          <cell r="AY148" t="str">
            <v>-</v>
          </cell>
          <cell r="AZ148" t="str">
            <v>7090</v>
          </cell>
          <cell r="BA148" t="str">
            <v>-</v>
          </cell>
          <cell r="BB148" t="str">
            <v>-</v>
          </cell>
          <cell r="BC148" t="str">
            <v>-</v>
          </cell>
          <cell r="BD148" t="str">
            <v>-</v>
          </cell>
          <cell r="BE148" t="str">
            <v>-</v>
          </cell>
          <cell r="BF148" t="str">
            <v>-</v>
          </cell>
          <cell r="BG148" t="str">
            <v>14090</v>
          </cell>
          <cell r="BH148" t="str">
            <v>15089</v>
          </cell>
          <cell r="BI148" t="str">
            <v>16092</v>
          </cell>
          <cell r="BJ148" t="str">
            <v>-</v>
          </cell>
          <cell r="BK148" t="str">
            <v>-</v>
          </cell>
          <cell r="BL148" t="str">
            <v>-</v>
          </cell>
          <cell r="BM148" t="str">
            <v>20082</v>
          </cell>
          <cell r="BN148" t="str">
            <v>21082</v>
          </cell>
          <cell r="BO148" t="str">
            <v>-</v>
          </cell>
          <cell r="BP148" t="str">
            <v>-</v>
          </cell>
          <cell r="BQ148" t="str">
            <v>-</v>
          </cell>
          <cell r="BR148" t="str">
            <v>-</v>
          </cell>
          <cell r="BS148" t="str">
            <v>-</v>
          </cell>
          <cell r="BT148" t="str">
            <v>-</v>
          </cell>
          <cell r="BU148" t="str">
            <v>-</v>
          </cell>
          <cell r="BV148" t="str">
            <v>-</v>
          </cell>
          <cell r="BW148" t="str">
            <v>30080</v>
          </cell>
          <cell r="BX148" t="str">
            <v>31090</v>
          </cell>
          <cell r="BY148" t="str">
            <v>-</v>
          </cell>
          <cell r="CB148" t="str">
            <v>-</v>
          </cell>
          <cell r="CC148" t="str">
            <v>-</v>
          </cell>
          <cell r="CD148" t="str">
            <v>-</v>
          </cell>
          <cell r="CE148" t="str">
            <v>-</v>
          </cell>
          <cell r="CF148" t="str">
            <v>-</v>
          </cell>
          <cell r="CG148" t="str">
            <v>-</v>
          </cell>
          <cell r="CH148" t="str">
            <v>TAPALAPA</v>
          </cell>
          <cell r="CI148" t="str">
            <v>-</v>
          </cell>
          <cell r="CJ148" t="str">
            <v>-</v>
          </cell>
          <cell r="CK148" t="str">
            <v>-</v>
          </cell>
          <cell r="CL148" t="str">
            <v>-</v>
          </cell>
          <cell r="CM148" t="str">
            <v>-</v>
          </cell>
          <cell r="CN148" t="str">
            <v>-</v>
          </cell>
          <cell r="CO148" t="str">
            <v>TENAMAXTLÁN</v>
          </cell>
          <cell r="CP148" t="str">
            <v>TENANGO DEL AIRE</v>
          </cell>
          <cell r="CQ148" t="str">
            <v>TIQUICHEO DE NICOLÁS ROMERO</v>
          </cell>
          <cell r="CR148" t="str">
            <v>-</v>
          </cell>
          <cell r="CS148" t="str">
            <v>-</v>
          </cell>
          <cell r="CT148" t="str">
            <v>-</v>
          </cell>
          <cell r="CU148" t="str">
            <v>SAN AGUSTÍN CHAYUCO</v>
          </cell>
          <cell r="CV148" t="str">
            <v>IXCAQUIXTLA</v>
          </cell>
          <cell r="CW148" t="str">
            <v>-</v>
          </cell>
          <cell r="CX148" t="str">
            <v>-</v>
          </cell>
          <cell r="CY148" t="str">
            <v>-</v>
          </cell>
          <cell r="CZ148" t="str">
            <v>-</v>
          </cell>
          <cell r="DB148" t="str">
            <v>-</v>
          </cell>
          <cell r="DC148" t="str">
            <v>-</v>
          </cell>
          <cell r="DD148" t="str">
            <v>-</v>
          </cell>
          <cell r="DE148" t="str">
            <v>IXHUATLÁN DEL CAFÉ</v>
          </cell>
          <cell r="DF148" t="str">
            <v>TIMUCUY</v>
          </cell>
          <cell r="DG148" t="str">
            <v>-</v>
          </cell>
        </row>
        <row r="149">
          <cell r="AT149" t="str">
            <v>-</v>
          </cell>
          <cell r="AU149" t="str">
            <v>-</v>
          </cell>
          <cell r="AV149" t="str">
            <v>-</v>
          </cell>
          <cell r="AW149" t="str">
            <v>-</v>
          </cell>
          <cell r="AX149" t="str">
            <v>-</v>
          </cell>
          <cell r="AY149" t="str">
            <v>-</v>
          </cell>
          <cell r="AZ149" t="str">
            <v>7091</v>
          </cell>
          <cell r="BA149" t="str">
            <v>-</v>
          </cell>
          <cell r="BB149" t="str">
            <v>-</v>
          </cell>
          <cell r="BC149" t="str">
            <v>-</v>
          </cell>
          <cell r="BD149" t="str">
            <v>-</v>
          </cell>
          <cell r="BE149" t="str">
            <v>-</v>
          </cell>
          <cell r="BF149" t="str">
            <v>-</v>
          </cell>
          <cell r="BG149" t="str">
            <v>14091</v>
          </cell>
          <cell r="BH149" t="str">
            <v>15090</v>
          </cell>
          <cell r="BI149" t="str">
            <v>16093</v>
          </cell>
          <cell r="BJ149" t="str">
            <v>-</v>
          </cell>
          <cell r="BK149" t="str">
            <v>-</v>
          </cell>
          <cell r="BL149" t="str">
            <v>-</v>
          </cell>
          <cell r="BM149" t="str">
            <v>20083</v>
          </cell>
          <cell r="BN149" t="str">
            <v>21083</v>
          </cell>
          <cell r="BO149" t="str">
            <v>-</v>
          </cell>
          <cell r="BP149" t="str">
            <v>-</v>
          </cell>
          <cell r="BQ149" t="str">
            <v>-</v>
          </cell>
          <cell r="BR149" t="str">
            <v>-</v>
          </cell>
          <cell r="BS149" t="str">
            <v>-</v>
          </cell>
          <cell r="BT149" t="str">
            <v>-</v>
          </cell>
          <cell r="BU149" t="str">
            <v>-</v>
          </cell>
          <cell r="BV149" t="str">
            <v>-</v>
          </cell>
          <cell r="BW149" t="str">
            <v>30081</v>
          </cell>
          <cell r="BX149" t="str">
            <v>31092</v>
          </cell>
          <cell r="BY149" t="str">
            <v>-</v>
          </cell>
          <cell r="CB149" t="str">
            <v>-</v>
          </cell>
          <cell r="CC149" t="str">
            <v>-</v>
          </cell>
          <cell r="CD149" t="str">
            <v>-</v>
          </cell>
          <cell r="CE149" t="str">
            <v>-</v>
          </cell>
          <cell r="CF149" t="str">
            <v>-</v>
          </cell>
          <cell r="CG149" t="str">
            <v>-</v>
          </cell>
          <cell r="CH149" t="str">
            <v>TAPILULA</v>
          </cell>
          <cell r="CI149" t="str">
            <v>-</v>
          </cell>
          <cell r="CJ149" t="str">
            <v>-</v>
          </cell>
          <cell r="CK149" t="str">
            <v>-</v>
          </cell>
          <cell r="CL149" t="str">
            <v>-</v>
          </cell>
          <cell r="CM149" t="str">
            <v>-</v>
          </cell>
          <cell r="CN149" t="str">
            <v>-</v>
          </cell>
          <cell r="CO149" t="str">
            <v>TEOCALTICHE</v>
          </cell>
          <cell r="CP149" t="str">
            <v>TENANGO DEL VALLE</v>
          </cell>
          <cell r="CQ149" t="str">
            <v>TLALPUJAHUA</v>
          </cell>
          <cell r="CR149" t="str">
            <v>-</v>
          </cell>
          <cell r="CS149" t="str">
            <v>-</v>
          </cell>
          <cell r="CT149" t="str">
            <v>-</v>
          </cell>
          <cell r="CU149" t="str">
            <v>SAN AGUSTÍN DE LAS JUNTAS</v>
          </cell>
          <cell r="CV149" t="str">
            <v>IXTACAMAXTITLÁN</v>
          </cell>
          <cell r="CW149" t="str">
            <v>-</v>
          </cell>
          <cell r="CX149" t="str">
            <v>-</v>
          </cell>
          <cell r="CY149" t="str">
            <v>-</v>
          </cell>
          <cell r="CZ149" t="str">
            <v>-</v>
          </cell>
          <cell r="DB149" t="str">
            <v>-</v>
          </cell>
          <cell r="DC149" t="str">
            <v>-</v>
          </cell>
          <cell r="DD149" t="str">
            <v>-</v>
          </cell>
          <cell r="DE149" t="str">
            <v>IXHUATLANCILLO</v>
          </cell>
          <cell r="DF149" t="str">
            <v>TIXCACALCUPUL</v>
          </cell>
          <cell r="DG149" t="str">
            <v>-</v>
          </cell>
        </row>
        <row r="150">
          <cell r="AT150" t="str">
            <v>-</v>
          </cell>
          <cell r="AU150" t="str">
            <v>-</v>
          </cell>
          <cell r="AV150" t="str">
            <v>-</v>
          </cell>
          <cell r="AW150" t="str">
            <v>-</v>
          </cell>
          <cell r="AX150" t="str">
            <v>-</v>
          </cell>
          <cell r="AY150" t="str">
            <v>-</v>
          </cell>
          <cell r="AZ150" t="str">
            <v>7092</v>
          </cell>
          <cell r="BA150" t="str">
            <v>-</v>
          </cell>
          <cell r="BB150" t="str">
            <v>-</v>
          </cell>
          <cell r="BC150" t="str">
            <v>-</v>
          </cell>
          <cell r="BD150" t="str">
            <v>-</v>
          </cell>
          <cell r="BE150" t="str">
            <v>-</v>
          </cell>
          <cell r="BF150" t="str">
            <v>-</v>
          </cell>
          <cell r="BG150" t="str">
            <v>14092</v>
          </cell>
          <cell r="BH150" t="str">
            <v>15091</v>
          </cell>
          <cell r="BI150" t="str">
            <v>16094</v>
          </cell>
          <cell r="BJ150" t="str">
            <v>-</v>
          </cell>
          <cell r="BK150" t="str">
            <v>-</v>
          </cell>
          <cell r="BL150" t="str">
            <v>-</v>
          </cell>
          <cell r="BM150" t="str">
            <v>20084</v>
          </cell>
          <cell r="BN150" t="str">
            <v>21084</v>
          </cell>
          <cell r="BO150" t="str">
            <v>-</v>
          </cell>
          <cell r="BP150" t="str">
            <v>-</v>
          </cell>
          <cell r="BQ150" t="str">
            <v>-</v>
          </cell>
          <cell r="BR150" t="str">
            <v>-</v>
          </cell>
          <cell r="BS150" t="str">
            <v>-</v>
          </cell>
          <cell r="BT150" t="str">
            <v>-</v>
          </cell>
          <cell r="BU150" t="str">
            <v>-</v>
          </cell>
          <cell r="BV150" t="str">
            <v>-</v>
          </cell>
          <cell r="BW150" t="str">
            <v>30082</v>
          </cell>
          <cell r="BX150" t="str">
            <v>31094</v>
          </cell>
          <cell r="BY150" t="str">
            <v>-</v>
          </cell>
          <cell r="CB150" t="str">
            <v>-</v>
          </cell>
          <cell r="CC150" t="str">
            <v>-</v>
          </cell>
          <cell r="CD150" t="str">
            <v>-</v>
          </cell>
          <cell r="CE150" t="str">
            <v>-</v>
          </cell>
          <cell r="CF150" t="str">
            <v>-</v>
          </cell>
          <cell r="CG150" t="str">
            <v>-</v>
          </cell>
          <cell r="CH150" t="str">
            <v>TECPATÁN</v>
          </cell>
          <cell r="CI150" t="str">
            <v>-</v>
          </cell>
          <cell r="CJ150" t="str">
            <v>-</v>
          </cell>
          <cell r="CK150" t="str">
            <v>-</v>
          </cell>
          <cell r="CL150" t="str">
            <v>-</v>
          </cell>
          <cell r="CM150" t="str">
            <v>-</v>
          </cell>
          <cell r="CN150" t="str">
            <v>-</v>
          </cell>
          <cell r="CO150" t="str">
            <v>TEOCUITATLÁN DE CORONA</v>
          </cell>
          <cell r="CP150" t="str">
            <v>TEOLOYUCÁN</v>
          </cell>
          <cell r="CQ150" t="str">
            <v>TLAZAZALCA</v>
          </cell>
          <cell r="CR150" t="str">
            <v>-</v>
          </cell>
          <cell r="CS150" t="str">
            <v>-</v>
          </cell>
          <cell r="CT150" t="str">
            <v>-</v>
          </cell>
          <cell r="CU150" t="str">
            <v>SAN AGUSTÍN ETLA</v>
          </cell>
          <cell r="CV150" t="str">
            <v>IXTEPEC</v>
          </cell>
          <cell r="CW150" t="str">
            <v>-</v>
          </cell>
          <cell r="CX150" t="str">
            <v>-</v>
          </cell>
          <cell r="CY150" t="str">
            <v>-</v>
          </cell>
          <cell r="CZ150" t="str">
            <v>-</v>
          </cell>
          <cell r="DB150" t="str">
            <v>-</v>
          </cell>
          <cell r="DC150" t="str">
            <v>-</v>
          </cell>
          <cell r="DD150" t="str">
            <v>-</v>
          </cell>
          <cell r="DE150" t="str">
            <v>IXHUATLÁN DEL SURESTE</v>
          </cell>
          <cell r="DF150" t="str">
            <v>TIXMEHUAC</v>
          </cell>
          <cell r="DG150" t="str">
            <v>-</v>
          </cell>
        </row>
        <row r="151">
          <cell r="AT151" t="str">
            <v>-</v>
          </cell>
          <cell r="AU151" t="str">
            <v>-</v>
          </cell>
          <cell r="AV151" t="str">
            <v>-</v>
          </cell>
          <cell r="AW151" t="str">
            <v>-</v>
          </cell>
          <cell r="AX151" t="str">
            <v>-</v>
          </cell>
          <cell r="AY151" t="str">
            <v>-</v>
          </cell>
          <cell r="AZ151" t="str">
            <v>7093</v>
          </cell>
          <cell r="BA151" t="str">
            <v>-</v>
          </cell>
          <cell r="BB151" t="str">
            <v>-</v>
          </cell>
          <cell r="BC151" t="str">
            <v>-</v>
          </cell>
          <cell r="BD151" t="str">
            <v>-</v>
          </cell>
          <cell r="BE151" t="str">
            <v>-</v>
          </cell>
          <cell r="BF151" t="str">
            <v>-</v>
          </cell>
          <cell r="BG151" t="str">
            <v>14095</v>
          </cell>
          <cell r="BH151" t="str">
            <v>15092</v>
          </cell>
          <cell r="BI151" t="str">
            <v>16095</v>
          </cell>
          <cell r="BJ151" t="str">
            <v>-</v>
          </cell>
          <cell r="BK151" t="str">
            <v>-</v>
          </cell>
          <cell r="BL151" t="str">
            <v>-</v>
          </cell>
          <cell r="BM151" t="str">
            <v>20085</v>
          </cell>
          <cell r="BN151" t="str">
            <v>21086</v>
          </cell>
          <cell r="BO151" t="str">
            <v>-</v>
          </cell>
          <cell r="BP151" t="str">
            <v>-</v>
          </cell>
          <cell r="BQ151" t="str">
            <v>-</v>
          </cell>
          <cell r="BR151" t="str">
            <v>-</v>
          </cell>
          <cell r="BS151" t="str">
            <v>-</v>
          </cell>
          <cell r="BT151" t="str">
            <v>-</v>
          </cell>
          <cell r="BU151" t="str">
            <v>-</v>
          </cell>
          <cell r="BV151" t="str">
            <v>-</v>
          </cell>
          <cell r="BW151" t="str">
            <v>30083</v>
          </cell>
          <cell r="BX151" t="str">
            <v>31095</v>
          </cell>
          <cell r="BY151" t="str">
            <v>-</v>
          </cell>
          <cell r="CB151" t="str">
            <v>-</v>
          </cell>
          <cell r="CC151" t="str">
            <v>-</v>
          </cell>
          <cell r="CD151" t="str">
            <v>-</v>
          </cell>
          <cell r="CE151" t="str">
            <v>-</v>
          </cell>
          <cell r="CF151" t="str">
            <v>-</v>
          </cell>
          <cell r="CG151" t="str">
            <v>-</v>
          </cell>
          <cell r="CH151" t="str">
            <v>TENEJAPA</v>
          </cell>
          <cell r="CI151" t="str">
            <v>-</v>
          </cell>
          <cell r="CJ151" t="str">
            <v>-</v>
          </cell>
          <cell r="CK151" t="str">
            <v>-</v>
          </cell>
          <cell r="CL151" t="str">
            <v>-</v>
          </cell>
          <cell r="CM151" t="str">
            <v>-</v>
          </cell>
          <cell r="CN151" t="str">
            <v>-</v>
          </cell>
          <cell r="CO151" t="str">
            <v>TEUCHITLÁN</v>
          </cell>
          <cell r="CP151" t="str">
            <v>TEOTIHUACÁN</v>
          </cell>
          <cell r="CQ151" t="str">
            <v>TOCUMBO</v>
          </cell>
          <cell r="CR151" t="str">
            <v>-</v>
          </cell>
          <cell r="CS151" t="str">
            <v>-</v>
          </cell>
          <cell r="CT151" t="str">
            <v>-</v>
          </cell>
          <cell r="CU151" t="str">
            <v>SAN AGUSTÍN LOXICHA</v>
          </cell>
          <cell r="CV151" t="str">
            <v>JALPAN</v>
          </cell>
          <cell r="CW151" t="str">
            <v>-</v>
          </cell>
          <cell r="CX151" t="str">
            <v>-</v>
          </cell>
          <cell r="CY151" t="str">
            <v>-</v>
          </cell>
          <cell r="CZ151" t="str">
            <v>-</v>
          </cell>
          <cell r="DB151" t="str">
            <v>-</v>
          </cell>
          <cell r="DC151" t="str">
            <v>-</v>
          </cell>
          <cell r="DD151" t="str">
            <v>-</v>
          </cell>
          <cell r="DE151" t="str">
            <v>IXHUATLÁN DE MADERO</v>
          </cell>
          <cell r="DF151" t="str">
            <v>TIXPÉHUAL</v>
          </cell>
          <cell r="DG151" t="str">
            <v>-</v>
          </cell>
        </row>
        <row r="152">
          <cell r="AT152" t="str">
            <v>-</v>
          </cell>
          <cell r="AU152" t="str">
            <v>-</v>
          </cell>
          <cell r="AV152" t="str">
            <v>-</v>
          </cell>
          <cell r="AW152" t="str">
            <v>-</v>
          </cell>
          <cell r="AX152" t="str">
            <v>-</v>
          </cell>
          <cell r="AY152" t="str">
            <v>-</v>
          </cell>
          <cell r="AZ152" t="str">
            <v>7094</v>
          </cell>
          <cell r="BA152" t="str">
            <v>-</v>
          </cell>
          <cell r="BB152" t="str">
            <v>-</v>
          </cell>
          <cell r="BC152" t="str">
            <v>-</v>
          </cell>
          <cell r="BD152" t="str">
            <v>-</v>
          </cell>
          <cell r="BE152" t="str">
            <v>-</v>
          </cell>
          <cell r="BF152" t="str">
            <v>-</v>
          </cell>
          <cell r="BG152" t="str">
            <v>14096</v>
          </cell>
          <cell r="BH152" t="str">
            <v>15093</v>
          </cell>
          <cell r="BI152" t="str">
            <v>16096</v>
          </cell>
          <cell r="BJ152" t="str">
            <v>-</v>
          </cell>
          <cell r="BK152" t="str">
            <v>-</v>
          </cell>
          <cell r="BL152" t="str">
            <v>-</v>
          </cell>
          <cell r="BM152" t="str">
            <v>20086</v>
          </cell>
          <cell r="BN152" t="str">
            <v>21087</v>
          </cell>
          <cell r="BO152" t="str">
            <v>-</v>
          </cell>
          <cell r="BP152" t="str">
            <v>-</v>
          </cell>
          <cell r="BQ152" t="str">
            <v>-</v>
          </cell>
          <cell r="BR152" t="str">
            <v>-</v>
          </cell>
          <cell r="BS152" t="str">
            <v>-</v>
          </cell>
          <cell r="BT152" t="str">
            <v>-</v>
          </cell>
          <cell r="BU152" t="str">
            <v>-</v>
          </cell>
          <cell r="BV152" t="str">
            <v>-</v>
          </cell>
          <cell r="BW152" t="str">
            <v>30084</v>
          </cell>
          <cell r="BX152" t="str">
            <v>31097</v>
          </cell>
          <cell r="BY152" t="str">
            <v>-</v>
          </cell>
          <cell r="CB152" t="str">
            <v>-</v>
          </cell>
          <cell r="CC152" t="str">
            <v>-</v>
          </cell>
          <cell r="CD152" t="str">
            <v>-</v>
          </cell>
          <cell r="CE152" t="str">
            <v>-</v>
          </cell>
          <cell r="CF152" t="str">
            <v>-</v>
          </cell>
          <cell r="CG152" t="str">
            <v>-</v>
          </cell>
          <cell r="CH152" t="str">
            <v>TEOPISCA</v>
          </cell>
          <cell r="CI152" t="str">
            <v>-</v>
          </cell>
          <cell r="CJ152" t="str">
            <v>-</v>
          </cell>
          <cell r="CK152" t="str">
            <v>-</v>
          </cell>
          <cell r="CL152" t="str">
            <v>-</v>
          </cell>
          <cell r="CM152" t="str">
            <v>-</v>
          </cell>
          <cell r="CN152" t="str">
            <v>-</v>
          </cell>
          <cell r="CO152" t="str">
            <v>TIZAPÁN EL ALTO</v>
          </cell>
          <cell r="CP152" t="str">
            <v>TEPETLAOXTOC</v>
          </cell>
          <cell r="CQ152" t="str">
            <v>TUMBISCATÍO</v>
          </cell>
          <cell r="CR152" t="str">
            <v>-</v>
          </cell>
          <cell r="CS152" t="str">
            <v>-</v>
          </cell>
          <cell r="CT152" t="str">
            <v>-</v>
          </cell>
          <cell r="CU152" t="str">
            <v>SAN AGUSTÍN TLACOTEPEC</v>
          </cell>
          <cell r="CV152" t="str">
            <v>JOLALPAN</v>
          </cell>
          <cell r="CW152" t="str">
            <v>-</v>
          </cell>
          <cell r="CX152" t="str">
            <v>-</v>
          </cell>
          <cell r="CY152" t="str">
            <v>-</v>
          </cell>
          <cell r="CZ152" t="str">
            <v>-</v>
          </cell>
          <cell r="DB152" t="str">
            <v>-</v>
          </cell>
          <cell r="DC152" t="str">
            <v>-</v>
          </cell>
          <cell r="DD152" t="str">
            <v>-</v>
          </cell>
          <cell r="DE152" t="str">
            <v>IXMATLAHUACAN</v>
          </cell>
          <cell r="DF152" t="str">
            <v>TUNKÁS</v>
          </cell>
          <cell r="DG152" t="str">
            <v>-</v>
          </cell>
        </row>
        <row r="153">
          <cell r="AT153" t="str">
            <v>-</v>
          </cell>
          <cell r="AU153" t="str">
            <v>-</v>
          </cell>
          <cell r="AV153" t="str">
            <v>-</v>
          </cell>
          <cell r="AW153" t="str">
            <v>-</v>
          </cell>
          <cell r="AX153" t="str">
            <v>-</v>
          </cell>
          <cell r="AY153" t="str">
            <v>-</v>
          </cell>
          <cell r="AZ153" t="str">
            <v>7098</v>
          </cell>
          <cell r="BA153" t="str">
            <v>-</v>
          </cell>
          <cell r="BB153" t="str">
            <v>-</v>
          </cell>
          <cell r="BC153" t="str">
            <v>-</v>
          </cell>
          <cell r="BD153" t="str">
            <v>-</v>
          </cell>
          <cell r="BE153" t="str">
            <v>-</v>
          </cell>
          <cell r="BF153" t="str">
            <v>-</v>
          </cell>
          <cell r="BG153" t="str">
            <v>14099</v>
          </cell>
          <cell r="BH153" t="str">
            <v>15094</v>
          </cell>
          <cell r="BI153" t="str">
            <v>16097</v>
          </cell>
          <cell r="BJ153" t="str">
            <v>-</v>
          </cell>
          <cell r="BK153" t="str">
            <v>-</v>
          </cell>
          <cell r="BL153" t="str">
            <v>-</v>
          </cell>
          <cell r="BM153" t="str">
            <v>20087</v>
          </cell>
          <cell r="BN153" t="str">
            <v>21088</v>
          </cell>
          <cell r="BO153" t="str">
            <v>-</v>
          </cell>
          <cell r="BP153" t="str">
            <v>-</v>
          </cell>
          <cell r="BQ153" t="str">
            <v>-</v>
          </cell>
          <cell r="BR153" t="str">
            <v>-</v>
          </cell>
          <cell r="BS153" t="str">
            <v>-</v>
          </cell>
          <cell r="BT153" t="str">
            <v>-</v>
          </cell>
          <cell r="BU153" t="str">
            <v>-</v>
          </cell>
          <cell r="BV153" t="str">
            <v>-</v>
          </cell>
          <cell r="BW153" t="str">
            <v>30086</v>
          </cell>
          <cell r="BX153" t="str">
            <v>31099</v>
          </cell>
          <cell r="BY153" t="str">
            <v>-</v>
          </cell>
          <cell r="CB153" t="str">
            <v>-</v>
          </cell>
          <cell r="CC153" t="str">
            <v>-</v>
          </cell>
          <cell r="CD153" t="str">
            <v>-</v>
          </cell>
          <cell r="CE153" t="str">
            <v>-</v>
          </cell>
          <cell r="CF153" t="str">
            <v>-</v>
          </cell>
          <cell r="CG153" t="str">
            <v>-</v>
          </cell>
          <cell r="CH153" t="str">
            <v>TOTOLAPA</v>
          </cell>
          <cell r="CI153" t="str">
            <v>-</v>
          </cell>
          <cell r="CJ153" t="str">
            <v>-</v>
          </cell>
          <cell r="CK153" t="str">
            <v>-</v>
          </cell>
          <cell r="CL153" t="str">
            <v>-</v>
          </cell>
          <cell r="CM153" t="str">
            <v>-</v>
          </cell>
          <cell r="CN153" t="str">
            <v>-</v>
          </cell>
          <cell r="CO153" t="str">
            <v>TOLIMÁN</v>
          </cell>
          <cell r="CP153" t="str">
            <v>TEPETLIXPA</v>
          </cell>
          <cell r="CQ153" t="str">
            <v>TURICATO</v>
          </cell>
          <cell r="CR153" t="str">
            <v>-</v>
          </cell>
          <cell r="CS153" t="str">
            <v>-</v>
          </cell>
          <cell r="CT153" t="str">
            <v>-</v>
          </cell>
          <cell r="CU153" t="str">
            <v>SAN AGUSTÍN YATARENI</v>
          </cell>
          <cell r="CV153" t="str">
            <v>JONOTLA</v>
          </cell>
          <cell r="CW153" t="str">
            <v>-</v>
          </cell>
          <cell r="CX153" t="str">
            <v>-</v>
          </cell>
          <cell r="CY153" t="str">
            <v>-</v>
          </cell>
          <cell r="CZ153" t="str">
            <v>-</v>
          </cell>
          <cell r="DB153" t="str">
            <v>-</v>
          </cell>
          <cell r="DC153" t="str">
            <v>-</v>
          </cell>
          <cell r="DD153" t="str">
            <v>-</v>
          </cell>
          <cell r="DE153" t="str">
            <v>JALACINGO</v>
          </cell>
          <cell r="DF153" t="str">
            <v>UAYMA</v>
          </cell>
          <cell r="DG153" t="str">
            <v>-</v>
          </cell>
        </row>
        <row r="154">
          <cell r="AT154" t="str">
            <v>-</v>
          </cell>
          <cell r="AU154" t="str">
            <v>-</v>
          </cell>
          <cell r="AV154" t="str">
            <v>-</v>
          </cell>
          <cell r="AW154" t="str">
            <v>-</v>
          </cell>
          <cell r="AX154" t="str">
            <v>-</v>
          </cell>
          <cell r="AY154" t="str">
            <v>-</v>
          </cell>
          <cell r="AZ154" t="str">
            <v>7100</v>
          </cell>
          <cell r="BA154" t="str">
            <v>-</v>
          </cell>
          <cell r="BB154" t="str">
            <v>-</v>
          </cell>
          <cell r="BC154" t="str">
            <v>-</v>
          </cell>
          <cell r="BD154" t="str">
            <v>-</v>
          </cell>
          <cell r="BE154" t="str">
            <v>-</v>
          </cell>
          <cell r="BF154" t="str">
            <v>-</v>
          </cell>
          <cell r="BG154" t="str">
            <v>14100</v>
          </cell>
          <cell r="BH154" t="str">
            <v>15095</v>
          </cell>
          <cell r="BI154" t="str">
            <v>16098</v>
          </cell>
          <cell r="BJ154" t="str">
            <v>-</v>
          </cell>
          <cell r="BK154" t="str">
            <v>-</v>
          </cell>
          <cell r="BL154" t="str">
            <v>-</v>
          </cell>
          <cell r="BM154" t="str">
            <v>20088</v>
          </cell>
          <cell r="BN154" t="str">
            <v>21089</v>
          </cell>
          <cell r="BO154" t="str">
            <v>-</v>
          </cell>
          <cell r="BP154" t="str">
            <v>-</v>
          </cell>
          <cell r="BQ154" t="str">
            <v>-</v>
          </cell>
          <cell r="BR154" t="str">
            <v>-</v>
          </cell>
          <cell r="BS154" t="str">
            <v>-</v>
          </cell>
          <cell r="BT154" t="str">
            <v>-</v>
          </cell>
          <cell r="BU154" t="str">
            <v>-</v>
          </cell>
          <cell r="BV154" t="str">
            <v>-</v>
          </cell>
          <cell r="BW154" t="str">
            <v>30088</v>
          </cell>
          <cell r="BX154" t="str">
            <v>31100</v>
          </cell>
          <cell r="BY154" t="str">
            <v>-</v>
          </cell>
          <cell r="CB154" t="str">
            <v>-</v>
          </cell>
          <cell r="CC154" t="str">
            <v>-</v>
          </cell>
          <cell r="CD154" t="str">
            <v>-</v>
          </cell>
          <cell r="CE154" t="str">
            <v>-</v>
          </cell>
          <cell r="CF154" t="str">
            <v>-</v>
          </cell>
          <cell r="CG154" t="str">
            <v>-</v>
          </cell>
          <cell r="CH154" t="str">
            <v>TUMBALÁ</v>
          </cell>
          <cell r="CI154" t="str">
            <v>-</v>
          </cell>
          <cell r="CJ154" t="str">
            <v>-</v>
          </cell>
          <cell r="CK154" t="str">
            <v>-</v>
          </cell>
          <cell r="CL154" t="str">
            <v>-</v>
          </cell>
          <cell r="CM154" t="str">
            <v>-</v>
          </cell>
          <cell r="CN154" t="str">
            <v>-</v>
          </cell>
          <cell r="CO154" t="str">
            <v>TOMATLÁN</v>
          </cell>
          <cell r="CP154" t="str">
            <v>TEPOTZOTLÁN</v>
          </cell>
          <cell r="CQ154" t="str">
            <v>TUXPAN</v>
          </cell>
          <cell r="CR154" t="str">
            <v>-</v>
          </cell>
          <cell r="CS154" t="str">
            <v>-</v>
          </cell>
          <cell r="CT154" t="str">
            <v>-</v>
          </cell>
          <cell r="CU154" t="str">
            <v>SAN ANDRÉS CABECERA NUEVA</v>
          </cell>
          <cell r="CV154" t="str">
            <v>JOPALA</v>
          </cell>
          <cell r="CW154" t="str">
            <v>-</v>
          </cell>
          <cell r="CX154" t="str">
            <v>-</v>
          </cell>
          <cell r="CY154" t="str">
            <v>-</v>
          </cell>
          <cell r="CZ154" t="str">
            <v>-</v>
          </cell>
          <cell r="DB154" t="str">
            <v>-</v>
          </cell>
          <cell r="DC154" t="str">
            <v>-</v>
          </cell>
          <cell r="DD154" t="str">
            <v>-</v>
          </cell>
          <cell r="DE154" t="str">
            <v>JALCOMULCO</v>
          </cell>
          <cell r="DF154" t="str">
            <v>UCÚ</v>
          </cell>
          <cell r="DG154" t="str">
            <v>-</v>
          </cell>
        </row>
        <row r="155">
          <cell r="AT155" t="str">
            <v>-</v>
          </cell>
          <cell r="AU155" t="str">
            <v>-</v>
          </cell>
          <cell r="AV155" t="str">
            <v>-</v>
          </cell>
          <cell r="AW155" t="str">
            <v>-</v>
          </cell>
          <cell r="AX155" t="str">
            <v>-</v>
          </cell>
          <cell r="AY155" t="str">
            <v>-</v>
          </cell>
          <cell r="AZ155" t="str">
            <v>7102</v>
          </cell>
          <cell r="BA155" t="str">
            <v>-</v>
          </cell>
          <cell r="BB155" t="str">
            <v>-</v>
          </cell>
          <cell r="BC155" t="str">
            <v>-</v>
          </cell>
          <cell r="BD155" t="str">
            <v>-</v>
          </cell>
          <cell r="BE155" t="str">
            <v>-</v>
          </cell>
          <cell r="BF155" t="str">
            <v>-</v>
          </cell>
          <cell r="BG155" t="str">
            <v>14102</v>
          </cell>
          <cell r="BH155" t="str">
            <v>15096</v>
          </cell>
          <cell r="BI155" t="str">
            <v>16099</v>
          </cell>
          <cell r="BJ155" t="str">
            <v>-</v>
          </cell>
          <cell r="BK155" t="str">
            <v>-</v>
          </cell>
          <cell r="BL155" t="str">
            <v>-</v>
          </cell>
          <cell r="BM155" t="str">
            <v>20089</v>
          </cell>
          <cell r="BN155" t="str">
            <v>21090</v>
          </cell>
          <cell r="BO155" t="str">
            <v>-</v>
          </cell>
          <cell r="BP155" t="str">
            <v>-</v>
          </cell>
          <cell r="BQ155" t="str">
            <v>-</v>
          </cell>
          <cell r="BR155" t="str">
            <v>-</v>
          </cell>
          <cell r="BS155" t="str">
            <v>-</v>
          </cell>
          <cell r="BT155" t="str">
            <v>-</v>
          </cell>
          <cell r="BU155" t="str">
            <v>-</v>
          </cell>
          <cell r="BV155" t="str">
            <v>-</v>
          </cell>
          <cell r="BW155" t="str">
            <v>30089</v>
          </cell>
          <cell r="BX155" t="str">
            <v>31103</v>
          </cell>
          <cell r="BY155" t="str">
            <v>-</v>
          </cell>
          <cell r="CB155" t="str">
            <v>-</v>
          </cell>
          <cell r="CC155" t="str">
            <v>-</v>
          </cell>
          <cell r="CD155" t="str">
            <v>-</v>
          </cell>
          <cell r="CE155" t="str">
            <v>-</v>
          </cell>
          <cell r="CF155" t="str">
            <v>-</v>
          </cell>
          <cell r="CG155" t="str">
            <v>-</v>
          </cell>
          <cell r="CH155" t="str">
            <v>TUXTLA CHICO</v>
          </cell>
          <cell r="CI155" t="str">
            <v>-</v>
          </cell>
          <cell r="CJ155" t="str">
            <v>-</v>
          </cell>
          <cell r="CK155" t="str">
            <v>-</v>
          </cell>
          <cell r="CL155" t="str">
            <v>-</v>
          </cell>
          <cell r="CM155" t="str">
            <v>-</v>
          </cell>
          <cell r="CN155" t="str">
            <v>-</v>
          </cell>
          <cell r="CO155" t="str">
            <v>TONAYA</v>
          </cell>
          <cell r="CP155" t="str">
            <v>TEQUIXQUIAC</v>
          </cell>
          <cell r="CQ155" t="str">
            <v>TUZANTLA</v>
          </cell>
          <cell r="CR155" t="str">
            <v>-</v>
          </cell>
          <cell r="CS155" t="str">
            <v>-</v>
          </cell>
          <cell r="CT155" t="str">
            <v>-</v>
          </cell>
          <cell r="CU155" t="str">
            <v>SAN ANDRÉS DINICUITI</v>
          </cell>
          <cell r="CV155" t="str">
            <v>JUAN C. BONILLA</v>
          </cell>
          <cell r="CW155" t="str">
            <v>-</v>
          </cell>
          <cell r="CX155" t="str">
            <v>-</v>
          </cell>
          <cell r="CY155" t="str">
            <v>-</v>
          </cell>
          <cell r="CZ155" t="str">
            <v>-</v>
          </cell>
          <cell r="DB155" t="str">
            <v>-</v>
          </cell>
          <cell r="DC155" t="str">
            <v>-</v>
          </cell>
          <cell r="DD155" t="str">
            <v>-</v>
          </cell>
          <cell r="DE155" t="str">
            <v>JÁLTIPAN</v>
          </cell>
          <cell r="DF155" t="str">
            <v>XOCCHEL</v>
          </cell>
          <cell r="DG155" t="str">
            <v>-</v>
          </cell>
        </row>
        <row r="156">
          <cell r="AT156" t="str">
            <v>-</v>
          </cell>
          <cell r="AU156" t="str">
            <v>-</v>
          </cell>
          <cell r="AV156" t="str">
            <v>-</v>
          </cell>
          <cell r="AW156" t="str">
            <v>-</v>
          </cell>
          <cell r="AX156" t="str">
            <v>-</v>
          </cell>
          <cell r="AY156" t="str">
            <v>-</v>
          </cell>
          <cell r="AZ156" t="str">
            <v>7103</v>
          </cell>
          <cell r="BA156" t="str">
            <v>-</v>
          </cell>
          <cell r="BB156" t="str">
            <v>-</v>
          </cell>
          <cell r="BC156" t="str">
            <v>-</v>
          </cell>
          <cell r="BD156" t="str">
            <v>-</v>
          </cell>
          <cell r="BE156" t="str">
            <v>-</v>
          </cell>
          <cell r="BF156" t="str">
            <v>-</v>
          </cell>
          <cell r="BG156" t="str">
            <v>14103</v>
          </cell>
          <cell r="BH156" t="str">
            <v>15097</v>
          </cell>
          <cell r="BI156" t="str">
            <v>16100</v>
          </cell>
          <cell r="BJ156" t="str">
            <v>-</v>
          </cell>
          <cell r="BK156" t="str">
            <v>-</v>
          </cell>
          <cell r="BL156" t="str">
            <v>-</v>
          </cell>
          <cell r="BM156" t="str">
            <v>20090</v>
          </cell>
          <cell r="BN156" t="str">
            <v>21091</v>
          </cell>
          <cell r="BO156" t="str">
            <v>-</v>
          </cell>
          <cell r="BP156" t="str">
            <v>-</v>
          </cell>
          <cell r="BQ156" t="str">
            <v>-</v>
          </cell>
          <cell r="BR156" t="str">
            <v>-</v>
          </cell>
          <cell r="BS156" t="str">
            <v>-</v>
          </cell>
          <cell r="BT156" t="str">
            <v>-</v>
          </cell>
          <cell r="BU156" t="str">
            <v>-</v>
          </cell>
          <cell r="BV156" t="str">
            <v>-</v>
          </cell>
          <cell r="BW156" t="str">
            <v>30090</v>
          </cell>
          <cell r="BX156" t="str">
            <v>31105</v>
          </cell>
          <cell r="BY156" t="str">
            <v>-</v>
          </cell>
          <cell r="CB156" t="str">
            <v>-</v>
          </cell>
          <cell r="CC156" t="str">
            <v>-</v>
          </cell>
          <cell r="CD156" t="str">
            <v>-</v>
          </cell>
          <cell r="CE156" t="str">
            <v>-</v>
          </cell>
          <cell r="CF156" t="str">
            <v>-</v>
          </cell>
          <cell r="CG156" t="str">
            <v>-</v>
          </cell>
          <cell r="CH156" t="str">
            <v>TUZANTÁN</v>
          </cell>
          <cell r="CI156" t="str">
            <v>-</v>
          </cell>
          <cell r="CJ156" t="str">
            <v>-</v>
          </cell>
          <cell r="CK156" t="str">
            <v>-</v>
          </cell>
          <cell r="CL156" t="str">
            <v>-</v>
          </cell>
          <cell r="CM156" t="str">
            <v>-</v>
          </cell>
          <cell r="CN156" t="str">
            <v>-</v>
          </cell>
          <cell r="CO156" t="str">
            <v>TONILA</v>
          </cell>
          <cell r="CP156" t="str">
            <v>TEXCALTITLÁN</v>
          </cell>
          <cell r="CQ156" t="str">
            <v>TZINTZUNTZAN</v>
          </cell>
          <cell r="CR156" t="str">
            <v>-</v>
          </cell>
          <cell r="CS156" t="str">
            <v>-</v>
          </cell>
          <cell r="CT156" t="str">
            <v>-</v>
          </cell>
          <cell r="CU156" t="str">
            <v>SAN ANDRÉS HUAXPALTEPEC</v>
          </cell>
          <cell r="CV156" t="str">
            <v>JUAN GALINDO</v>
          </cell>
          <cell r="CW156" t="str">
            <v>-</v>
          </cell>
          <cell r="CX156" t="str">
            <v>-</v>
          </cell>
          <cell r="CY156" t="str">
            <v>-</v>
          </cell>
          <cell r="CZ156" t="str">
            <v>-</v>
          </cell>
          <cell r="DB156" t="str">
            <v>-</v>
          </cell>
          <cell r="DC156" t="str">
            <v>-</v>
          </cell>
          <cell r="DD156" t="str">
            <v>-</v>
          </cell>
          <cell r="DE156" t="str">
            <v>JAMAPA</v>
          </cell>
          <cell r="DF156" t="str">
            <v>YAXKUKUL</v>
          </cell>
          <cell r="DG156" t="str">
            <v>-</v>
          </cell>
        </row>
        <row r="157">
          <cell r="AT157" t="str">
            <v>-</v>
          </cell>
          <cell r="AU157" t="str">
            <v>-</v>
          </cell>
          <cell r="AV157" t="str">
            <v>-</v>
          </cell>
          <cell r="AW157" t="str">
            <v>-</v>
          </cell>
          <cell r="AX157" t="str">
            <v>-</v>
          </cell>
          <cell r="AY157" t="str">
            <v>-</v>
          </cell>
          <cell r="AZ157" t="str">
            <v>7104</v>
          </cell>
          <cell r="BA157" t="str">
            <v>-</v>
          </cell>
          <cell r="BB157" t="str">
            <v>-</v>
          </cell>
          <cell r="BC157" t="str">
            <v>-</v>
          </cell>
          <cell r="BD157" t="str">
            <v>-</v>
          </cell>
          <cell r="BE157" t="str">
            <v>-</v>
          </cell>
          <cell r="BF157" t="str">
            <v>-</v>
          </cell>
          <cell r="BG157" t="str">
            <v>14104</v>
          </cell>
          <cell r="BH157" t="str">
            <v>15098</v>
          </cell>
          <cell r="BI157" t="str">
            <v>16101</v>
          </cell>
          <cell r="BJ157" t="str">
            <v>-</v>
          </cell>
          <cell r="BK157" t="str">
            <v>-</v>
          </cell>
          <cell r="BL157" t="str">
            <v>-</v>
          </cell>
          <cell r="BM157" t="str">
            <v>20091</v>
          </cell>
          <cell r="BN157" t="str">
            <v>21092</v>
          </cell>
          <cell r="BO157" t="str">
            <v>-</v>
          </cell>
          <cell r="BP157" t="str">
            <v>-</v>
          </cell>
          <cell r="BQ157" t="str">
            <v>-</v>
          </cell>
          <cell r="BR157" t="str">
            <v>-</v>
          </cell>
          <cell r="BS157" t="str">
            <v>-</v>
          </cell>
          <cell r="BT157" t="str">
            <v>-</v>
          </cell>
          <cell r="BU157" t="str">
            <v>-</v>
          </cell>
          <cell r="BV157" t="str">
            <v>-</v>
          </cell>
          <cell r="BW157" t="str">
            <v>30091</v>
          </cell>
          <cell r="BX157" t="str">
            <v>31106</v>
          </cell>
          <cell r="BY157" t="str">
            <v>-</v>
          </cell>
          <cell r="CB157" t="str">
            <v>-</v>
          </cell>
          <cell r="CC157" t="str">
            <v>-</v>
          </cell>
          <cell r="CD157" t="str">
            <v>-</v>
          </cell>
          <cell r="CE157" t="str">
            <v>-</v>
          </cell>
          <cell r="CF157" t="str">
            <v>-</v>
          </cell>
          <cell r="CG157" t="str">
            <v>-</v>
          </cell>
          <cell r="CH157" t="str">
            <v>TZIMOL</v>
          </cell>
          <cell r="CI157" t="str">
            <v>-</v>
          </cell>
          <cell r="CJ157" t="str">
            <v>-</v>
          </cell>
          <cell r="CK157" t="str">
            <v>-</v>
          </cell>
          <cell r="CL157" t="str">
            <v>-</v>
          </cell>
          <cell r="CM157" t="str">
            <v>-</v>
          </cell>
          <cell r="CN157" t="str">
            <v>-</v>
          </cell>
          <cell r="CO157" t="str">
            <v>TOTATICHE</v>
          </cell>
          <cell r="CP157" t="str">
            <v>TEXCALYACAC</v>
          </cell>
          <cell r="CQ157" t="str">
            <v>TZITZIO</v>
          </cell>
          <cell r="CR157" t="str">
            <v>-</v>
          </cell>
          <cell r="CS157" t="str">
            <v>-</v>
          </cell>
          <cell r="CT157" t="str">
            <v>-</v>
          </cell>
          <cell r="CU157" t="str">
            <v>SAN ANDRÉS HUAYÁPAM</v>
          </cell>
          <cell r="CV157" t="str">
            <v>JUAN N. MÉNDEZ</v>
          </cell>
          <cell r="CW157" t="str">
            <v>-</v>
          </cell>
          <cell r="CX157" t="str">
            <v>-</v>
          </cell>
          <cell r="CY157" t="str">
            <v>-</v>
          </cell>
          <cell r="CZ157" t="str">
            <v>-</v>
          </cell>
          <cell r="DB157" t="str">
            <v>-</v>
          </cell>
          <cell r="DC157" t="str">
            <v>-</v>
          </cell>
          <cell r="DD157" t="str">
            <v>-</v>
          </cell>
          <cell r="DE157" t="str">
            <v>JESÚS CARRANZA</v>
          </cell>
          <cell r="DF157" t="str">
            <v>YOBAÍN</v>
          </cell>
          <cell r="DG157" t="str">
            <v>-</v>
          </cell>
        </row>
        <row r="158">
          <cell r="AT158" t="str">
            <v>-</v>
          </cell>
          <cell r="AU158" t="str">
            <v>-</v>
          </cell>
          <cell r="AV158" t="str">
            <v>-</v>
          </cell>
          <cell r="AW158" t="str">
            <v>-</v>
          </cell>
          <cell r="AX158" t="str">
            <v>-</v>
          </cell>
          <cell r="AY158" t="str">
            <v>-</v>
          </cell>
          <cell r="AZ158" t="str">
            <v>7105</v>
          </cell>
          <cell r="BA158" t="str">
            <v>-</v>
          </cell>
          <cell r="BB158" t="str">
            <v>-</v>
          </cell>
          <cell r="BC158" t="str">
            <v>-</v>
          </cell>
          <cell r="BD158" t="str">
            <v>-</v>
          </cell>
          <cell r="BE158" t="str">
            <v>-</v>
          </cell>
          <cell r="BF158" t="str">
            <v>-</v>
          </cell>
          <cell r="BG158" t="str">
            <v>14105</v>
          </cell>
          <cell r="BH158" t="str">
            <v>15100</v>
          </cell>
          <cell r="BI158" t="str">
            <v>16103</v>
          </cell>
          <cell r="BJ158" t="str">
            <v>-</v>
          </cell>
          <cell r="BK158" t="str">
            <v>-</v>
          </cell>
          <cell r="BL158" t="str">
            <v>-</v>
          </cell>
          <cell r="BM158" t="str">
            <v>20092</v>
          </cell>
          <cell r="BN158" t="str">
            <v>21093</v>
          </cell>
          <cell r="BO158" t="str">
            <v>-</v>
          </cell>
          <cell r="BP158" t="str">
            <v>-</v>
          </cell>
          <cell r="BQ158" t="str">
            <v>-</v>
          </cell>
          <cell r="BR158" t="str">
            <v>-</v>
          </cell>
          <cell r="BS158" t="str">
            <v>-</v>
          </cell>
          <cell r="BT158" t="str">
            <v>-</v>
          </cell>
          <cell r="BU158" t="str">
            <v>-</v>
          </cell>
          <cell r="BV158" t="str">
            <v>-</v>
          </cell>
          <cell r="BW158" t="str">
            <v>30092</v>
          </cell>
          <cell r="BX158">
            <v>31999</v>
          </cell>
          <cell r="BY158" t="str">
            <v>-</v>
          </cell>
          <cell r="CB158" t="str">
            <v>-</v>
          </cell>
          <cell r="CC158" t="str">
            <v>-</v>
          </cell>
          <cell r="CD158" t="str">
            <v>-</v>
          </cell>
          <cell r="CE158" t="str">
            <v>-</v>
          </cell>
          <cell r="CF158" t="str">
            <v>-</v>
          </cell>
          <cell r="CG158" t="str">
            <v>-</v>
          </cell>
          <cell r="CH158" t="str">
            <v>UNIÓN JUÁREZ</v>
          </cell>
          <cell r="CI158" t="str">
            <v>-</v>
          </cell>
          <cell r="CJ158" t="str">
            <v>-</v>
          </cell>
          <cell r="CK158" t="str">
            <v>-</v>
          </cell>
          <cell r="CL158" t="str">
            <v>-</v>
          </cell>
          <cell r="CM158" t="str">
            <v>-</v>
          </cell>
          <cell r="CN158" t="str">
            <v>-</v>
          </cell>
          <cell r="CO158" t="str">
            <v>TOTOTLÁN</v>
          </cell>
          <cell r="CP158" t="str">
            <v>TEZOYUCA</v>
          </cell>
          <cell r="CQ158" t="str">
            <v>VENUSTIANO CARRANZA</v>
          </cell>
          <cell r="CR158" t="str">
            <v>-</v>
          </cell>
          <cell r="CS158" t="str">
            <v>-</v>
          </cell>
          <cell r="CT158" t="str">
            <v>-</v>
          </cell>
          <cell r="CU158" t="str">
            <v>SAN ANDRÉS IXTLAHUACA</v>
          </cell>
          <cell r="CV158" t="str">
            <v>LAFRAGUA</v>
          </cell>
          <cell r="CW158" t="str">
            <v>-</v>
          </cell>
          <cell r="CX158" t="str">
            <v>-</v>
          </cell>
          <cell r="CY158" t="str">
            <v>-</v>
          </cell>
          <cell r="CZ158" t="str">
            <v>-</v>
          </cell>
          <cell r="DB158" t="str">
            <v>-</v>
          </cell>
          <cell r="DC158" t="str">
            <v>-</v>
          </cell>
          <cell r="DD158" t="str">
            <v>-</v>
          </cell>
          <cell r="DE158" t="str">
            <v>XICO</v>
          </cell>
          <cell r="DF158" t="str">
            <v>NO IDENTIFICADO</v>
          </cell>
          <cell r="DG158" t="str">
            <v>-</v>
          </cell>
        </row>
        <row r="159">
          <cell r="AT159" t="str">
            <v>-</v>
          </cell>
          <cell r="AU159" t="str">
            <v>-</v>
          </cell>
          <cell r="AV159" t="str">
            <v>-</v>
          </cell>
          <cell r="AW159" t="str">
            <v>-</v>
          </cell>
          <cell r="AX159" t="str">
            <v>-</v>
          </cell>
          <cell r="AY159" t="str">
            <v>-</v>
          </cell>
          <cell r="AZ159" t="str">
            <v>7109</v>
          </cell>
          <cell r="BA159" t="str">
            <v>-</v>
          </cell>
          <cell r="BB159" t="str">
            <v>-</v>
          </cell>
          <cell r="BC159" t="str">
            <v>-</v>
          </cell>
          <cell r="BD159" t="str">
            <v>-</v>
          </cell>
          <cell r="BE159" t="str">
            <v>-</v>
          </cell>
          <cell r="BF159" t="str">
            <v>-</v>
          </cell>
          <cell r="BG159" t="str">
            <v>14106</v>
          </cell>
          <cell r="BH159" t="str">
            <v>15101</v>
          </cell>
          <cell r="BI159" t="str">
            <v>16104</v>
          </cell>
          <cell r="BJ159" t="str">
            <v>-</v>
          </cell>
          <cell r="BK159" t="str">
            <v>-</v>
          </cell>
          <cell r="BL159" t="str">
            <v>-</v>
          </cell>
          <cell r="BM159" t="str">
            <v>20093</v>
          </cell>
          <cell r="BN159" t="str">
            <v>21094</v>
          </cell>
          <cell r="BO159" t="str">
            <v>-</v>
          </cell>
          <cell r="BP159" t="str">
            <v>-</v>
          </cell>
          <cell r="BQ159" t="str">
            <v>-</v>
          </cell>
          <cell r="BR159" t="str">
            <v>-</v>
          </cell>
          <cell r="BS159" t="str">
            <v>-</v>
          </cell>
          <cell r="BT159" t="str">
            <v>-</v>
          </cell>
          <cell r="BU159" t="str">
            <v>-</v>
          </cell>
          <cell r="BV159" t="str">
            <v>-</v>
          </cell>
          <cell r="BW159" t="str">
            <v>30093</v>
          </cell>
          <cell r="BX159" t="str">
            <v>-</v>
          </cell>
          <cell r="BY159" t="str">
            <v>-</v>
          </cell>
          <cell r="CB159" t="str">
            <v>-</v>
          </cell>
          <cell r="CC159" t="str">
            <v>-</v>
          </cell>
          <cell r="CD159" t="str">
            <v>-</v>
          </cell>
          <cell r="CE159" t="str">
            <v>-</v>
          </cell>
          <cell r="CF159" t="str">
            <v>-</v>
          </cell>
          <cell r="CG159" t="str">
            <v>-</v>
          </cell>
          <cell r="CH159" t="str">
            <v>YAJALÓN</v>
          </cell>
          <cell r="CI159" t="str">
            <v>-</v>
          </cell>
          <cell r="CJ159" t="str">
            <v>-</v>
          </cell>
          <cell r="CK159" t="str">
            <v>-</v>
          </cell>
          <cell r="CL159" t="str">
            <v>-</v>
          </cell>
          <cell r="CM159" t="str">
            <v>-</v>
          </cell>
          <cell r="CN159" t="str">
            <v>-</v>
          </cell>
          <cell r="CO159" t="str">
            <v>TUXCACUESCO</v>
          </cell>
          <cell r="CP159" t="str">
            <v>TIANGUISTENCO</v>
          </cell>
          <cell r="CQ159" t="str">
            <v>VILLAMAR</v>
          </cell>
          <cell r="CR159" t="str">
            <v>-</v>
          </cell>
          <cell r="CS159" t="str">
            <v>-</v>
          </cell>
          <cell r="CT159" t="str">
            <v>-</v>
          </cell>
          <cell r="CU159" t="str">
            <v>SAN ANDRÉS LAGUNAS</v>
          </cell>
          <cell r="CV159" t="str">
            <v>LIBRES</v>
          </cell>
          <cell r="CW159" t="str">
            <v>-</v>
          </cell>
          <cell r="CX159" t="str">
            <v>-</v>
          </cell>
          <cell r="CY159" t="str">
            <v>-</v>
          </cell>
          <cell r="CZ159" t="str">
            <v>-</v>
          </cell>
          <cell r="DB159" t="str">
            <v>-</v>
          </cell>
          <cell r="DC159" t="str">
            <v>-</v>
          </cell>
          <cell r="DD159" t="str">
            <v>-</v>
          </cell>
          <cell r="DE159" t="str">
            <v>JILOTEPEC</v>
          </cell>
          <cell r="DF159" t="str">
            <v>-</v>
          </cell>
          <cell r="DG159" t="str">
            <v>-</v>
          </cell>
        </row>
        <row r="160">
          <cell r="AT160" t="str">
            <v>-</v>
          </cell>
          <cell r="AU160" t="str">
            <v>-</v>
          </cell>
          <cell r="AV160" t="str">
            <v>-</v>
          </cell>
          <cell r="AW160" t="str">
            <v>-</v>
          </cell>
          <cell r="AX160" t="str">
            <v>-</v>
          </cell>
          <cell r="AY160" t="str">
            <v>-</v>
          </cell>
          <cell r="AZ160" t="str">
            <v>7110</v>
          </cell>
          <cell r="BA160" t="str">
            <v>-</v>
          </cell>
          <cell r="BB160" t="str">
            <v>-</v>
          </cell>
          <cell r="BC160" t="str">
            <v>-</v>
          </cell>
          <cell r="BD160" t="str">
            <v>-</v>
          </cell>
          <cell r="BE160" t="str">
            <v>-</v>
          </cell>
          <cell r="BF160" t="str">
            <v>-</v>
          </cell>
          <cell r="BG160" t="str">
            <v>14107</v>
          </cell>
          <cell r="BH160" t="str">
            <v>15102</v>
          </cell>
          <cell r="BI160" t="str">
            <v>16105</v>
          </cell>
          <cell r="BJ160" t="str">
            <v>-</v>
          </cell>
          <cell r="BK160" t="str">
            <v>-</v>
          </cell>
          <cell r="BL160" t="str">
            <v>-</v>
          </cell>
          <cell r="BM160" t="str">
            <v>20094</v>
          </cell>
          <cell r="BN160" t="str">
            <v>21095</v>
          </cell>
          <cell r="BO160" t="str">
            <v>-</v>
          </cell>
          <cell r="BP160" t="str">
            <v>-</v>
          </cell>
          <cell r="BQ160" t="str">
            <v>-</v>
          </cell>
          <cell r="BR160" t="str">
            <v>-</v>
          </cell>
          <cell r="BS160" t="str">
            <v>-</v>
          </cell>
          <cell r="BT160" t="str">
            <v>-</v>
          </cell>
          <cell r="BU160" t="str">
            <v>-</v>
          </cell>
          <cell r="BV160" t="str">
            <v>-</v>
          </cell>
          <cell r="BW160" t="str">
            <v>30094</v>
          </cell>
          <cell r="BX160" t="str">
            <v>-</v>
          </cell>
          <cell r="BY160" t="str">
            <v>-</v>
          </cell>
          <cell r="CB160" t="str">
            <v>-</v>
          </cell>
          <cell r="CC160" t="str">
            <v>-</v>
          </cell>
          <cell r="CD160" t="str">
            <v>-</v>
          </cell>
          <cell r="CE160" t="str">
            <v>-</v>
          </cell>
          <cell r="CF160" t="str">
            <v>-</v>
          </cell>
          <cell r="CG160" t="str">
            <v>-</v>
          </cell>
          <cell r="CH160" t="str">
            <v>SAN LUCAS</v>
          </cell>
          <cell r="CI160" t="str">
            <v>-</v>
          </cell>
          <cell r="CJ160" t="str">
            <v>-</v>
          </cell>
          <cell r="CK160" t="str">
            <v>-</v>
          </cell>
          <cell r="CL160" t="str">
            <v>-</v>
          </cell>
          <cell r="CM160" t="str">
            <v>-</v>
          </cell>
          <cell r="CN160" t="str">
            <v>-</v>
          </cell>
          <cell r="CO160" t="str">
            <v>TUXCUECA</v>
          </cell>
          <cell r="CP160" t="str">
            <v>TIMILPAN</v>
          </cell>
          <cell r="CQ160" t="str">
            <v>VISTA HERMOSA</v>
          </cell>
          <cell r="CR160" t="str">
            <v>-</v>
          </cell>
          <cell r="CS160" t="str">
            <v>-</v>
          </cell>
          <cell r="CT160" t="str">
            <v>-</v>
          </cell>
          <cell r="CU160" t="str">
            <v>SAN ANDRÉS NUXIÑO</v>
          </cell>
          <cell r="CV160" t="str">
            <v>LA MAGDALENA TLATLAUQUITEPEC</v>
          </cell>
          <cell r="CW160" t="str">
            <v>-</v>
          </cell>
          <cell r="CX160" t="str">
            <v>-</v>
          </cell>
          <cell r="CY160" t="str">
            <v>-</v>
          </cell>
          <cell r="CZ160" t="str">
            <v>-</v>
          </cell>
          <cell r="DB160" t="str">
            <v>-</v>
          </cell>
          <cell r="DC160" t="str">
            <v>-</v>
          </cell>
          <cell r="DD160" t="str">
            <v>-</v>
          </cell>
          <cell r="DE160" t="str">
            <v>JUAN RODRÍGUEZ CLARA</v>
          </cell>
          <cell r="DF160" t="str">
            <v>-</v>
          </cell>
          <cell r="DG160" t="str">
            <v>-</v>
          </cell>
        </row>
        <row r="161">
          <cell r="AT161" t="str">
            <v>-</v>
          </cell>
          <cell r="AU161" t="str">
            <v>-</v>
          </cell>
          <cell r="AV161" t="str">
            <v>-</v>
          </cell>
          <cell r="AW161" t="str">
            <v>-</v>
          </cell>
          <cell r="AX161" t="str">
            <v>-</v>
          </cell>
          <cell r="AY161" t="str">
            <v>-</v>
          </cell>
          <cell r="AZ161" t="str">
            <v>7111</v>
          </cell>
          <cell r="BA161" t="str">
            <v>-</v>
          </cell>
          <cell r="BB161" t="str">
            <v>-</v>
          </cell>
          <cell r="BC161" t="str">
            <v>-</v>
          </cell>
          <cell r="BD161" t="str">
            <v>-</v>
          </cell>
          <cell r="BE161" t="str">
            <v>-</v>
          </cell>
          <cell r="BF161" t="str">
            <v>-</v>
          </cell>
          <cell r="BG161" t="str">
            <v>14108</v>
          </cell>
          <cell r="BH161" t="str">
            <v>15103</v>
          </cell>
          <cell r="BI161" t="str">
            <v>16106</v>
          </cell>
          <cell r="BJ161" t="str">
            <v>-</v>
          </cell>
          <cell r="BK161" t="str">
            <v>-</v>
          </cell>
          <cell r="BL161" t="str">
            <v>-</v>
          </cell>
          <cell r="BM161" t="str">
            <v>20095</v>
          </cell>
          <cell r="BN161" t="str">
            <v>21096</v>
          </cell>
          <cell r="BO161" t="str">
            <v>-</v>
          </cell>
          <cell r="BP161" t="str">
            <v>-</v>
          </cell>
          <cell r="BQ161" t="str">
            <v>-</v>
          </cell>
          <cell r="BR161" t="str">
            <v>-</v>
          </cell>
          <cell r="BS161" t="str">
            <v>-</v>
          </cell>
          <cell r="BT161" t="str">
            <v>-</v>
          </cell>
          <cell r="BU161" t="str">
            <v>-</v>
          </cell>
          <cell r="BV161" t="str">
            <v>-</v>
          </cell>
          <cell r="BW161" t="str">
            <v>30095</v>
          </cell>
          <cell r="BX161" t="str">
            <v>-</v>
          </cell>
          <cell r="BY161" t="str">
            <v>-</v>
          </cell>
          <cell r="CB161" t="str">
            <v>-</v>
          </cell>
          <cell r="CC161" t="str">
            <v>-</v>
          </cell>
          <cell r="CD161" t="str">
            <v>-</v>
          </cell>
          <cell r="CE161" t="str">
            <v>-</v>
          </cell>
          <cell r="CF161" t="str">
            <v>-</v>
          </cell>
          <cell r="CG161" t="str">
            <v>-</v>
          </cell>
          <cell r="CH161" t="str">
            <v>ZINACANTÁN</v>
          </cell>
          <cell r="CI161" t="str">
            <v>-</v>
          </cell>
          <cell r="CJ161" t="str">
            <v>-</v>
          </cell>
          <cell r="CK161" t="str">
            <v>-</v>
          </cell>
          <cell r="CL161" t="str">
            <v>-</v>
          </cell>
          <cell r="CM161" t="str">
            <v>-</v>
          </cell>
          <cell r="CN161" t="str">
            <v>-</v>
          </cell>
          <cell r="CO161" t="str">
            <v>TUXPAN</v>
          </cell>
          <cell r="CP161" t="str">
            <v>TLALMANALCO</v>
          </cell>
          <cell r="CQ161" t="str">
            <v>YURÉCUARO</v>
          </cell>
          <cell r="CR161" t="str">
            <v>-</v>
          </cell>
          <cell r="CS161" t="str">
            <v>-</v>
          </cell>
          <cell r="CT161" t="str">
            <v>-</v>
          </cell>
          <cell r="CU161" t="str">
            <v>SAN ANDRÉS PAXTLÁN</v>
          </cell>
          <cell r="CV161" t="str">
            <v>MAZAPILTEPEC DE JUÁREZ</v>
          </cell>
          <cell r="CW161" t="str">
            <v>-</v>
          </cell>
          <cell r="CX161" t="str">
            <v>-</v>
          </cell>
          <cell r="CY161" t="str">
            <v>-</v>
          </cell>
          <cell r="CZ161" t="str">
            <v>-</v>
          </cell>
          <cell r="DB161" t="str">
            <v>-</v>
          </cell>
          <cell r="DC161" t="str">
            <v>-</v>
          </cell>
          <cell r="DD161" t="str">
            <v>-</v>
          </cell>
          <cell r="DE161" t="str">
            <v>JUCHIQUE DE FERRER</v>
          </cell>
          <cell r="DF161" t="str">
            <v>-</v>
          </cell>
          <cell r="DG161" t="str">
            <v>-</v>
          </cell>
        </row>
        <row r="162">
          <cell r="AT162" t="str">
            <v>-</v>
          </cell>
          <cell r="AU162" t="str">
            <v>-</v>
          </cell>
          <cell r="AV162" t="str">
            <v>-</v>
          </cell>
          <cell r="AW162" t="str">
            <v>-</v>
          </cell>
          <cell r="AX162" t="str">
            <v>-</v>
          </cell>
          <cell r="AY162" t="str">
            <v>-</v>
          </cell>
          <cell r="AZ162" t="str">
            <v>7112</v>
          </cell>
          <cell r="BA162" t="str">
            <v>-</v>
          </cell>
          <cell r="BB162" t="str">
            <v>-</v>
          </cell>
          <cell r="BC162" t="str">
            <v>-</v>
          </cell>
          <cell r="BD162" t="str">
            <v>-</v>
          </cell>
          <cell r="BE162" t="str">
            <v>-</v>
          </cell>
          <cell r="BF162" t="str">
            <v>-</v>
          </cell>
          <cell r="BG162" t="str">
            <v>14109</v>
          </cell>
          <cell r="BH162" t="str">
            <v>15105</v>
          </cell>
          <cell r="BI162" t="str">
            <v>16109</v>
          </cell>
          <cell r="BJ162" t="str">
            <v>-</v>
          </cell>
          <cell r="BK162" t="str">
            <v>-</v>
          </cell>
          <cell r="BL162" t="str">
            <v>-</v>
          </cell>
          <cell r="BM162" t="str">
            <v>20096</v>
          </cell>
          <cell r="BN162" t="str">
            <v>21097</v>
          </cell>
          <cell r="BO162" t="str">
            <v>-</v>
          </cell>
          <cell r="BP162" t="str">
            <v>-</v>
          </cell>
          <cell r="BQ162" t="str">
            <v>-</v>
          </cell>
          <cell r="BR162" t="str">
            <v>-</v>
          </cell>
          <cell r="BS162" t="str">
            <v>-</v>
          </cell>
          <cell r="BT162" t="str">
            <v>-</v>
          </cell>
          <cell r="BU162" t="str">
            <v>-</v>
          </cell>
          <cell r="BV162" t="str">
            <v>-</v>
          </cell>
          <cell r="BW162" t="str">
            <v>30096</v>
          </cell>
          <cell r="BX162" t="str">
            <v>-</v>
          </cell>
          <cell r="BY162" t="str">
            <v>-</v>
          </cell>
          <cell r="CB162" t="str">
            <v>-</v>
          </cell>
          <cell r="CC162" t="str">
            <v>-</v>
          </cell>
          <cell r="CD162" t="str">
            <v>-</v>
          </cell>
          <cell r="CE162" t="str">
            <v>-</v>
          </cell>
          <cell r="CF162" t="str">
            <v>-</v>
          </cell>
          <cell r="CG162" t="str">
            <v>-</v>
          </cell>
          <cell r="CH162" t="str">
            <v>SAN JUAN CANCUC</v>
          </cell>
          <cell r="CI162" t="str">
            <v>-</v>
          </cell>
          <cell r="CJ162" t="str">
            <v>-</v>
          </cell>
          <cell r="CK162" t="str">
            <v>-</v>
          </cell>
          <cell r="CL162" t="str">
            <v>-</v>
          </cell>
          <cell r="CM162" t="str">
            <v>-</v>
          </cell>
          <cell r="CN162" t="str">
            <v>-</v>
          </cell>
          <cell r="CO162" t="str">
            <v>UNIÓN DE SAN ANTONIO</v>
          </cell>
          <cell r="CP162" t="str">
            <v>TLATLAYA</v>
          </cell>
          <cell r="CQ162" t="str">
            <v>ZINÁPARO</v>
          </cell>
          <cell r="CR162" t="str">
            <v>-</v>
          </cell>
          <cell r="CS162" t="str">
            <v>-</v>
          </cell>
          <cell r="CT162" t="str">
            <v>-</v>
          </cell>
          <cell r="CU162" t="str">
            <v>SAN ANDRÉS SINAXTLA</v>
          </cell>
          <cell r="CV162" t="str">
            <v>MIXTLA</v>
          </cell>
          <cell r="CW162" t="str">
            <v>-</v>
          </cell>
          <cell r="CX162" t="str">
            <v>-</v>
          </cell>
          <cell r="CY162" t="str">
            <v>-</v>
          </cell>
          <cell r="CZ162" t="str">
            <v>-</v>
          </cell>
          <cell r="DB162" t="str">
            <v>-</v>
          </cell>
          <cell r="DC162" t="str">
            <v>-</v>
          </cell>
          <cell r="DD162" t="str">
            <v>-</v>
          </cell>
          <cell r="DE162" t="str">
            <v>LANDERO Y COSS</v>
          </cell>
          <cell r="DF162" t="str">
            <v>-</v>
          </cell>
          <cell r="DG162" t="str">
            <v>-</v>
          </cell>
        </row>
        <row r="163">
          <cell r="AT163" t="str">
            <v>-</v>
          </cell>
          <cell r="AU163" t="str">
            <v>-</v>
          </cell>
          <cell r="AV163" t="str">
            <v>-</v>
          </cell>
          <cell r="AW163" t="str">
            <v>-</v>
          </cell>
          <cell r="AX163" t="str">
            <v>-</v>
          </cell>
          <cell r="AY163" t="str">
            <v>-</v>
          </cell>
          <cell r="AZ163" t="str">
            <v>7113</v>
          </cell>
          <cell r="BA163" t="str">
            <v>-</v>
          </cell>
          <cell r="BB163" t="str">
            <v>-</v>
          </cell>
          <cell r="BC163" t="str">
            <v>-</v>
          </cell>
          <cell r="BD163" t="str">
            <v>-</v>
          </cell>
          <cell r="BE163" t="str">
            <v>-</v>
          </cell>
          <cell r="BF163" t="str">
            <v>-</v>
          </cell>
          <cell r="BG163" t="str">
            <v>14110</v>
          </cell>
          <cell r="BH163" t="str">
            <v>15107</v>
          </cell>
          <cell r="BI163" t="str">
            <v>16111</v>
          </cell>
          <cell r="BJ163" t="str">
            <v>-</v>
          </cell>
          <cell r="BK163" t="str">
            <v>-</v>
          </cell>
          <cell r="BL163" t="str">
            <v>-</v>
          </cell>
          <cell r="BM163" t="str">
            <v>20097</v>
          </cell>
          <cell r="BN163" t="str">
            <v>21098</v>
          </cell>
          <cell r="BO163" t="str">
            <v>-</v>
          </cell>
          <cell r="BP163" t="str">
            <v>-</v>
          </cell>
          <cell r="BQ163" t="str">
            <v>-</v>
          </cell>
          <cell r="BR163" t="str">
            <v>-</v>
          </cell>
          <cell r="BS163" t="str">
            <v>-</v>
          </cell>
          <cell r="BT163" t="str">
            <v>-</v>
          </cell>
          <cell r="BU163" t="str">
            <v>-</v>
          </cell>
          <cell r="BV163" t="str">
            <v>-</v>
          </cell>
          <cell r="BW163" t="str">
            <v>30097</v>
          </cell>
          <cell r="BX163" t="str">
            <v>-</v>
          </cell>
          <cell r="BY163" t="str">
            <v>-</v>
          </cell>
          <cell r="CB163" t="str">
            <v>-</v>
          </cell>
          <cell r="CC163" t="str">
            <v>-</v>
          </cell>
          <cell r="CD163" t="str">
            <v>-</v>
          </cell>
          <cell r="CE163" t="str">
            <v>-</v>
          </cell>
          <cell r="CF163" t="str">
            <v>-</v>
          </cell>
          <cell r="CG163" t="str">
            <v>-</v>
          </cell>
          <cell r="CH163" t="str">
            <v>ALDAMA</v>
          </cell>
          <cell r="CI163" t="str">
            <v>-</v>
          </cell>
          <cell r="CJ163" t="str">
            <v>-</v>
          </cell>
          <cell r="CK163" t="str">
            <v>-</v>
          </cell>
          <cell r="CL163" t="str">
            <v>-</v>
          </cell>
          <cell r="CM163" t="str">
            <v>-</v>
          </cell>
          <cell r="CN163" t="str">
            <v>-</v>
          </cell>
          <cell r="CO163" t="str">
            <v>UNIÓN DE TULA</v>
          </cell>
          <cell r="CP163" t="str">
            <v>TONATICO</v>
          </cell>
          <cell r="CQ163" t="str">
            <v>ZIRACUARETIRO</v>
          </cell>
          <cell r="CR163" t="str">
            <v>-</v>
          </cell>
          <cell r="CS163" t="str">
            <v>-</v>
          </cell>
          <cell r="CT163" t="str">
            <v>-</v>
          </cell>
          <cell r="CU163" t="str">
            <v>SAN ANDRÉS SOLAGA</v>
          </cell>
          <cell r="CV163" t="str">
            <v>MOLCAXAC</v>
          </cell>
          <cell r="CW163" t="str">
            <v>-</v>
          </cell>
          <cell r="CX163" t="str">
            <v>-</v>
          </cell>
          <cell r="CY163" t="str">
            <v>-</v>
          </cell>
          <cell r="CZ163" t="str">
            <v>-</v>
          </cell>
          <cell r="DB163" t="str">
            <v>-</v>
          </cell>
          <cell r="DC163" t="str">
            <v>-</v>
          </cell>
          <cell r="DD163" t="str">
            <v>-</v>
          </cell>
          <cell r="DE163" t="str">
            <v>LERDO DE TEJADA</v>
          </cell>
          <cell r="DF163" t="str">
            <v>-</v>
          </cell>
          <cell r="DG163" t="str">
            <v>-</v>
          </cell>
        </row>
        <row r="164">
          <cell r="AT164" t="str">
            <v>-</v>
          </cell>
          <cell r="AU164" t="str">
            <v>-</v>
          </cell>
          <cell r="AV164" t="str">
            <v>-</v>
          </cell>
          <cell r="AW164" t="str">
            <v>-</v>
          </cell>
          <cell r="AX164" t="str">
            <v>-</v>
          </cell>
          <cell r="AY164" t="str">
            <v>-</v>
          </cell>
          <cell r="AZ164" t="str">
            <v>7114</v>
          </cell>
          <cell r="BA164" t="str">
            <v>-</v>
          </cell>
          <cell r="BB164" t="str">
            <v>-</v>
          </cell>
          <cell r="BC164" t="str">
            <v>-</v>
          </cell>
          <cell r="BD164" t="str">
            <v>-</v>
          </cell>
          <cell r="BE164" t="str">
            <v>-</v>
          </cell>
          <cell r="BF164" t="str">
            <v>-</v>
          </cell>
          <cell r="BG164" t="str">
            <v>14111</v>
          </cell>
          <cell r="BH164" t="str">
            <v>15108</v>
          </cell>
          <cell r="BI164" t="str">
            <v>16113</v>
          </cell>
          <cell r="BJ164" t="str">
            <v>-</v>
          </cell>
          <cell r="BK164" t="str">
            <v>-</v>
          </cell>
          <cell r="BL164" t="str">
            <v>-</v>
          </cell>
          <cell r="BM164" t="str">
            <v>20098</v>
          </cell>
          <cell r="BN164" t="str">
            <v>21099</v>
          </cell>
          <cell r="BO164" t="str">
            <v>-</v>
          </cell>
          <cell r="BP164" t="str">
            <v>-</v>
          </cell>
          <cell r="BQ164" t="str">
            <v>-</v>
          </cell>
          <cell r="BR164" t="str">
            <v>-</v>
          </cell>
          <cell r="BS164" t="str">
            <v>-</v>
          </cell>
          <cell r="BT164" t="str">
            <v>-</v>
          </cell>
          <cell r="BU164" t="str">
            <v>-</v>
          </cell>
          <cell r="BV164" t="str">
            <v>-</v>
          </cell>
          <cell r="BW164" t="str">
            <v>30098</v>
          </cell>
          <cell r="BX164" t="str">
            <v>-</v>
          </cell>
          <cell r="BY164" t="str">
            <v>-</v>
          </cell>
          <cell r="CB164" t="str">
            <v>-</v>
          </cell>
          <cell r="CC164" t="str">
            <v>-</v>
          </cell>
          <cell r="CD164" t="str">
            <v>-</v>
          </cell>
          <cell r="CE164" t="str">
            <v>-</v>
          </cell>
          <cell r="CF164" t="str">
            <v>-</v>
          </cell>
          <cell r="CG164" t="str">
            <v>-</v>
          </cell>
          <cell r="CH164" t="str">
            <v>BENEMÉRITO DE LAS AMÉRICAS</v>
          </cell>
          <cell r="CI164" t="str">
            <v>-</v>
          </cell>
          <cell r="CJ164" t="str">
            <v>-</v>
          </cell>
          <cell r="CK164" t="str">
            <v>-</v>
          </cell>
          <cell r="CL164" t="str">
            <v>-</v>
          </cell>
          <cell r="CM164" t="str">
            <v>-</v>
          </cell>
          <cell r="CN164" t="str">
            <v>-</v>
          </cell>
          <cell r="CO164" t="str">
            <v>VALLE DE GUADALUPE</v>
          </cell>
          <cell r="CP164" t="str">
            <v>TULTEPEC</v>
          </cell>
          <cell r="CQ164" t="str">
            <v>JOSÉ SIXTO VERDUZCO</v>
          </cell>
          <cell r="CR164" t="str">
            <v>-</v>
          </cell>
          <cell r="CS164" t="str">
            <v>-</v>
          </cell>
          <cell r="CT164" t="str">
            <v>-</v>
          </cell>
          <cell r="CU164" t="str">
            <v>SAN ANDRÉS TEOTILÁLPAM</v>
          </cell>
          <cell r="CV164" t="str">
            <v>CAÑADA MORELOS</v>
          </cell>
          <cell r="CW164" t="str">
            <v>-</v>
          </cell>
          <cell r="CX164" t="str">
            <v>-</v>
          </cell>
          <cell r="CY164" t="str">
            <v>-</v>
          </cell>
          <cell r="CZ164" t="str">
            <v>-</v>
          </cell>
          <cell r="DB164" t="str">
            <v>-</v>
          </cell>
          <cell r="DC164" t="str">
            <v>-</v>
          </cell>
          <cell r="DD164" t="str">
            <v>-</v>
          </cell>
          <cell r="DE164" t="str">
            <v>MAGDALENA</v>
          </cell>
          <cell r="DF164" t="str">
            <v>-</v>
          </cell>
          <cell r="DG164" t="str">
            <v>-</v>
          </cell>
        </row>
        <row r="165">
          <cell r="AT165" t="str">
            <v>-</v>
          </cell>
          <cell r="AU165" t="str">
            <v>-</v>
          </cell>
          <cell r="AV165" t="str">
            <v>-</v>
          </cell>
          <cell r="AW165" t="str">
            <v>-</v>
          </cell>
          <cell r="AX165" t="str">
            <v>-</v>
          </cell>
          <cell r="AY165" t="str">
            <v>-</v>
          </cell>
          <cell r="AZ165" t="str">
            <v>7115</v>
          </cell>
          <cell r="BA165" t="str">
            <v>-</v>
          </cell>
          <cell r="BB165" t="str">
            <v>-</v>
          </cell>
          <cell r="BC165" t="str">
            <v>-</v>
          </cell>
          <cell r="BD165" t="str">
            <v>-</v>
          </cell>
          <cell r="BE165" t="str">
            <v>-</v>
          </cell>
          <cell r="BF165" t="str">
            <v>-</v>
          </cell>
          <cell r="BG165" t="str">
            <v>14112</v>
          </cell>
          <cell r="BH165" t="str">
            <v>15110</v>
          </cell>
          <cell r="BI165">
            <v>16999</v>
          </cell>
          <cell r="BJ165" t="str">
            <v>-</v>
          </cell>
          <cell r="BK165" t="str">
            <v>-</v>
          </cell>
          <cell r="BL165" t="str">
            <v>-</v>
          </cell>
          <cell r="BM165" t="str">
            <v>20099</v>
          </cell>
          <cell r="BN165" t="str">
            <v>21100</v>
          </cell>
          <cell r="BO165" t="str">
            <v>-</v>
          </cell>
          <cell r="BP165" t="str">
            <v>-</v>
          </cell>
          <cell r="BQ165" t="str">
            <v>-</v>
          </cell>
          <cell r="BR165" t="str">
            <v>-</v>
          </cell>
          <cell r="BS165" t="str">
            <v>-</v>
          </cell>
          <cell r="BT165" t="str">
            <v>-</v>
          </cell>
          <cell r="BU165" t="str">
            <v>-</v>
          </cell>
          <cell r="BV165" t="str">
            <v>-</v>
          </cell>
          <cell r="BW165" t="str">
            <v>30099</v>
          </cell>
          <cell r="BX165" t="str">
            <v>-</v>
          </cell>
          <cell r="BY165" t="str">
            <v>-</v>
          </cell>
          <cell r="CB165" t="str">
            <v>-</v>
          </cell>
          <cell r="CC165" t="str">
            <v>-</v>
          </cell>
          <cell r="CD165" t="str">
            <v>-</v>
          </cell>
          <cell r="CE165" t="str">
            <v>-</v>
          </cell>
          <cell r="CF165" t="str">
            <v>-</v>
          </cell>
          <cell r="CG165" t="str">
            <v>-</v>
          </cell>
          <cell r="CH165" t="str">
            <v>MARAVILLA TENEJAPA</v>
          </cell>
          <cell r="CI165" t="str">
            <v>-</v>
          </cell>
          <cell r="CJ165" t="str">
            <v>-</v>
          </cell>
          <cell r="CK165" t="str">
            <v>-</v>
          </cell>
          <cell r="CL165" t="str">
            <v>-</v>
          </cell>
          <cell r="CM165" t="str">
            <v>-</v>
          </cell>
          <cell r="CN165" t="str">
            <v>-</v>
          </cell>
          <cell r="CO165" t="str">
            <v>VALLE DE JUÁREZ</v>
          </cell>
          <cell r="CP165" t="str">
            <v>VALLE DE BRAVO</v>
          </cell>
          <cell r="CQ165" t="str">
            <v>NO IDENTIFICADO</v>
          </cell>
          <cell r="CR165" t="str">
            <v>-</v>
          </cell>
          <cell r="CS165" t="str">
            <v>-</v>
          </cell>
          <cell r="CT165" t="str">
            <v>-</v>
          </cell>
          <cell r="CU165" t="str">
            <v>SAN ANDRÉS TEPETLAPA</v>
          </cell>
          <cell r="CV165" t="str">
            <v>NAUPAN</v>
          </cell>
          <cell r="CW165" t="str">
            <v>-</v>
          </cell>
          <cell r="CX165" t="str">
            <v>-</v>
          </cell>
          <cell r="CY165" t="str">
            <v>-</v>
          </cell>
          <cell r="CZ165" t="str">
            <v>-</v>
          </cell>
          <cell r="DB165" t="str">
            <v>-</v>
          </cell>
          <cell r="DC165" t="str">
            <v>-</v>
          </cell>
          <cell r="DD165" t="str">
            <v>-</v>
          </cell>
          <cell r="DE165" t="str">
            <v>MALTRATA</v>
          </cell>
          <cell r="DF165" t="str">
            <v>-</v>
          </cell>
          <cell r="DG165" t="str">
            <v>-</v>
          </cell>
        </row>
        <row r="166">
          <cell r="AT166" t="str">
            <v>-</v>
          </cell>
          <cell r="AU166" t="str">
            <v>-</v>
          </cell>
          <cell r="AV166" t="str">
            <v>-</v>
          </cell>
          <cell r="AW166" t="str">
            <v>-</v>
          </cell>
          <cell r="AX166" t="str">
            <v>-</v>
          </cell>
          <cell r="AY166" t="str">
            <v>-</v>
          </cell>
          <cell r="AZ166" t="str">
            <v>7116</v>
          </cell>
          <cell r="BA166" t="str">
            <v>-</v>
          </cell>
          <cell r="BB166" t="str">
            <v>-</v>
          </cell>
          <cell r="BC166" t="str">
            <v>-</v>
          </cell>
          <cell r="BD166" t="str">
            <v>-</v>
          </cell>
          <cell r="BE166" t="str">
            <v>-</v>
          </cell>
          <cell r="BF166" t="str">
            <v>-</v>
          </cell>
          <cell r="BG166" t="str">
            <v>14113</v>
          </cell>
          <cell r="BH166" t="str">
            <v>15111</v>
          </cell>
          <cell r="BI166" t="str">
            <v>-</v>
          </cell>
          <cell r="BJ166" t="str">
            <v>-</v>
          </cell>
          <cell r="BK166" t="str">
            <v>-</v>
          </cell>
          <cell r="BL166" t="str">
            <v>-</v>
          </cell>
          <cell r="BM166" t="str">
            <v>20100</v>
          </cell>
          <cell r="BN166" t="str">
            <v>21101</v>
          </cell>
          <cell r="BO166" t="str">
            <v>-</v>
          </cell>
          <cell r="BP166" t="str">
            <v>-</v>
          </cell>
          <cell r="BQ166" t="str">
            <v>-</v>
          </cell>
          <cell r="BR166" t="str">
            <v>-</v>
          </cell>
          <cell r="BS166" t="str">
            <v>-</v>
          </cell>
          <cell r="BT166" t="str">
            <v>-</v>
          </cell>
          <cell r="BU166" t="str">
            <v>-</v>
          </cell>
          <cell r="BV166" t="str">
            <v>-</v>
          </cell>
          <cell r="BW166" t="str">
            <v>30100</v>
          </cell>
          <cell r="BX166" t="str">
            <v>-</v>
          </cell>
          <cell r="BY166" t="str">
            <v>-</v>
          </cell>
          <cell r="CB166" t="str">
            <v>-</v>
          </cell>
          <cell r="CC166" t="str">
            <v>-</v>
          </cell>
          <cell r="CD166" t="str">
            <v>-</v>
          </cell>
          <cell r="CE166" t="str">
            <v>-</v>
          </cell>
          <cell r="CF166" t="str">
            <v>-</v>
          </cell>
          <cell r="CG166" t="str">
            <v>-</v>
          </cell>
          <cell r="CH166" t="str">
            <v>MARQUÉS DE COMILLAS</v>
          </cell>
          <cell r="CI166" t="str">
            <v>-</v>
          </cell>
          <cell r="CJ166" t="str">
            <v>-</v>
          </cell>
          <cell r="CK166" t="str">
            <v>-</v>
          </cell>
          <cell r="CL166" t="str">
            <v>-</v>
          </cell>
          <cell r="CM166" t="str">
            <v>-</v>
          </cell>
          <cell r="CN166" t="str">
            <v>-</v>
          </cell>
          <cell r="CO166" t="str">
            <v>SAN GABRIEL</v>
          </cell>
          <cell r="CP166" t="str">
            <v>VILLA DE ALLENDE</v>
          </cell>
          <cell r="CQ166" t="str">
            <v>-</v>
          </cell>
          <cell r="CR166" t="str">
            <v>-</v>
          </cell>
          <cell r="CS166" t="str">
            <v>-</v>
          </cell>
          <cell r="CT166" t="str">
            <v>-</v>
          </cell>
          <cell r="CU166" t="str">
            <v>SAN ANDRÉS YAÁ</v>
          </cell>
          <cell r="CV166" t="str">
            <v>NAUZONTLA</v>
          </cell>
          <cell r="CW166" t="str">
            <v>-</v>
          </cell>
          <cell r="CX166" t="str">
            <v>-</v>
          </cell>
          <cell r="CY166" t="str">
            <v>-</v>
          </cell>
          <cell r="CZ166" t="str">
            <v>-</v>
          </cell>
          <cell r="DB166" t="str">
            <v>-</v>
          </cell>
          <cell r="DC166" t="str">
            <v>-</v>
          </cell>
          <cell r="DD166" t="str">
            <v>-</v>
          </cell>
          <cell r="DE166" t="str">
            <v>MANLIO FABIO ALTAMIRANO</v>
          </cell>
          <cell r="DF166" t="str">
            <v>-</v>
          </cell>
          <cell r="DG166" t="str">
            <v>-</v>
          </cell>
        </row>
        <row r="167">
          <cell r="AT167" t="str">
            <v>-</v>
          </cell>
          <cell r="AU167" t="str">
            <v>-</v>
          </cell>
          <cell r="AV167" t="str">
            <v>-</v>
          </cell>
          <cell r="AW167" t="str">
            <v>-</v>
          </cell>
          <cell r="AX167" t="str">
            <v>-</v>
          </cell>
          <cell r="AY167" t="str">
            <v>-</v>
          </cell>
          <cell r="AZ167" t="str">
            <v>7117</v>
          </cell>
          <cell r="BA167" t="str">
            <v>-</v>
          </cell>
          <cell r="BB167" t="str">
            <v>-</v>
          </cell>
          <cell r="BC167" t="str">
            <v>-</v>
          </cell>
          <cell r="BD167" t="str">
            <v>-</v>
          </cell>
          <cell r="BE167" t="str">
            <v>-</v>
          </cell>
          <cell r="BF167" t="str">
            <v>-</v>
          </cell>
          <cell r="BG167" t="str">
            <v>14114</v>
          </cell>
          <cell r="BH167" t="str">
            <v>15112</v>
          </cell>
          <cell r="BI167" t="str">
            <v>-</v>
          </cell>
          <cell r="BJ167" t="str">
            <v>-</v>
          </cell>
          <cell r="BK167" t="str">
            <v>-</v>
          </cell>
          <cell r="BL167" t="str">
            <v>-</v>
          </cell>
          <cell r="BM167" t="str">
            <v>20101</v>
          </cell>
          <cell r="BN167" t="str">
            <v>21102</v>
          </cell>
          <cell r="BO167" t="str">
            <v>-</v>
          </cell>
          <cell r="BP167" t="str">
            <v>-</v>
          </cell>
          <cell r="BQ167" t="str">
            <v>-</v>
          </cell>
          <cell r="BR167" t="str">
            <v>-</v>
          </cell>
          <cell r="BS167" t="str">
            <v>-</v>
          </cell>
          <cell r="BT167" t="str">
            <v>-</v>
          </cell>
          <cell r="BU167" t="str">
            <v>-</v>
          </cell>
          <cell r="BV167" t="str">
            <v>-</v>
          </cell>
          <cell r="BW167" t="str">
            <v>30101</v>
          </cell>
          <cell r="BX167" t="str">
            <v>-</v>
          </cell>
          <cell r="BY167" t="str">
            <v>-</v>
          </cell>
          <cell r="CB167" t="str">
            <v>-</v>
          </cell>
          <cell r="CC167" t="str">
            <v>-</v>
          </cell>
          <cell r="CD167" t="str">
            <v>-</v>
          </cell>
          <cell r="CE167" t="str">
            <v>-</v>
          </cell>
          <cell r="CF167" t="str">
            <v>-</v>
          </cell>
          <cell r="CG167" t="str">
            <v>-</v>
          </cell>
          <cell r="CH167" t="str">
            <v>MONTECRISTO DE GUERRERO</v>
          </cell>
          <cell r="CI167" t="str">
            <v>-</v>
          </cell>
          <cell r="CJ167" t="str">
            <v>-</v>
          </cell>
          <cell r="CK167" t="str">
            <v>-</v>
          </cell>
          <cell r="CL167" t="str">
            <v>-</v>
          </cell>
          <cell r="CM167" t="str">
            <v>-</v>
          </cell>
          <cell r="CN167" t="str">
            <v>-</v>
          </cell>
          <cell r="CO167" t="str">
            <v>VILLA CORONA</v>
          </cell>
          <cell r="CP167" t="str">
            <v>VILLA DEL CARBÓN</v>
          </cell>
          <cell r="CQ167" t="str">
            <v>-</v>
          </cell>
          <cell r="CR167" t="str">
            <v>-</v>
          </cell>
          <cell r="CS167" t="str">
            <v>-</v>
          </cell>
          <cell r="CT167" t="str">
            <v>-</v>
          </cell>
          <cell r="CU167" t="str">
            <v>SAN ANDRÉS ZABACHE</v>
          </cell>
          <cell r="CV167" t="str">
            <v>NEALTICAN</v>
          </cell>
          <cell r="CW167" t="str">
            <v>-</v>
          </cell>
          <cell r="CX167" t="str">
            <v>-</v>
          </cell>
          <cell r="CY167" t="str">
            <v>-</v>
          </cell>
          <cell r="CZ167" t="str">
            <v>-</v>
          </cell>
          <cell r="DB167" t="str">
            <v>-</v>
          </cell>
          <cell r="DC167" t="str">
            <v>-</v>
          </cell>
          <cell r="DD167" t="str">
            <v>-</v>
          </cell>
          <cell r="DE167" t="str">
            <v>MARIANO ESCOBEDO</v>
          </cell>
          <cell r="DF167" t="str">
            <v>-</v>
          </cell>
          <cell r="DG167" t="str">
            <v>-</v>
          </cell>
        </row>
        <row r="168">
          <cell r="AT168" t="str">
            <v>-</v>
          </cell>
          <cell r="AU168" t="str">
            <v>-</v>
          </cell>
          <cell r="AV168" t="str">
            <v>-</v>
          </cell>
          <cell r="AW168" t="str">
            <v>-</v>
          </cell>
          <cell r="AX168" t="str">
            <v>-</v>
          </cell>
          <cell r="AY168" t="str">
            <v>-</v>
          </cell>
          <cell r="AZ168" t="str">
            <v>7118</v>
          </cell>
          <cell r="BA168" t="str">
            <v>-</v>
          </cell>
          <cell r="BB168" t="str">
            <v>-</v>
          </cell>
          <cell r="BC168" t="str">
            <v>-</v>
          </cell>
          <cell r="BD168" t="str">
            <v>-</v>
          </cell>
          <cell r="BE168" t="str">
            <v>-</v>
          </cell>
          <cell r="BF168" t="str">
            <v>-</v>
          </cell>
          <cell r="BG168" t="str">
            <v>14115</v>
          </cell>
          <cell r="BH168" t="str">
            <v>15113</v>
          </cell>
          <cell r="BI168" t="str">
            <v>-</v>
          </cell>
          <cell r="BJ168" t="str">
            <v>-</v>
          </cell>
          <cell r="BK168" t="str">
            <v>-</v>
          </cell>
          <cell r="BL168" t="str">
            <v>-</v>
          </cell>
          <cell r="BM168" t="str">
            <v>20102</v>
          </cell>
          <cell r="BN168" t="str">
            <v>21103</v>
          </cell>
          <cell r="BO168" t="str">
            <v>-</v>
          </cell>
          <cell r="BP168" t="str">
            <v>-</v>
          </cell>
          <cell r="BQ168" t="str">
            <v>-</v>
          </cell>
          <cell r="BR168" t="str">
            <v>-</v>
          </cell>
          <cell r="BS168" t="str">
            <v>-</v>
          </cell>
          <cell r="BT168" t="str">
            <v>-</v>
          </cell>
          <cell r="BU168" t="str">
            <v>-</v>
          </cell>
          <cell r="BV168" t="str">
            <v>-</v>
          </cell>
          <cell r="BW168" t="str">
            <v>30103</v>
          </cell>
          <cell r="BX168" t="str">
            <v>-</v>
          </cell>
          <cell r="BY168" t="str">
            <v>-</v>
          </cell>
          <cell r="CB168" t="str">
            <v>-</v>
          </cell>
          <cell r="CC168" t="str">
            <v>-</v>
          </cell>
          <cell r="CD168" t="str">
            <v>-</v>
          </cell>
          <cell r="CE168" t="str">
            <v>-</v>
          </cell>
          <cell r="CF168" t="str">
            <v>-</v>
          </cell>
          <cell r="CG168" t="str">
            <v>-</v>
          </cell>
          <cell r="CH168" t="str">
            <v>SAN ANDRÉS DURAZNAL</v>
          </cell>
          <cell r="CI168" t="str">
            <v>-</v>
          </cell>
          <cell r="CJ168" t="str">
            <v>-</v>
          </cell>
          <cell r="CK168" t="str">
            <v>-</v>
          </cell>
          <cell r="CL168" t="str">
            <v>-</v>
          </cell>
          <cell r="CM168" t="str">
            <v>-</v>
          </cell>
          <cell r="CN168" t="str">
            <v>-</v>
          </cell>
          <cell r="CO168" t="str">
            <v>VILLA GUERRERO</v>
          </cell>
          <cell r="CP168" t="str">
            <v>VILLA GUERRERO</v>
          </cell>
          <cell r="CQ168" t="str">
            <v>-</v>
          </cell>
          <cell r="CR168" t="str">
            <v>-</v>
          </cell>
          <cell r="CS168" t="str">
            <v>-</v>
          </cell>
          <cell r="CT168" t="str">
            <v>-</v>
          </cell>
          <cell r="CU168" t="str">
            <v>SAN ANDRÉS ZAUTLA</v>
          </cell>
          <cell r="CV168" t="str">
            <v>NICOLÁS BRAVO</v>
          </cell>
          <cell r="CW168" t="str">
            <v>-</v>
          </cell>
          <cell r="CX168" t="str">
            <v>-</v>
          </cell>
          <cell r="CY168" t="str">
            <v>-</v>
          </cell>
          <cell r="CZ168" t="str">
            <v>-</v>
          </cell>
          <cell r="DB168" t="str">
            <v>-</v>
          </cell>
          <cell r="DC168" t="str">
            <v>-</v>
          </cell>
          <cell r="DD168" t="str">
            <v>-</v>
          </cell>
          <cell r="DE168" t="str">
            <v>MECATLÁN</v>
          </cell>
          <cell r="DF168" t="str">
            <v>-</v>
          </cell>
          <cell r="DG168" t="str">
            <v>-</v>
          </cell>
        </row>
        <row r="169">
          <cell r="AT169" t="str">
            <v>-</v>
          </cell>
          <cell r="AU169" t="str">
            <v>-</v>
          </cell>
          <cell r="AV169" t="str">
            <v>-</v>
          </cell>
          <cell r="AW169" t="str">
            <v>-</v>
          </cell>
          <cell r="AX169" t="str">
            <v>-</v>
          </cell>
          <cell r="AY169" t="str">
            <v>-</v>
          </cell>
          <cell r="AZ169" t="str">
            <v>7119</v>
          </cell>
          <cell r="BA169" t="str">
            <v>-</v>
          </cell>
          <cell r="BB169" t="str">
            <v>-</v>
          </cell>
          <cell r="BC169" t="str">
            <v>-</v>
          </cell>
          <cell r="BD169" t="str">
            <v>-</v>
          </cell>
          <cell r="BE169" t="str">
            <v>-</v>
          </cell>
          <cell r="BF169" t="str">
            <v>-</v>
          </cell>
          <cell r="BG169" t="str">
            <v>14116</v>
          </cell>
          <cell r="BH169" t="str">
            <v>15114</v>
          </cell>
          <cell r="BI169" t="str">
            <v>-</v>
          </cell>
          <cell r="BJ169" t="str">
            <v>-</v>
          </cell>
          <cell r="BK169" t="str">
            <v>-</v>
          </cell>
          <cell r="BL169" t="str">
            <v>-</v>
          </cell>
          <cell r="BM169" t="str">
            <v>20103</v>
          </cell>
          <cell r="BN169" t="str">
            <v>21104</v>
          </cell>
          <cell r="BO169" t="str">
            <v>-</v>
          </cell>
          <cell r="BP169" t="str">
            <v>-</v>
          </cell>
          <cell r="BQ169" t="str">
            <v>-</v>
          </cell>
          <cell r="BR169" t="str">
            <v>-</v>
          </cell>
          <cell r="BS169" t="str">
            <v>-</v>
          </cell>
          <cell r="BT169" t="str">
            <v>-</v>
          </cell>
          <cell r="BU169" t="str">
            <v>-</v>
          </cell>
          <cell r="BV169" t="str">
            <v>-</v>
          </cell>
          <cell r="BW169" t="str">
            <v>30104</v>
          </cell>
          <cell r="BX169" t="str">
            <v>-</v>
          </cell>
          <cell r="BY169" t="str">
            <v>-</v>
          </cell>
          <cell r="CB169" t="str">
            <v>-</v>
          </cell>
          <cell r="CC169" t="str">
            <v>-</v>
          </cell>
          <cell r="CD169" t="str">
            <v>-</v>
          </cell>
          <cell r="CE169" t="str">
            <v>-</v>
          </cell>
          <cell r="CF169" t="str">
            <v>-</v>
          </cell>
          <cell r="CG169" t="str">
            <v>-</v>
          </cell>
          <cell r="CH169" t="str">
            <v>SANTIAGO EL PINAR</v>
          </cell>
          <cell r="CI169" t="str">
            <v>-</v>
          </cell>
          <cell r="CJ169" t="str">
            <v>-</v>
          </cell>
          <cell r="CK169" t="str">
            <v>-</v>
          </cell>
          <cell r="CL169" t="str">
            <v>-</v>
          </cell>
          <cell r="CM169" t="str">
            <v>-</v>
          </cell>
          <cell r="CN169" t="str">
            <v>-</v>
          </cell>
          <cell r="CO169" t="str">
            <v>VILLA HIDALGO</v>
          </cell>
          <cell r="CP169" t="str">
            <v>VILLA VICTORIA</v>
          </cell>
          <cell r="CQ169" t="str">
            <v>-</v>
          </cell>
          <cell r="CR169" t="str">
            <v>-</v>
          </cell>
          <cell r="CS169" t="str">
            <v>-</v>
          </cell>
          <cell r="CT169" t="str">
            <v>-</v>
          </cell>
          <cell r="CU169" t="str">
            <v>SAN ANTONINO CASTILLO VELASCO</v>
          </cell>
          <cell r="CV169" t="str">
            <v>NOPALUCAN</v>
          </cell>
          <cell r="CW169" t="str">
            <v>-</v>
          </cell>
          <cell r="CX169" t="str">
            <v>-</v>
          </cell>
          <cell r="CY169" t="str">
            <v>-</v>
          </cell>
          <cell r="CZ169" t="str">
            <v>-</v>
          </cell>
          <cell r="DB169" t="str">
            <v>-</v>
          </cell>
          <cell r="DC169" t="str">
            <v>-</v>
          </cell>
          <cell r="DD169" t="str">
            <v>-</v>
          </cell>
          <cell r="DE169" t="str">
            <v>MECAYAPAN</v>
          </cell>
          <cell r="DF169" t="str">
            <v>-</v>
          </cell>
          <cell r="DG169" t="str">
            <v>-</v>
          </cell>
        </row>
        <row r="170">
          <cell r="AT170" t="str">
            <v>-</v>
          </cell>
          <cell r="AU170" t="str">
            <v>-</v>
          </cell>
          <cell r="AV170" t="str">
            <v>-</v>
          </cell>
          <cell r="AW170" t="str">
            <v>-</v>
          </cell>
          <cell r="AX170" t="str">
            <v>-</v>
          </cell>
          <cell r="AY170" t="str">
            <v>-</v>
          </cell>
          <cell r="AZ170" t="str">
            <v>7120</v>
          </cell>
          <cell r="BA170" t="str">
            <v>-</v>
          </cell>
          <cell r="BB170" t="str">
            <v>-</v>
          </cell>
          <cell r="BC170" t="str">
            <v>-</v>
          </cell>
          <cell r="BD170" t="str">
            <v>-</v>
          </cell>
          <cell r="BE170" t="str">
            <v>-</v>
          </cell>
          <cell r="BF170" t="str">
            <v>-</v>
          </cell>
          <cell r="BG170" t="str">
            <v>14117</v>
          </cell>
          <cell r="BH170" t="str">
            <v>15115</v>
          </cell>
          <cell r="BI170" t="str">
            <v>-</v>
          </cell>
          <cell r="BJ170" t="str">
            <v>-</v>
          </cell>
          <cell r="BK170" t="str">
            <v>-</v>
          </cell>
          <cell r="BL170" t="str">
            <v>-</v>
          </cell>
          <cell r="BM170" t="str">
            <v>20104</v>
          </cell>
          <cell r="BN170" t="str">
            <v>21105</v>
          </cell>
          <cell r="BO170" t="str">
            <v>-</v>
          </cell>
          <cell r="BP170" t="str">
            <v>-</v>
          </cell>
          <cell r="BQ170" t="str">
            <v>-</v>
          </cell>
          <cell r="BR170" t="str">
            <v>-</v>
          </cell>
          <cell r="BS170" t="str">
            <v>-</v>
          </cell>
          <cell r="BT170" t="str">
            <v>-</v>
          </cell>
          <cell r="BU170" t="str">
            <v>-</v>
          </cell>
          <cell r="BV170" t="str">
            <v>-</v>
          </cell>
          <cell r="BW170" t="str">
            <v>30105</v>
          </cell>
          <cell r="BX170" t="str">
            <v>-</v>
          </cell>
          <cell r="BY170" t="str">
            <v>-</v>
          </cell>
          <cell r="CB170" t="str">
            <v>-</v>
          </cell>
          <cell r="CC170" t="str">
            <v>-</v>
          </cell>
          <cell r="CD170" t="str">
            <v>-</v>
          </cell>
          <cell r="CE170" t="str">
            <v>-</v>
          </cell>
          <cell r="CF170" t="str">
            <v>-</v>
          </cell>
          <cell r="CG170" t="str">
            <v>-</v>
          </cell>
          <cell r="CH170" t="str">
            <v>CAPITÁN LUIS ÁNGEL VIDAL</v>
          </cell>
          <cell r="CI170" t="str">
            <v>-</v>
          </cell>
          <cell r="CJ170" t="str">
            <v>-</v>
          </cell>
          <cell r="CK170" t="str">
            <v>-</v>
          </cell>
          <cell r="CL170" t="str">
            <v>-</v>
          </cell>
          <cell r="CM170" t="str">
            <v>-</v>
          </cell>
          <cell r="CN170" t="str">
            <v>-</v>
          </cell>
          <cell r="CO170" t="str">
            <v>CAÑADAS DE OBREGÓN</v>
          </cell>
          <cell r="CP170" t="str">
            <v>XONACATLÁN</v>
          </cell>
          <cell r="CQ170" t="str">
            <v>-</v>
          </cell>
          <cell r="CR170" t="str">
            <v>-</v>
          </cell>
          <cell r="CS170" t="str">
            <v>-</v>
          </cell>
          <cell r="CT170" t="str">
            <v>-</v>
          </cell>
          <cell r="CU170" t="str">
            <v>SAN ANTONINO EL ALTO</v>
          </cell>
          <cell r="CV170" t="str">
            <v>OCOTEPEC</v>
          </cell>
          <cell r="CW170" t="str">
            <v>-</v>
          </cell>
          <cell r="CX170" t="str">
            <v>-</v>
          </cell>
          <cell r="CY170" t="str">
            <v>-</v>
          </cell>
          <cell r="CZ170" t="str">
            <v>-</v>
          </cell>
          <cell r="DB170" t="str">
            <v>-</v>
          </cell>
          <cell r="DC170" t="str">
            <v>-</v>
          </cell>
          <cell r="DD170" t="str">
            <v>-</v>
          </cell>
          <cell r="DE170" t="str">
            <v>MEDELLÍN</v>
          </cell>
          <cell r="DF170" t="str">
            <v>-</v>
          </cell>
          <cell r="DG170" t="str">
            <v>-</v>
          </cell>
        </row>
        <row r="171">
          <cell r="AT171" t="str">
            <v>-</v>
          </cell>
          <cell r="AU171" t="str">
            <v>-</v>
          </cell>
          <cell r="AV171" t="str">
            <v>-</v>
          </cell>
          <cell r="AW171" t="str">
            <v>-</v>
          </cell>
          <cell r="AX171" t="str">
            <v>-</v>
          </cell>
          <cell r="AY171" t="str">
            <v>-</v>
          </cell>
          <cell r="AZ171" t="str">
            <v>7121</v>
          </cell>
          <cell r="BA171" t="str">
            <v>-</v>
          </cell>
          <cell r="BB171" t="str">
            <v>-</v>
          </cell>
          <cell r="BC171" t="str">
            <v>-</v>
          </cell>
          <cell r="BD171" t="str">
            <v>-</v>
          </cell>
          <cell r="BE171" t="str">
            <v>-</v>
          </cell>
          <cell r="BF171" t="str">
            <v>-</v>
          </cell>
          <cell r="BG171" t="str">
            <v>14118</v>
          </cell>
          <cell r="BH171" t="str">
            <v>15116</v>
          </cell>
          <cell r="BI171" t="str">
            <v>-</v>
          </cell>
          <cell r="BJ171" t="str">
            <v>-</v>
          </cell>
          <cell r="BK171" t="str">
            <v>-</v>
          </cell>
          <cell r="BL171" t="str">
            <v>-</v>
          </cell>
          <cell r="BM171" t="str">
            <v>20105</v>
          </cell>
          <cell r="BN171" t="str">
            <v>21106</v>
          </cell>
          <cell r="BO171" t="str">
            <v>-</v>
          </cell>
          <cell r="BP171" t="str">
            <v>-</v>
          </cell>
          <cell r="BQ171" t="str">
            <v>-</v>
          </cell>
          <cell r="BR171" t="str">
            <v>-</v>
          </cell>
          <cell r="BS171" t="str">
            <v>-</v>
          </cell>
          <cell r="BT171" t="str">
            <v>-</v>
          </cell>
          <cell r="BU171" t="str">
            <v>-</v>
          </cell>
          <cell r="BV171" t="str">
            <v>-</v>
          </cell>
          <cell r="BW171" t="str">
            <v>30106</v>
          </cell>
          <cell r="BX171" t="str">
            <v>-</v>
          </cell>
          <cell r="BY171" t="str">
            <v>-</v>
          </cell>
          <cell r="CB171" t="str">
            <v>-</v>
          </cell>
          <cell r="CC171" t="str">
            <v>-</v>
          </cell>
          <cell r="CD171" t="str">
            <v>-</v>
          </cell>
          <cell r="CE171" t="str">
            <v>-</v>
          </cell>
          <cell r="CF171" t="str">
            <v>-</v>
          </cell>
          <cell r="CG171" t="str">
            <v>-</v>
          </cell>
          <cell r="CH171" t="str">
            <v>RINCÓN CHAMULA SAN PEDRO</v>
          </cell>
          <cell r="CI171" t="str">
            <v>-</v>
          </cell>
          <cell r="CJ171" t="str">
            <v>-</v>
          </cell>
          <cell r="CK171" t="str">
            <v>-</v>
          </cell>
          <cell r="CL171" t="str">
            <v>-</v>
          </cell>
          <cell r="CM171" t="str">
            <v>-</v>
          </cell>
          <cell r="CN171" t="str">
            <v>-</v>
          </cell>
          <cell r="CO171" t="str">
            <v>YAHUALICA DE GONZÁLEZ GALLO</v>
          </cell>
          <cell r="CP171" t="str">
            <v>ZACAZONAPAN</v>
          </cell>
          <cell r="CQ171" t="str">
            <v>-</v>
          </cell>
          <cell r="CR171" t="str">
            <v>-</v>
          </cell>
          <cell r="CS171" t="str">
            <v>-</v>
          </cell>
          <cell r="CT171" t="str">
            <v>-</v>
          </cell>
          <cell r="CU171" t="str">
            <v>SAN ANTONINO MONTE VERDE</v>
          </cell>
          <cell r="CV171" t="str">
            <v>OCOYUCAN</v>
          </cell>
          <cell r="CW171" t="str">
            <v>-</v>
          </cell>
          <cell r="CX171" t="str">
            <v>-</v>
          </cell>
          <cell r="CY171" t="str">
            <v>-</v>
          </cell>
          <cell r="CZ171" t="str">
            <v>-</v>
          </cell>
          <cell r="DB171" t="str">
            <v>-</v>
          </cell>
          <cell r="DC171" t="str">
            <v>-</v>
          </cell>
          <cell r="DD171" t="str">
            <v>-</v>
          </cell>
          <cell r="DE171" t="str">
            <v>MIAHUATLÁN</v>
          </cell>
          <cell r="DF171" t="str">
            <v>-</v>
          </cell>
          <cell r="DG171" t="str">
            <v>-</v>
          </cell>
        </row>
        <row r="172">
          <cell r="AT172" t="str">
            <v>-</v>
          </cell>
          <cell r="AU172" t="str">
            <v>-</v>
          </cell>
          <cell r="AV172" t="str">
            <v>-</v>
          </cell>
          <cell r="AW172" t="str">
            <v>-</v>
          </cell>
          <cell r="AX172" t="str">
            <v>-</v>
          </cell>
          <cell r="AY172" t="str">
            <v>-</v>
          </cell>
          <cell r="AZ172" t="str">
            <v>7122</v>
          </cell>
          <cell r="BA172" t="str">
            <v>-</v>
          </cell>
          <cell r="BB172" t="str">
            <v>-</v>
          </cell>
          <cell r="BC172" t="str">
            <v>-</v>
          </cell>
          <cell r="BD172" t="str">
            <v>-</v>
          </cell>
          <cell r="BE172" t="str">
            <v>-</v>
          </cell>
          <cell r="BF172" t="str">
            <v>-</v>
          </cell>
          <cell r="BG172" t="str">
            <v>14119</v>
          </cell>
          <cell r="BH172" t="str">
            <v>15117</v>
          </cell>
          <cell r="BI172" t="str">
            <v>-</v>
          </cell>
          <cell r="BJ172" t="str">
            <v>-</v>
          </cell>
          <cell r="BK172" t="str">
            <v>-</v>
          </cell>
          <cell r="BL172" t="str">
            <v>-</v>
          </cell>
          <cell r="BM172" t="str">
            <v>20106</v>
          </cell>
          <cell r="BN172" t="str">
            <v>21107</v>
          </cell>
          <cell r="BO172" t="str">
            <v>-</v>
          </cell>
          <cell r="BP172" t="str">
            <v>-</v>
          </cell>
          <cell r="BQ172" t="str">
            <v>-</v>
          </cell>
          <cell r="BR172" t="str">
            <v>-</v>
          </cell>
          <cell r="BS172" t="str">
            <v>-</v>
          </cell>
          <cell r="BT172" t="str">
            <v>-</v>
          </cell>
          <cell r="BU172" t="str">
            <v>-</v>
          </cell>
          <cell r="BV172" t="str">
            <v>-</v>
          </cell>
          <cell r="BW172" t="str">
            <v>30107</v>
          </cell>
          <cell r="BX172" t="str">
            <v>-</v>
          </cell>
          <cell r="BY172" t="str">
            <v>-</v>
          </cell>
          <cell r="CB172" t="str">
            <v>-</v>
          </cell>
          <cell r="CC172" t="str">
            <v>-</v>
          </cell>
          <cell r="CD172" t="str">
            <v>-</v>
          </cell>
          <cell r="CE172" t="str">
            <v>-</v>
          </cell>
          <cell r="CF172" t="str">
            <v>-</v>
          </cell>
          <cell r="CG172" t="str">
            <v>-</v>
          </cell>
          <cell r="CH172" t="str">
            <v>EL PARRAL</v>
          </cell>
          <cell r="CI172" t="str">
            <v>-</v>
          </cell>
          <cell r="CJ172" t="str">
            <v>-</v>
          </cell>
          <cell r="CK172" t="str">
            <v>-</v>
          </cell>
          <cell r="CL172" t="str">
            <v>-</v>
          </cell>
          <cell r="CM172" t="str">
            <v>-</v>
          </cell>
          <cell r="CN172" t="str">
            <v>-</v>
          </cell>
          <cell r="CO172" t="str">
            <v>ZACOALCO DE TORRES</v>
          </cell>
          <cell r="CP172" t="str">
            <v>ZACUALPAN</v>
          </cell>
          <cell r="CQ172" t="str">
            <v>-</v>
          </cell>
          <cell r="CR172" t="str">
            <v>-</v>
          </cell>
          <cell r="CS172" t="str">
            <v>-</v>
          </cell>
          <cell r="CT172" t="str">
            <v>-</v>
          </cell>
          <cell r="CU172" t="str">
            <v>SAN ANTONIO ACUTLA</v>
          </cell>
          <cell r="CV172" t="str">
            <v>OLINTLA</v>
          </cell>
          <cell r="CW172" t="str">
            <v>-</v>
          </cell>
          <cell r="CX172" t="str">
            <v>-</v>
          </cell>
          <cell r="CY172" t="str">
            <v>-</v>
          </cell>
          <cell r="CZ172" t="str">
            <v>-</v>
          </cell>
          <cell r="DB172" t="str">
            <v>-</v>
          </cell>
          <cell r="DC172" t="str">
            <v>-</v>
          </cell>
          <cell r="DD172" t="str">
            <v>-</v>
          </cell>
          <cell r="DE172" t="str">
            <v>LAS MINAS</v>
          </cell>
          <cell r="DF172" t="str">
            <v>-</v>
          </cell>
          <cell r="DG172" t="str">
            <v>-</v>
          </cell>
        </row>
        <row r="173">
          <cell r="AT173" t="str">
            <v>-</v>
          </cell>
          <cell r="AU173" t="str">
            <v>-</v>
          </cell>
          <cell r="AV173" t="str">
            <v>-</v>
          </cell>
          <cell r="AW173" t="str">
            <v>-</v>
          </cell>
          <cell r="AX173" t="str">
            <v>-</v>
          </cell>
          <cell r="AY173" t="str">
            <v>-</v>
          </cell>
          <cell r="AZ173" t="str">
            <v>7123</v>
          </cell>
          <cell r="BA173" t="str">
            <v>-</v>
          </cell>
          <cell r="BB173" t="str">
            <v>-</v>
          </cell>
          <cell r="BC173" t="str">
            <v>-</v>
          </cell>
          <cell r="BD173" t="str">
            <v>-</v>
          </cell>
          <cell r="BE173" t="str">
            <v>-</v>
          </cell>
          <cell r="BF173" t="str">
            <v>-</v>
          </cell>
          <cell r="BG173" t="str">
            <v>14121</v>
          </cell>
          <cell r="BH173" t="str">
            <v>15119</v>
          </cell>
          <cell r="BI173" t="str">
            <v>-</v>
          </cell>
          <cell r="BJ173" t="str">
            <v>-</v>
          </cell>
          <cell r="BK173" t="str">
            <v>-</v>
          </cell>
          <cell r="BL173" t="str">
            <v>-</v>
          </cell>
          <cell r="BM173" t="str">
            <v>20107</v>
          </cell>
          <cell r="BN173" t="str">
            <v>21108</v>
          </cell>
          <cell r="BO173" t="str">
            <v>-</v>
          </cell>
          <cell r="BP173" t="str">
            <v>-</v>
          </cell>
          <cell r="BQ173" t="str">
            <v>-</v>
          </cell>
          <cell r="BR173" t="str">
            <v>-</v>
          </cell>
          <cell r="BS173" t="str">
            <v>-</v>
          </cell>
          <cell r="BT173" t="str">
            <v>-</v>
          </cell>
          <cell r="BU173" t="str">
            <v>-</v>
          </cell>
          <cell r="BV173" t="str">
            <v>-</v>
          </cell>
          <cell r="BW173" t="str">
            <v>30110</v>
          </cell>
          <cell r="BX173" t="str">
            <v>-</v>
          </cell>
          <cell r="BY173" t="str">
            <v>-</v>
          </cell>
          <cell r="CB173" t="str">
            <v>-</v>
          </cell>
          <cell r="CC173" t="str">
            <v>-</v>
          </cell>
          <cell r="CD173" t="str">
            <v>-</v>
          </cell>
          <cell r="CE173" t="str">
            <v>-</v>
          </cell>
          <cell r="CF173" t="str">
            <v>-</v>
          </cell>
          <cell r="CG173" t="str">
            <v>-</v>
          </cell>
          <cell r="CH173" t="str">
            <v>EMILIANO ZAPATA</v>
          </cell>
          <cell r="CI173" t="str">
            <v>-</v>
          </cell>
          <cell r="CJ173" t="str">
            <v>-</v>
          </cell>
          <cell r="CK173" t="str">
            <v>-</v>
          </cell>
          <cell r="CL173" t="str">
            <v>-</v>
          </cell>
          <cell r="CM173" t="str">
            <v>-</v>
          </cell>
          <cell r="CN173" t="str">
            <v>-</v>
          </cell>
          <cell r="CO173" t="str">
            <v>ZAPOTILTIC</v>
          </cell>
          <cell r="CP173" t="str">
            <v>ZUMPAHUACÁN</v>
          </cell>
          <cell r="CQ173" t="str">
            <v>-</v>
          </cell>
          <cell r="CR173" t="str">
            <v>-</v>
          </cell>
          <cell r="CS173" t="str">
            <v>-</v>
          </cell>
          <cell r="CT173" t="str">
            <v>-</v>
          </cell>
          <cell r="CU173" t="str">
            <v>SAN ANTONIO DE LA CAL</v>
          </cell>
          <cell r="CV173" t="str">
            <v>ORIENTAL</v>
          </cell>
          <cell r="CW173" t="str">
            <v>-</v>
          </cell>
          <cell r="CX173" t="str">
            <v>-</v>
          </cell>
          <cell r="CY173" t="str">
            <v>-</v>
          </cell>
          <cell r="CZ173" t="str">
            <v>-</v>
          </cell>
          <cell r="DB173" t="str">
            <v>-</v>
          </cell>
          <cell r="DC173" t="str">
            <v>-</v>
          </cell>
          <cell r="DD173" t="str">
            <v>-</v>
          </cell>
          <cell r="DE173" t="str">
            <v>MIXTLA DE ALTAMIRANO</v>
          </cell>
          <cell r="DF173" t="str">
            <v>-</v>
          </cell>
          <cell r="DG173" t="str">
            <v>-</v>
          </cell>
        </row>
        <row r="174">
          <cell r="AT174" t="str">
            <v>-</v>
          </cell>
          <cell r="AU174" t="str">
            <v>-</v>
          </cell>
          <cell r="AV174" t="str">
            <v>-</v>
          </cell>
          <cell r="AW174" t="str">
            <v>-</v>
          </cell>
          <cell r="AX174" t="str">
            <v>-</v>
          </cell>
          <cell r="AY174" t="str">
            <v>-</v>
          </cell>
          <cell r="AZ174" t="str">
            <v>7124</v>
          </cell>
          <cell r="BA174" t="str">
            <v>-</v>
          </cell>
          <cell r="BB174" t="str">
            <v>-</v>
          </cell>
          <cell r="BC174" t="str">
            <v>-</v>
          </cell>
          <cell r="BD174" t="str">
            <v>-</v>
          </cell>
          <cell r="BE174" t="str">
            <v>-</v>
          </cell>
          <cell r="BF174" t="str">
            <v>-</v>
          </cell>
          <cell r="BG174" t="str">
            <v>14122</v>
          </cell>
          <cell r="BH174" t="str">
            <v>15123</v>
          </cell>
          <cell r="BI174" t="str">
            <v>-</v>
          </cell>
          <cell r="BJ174" t="str">
            <v>-</v>
          </cell>
          <cell r="BK174" t="str">
            <v>-</v>
          </cell>
          <cell r="BL174" t="str">
            <v>-</v>
          </cell>
          <cell r="BM174" t="str">
            <v>20108</v>
          </cell>
          <cell r="BN174" t="str">
            <v>21109</v>
          </cell>
          <cell r="BO174" t="str">
            <v>-</v>
          </cell>
          <cell r="BP174" t="str">
            <v>-</v>
          </cell>
          <cell r="BQ174" t="str">
            <v>-</v>
          </cell>
          <cell r="BR174" t="str">
            <v>-</v>
          </cell>
          <cell r="BS174" t="str">
            <v>-</v>
          </cell>
          <cell r="BT174" t="str">
            <v>-</v>
          </cell>
          <cell r="BU174" t="str">
            <v>-</v>
          </cell>
          <cell r="BV174" t="str">
            <v>-</v>
          </cell>
          <cell r="BW174" t="str">
            <v>30111</v>
          </cell>
          <cell r="BX174" t="str">
            <v>-</v>
          </cell>
          <cell r="BY174" t="str">
            <v>-</v>
          </cell>
          <cell r="CB174" t="str">
            <v>-</v>
          </cell>
          <cell r="CC174" t="str">
            <v>-</v>
          </cell>
          <cell r="CD174" t="str">
            <v>-</v>
          </cell>
          <cell r="CE174" t="str">
            <v>-</v>
          </cell>
          <cell r="CF174" t="str">
            <v>-</v>
          </cell>
          <cell r="CG174" t="str">
            <v>-</v>
          </cell>
          <cell r="CH174" t="str">
            <v>MEZCALAPA</v>
          </cell>
          <cell r="CI174" t="str">
            <v>-</v>
          </cell>
          <cell r="CJ174" t="str">
            <v>-</v>
          </cell>
          <cell r="CK174" t="str">
            <v>-</v>
          </cell>
          <cell r="CL174" t="str">
            <v>-</v>
          </cell>
          <cell r="CM174" t="str">
            <v>-</v>
          </cell>
          <cell r="CN174" t="str">
            <v>-</v>
          </cell>
          <cell r="CO174" t="str">
            <v>ZAPOTITLÁN DE VADILLO</v>
          </cell>
          <cell r="CP174" t="str">
            <v>LUVIANOS</v>
          </cell>
          <cell r="CQ174" t="str">
            <v>-</v>
          </cell>
          <cell r="CR174" t="str">
            <v>-</v>
          </cell>
          <cell r="CS174" t="str">
            <v>-</v>
          </cell>
          <cell r="CT174" t="str">
            <v>-</v>
          </cell>
          <cell r="CU174" t="str">
            <v>SAN ANTONIO HUITEPEC</v>
          </cell>
          <cell r="CV174" t="str">
            <v>PAHUATLÁN</v>
          </cell>
          <cell r="CW174" t="str">
            <v>-</v>
          </cell>
          <cell r="CX174" t="str">
            <v>-</v>
          </cell>
          <cell r="CY174" t="str">
            <v>-</v>
          </cell>
          <cell r="CZ174" t="str">
            <v>-</v>
          </cell>
          <cell r="DB174" t="str">
            <v>-</v>
          </cell>
          <cell r="DC174" t="str">
            <v>-</v>
          </cell>
          <cell r="DD174" t="str">
            <v>-</v>
          </cell>
          <cell r="DE174" t="str">
            <v>MOLOACÁN</v>
          </cell>
          <cell r="DF174" t="str">
            <v>-</v>
          </cell>
          <cell r="DG174" t="str">
            <v>-</v>
          </cell>
        </row>
        <row r="175">
          <cell r="AT175" t="str">
            <v>-</v>
          </cell>
          <cell r="AU175" t="str">
            <v>-</v>
          </cell>
          <cell r="AV175" t="str">
            <v>-</v>
          </cell>
          <cell r="AW175" t="str">
            <v>-</v>
          </cell>
          <cell r="AX175" t="str">
            <v>-</v>
          </cell>
          <cell r="AY175" t="str">
            <v>-</v>
          </cell>
          <cell r="AZ175" t="str">
            <v>7125</v>
          </cell>
          <cell r="BA175" t="str">
            <v>-</v>
          </cell>
          <cell r="BB175" t="str">
            <v>-</v>
          </cell>
          <cell r="BC175" t="str">
            <v>-</v>
          </cell>
          <cell r="BD175" t="str">
            <v>-</v>
          </cell>
          <cell r="BE175" t="str">
            <v>-</v>
          </cell>
          <cell r="BF175" t="str">
            <v>-</v>
          </cell>
          <cell r="BG175" t="str">
            <v>14123</v>
          </cell>
          <cell r="BH175" t="str">
            <v>15124</v>
          </cell>
          <cell r="BI175" t="str">
            <v>-</v>
          </cell>
          <cell r="BJ175" t="str">
            <v>-</v>
          </cell>
          <cell r="BK175" t="str">
            <v>-</v>
          </cell>
          <cell r="BL175" t="str">
            <v>-</v>
          </cell>
          <cell r="BM175" t="str">
            <v>20109</v>
          </cell>
          <cell r="BN175" t="str">
            <v>21110</v>
          </cell>
          <cell r="BO175" t="str">
            <v>-</v>
          </cell>
          <cell r="BP175" t="str">
            <v>-</v>
          </cell>
          <cell r="BQ175" t="str">
            <v>-</v>
          </cell>
          <cell r="BR175" t="str">
            <v>-</v>
          </cell>
          <cell r="BS175" t="str">
            <v>-</v>
          </cell>
          <cell r="BT175" t="str">
            <v>-</v>
          </cell>
          <cell r="BU175" t="str">
            <v>-</v>
          </cell>
          <cell r="BV175" t="str">
            <v>-</v>
          </cell>
          <cell r="BW175" t="str">
            <v>30112</v>
          </cell>
          <cell r="BX175" t="str">
            <v>-</v>
          </cell>
          <cell r="BY175" t="str">
            <v>-</v>
          </cell>
          <cell r="CB175" t="str">
            <v>-</v>
          </cell>
          <cell r="CC175" t="str">
            <v>-</v>
          </cell>
          <cell r="CD175" t="str">
            <v>-</v>
          </cell>
          <cell r="CE175" t="str">
            <v>-</v>
          </cell>
          <cell r="CF175" t="str">
            <v>-</v>
          </cell>
          <cell r="CG175" t="str">
            <v>-</v>
          </cell>
          <cell r="CH175" t="str">
            <v>HONDURAS DE LA SIERRA</v>
          </cell>
          <cell r="CI175" t="str">
            <v>-</v>
          </cell>
          <cell r="CJ175" t="str">
            <v>-</v>
          </cell>
          <cell r="CK175" t="str">
            <v>-</v>
          </cell>
          <cell r="CL175" t="str">
            <v>-</v>
          </cell>
          <cell r="CM175" t="str">
            <v>-</v>
          </cell>
          <cell r="CN175" t="str">
            <v>-</v>
          </cell>
          <cell r="CO175" t="str">
            <v>ZAPOTLÁN DEL REY</v>
          </cell>
          <cell r="CP175" t="str">
            <v>SAN JOSÉ DEL RINCÓN</v>
          </cell>
          <cell r="CQ175" t="str">
            <v>-</v>
          </cell>
          <cell r="CR175" t="str">
            <v>-</v>
          </cell>
          <cell r="CS175" t="str">
            <v>-</v>
          </cell>
          <cell r="CT175" t="str">
            <v>-</v>
          </cell>
          <cell r="CU175" t="str">
            <v>SAN ANTONIO NANAHUATÍPAM</v>
          </cell>
          <cell r="CV175" t="str">
            <v>PALMAR DE BRAVO</v>
          </cell>
          <cell r="CW175" t="str">
            <v>-</v>
          </cell>
          <cell r="CX175" t="str">
            <v>-</v>
          </cell>
          <cell r="CY175" t="str">
            <v>-</v>
          </cell>
          <cell r="CZ175" t="str">
            <v>-</v>
          </cell>
          <cell r="DB175" t="str">
            <v>-</v>
          </cell>
          <cell r="DC175" t="str">
            <v>-</v>
          </cell>
          <cell r="DD175" t="str">
            <v>-</v>
          </cell>
          <cell r="DE175" t="str">
            <v>NAOLINCO</v>
          </cell>
          <cell r="DF175" t="str">
            <v>-</v>
          </cell>
          <cell r="DG175" t="str">
            <v>-</v>
          </cell>
        </row>
        <row r="176">
          <cell r="AT176" t="str">
            <v>-</v>
          </cell>
          <cell r="AU176" t="str">
            <v>-</v>
          </cell>
          <cell r="AV176" t="str">
            <v>-</v>
          </cell>
          <cell r="AW176" t="str">
            <v>-</v>
          </cell>
          <cell r="AX176" t="str">
            <v>-</v>
          </cell>
          <cell r="AY176" t="str">
            <v>-</v>
          </cell>
          <cell r="AZ176">
            <v>7999</v>
          </cell>
          <cell r="BA176" t="str">
            <v>-</v>
          </cell>
          <cell r="BB176" t="str">
            <v>-</v>
          </cell>
          <cell r="BC176" t="str">
            <v>-</v>
          </cell>
          <cell r="BD176" t="str">
            <v>-</v>
          </cell>
          <cell r="BE176" t="str">
            <v>-</v>
          </cell>
          <cell r="BF176" t="str">
            <v>-</v>
          </cell>
          <cell r="BG176" t="str">
            <v>14125</v>
          </cell>
          <cell r="BH176" t="str">
            <v>15125</v>
          </cell>
          <cell r="BI176" t="str">
            <v>-</v>
          </cell>
          <cell r="BJ176" t="str">
            <v>-</v>
          </cell>
          <cell r="BK176" t="str">
            <v>-</v>
          </cell>
          <cell r="BL176" t="str">
            <v>-</v>
          </cell>
          <cell r="BM176" t="str">
            <v>20110</v>
          </cell>
          <cell r="BN176" t="str">
            <v>21111</v>
          </cell>
          <cell r="BO176" t="str">
            <v>-</v>
          </cell>
          <cell r="BP176" t="str">
            <v>-</v>
          </cell>
          <cell r="BQ176" t="str">
            <v>-</v>
          </cell>
          <cell r="BR176" t="str">
            <v>-</v>
          </cell>
          <cell r="BS176" t="str">
            <v>-</v>
          </cell>
          <cell r="BT176" t="str">
            <v>-</v>
          </cell>
          <cell r="BU176" t="str">
            <v>-</v>
          </cell>
          <cell r="BV176" t="str">
            <v>-</v>
          </cell>
          <cell r="BW176" t="str">
            <v>30113</v>
          </cell>
          <cell r="BX176" t="str">
            <v>-</v>
          </cell>
          <cell r="BY176" t="str">
            <v>-</v>
          </cell>
          <cell r="CB176" t="str">
            <v>-</v>
          </cell>
          <cell r="CC176" t="str">
            <v>-</v>
          </cell>
          <cell r="CD176" t="str">
            <v>-</v>
          </cell>
          <cell r="CE176" t="str">
            <v>-</v>
          </cell>
          <cell r="CF176" t="str">
            <v>-</v>
          </cell>
          <cell r="CG176" t="str">
            <v>-</v>
          </cell>
          <cell r="CH176" t="str">
            <v>NO IDENTIFICADO</v>
          </cell>
          <cell r="CI176" t="str">
            <v>-</v>
          </cell>
          <cell r="CJ176" t="str">
            <v>-</v>
          </cell>
          <cell r="CK176" t="str">
            <v>-</v>
          </cell>
          <cell r="CL176" t="str">
            <v>-</v>
          </cell>
          <cell r="CM176" t="str">
            <v>-</v>
          </cell>
          <cell r="CN176" t="str">
            <v>-</v>
          </cell>
          <cell r="CO176" t="str">
            <v>SAN IGNACIO CERRO GORDO</v>
          </cell>
          <cell r="CP176" t="str">
            <v>TONANITLA</v>
          </cell>
          <cell r="CQ176" t="str">
            <v>-</v>
          </cell>
          <cell r="CR176" t="str">
            <v>-</v>
          </cell>
          <cell r="CS176" t="str">
            <v>-</v>
          </cell>
          <cell r="CT176" t="str">
            <v>-</v>
          </cell>
          <cell r="CU176" t="str">
            <v>SAN ANTONIO SINICAHUA</v>
          </cell>
          <cell r="CV176" t="str">
            <v>PANTEPEC</v>
          </cell>
          <cell r="CW176" t="str">
            <v>-</v>
          </cell>
          <cell r="CX176" t="str">
            <v>-</v>
          </cell>
          <cell r="CY176" t="str">
            <v>-</v>
          </cell>
          <cell r="CZ176" t="str">
            <v>-</v>
          </cell>
          <cell r="DB176" t="str">
            <v>-</v>
          </cell>
          <cell r="DC176" t="str">
            <v>-</v>
          </cell>
          <cell r="DD176" t="str">
            <v>-</v>
          </cell>
          <cell r="DE176" t="str">
            <v>NARANJAL</v>
          </cell>
          <cell r="DF176" t="str">
            <v>-</v>
          </cell>
          <cell r="DG176" t="str">
            <v>-</v>
          </cell>
        </row>
        <row r="177">
          <cell r="AT177" t="str">
            <v>-</v>
          </cell>
          <cell r="AU177" t="str">
            <v>-</v>
          </cell>
          <cell r="AV177" t="str">
            <v>-</v>
          </cell>
          <cell r="AW177" t="str">
            <v>-</v>
          </cell>
          <cell r="AX177" t="str">
            <v>-</v>
          </cell>
          <cell r="AY177" t="str">
            <v>-</v>
          </cell>
          <cell r="AZ177" t="str">
            <v>-</v>
          </cell>
          <cell r="BA177" t="str">
            <v>-</v>
          </cell>
          <cell r="BB177" t="str">
            <v>-</v>
          </cell>
          <cell r="BC177" t="str">
            <v>-</v>
          </cell>
          <cell r="BD177" t="str">
            <v>-</v>
          </cell>
          <cell r="BE177" t="str">
            <v>-</v>
          </cell>
          <cell r="BF177" t="str">
            <v>-</v>
          </cell>
          <cell r="BG177">
            <v>14999</v>
          </cell>
          <cell r="BH177">
            <v>15999</v>
          </cell>
          <cell r="BI177" t="str">
            <v>-</v>
          </cell>
          <cell r="BJ177" t="str">
            <v>-</v>
          </cell>
          <cell r="BK177" t="str">
            <v>-</v>
          </cell>
          <cell r="BL177" t="str">
            <v>-</v>
          </cell>
          <cell r="BM177" t="str">
            <v>20111</v>
          </cell>
          <cell r="BN177" t="str">
            <v>21112</v>
          </cell>
          <cell r="BO177" t="str">
            <v>-</v>
          </cell>
          <cell r="BP177" t="str">
            <v>-</v>
          </cell>
          <cell r="BQ177" t="str">
            <v>-</v>
          </cell>
          <cell r="BR177" t="str">
            <v>-</v>
          </cell>
          <cell r="BS177" t="str">
            <v>-</v>
          </cell>
          <cell r="BT177" t="str">
            <v>-</v>
          </cell>
          <cell r="BU177" t="str">
            <v>-</v>
          </cell>
          <cell r="BV177" t="str">
            <v>-</v>
          </cell>
          <cell r="BW177" t="str">
            <v>30114</v>
          </cell>
          <cell r="BX177" t="str">
            <v>-</v>
          </cell>
          <cell r="BY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NO IDENTIFICADO</v>
          </cell>
          <cell r="CP177" t="str">
            <v>NO IDENTIFICADO</v>
          </cell>
          <cell r="CQ177" t="str">
            <v>-</v>
          </cell>
          <cell r="CR177" t="str">
            <v>-</v>
          </cell>
          <cell r="CS177" t="str">
            <v>-</v>
          </cell>
          <cell r="CT177" t="str">
            <v>-</v>
          </cell>
          <cell r="CU177" t="str">
            <v>SAN ANTONIO TEPETLAPA</v>
          </cell>
          <cell r="CV177" t="str">
            <v>PETLALCINGO</v>
          </cell>
          <cell r="CW177" t="str">
            <v>-</v>
          </cell>
          <cell r="CX177" t="str">
            <v>-</v>
          </cell>
          <cell r="CY177" t="str">
            <v>-</v>
          </cell>
          <cell r="CZ177" t="str">
            <v>-</v>
          </cell>
          <cell r="DB177" t="str">
            <v>-</v>
          </cell>
          <cell r="DC177" t="str">
            <v>-</v>
          </cell>
          <cell r="DD177" t="str">
            <v>-</v>
          </cell>
          <cell r="DE177" t="str">
            <v>NAUTLA</v>
          </cell>
          <cell r="DF177" t="str">
            <v>-</v>
          </cell>
          <cell r="DG177" t="str">
            <v>-</v>
          </cell>
        </row>
        <row r="178">
          <cell r="AT178" t="str">
            <v>-</v>
          </cell>
          <cell r="AU178" t="str">
            <v>-</v>
          </cell>
          <cell r="AV178" t="str">
            <v>-</v>
          </cell>
          <cell r="AW178" t="str">
            <v>-</v>
          </cell>
          <cell r="AX178" t="str">
            <v>-</v>
          </cell>
          <cell r="AY178" t="str">
            <v>-</v>
          </cell>
          <cell r="AZ178" t="str">
            <v>-</v>
          </cell>
          <cell r="BA178" t="str">
            <v>-</v>
          </cell>
          <cell r="BB178" t="str">
            <v>-</v>
          </cell>
          <cell r="BC178" t="str">
            <v>-</v>
          </cell>
          <cell r="BD178" t="str">
            <v>-</v>
          </cell>
          <cell r="BE178" t="str">
            <v>-</v>
          </cell>
          <cell r="BF178" t="str">
            <v>-</v>
          </cell>
          <cell r="BG178" t="str">
            <v>-</v>
          </cell>
          <cell r="BH178" t="str">
            <v>-</v>
          </cell>
          <cell r="BI178" t="str">
            <v>-</v>
          </cell>
          <cell r="BJ178" t="str">
            <v>-</v>
          </cell>
          <cell r="BK178" t="str">
            <v>-</v>
          </cell>
          <cell r="BL178" t="str">
            <v>-</v>
          </cell>
          <cell r="BM178" t="str">
            <v>20112</v>
          </cell>
          <cell r="BN178" t="str">
            <v>21113</v>
          </cell>
          <cell r="BO178" t="str">
            <v>-</v>
          </cell>
          <cell r="BP178" t="str">
            <v>-</v>
          </cell>
          <cell r="BQ178" t="str">
            <v>-</v>
          </cell>
          <cell r="BR178" t="str">
            <v>-</v>
          </cell>
          <cell r="BS178" t="str">
            <v>-</v>
          </cell>
          <cell r="BT178" t="str">
            <v>-</v>
          </cell>
          <cell r="BU178" t="str">
            <v>-</v>
          </cell>
          <cell r="BV178" t="str">
            <v>-</v>
          </cell>
          <cell r="BW178" t="str">
            <v>30115</v>
          </cell>
          <cell r="BX178" t="str">
            <v>-</v>
          </cell>
          <cell r="BY178" t="str">
            <v>-</v>
          </cell>
          <cell r="CB178" t="str">
            <v>-</v>
          </cell>
          <cell r="CC178" t="str">
            <v>-</v>
          </cell>
          <cell r="CD178" t="str">
            <v>-</v>
          </cell>
          <cell r="CE178" t="str">
            <v>-</v>
          </cell>
          <cell r="CF178" t="str">
            <v>-</v>
          </cell>
          <cell r="CG178" t="str">
            <v>-</v>
          </cell>
          <cell r="CH178" t="str">
            <v>-</v>
          </cell>
          <cell r="CI178" t="str">
            <v>-</v>
          </cell>
          <cell r="CJ178" t="str">
            <v>-</v>
          </cell>
          <cell r="CK178" t="str">
            <v>-</v>
          </cell>
          <cell r="CL178" t="str">
            <v>-</v>
          </cell>
          <cell r="CM178" t="str">
            <v>-</v>
          </cell>
          <cell r="CN178" t="str">
            <v>-</v>
          </cell>
          <cell r="CO178" t="str">
            <v>-</v>
          </cell>
          <cell r="CP178" t="str">
            <v>-</v>
          </cell>
          <cell r="CQ178" t="str">
            <v>-</v>
          </cell>
          <cell r="CR178" t="str">
            <v>-</v>
          </cell>
          <cell r="CS178" t="str">
            <v>-</v>
          </cell>
          <cell r="CT178" t="str">
            <v>-</v>
          </cell>
          <cell r="CU178" t="str">
            <v>SAN BALTAZAR CHICHICÁPAM</v>
          </cell>
          <cell r="CV178" t="str">
            <v>PIAXTLA</v>
          </cell>
          <cell r="CW178" t="str">
            <v>-</v>
          </cell>
          <cell r="CX178" t="str">
            <v>-</v>
          </cell>
          <cell r="CY178" t="str">
            <v>-</v>
          </cell>
          <cell r="CZ178" t="str">
            <v>-</v>
          </cell>
          <cell r="DB178" t="str">
            <v>-</v>
          </cell>
          <cell r="DC178" t="str">
            <v>-</v>
          </cell>
          <cell r="DD178" t="str">
            <v>-</v>
          </cell>
          <cell r="DE178" t="str">
            <v>NOGALES</v>
          </cell>
          <cell r="DF178" t="str">
            <v>-</v>
          </cell>
          <cell r="DG178" t="str">
            <v>-</v>
          </cell>
        </row>
        <row r="179">
          <cell r="AT179" t="str">
            <v>-</v>
          </cell>
          <cell r="AU179" t="str">
            <v>-</v>
          </cell>
          <cell r="AV179" t="str">
            <v>-</v>
          </cell>
          <cell r="AW179" t="str">
            <v>-</v>
          </cell>
          <cell r="AX179" t="str">
            <v>-</v>
          </cell>
          <cell r="AY179" t="str">
            <v>-</v>
          </cell>
          <cell r="AZ179" t="str">
            <v>-</v>
          </cell>
          <cell r="BA179" t="str">
            <v>-</v>
          </cell>
          <cell r="BB179" t="str">
            <v>-</v>
          </cell>
          <cell r="BC179" t="str">
            <v>-</v>
          </cell>
          <cell r="BD179" t="str">
            <v>-</v>
          </cell>
          <cell r="BE179" t="str">
            <v>-</v>
          </cell>
          <cell r="BF179" t="str">
            <v>-</v>
          </cell>
          <cell r="BG179" t="str">
            <v>-</v>
          </cell>
          <cell r="BH179" t="str">
            <v>-</v>
          </cell>
          <cell r="BI179" t="str">
            <v>-</v>
          </cell>
          <cell r="BJ179" t="str">
            <v>-</v>
          </cell>
          <cell r="BK179" t="str">
            <v>-</v>
          </cell>
          <cell r="BL179" t="str">
            <v>-</v>
          </cell>
          <cell r="BM179" t="str">
            <v>20113</v>
          </cell>
          <cell r="BN179" t="str">
            <v>21116</v>
          </cell>
          <cell r="BO179" t="str">
            <v>-</v>
          </cell>
          <cell r="BP179" t="str">
            <v>-</v>
          </cell>
          <cell r="BQ179" t="str">
            <v>-</v>
          </cell>
          <cell r="BR179" t="str">
            <v>-</v>
          </cell>
          <cell r="BS179" t="str">
            <v>-</v>
          </cell>
          <cell r="BT179" t="str">
            <v>-</v>
          </cell>
          <cell r="BU179" t="str">
            <v>-</v>
          </cell>
          <cell r="BV179" t="str">
            <v>-</v>
          </cell>
          <cell r="BW179" t="str">
            <v>30116</v>
          </cell>
          <cell r="BX179" t="str">
            <v>-</v>
          </cell>
          <cell r="BY179" t="str">
            <v>-</v>
          </cell>
          <cell r="CB179" t="str">
            <v>-</v>
          </cell>
          <cell r="CC179" t="str">
            <v>-</v>
          </cell>
          <cell r="CD179" t="str">
            <v>-</v>
          </cell>
          <cell r="CE179" t="str">
            <v>-</v>
          </cell>
          <cell r="CF179" t="str">
            <v>-</v>
          </cell>
          <cell r="CG179" t="str">
            <v>-</v>
          </cell>
          <cell r="CH179" t="str">
            <v>-</v>
          </cell>
          <cell r="CI179" t="str">
            <v>-</v>
          </cell>
          <cell r="CJ179" t="str">
            <v>-</v>
          </cell>
          <cell r="CK179" t="str">
            <v>-</v>
          </cell>
          <cell r="CL179" t="str">
            <v>-</v>
          </cell>
          <cell r="CM179" t="str">
            <v>-</v>
          </cell>
          <cell r="CN179" t="str">
            <v>-</v>
          </cell>
          <cell r="CO179" t="str">
            <v>-</v>
          </cell>
          <cell r="CP179" t="str">
            <v>-</v>
          </cell>
          <cell r="CQ179" t="str">
            <v>-</v>
          </cell>
          <cell r="CR179" t="str">
            <v>-</v>
          </cell>
          <cell r="CS179" t="str">
            <v>-</v>
          </cell>
          <cell r="CT179" t="str">
            <v>-</v>
          </cell>
          <cell r="CU179" t="str">
            <v>SAN BALTAZAR LOXICHA</v>
          </cell>
          <cell r="CV179" t="str">
            <v>QUIMIXTLÁN</v>
          </cell>
          <cell r="CW179" t="str">
            <v>-</v>
          </cell>
          <cell r="CX179" t="str">
            <v>-</v>
          </cell>
          <cell r="CY179" t="str">
            <v>-</v>
          </cell>
          <cell r="CZ179" t="str">
            <v>-</v>
          </cell>
          <cell r="DB179" t="str">
            <v>-</v>
          </cell>
          <cell r="DC179" t="str">
            <v>-</v>
          </cell>
          <cell r="DD179" t="str">
            <v>-</v>
          </cell>
          <cell r="DE179" t="str">
            <v>OLUTA</v>
          </cell>
          <cell r="DF179" t="str">
            <v>-</v>
          </cell>
          <cell r="DG179" t="str">
            <v>-</v>
          </cell>
        </row>
        <row r="180">
          <cell r="AT180" t="str">
            <v>-</v>
          </cell>
          <cell r="AU180" t="str">
            <v>-</v>
          </cell>
          <cell r="AV180" t="str">
            <v>-</v>
          </cell>
          <cell r="AW180" t="str">
            <v>-</v>
          </cell>
          <cell r="AX180" t="str">
            <v>-</v>
          </cell>
          <cell r="AY180" t="str">
            <v>-</v>
          </cell>
          <cell r="AZ180" t="str">
            <v>-</v>
          </cell>
          <cell r="BA180" t="str">
            <v>-</v>
          </cell>
          <cell r="BB180" t="str">
            <v>-</v>
          </cell>
          <cell r="BC180" t="str">
            <v>-</v>
          </cell>
          <cell r="BD180" t="str">
            <v>-</v>
          </cell>
          <cell r="BE180" t="str">
            <v>-</v>
          </cell>
          <cell r="BF180" t="str">
            <v>-</v>
          </cell>
          <cell r="BG180" t="str">
            <v>-</v>
          </cell>
          <cell r="BH180" t="str">
            <v>-</v>
          </cell>
          <cell r="BI180" t="str">
            <v>-</v>
          </cell>
          <cell r="BJ180" t="str">
            <v>-</v>
          </cell>
          <cell r="BK180" t="str">
            <v>-</v>
          </cell>
          <cell r="BL180" t="str">
            <v>-</v>
          </cell>
          <cell r="BM180" t="str">
            <v>20114</v>
          </cell>
          <cell r="BN180" t="str">
            <v>21117</v>
          </cell>
          <cell r="BO180" t="str">
            <v>-</v>
          </cell>
          <cell r="BP180" t="str">
            <v>-</v>
          </cell>
          <cell r="BQ180" t="str">
            <v>-</v>
          </cell>
          <cell r="BR180" t="str">
            <v>-</v>
          </cell>
          <cell r="BS180" t="str">
            <v>-</v>
          </cell>
          <cell r="BT180" t="str">
            <v>-</v>
          </cell>
          <cell r="BU180" t="str">
            <v>-</v>
          </cell>
          <cell r="BV180" t="str">
            <v>-</v>
          </cell>
          <cell r="BW180" t="str">
            <v>30117</v>
          </cell>
          <cell r="BX180" t="str">
            <v>-</v>
          </cell>
          <cell r="BY180" t="str">
            <v>-</v>
          </cell>
          <cell r="CB180" t="str">
            <v>-</v>
          </cell>
          <cell r="CC180" t="str">
            <v>-</v>
          </cell>
          <cell r="CD180" t="str">
            <v>-</v>
          </cell>
          <cell r="CE180" t="str">
            <v>-</v>
          </cell>
          <cell r="CF180" t="str">
            <v>-</v>
          </cell>
          <cell r="CG180" t="str">
            <v>-</v>
          </cell>
          <cell r="CH180" t="str">
            <v>-</v>
          </cell>
          <cell r="CI180" t="str">
            <v>-</v>
          </cell>
          <cell r="CJ180" t="str">
            <v>-</v>
          </cell>
          <cell r="CK180" t="str">
            <v>-</v>
          </cell>
          <cell r="CL180" t="str">
            <v>-</v>
          </cell>
          <cell r="CM180" t="str">
            <v>-</v>
          </cell>
          <cell r="CN180" t="str">
            <v>-</v>
          </cell>
          <cell r="CO180" t="str">
            <v>-</v>
          </cell>
          <cell r="CP180" t="str">
            <v>-</v>
          </cell>
          <cell r="CQ180" t="str">
            <v>-</v>
          </cell>
          <cell r="CR180" t="str">
            <v>-</v>
          </cell>
          <cell r="CS180" t="str">
            <v>-</v>
          </cell>
          <cell r="CT180" t="str">
            <v>-</v>
          </cell>
          <cell r="CU180" t="str">
            <v>SAN BALTAZAR YATZACHI EL BAJO</v>
          </cell>
          <cell r="CV180" t="str">
            <v>RAFAEL LARA GRAJALES</v>
          </cell>
          <cell r="CW180" t="str">
            <v>-</v>
          </cell>
          <cell r="CX180" t="str">
            <v>-</v>
          </cell>
          <cell r="CY180" t="str">
            <v>-</v>
          </cell>
          <cell r="CZ180" t="str">
            <v>-</v>
          </cell>
          <cell r="DB180" t="str">
            <v>-</v>
          </cell>
          <cell r="DC180" t="str">
            <v>-</v>
          </cell>
          <cell r="DD180" t="str">
            <v>-</v>
          </cell>
          <cell r="DE180" t="str">
            <v>OMEALCA</v>
          </cell>
          <cell r="DF180" t="str">
            <v>-</v>
          </cell>
          <cell r="DG180" t="str">
            <v>-</v>
          </cell>
        </row>
        <row r="181">
          <cell r="AT181" t="str">
            <v>-</v>
          </cell>
          <cell r="AU181" t="str">
            <v>-</v>
          </cell>
          <cell r="AV181" t="str">
            <v>-</v>
          </cell>
          <cell r="AW181" t="str">
            <v>-</v>
          </cell>
          <cell r="AX181" t="str">
            <v>-</v>
          </cell>
          <cell r="AY181" t="str">
            <v>-</v>
          </cell>
          <cell r="AZ181" t="str">
            <v>-</v>
          </cell>
          <cell r="BA181" t="str">
            <v>-</v>
          </cell>
          <cell r="BB181" t="str">
            <v>-</v>
          </cell>
          <cell r="BC181" t="str">
            <v>-</v>
          </cell>
          <cell r="BD181" t="str">
            <v>-</v>
          </cell>
          <cell r="BE181" t="str">
            <v>-</v>
          </cell>
          <cell r="BF181" t="str">
            <v>-</v>
          </cell>
          <cell r="BG181" t="str">
            <v>-</v>
          </cell>
          <cell r="BH181" t="str">
            <v>-</v>
          </cell>
          <cell r="BI181" t="str">
            <v>-</v>
          </cell>
          <cell r="BJ181" t="str">
            <v>-</v>
          </cell>
          <cell r="BK181" t="str">
            <v>-</v>
          </cell>
          <cell r="BL181" t="str">
            <v>-</v>
          </cell>
          <cell r="BM181" t="str">
            <v>20115</v>
          </cell>
          <cell r="BN181" t="str">
            <v>21118</v>
          </cell>
          <cell r="BO181" t="str">
            <v>-</v>
          </cell>
          <cell r="BP181" t="str">
            <v>-</v>
          </cell>
          <cell r="BQ181" t="str">
            <v>-</v>
          </cell>
          <cell r="BR181" t="str">
            <v>-</v>
          </cell>
          <cell r="BS181" t="str">
            <v>-</v>
          </cell>
          <cell r="BT181" t="str">
            <v>-</v>
          </cell>
          <cell r="BU181" t="str">
            <v>-</v>
          </cell>
          <cell r="BV181" t="str">
            <v>-</v>
          </cell>
          <cell r="BW181" t="str">
            <v>30119</v>
          </cell>
          <cell r="BX181" t="str">
            <v>-</v>
          </cell>
          <cell r="BY181" t="str">
            <v>-</v>
          </cell>
          <cell r="CB181" t="str">
            <v>-</v>
          </cell>
          <cell r="CC181" t="str">
            <v>-</v>
          </cell>
          <cell r="CD181" t="str">
            <v>-</v>
          </cell>
          <cell r="CE181" t="str">
            <v>-</v>
          </cell>
          <cell r="CF181" t="str">
            <v>-</v>
          </cell>
          <cell r="CG181" t="str">
            <v>-</v>
          </cell>
          <cell r="CH181" t="str">
            <v>-</v>
          </cell>
          <cell r="CI181" t="str">
            <v>-</v>
          </cell>
          <cell r="CJ181" t="str">
            <v>-</v>
          </cell>
          <cell r="CK181" t="str">
            <v>-</v>
          </cell>
          <cell r="CL181" t="str">
            <v>-</v>
          </cell>
          <cell r="CM181" t="str">
            <v>-</v>
          </cell>
          <cell r="CN181" t="str">
            <v>-</v>
          </cell>
          <cell r="CO181" t="str">
            <v>-</v>
          </cell>
          <cell r="CP181" t="str">
            <v>-</v>
          </cell>
          <cell r="CQ181" t="str">
            <v>-</v>
          </cell>
          <cell r="CR181" t="str">
            <v>-</v>
          </cell>
          <cell r="CS181" t="str">
            <v>-</v>
          </cell>
          <cell r="CT181" t="str">
            <v>-</v>
          </cell>
          <cell r="CU181" t="str">
            <v>SAN BARTOLO COYOTEPEC</v>
          </cell>
          <cell r="CV181" t="str">
            <v>LOS REYES DE JUÁREZ</v>
          </cell>
          <cell r="CW181" t="str">
            <v>-</v>
          </cell>
          <cell r="CX181" t="str">
            <v>-</v>
          </cell>
          <cell r="CY181" t="str">
            <v>-</v>
          </cell>
          <cell r="CZ181" t="str">
            <v>-</v>
          </cell>
          <cell r="DB181" t="str">
            <v>-</v>
          </cell>
          <cell r="DC181" t="str">
            <v>-</v>
          </cell>
          <cell r="DD181" t="str">
            <v>-</v>
          </cell>
          <cell r="DE181" t="str">
            <v>OTATITLÁN</v>
          </cell>
          <cell r="DF181" t="str">
            <v>-</v>
          </cell>
          <cell r="DG181" t="str">
            <v>-</v>
          </cell>
        </row>
        <row r="182">
          <cell r="AT182" t="str">
            <v>-</v>
          </cell>
          <cell r="AU182" t="str">
            <v>-</v>
          </cell>
          <cell r="AV182" t="str">
            <v>-</v>
          </cell>
          <cell r="AW182" t="str">
            <v>-</v>
          </cell>
          <cell r="AX182" t="str">
            <v>-</v>
          </cell>
          <cell r="AY182" t="str">
            <v>-</v>
          </cell>
          <cell r="AZ182" t="str">
            <v>-</v>
          </cell>
          <cell r="BA182" t="str">
            <v>-</v>
          </cell>
          <cell r="BB182" t="str">
            <v>-</v>
          </cell>
          <cell r="BC182" t="str">
            <v>-</v>
          </cell>
          <cell r="BD182" t="str">
            <v>-</v>
          </cell>
          <cell r="BE182" t="str">
            <v>-</v>
          </cell>
          <cell r="BF182" t="str">
            <v>-</v>
          </cell>
          <cell r="BG182" t="str">
            <v>-</v>
          </cell>
          <cell r="BH182" t="str">
            <v>-</v>
          </cell>
          <cell r="BI182" t="str">
            <v>-</v>
          </cell>
          <cell r="BJ182" t="str">
            <v>-</v>
          </cell>
          <cell r="BK182" t="str">
            <v>-</v>
          </cell>
          <cell r="BL182" t="str">
            <v>-</v>
          </cell>
          <cell r="BM182" t="str">
            <v>20116</v>
          </cell>
          <cell r="BN182" t="str">
            <v>21120</v>
          </cell>
          <cell r="BO182" t="str">
            <v>-</v>
          </cell>
          <cell r="BP182" t="str">
            <v>-</v>
          </cell>
          <cell r="BQ182" t="str">
            <v>-</v>
          </cell>
          <cell r="BR182" t="str">
            <v>-</v>
          </cell>
          <cell r="BS182" t="str">
            <v>-</v>
          </cell>
          <cell r="BT182" t="str">
            <v>-</v>
          </cell>
          <cell r="BU182" t="str">
            <v>-</v>
          </cell>
          <cell r="BV182" t="str">
            <v>-</v>
          </cell>
          <cell r="BW182" t="str">
            <v>30120</v>
          </cell>
          <cell r="BX182" t="str">
            <v>-</v>
          </cell>
          <cell r="BY182" t="str">
            <v>-</v>
          </cell>
          <cell r="CB182" t="str">
            <v>-</v>
          </cell>
          <cell r="CC182" t="str">
            <v>-</v>
          </cell>
          <cell r="CD182" t="str">
            <v>-</v>
          </cell>
          <cell r="CE182" t="str">
            <v>-</v>
          </cell>
          <cell r="CF182" t="str">
            <v>-</v>
          </cell>
          <cell r="CG182" t="str">
            <v>-</v>
          </cell>
          <cell r="CH182" t="str">
            <v>-</v>
          </cell>
          <cell r="CI182" t="str">
            <v>-</v>
          </cell>
          <cell r="CJ182" t="str">
            <v>-</v>
          </cell>
          <cell r="CK182" t="str">
            <v>-</v>
          </cell>
          <cell r="CL182" t="str">
            <v>-</v>
          </cell>
          <cell r="CM182" t="str">
            <v>-</v>
          </cell>
          <cell r="CN182" t="str">
            <v>-</v>
          </cell>
          <cell r="CO182" t="str">
            <v>-</v>
          </cell>
          <cell r="CP182" t="str">
            <v>-</v>
          </cell>
          <cell r="CQ182" t="str">
            <v>-</v>
          </cell>
          <cell r="CR182" t="str">
            <v>-</v>
          </cell>
          <cell r="CS182" t="str">
            <v>-</v>
          </cell>
          <cell r="CT182" t="str">
            <v>-</v>
          </cell>
          <cell r="CU182" t="str">
            <v>SAN BARTOLOMÉ AYAUTLA</v>
          </cell>
          <cell r="CV182" t="str">
            <v>SAN ANTONIO CAÑADA</v>
          </cell>
          <cell r="CW182" t="str">
            <v>-</v>
          </cell>
          <cell r="CX182" t="str">
            <v>-</v>
          </cell>
          <cell r="CY182" t="str">
            <v>-</v>
          </cell>
          <cell r="CZ182" t="str">
            <v>-</v>
          </cell>
          <cell r="DB182" t="str">
            <v>-</v>
          </cell>
          <cell r="DC182" t="str">
            <v>-</v>
          </cell>
          <cell r="DD182" t="str">
            <v>-</v>
          </cell>
          <cell r="DE182" t="str">
            <v>OTEAPAN</v>
          </cell>
          <cell r="DF182" t="str">
            <v>-</v>
          </cell>
          <cell r="DG182" t="str">
            <v>-</v>
          </cell>
        </row>
        <row r="183">
          <cell r="AT183" t="str">
            <v>-</v>
          </cell>
          <cell r="AU183" t="str">
            <v>-</v>
          </cell>
          <cell r="AV183" t="str">
            <v>-</v>
          </cell>
          <cell r="AW183" t="str">
            <v>-</v>
          </cell>
          <cell r="AX183" t="str">
            <v>-</v>
          </cell>
          <cell r="AY183" t="str">
            <v>-</v>
          </cell>
          <cell r="AZ183" t="str">
            <v>-</v>
          </cell>
          <cell r="BA183" t="str">
            <v>-</v>
          </cell>
          <cell r="BB183" t="str">
            <v>-</v>
          </cell>
          <cell r="BC183" t="str">
            <v>-</v>
          </cell>
          <cell r="BD183" t="str">
            <v>-</v>
          </cell>
          <cell r="BE183" t="str">
            <v>-</v>
          </cell>
          <cell r="BF183" t="str">
            <v>-</v>
          </cell>
          <cell r="BG183" t="str">
            <v>-</v>
          </cell>
          <cell r="BH183" t="str">
            <v>-</v>
          </cell>
          <cell r="BI183" t="str">
            <v>-</v>
          </cell>
          <cell r="BJ183" t="str">
            <v>-</v>
          </cell>
          <cell r="BK183" t="str">
            <v>-</v>
          </cell>
          <cell r="BL183" t="str">
            <v>-</v>
          </cell>
          <cell r="BM183" t="str">
            <v>20117</v>
          </cell>
          <cell r="BN183" t="str">
            <v>21121</v>
          </cell>
          <cell r="BO183" t="str">
            <v>-</v>
          </cell>
          <cell r="BP183" t="str">
            <v>-</v>
          </cell>
          <cell r="BQ183" t="str">
            <v>-</v>
          </cell>
          <cell r="BR183" t="str">
            <v>-</v>
          </cell>
          <cell r="BS183" t="str">
            <v>-</v>
          </cell>
          <cell r="BT183" t="str">
            <v>-</v>
          </cell>
          <cell r="BU183" t="str">
            <v>-</v>
          </cell>
          <cell r="BV183" t="str">
            <v>-</v>
          </cell>
          <cell r="BW183" t="str">
            <v>30121</v>
          </cell>
          <cell r="BX183" t="str">
            <v>-</v>
          </cell>
          <cell r="BY183" t="str">
            <v>-</v>
          </cell>
          <cell r="CB183" t="str">
            <v>-</v>
          </cell>
          <cell r="CC183" t="str">
            <v>-</v>
          </cell>
          <cell r="CD183" t="str">
            <v>-</v>
          </cell>
          <cell r="CE183" t="str">
            <v>-</v>
          </cell>
          <cell r="CF183" t="str">
            <v>-</v>
          </cell>
          <cell r="CG183" t="str">
            <v>-</v>
          </cell>
          <cell r="CH183" t="str">
            <v>-</v>
          </cell>
          <cell r="CI183" t="str">
            <v>-</v>
          </cell>
          <cell r="CJ183" t="str">
            <v>-</v>
          </cell>
          <cell r="CK183" t="str">
            <v>-</v>
          </cell>
          <cell r="CL183" t="str">
            <v>-</v>
          </cell>
          <cell r="CM183" t="str">
            <v>-</v>
          </cell>
          <cell r="CN183" t="str">
            <v>-</v>
          </cell>
          <cell r="CO183" t="str">
            <v>-</v>
          </cell>
          <cell r="CP183" t="str">
            <v>-</v>
          </cell>
          <cell r="CQ183" t="str">
            <v>-</v>
          </cell>
          <cell r="CR183" t="str">
            <v>-</v>
          </cell>
          <cell r="CS183" t="str">
            <v>-</v>
          </cell>
          <cell r="CT183" t="str">
            <v>-</v>
          </cell>
          <cell r="CU183" t="str">
            <v>SAN BARTOLOMÉ LOXICHA</v>
          </cell>
          <cell r="CV183" t="str">
            <v>SAN DIEGO LA MESA TOCHIMILTZINGO</v>
          </cell>
          <cell r="CW183" t="str">
            <v>-</v>
          </cell>
          <cell r="CX183" t="str">
            <v>-</v>
          </cell>
          <cell r="CY183" t="str">
            <v>-</v>
          </cell>
          <cell r="CZ183" t="str">
            <v>-</v>
          </cell>
          <cell r="DB183" t="str">
            <v>-</v>
          </cell>
          <cell r="DC183" t="str">
            <v>-</v>
          </cell>
          <cell r="DD183" t="str">
            <v>-</v>
          </cell>
          <cell r="DE183" t="str">
            <v>OZULUAMA DE MASCAREÑAS</v>
          </cell>
          <cell r="DF183" t="str">
            <v>-</v>
          </cell>
          <cell r="DG183" t="str">
            <v>-</v>
          </cell>
        </row>
        <row r="184">
          <cell r="AT184" t="str">
            <v>-</v>
          </cell>
          <cell r="AU184" t="str">
            <v>-</v>
          </cell>
          <cell r="AV184" t="str">
            <v>-</v>
          </cell>
          <cell r="AW184" t="str">
            <v>-</v>
          </cell>
          <cell r="AX184" t="str">
            <v>-</v>
          </cell>
          <cell r="AY184" t="str">
            <v>-</v>
          </cell>
          <cell r="AZ184" t="str">
            <v>-</v>
          </cell>
          <cell r="BA184" t="str">
            <v>-</v>
          </cell>
          <cell r="BB184" t="str">
            <v>-</v>
          </cell>
          <cell r="BC184" t="str">
            <v>-</v>
          </cell>
          <cell r="BD184" t="str">
            <v>-</v>
          </cell>
          <cell r="BE184" t="str">
            <v>-</v>
          </cell>
          <cell r="BF184" t="str">
            <v>-</v>
          </cell>
          <cell r="BG184" t="str">
            <v>-</v>
          </cell>
          <cell r="BH184" t="str">
            <v>-</v>
          </cell>
          <cell r="BI184" t="str">
            <v>-</v>
          </cell>
          <cell r="BJ184" t="str">
            <v>-</v>
          </cell>
          <cell r="BK184" t="str">
            <v>-</v>
          </cell>
          <cell r="BL184" t="str">
            <v>-</v>
          </cell>
          <cell r="BM184" t="str">
            <v>20118</v>
          </cell>
          <cell r="BN184" t="str">
            <v>21122</v>
          </cell>
          <cell r="BO184" t="str">
            <v>-</v>
          </cell>
          <cell r="BP184" t="str">
            <v>-</v>
          </cell>
          <cell r="BQ184" t="str">
            <v>-</v>
          </cell>
          <cell r="BR184" t="str">
            <v>-</v>
          </cell>
          <cell r="BS184" t="str">
            <v>-</v>
          </cell>
          <cell r="BT184" t="str">
            <v>-</v>
          </cell>
          <cell r="BU184" t="str">
            <v>-</v>
          </cell>
          <cell r="BV184" t="str">
            <v>-</v>
          </cell>
          <cell r="BW184" t="str">
            <v>30122</v>
          </cell>
          <cell r="BX184" t="str">
            <v>-</v>
          </cell>
          <cell r="BY184" t="str">
            <v>-</v>
          </cell>
          <cell r="CB184" t="str">
            <v>-</v>
          </cell>
          <cell r="CC184" t="str">
            <v>-</v>
          </cell>
          <cell r="CD184" t="str">
            <v>-</v>
          </cell>
          <cell r="CE184" t="str">
            <v>-</v>
          </cell>
          <cell r="CF184" t="str">
            <v>-</v>
          </cell>
          <cell r="CG184" t="str">
            <v>-</v>
          </cell>
          <cell r="CH184" t="str">
            <v>-</v>
          </cell>
          <cell r="CI184" t="str">
            <v>-</v>
          </cell>
          <cell r="CJ184" t="str">
            <v>-</v>
          </cell>
          <cell r="CK184" t="str">
            <v>-</v>
          </cell>
          <cell r="CL184" t="str">
            <v>-</v>
          </cell>
          <cell r="CM184" t="str">
            <v>-</v>
          </cell>
          <cell r="CN184" t="str">
            <v>-</v>
          </cell>
          <cell r="CO184" t="str">
            <v>-</v>
          </cell>
          <cell r="CP184" t="str">
            <v>-</v>
          </cell>
          <cell r="CQ184" t="str">
            <v>-</v>
          </cell>
          <cell r="CR184" t="str">
            <v>-</v>
          </cell>
          <cell r="CS184" t="str">
            <v>-</v>
          </cell>
          <cell r="CT184" t="str">
            <v>-</v>
          </cell>
          <cell r="CU184" t="str">
            <v>SAN BARTOLOMÉ QUIALANA</v>
          </cell>
          <cell r="CV184" t="str">
            <v>SAN FELIPE TEOTLALCINGO</v>
          </cell>
          <cell r="CW184" t="str">
            <v>-</v>
          </cell>
          <cell r="CX184" t="str">
            <v>-</v>
          </cell>
          <cell r="CY184" t="str">
            <v>-</v>
          </cell>
          <cell r="CZ184" t="str">
            <v>-</v>
          </cell>
          <cell r="DB184" t="str">
            <v>-</v>
          </cell>
          <cell r="DC184" t="str">
            <v>-</v>
          </cell>
          <cell r="DD184" t="str">
            <v>-</v>
          </cell>
          <cell r="DE184" t="str">
            <v>PAJAPAN</v>
          </cell>
          <cell r="DF184" t="str">
            <v>-</v>
          </cell>
          <cell r="DG184" t="str">
            <v>-</v>
          </cell>
        </row>
        <row r="185">
          <cell r="AT185" t="str">
            <v>-</v>
          </cell>
          <cell r="AU185" t="str">
            <v>-</v>
          </cell>
          <cell r="AV185" t="str">
            <v>-</v>
          </cell>
          <cell r="AW185" t="str">
            <v>-</v>
          </cell>
          <cell r="AX185" t="str">
            <v>-</v>
          </cell>
          <cell r="AY185" t="str">
            <v>-</v>
          </cell>
          <cell r="AZ185" t="str">
            <v>-</v>
          </cell>
          <cell r="BA185" t="str">
            <v>-</v>
          </cell>
          <cell r="BB185" t="str">
            <v>-</v>
          </cell>
          <cell r="BC185" t="str">
            <v>-</v>
          </cell>
          <cell r="BD185" t="str">
            <v>-</v>
          </cell>
          <cell r="BE185" t="str">
            <v>-</v>
          </cell>
          <cell r="BF185" t="str">
            <v>-</v>
          </cell>
          <cell r="BG185" t="str">
            <v>-</v>
          </cell>
          <cell r="BH185" t="str">
            <v>-</v>
          </cell>
          <cell r="BI185" t="str">
            <v>-</v>
          </cell>
          <cell r="BJ185" t="str">
            <v>-</v>
          </cell>
          <cell r="BK185" t="str">
            <v>-</v>
          </cell>
          <cell r="BL185" t="str">
            <v>-</v>
          </cell>
          <cell r="BM185" t="str">
            <v>20119</v>
          </cell>
          <cell r="BN185" t="str">
            <v>21123</v>
          </cell>
          <cell r="BO185" t="str">
            <v>-</v>
          </cell>
          <cell r="BP185" t="str">
            <v>-</v>
          </cell>
          <cell r="BQ185" t="str">
            <v>-</v>
          </cell>
          <cell r="BR185" t="str">
            <v>-</v>
          </cell>
          <cell r="BS185" t="str">
            <v>-</v>
          </cell>
          <cell r="BT185" t="str">
            <v>-</v>
          </cell>
          <cell r="BU185" t="str">
            <v>-</v>
          </cell>
          <cell r="BV185" t="str">
            <v>-</v>
          </cell>
          <cell r="BW185" t="str">
            <v>30125</v>
          </cell>
          <cell r="BX185" t="str">
            <v>-</v>
          </cell>
          <cell r="BY185" t="str">
            <v>-</v>
          </cell>
          <cell r="CB185" t="str">
            <v>-</v>
          </cell>
          <cell r="CC185" t="str">
            <v>-</v>
          </cell>
          <cell r="CD185" t="str">
            <v>-</v>
          </cell>
          <cell r="CE185" t="str">
            <v>-</v>
          </cell>
          <cell r="CF185" t="str">
            <v>-</v>
          </cell>
          <cell r="CG185" t="str">
            <v>-</v>
          </cell>
          <cell r="CH185" t="str">
            <v>-</v>
          </cell>
          <cell r="CI185" t="str">
            <v>-</v>
          </cell>
          <cell r="CJ185" t="str">
            <v>-</v>
          </cell>
          <cell r="CK185" t="str">
            <v>-</v>
          </cell>
          <cell r="CL185" t="str">
            <v>-</v>
          </cell>
          <cell r="CM185" t="str">
            <v>-</v>
          </cell>
          <cell r="CN185" t="str">
            <v>-</v>
          </cell>
          <cell r="CO185" t="str">
            <v>-</v>
          </cell>
          <cell r="CP185" t="str">
            <v>-</v>
          </cell>
          <cell r="CQ185" t="str">
            <v>-</v>
          </cell>
          <cell r="CR185" t="str">
            <v>-</v>
          </cell>
          <cell r="CS185" t="str">
            <v>-</v>
          </cell>
          <cell r="CT185" t="str">
            <v>-</v>
          </cell>
          <cell r="CU185" t="str">
            <v>SAN BARTOLOMÉ YUCUAÑE</v>
          </cell>
          <cell r="CV185" t="str">
            <v>SAN FELIPE TEPATLÁN</v>
          </cell>
          <cell r="CW185" t="str">
            <v>-</v>
          </cell>
          <cell r="CX185" t="str">
            <v>-</v>
          </cell>
          <cell r="CY185" t="str">
            <v>-</v>
          </cell>
          <cell r="CZ185" t="str">
            <v>-</v>
          </cell>
          <cell r="DB185" t="str">
            <v>-</v>
          </cell>
          <cell r="DC185" t="str">
            <v>-</v>
          </cell>
          <cell r="DD185" t="str">
            <v>-</v>
          </cell>
          <cell r="DE185" t="str">
            <v>PASO DEL MACHO</v>
          </cell>
          <cell r="DF185" t="str">
            <v>-</v>
          </cell>
          <cell r="DG185" t="str">
            <v>-</v>
          </cell>
        </row>
        <row r="186">
          <cell r="AT186" t="str">
            <v>-</v>
          </cell>
          <cell r="AU186" t="str">
            <v>-</v>
          </cell>
          <cell r="AV186" t="str">
            <v>-</v>
          </cell>
          <cell r="AW186" t="str">
            <v>-</v>
          </cell>
          <cell r="AX186" t="str">
            <v>-</v>
          </cell>
          <cell r="AY186" t="str">
            <v>-</v>
          </cell>
          <cell r="AZ186" t="str">
            <v>-</v>
          </cell>
          <cell r="BA186" t="str">
            <v>-</v>
          </cell>
          <cell r="BB186" t="str">
            <v>-</v>
          </cell>
          <cell r="BC186" t="str">
            <v>-</v>
          </cell>
          <cell r="BD186" t="str">
            <v>-</v>
          </cell>
          <cell r="BE186" t="str">
            <v>-</v>
          </cell>
          <cell r="BF186" t="str">
            <v>-</v>
          </cell>
          <cell r="BG186" t="str">
            <v>-</v>
          </cell>
          <cell r="BH186" t="str">
            <v>-</v>
          </cell>
          <cell r="BI186" t="str">
            <v>-</v>
          </cell>
          <cell r="BJ186" t="str">
            <v>-</v>
          </cell>
          <cell r="BK186" t="str">
            <v>-</v>
          </cell>
          <cell r="BL186" t="str">
            <v>-</v>
          </cell>
          <cell r="BM186" t="str">
            <v>20120</v>
          </cell>
          <cell r="BN186" t="str">
            <v>21124</v>
          </cell>
          <cell r="BO186" t="str">
            <v>-</v>
          </cell>
          <cell r="BP186" t="str">
            <v>-</v>
          </cell>
          <cell r="BQ186" t="str">
            <v>-</v>
          </cell>
          <cell r="BR186" t="str">
            <v>-</v>
          </cell>
          <cell r="BS186" t="str">
            <v>-</v>
          </cell>
          <cell r="BT186" t="str">
            <v>-</v>
          </cell>
          <cell r="BU186" t="str">
            <v>-</v>
          </cell>
          <cell r="BV186" t="str">
            <v>-</v>
          </cell>
          <cell r="BW186" t="str">
            <v>30126</v>
          </cell>
          <cell r="BX186" t="str">
            <v>-</v>
          </cell>
          <cell r="BY186" t="str">
            <v>-</v>
          </cell>
          <cell r="CB186" t="str">
            <v>-</v>
          </cell>
          <cell r="CC186" t="str">
            <v>-</v>
          </cell>
          <cell r="CD186" t="str">
            <v>-</v>
          </cell>
          <cell r="CE186" t="str">
            <v>-</v>
          </cell>
          <cell r="CF186" t="str">
            <v>-</v>
          </cell>
          <cell r="CG186" t="str">
            <v>-</v>
          </cell>
          <cell r="CH186" t="str">
            <v>-</v>
          </cell>
          <cell r="CI186" t="str">
            <v>-</v>
          </cell>
          <cell r="CJ186" t="str">
            <v>-</v>
          </cell>
          <cell r="CK186" t="str">
            <v>-</v>
          </cell>
          <cell r="CL186" t="str">
            <v>-</v>
          </cell>
          <cell r="CM186" t="str">
            <v>-</v>
          </cell>
          <cell r="CN186" t="str">
            <v>-</v>
          </cell>
          <cell r="CO186" t="str">
            <v>-</v>
          </cell>
          <cell r="CP186" t="str">
            <v>-</v>
          </cell>
          <cell r="CQ186" t="str">
            <v>-</v>
          </cell>
          <cell r="CR186" t="str">
            <v>-</v>
          </cell>
          <cell r="CS186" t="str">
            <v>-</v>
          </cell>
          <cell r="CT186" t="str">
            <v>-</v>
          </cell>
          <cell r="CU186" t="str">
            <v>SAN BARTOLOMÉ ZOOGOCHO</v>
          </cell>
          <cell r="CV186" t="str">
            <v>SAN GABRIEL CHILAC</v>
          </cell>
          <cell r="CW186" t="str">
            <v>-</v>
          </cell>
          <cell r="CX186" t="str">
            <v>-</v>
          </cell>
          <cell r="CY186" t="str">
            <v>-</v>
          </cell>
          <cell r="CZ186" t="str">
            <v>-</v>
          </cell>
          <cell r="DB186" t="str">
            <v>-</v>
          </cell>
          <cell r="DC186" t="str">
            <v>-</v>
          </cell>
          <cell r="DD186" t="str">
            <v>-</v>
          </cell>
          <cell r="DE186" t="str">
            <v>PASO DE OVEJAS</v>
          </cell>
          <cell r="DF186" t="str">
            <v>-</v>
          </cell>
          <cell r="DG186" t="str">
            <v>-</v>
          </cell>
        </row>
        <row r="187">
          <cell r="AT187" t="str">
            <v>-</v>
          </cell>
          <cell r="AU187" t="str">
            <v>-</v>
          </cell>
          <cell r="AV187" t="str">
            <v>-</v>
          </cell>
          <cell r="AW187" t="str">
            <v>-</v>
          </cell>
          <cell r="AX187" t="str">
            <v>-</v>
          </cell>
          <cell r="AY187" t="str">
            <v>-</v>
          </cell>
          <cell r="AZ187" t="str">
            <v>-</v>
          </cell>
          <cell r="BA187" t="str">
            <v>-</v>
          </cell>
          <cell r="BB187" t="str">
            <v>-</v>
          </cell>
          <cell r="BC187" t="str">
            <v>-</v>
          </cell>
          <cell r="BD187" t="str">
            <v>-</v>
          </cell>
          <cell r="BE187" t="str">
            <v>-</v>
          </cell>
          <cell r="BF187" t="str">
            <v>-</v>
          </cell>
          <cell r="BG187" t="str">
            <v>-</v>
          </cell>
          <cell r="BH187" t="str">
            <v>-</v>
          </cell>
          <cell r="BI187" t="str">
            <v>-</v>
          </cell>
          <cell r="BJ187" t="str">
            <v>-</v>
          </cell>
          <cell r="BK187" t="str">
            <v>-</v>
          </cell>
          <cell r="BL187" t="str">
            <v>-</v>
          </cell>
          <cell r="BM187" t="str">
            <v>20121</v>
          </cell>
          <cell r="BN187" t="str">
            <v>21125</v>
          </cell>
          <cell r="BO187" t="str">
            <v>-</v>
          </cell>
          <cell r="BP187" t="str">
            <v>-</v>
          </cell>
          <cell r="BQ187" t="str">
            <v>-</v>
          </cell>
          <cell r="BR187" t="str">
            <v>-</v>
          </cell>
          <cell r="BS187" t="str">
            <v>-</v>
          </cell>
          <cell r="BT187" t="str">
            <v>-</v>
          </cell>
          <cell r="BU187" t="str">
            <v>-</v>
          </cell>
          <cell r="BV187" t="str">
            <v>-</v>
          </cell>
          <cell r="BW187" t="str">
            <v>30127</v>
          </cell>
          <cell r="BX187" t="str">
            <v>-</v>
          </cell>
          <cell r="BY187" t="str">
            <v>-</v>
          </cell>
          <cell r="CB187" t="str">
            <v>-</v>
          </cell>
          <cell r="CC187" t="str">
            <v>-</v>
          </cell>
          <cell r="CD187" t="str">
            <v>-</v>
          </cell>
          <cell r="CE187" t="str">
            <v>-</v>
          </cell>
          <cell r="CF187" t="str">
            <v>-</v>
          </cell>
          <cell r="CG187" t="str">
            <v>-</v>
          </cell>
          <cell r="CH187" t="str">
            <v>-</v>
          </cell>
          <cell r="CI187" t="str">
            <v>-</v>
          </cell>
          <cell r="CJ187" t="str">
            <v>-</v>
          </cell>
          <cell r="CK187" t="str">
            <v>-</v>
          </cell>
          <cell r="CL187" t="str">
            <v>-</v>
          </cell>
          <cell r="CM187" t="str">
            <v>-</v>
          </cell>
          <cell r="CN187" t="str">
            <v>-</v>
          </cell>
          <cell r="CO187" t="str">
            <v>-</v>
          </cell>
          <cell r="CP187" t="str">
            <v>-</v>
          </cell>
          <cell r="CQ187" t="str">
            <v>-</v>
          </cell>
          <cell r="CR187" t="str">
            <v>-</v>
          </cell>
          <cell r="CS187" t="str">
            <v>-</v>
          </cell>
          <cell r="CT187" t="str">
            <v>-</v>
          </cell>
          <cell r="CU187" t="str">
            <v>SAN BARTOLO SOYALTEPEC</v>
          </cell>
          <cell r="CV187" t="str">
            <v>SAN GREGORIO ATZOMPA</v>
          </cell>
          <cell r="CW187" t="str">
            <v>-</v>
          </cell>
          <cell r="CX187" t="str">
            <v>-</v>
          </cell>
          <cell r="CY187" t="str">
            <v>-</v>
          </cell>
          <cell r="CZ187" t="str">
            <v>-</v>
          </cell>
          <cell r="DB187" t="str">
            <v>-</v>
          </cell>
          <cell r="DC187" t="str">
            <v>-</v>
          </cell>
          <cell r="DD187" t="str">
            <v>-</v>
          </cell>
          <cell r="DE187" t="str">
            <v>LA PERLA</v>
          </cell>
          <cell r="DF187" t="str">
            <v>-</v>
          </cell>
          <cell r="DG187" t="str">
            <v>-</v>
          </cell>
        </row>
        <row r="188">
          <cell r="AT188" t="str">
            <v>-</v>
          </cell>
          <cell r="AU188" t="str">
            <v>-</v>
          </cell>
          <cell r="AV188" t="str">
            <v>-</v>
          </cell>
          <cell r="AW188" t="str">
            <v>-</v>
          </cell>
          <cell r="AX188" t="str">
            <v>-</v>
          </cell>
          <cell r="AY188" t="str">
            <v>-</v>
          </cell>
          <cell r="AZ188" t="str">
            <v>-</v>
          </cell>
          <cell r="BA188" t="str">
            <v>-</v>
          </cell>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BM188" t="str">
            <v>20122</v>
          </cell>
          <cell r="BN188" t="str">
            <v>21126</v>
          </cell>
          <cell r="BO188" t="str">
            <v>-</v>
          </cell>
          <cell r="BP188" t="str">
            <v>-</v>
          </cell>
          <cell r="BQ188" t="str">
            <v>-</v>
          </cell>
          <cell r="BR188" t="str">
            <v>-</v>
          </cell>
          <cell r="BS188" t="str">
            <v>-</v>
          </cell>
          <cell r="BT188" t="str">
            <v>-</v>
          </cell>
          <cell r="BU188" t="str">
            <v>-</v>
          </cell>
          <cell r="BV188" t="str">
            <v>-</v>
          </cell>
          <cell r="BW188" t="str">
            <v>30129</v>
          </cell>
          <cell r="BX188" t="str">
            <v>-</v>
          </cell>
          <cell r="BY188" t="str">
            <v>-</v>
          </cell>
          <cell r="CB188" t="str">
            <v>-</v>
          </cell>
          <cell r="CC188" t="str">
            <v>-</v>
          </cell>
          <cell r="CD188" t="str">
            <v>-</v>
          </cell>
          <cell r="CE188" t="str">
            <v>-</v>
          </cell>
          <cell r="CF188" t="str">
            <v>-</v>
          </cell>
          <cell r="CG188" t="str">
            <v>-</v>
          </cell>
          <cell r="CH188" t="str">
            <v>-</v>
          </cell>
          <cell r="CI188" t="str">
            <v>-</v>
          </cell>
          <cell r="CJ188" t="str">
            <v>-</v>
          </cell>
          <cell r="CK188" t="str">
            <v>-</v>
          </cell>
          <cell r="CL188" t="str">
            <v>-</v>
          </cell>
          <cell r="CM188" t="str">
            <v>-</v>
          </cell>
          <cell r="CN188" t="str">
            <v>-</v>
          </cell>
          <cell r="CO188" t="str">
            <v>-</v>
          </cell>
          <cell r="CP188" t="str">
            <v>-</v>
          </cell>
          <cell r="CQ188" t="str">
            <v>-</v>
          </cell>
          <cell r="CR188" t="str">
            <v>-</v>
          </cell>
          <cell r="CS188" t="str">
            <v>-</v>
          </cell>
          <cell r="CT188" t="str">
            <v>-</v>
          </cell>
          <cell r="CU188" t="str">
            <v>SAN BARTOLO YAUTEPEC</v>
          </cell>
          <cell r="CV188" t="str">
            <v>SAN JERÓNIMO TECUANIPAN</v>
          </cell>
          <cell r="CW188" t="str">
            <v>-</v>
          </cell>
          <cell r="CX188" t="str">
            <v>-</v>
          </cell>
          <cell r="CY188" t="str">
            <v>-</v>
          </cell>
          <cell r="CZ188" t="str">
            <v>-</v>
          </cell>
          <cell r="DB188" t="str">
            <v>-</v>
          </cell>
          <cell r="DC188" t="str">
            <v>-</v>
          </cell>
          <cell r="DD188" t="str">
            <v>-</v>
          </cell>
          <cell r="DE188" t="str">
            <v>PLATÓN SÁNCHEZ</v>
          </cell>
          <cell r="DF188" t="str">
            <v>-</v>
          </cell>
          <cell r="DG188" t="str">
            <v>-</v>
          </cell>
        </row>
        <row r="189">
          <cell r="AT189" t="str">
            <v>-</v>
          </cell>
          <cell r="AU189" t="str">
            <v>-</v>
          </cell>
          <cell r="AV189" t="str">
            <v>-</v>
          </cell>
          <cell r="AW189" t="str">
            <v>-</v>
          </cell>
          <cell r="AX189" t="str">
            <v>-</v>
          </cell>
          <cell r="AY189" t="str">
            <v>-</v>
          </cell>
          <cell r="AZ189" t="str">
            <v>-</v>
          </cell>
          <cell r="BA189" t="str">
            <v>-</v>
          </cell>
          <cell r="BB189" t="str">
            <v>-</v>
          </cell>
          <cell r="BC189" t="str">
            <v>-</v>
          </cell>
          <cell r="BD189" t="str">
            <v>-</v>
          </cell>
          <cell r="BE189" t="str">
            <v>-</v>
          </cell>
          <cell r="BF189" t="str">
            <v>-</v>
          </cell>
          <cell r="BG189" t="str">
            <v>-</v>
          </cell>
          <cell r="BH189" t="str">
            <v>-</v>
          </cell>
          <cell r="BI189" t="str">
            <v>-</v>
          </cell>
          <cell r="BJ189" t="str">
            <v>-</v>
          </cell>
          <cell r="BK189" t="str">
            <v>-</v>
          </cell>
          <cell r="BL189" t="str">
            <v>-</v>
          </cell>
          <cell r="BM189" t="str">
            <v>20123</v>
          </cell>
          <cell r="BN189" t="str">
            <v>21127</v>
          </cell>
          <cell r="BO189" t="str">
            <v>-</v>
          </cell>
          <cell r="BP189" t="str">
            <v>-</v>
          </cell>
          <cell r="BQ189" t="str">
            <v>-</v>
          </cell>
          <cell r="BR189" t="str">
            <v>-</v>
          </cell>
          <cell r="BS189" t="str">
            <v>-</v>
          </cell>
          <cell r="BT189" t="str">
            <v>-</v>
          </cell>
          <cell r="BU189" t="str">
            <v>-</v>
          </cell>
          <cell r="BV189" t="str">
            <v>-</v>
          </cell>
          <cell r="BW189" t="str">
            <v>30130</v>
          </cell>
          <cell r="BX189" t="str">
            <v>-</v>
          </cell>
          <cell r="BY189" t="str">
            <v>-</v>
          </cell>
          <cell r="CB189" t="str">
            <v>-</v>
          </cell>
          <cell r="CC189" t="str">
            <v>-</v>
          </cell>
          <cell r="CD189" t="str">
            <v>-</v>
          </cell>
          <cell r="CE189" t="str">
            <v>-</v>
          </cell>
          <cell r="CF189" t="str">
            <v>-</v>
          </cell>
          <cell r="CG189" t="str">
            <v>-</v>
          </cell>
          <cell r="CH189" t="str">
            <v>-</v>
          </cell>
          <cell r="CI189" t="str">
            <v>-</v>
          </cell>
          <cell r="CJ189" t="str">
            <v>-</v>
          </cell>
          <cell r="CK189" t="str">
            <v>-</v>
          </cell>
          <cell r="CL189" t="str">
            <v>-</v>
          </cell>
          <cell r="CM189" t="str">
            <v>-</v>
          </cell>
          <cell r="CN189" t="str">
            <v>-</v>
          </cell>
          <cell r="CO189" t="str">
            <v>-</v>
          </cell>
          <cell r="CP189" t="str">
            <v>-</v>
          </cell>
          <cell r="CQ189" t="str">
            <v>-</v>
          </cell>
          <cell r="CR189" t="str">
            <v>-</v>
          </cell>
          <cell r="CS189" t="str">
            <v>-</v>
          </cell>
          <cell r="CT189" t="str">
            <v>-</v>
          </cell>
          <cell r="CU189" t="str">
            <v>SAN BERNARDO MIXTEPEC</v>
          </cell>
          <cell r="CV189" t="str">
            <v>SAN JERÓNIMO XAYACATLÁN</v>
          </cell>
          <cell r="CW189" t="str">
            <v>-</v>
          </cell>
          <cell r="CX189" t="str">
            <v>-</v>
          </cell>
          <cell r="CY189" t="str">
            <v>-</v>
          </cell>
          <cell r="CZ189" t="str">
            <v>-</v>
          </cell>
          <cell r="DB189" t="str">
            <v>-</v>
          </cell>
          <cell r="DC189" t="str">
            <v>-</v>
          </cell>
          <cell r="DD189" t="str">
            <v>-</v>
          </cell>
          <cell r="DE189" t="str">
            <v>PLAYA VICENTE</v>
          </cell>
          <cell r="DF189" t="str">
            <v>-</v>
          </cell>
          <cell r="DG189" t="str">
            <v>-</v>
          </cell>
        </row>
        <row r="190">
          <cell r="AT190" t="str">
            <v>-</v>
          </cell>
          <cell r="AU190" t="str">
            <v>-</v>
          </cell>
          <cell r="AV190" t="str">
            <v>-</v>
          </cell>
          <cell r="AW190" t="str">
            <v>-</v>
          </cell>
          <cell r="AX190" t="str">
            <v>-</v>
          </cell>
          <cell r="AY190" t="str">
            <v>-</v>
          </cell>
          <cell r="AZ190" t="str">
            <v>-</v>
          </cell>
          <cell r="BA190" t="str">
            <v>-</v>
          </cell>
          <cell r="BB190" t="str">
            <v>-</v>
          </cell>
          <cell r="BC190" t="str">
            <v>-</v>
          </cell>
          <cell r="BD190" t="str">
            <v>-</v>
          </cell>
          <cell r="BE190" t="str">
            <v>-</v>
          </cell>
          <cell r="BF190" t="str">
            <v>-</v>
          </cell>
          <cell r="BG190" t="str">
            <v>-</v>
          </cell>
          <cell r="BH190" t="str">
            <v>-</v>
          </cell>
          <cell r="BI190" t="str">
            <v>-</v>
          </cell>
          <cell r="BJ190" t="str">
            <v>-</v>
          </cell>
          <cell r="BK190" t="str">
            <v>-</v>
          </cell>
          <cell r="BL190" t="str">
            <v>-</v>
          </cell>
          <cell r="BM190" t="str">
            <v>20124</v>
          </cell>
          <cell r="BN190" t="str">
            <v>21128</v>
          </cell>
          <cell r="BO190" t="str">
            <v>-</v>
          </cell>
          <cell r="BP190" t="str">
            <v>-</v>
          </cell>
          <cell r="BQ190" t="str">
            <v>-</v>
          </cell>
          <cell r="BR190" t="str">
            <v>-</v>
          </cell>
          <cell r="BS190" t="str">
            <v>-</v>
          </cell>
          <cell r="BT190" t="str">
            <v>-</v>
          </cell>
          <cell r="BU190" t="str">
            <v>-</v>
          </cell>
          <cell r="BV190" t="str">
            <v>-</v>
          </cell>
          <cell r="BW190" t="str">
            <v>30132</v>
          </cell>
          <cell r="BX190" t="str">
            <v>-</v>
          </cell>
          <cell r="BY190" t="str">
            <v>-</v>
          </cell>
          <cell r="CB190" t="str">
            <v>-</v>
          </cell>
          <cell r="CC190" t="str">
            <v>-</v>
          </cell>
          <cell r="CD190" t="str">
            <v>-</v>
          </cell>
          <cell r="CE190" t="str">
            <v>-</v>
          </cell>
          <cell r="CF190" t="str">
            <v>-</v>
          </cell>
          <cell r="CG190" t="str">
            <v>-</v>
          </cell>
          <cell r="CH190" t="str">
            <v>-</v>
          </cell>
          <cell r="CI190" t="str">
            <v>-</v>
          </cell>
          <cell r="CJ190" t="str">
            <v>-</v>
          </cell>
          <cell r="CK190" t="str">
            <v>-</v>
          </cell>
          <cell r="CL190" t="str">
            <v>-</v>
          </cell>
          <cell r="CM190" t="str">
            <v>-</v>
          </cell>
          <cell r="CN190" t="str">
            <v>-</v>
          </cell>
          <cell r="CO190" t="str">
            <v>-</v>
          </cell>
          <cell r="CP190" t="str">
            <v>-</v>
          </cell>
          <cell r="CQ190" t="str">
            <v>-</v>
          </cell>
          <cell r="CR190" t="str">
            <v>-</v>
          </cell>
          <cell r="CS190" t="str">
            <v>-</v>
          </cell>
          <cell r="CT190" t="str">
            <v>-</v>
          </cell>
          <cell r="CU190" t="str">
            <v>SAN BLAS ATEMPA</v>
          </cell>
          <cell r="CV190" t="str">
            <v>SAN JOSÉ CHIAPA</v>
          </cell>
          <cell r="CW190" t="str">
            <v>-</v>
          </cell>
          <cell r="CX190" t="str">
            <v>-</v>
          </cell>
          <cell r="CY190" t="str">
            <v>-</v>
          </cell>
          <cell r="CZ190" t="str">
            <v>-</v>
          </cell>
          <cell r="DB190" t="str">
            <v>-</v>
          </cell>
          <cell r="DC190" t="str">
            <v>-</v>
          </cell>
          <cell r="DD190" t="str">
            <v>-</v>
          </cell>
          <cell r="DE190" t="str">
            <v>LAS VIGAS DE RAMÍREZ</v>
          </cell>
          <cell r="DF190" t="str">
            <v>-</v>
          </cell>
          <cell r="DG190" t="str">
            <v>-</v>
          </cell>
        </row>
        <row r="191">
          <cell r="AT191" t="str">
            <v>-</v>
          </cell>
          <cell r="AU191" t="str">
            <v>-</v>
          </cell>
          <cell r="AV191" t="str">
            <v>-</v>
          </cell>
          <cell r="AW191" t="str">
            <v>-</v>
          </cell>
          <cell r="AX191" t="str">
            <v>-</v>
          </cell>
          <cell r="AY191" t="str">
            <v>-</v>
          </cell>
          <cell r="AZ191" t="str">
            <v>-</v>
          </cell>
          <cell r="BA191" t="str">
            <v>-</v>
          </cell>
          <cell r="BB191" t="str">
            <v>-</v>
          </cell>
          <cell r="BC191" t="str">
            <v>-</v>
          </cell>
          <cell r="BD191" t="str">
            <v>-</v>
          </cell>
          <cell r="BE191" t="str">
            <v>-</v>
          </cell>
          <cell r="BF191" t="str">
            <v>-</v>
          </cell>
          <cell r="BG191" t="str">
            <v>-</v>
          </cell>
          <cell r="BH191" t="str">
            <v>-</v>
          </cell>
          <cell r="BI191" t="str">
            <v>-</v>
          </cell>
          <cell r="BJ191" t="str">
            <v>-</v>
          </cell>
          <cell r="BK191" t="str">
            <v>-</v>
          </cell>
          <cell r="BL191" t="str">
            <v>-</v>
          </cell>
          <cell r="BM191" t="str">
            <v>20125</v>
          </cell>
          <cell r="BN191" t="str">
            <v>21129</v>
          </cell>
          <cell r="BO191" t="str">
            <v>-</v>
          </cell>
          <cell r="BP191" t="str">
            <v>-</v>
          </cell>
          <cell r="BQ191" t="str">
            <v>-</v>
          </cell>
          <cell r="BR191" t="str">
            <v>-</v>
          </cell>
          <cell r="BS191" t="str">
            <v>-</v>
          </cell>
          <cell r="BT191" t="str">
            <v>-</v>
          </cell>
          <cell r="BU191" t="str">
            <v>-</v>
          </cell>
          <cell r="BV191" t="str">
            <v>-</v>
          </cell>
          <cell r="BW191" t="str">
            <v>30133</v>
          </cell>
          <cell r="BX191" t="str">
            <v>-</v>
          </cell>
          <cell r="BY191" t="str">
            <v>-</v>
          </cell>
          <cell r="CB191" t="str">
            <v>-</v>
          </cell>
          <cell r="CC191" t="str">
            <v>-</v>
          </cell>
          <cell r="CD191" t="str">
            <v>-</v>
          </cell>
          <cell r="CE191" t="str">
            <v>-</v>
          </cell>
          <cell r="CF191" t="str">
            <v>-</v>
          </cell>
          <cell r="CG191" t="str">
            <v>-</v>
          </cell>
          <cell r="CH191" t="str">
            <v>-</v>
          </cell>
          <cell r="CI191" t="str">
            <v>-</v>
          </cell>
          <cell r="CJ191" t="str">
            <v>-</v>
          </cell>
          <cell r="CK191" t="str">
            <v>-</v>
          </cell>
          <cell r="CL191" t="str">
            <v>-</v>
          </cell>
          <cell r="CM191" t="str">
            <v>-</v>
          </cell>
          <cell r="CN191" t="str">
            <v>-</v>
          </cell>
          <cell r="CO191" t="str">
            <v>-</v>
          </cell>
          <cell r="CP191" t="str">
            <v>-</v>
          </cell>
          <cell r="CQ191" t="str">
            <v>-</v>
          </cell>
          <cell r="CR191" t="str">
            <v>-</v>
          </cell>
          <cell r="CS191" t="str">
            <v>-</v>
          </cell>
          <cell r="CT191" t="str">
            <v>-</v>
          </cell>
          <cell r="CU191" t="str">
            <v>SAN CARLOS YAUTEPEC</v>
          </cell>
          <cell r="CV191" t="str">
            <v>SAN JOSÉ MIAHUATLÁN</v>
          </cell>
          <cell r="CW191" t="str">
            <v>-</v>
          </cell>
          <cell r="CX191" t="str">
            <v>-</v>
          </cell>
          <cell r="CY191" t="str">
            <v>-</v>
          </cell>
          <cell r="CZ191" t="str">
            <v>-</v>
          </cell>
          <cell r="DB191" t="str">
            <v>-</v>
          </cell>
          <cell r="DC191" t="str">
            <v>-</v>
          </cell>
          <cell r="DD191" t="str">
            <v>-</v>
          </cell>
          <cell r="DE191" t="str">
            <v>PUEBLO VIEJO</v>
          </cell>
          <cell r="DF191" t="str">
            <v>-</v>
          </cell>
          <cell r="DG191" t="str">
            <v>-</v>
          </cell>
        </row>
        <row r="192">
          <cell r="AT192" t="str">
            <v>-</v>
          </cell>
          <cell r="AU192" t="str">
            <v>-</v>
          </cell>
          <cell r="AV192" t="str">
            <v>-</v>
          </cell>
          <cell r="AW192" t="str">
            <v>-</v>
          </cell>
          <cell r="AX192" t="str">
            <v>-</v>
          </cell>
          <cell r="AY192" t="str">
            <v>-</v>
          </cell>
          <cell r="AZ192" t="str">
            <v>-</v>
          </cell>
          <cell r="BA192" t="str">
            <v>-</v>
          </cell>
          <cell r="BB192" t="str">
            <v>-</v>
          </cell>
          <cell r="BC192" t="str">
            <v>-</v>
          </cell>
          <cell r="BD192" t="str">
            <v>-</v>
          </cell>
          <cell r="BE192" t="str">
            <v>-</v>
          </cell>
          <cell r="BF192" t="str">
            <v>-</v>
          </cell>
          <cell r="BG192" t="str">
            <v>-</v>
          </cell>
          <cell r="BH192" t="str">
            <v>-</v>
          </cell>
          <cell r="BI192" t="str">
            <v>-</v>
          </cell>
          <cell r="BJ192" t="str">
            <v>-</v>
          </cell>
          <cell r="BK192" t="str">
            <v>-</v>
          </cell>
          <cell r="BL192" t="str">
            <v>-</v>
          </cell>
          <cell r="BM192" t="str">
            <v>20126</v>
          </cell>
          <cell r="BN192" t="str">
            <v>21130</v>
          </cell>
          <cell r="BO192" t="str">
            <v>-</v>
          </cell>
          <cell r="BP192" t="str">
            <v>-</v>
          </cell>
          <cell r="BQ192" t="str">
            <v>-</v>
          </cell>
          <cell r="BR192" t="str">
            <v>-</v>
          </cell>
          <cell r="BS192" t="str">
            <v>-</v>
          </cell>
          <cell r="BT192" t="str">
            <v>-</v>
          </cell>
          <cell r="BU192" t="str">
            <v>-</v>
          </cell>
          <cell r="BV192" t="str">
            <v>-</v>
          </cell>
          <cell r="BW192" t="str">
            <v>30134</v>
          </cell>
          <cell r="BX192" t="str">
            <v>-</v>
          </cell>
          <cell r="BY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SAN CRISTÓBAL AMATLÁN</v>
          </cell>
          <cell r="CV192" t="str">
            <v>SAN JUAN ATENCO</v>
          </cell>
          <cell r="CW192" t="str">
            <v>-</v>
          </cell>
          <cell r="CX192" t="str">
            <v>-</v>
          </cell>
          <cell r="CY192" t="str">
            <v>-</v>
          </cell>
          <cell r="CZ192" t="str">
            <v>-</v>
          </cell>
          <cell r="DB192" t="str">
            <v>-</v>
          </cell>
          <cell r="DC192" t="str">
            <v>-</v>
          </cell>
          <cell r="DD192" t="str">
            <v>-</v>
          </cell>
          <cell r="DE192" t="str">
            <v>PUENTE NACIONAL</v>
          </cell>
          <cell r="DF192" t="str">
            <v>-</v>
          </cell>
          <cell r="DG192" t="str">
            <v>-</v>
          </cell>
        </row>
        <row r="193">
          <cell r="AT193" t="str">
            <v>-</v>
          </cell>
          <cell r="AU193" t="str">
            <v>-</v>
          </cell>
          <cell r="AV193" t="str">
            <v>-</v>
          </cell>
          <cell r="AW193" t="str">
            <v>-</v>
          </cell>
          <cell r="AX193" t="str">
            <v>-</v>
          </cell>
          <cell r="AY193" t="str">
            <v>-</v>
          </cell>
          <cell r="AZ193" t="str">
            <v>-</v>
          </cell>
          <cell r="BA193" t="str">
            <v>-</v>
          </cell>
          <cell r="BB193" t="str">
            <v>-</v>
          </cell>
          <cell r="BC193" t="str">
            <v>-</v>
          </cell>
          <cell r="BD193" t="str">
            <v>-</v>
          </cell>
          <cell r="BE193" t="str">
            <v>-</v>
          </cell>
          <cell r="BF193" t="str">
            <v>-</v>
          </cell>
          <cell r="BG193" t="str">
            <v>-</v>
          </cell>
          <cell r="BH193" t="str">
            <v>-</v>
          </cell>
          <cell r="BI193" t="str">
            <v>-</v>
          </cell>
          <cell r="BJ193" t="str">
            <v>-</v>
          </cell>
          <cell r="BK193" t="str">
            <v>-</v>
          </cell>
          <cell r="BL193" t="str">
            <v>-</v>
          </cell>
          <cell r="BM193" t="str">
            <v>20127</v>
          </cell>
          <cell r="BN193" t="str">
            <v>21131</v>
          </cell>
          <cell r="BO193" t="str">
            <v>-</v>
          </cell>
          <cell r="BP193" t="str">
            <v>-</v>
          </cell>
          <cell r="BQ193" t="str">
            <v>-</v>
          </cell>
          <cell r="BR193" t="str">
            <v>-</v>
          </cell>
          <cell r="BS193" t="str">
            <v>-</v>
          </cell>
          <cell r="BT193" t="str">
            <v>-</v>
          </cell>
          <cell r="BU193" t="str">
            <v>-</v>
          </cell>
          <cell r="BV193" t="str">
            <v>-</v>
          </cell>
          <cell r="BW193" t="str">
            <v>30135</v>
          </cell>
          <cell r="BX193" t="str">
            <v>-</v>
          </cell>
          <cell r="BY193" t="str">
            <v>-</v>
          </cell>
          <cell r="CB193" t="str">
            <v>-</v>
          </cell>
          <cell r="CC193" t="str">
            <v>-</v>
          </cell>
          <cell r="CD193" t="str">
            <v>-</v>
          </cell>
          <cell r="CE193" t="str">
            <v>-</v>
          </cell>
          <cell r="CF193" t="str">
            <v>-</v>
          </cell>
          <cell r="CG193" t="str">
            <v>-</v>
          </cell>
          <cell r="CH193" t="str">
            <v>-</v>
          </cell>
          <cell r="CI193" t="str">
            <v>-</v>
          </cell>
          <cell r="CJ193" t="str">
            <v>-</v>
          </cell>
          <cell r="CK193" t="str">
            <v>-</v>
          </cell>
          <cell r="CL193" t="str">
            <v>-</v>
          </cell>
          <cell r="CM193" t="str">
            <v>-</v>
          </cell>
          <cell r="CN193" t="str">
            <v>-</v>
          </cell>
          <cell r="CO193" t="str">
            <v>-</v>
          </cell>
          <cell r="CP193" t="str">
            <v>-</v>
          </cell>
          <cell r="CQ193" t="str">
            <v>-</v>
          </cell>
          <cell r="CR193" t="str">
            <v>-</v>
          </cell>
          <cell r="CS193" t="str">
            <v>-</v>
          </cell>
          <cell r="CT193" t="str">
            <v>-</v>
          </cell>
          <cell r="CU193" t="str">
            <v>SAN CRISTÓBAL AMOLTEPEC</v>
          </cell>
          <cell r="CV193" t="str">
            <v>SAN JUAN ATZOMPA</v>
          </cell>
          <cell r="CW193" t="str">
            <v>-</v>
          </cell>
          <cell r="CX193" t="str">
            <v>-</v>
          </cell>
          <cell r="CY193" t="str">
            <v>-</v>
          </cell>
          <cell r="CZ193" t="str">
            <v>-</v>
          </cell>
          <cell r="DB193" t="str">
            <v>-</v>
          </cell>
          <cell r="DC193" t="str">
            <v>-</v>
          </cell>
          <cell r="DD193" t="str">
            <v>-</v>
          </cell>
          <cell r="DE193" t="str">
            <v>RAFAEL DELGADO</v>
          </cell>
          <cell r="DF193" t="str">
            <v>-</v>
          </cell>
          <cell r="DG193" t="str">
            <v>-</v>
          </cell>
        </row>
        <row r="194">
          <cell r="AT194" t="str">
            <v>-</v>
          </cell>
          <cell r="AU194" t="str">
            <v>-</v>
          </cell>
          <cell r="AV194" t="str">
            <v>-</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t="str">
            <v>-</v>
          </cell>
          <cell r="BJ194" t="str">
            <v>-</v>
          </cell>
          <cell r="BK194" t="str">
            <v>-</v>
          </cell>
          <cell r="BL194" t="str">
            <v>-</v>
          </cell>
          <cell r="BM194" t="str">
            <v>20128</v>
          </cell>
          <cell r="BN194" t="str">
            <v>21133</v>
          </cell>
          <cell r="BO194" t="str">
            <v>-</v>
          </cell>
          <cell r="BP194" t="str">
            <v>-</v>
          </cell>
          <cell r="BQ194" t="str">
            <v>-</v>
          </cell>
          <cell r="BR194" t="str">
            <v>-</v>
          </cell>
          <cell r="BS194" t="str">
            <v>-</v>
          </cell>
          <cell r="BT194" t="str">
            <v>-</v>
          </cell>
          <cell r="BU194" t="str">
            <v>-</v>
          </cell>
          <cell r="BV194" t="str">
            <v>-</v>
          </cell>
          <cell r="BW194" t="str">
            <v>30136</v>
          </cell>
          <cell r="BX194" t="str">
            <v>-</v>
          </cell>
          <cell r="BY194" t="str">
            <v>-</v>
          </cell>
          <cell r="CB194" t="str">
            <v>-</v>
          </cell>
          <cell r="CC194" t="str">
            <v>-</v>
          </cell>
          <cell r="CD194" t="str">
            <v>-</v>
          </cell>
          <cell r="CE194" t="str">
            <v>-</v>
          </cell>
          <cell r="CF194" t="str">
            <v>-</v>
          </cell>
          <cell r="CG194" t="str">
            <v>-</v>
          </cell>
          <cell r="CH194" t="str">
            <v>-</v>
          </cell>
          <cell r="CI194" t="str">
            <v>-</v>
          </cell>
          <cell r="CJ194" t="str">
            <v>-</v>
          </cell>
          <cell r="CK194" t="str">
            <v>-</v>
          </cell>
          <cell r="CL194" t="str">
            <v>-</v>
          </cell>
          <cell r="CM194" t="str">
            <v>-</v>
          </cell>
          <cell r="CN194" t="str">
            <v>-</v>
          </cell>
          <cell r="CO194" t="str">
            <v>-</v>
          </cell>
          <cell r="CP194" t="str">
            <v>-</v>
          </cell>
          <cell r="CQ194" t="str">
            <v>-</v>
          </cell>
          <cell r="CR194" t="str">
            <v>-</v>
          </cell>
          <cell r="CS194" t="str">
            <v>-</v>
          </cell>
          <cell r="CT194" t="str">
            <v>-</v>
          </cell>
          <cell r="CU194" t="str">
            <v>SAN CRISTÓBAL LACHIRIOAG</v>
          </cell>
          <cell r="CV194" t="str">
            <v>SAN MARTÍN TOTOLTEPEC</v>
          </cell>
          <cell r="CW194" t="str">
            <v>-</v>
          </cell>
          <cell r="CX194" t="str">
            <v>-</v>
          </cell>
          <cell r="CY194" t="str">
            <v>-</v>
          </cell>
          <cell r="CZ194" t="str">
            <v>-</v>
          </cell>
          <cell r="DB194" t="str">
            <v>-</v>
          </cell>
          <cell r="DC194" t="str">
            <v>-</v>
          </cell>
          <cell r="DD194" t="str">
            <v>-</v>
          </cell>
          <cell r="DE194" t="str">
            <v>RAFAEL LUCIO</v>
          </cell>
          <cell r="DF194" t="str">
            <v>-</v>
          </cell>
          <cell r="DG194" t="str">
            <v>-</v>
          </cell>
        </row>
        <row r="195">
          <cell r="AT195" t="str">
            <v>-</v>
          </cell>
          <cell r="AU195" t="str">
            <v>-</v>
          </cell>
          <cell r="AV195" t="str">
            <v>-</v>
          </cell>
          <cell r="AW195" t="str">
            <v>-</v>
          </cell>
          <cell r="AX195" t="str">
            <v>-</v>
          </cell>
          <cell r="AY195" t="str">
            <v>-</v>
          </cell>
          <cell r="AZ195" t="str">
            <v>-</v>
          </cell>
          <cell r="BA195" t="str">
            <v>-</v>
          </cell>
          <cell r="BB195" t="str">
            <v>-</v>
          </cell>
          <cell r="BC195" t="str">
            <v>-</v>
          </cell>
          <cell r="BD195" t="str">
            <v>-</v>
          </cell>
          <cell r="BE195" t="str">
            <v>-</v>
          </cell>
          <cell r="BF195" t="str">
            <v>-</v>
          </cell>
          <cell r="BG195" t="str">
            <v>-</v>
          </cell>
          <cell r="BH195" t="str">
            <v>-</v>
          </cell>
          <cell r="BI195" t="str">
            <v>-</v>
          </cell>
          <cell r="BJ195" t="str">
            <v>-</v>
          </cell>
          <cell r="BK195" t="str">
            <v>-</v>
          </cell>
          <cell r="BL195" t="str">
            <v>-</v>
          </cell>
          <cell r="BM195" t="str">
            <v>20129</v>
          </cell>
          <cell r="BN195" t="str">
            <v>21134</v>
          </cell>
          <cell r="BO195" t="str">
            <v>-</v>
          </cell>
          <cell r="BP195" t="str">
            <v>-</v>
          </cell>
          <cell r="BQ195" t="str">
            <v>-</v>
          </cell>
          <cell r="BR195" t="str">
            <v>-</v>
          </cell>
          <cell r="BS195" t="str">
            <v>-</v>
          </cell>
          <cell r="BT195" t="str">
            <v>-</v>
          </cell>
          <cell r="BU195" t="str">
            <v>-</v>
          </cell>
          <cell r="BV195" t="str">
            <v>-</v>
          </cell>
          <cell r="BW195" t="str">
            <v>30137</v>
          </cell>
          <cell r="BX195" t="str">
            <v>-</v>
          </cell>
          <cell r="BY195" t="str">
            <v>-</v>
          </cell>
          <cell r="CB195" t="str">
            <v>-</v>
          </cell>
          <cell r="CC195" t="str">
            <v>-</v>
          </cell>
          <cell r="CD195" t="str">
            <v>-</v>
          </cell>
          <cell r="CE195" t="str">
            <v>-</v>
          </cell>
          <cell r="CF195" t="str">
            <v>-</v>
          </cell>
          <cell r="CG195" t="str">
            <v>-</v>
          </cell>
          <cell r="CH195" t="str">
            <v>-</v>
          </cell>
          <cell r="CI195" t="str">
            <v>-</v>
          </cell>
          <cell r="CJ195" t="str">
            <v>-</v>
          </cell>
          <cell r="CK195" t="str">
            <v>-</v>
          </cell>
          <cell r="CL195" t="str">
            <v>-</v>
          </cell>
          <cell r="CM195" t="str">
            <v>-</v>
          </cell>
          <cell r="CN195" t="str">
            <v>-</v>
          </cell>
          <cell r="CO195" t="str">
            <v>-</v>
          </cell>
          <cell r="CP195" t="str">
            <v>-</v>
          </cell>
          <cell r="CQ195" t="str">
            <v>-</v>
          </cell>
          <cell r="CR195" t="str">
            <v>-</v>
          </cell>
          <cell r="CS195" t="str">
            <v>-</v>
          </cell>
          <cell r="CT195" t="str">
            <v>-</v>
          </cell>
          <cell r="CU195" t="str">
            <v>SAN CRISTÓBAL SUCHIXTLAHUACA</v>
          </cell>
          <cell r="CV195" t="str">
            <v>SAN MATÍAS TLALANCALECA</v>
          </cell>
          <cell r="CW195" t="str">
            <v>-</v>
          </cell>
          <cell r="CX195" t="str">
            <v>-</v>
          </cell>
          <cell r="CY195" t="str">
            <v>-</v>
          </cell>
          <cell r="CZ195" t="str">
            <v>-</v>
          </cell>
          <cell r="DB195" t="str">
            <v>-</v>
          </cell>
          <cell r="DC195" t="str">
            <v>-</v>
          </cell>
          <cell r="DD195" t="str">
            <v>-</v>
          </cell>
          <cell r="DE195" t="str">
            <v>LOS REYES</v>
          </cell>
          <cell r="DF195" t="str">
            <v>-</v>
          </cell>
          <cell r="DG195" t="str">
            <v>-</v>
          </cell>
        </row>
        <row r="196">
          <cell r="AT196" t="str">
            <v>-</v>
          </cell>
          <cell r="AU196" t="str">
            <v>-</v>
          </cell>
          <cell r="AV196" t="str">
            <v>-</v>
          </cell>
          <cell r="AW196" t="str">
            <v>-</v>
          </cell>
          <cell r="AX196" t="str">
            <v>-</v>
          </cell>
          <cell r="AY196" t="str">
            <v>-</v>
          </cell>
          <cell r="AZ196" t="str">
            <v>-</v>
          </cell>
          <cell r="BA196" t="str">
            <v>-</v>
          </cell>
          <cell r="BB196" t="str">
            <v>-</v>
          </cell>
          <cell r="BC196" t="str">
            <v>-</v>
          </cell>
          <cell r="BD196" t="str">
            <v>-</v>
          </cell>
          <cell r="BE196" t="str">
            <v>-</v>
          </cell>
          <cell r="BF196" t="str">
            <v>-</v>
          </cell>
          <cell r="BG196" t="str">
            <v>-</v>
          </cell>
          <cell r="BH196" t="str">
            <v>-</v>
          </cell>
          <cell r="BI196" t="str">
            <v>-</v>
          </cell>
          <cell r="BJ196" t="str">
            <v>-</v>
          </cell>
          <cell r="BK196" t="str">
            <v>-</v>
          </cell>
          <cell r="BL196" t="str">
            <v>-</v>
          </cell>
          <cell r="BM196" t="str">
            <v>20130</v>
          </cell>
          <cell r="BN196" t="str">
            <v>21135</v>
          </cell>
          <cell r="BO196" t="str">
            <v>-</v>
          </cell>
          <cell r="BP196" t="str">
            <v>-</v>
          </cell>
          <cell r="BQ196" t="str">
            <v>-</v>
          </cell>
          <cell r="BR196" t="str">
            <v>-</v>
          </cell>
          <cell r="BS196" t="str">
            <v>-</v>
          </cell>
          <cell r="BT196" t="str">
            <v>-</v>
          </cell>
          <cell r="BU196" t="str">
            <v>-</v>
          </cell>
          <cell r="BV196" t="str">
            <v>-</v>
          </cell>
          <cell r="BW196" t="str">
            <v>30138</v>
          </cell>
          <cell r="BX196" t="str">
            <v>-</v>
          </cell>
          <cell r="BY196" t="str">
            <v>-</v>
          </cell>
          <cell r="CB196" t="str">
            <v>-</v>
          </cell>
          <cell r="CC196" t="str">
            <v>-</v>
          </cell>
          <cell r="CD196" t="str">
            <v>-</v>
          </cell>
          <cell r="CE196" t="str">
            <v>-</v>
          </cell>
          <cell r="CF196" t="str">
            <v>-</v>
          </cell>
          <cell r="CG196" t="str">
            <v>-</v>
          </cell>
          <cell r="CH196" t="str">
            <v>-</v>
          </cell>
          <cell r="CI196" t="str">
            <v>-</v>
          </cell>
          <cell r="CJ196" t="str">
            <v>-</v>
          </cell>
          <cell r="CK196" t="str">
            <v>-</v>
          </cell>
          <cell r="CL196" t="str">
            <v>-</v>
          </cell>
          <cell r="CM196" t="str">
            <v>-</v>
          </cell>
          <cell r="CN196" t="str">
            <v>-</v>
          </cell>
          <cell r="CO196" t="str">
            <v>-</v>
          </cell>
          <cell r="CP196" t="str">
            <v>-</v>
          </cell>
          <cell r="CQ196" t="str">
            <v>-</v>
          </cell>
          <cell r="CR196" t="str">
            <v>-</v>
          </cell>
          <cell r="CS196" t="str">
            <v>-</v>
          </cell>
          <cell r="CT196" t="str">
            <v>-</v>
          </cell>
          <cell r="CU196" t="str">
            <v>SAN DIONISIO DEL MAR</v>
          </cell>
          <cell r="CV196" t="str">
            <v>SAN MIGUEL IXITLÁN</v>
          </cell>
          <cell r="CW196" t="str">
            <v>-</v>
          </cell>
          <cell r="CX196" t="str">
            <v>-</v>
          </cell>
          <cell r="CY196" t="str">
            <v>-</v>
          </cell>
          <cell r="CZ196" t="str">
            <v>-</v>
          </cell>
          <cell r="DB196" t="str">
            <v>-</v>
          </cell>
          <cell r="DC196" t="str">
            <v>-</v>
          </cell>
          <cell r="DD196" t="str">
            <v>-</v>
          </cell>
          <cell r="DE196" t="str">
            <v>RÍO BLANCO</v>
          </cell>
          <cell r="DF196" t="str">
            <v>-</v>
          </cell>
          <cell r="DG196" t="str">
            <v>-</v>
          </cell>
        </row>
        <row r="197">
          <cell r="AT197" t="str">
            <v>-</v>
          </cell>
          <cell r="AU197" t="str">
            <v>-</v>
          </cell>
          <cell r="AV197" t="str">
            <v>-</v>
          </cell>
          <cell r="AW197" t="str">
            <v>-</v>
          </cell>
          <cell r="AX197" t="str">
            <v>-</v>
          </cell>
          <cell r="AY197" t="str">
            <v>-</v>
          </cell>
          <cell r="AZ197" t="str">
            <v>-</v>
          </cell>
          <cell r="BA197" t="str">
            <v>-</v>
          </cell>
          <cell r="BB197" t="str">
            <v>-</v>
          </cell>
          <cell r="BC197" t="str">
            <v>-</v>
          </cell>
          <cell r="BD197" t="str">
            <v>-</v>
          </cell>
          <cell r="BE197" t="str">
            <v>-</v>
          </cell>
          <cell r="BF197" t="str">
            <v>-</v>
          </cell>
          <cell r="BG197" t="str">
            <v>-</v>
          </cell>
          <cell r="BH197" t="str">
            <v>-</v>
          </cell>
          <cell r="BI197" t="str">
            <v>-</v>
          </cell>
          <cell r="BJ197" t="str">
            <v>-</v>
          </cell>
          <cell r="BK197" t="str">
            <v>-</v>
          </cell>
          <cell r="BL197" t="str">
            <v>-</v>
          </cell>
          <cell r="BM197" t="str">
            <v>20131</v>
          </cell>
          <cell r="BN197" t="str">
            <v>21136</v>
          </cell>
          <cell r="BO197" t="str">
            <v>-</v>
          </cell>
          <cell r="BP197" t="str">
            <v>-</v>
          </cell>
          <cell r="BQ197" t="str">
            <v>-</v>
          </cell>
          <cell r="BR197" t="str">
            <v>-</v>
          </cell>
          <cell r="BS197" t="str">
            <v>-</v>
          </cell>
          <cell r="BT197" t="str">
            <v>-</v>
          </cell>
          <cell r="BU197" t="str">
            <v>-</v>
          </cell>
          <cell r="BV197" t="str">
            <v>-</v>
          </cell>
          <cell r="BW197" t="str">
            <v>30139</v>
          </cell>
          <cell r="BX197" t="str">
            <v>-</v>
          </cell>
          <cell r="BY197" t="str">
            <v>-</v>
          </cell>
          <cell r="CB197" t="str">
            <v>-</v>
          </cell>
          <cell r="CC197" t="str">
            <v>-</v>
          </cell>
          <cell r="CD197" t="str">
            <v>-</v>
          </cell>
          <cell r="CE197" t="str">
            <v>-</v>
          </cell>
          <cell r="CF197" t="str">
            <v>-</v>
          </cell>
          <cell r="CG197" t="str">
            <v>-</v>
          </cell>
          <cell r="CH197" t="str">
            <v>-</v>
          </cell>
          <cell r="CI197" t="str">
            <v>-</v>
          </cell>
          <cell r="CJ197" t="str">
            <v>-</v>
          </cell>
          <cell r="CK197" t="str">
            <v>-</v>
          </cell>
          <cell r="CL197" t="str">
            <v>-</v>
          </cell>
          <cell r="CM197" t="str">
            <v>-</v>
          </cell>
          <cell r="CN197" t="str">
            <v>-</v>
          </cell>
          <cell r="CO197" t="str">
            <v>-</v>
          </cell>
          <cell r="CP197" t="str">
            <v>-</v>
          </cell>
          <cell r="CQ197" t="str">
            <v>-</v>
          </cell>
          <cell r="CR197" t="str">
            <v>-</v>
          </cell>
          <cell r="CS197" t="str">
            <v>-</v>
          </cell>
          <cell r="CT197" t="str">
            <v>-</v>
          </cell>
          <cell r="CU197" t="str">
            <v>SAN DIONISIO OCOTEPEC</v>
          </cell>
          <cell r="CV197" t="str">
            <v>SAN MIGUEL XOXTLA</v>
          </cell>
          <cell r="CW197" t="str">
            <v>-</v>
          </cell>
          <cell r="CX197" t="str">
            <v>-</v>
          </cell>
          <cell r="CY197" t="str">
            <v>-</v>
          </cell>
          <cell r="CZ197" t="str">
            <v>-</v>
          </cell>
          <cell r="DB197" t="str">
            <v>-</v>
          </cell>
          <cell r="DC197" t="str">
            <v>-</v>
          </cell>
          <cell r="DD197" t="str">
            <v>-</v>
          </cell>
          <cell r="DE197" t="str">
            <v>SALTABARRANCA</v>
          </cell>
          <cell r="DF197" t="str">
            <v>-</v>
          </cell>
          <cell r="DG197" t="str">
            <v>-</v>
          </cell>
        </row>
        <row r="198">
          <cell r="AT198" t="str">
            <v>-</v>
          </cell>
          <cell r="AU198" t="str">
            <v>-</v>
          </cell>
          <cell r="AV198" t="str">
            <v>-</v>
          </cell>
          <cell r="AW198" t="str">
            <v>-</v>
          </cell>
          <cell r="AX198" t="str">
            <v>-</v>
          </cell>
          <cell r="AY198" t="str">
            <v>-</v>
          </cell>
          <cell r="AZ198" t="str">
            <v>-</v>
          </cell>
          <cell r="BA198" t="str">
            <v>-</v>
          </cell>
          <cell r="BB198" t="str">
            <v>-</v>
          </cell>
          <cell r="BC198" t="str">
            <v>-</v>
          </cell>
          <cell r="BD198" t="str">
            <v>-</v>
          </cell>
          <cell r="BE198" t="str">
            <v>-</v>
          </cell>
          <cell r="BF198" t="str">
            <v>-</v>
          </cell>
          <cell r="BG198" t="str">
            <v>-</v>
          </cell>
          <cell r="BH198" t="str">
            <v>-</v>
          </cell>
          <cell r="BI198" t="str">
            <v>-</v>
          </cell>
          <cell r="BJ198" t="str">
            <v>-</v>
          </cell>
          <cell r="BK198" t="str">
            <v>-</v>
          </cell>
          <cell r="BL198" t="str">
            <v>-</v>
          </cell>
          <cell r="BM198" t="str">
            <v>20132</v>
          </cell>
          <cell r="BN198" t="str">
            <v>21137</v>
          </cell>
          <cell r="BO198" t="str">
            <v>-</v>
          </cell>
          <cell r="BP198" t="str">
            <v>-</v>
          </cell>
          <cell r="BQ198" t="str">
            <v>-</v>
          </cell>
          <cell r="BR198" t="str">
            <v>-</v>
          </cell>
          <cell r="BS198" t="str">
            <v>-</v>
          </cell>
          <cell r="BT198" t="str">
            <v>-</v>
          </cell>
          <cell r="BU198" t="str">
            <v>-</v>
          </cell>
          <cell r="BV198" t="str">
            <v>-</v>
          </cell>
          <cell r="BW198" t="str">
            <v>30140</v>
          </cell>
          <cell r="BX198" t="str">
            <v>-</v>
          </cell>
          <cell r="BY198" t="str">
            <v>-</v>
          </cell>
          <cell r="CB198" t="str">
            <v>-</v>
          </cell>
          <cell r="CC198" t="str">
            <v>-</v>
          </cell>
          <cell r="CD198" t="str">
            <v>-</v>
          </cell>
          <cell r="CE198" t="str">
            <v>-</v>
          </cell>
          <cell r="CF198" t="str">
            <v>-</v>
          </cell>
          <cell r="CG198" t="str">
            <v>-</v>
          </cell>
          <cell r="CH198" t="str">
            <v>-</v>
          </cell>
          <cell r="CI198" t="str">
            <v>-</v>
          </cell>
          <cell r="CJ198" t="str">
            <v>-</v>
          </cell>
          <cell r="CK198" t="str">
            <v>-</v>
          </cell>
          <cell r="CL198" t="str">
            <v>-</v>
          </cell>
          <cell r="CM198" t="str">
            <v>-</v>
          </cell>
          <cell r="CN198" t="str">
            <v>-</v>
          </cell>
          <cell r="CO198" t="str">
            <v>-</v>
          </cell>
          <cell r="CP198" t="str">
            <v>-</v>
          </cell>
          <cell r="CQ198" t="str">
            <v>-</v>
          </cell>
          <cell r="CR198" t="str">
            <v>-</v>
          </cell>
          <cell r="CS198" t="str">
            <v>-</v>
          </cell>
          <cell r="CT198" t="str">
            <v>-</v>
          </cell>
          <cell r="CU198" t="str">
            <v>SAN DIONISIO OCOTLÁN</v>
          </cell>
          <cell r="CV198" t="str">
            <v>SAN NICOLÁS BUENOS AIRES</v>
          </cell>
          <cell r="CW198" t="str">
            <v>-</v>
          </cell>
          <cell r="CX198" t="str">
            <v>-</v>
          </cell>
          <cell r="CY198" t="str">
            <v>-</v>
          </cell>
          <cell r="CZ198" t="str">
            <v>-</v>
          </cell>
          <cell r="DB198" t="str">
            <v>-</v>
          </cell>
          <cell r="DC198" t="str">
            <v>-</v>
          </cell>
          <cell r="DD198" t="str">
            <v>-</v>
          </cell>
          <cell r="DE198" t="str">
            <v>SAN ANDRÉS TENEJAPAN</v>
          </cell>
          <cell r="DF198" t="str">
            <v>-</v>
          </cell>
          <cell r="DG198" t="str">
            <v>-</v>
          </cell>
        </row>
        <row r="199">
          <cell r="AT199" t="str">
            <v>-</v>
          </cell>
          <cell r="AU199" t="str">
            <v>-</v>
          </cell>
          <cell r="AV199" t="str">
            <v>-</v>
          </cell>
          <cell r="AW199" t="str">
            <v>-</v>
          </cell>
          <cell r="AX199" t="str">
            <v>-</v>
          </cell>
          <cell r="AY199" t="str">
            <v>-</v>
          </cell>
          <cell r="AZ199" t="str">
            <v>-</v>
          </cell>
          <cell r="BA199" t="str">
            <v>-</v>
          </cell>
          <cell r="BB199" t="str">
            <v>-</v>
          </cell>
          <cell r="BC199" t="str">
            <v>-</v>
          </cell>
          <cell r="BD199" t="str">
            <v>-</v>
          </cell>
          <cell r="BE199" t="str">
            <v>-</v>
          </cell>
          <cell r="BF199" t="str">
            <v>-</v>
          </cell>
          <cell r="BG199" t="str">
            <v>-</v>
          </cell>
          <cell r="BH199" t="str">
            <v>-</v>
          </cell>
          <cell r="BI199" t="str">
            <v>-</v>
          </cell>
          <cell r="BJ199" t="str">
            <v>-</v>
          </cell>
          <cell r="BK199" t="str">
            <v>-</v>
          </cell>
          <cell r="BL199" t="str">
            <v>-</v>
          </cell>
          <cell r="BM199" t="str">
            <v>20133</v>
          </cell>
          <cell r="BN199" t="str">
            <v>21138</v>
          </cell>
          <cell r="BO199" t="str">
            <v>-</v>
          </cell>
          <cell r="BP199" t="str">
            <v>-</v>
          </cell>
          <cell r="BQ199" t="str">
            <v>-</v>
          </cell>
          <cell r="BR199" t="str">
            <v>-</v>
          </cell>
          <cell r="BS199" t="str">
            <v>-</v>
          </cell>
          <cell r="BT199" t="str">
            <v>-</v>
          </cell>
          <cell r="BU199" t="str">
            <v>-</v>
          </cell>
          <cell r="BV199" t="str">
            <v>-</v>
          </cell>
          <cell r="BW199" t="str">
            <v>30142</v>
          </cell>
          <cell r="BX199" t="str">
            <v>-</v>
          </cell>
          <cell r="BY199" t="str">
            <v>-</v>
          </cell>
          <cell r="CB199" t="str">
            <v>-</v>
          </cell>
          <cell r="CC199" t="str">
            <v>-</v>
          </cell>
          <cell r="CD199" t="str">
            <v>-</v>
          </cell>
          <cell r="CE199" t="str">
            <v>-</v>
          </cell>
          <cell r="CF199" t="str">
            <v>-</v>
          </cell>
          <cell r="CG199" t="str">
            <v>-</v>
          </cell>
          <cell r="CH199" t="str">
            <v>-</v>
          </cell>
          <cell r="CI199" t="str">
            <v>-</v>
          </cell>
          <cell r="CJ199" t="str">
            <v>-</v>
          </cell>
          <cell r="CK199" t="str">
            <v>-</v>
          </cell>
          <cell r="CL199" t="str">
            <v>-</v>
          </cell>
          <cell r="CM199" t="str">
            <v>-</v>
          </cell>
          <cell r="CN199" t="str">
            <v>-</v>
          </cell>
          <cell r="CO199" t="str">
            <v>-</v>
          </cell>
          <cell r="CP199" t="str">
            <v>-</v>
          </cell>
          <cell r="CQ199" t="str">
            <v>-</v>
          </cell>
          <cell r="CR199" t="str">
            <v>-</v>
          </cell>
          <cell r="CS199" t="str">
            <v>-</v>
          </cell>
          <cell r="CT199" t="str">
            <v>-</v>
          </cell>
          <cell r="CU199" t="str">
            <v>SAN ESTEBAN ATATLAHUCA</v>
          </cell>
          <cell r="CV199" t="str">
            <v>SAN NICOLÁS DE LOS RANCHOS</v>
          </cell>
          <cell r="CW199" t="str">
            <v>-</v>
          </cell>
          <cell r="CX199" t="str">
            <v>-</v>
          </cell>
          <cell r="CY199" t="str">
            <v>-</v>
          </cell>
          <cell r="CZ199" t="str">
            <v>-</v>
          </cell>
          <cell r="DB199" t="str">
            <v>-</v>
          </cell>
          <cell r="DC199" t="str">
            <v>-</v>
          </cell>
          <cell r="DD199" t="str">
            <v>-</v>
          </cell>
          <cell r="DE199" t="str">
            <v>SAN JUAN EVANGELISTA</v>
          </cell>
          <cell r="DF199" t="str">
            <v>-</v>
          </cell>
          <cell r="DG199" t="str">
            <v>-</v>
          </cell>
        </row>
        <row r="200">
          <cell r="AT200" t="str">
            <v>-</v>
          </cell>
          <cell r="AU200" t="str">
            <v>-</v>
          </cell>
          <cell r="AV200" t="str">
            <v>-</v>
          </cell>
          <cell r="AW200" t="str">
            <v>-</v>
          </cell>
          <cell r="AX200" t="str">
            <v>-</v>
          </cell>
          <cell r="AY200" t="str">
            <v>-</v>
          </cell>
          <cell r="AZ200" t="str">
            <v>-</v>
          </cell>
          <cell r="BA200" t="str">
            <v>-</v>
          </cell>
          <cell r="BB200" t="str">
            <v>-</v>
          </cell>
          <cell r="BC200" t="str">
            <v>-</v>
          </cell>
          <cell r="BD200" t="str">
            <v>-</v>
          </cell>
          <cell r="BE200" t="str">
            <v>-</v>
          </cell>
          <cell r="BF200" t="str">
            <v>-</v>
          </cell>
          <cell r="BG200" t="str">
            <v>-</v>
          </cell>
          <cell r="BH200" t="str">
            <v>-</v>
          </cell>
          <cell r="BI200" t="str">
            <v>-</v>
          </cell>
          <cell r="BJ200" t="str">
            <v>-</v>
          </cell>
          <cell r="BK200" t="str">
            <v>-</v>
          </cell>
          <cell r="BL200" t="str">
            <v>-</v>
          </cell>
          <cell r="BM200" t="str">
            <v>20134</v>
          </cell>
          <cell r="BN200" t="str">
            <v>21139</v>
          </cell>
          <cell r="BO200" t="str">
            <v>-</v>
          </cell>
          <cell r="BP200" t="str">
            <v>-</v>
          </cell>
          <cell r="BQ200" t="str">
            <v>-</v>
          </cell>
          <cell r="BR200" t="str">
            <v>-</v>
          </cell>
          <cell r="BS200" t="str">
            <v>-</v>
          </cell>
          <cell r="BT200" t="str">
            <v>-</v>
          </cell>
          <cell r="BU200" t="str">
            <v>-</v>
          </cell>
          <cell r="BV200" t="str">
            <v>-</v>
          </cell>
          <cell r="BW200" t="str">
            <v>30143</v>
          </cell>
          <cell r="BX200" t="str">
            <v>-</v>
          </cell>
          <cell r="BY200" t="str">
            <v>-</v>
          </cell>
          <cell r="CB200" t="str">
            <v>-</v>
          </cell>
          <cell r="CC200" t="str">
            <v>-</v>
          </cell>
          <cell r="CD200" t="str">
            <v>-</v>
          </cell>
          <cell r="CE200" t="str">
            <v>-</v>
          </cell>
          <cell r="CF200" t="str">
            <v>-</v>
          </cell>
          <cell r="CG200" t="str">
            <v>-</v>
          </cell>
          <cell r="CH200" t="str">
            <v>-</v>
          </cell>
          <cell r="CI200" t="str">
            <v>-</v>
          </cell>
          <cell r="CJ200" t="str">
            <v>-</v>
          </cell>
          <cell r="CK200" t="str">
            <v>-</v>
          </cell>
          <cell r="CL200" t="str">
            <v>-</v>
          </cell>
          <cell r="CM200" t="str">
            <v>-</v>
          </cell>
          <cell r="CN200" t="str">
            <v>-</v>
          </cell>
          <cell r="CO200" t="str">
            <v>-</v>
          </cell>
          <cell r="CP200" t="str">
            <v>-</v>
          </cell>
          <cell r="CQ200" t="str">
            <v>-</v>
          </cell>
          <cell r="CR200" t="str">
            <v>-</v>
          </cell>
          <cell r="CS200" t="str">
            <v>-</v>
          </cell>
          <cell r="CT200" t="str">
            <v>-</v>
          </cell>
          <cell r="CU200" t="str">
            <v>SAN FELIPE JALAPA DE DÍAZ</v>
          </cell>
          <cell r="CV200" t="str">
            <v>SAN PABLO ANICANO</v>
          </cell>
          <cell r="CW200" t="str">
            <v>-</v>
          </cell>
          <cell r="CX200" t="str">
            <v>-</v>
          </cell>
          <cell r="CY200" t="str">
            <v>-</v>
          </cell>
          <cell r="CZ200" t="str">
            <v>-</v>
          </cell>
          <cell r="DB200" t="str">
            <v>-</v>
          </cell>
          <cell r="DC200" t="str">
            <v>-</v>
          </cell>
          <cell r="DD200" t="str">
            <v>-</v>
          </cell>
          <cell r="DE200" t="str">
            <v>SANTIAGO TUXTLA</v>
          </cell>
          <cell r="DF200" t="str">
            <v>-</v>
          </cell>
          <cell r="DG200" t="str">
            <v>-</v>
          </cell>
        </row>
        <row r="201">
          <cell r="AT201" t="str">
            <v>-</v>
          </cell>
          <cell r="AU201" t="str">
            <v>-</v>
          </cell>
          <cell r="AV201" t="str">
            <v>-</v>
          </cell>
          <cell r="AW201" t="str">
            <v>-</v>
          </cell>
          <cell r="AX201" t="str">
            <v>-</v>
          </cell>
          <cell r="AY201" t="str">
            <v>-</v>
          </cell>
          <cell r="AZ201" t="str">
            <v>-</v>
          </cell>
          <cell r="BA201" t="str">
            <v>-</v>
          </cell>
          <cell r="BB201" t="str">
            <v>-</v>
          </cell>
          <cell r="BC201" t="str">
            <v>-</v>
          </cell>
          <cell r="BD201" t="str">
            <v>-</v>
          </cell>
          <cell r="BE201" t="str">
            <v>-</v>
          </cell>
          <cell r="BF201" t="str">
            <v>-</v>
          </cell>
          <cell r="BG201" t="str">
            <v>-</v>
          </cell>
          <cell r="BH201" t="str">
            <v>-</v>
          </cell>
          <cell r="BI201" t="str">
            <v>-</v>
          </cell>
          <cell r="BJ201" t="str">
            <v>-</v>
          </cell>
          <cell r="BK201" t="str">
            <v>-</v>
          </cell>
          <cell r="BL201" t="str">
            <v>-</v>
          </cell>
          <cell r="BM201" t="str">
            <v>20135</v>
          </cell>
          <cell r="BN201" t="str">
            <v>21141</v>
          </cell>
          <cell r="BO201" t="str">
            <v>-</v>
          </cell>
          <cell r="BP201" t="str">
            <v>-</v>
          </cell>
          <cell r="BQ201" t="str">
            <v>-</v>
          </cell>
          <cell r="BR201" t="str">
            <v>-</v>
          </cell>
          <cell r="BS201" t="str">
            <v>-</v>
          </cell>
          <cell r="BT201" t="str">
            <v>-</v>
          </cell>
          <cell r="BU201" t="str">
            <v>-</v>
          </cell>
          <cell r="BV201" t="str">
            <v>-</v>
          </cell>
          <cell r="BW201" t="str">
            <v>30144</v>
          </cell>
          <cell r="BX201" t="str">
            <v>-</v>
          </cell>
          <cell r="BY201" t="str">
            <v>-</v>
          </cell>
          <cell r="CB201" t="str">
            <v>-</v>
          </cell>
          <cell r="CC201" t="str">
            <v>-</v>
          </cell>
          <cell r="CD201" t="str">
            <v>-</v>
          </cell>
          <cell r="CE201" t="str">
            <v>-</v>
          </cell>
          <cell r="CF201" t="str">
            <v>-</v>
          </cell>
          <cell r="CG201" t="str">
            <v>-</v>
          </cell>
          <cell r="CH201" t="str">
            <v>-</v>
          </cell>
          <cell r="CI201" t="str">
            <v>-</v>
          </cell>
          <cell r="CJ201" t="str">
            <v>-</v>
          </cell>
          <cell r="CK201" t="str">
            <v>-</v>
          </cell>
          <cell r="CL201" t="str">
            <v>-</v>
          </cell>
          <cell r="CM201" t="str">
            <v>-</v>
          </cell>
          <cell r="CN201" t="str">
            <v>-</v>
          </cell>
          <cell r="CO201" t="str">
            <v>-</v>
          </cell>
          <cell r="CP201" t="str">
            <v>-</v>
          </cell>
          <cell r="CQ201" t="str">
            <v>-</v>
          </cell>
          <cell r="CR201" t="str">
            <v>-</v>
          </cell>
          <cell r="CS201" t="str">
            <v>-</v>
          </cell>
          <cell r="CT201" t="str">
            <v>-</v>
          </cell>
          <cell r="CU201" t="str">
            <v>SAN FELIPE TEJALÁPAM</v>
          </cell>
          <cell r="CV201" t="str">
            <v>SAN PEDRO YELOIXTLAHUACA</v>
          </cell>
          <cell r="CW201" t="str">
            <v>-</v>
          </cell>
          <cell r="CX201" t="str">
            <v>-</v>
          </cell>
          <cell r="CY201" t="str">
            <v>-</v>
          </cell>
          <cell r="CZ201" t="str">
            <v>-</v>
          </cell>
          <cell r="DB201" t="str">
            <v>-</v>
          </cell>
          <cell r="DC201" t="str">
            <v>-</v>
          </cell>
          <cell r="DD201" t="str">
            <v>-</v>
          </cell>
          <cell r="DE201" t="str">
            <v>SAYULA DE ALEMÁN</v>
          </cell>
          <cell r="DF201" t="str">
            <v>-</v>
          </cell>
          <cell r="DG201" t="str">
            <v>-</v>
          </cell>
        </row>
        <row r="202">
          <cell r="AT202" t="str">
            <v>-</v>
          </cell>
          <cell r="AU202" t="str">
            <v>-</v>
          </cell>
          <cell r="AV202" t="str">
            <v>-</v>
          </cell>
          <cell r="AW202" t="str">
            <v>-</v>
          </cell>
          <cell r="AX202" t="str">
            <v>-</v>
          </cell>
          <cell r="AY202" t="str">
            <v>-</v>
          </cell>
          <cell r="AZ202" t="str">
            <v>-</v>
          </cell>
          <cell r="BA202" t="str">
            <v>-</v>
          </cell>
          <cell r="BB202" t="str">
            <v>-</v>
          </cell>
          <cell r="BC202" t="str">
            <v>-</v>
          </cell>
          <cell r="BD202" t="str">
            <v>-</v>
          </cell>
          <cell r="BE202" t="str">
            <v>-</v>
          </cell>
          <cell r="BF202" t="str">
            <v>-</v>
          </cell>
          <cell r="BG202" t="str">
            <v>-</v>
          </cell>
          <cell r="BH202" t="str">
            <v>-</v>
          </cell>
          <cell r="BI202" t="str">
            <v>-</v>
          </cell>
          <cell r="BJ202" t="str">
            <v>-</v>
          </cell>
          <cell r="BK202" t="str">
            <v>-</v>
          </cell>
          <cell r="BL202" t="str">
            <v>-</v>
          </cell>
          <cell r="BM202" t="str">
            <v>20136</v>
          </cell>
          <cell r="BN202" t="str">
            <v>21142</v>
          </cell>
          <cell r="BO202" t="str">
            <v>-</v>
          </cell>
          <cell r="BP202" t="str">
            <v>-</v>
          </cell>
          <cell r="BQ202" t="str">
            <v>-</v>
          </cell>
          <cell r="BR202" t="str">
            <v>-</v>
          </cell>
          <cell r="BS202" t="str">
            <v>-</v>
          </cell>
          <cell r="BT202" t="str">
            <v>-</v>
          </cell>
          <cell r="BU202" t="str">
            <v>-</v>
          </cell>
          <cell r="BV202" t="str">
            <v>-</v>
          </cell>
          <cell r="BW202" t="str">
            <v>30145</v>
          </cell>
          <cell r="BX202" t="str">
            <v>-</v>
          </cell>
          <cell r="BY202" t="str">
            <v>-</v>
          </cell>
          <cell r="CB202" t="str">
            <v>-</v>
          </cell>
          <cell r="CC202" t="str">
            <v>-</v>
          </cell>
          <cell r="CD202" t="str">
            <v>-</v>
          </cell>
          <cell r="CE202" t="str">
            <v>-</v>
          </cell>
          <cell r="CF202" t="str">
            <v>-</v>
          </cell>
          <cell r="CG202" t="str">
            <v>-</v>
          </cell>
          <cell r="CH202" t="str">
            <v>-</v>
          </cell>
          <cell r="CI202" t="str">
            <v>-</v>
          </cell>
          <cell r="CJ202" t="str">
            <v>-</v>
          </cell>
          <cell r="CK202" t="str">
            <v>-</v>
          </cell>
          <cell r="CL202" t="str">
            <v>-</v>
          </cell>
          <cell r="CM202" t="str">
            <v>-</v>
          </cell>
          <cell r="CN202" t="str">
            <v>-</v>
          </cell>
          <cell r="CO202" t="str">
            <v>-</v>
          </cell>
          <cell r="CP202" t="str">
            <v>-</v>
          </cell>
          <cell r="CQ202" t="str">
            <v>-</v>
          </cell>
          <cell r="CR202" t="str">
            <v>-</v>
          </cell>
          <cell r="CS202" t="str">
            <v>-</v>
          </cell>
          <cell r="CT202" t="str">
            <v>-</v>
          </cell>
          <cell r="CU202" t="str">
            <v>SAN FELIPE USILA</v>
          </cell>
          <cell r="CV202" t="str">
            <v>SAN SALVADOR EL SECO</v>
          </cell>
          <cell r="CW202" t="str">
            <v>-</v>
          </cell>
          <cell r="CX202" t="str">
            <v>-</v>
          </cell>
          <cell r="CY202" t="str">
            <v>-</v>
          </cell>
          <cell r="CZ202" t="str">
            <v>-</v>
          </cell>
          <cell r="DB202" t="str">
            <v>-</v>
          </cell>
          <cell r="DC202" t="str">
            <v>-</v>
          </cell>
          <cell r="DD202" t="str">
            <v>-</v>
          </cell>
          <cell r="DE202" t="str">
            <v>SOCONUSCO</v>
          </cell>
          <cell r="DF202" t="str">
            <v>-</v>
          </cell>
          <cell r="DG202" t="str">
            <v>-</v>
          </cell>
        </row>
        <row r="203">
          <cell r="AT203" t="str">
            <v>-</v>
          </cell>
          <cell r="AU203" t="str">
            <v>-</v>
          </cell>
          <cell r="AV203" t="str">
            <v>-</v>
          </cell>
          <cell r="AW203" t="str">
            <v>-</v>
          </cell>
          <cell r="AX203" t="str">
            <v>-</v>
          </cell>
          <cell r="AY203" t="str">
            <v>-</v>
          </cell>
          <cell r="AZ203" t="str">
            <v>-</v>
          </cell>
          <cell r="BA203" t="str">
            <v>-</v>
          </cell>
          <cell r="BB203" t="str">
            <v>-</v>
          </cell>
          <cell r="BC203" t="str">
            <v>-</v>
          </cell>
          <cell r="BD203" t="str">
            <v>-</v>
          </cell>
          <cell r="BE203" t="str">
            <v>-</v>
          </cell>
          <cell r="BF203" t="str">
            <v>-</v>
          </cell>
          <cell r="BG203" t="str">
            <v>-</v>
          </cell>
          <cell r="BH203" t="str">
            <v>-</v>
          </cell>
          <cell r="BI203" t="str">
            <v>-</v>
          </cell>
          <cell r="BJ203" t="str">
            <v>-</v>
          </cell>
          <cell r="BK203" t="str">
            <v>-</v>
          </cell>
          <cell r="BL203" t="str">
            <v>-</v>
          </cell>
          <cell r="BM203" t="str">
            <v>20137</v>
          </cell>
          <cell r="BN203" t="str">
            <v>21143</v>
          </cell>
          <cell r="BO203" t="str">
            <v>-</v>
          </cell>
          <cell r="BP203" t="str">
            <v>-</v>
          </cell>
          <cell r="BQ203" t="str">
            <v>-</v>
          </cell>
          <cell r="BR203" t="str">
            <v>-</v>
          </cell>
          <cell r="BS203" t="str">
            <v>-</v>
          </cell>
          <cell r="BT203" t="str">
            <v>-</v>
          </cell>
          <cell r="BU203" t="str">
            <v>-</v>
          </cell>
          <cell r="BV203" t="str">
            <v>-</v>
          </cell>
          <cell r="BW203" t="str">
            <v>30146</v>
          </cell>
          <cell r="BX203" t="str">
            <v>-</v>
          </cell>
          <cell r="BY203" t="str">
            <v>-</v>
          </cell>
          <cell r="CB203" t="str">
            <v>-</v>
          </cell>
          <cell r="CC203" t="str">
            <v>-</v>
          </cell>
          <cell r="CD203" t="str">
            <v>-</v>
          </cell>
          <cell r="CE203" t="str">
            <v>-</v>
          </cell>
          <cell r="CF203" t="str">
            <v>-</v>
          </cell>
          <cell r="CG203" t="str">
            <v>-</v>
          </cell>
          <cell r="CH203" t="str">
            <v>-</v>
          </cell>
          <cell r="CI203" t="str">
            <v>-</v>
          </cell>
          <cell r="CJ203" t="str">
            <v>-</v>
          </cell>
          <cell r="CK203" t="str">
            <v>-</v>
          </cell>
          <cell r="CL203" t="str">
            <v>-</v>
          </cell>
          <cell r="CM203" t="str">
            <v>-</v>
          </cell>
          <cell r="CN203" t="str">
            <v>-</v>
          </cell>
          <cell r="CO203" t="str">
            <v>-</v>
          </cell>
          <cell r="CP203" t="str">
            <v>-</v>
          </cell>
          <cell r="CQ203" t="str">
            <v>-</v>
          </cell>
          <cell r="CR203" t="str">
            <v>-</v>
          </cell>
          <cell r="CS203" t="str">
            <v>-</v>
          </cell>
          <cell r="CT203" t="str">
            <v>-</v>
          </cell>
          <cell r="CU203" t="str">
            <v>SAN FRANCISCO CAHUACUÁ</v>
          </cell>
          <cell r="CV203" t="str">
            <v>SAN SALVADOR EL VERDE</v>
          </cell>
          <cell r="CW203" t="str">
            <v>-</v>
          </cell>
          <cell r="CX203" t="str">
            <v>-</v>
          </cell>
          <cell r="CY203" t="str">
            <v>-</v>
          </cell>
          <cell r="CZ203" t="str">
            <v>-</v>
          </cell>
          <cell r="DB203" t="str">
            <v>-</v>
          </cell>
          <cell r="DC203" t="str">
            <v>-</v>
          </cell>
          <cell r="DD203" t="str">
            <v>-</v>
          </cell>
          <cell r="DE203" t="str">
            <v>SOCHIAPA</v>
          </cell>
          <cell r="DF203" t="str">
            <v>-</v>
          </cell>
          <cell r="DG203" t="str">
            <v>-</v>
          </cell>
        </row>
        <row r="204">
          <cell r="AT204" t="str">
            <v>-</v>
          </cell>
          <cell r="AU204" t="str">
            <v>-</v>
          </cell>
          <cell r="AV204" t="str">
            <v>-</v>
          </cell>
          <cell r="AW204" t="str">
            <v>-</v>
          </cell>
          <cell r="AX204" t="str">
            <v>-</v>
          </cell>
          <cell r="AY204" t="str">
            <v>-</v>
          </cell>
          <cell r="AZ204" t="str">
            <v>-</v>
          </cell>
          <cell r="BA204" t="str">
            <v>-</v>
          </cell>
          <cell r="BB204" t="str">
            <v>-</v>
          </cell>
          <cell r="BC204" t="str">
            <v>-</v>
          </cell>
          <cell r="BD204" t="str">
            <v>-</v>
          </cell>
          <cell r="BE204" t="str">
            <v>-</v>
          </cell>
          <cell r="BF204" t="str">
            <v>-</v>
          </cell>
          <cell r="BG204" t="str">
            <v>-</v>
          </cell>
          <cell r="BH204" t="str">
            <v>-</v>
          </cell>
          <cell r="BI204" t="str">
            <v>-</v>
          </cell>
          <cell r="BJ204" t="str">
            <v>-</v>
          </cell>
          <cell r="BK204" t="str">
            <v>-</v>
          </cell>
          <cell r="BL204" t="str">
            <v>-</v>
          </cell>
          <cell r="BM204" t="str">
            <v>20138</v>
          </cell>
          <cell r="BN204" t="str">
            <v>21144</v>
          </cell>
          <cell r="BO204" t="str">
            <v>-</v>
          </cell>
          <cell r="BP204" t="str">
            <v>-</v>
          </cell>
          <cell r="BQ204" t="str">
            <v>-</v>
          </cell>
          <cell r="BR204" t="str">
            <v>-</v>
          </cell>
          <cell r="BS204" t="str">
            <v>-</v>
          </cell>
          <cell r="BT204" t="str">
            <v>-</v>
          </cell>
          <cell r="BU204" t="str">
            <v>-</v>
          </cell>
          <cell r="BV204" t="str">
            <v>-</v>
          </cell>
          <cell r="BW204" t="str">
            <v>30147</v>
          </cell>
          <cell r="BX204" t="str">
            <v>-</v>
          </cell>
          <cell r="BY204" t="str">
            <v>-</v>
          </cell>
          <cell r="CB204" t="str">
            <v>-</v>
          </cell>
          <cell r="CC204" t="str">
            <v>-</v>
          </cell>
          <cell r="CD204" t="str">
            <v>-</v>
          </cell>
          <cell r="CE204" t="str">
            <v>-</v>
          </cell>
          <cell r="CF204" t="str">
            <v>-</v>
          </cell>
          <cell r="CG204" t="str">
            <v>-</v>
          </cell>
          <cell r="CH204" t="str">
            <v>-</v>
          </cell>
          <cell r="CI204" t="str">
            <v>-</v>
          </cell>
          <cell r="CJ204" t="str">
            <v>-</v>
          </cell>
          <cell r="CK204" t="str">
            <v>-</v>
          </cell>
          <cell r="CL204" t="str">
            <v>-</v>
          </cell>
          <cell r="CM204" t="str">
            <v>-</v>
          </cell>
          <cell r="CN204" t="str">
            <v>-</v>
          </cell>
          <cell r="CO204" t="str">
            <v>-</v>
          </cell>
          <cell r="CP204" t="str">
            <v>-</v>
          </cell>
          <cell r="CQ204" t="str">
            <v>-</v>
          </cell>
          <cell r="CR204" t="str">
            <v>-</v>
          </cell>
          <cell r="CS204" t="str">
            <v>-</v>
          </cell>
          <cell r="CT204" t="str">
            <v>-</v>
          </cell>
          <cell r="CU204" t="str">
            <v>SAN FRANCISCO CAJONOS</v>
          </cell>
          <cell r="CV204" t="str">
            <v>SAN SALVADOR HUIXCOLOTLA</v>
          </cell>
          <cell r="CW204" t="str">
            <v>-</v>
          </cell>
          <cell r="CX204" t="str">
            <v>-</v>
          </cell>
          <cell r="CY204" t="str">
            <v>-</v>
          </cell>
          <cell r="CZ204" t="str">
            <v>-</v>
          </cell>
          <cell r="DB204" t="str">
            <v>-</v>
          </cell>
          <cell r="DC204" t="str">
            <v>-</v>
          </cell>
          <cell r="DD204" t="str">
            <v>-</v>
          </cell>
          <cell r="DE204" t="str">
            <v>SOLEDAD ATZOMPA</v>
          </cell>
          <cell r="DF204" t="str">
            <v>-</v>
          </cell>
          <cell r="DG204" t="str">
            <v>-</v>
          </cell>
        </row>
        <row r="205">
          <cell r="AT205" t="str">
            <v>-</v>
          </cell>
          <cell r="AU205" t="str">
            <v>-</v>
          </cell>
          <cell r="AV205" t="str">
            <v>-</v>
          </cell>
          <cell r="AW205" t="str">
            <v>-</v>
          </cell>
          <cell r="AX205" t="str">
            <v>-</v>
          </cell>
          <cell r="AY205" t="str">
            <v>-</v>
          </cell>
          <cell r="AZ205" t="str">
            <v>-</v>
          </cell>
          <cell r="BA205" t="str">
            <v>-</v>
          </cell>
          <cell r="BB205" t="str">
            <v>-</v>
          </cell>
          <cell r="BC205" t="str">
            <v>-</v>
          </cell>
          <cell r="BD205" t="str">
            <v>-</v>
          </cell>
          <cell r="BE205" t="str">
            <v>-</v>
          </cell>
          <cell r="BF205" t="str">
            <v>-</v>
          </cell>
          <cell r="BG205" t="str">
            <v>-</v>
          </cell>
          <cell r="BH205" t="str">
            <v>-</v>
          </cell>
          <cell r="BI205" t="str">
            <v>-</v>
          </cell>
          <cell r="BJ205" t="str">
            <v>-</v>
          </cell>
          <cell r="BK205" t="str">
            <v>-</v>
          </cell>
          <cell r="BL205" t="str">
            <v>-</v>
          </cell>
          <cell r="BM205" t="str">
            <v>20139</v>
          </cell>
          <cell r="BN205" t="str">
            <v>21145</v>
          </cell>
          <cell r="BO205" t="str">
            <v>-</v>
          </cell>
          <cell r="BP205" t="str">
            <v>-</v>
          </cell>
          <cell r="BQ205" t="str">
            <v>-</v>
          </cell>
          <cell r="BR205" t="str">
            <v>-</v>
          </cell>
          <cell r="BS205" t="str">
            <v>-</v>
          </cell>
          <cell r="BT205" t="str">
            <v>-</v>
          </cell>
          <cell r="BU205" t="str">
            <v>-</v>
          </cell>
          <cell r="BV205" t="str">
            <v>-</v>
          </cell>
          <cell r="BW205" t="str">
            <v>30148</v>
          </cell>
          <cell r="BX205" t="str">
            <v>-</v>
          </cell>
          <cell r="BY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SAN FRANCISCO CHAPULAPA</v>
          </cell>
          <cell r="CV205" t="str">
            <v>SAN SEBASTIÁN TLACOTEPEC</v>
          </cell>
          <cell r="CW205" t="str">
            <v>-</v>
          </cell>
          <cell r="CX205" t="str">
            <v>-</v>
          </cell>
          <cell r="CY205" t="str">
            <v>-</v>
          </cell>
          <cell r="CZ205" t="str">
            <v>-</v>
          </cell>
          <cell r="DB205" t="str">
            <v>-</v>
          </cell>
          <cell r="DC205" t="str">
            <v>-</v>
          </cell>
          <cell r="DD205" t="str">
            <v>-</v>
          </cell>
          <cell r="DE205" t="str">
            <v>SOLEDAD DE DOBLADO</v>
          </cell>
          <cell r="DF205" t="str">
            <v>-</v>
          </cell>
          <cell r="DG205" t="str">
            <v>-</v>
          </cell>
        </row>
        <row r="206">
          <cell r="AT206" t="str">
            <v>-</v>
          </cell>
          <cell r="AU206" t="str">
            <v>-</v>
          </cell>
          <cell r="AV206" t="str">
            <v>-</v>
          </cell>
          <cell r="AW206" t="str">
            <v>-</v>
          </cell>
          <cell r="AX206" t="str">
            <v>-</v>
          </cell>
          <cell r="AY206" t="str">
            <v>-</v>
          </cell>
          <cell r="AZ206" t="str">
            <v>-</v>
          </cell>
          <cell r="BA206" t="str">
            <v>-</v>
          </cell>
          <cell r="BB206" t="str">
            <v>-</v>
          </cell>
          <cell r="BC206" t="str">
            <v>-</v>
          </cell>
          <cell r="BD206" t="str">
            <v>-</v>
          </cell>
          <cell r="BE206" t="str">
            <v>-</v>
          </cell>
          <cell r="BF206" t="str">
            <v>-</v>
          </cell>
          <cell r="BG206" t="str">
            <v>-</v>
          </cell>
          <cell r="BH206" t="str">
            <v>-</v>
          </cell>
          <cell r="BI206" t="str">
            <v>-</v>
          </cell>
          <cell r="BJ206" t="str">
            <v>-</v>
          </cell>
          <cell r="BK206" t="str">
            <v>-</v>
          </cell>
          <cell r="BL206" t="str">
            <v>-</v>
          </cell>
          <cell r="BM206" t="str">
            <v>20140</v>
          </cell>
          <cell r="BN206" t="str">
            <v>21146</v>
          </cell>
          <cell r="BO206" t="str">
            <v>-</v>
          </cell>
          <cell r="BP206" t="str">
            <v>-</v>
          </cell>
          <cell r="BQ206" t="str">
            <v>-</v>
          </cell>
          <cell r="BR206" t="str">
            <v>-</v>
          </cell>
          <cell r="BS206" t="str">
            <v>-</v>
          </cell>
          <cell r="BT206" t="str">
            <v>-</v>
          </cell>
          <cell r="BU206" t="str">
            <v>-</v>
          </cell>
          <cell r="BV206" t="str">
            <v>-</v>
          </cell>
          <cell r="BW206" t="str">
            <v>30149</v>
          </cell>
          <cell r="BX206" t="str">
            <v>-</v>
          </cell>
          <cell r="BY206" t="str">
            <v>-</v>
          </cell>
          <cell r="CB206" t="str">
            <v>-</v>
          </cell>
          <cell r="CC206" t="str">
            <v>-</v>
          </cell>
          <cell r="CD206" t="str">
            <v>-</v>
          </cell>
          <cell r="CE206" t="str">
            <v>-</v>
          </cell>
          <cell r="CF206" t="str">
            <v>-</v>
          </cell>
          <cell r="CG206" t="str">
            <v>-</v>
          </cell>
          <cell r="CH206" t="str">
            <v>-</v>
          </cell>
          <cell r="CI206" t="str">
            <v>-</v>
          </cell>
          <cell r="CJ206" t="str">
            <v>-</v>
          </cell>
          <cell r="CK206" t="str">
            <v>-</v>
          </cell>
          <cell r="CL206" t="str">
            <v>-</v>
          </cell>
          <cell r="CM206" t="str">
            <v>-</v>
          </cell>
          <cell r="CN206" t="str">
            <v>-</v>
          </cell>
          <cell r="CO206" t="str">
            <v>-</v>
          </cell>
          <cell r="CP206" t="str">
            <v>-</v>
          </cell>
          <cell r="CQ206" t="str">
            <v>-</v>
          </cell>
          <cell r="CR206" t="str">
            <v>-</v>
          </cell>
          <cell r="CS206" t="str">
            <v>-</v>
          </cell>
          <cell r="CT206" t="str">
            <v>-</v>
          </cell>
          <cell r="CU206" t="str">
            <v>SAN FRANCISCO CHINDÚA</v>
          </cell>
          <cell r="CV206" t="str">
            <v>SANTA CATARINA TLALTEMPAN</v>
          </cell>
          <cell r="CW206" t="str">
            <v>-</v>
          </cell>
          <cell r="CX206" t="str">
            <v>-</v>
          </cell>
          <cell r="CY206" t="str">
            <v>-</v>
          </cell>
          <cell r="CZ206" t="str">
            <v>-</v>
          </cell>
          <cell r="DB206" t="str">
            <v>-</v>
          </cell>
          <cell r="DC206" t="str">
            <v>-</v>
          </cell>
          <cell r="DD206" t="str">
            <v>-</v>
          </cell>
          <cell r="DE206" t="str">
            <v>SOTEAPAN</v>
          </cell>
          <cell r="DF206" t="str">
            <v>-</v>
          </cell>
          <cell r="DG206" t="str">
            <v>-</v>
          </cell>
        </row>
        <row r="207">
          <cell r="AT207" t="str">
            <v>-</v>
          </cell>
          <cell r="AU207" t="str">
            <v>-</v>
          </cell>
          <cell r="AV207" t="str">
            <v>-</v>
          </cell>
          <cell r="AW207" t="str">
            <v>-</v>
          </cell>
          <cell r="AX207" t="str">
            <v>-</v>
          </cell>
          <cell r="AY207" t="str">
            <v>-</v>
          </cell>
          <cell r="AZ207" t="str">
            <v>-</v>
          </cell>
          <cell r="BA207" t="str">
            <v>-</v>
          </cell>
          <cell r="BB207" t="str">
            <v>-</v>
          </cell>
          <cell r="BC207" t="str">
            <v>-</v>
          </cell>
          <cell r="BD207" t="str">
            <v>-</v>
          </cell>
          <cell r="BE207" t="str">
            <v>-</v>
          </cell>
          <cell r="BF207" t="str">
            <v>-</v>
          </cell>
          <cell r="BG207" t="str">
            <v>-</v>
          </cell>
          <cell r="BH207" t="str">
            <v>-</v>
          </cell>
          <cell r="BI207" t="str">
            <v>-</v>
          </cell>
          <cell r="BJ207" t="str">
            <v>-</v>
          </cell>
          <cell r="BK207" t="str">
            <v>-</v>
          </cell>
          <cell r="BL207" t="str">
            <v>-</v>
          </cell>
          <cell r="BM207" t="str">
            <v>20141</v>
          </cell>
          <cell r="BN207" t="str">
            <v>21147</v>
          </cell>
          <cell r="BO207" t="str">
            <v>-</v>
          </cell>
          <cell r="BP207" t="str">
            <v>-</v>
          </cell>
          <cell r="BQ207" t="str">
            <v>-</v>
          </cell>
          <cell r="BR207" t="str">
            <v>-</v>
          </cell>
          <cell r="BS207" t="str">
            <v>-</v>
          </cell>
          <cell r="BT207" t="str">
            <v>-</v>
          </cell>
          <cell r="BU207" t="str">
            <v>-</v>
          </cell>
          <cell r="BV207" t="str">
            <v>-</v>
          </cell>
          <cell r="BW207" t="str">
            <v>30150</v>
          </cell>
          <cell r="BX207" t="str">
            <v>-</v>
          </cell>
          <cell r="BY207" t="str">
            <v>-</v>
          </cell>
          <cell r="CB207" t="str">
            <v>-</v>
          </cell>
          <cell r="CC207" t="str">
            <v>-</v>
          </cell>
          <cell r="CD207" t="str">
            <v>-</v>
          </cell>
          <cell r="CE207" t="str">
            <v>-</v>
          </cell>
          <cell r="CF207" t="str">
            <v>-</v>
          </cell>
          <cell r="CG207" t="str">
            <v>-</v>
          </cell>
          <cell r="CH207" t="str">
            <v>-</v>
          </cell>
          <cell r="CI207" t="str">
            <v>-</v>
          </cell>
          <cell r="CJ207" t="str">
            <v>-</v>
          </cell>
          <cell r="CK207" t="str">
            <v>-</v>
          </cell>
          <cell r="CL207" t="str">
            <v>-</v>
          </cell>
          <cell r="CM207" t="str">
            <v>-</v>
          </cell>
          <cell r="CN207" t="str">
            <v>-</v>
          </cell>
          <cell r="CO207" t="str">
            <v>-</v>
          </cell>
          <cell r="CP207" t="str">
            <v>-</v>
          </cell>
          <cell r="CQ207" t="str">
            <v>-</v>
          </cell>
          <cell r="CR207" t="str">
            <v>-</v>
          </cell>
          <cell r="CS207" t="str">
            <v>-</v>
          </cell>
          <cell r="CT207" t="str">
            <v>-</v>
          </cell>
          <cell r="CU207" t="str">
            <v>SAN FRANCISCO DEL MAR</v>
          </cell>
          <cell r="CV207" t="str">
            <v>SANTA INÉS AHUATEMPAN</v>
          </cell>
          <cell r="CW207" t="str">
            <v>-</v>
          </cell>
          <cell r="CX207" t="str">
            <v>-</v>
          </cell>
          <cell r="CY207" t="str">
            <v>-</v>
          </cell>
          <cell r="CZ207" t="str">
            <v>-</v>
          </cell>
          <cell r="DB207" t="str">
            <v>-</v>
          </cell>
          <cell r="DC207" t="str">
            <v>-</v>
          </cell>
          <cell r="DD207" t="str">
            <v>-</v>
          </cell>
          <cell r="DE207" t="str">
            <v>TAMALÍN</v>
          </cell>
          <cell r="DF207" t="str">
            <v>-</v>
          </cell>
          <cell r="DG207" t="str">
            <v>-</v>
          </cell>
        </row>
        <row r="208">
          <cell r="AT208" t="str">
            <v>-</v>
          </cell>
          <cell r="AU208" t="str">
            <v>-</v>
          </cell>
          <cell r="AV208" t="str">
            <v>-</v>
          </cell>
          <cell r="AW208" t="str">
            <v>-</v>
          </cell>
          <cell r="AX208" t="str">
            <v>-</v>
          </cell>
          <cell r="AY208" t="str">
            <v>-</v>
          </cell>
          <cell r="AZ208" t="str">
            <v>-</v>
          </cell>
          <cell r="BA208" t="str">
            <v>-</v>
          </cell>
          <cell r="BB208" t="str">
            <v>-</v>
          </cell>
          <cell r="BC208" t="str">
            <v>-</v>
          </cell>
          <cell r="BD208" t="str">
            <v>-</v>
          </cell>
          <cell r="BE208" t="str">
            <v>-</v>
          </cell>
          <cell r="BF208" t="str">
            <v>-</v>
          </cell>
          <cell r="BG208" t="str">
            <v>-</v>
          </cell>
          <cell r="BH208" t="str">
            <v>-</v>
          </cell>
          <cell r="BI208" t="str">
            <v>-</v>
          </cell>
          <cell r="BJ208" t="str">
            <v>-</v>
          </cell>
          <cell r="BK208" t="str">
            <v>-</v>
          </cell>
          <cell r="BL208" t="str">
            <v>-</v>
          </cell>
          <cell r="BM208" t="str">
            <v>20142</v>
          </cell>
          <cell r="BN208" t="str">
            <v>21148</v>
          </cell>
          <cell r="BO208" t="str">
            <v>-</v>
          </cell>
          <cell r="BP208" t="str">
            <v>-</v>
          </cell>
          <cell r="BQ208" t="str">
            <v>-</v>
          </cell>
          <cell r="BR208" t="str">
            <v>-</v>
          </cell>
          <cell r="BS208" t="str">
            <v>-</v>
          </cell>
          <cell r="BT208" t="str">
            <v>-</v>
          </cell>
          <cell r="BU208" t="str">
            <v>-</v>
          </cell>
          <cell r="BV208" t="str">
            <v>-</v>
          </cell>
          <cell r="BW208" t="str">
            <v>30151</v>
          </cell>
          <cell r="BX208" t="str">
            <v>-</v>
          </cell>
          <cell r="BY208" t="str">
            <v>-</v>
          </cell>
          <cell r="CB208" t="str">
            <v>-</v>
          </cell>
          <cell r="CC208" t="str">
            <v>-</v>
          </cell>
          <cell r="CD208" t="str">
            <v>-</v>
          </cell>
          <cell r="CE208" t="str">
            <v>-</v>
          </cell>
          <cell r="CF208" t="str">
            <v>-</v>
          </cell>
          <cell r="CG208" t="str">
            <v>-</v>
          </cell>
          <cell r="CH208" t="str">
            <v>-</v>
          </cell>
          <cell r="CI208" t="str">
            <v>-</v>
          </cell>
          <cell r="CJ208" t="str">
            <v>-</v>
          </cell>
          <cell r="CK208" t="str">
            <v>-</v>
          </cell>
          <cell r="CL208" t="str">
            <v>-</v>
          </cell>
          <cell r="CM208" t="str">
            <v>-</v>
          </cell>
          <cell r="CN208" t="str">
            <v>-</v>
          </cell>
          <cell r="CO208" t="str">
            <v>-</v>
          </cell>
          <cell r="CP208" t="str">
            <v>-</v>
          </cell>
          <cell r="CQ208" t="str">
            <v>-</v>
          </cell>
          <cell r="CR208" t="str">
            <v>-</v>
          </cell>
          <cell r="CS208" t="str">
            <v>-</v>
          </cell>
          <cell r="CT208" t="str">
            <v>-</v>
          </cell>
          <cell r="CU208" t="str">
            <v>SAN FRANCISCO HUEHUETLÁN</v>
          </cell>
          <cell r="CV208" t="str">
            <v>SANTA ISABEL CHOLULA</v>
          </cell>
          <cell r="CW208" t="str">
            <v>-</v>
          </cell>
          <cell r="CX208" t="str">
            <v>-</v>
          </cell>
          <cell r="CY208" t="str">
            <v>-</v>
          </cell>
          <cell r="CZ208" t="str">
            <v>-</v>
          </cell>
          <cell r="DB208" t="str">
            <v>-</v>
          </cell>
          <cell r="DC208" t="str">
            <v>-</v>
          </cell>
          <cell r="DD208" t="str">
            <v>-</v>
          </cell>
          <cell r="DE208" t="str">
            <v>TAMIAHUA</v>
          </cell>
          <cell r="DF208" t="str">
            <v>-</v>
          </cell>
          <cell r="DG208" t="str">
            <v>-</v>
          </cell>
        </row>
        <row r="209">
          <cell r="AT209" t="str">
            <v>-</v>
          </cell>
          <cell r="AU209" t="str">
            <v>-</v>
          </cell>
          <cell r="AV209" t="str">
            <v>-</v>
          </cell>
          <cell r="AW209" t="str">
            <v>-</v>
          </cell>
          <cell r="AX209" t="str">
            <v>-</v>
          </cell>
          <cell r="AY209" t="str">
            <v>-</v>
          </cell>
          <cell r="AZ209" t="str">
            <v>-</v>
          </cell>
          <cell r="BA209" t="str">
            <v>-</v>
          </cell>
          <cell r="BB209" t="str">
            <v>-</v>
          </cell>
          <cell r="BC209" t="str">
            <v>-</v>
          </cell>
          <cell r="BD209" t="str">
            <v>-</v>
          </cell>
          <cell r="BE209" t="str">
            <v>-</v>
          </cell>
          <cell r="BF209" t="str">
            <v>-</v>
          </cell>
          <cell r="BG209" t="str">
            <v>-</v>
          </cell>
          <cell r="BH209" t="str">
            <v>-</v>
          </cell>
          <cell r="BI209" t="str">
            <v>-</v>
          </cell>
          <cell r="BJ209" t="str">
            <v>-</v>
          </cell>
          <cell r="BK209" t="str">
            <v>-</v>
          </cell>
          <cell r="BL209" t="str">
            <v>-</v>
          </cell>
          <cell r="BM209" t="str">
            <v>20143</v>
          </cell>
          <cell r="BN209" t="str">
            <v>21149</v>
          </cell>
          <cell r="BO209" t="str">
            <v>-</v>
          </cell>
          <cell r="BP209" t="str">
            <v>-</v>
          </cell>
          <cell r="BQ209" t="str">
            <v>-</v>
          </cell>
          <cell r="BR209" t="str">
            <v>-</v>
          </cell>
          <cell r="BS209" t="str">
            <v>-</v>
          </cell>
          <cell r="BT209" t="str">
            <v>-</v>
          </cell>
          <cell r="BU209" t="str">
            <v>-</v>
          </cell>
          <cell r="BV209" t="str">
            <v>-</v>
          </cell>
          <cell r="BW209" t="str">
            <v>30152</v>
          </cell>
          <cell r="BX209" t="str">
            <v>-</v>
          </cell>
          <cell r="BY209" t="str">
            <v>-</v>
          </cell>
          <cell r="CB209" t="str">
            <v>-</v>
          </cell>
          <cell r="CC209" t="str">
            <v>-</v>
          </cell>
          <cell r="CD209" t="str">
            <v>-</v>
          </cell>
          <cell r="CE209" t="str">
            <v>-</v>
          </cell>
          <cell r="CF209" t="str">
            <v>-</v>
          </cell>
          <cell r="CG209" t="str">
            <v>-</v>
          </cell>
          <cell r="CH209" t="str">
            <v>-</v>
          </cell>
          <cell r="CI209" t="str">
            <v>-</v>
          </cell>
          <cell r="CJ209" t="str">
            <v>-</v>
          </cell>
          <cell r="CK209" t="str">
            <v>-</v>
          </cell>
          <cell r="CL209" t="str">
            <v>-</v>
          </cell>
          <cell r="CM209" t="str">
            <v>-</v>
          </cell>
          <cell r="CN209" t="str">
            <v>-</v>
          </cell>
          <cell r="CO209" t="str">
            <v>-</v>
          </cell>
          <cell r="CP209" t="str">
            <v>-</v>
          </cell>
          <cell r="CQ209" t="str">
            <v>-</v>
          </cell>
          <cell r="CR209" t="str">
            <v>-</v>
          </cell>
          <cell r="CS209" t="str">
            <v>-</v>
          </cell>
          <cell r="CT209" t="str">
            <v>-</v>
          </cell>
          <cell r="CU209" t="str">
            <v>SAN FRANCISCO IXHUATÁN</v>
          </cell>
          <cell r="CV209" t="str">
            <v>SANTIAGO MIAHUATLÁN</v>
          </cell>
          <cell r="CW209" t="str">
            <v>-</v>
          </cell>
          <cell r="CX209" t="str">
            <v>-</v>
          </cell>
          <cell r="CY209" t="str">
            <v>-</v>
          </cell>
          <cell r="CZ209" t="str">
            <v>-</v>
          </cell>
          <cell r="DB209" t="str">
            <v>-</v>
          </cell>
          <cell r="DC209" t="str">
            <v>-</v>
          </cell>
          <cell r="DD209" t="str">
            <v>-</v>
          </cell>
          <cell r="DE209" t="str">
            <v>TAMPICO ALTO</v>
          </cell>
          <cell r="DF209" t="str">
            <v>-</v>
          </cell>
          <cell r="DG209" t="str">
            <v>-</v>
          </cell>
        </row>
        <row r="210">
          <cell r="AT210" t="str">
            <v>-</v>
          </cell>
          <cell r="AU210" t="str">
            <v>-</v>
          </cell>
          <cell r="AV210" t="str">
            <v>-</v>
          </cell>
          <cell r="AW210" t="str">
            <v>-</v>
          </cell>
          <cell r="AX210" t="str">
            <v>-</v>
          </cell>
          <cell r="AY210" t="str">
            <v>-</v>
          </cell>
          <cell r="AZ210" t="str">
            <v>-</v>
          </cell>
          <cell r="BA210" t="str">
            <v>-</v>
          </cell>
          <cell r="BB210" t="str">
            <v>-</v>
          </cell>
          <cell r="BC210" t="str">
            <v>-</v>
          </cell>
          <cell r="BD210" t="str">
            <v>-</v>
          </cell>
          <cell r="BE210" t="str">
            <v>-</v>
          </cell>
          <cell r="BF210" t="str">
            <v>-</v>
          </cell>
          <cell r="BG210" t="str">
            <v>-</v>
          </cell>
          <cell r="BH210" t="str">
            <v>-</v>
          </cell>
          <cell r="BI210" t="str">
            <v>-</v>
          </cell>
          <cell r="BJ210" t="str">
            <v>-</v>
          </cell>
          <cell r="BK210" t="str">
            <v>-</v>
          </cell>
          <cell r="BL210" t="str">
            <v>-</v>
          </cell>
          <cell r="BM210" t="str">
            <v>20144</v>
          </cell>
          <cell r="BN210" t="str">
            <v>21150</v>
          </cell>
          <cell r="BO210" t="str">
            <v>-</v>
          </cell>
          <cell r="BP210" t="str">
            <v>-</v>
          </cell>
          <cell r="BQ210" t="str">
            <v>-</v>
          </cell>
          <cell r="BR210" t="str">
            <v>-</v>
          </cell>
          <cell r="BS210" t="str">
            <v>-</v>
          </cell>
          <cell r="BT210" t="str">
            <v>-</v>
          </cell>
          <cell r="BU210" t="str">
            <v>-</v>
          </cell>
          <cell r="BV210" t="str">
            <v>-</v>
          </cell>
          <cell r="BW210" t="str">
            <v>30153</v>
          </cell>
          <cell r="BX210" t="str">
            <v>-</v>
          </cell>
          <cell r="BY210" t="str">
            <v>-</v>
          </cell>
          <cell r="CB210" t="str">
            <v>-</v>
          </cell>
          <cell r="CC210" t="str">
            <v>-</v>
          </cell>
          <cell r="CD210" t="str">
            <v>-</v>
          </cell>
          <cell r="CE210" t="str">
            <v>-</v>
          </cell>
          <cell r="CF210" t="str">
            <v>-</v>
          </cell>
          <cell r="CG210" t="str">
            <v>-</v>
          </cell>
          <cell r="CH210" t="str">
            <v>-</v>
          </cell>
          <cell r="CI210" t="str">
            <v>-</v>
          </cell>
          <cell r="CJ210" t="str">
            <v>-</v>
          </cell>
          <cell r="CK210" t="str">
            <v>-</v>
          </cell>
          <cell r="CL210" t="str">
            <v>-</v>
          </cell>
          <cell r="CM210" t="str">
            <v>-</v>
          </cell>
          <cell r="CN210" t="str">
            <v>-</v>
          </cell>
          <cell r="CO210" t="str">
            <v>-</v>
          </cell>
          <cell r="CP210" t="str">
            <v>-</v>
          </cell>
          <cell r="CQ210" t="str">
            <v>-</v>
          </cell>
          <cell r="CR210" t="str">
            <v>-</v>
          </cell>
          <cell r="CS210" t="str">
            <v>-</v>
          </cell>
          <cell r="CT210" t="str">
            <v>-</v>
          </cell>
          <cell r="CU210" t="str">
            <v>SAN FRANCISCO JALTEPETONGO</v>
          </cell>
          <cell r="CV210" t="str">
            <v>HUEHUETLÁN EL GRANDE</v>
          </cell>
          <cell r="CW210" t="str">
            <v>-</v>
          </cell>
          <cell r="CX210" t="str">
            <v>-</v>
          </cell>
          <cell r="CY210" t="str">
            <v>-</v>
          </cell>
          <cell r="CZ210" t="str">
            <v>-</v>
          </cell>
          <cell r="DB210" t="str">
            <v>-</v>
          </cell>
          <cell r="DC210" t="str">
            <v>-</v>
          </cell>
          <cell r="DD210" t="str">
            <v>-</v>
          </cell>
          <cell r="DE210" t="str">
            <v>TANCOCO</v>
          </cell>
          <cell r="DF210" t="str">
            <v>-</v>
          </cell>
          <cell r="DG210" t="str">
            <v>-</v>
          </cell>
        </row>
        <row r="211">
          <cell r="AT211" t="str">
            <v>-</v>
          </cell>
          <cell r="AU211" t="str">
            <v>-</v>
          </cell>
          <cell r="AV211" t="str">
            <v>-</v>
          </cell>
          <cell r="AW211" t="str">
            <v>-</v>
          </cell>
          <cell r="AX211" t="str">
            <v>-</v>
          </cell>
          <cell r="AY211" t="str">
            <v>-</v>
          </cell>
          <cell r="AZ211" t="str">
            <v>-</v>
          </cell>
          <cell r="BA211" t="str">
            <v>-</v>
          </cell>
          <cell r="BB211" t="str">
            <v>-</v>
          </cell>
          <cell r="BC211" t="str">
            <v>-</v>
          </cell>
          <cell r="BD211" t="str">
            <v>-</v>
          </cell>
          <cell r="BE211" t="str">
            <v>-</v>
          </cell>
          <cell r="BF211" t="str">
            <v>-</v>
          </cell>
          <cell r="BG211" t="str">
            <v>-</v>
          </cell>
          <cell r="BH211" t="str">
            <v>-</v>
          </cell>
          <cell r="BI211" t="str">
            <v>-</v>
          </cell>
          <cell r="BJ211" t="str">
            <v>-</v>
          </cell>
          <cell r="BK211" t="str">
            <v>-</v>
          </cell>
          <cell r="BL211" t="str">
            <v>-</v>
          </cell>
          <cell r="BM211" t="str">
            <v>20145</v>
          </cell>
          <cell r="BN211" t="str">
            <v>21151</v>
          </cell>
          <cell r="BO211" t="str">
            <v>-</v>
          </cell>
          <cell r="BP211" t="str">
            <v>-</v>
          </cell>
          <cell r="BQ211" t="str">
            <v>-</v>
          </cell>
          <cell r="BR211" t="str">
            <v>-</v>
          </cell>
          <cell r="BS211" t="str">
            <v>-</v>
          </cell>
          <cell r="BT211" t="str">
            <v>-</v>
          </cell>
          <cell r="BU211" t="str">
            <v>-</v>
          </cell>
          <cell r="BV211" t="str">
            <v>-</v>
          </cell>
          <cell r="BW211" t="str">
            <v>30154</v>
          </cell>
          <cell r="BX211" t="str">
            <v>-</v>
          </cell>
          <cell r="BY211" t="str">
            <v>-</v>
          </cell>
          <cell r="CB211" t="str">
            <v>-</v>
          </cell>
          <cell r="CC211" t="str">
            <v>-</v>
          </cell>
          <cell r="CD211" t="str">
            <v>-</v>
          </cell>
          <cell r="CE211" t="str">
            <v>-</v>
          </cell>
          <cell r="CF211" t="str">
            <v>-</v>
          </cell>
          <cell r="CG211" t="str">
            <v>-</v>
          </cell>
          <cell r="CH211" t="str">
            <v>-</v>
          </cell>
          <cell r="CI211" t="str">
            <v>-</v>
          </cell>
          <cell r="CJ211" t="str">
            <v>-</v>
          </cell>
          <cell r="CK211" t="str">
            <v>-</v>
          </cell>
          <cell r="CL211" t="str">
            <v>-</v>
          </cell>
          <cell r="CM211" t="str">
            <v>-</v>
          </cell>
          <cell r="CN211" t="str">
            <v>-</v>
          </cell>
          <cell r="CO211" t="str">
            <v>-</v>
          </cell>
          <cell r="CP211" t="str">
            <v>-</v>
          </cell>
          <cell r="CQ211" t="str">
            <v>-</v>
          </cell>
          <cell r="CR211" t="str">
            <v>-</v>
          </cell>
          <cell r="CS211" t="str">
            <v>-</v>
          </cell>
          <cell r="CT211" t="str">
            <v>-</v>
          </cell>
          <cell r="CU211" t="str">
            <v>SAN FRANCISCO LACHIGOLÓ</v>
          </cell>
          <cell r="CV211" t="str">
            <v>SANTO TOMÁS HUEYOTLIPAN</v>
          </cell>
          <cell r="CW211" t="str">
            <v>-</v>
          </cell>
          <cell r="CX211" t="str">
            <v>-</v>
          </cell>
          <cell r="CY211" t="str">
            <v>-</v>
          </cell>
          <cell r="CZ211" t="str">
            <v>-</v>
          </cell>
          <cell r="DB211" t="str">
            <v>-</v>
          </cell>
          <cell r="DC211" t="str">
            <v>-</v>
          </cell>
          <cell r="DD211" t="str">
            <v>-</v>
          </cell>
          <cell r="DE211" t="str">
            <v>TANTIMA</v>
          </cell>
          <cell r="DF211" t="str">
            <v>-</v>
          </cell>
          <cell r="DG211" t="str">
            <v>-</v>
          </cell>
        </row>
        <row r="212">
          <cell r="AT212" t="str">
            <v>-</v>
          </cell>
          <cell r="AU212" t="str">
            <v>-</v>
          </cell>
          <cell r="AV212" t="str">
            <v>-</v>
          </cell>
          <cell r="AW212" t="str">
            <v>-</v>
          </cell>
          <cell r="AX212" t="str">
            <v>-</v>
          </cell>
          <cell r="AY212" t="str">
            <v>-</v>
          </cell>
          <cell r="AZ212" t="str">
            <v>-</v>
          </cell>
          <cell r="BA212" t="str">
            <v>-</v>
          </cell>
          <cell r="BB212" t="str">
            <v>-</v>
          </cell>
          <cell r="BC212" t="str">
            <v>-</v>
          </cell>
          <cell r="BD212" t="str">
            <v>-</v>
          </cell>
          <cell r="BE212" t="str">
            <v>-</v>
          </cell>
          <cell r="BF212" t="str">
            <v>-</v>
          </cell>
          <cell r="BG212" t="str">
            <v>-</v>
          </cell>
          <cell r="BH212" t="str">
            <v>-</v>
          </cell>
          <cell r="BI212" t="str">
            <v>-</v>
          </cell>
          <cell r="BJ212" t="str">
            <v>-</v>
          </cell>
          <cell r="BK212" t="str">
            <v>-</v>
          </cell>
          <cell r="BL212" t="str">
            <v>-</v>
          </cell>
          <cell r="BM212" t="str">
            <v>20146</v>
          </cell>
          <cell r="BN212" t="str">
            <v>21152</v>
          </cell>
          <cell r="BO212" t="str">
            <v>-</v>
          </cell>
          <cell r="BP212" t="str">
            <v>-</v>
          </cell>
          <cell r="BQ212" t="str">
            <v>-</v>
          </cell>
          <cell r="BR212" t="str">
            <v>-</v>
          </cell>
          <cell r="BS212" t="str">
            <v>-</v>
          </cell>
          <cell r="BT212" t="str">
            <v>-</v>
          </cell>
          <cell r="BU212" t="str">
            <v>-</v>
          </cell>
          <cell r="BV212" t="str">
            <v>-</v>
          </cell>
          <cell r="BW212" t="str">
            <v>30156</v>
          </cell>
          <cell r="BX212" t="str">
            <v>-</v>
          </cell>
          <cell r="BY212" t="str">
            <v>-</v>
          </cell>
          <cell r="CB212" t="str">
            <v>-</v>
          </cell>
          <cell r="CC212" t="str">
            <v>-</v>
          </cell>
          <cell r="CD212" t="str">
            <v>-</v>
          </cell>
          <cell r="CE212" t="str">
            <v>-</v>
          </cell>
          <cell r="CF212" t="str">
            <v>-</v>
          </cell>
          <cell r="CG212" t="str">
            <v>-</v>
          </cell>
          <cell r="CH212" t="str">
            <v>-</v>
          </cell>
          <cell r="CI212" t="str">
            <v>-</v>
          </cell>
          <cell r="CJ212" t="str">
            <v>-</v>
          </cell>
          <cell r="CK212" t="str">
            <v>-</v>
          </cell>
          <cell r="CL212" t="str">
            <v>-</v>
          </cell>
          <cell r="CM212" t="str">
            <v>-</v>
          </cell>
          <cell r="CN212" t="str">
            <v>-</v>
          </cell>
          <cell r="CO212" t="str">
            <v>-</v>
          </cell>
          <cell r="CP212" t="str">
            <v>-</v>
          </cell>
          <cell r="CQ212" t="str">
            <v>-</v>
          </cell>
          <cell r="CR212" t="str">
            <v>-</v>
          </cell>
          <cell r="CS212" t="str">
            <v>-</v>
          </cell>
          <cell r="CT212" t="str">
            <v>-</v>
          </cell>
          <cell r="CU212" t="str">
            <v>SAN FRANCISCO LOGUECHE</v>
          </cell>
          <cell r="CV212" t="str">
            <v>SOLTEPEC</v>
          </cell>
          <cell r="CW212" t="str">
            <v>-</v>
          </cell>
          <cell r="CX212" t="str">
            <v>-</v>
          </cell>
          <cell r="CY212" t="str">
            <v>-</v>
          </cell>
          <cell r="CZ212" t="str">
            <v>-</v>
          </cell>
          <cell r="DB212" t="str">
            <v>-</v>
          </cell>
          <cell r="DC212" t="str">
            <v>-</v>
          </cell>
          <cell r="DD212" t="str">
            <v>-</v>
          </cell>
          <cell r="DE212" t="str">
            <v>TATATILA</v>
          </cell>
          <cell r="DF212" t="str">
            <v>-</v>
          </cell>
          <cell r="DG212" t="str">
            <v>-</v>
          </cell>
        </row>
        <row r="213">
          <cell r="AT213" t="str">
            <v>-</v>
          </cell>
          <cell r="AU213" t="str">
            <v>-</v>
          </cell>
          <cell r="AV213" t="str">
            <v>-</v>
          </cell>
          <cell r="AW213" t="str">
            <v>-</v>
          </cell>
          <cell r="AX213" t="str">
            <v>-</v>
          </cell>
          <cell r="AY213" t="str">
            <v>-</v>
          </cell>
          <cell r="AZ213" t="str">
            <v>-</v>
          </cell>
          <cell r="BA213" t="str">
            <v>-</v>
          </cell>
          <cell r="BB213" t="str">
            <v>-</v>
          </cell>
          <cell r="BC213" t="str">
            <v>-</v>
          </cell>
          <cell r="BD213" t="str">
            <v>-</v>
          </cell>
          <cell r="BE213" t="str">
            <v>-</v>
          </cell>
          <cell r="BF213" t="str">
            <v>-</v>
          </cell>
          <cell r="BG213" t="str">
            <v>-</v>
          </cell>
          <cell r="BH213" t="str">
            <v>-</v>
          </cell>
          <cell r="BI213" t="str">
            <v>-</v>
          </cell>
          <cell r="BJ213" t="str">
            <v>-</v>
          </cell>
          <cell r="BK213" t="str">
            <v>-</v>
          </cell>
          <cell r="BL213" t="str">
            <v>-</v>
          </cell>
          <cell r="BM213" t="str">
            <v>20147</v>
          </cell>
          <cell r="BN213" t="str">
            <v>21153</v>
          </cell>
          <cell r="BO213" t="str">
            <v>-</v>
          </cell>
          <cell r="BP213" t="str">
            <v>-</v>
          </cell>
          <cell r="BQ213" t="str">
            <v>-</v>
          </cell>
          <cell r="BR213" t="str">
            <v>-</v>
          </cell>
          <cell r="BS213" t="str">
            <v>-</v>
          </cell>
          <cell r="BT213" t="str">
            <v>-</v>
          </cell>
          <cell r="BU213" t="str">
            <v>-</v>
          </cell>
          <cell r="BV213" t="str">
            <v>-</v>
          </cell>
          <cell r="BW213" t="str">
            <v>30157</v>
          </cell>
          <cell r="BX213" t="str">
            <v>-</v>
          </cell>
          <cell r="BY213" t="str">
            <v>-</v>
          </cell>
          <cell r="CB213" t="str">
            <v>-</v>
          </cell>
          <cell r="CC213" t="str">
            <v>-</v>
          </cell>
          <cell r="CD213" t="str">
            <v>-</v>
          </cell>
          <cell r="CE213" t="str">
            <v>-</v>
          </cell>
          <cell r="CF213" t="str">
            <v>-</v>
          </cell>
          <cell r="CG213" t="str">
            <v>-</v>
          </cell>
          <cell r="CH213" t="str">
            <v>-</v>
          </cell>
          <cell r="CI213" t="str">
            <v>-</v>
          </cell>
          <cell r="CJ213" t="str">
            <v>-</v>
          </cell>
          <cell r="CK213" t="str">
            <v>-</v>
          </cell>
          <cell r="CL213" t="str">
            <v>-</v>
          </cell>
          <cell r="CM213" t="str">
            <v>-</v>
          </cell>
          <cell r="CN213" t="str">
            <v>-</v>
          </cell>
          <cell r="CO213" t="str">
            <v>-</v>
          </cell>
          <cell r="CP213" t="str">
            <v>-</v>
          </cell>
          <cell r="CQ213" t="str">
            <v>-</v>
          </cell>
          <cell r="CR213" t="str">
            <v>-</v>
          </cell>
          <cell r="CS213" t="str">
            <v>-</v>
          </cell>
          <cell r="CT213" t="str">
            <v>-</v>
          </cell>
          <cell r="CU213" t="str">
            <v>SAN FRANCISCO NUXAÑO</v>
          </cell>
          <cell r="CV213" t="str">
            <v>TECALI DE HERRERA</v>
          </cell>
          <cell r="CW213" t="str">
            <v>-</v>
          </cell>
          <cell r="CX213" t="str">
            <v>-</v>
          </cell>
          <cell r="CY213" t="str">
            <v>-</v>
          </cell>
          <cell r="CZ213" t="str">
            <v>-</v>
          </cell>
          <cell r="DB213" t="str">
            <v>-</v>
          </cell>
          <cell r="DC213" t="str">
            <v>-</v>
          </cell>
          <cell r="DD213" t="str">
            <v>-</v>
          </cell>
          <cell r="DE213" t="str">
            <v>CASTILLO DE TEAYO</v>
          </cell>
          <cell r="DF213" t="str">
            <v>-</v>
          </cell>
          <cell r="DG213" t="str">
            <v>-</v>
          </cell>
        </row>
        <row r="214">
          <cell r="AT214" t="str">
            <v>-</v>
          </cell>
          <cell r="AU214" t="str">
            <v>-</v>
          </cell>
          <cell r="AV214" t="str">
            <v>-</v>
          </cell>
          <cell r="AW214" t="str">
            <v>-</v>
          </cell>
          <cell r="AX214" t="str">
            <v>-</v>
          </cell>
          <cell r="AY214" t="str">
            <v>-</v>
          </cell>
          <cell r="AZ214" t="str">
            <v>-</v>
          </cell>
          <cell r="BA214" t="str">
            <v>-</v>
          </cell>
          <cell r="BB214" t="str">
            <v>-</v>
          </cell>
          <cell r="BC214" t="str">
            <v>-</v>
          </cell>
          <cell r="BD214" t="str">
            <v>-</v>
          </cell>
          <cell r="BE214" t="str">
            <v>-</v>
          </cell>
          <cell r="BF214" t="str">
            <v>-</v>
          </cell>
          <cell r="BG214" t="str">
            <v>-</v>
          </cell>
          <cell r="BH214" t="str">
            <v>-</v>
          </cell>
          <cell r="BI214" t="str">
            <v>-</v>
          </cell>
          <cell r="BJ214" t="str">
            <v>-</v>
          </cell>
          <cell r="BK214" t="str">
            <v>-</v>
          </cell>
          <cell r="BL214" t="str">
            <v>-</v>
          </cell>
          <cell r="BM214" t="str">
            <v>20148</v>
          </cell>
          <cell r="BN214" t="str">
            <v>21155</v>
          </cell>
          <cell r="BO214" t="str">
            <v>-</v>
          </cell>
          <cell r="BP214" t="str">
            <v>-</v>
          </cell>
          <cell r="BQ214" t="str">
            <v>-</v>
          </cell>
          <cell r="BR214" t="str">
            <v>-</v>
          </cell>
          <cell r="BS214" t="str">
            <v>-</v>
          </cell>
          <cell r="BT214" t="str">
            <v>-</v>
          </cell>
          <cell r="BU214" t="str">
            <v>-</v>
          </cell>
          <cell r="BV214" t="str">
            <v>-</v>
          </cell>
          <cell r="BW214" t="str">
            <v>30158</v>
          </cell>
          <cell r="BX214" t="str">
            <v>-</v>
          </cell>
          <cell r="BY214" t="str">
            <v>-</v>
          </cell>
          <cell r="CB214" t="str">
            <v>-</v>
          </cell>
          <cell r="CC214" t="str">
            <v>-</v>
          </cell>
          <cell r="CD214" t="str">
            <v>-</v>
          </cell>
          <cell r="CE214" t="str">
            <v>-</v>
          </cell>
          <cell r="CF214" t="str">
            <v>-</v>
          </cell>
          <cell r="CG214" t="str">
            <v>-</v>
          </cell>
          <cell r="CH214" t="str">
            <v>-</v>
          </cell>
          <cell r="CI214" t="str">
            <v>-</v>
          </cell>
          <cell r="CJ214" t="str">
            <v>-</v>
          </cell>
          <cell r="CK214" t="str">
            <v>-</v>
          </cell>
          <cell r="CL214" t="str">
            <v>-</v>
          </cell>
          <cell r="CM214" t="str">
            <v>-</v>
          </cell>
          <cell r="CN214" t="str">
            <v>-</v>
          </cell>
          <cell r="CO214" t="str">
            <v>-</v>
          </cell>
          <cell r="CP214" t="str">
            <v>-</v>
          </cell>
          <cell r="CQ214" t="str">
            <v>-</v>
          </cell>
          <cell r="CR214" t="str">
            <v>-</v>
          </cell>
          <cell r="CS214" t="str">
            <v>-</v>
          </cell>
          <cell r="CT214" t="str">
            <v>-</v>
          </cell>
          <cell r="CU214" t="str">
            <v>SAN FRANCISCO OZOLOTEPEC</v>
          </cell>
          <cell r="CV214" t="str">
            <v>TECOMATLÁN</v>
          </cell>
          <cell r="CW214" t="str">
            <v>-</v>
          </cell>
          <cell r="CX214" t="str">
            <v>-</v>
          </cell>
          <cell r="CY214" t="str">
            <v>-</v>
          </cell>
          <cell r="CZ214" t="str">
            <v>-</v>
          </cell>
          <cell r="DB214" t="str">
            <v>-</v>
          </cell>
          <cell r="DC214" t="str">
            <v>-</v>
          </cell>
          <cell r="DD214" t="str">
            <v>-</v>
          </cell>
          <cell r="DE214" t="str">
            <v>TECOLUTLA</v>
          </cell>
          <cell r="DF214" t="str">
            <v>-</v>
          </cell>
          <cell r="DG214" t="str">
            <v>-</v>
          </cell>
        </row>
        <row r="215">
          <cell r="AT215" t="str">
            <v>-</v>
          </cell>
          <cell r="AU215" t="str">
            <v>-</v>
          </cell>
          <cell r="AV215" t="str">
            <v>-</v>
          </cell>
          <cell r="AW215" t="str">
            <v>-</v>
          </cell>
          <cell r="AX215" t="str">
            <v>-</v>
          </cell>
          <cell r="AY215" t="str">
            <v>-</v>
          </cell>
          <cell r="AZ215" t="str">
            <v>-</v>
          </cell>
          <cell r="BA215" t="str">
            <v>-</v>
          </cell>
          <cell r="BB215" t="str">
            <v>-</v>
          </cell>
          <cell r="BC215" t="str">
            <v>-</v>
          </cell>
          <cell r="BD215" t="str">
            <v>-</v>
          </cell>
          <cell r="BE215" t="str">
            <v>-</v>
          </cell>
          <cell r="BF215" t="str">
            <v>-</v>
          </cell>
          <cell r="BG215" t="str">
            <v>-</v>
          </cell>
          <cell r="BH215" t="str">
            <v>-</v>
          </cell>
          <cell r="BI215" t="str">
            <v>-</v>
          </cell>
          <cell r="BJ215" t="str">
            <v>-</v>
          </cell>
          <cell r="BK215" t="str">
            <v>-</v>
          </cell>
          <cell r="BL215" t="str">
            <v>-</v>
          </cell>
          <cell r="BM215" t="str">
            <v>20149</v>
          </cell>
          <cell r="BN215" t="str">
            <v>21157</v>
          </cell>
          <cell r="BO215" t="str">
            <v>-</v>
          </cell>
          <cell r="BP215" t="str">
            <v>-</v>
          </cell>
          <cell r="BQ215" t="str">
            <v>-</v>
          </cell>
          <cell r="BR215" t="str">
            <v>-</v>
          </cell>
          <cell r="BS215" t="str">
            <v>-</v>
          </cell>
          <cell r="BT215" t="str">
            <v>-</v>
          </cell>
          <cell r="BU215" t="str">
            <v>-</v>
          </cell>
          <cell r="BV215" t="str">
            <v>-</v>
          </cell>
          <cell r="BW215" t="str">
            <v>30159</v>
          </cell>
          <cell r="BX215" t="str">
            <v>-</v>
          </cell>
          <cell r="BY215" t="str">
            <v>-</v>
          </cell>
          <cell r="CB215" t="str">
            <v>-</v>
          </cell>
          <cell r="CC215" t="str">
            <v>-</v>
          </cell>
          <cell r="CD215" t="str">
            <v>-</v>
          </cell>
          <cell r="CE215" t="str">
            <v>-</v>
          </cell>
          <cell r="CF215" t="str">
            <v>-</v>
          </cell>
          <cell r="CG215" t="str">
            <v>-</v>
          </cell>
          <cell r="CH215" t="str">
            <v>-</v>
          </cell>
          <cell r="CI215" t="str">
            <v>-</v>
          </cell>
          <cell r="CJ215" t="str">
            <v>-</v>
          </cell>
          <cell r="CK215" t="str">
            <v>-</v>
          </cell>
          <cell r="CL215" t="str">
            <v>-</v>
          </cell>
          <cell r="CM215" t="str">
            <v>-</v>
          </cell>
          <cell r="CN215" t="str">
            <v>-</v>
          </cell>
          <cell r="CO215" t="str">
            <v>-</v>
          </cell>
          <cell r="CP215" t="str">
            <v>-</v>
          </cell>
          <cell r="CQ215" t="str">
            <v>-</v>
          </cell>
          <cell r="CR215" t="str">
            <v>-</v>
          </cell>
          <cell r="CS215" t="str">
            <v>-</v>
          </cell>
          <cell r="CT215" t="str">
            <v>-</v>
          </cell>
          <cell r="CU215" t="str">
            <v>SAN FRANCISCO SOLA</v>
          </cell>
          <cell r="CV215" t="str">
            <v>TEHUITZINGO</v>
          </cell>
          <cell r="CW215" t="str">
            <v>-</v>
          </cell>
          <cell r="CX215" t="str">
            <v>-</v>
          </cell>
          <cell r="CY215" t="str">
            <v>-</v>
          </cell>
          <cell r="CZ215" t="str">
            <v>-</v>
          </cell>
          <cell r="DB215" t="str">
            <v>-</v>
          </cell>
          <cell r="DC215" t="str">
            <v>-</v>
          </cell>
          <cell r="DD215" t="str">
            <v>-</v>
          </cell>
          <cell r="DE215" t="str">
            <v>TEHUIPANGO</v>
          </cell>
          <cell r="DF215" t="str">
            <v>-</v>
          </cell>
          <cell r="DG215" t="str">
            <v>-</v>
          </cell>
        </row>
        <row r="216">
          <cell r="AT216" t="str">
            <v>-</v>
          </cell>
          <cell r="AU216" t="str">
            <v>-</v>
          </cell>
          <cell r="AV216" t="str">
            <v>-</v>
          </cell>
          <cell r="AW216" t="str">
            <v>-</v>
          </cell>
          <cell r="AX216" t="str">
            <v>-</v>
          </cell>
          <cell r="AY216" t="str">
            <v>-</v>
          </cell>
          <cell r="AZ216" t="str">
            <v>-</v>
          </cell>
          <cell r="BA216" t="str">
            <v>-</v>
          </cell>
          <cell r="BB216" t="str">
            <v>-</v>
          </cell>
          <cell r="BC216" t="str">
            <v>-</v>
          </cell>
          <cell r="BD216" t="str">
            <v>-</v>
          </cell>
          <cell r="BE216" t="str">
            <v>-</v>
          </cell>
          <cell r="BF216" t="str">
            <v>-</v>
          </cell>
          <cell r="BG216" t="str">
            <v>-</v>
          </cell>
          <cell r="BH216" t="str">
            <v>-</v>
          </cell>
          <cell r="BI216" t="str">
            <v>-</v>
          </cell>
          <cell r="BJ216" t="str">
            <v>-</v>
          </cell>
          <cell r="BK216" t="str">
            <v>-</v>
          </cell>
          <cell r="BL216" t="str">
            <v>-</v>
          </cell>
          <cell r="BM216" t="str">
            <v>20150</v>
          </cell>
          <cell r="BN216" t="str">
            <v>21158</v>
          </cell>
          <cell r="BO216" t="str">
            <v>-</v>
          </cell>
          <cell r="BP216" t="str">
            <v>-</v>
          </cell>
          <cell r="BQ216" t="str">
            <v>-</v>
          </cell>
          <cell r="BR216" t="str">
            <v>-</v>
          </cell>
          <cell r="BS216" t="str">
            <v>-</v>
          </cell>
          <cell r="BT216" t="str">
            <v>-</v>
          </cell>
          <cell r="BU216" t="str">
            <v>-</v>
          </cell>
          <cell r="BV216" t="str">
            <v>-</v>
          </cell>
          <cell r="BW216" t="str">
            <v>30161</v>
          </cell>
          <cell r="BX216" t="str">
            <v>-</v>
          </cell>
          <cell r="BY216" t="str">
            <v>-</v>
          </cell>
          <cell r="CB216" t="str">
            <v>-</v>
          </cell>
          <cell r="CC216" t="str">
            <v>-</v>
          </cell>
          <cell r="CD216" t="str">
            <v>-</v>
          </cell>
          <cell r="CE216" t="str">
            <v>-</v>
          </cell>
          <cell r="CF216" t="str">
            <v>-</v>
          </cell>
          <cell r="CG216" t="str">
            <v>-</v>
          </cell>
          <cell r="CH216" t="str">
            <v>-</v>
          </cell>
          <cell r="CI216" t="str">
            <v>-</v>
          </cell>
          <cell r="CJ216" t="str">
            <v>-</v>
          </cell>
          <cell r="CK216" t="str">
            <v>-</v>
          </cell>
          <cell r="CL216" t="str">
            <v>-</v>
          </cell>
          <cell r="CM216" t="str">
            <v>-</v>
          </cell>
          <cell r="CN216" t="str">
            <v>-</v>
          </cell>
          <cell r="CO216" t="str">
            <v>-</v>
          </cell>
          <cell r="CP216" t="str">
            <v>-</v>
          </cell>
          <cell r="CQ216" t="str">
            <v>-</v>
          </cell>
          <cell r="CR216" t="str">
            <v>-</v>
          </cell>
          <cell r="CS216" t="str">
            <v>-</v>
          </cell>
          <cell r="CT216" t="str">
            <v>-</v>
          </cell>
          <cell r="CU216" t="str">
            <v>SAN FRANCISCO TELIXTLAHUACA</v>
          </cell>
          <cell r="CV216" t="str">
            <v>TENAMPULCO</v>
          </cell>
          <cell r="CW216" t="str">
            <v>-</v>
          </cell>
          <cell r="CX216" t="str">
            <v>-</v>
          </cell>
          <cell r="CY216" t="str">
            <v>-</v>
          </cell>
          <cell r="CZ216" t="str">
            <v>-</v>
          </cell>
          <cell r="DB216" t="str">
            <v>-</v>
          </cell>
          <cell r="DC216" t="str">
            <v>-</v>
          </cell>
          <cell r="DD216" t="str">
            <v>-</v>
          </cell>
          <cell r="DE216" t="str">
            <v>TEMPOAL</v>
          </cell>
          <cell r="DF216" t="str">
            <v>-</v>
          </cell>
          <cell r="DG216" t="str">
            <v>-</v>
          </cell>
        </row>
        <row r="217">
          <cell r="AT217" t="str">
            <v>-</v>
          </cell>
          <cell r="AU217" t="str">
            <v>-</v>
          </cell>
          <cell r="AV217" t="str">
            <v>-</v>
          </cell>
          <cell r="AW217" t="str">
            <v>-</v>
          </cell>
          <cell r="AX217" t="str">
            <v>-</v>
          </cell>
          <cell r="AY217" t="str">
            <v>-</v>
          </cell>
          <cell r="AZ217" t="str">
            <v>-</v>
          </cell>
          <cell r="BA217" t="str">
            <v>-</v>
          </cell>
          <cell r="BB217" t="str">
            <v>-</v>
          </cell>
          <cell r="BC217" t="str">
            <v>-</v>
          </cell>
          <cell r="BD217" t="str">
            <v>-</v>
          </cell>
          <cell r="BE217" t="str">
            <v>-</v>
          </cell>
          <cell r="BF217" t="str">
            <v>-</v>
          </cell>
          <cell r="BG217" t="str">
            <v>-</v>
          </cell>
          <cell r="BH217" t="str">
            <v>-</v>
          </cell>
          <cell r="BI217" t="str">
            <v>-</v>
          </cell>
          <cell r="BJ217" t="str">
            <v>-</v>
          </cell>
          <cell r="BK217" t="str">
            <v>-</v>
          </cell>
          <cell r="BL217" t="str">
            <v>-</v>
          </cell>
          <cell r="BM217" t="str">
            <v>20151</v>
          </cell>
          <cell r="BN217" t="str">
            <v>21159</v>
          </cell>
          <cell r="BO217" t="str">
            <v>-</v>
          </cell>
          <cell r="BP217" t="str">
            <v>-</v>
          </cell>
          <cell r="BQ217" t="str">
            <v>-</v>
          </cell>
          <cell r="BR217" t="str">
            <v>-</v>
          </cell>
          <cell r="BS217" t="str">
            <v>-</v>
          </cell>
          <cell r="BT217" t="str">
            <v>-</v>
          </cell>
          <cell r="BU217" t="str">
            <v>-</v>
          </cell>
          <cell r="BV217" t="str">
            <v>-</v>
          </cell>
          <cell r="BW217" t="str">
            <v>30162</v>
          </cell>
          <cell r="BX217" t="str">
            <v>-</v>
          </cell>
          <cell r="BY217" t="str">
            <v>-</v>
          </cell>
          <cell r="CB217" t="str">
            <v>-</v>
          </cell>
          <cell r="CC217" t="str">
            <v>-</v>
          </cell>
          <cell r="CD217" t="str">
            <v>-</v>
          </cell>
          <cell r="CE217" t="str">
            <v>-</v>
          </cell>
          <cell r="CF217" t="str">
            <v>-</v>
          </cell>
          <cell r="CG217" t="str">
            <v>-</v>
          </cell>
          <cell r="CH217" t="str">
            <v>-</v>
          </cell>
          <cell r="CI217" t="str">
            <v>-</v>
          </cell>
          <cell r="CJ217" t="str">
            <v>-</v>
          </cell>
          <cell r="CK217" t="str">
            <v>-</v>
          </cell>
          <cell r="CL217" t="str">
            <v>-</v>
          </cell>
          <cell r="CM217" t="str">
            <v>-</v>
          </cell>
          <cell r="CN217" t="str">
            <v>-</v>
          </cell>
          <cell r="CO217" t="str">
            <v>-</v>
          </cell>
          <cell r="CP217" t="str">
            <v>-</v>
          </cell>
          <cell r="CQ217" t="str">
            <v>-</v>
          </cell>
          <cell r="CR217" t="str">
            <v>-</v>
          </cell>
          <cell r="CS217" t="str">
            <v>-</v>
          </cell>
          <cell r="CT217" t="str">
            <v>-</v>
          </cell>
          <cell r="CU217" t="str">
            <v>SAN FRANCISCO TEOPAN</v>
          </cell>
          <cell r="CV217" t="str">
            <v>TEOPANTLÁN</v>
          </cell>
          <cell r="CW217" t="str">
            <v>-</v>
          </cell>
          <cell r="CX217" t="str">
            <v>-</v>
          </cell>
          <cell r="CY217" t="str">
            <v>-</v>
          </cell>
          <cell r="CZ217" t="str">
            <v>-</v>
          </cell>
          <cell r="DB217" t="str">
            <v>-</v>
          </cell>
          <cell r="DC217" t="str">
            <v>-</v>
          </cell>
          <cell r="DD217" t="str">
            <v>-</v>
          </cell>
          <cell r="DE217" t="str">
            <v>TENAMPA</v>
          </cell>
          <cell r="DF217" t="str">
            <v>-</v>
          </cell>
          <cell r="DG217" t="str">
            <v>-</v>
          </cell>
        </row>
        <row r="218">
          <cell r="AT218" t="str">
            <v>-</v>
          </cell>
          <cell r="AU218" t="str">
            <v>-</v>
          </cell>
          <cell r="AV218" t="str">
            <v>-</v>
          </cell>
          <cell r="AW218" t="str">
            <v>-</v>
          </cell>
          <cell r="AX218" t="str">
            <v>-</v>
          </cell>
          <cell r="AY218" t="str">
            <v>-</v>
          </cell>
          <cell r="AZ218" t="str">
            <v>-</v>
          </cell>
          <cell r="BA218" t="str">
            <v>-</v>
          </cell>
          <cell r="BB218" t="str">
            <v>-</v>
          </cell>
          <cell r="BC218" t="str">
            <v>-</v>
          </cell>
          <cell r="BD218" t="str">
            <v>-</v>
          </cell>
          <cell r="BE218" t="str">
            <v>-</v>
          </cell>
          <cell r="BF218" t="str">
            <v>-</v>
          </cell>
          <cell r="BG218" t="str">
            <v>-</v>
          </cell>
          <cell r="BH218" t="str">
            <v>-</v>
          </cell>
          <cell r="BI218" t="str">
            <v>-</v>
          </cell>
          <cell r="BJ218" t="str">
            <v>-</v>
          </cell>
          <cell r="BK218" t="str">
            <v>-</v>
          </cell>
          <cell r="BL218" t="str">
            <v>-</v>
          </cell>
          <cell r="BM218" t="str">
            <v>20152</v>
          </cell>
          <cell r="BN218" t="str">
            <v>21160</v>
          </cell>
          <cell r="BO218" t="str">
            <v>-</v>
          </cell>
          <cell r="BP218" t="str">
            <v>-</v>
          </cell>
          <cell r="BQ218" t="str">
            <v>-</v>
          </cell>
          <cell r="BR218" t="str">
            <v>-</v>
          </cell>
          <cell r="BS218" t="str">
            <v>-</v>
          </cell>
          <cell r="BT218" t="str">
            <v>-</v>
          </cell>
          <cell r="BU218" t="str">
            <v>-</v>
          </cell>
          <cell r="BV218" t="str">
            <v>-</v>
          </cell>
          <cell r="BW218" t="str">
            <v>30163</v>
          </cell>
          <cell r="BX218" t="str">
            <v>-</v>
          </cell>
          <cell r="BY218" t="str">
            <v>-</v>
          </cell>
          <cell r="CB218" t="str">
            <v>-</v>
          </cell>
          <cell r="CC218" t="str">
            <v>-</v>
          </cell>
          <cell r="CD218" t="str">
            <v>-</v>
          </cell>
          <cell r="CE218" t="str">
            <v>-</v>
          </cell>
          <cell r="CF218" t="str">
            <v>-</v>
          </cell>
          <cell r="CG218" t="str">
            <v>-</v>
          </cell>
          <cell r="CH218" t="str">
            <v>-</v>
          </cell>
          <cell r="CI218" t="str">
            <v>-</v>
          </cell>
          <cell r="CJ218" t="str">
            <v>-</v>
          </cell>
          <cell r="CK218" t="str">
            <v>-</v>
          </cell>
          <cell r="CL218" t="str">
            <v>-</v>
          </cell>
          <cell r="CM218" t="str">
            <v>-</v>
          </cell>
          <cell r="CN218" t="str">
            <v>-</v>
          </cell>
          <cell r="CO218" t="str">
            <v>-</v>
          </cell>
          <cell r="CP218" t="str">
            <v>-</v>
          </cell>
          <cell r="CQ218" t="str">
            <v>-</v>
          </cell>
          <cell r="CR218" t="str">
            <v>-</v>
          </cell>
          <cell r="CS218" t="str">
            <v>-</v>
          </cell>
          <cell r="CT218" t="str">
            <v>-</v>
          </cell>
          <cell r="CU218" t="str">
            <v>SAN FRANCISCO TLAPANCINGO</v>
          </cell>
          <cell r="CV218" t="str">
            <v>TEOTLALCO</v>
          </cell>
          <cell r="CW218" t="str">
            <v>-</v>
          </cell>
          <cell r="CX218" t="str">
            <v>-</v>
          </cell>
          <cell r="CY218" t="str">
            <v>-</v>
          </cell>
          <cell r="CZ218" t="str">
            <v>-</v>
          </cell>
          <cell r="DB218" t="str">
            <v>-</v>
          </cell>
          <cell r="DC218" t="str">
            <v>-</v>
          </cell>
          <cell r="DD218" t="str">
            <v>-</v>
          </cell>
          <cell r="DE218" t="str">
            <v>TENOCHTITLÁN</v>
          </cell>
          <cell r="DF218" t="str">
            <v>-</v>
          </cell>
          <cell r="DG218" t="str">
            <v>-</v>
          </cell>
        </row>
        <row r="219">
          <cell r="AT219" t="str">
            <v>-</v>
          </cell>
          <cell r="AU219" t="str">
            <v>-</v>
          </cell>
          <cell r="AV219" t="str">
            <v>-</v>
          </cell>
          <cell r="AW219" t="str">
            <v>-</v>
          </cell>
          <cell r="AX219" t="str">
            <v>-</v>
          </cell>
          <cell r="AY219" t="str">
            <v>-</v>
          </cell>
          <cell r="AZ219" t="str">
            <v>-</v>
          </cell>
          <cell r="BA219" t="str">
            <v>-</v>
          </cell>
          <cell r="BB219" t="str">
            <v>-</v>
          </cell>
          <cell r="BC219" t="str">
            <v>-</v>
          </cell>
          <cell r="BD219" t="str">
            <v>-</v>
          </cell>
          <cell r="BE219" t="str">
            <v>-</v>
          </cell>
          <cell r="BF219" t="str">
            <v>-</v>
          </cell>
          <cell r="BG219" t="str">
            <v>-</v>
          </cell>
          <cell r="BH219" t="str">
            <v>-</v>
          </cell>
          <cell r="BI219" t="str">
            <v>-</v>
          </cell>
          <cell r="BJ219" t="str">
            <v>-</v>
          </cell>
          <cell r="BK219" t="str">
            <v>-</v>
          </cell>
          <cell r="BL219" t="str">
            <v>-</v>
          </cell>
          <cell r="BM219" t="str">
            <v>20153</v>
          </cell>
          <cell r="BN219" t="str">
            <v>21161</v>
          </cell>
          <cell r="BO219" t="str">
            <v>-</v>
          </cell>
          <cell r="BP219" t="str">
            <v>-</v>
          </cell>
          <cell r="BQ219" t="str">
            <v>-</v>
          </cell>
          <cell r="BR219" t="str">
            <v>-</v>
          </cell>
          <cell r="BS219" t="str">
            <v>-</v>
          </cell>
          <cell r="BT219" t="str">
            <v>-</v>
          </cell>
          <cell r="BU219" t="str">
            <v>-</v>
          </cell>
          <cell r="BV219" t="str">
            <v>-</v>
          </cell>
          <cell r="BW219" t="str">
            <v>30164</v>
          </cell>
          <cell r="BX219" t="str">
            <v>-</v>
          </cell>
          <cell r="BY219" t="str">
            <v>-</v>
          </cell>
          <cell r="CB219" t="str">
            <v>-</v>
          </cell>
          <cell r="CC219" t="str">
            <v>-</v>
          </cell>
          <cell r="CD219" t="str">
            <v>-</v>
          </cell>
          <cell r="CE219" t="str">
            <v>-</v>
          </cell>
          <cell r="CF219" t="str">
            <v>-</v>
          </cell>
          <cell r="CG219" t="str">
            <v>-</v>
          </cell>
          <cell r="CH219" t="str">
            <v>-</v>
          </cell>
          <cell r="CI219" t="str">
            <v>-</v>
          </cell>
          <cell r="CJ219" t="str">
            <v>-</v>
          </cell>
          <cell r="CK219" t="str">
            <v>-</v>
          </cell>
          <cell r="CL219" t="str">
            <v>-</v>
          </cell>
          <cell r="CM219" t="str">
            <v>-</v>
          </cell>
          <cell r="CN219" t="str">
            <v>-</v>
          </cell>
          <cell r="CO219" t="str">
            <v>-</v>
          </cell>
          <cell r="CP219" t="str">
            <v>-</v>
          </cell>
          <cell r="CQ219" t="str">
            <v>-</v>
          </cell>
          <cell r="CR219" t="str">
            <v>-</v>
          </cell>
          <cell r="CS219" t="str">
            <v>-</v>
          </cell>
          <cell r="CT219" t="str">
            <v>-</v>
          </cell>
          <cell r="CU219" t="str">
            <v>SAN GABRIEL MIXTEPEC</v>
          </cell>
          <cell r="CV219" t="str">
            <v>TEPANCO DE LÓPEZ</v>
          </cell>
          <cell r="CW219" t="str">
            <v>-</v>
          </cell>
          <cell r="CX219" t="str">
            <v>-</v>
          </cell>
          <cell r="CY219" t="str">
            <v>-</v>
          </cell>
          <cell r="CZ219" t="str">
            <v>-</v>
          </cell>
          <cell r="DB219" t="str">
            <v>-</v>
          </cell>
          <cell r="DC219" t="str">
            <v>-</v>
          </cell>
          <cell r="DD219" t="str">
            <v>-</v>
          </cell>
          <cell r="DE219" t="str">
            <v>TEOCELO</v>
          </cell>
          <cell r="DF219" t="str">
            <v>-</v>
          </cell>
          <cell r="DG219" t="str">
            <v>-</v>
          </cell>
        </row>
        <row r="220">
          <cell r="AT220" t="str">
            <v>-</v>
          </cell>
          <cell r="AU220" t="str">
            <v>-</v>
          </cell>
          <cell r="AV220" t="str">
            <v>-</v>
          </cell>
          <cell r="AW220" t="str">
            <v>-</v>
          </cell>
          <cell r="AX220" t="str">
            <v>-</v>
          </cell>
          <cell r="AY220" t="str">
            <v>-</v>
          </cell>
          <cell r="AZ220" t="str">
            <v>-</v>
          </cell>
          <cell r="BA220" t="str">
            <v>-</v>
          </cell>
          <cell r="BB220" t="str">
            <v>-</v>
          </cell>
          <cell r="BC220" t="str">
            <v>-</v>
          </cell>
          <cell r="BD220" t="str">
            <v>-</v>
          </cell>
          <cell r="BE220" t="str">
            <v>-</v>
          </cell>
          <cell r="BF220" t="str">
            <v>-</v>
          </cell>
          <cell r="BG220" t="str">
            <v>-</v>
          </cell>
          <cell r="BH220" t="str">
            <v>-</v>
          </cell>
          <cell r="BI220" t="str">
            <v>-</v>
          </cell>
          <cell r="BJ220" t="str">
            <v>-</v>
          </cell>
          <cell r="BK220" t="str">
            <v>-</v>
          </cell>
          <cell r="BL220" t="str">
            <v>-</v>
          </cell>
          <cell r="BM220" t="str">
            <v>20154</v>
          </cell>
          <cell r="BN220" t="str">
            <v>21162</v>
          </cell>
          <cell r="BO220" t="str">
            <v>-</v>
          </cell>
          <cell r="BP220" t="str">
            <v>-</v>
          </cell>
          <cell r="BQ220" t="str">
            <v>-</v>
          </cell>
          <cell r="BR220" t="str">
            <v>-</v>
          </cell>
          <cell r="BS220" t="str">
            <v>-</v>
          </cell>
          <cell r="BT220" t="str">
            <v>-</v>
          </cell>
          <cell r="BU220" t="str">
            <v>-</v>
          </cell>
          <cell r="BV220" t="str">
            <v>-</v>
          </cell>
          <cell r="BW220" t="str">
            <v>30165</v>
          </cell>
          <cell r="BX220" t="str">
            <v>-</v>
          </cell>
          <cell r="BY220" t="str">
            <v>-</v>
          </cell>
          <cell r="CB220" t="str">
            <v>-</v>
          </cell>
          <cell r="CC220" t="str">
            <v>-</v>
          </cell>
          <cell r="CD220" t="str">
            <v>-</v>
          </cell>
          <cell r="CE220" t="str">
            <v>-</v>
          </cell>
          <cell r="CF220" t="str">
            <v>-</v>
          </cell>
          <cell r="CG220" t="str">
            <v>-</v>
          </cell>
          <cell r="CH220" t="str">
            <v>-</v>
          </cell>
          <cell r="CI220" t="str">
            <v>-</v>
          </cell>
          <cell r="CJ220" t="str">
            <v>-</v>
          </cell>
          <cell r="CK220" t="str">
            <v>-</v>
          </cell>
          <cell r="CL220" t="str">
            <v>-</v>
          </cell>
          <cell r="CM220" t="str">
            <v>-</v>
          </cell>
          <cell r="CN220" t="str">
            <v>-</v>
          </cell>
          <cell r="CO220" t="str">
            <v>-</v>
          </cell>
          <cell r="CP220" t="str">
            <v>-</v>
          </cell>
          <cell r="CQ220" t="str">
            <v>-</v>
          </cell>
          <cell r="CR220" t="str">
            <v>-</v>
          </cell>
          <cell r="CS220" t="str">
            <v>-</v>
          </cell>
          <cell r="CT220" t="str">
            <v>-</v>
          </cell>
          <cell r="CU220" t="str">
            <v>SAN ILDEFONSO AMATLÁN</v>
          </cell>
          <cell r="CV220" t="str">
            <v>TEPANGO DE RODRÍGUEZ</v>
          </cell>
          <cell r="CW220" t="str">
            <v>-</v>
          </cell>
          <cell r="CX220" t="str">
            <v>-</v>
          </cell>
          <cell r="CY220" t="str">
            <v>-</v>
          </cell>
          <cell r="CZ220" t="str">
            <v>-</v>
          </cell>
          <cell r="DB220" t="str">
            <v>-</v>
          </cell>
          <cell r="DC220" t="str">
            <v>-</v>
          </cell>
          <cell r="DD220" t="str">
            <v>-</v>
          </cell>
          <cell r="DE220" t="str">
            <v>TEPATLAXCO</v>
          </cell>
          <cell r="DF220" t="str">
            <v>-</v>
          </cell>
          <cell r="DG220" t="str">
            <v>-</v>
          </cell>
        </row>
        <row r="221">
          <cell r="AT221" t="str">
            <v>-</v>
          </cell>
          <cell r="AU221" t="str">
            <v>-</v>
          </cell>
          <cell r="AV221" t="str">
            <v>-</v>
          </cell>
          <cell r="AW221" t="str">
            <v>-</v>
          </cell>
          <cell r="AX221" t="str">
            <v>-</v>
          </cell>
          <cell r="AY221" t="str">
            <v>-</v>
          </cell>
          <cell r="AZ221" t="str">
            <v>-</v>
          </cell>
          <cell r="BA221" t="str">
            <v>-</v>
          </cell>
          <cell r="BB221" t="str">
            <v>-</v>
          </cell>
          <cell r="BC221" t="str">
            <v>-</v>
          </cell>
          <cell r="BD221" t="str">
            <v>-</v>
          </cell>
          <cell r="BE221" t="str">
            <v>-</v>
          </cell>
          <cell r="BF221" t="str">
            <v>-</v>
          </cell>
          <cell r="BG221" t="str">
            <v>-</v>
          </cell>
          <cell r="BH221" t="str">
            <v>-</v>
          </cell>
          <cell r="BI221" t="str">
            <v>-</v>
          </cell>
          <cell r="BJ221" t="str">
            <v>-</v>
          </cell>
          <cell r="BK221" t="str">
            <v>-</v>
          </cell>
          <cell r="BL221" t="str">
            <v>-</v>
          </cell>
          <cell r="BM221" t="str">
            <v>20155</v>
          </cell>
          <cell r="BN221" t="str">
            <v>21163</v>
          </cell>
          <cell r="BO221" t="str">
            <v>-</v>
          </cell>
          <cell r="BP221" t="str">
            <v>-</v>
          </cell>
          <cell r="BQ221" t="str">
            <v>-</v>
          </cell>
          <cell r="BR221" t="str">
            <v>-</v>
          </cell>
          <cell r="BS221" t="str">
            <v>-</v>
          </cell>
          <cell r="BT221" t="str">
            <v>-</v>
          </cell>
          <cell r="BU221" t="str">
            <v>-</v>
          </cell>
          <cell r="BV221" t="str">
            <v>-</v>
          </cell>
          <cell r="BW221" t="str">
            <v>30166</v>
          </cell>
          <cell r="BX221" t="str">
            <v>-</v>
          </cell>
          <cell r="BY221" t="str">
            <v>-</v>
          </cell>
          <cell r="CB221" t="str">
            <v>-</v>
          </cell>
          <cell r="CC221" t="str">
            <v>-</v>
          </cell>
          <cell r="CD221" t="str">
            <v>-</v>
          </cell>
          <cell r="CE221" t="str">
            <v>-</v>
          </cell>
          <cell r="CF221" t="str">
            <v>-</v>
          </cell>
          <cell r="CG221" t="str">
            <v>-</v>
          </cell>
          <cell r="CH221" t="str">
            <v>-</v>
          </cell>
          <cell r="CI221" t="str">
            <v>-</v>
          </cell>
          <cell r="CJ221" t="str">
            <v>-</v>
          </cell>
          <cell r="CK221" t="str">
            <v>-</v>
          </cell>
          <cell r="CL221" t="str">
            <v>-</v>
          </cell>
          <cell r="CM221" t="str">
            <v>-</v>
          </cell>
          <cell r="CN221" t="str">
            <v>-</v>
          </cell>
          <cell r="CO221" t="str">
            <v>-</v>
          </cell>
          <cell r="CP221" t="str">
            <v>-</v>
          </cell>
          <cell r="CQ221" t="str">
            <v>-</v>
          </cell>
          <cell r="CR221" t="str">
            <v>-</v>
          </cell>
          <cell r="CS221" t="str">
            <v>-</v>
          </cell>
          <cell r="CT221" t="str">
            <v>-</v>
          </cell>
          <cell r="CU221" t="str">
            <v>SAN ILDEFONSO SOLA</v>
          </cell>
          <cell r="CV221" t="str">
            <v>TEPATLAXCO DE HIDALGO</v>
          </cell>
          <cell r="CW221" t="str">
            <v>-</v>
          </cell>
          <cell r="CX221" t="str">
            <v>-</v>
          </cell>
          <cell r="CY221" t="str">
            <v>-</v>
          </cell>
          <cell r="CZ221" t="str">
            <v>-</v>
          </cell>
          <cell r="DB221" t="str">
            <v>-</v>
          </cell>
          <cell r="DC221" t="str">
            <v>-</v>
          </cell>
          <cell r="DD221" t="str">
            <v>-</v>
          </cell>
          <cell r="DE221" t="str">
            <v>TEPETLÁN</v>
          </cell>
          <cell r="DF221" t="str">
            <v>-</v>
          </cell>
          <cell r="DG221" t="str">
            <v>-</v>
          </cell>
        </row>
        <row r="222">
          <cell r="AT222" t="str">
            <v>-</v>
          </cell>
          <cell r="AU222" t="str">
            <v>-</v>
          </cell>
          <cell r="AV222" t="str">
            <v>-</v>
          </cell>
          <cell r="AW222" t="str">
            <v>-</v>
          </cell>
          <cell r="AX222" t="str">
            <v>-</v>
          </cell>
          <cell r="AY222" t="str">
            <v>-</v>
          </cell>
          <cell r="AZ222" t="str">
            <v>-</v>
          </cell>
          <cell r="BA222" t="str">
            <v>-</v>
          </cell>
          <cell r="BB222" t="str">
            <v>-</v>
          </cell>
          <cell r="BC222" t="str">
            <v>-</v>
          </cell>
          <cell r="BD222" t="str">
            <v>-</v>
          </cell>
          <cell r="BE222" t="str">
            <v>-</v>
          </cell>
          <cell r="BF222" t="str">
            <v>-</v>
          </cell>
          <cell r="BG222" t="str">
            <v>-</v>
          </cell>
          <cell r="BH222" t="str">
            <v>-</v>
          </cell>
          <cell r="BI222" t="str">
            <v>-</v>
          </cell>
          <cell r="BJ222" t="str">
            <v>-</v>
          </cell>
          <cell r="BK222" t="str">
            <v>-</v>
          </cell>
          <cell r="BL222" t="str">
            <v>-</v>
          </cell>
          <cell r="BM222" t="str">
            <v>20156</v>
          </cell>
          <cell r="BN222" t="str">
            <v>21165</v>
          </cell>
          <cell r="BO222" t="str">
            <v>-</v>
          </cell>
          <cell r="BP222" t="str">
            <v>-</v>
          </cell>
          <cell r="BQ222" t="str">
            <v>-</v>
          </cell>
          <cell r="BR222" t="str">
            <v>-</v>
          </cell>
          <cell r="BS222" t="str">
            <v>-</v>
          </cell>
          <cell r="BT222" t="str">
            <v>-</v>
          </cell>
          <cell r="BU222" t="str">
            <v>-</v>
          </cell>
          <cell r="BV222" t="str">
            <v>-</v>
          </cell>
          <cell r="BW222" t="str">
            <v>30167</v>
          </cell>
          <cell r="BX222" t="str">
            <v>-</v>
          </cell>
          <cell r="BY222" t="str">
            <v>-</v>
          </cell>
          <cell r="CB222" t="str">
            <v>-</v>
          </cell>
          <cell r="CC222" t="str">
            <v>-</v>
          </cell>
          <cell r="CD222" t="str">
            <v>-</v>
          </cell>
          <cell r="CE222" t="str">
            <v>-</v>
          </cell>
          <cell r="CF222" t="str">
            <v>-</v>
          </cell>
          <cell r="CG222" t="str">
            <v>-</v>
          </cell>
          <cell r="CH222" t="str">
            <v>-</v>
          </cell>
          <cell r="CI222" t="str">
            <v>-</v>
          </cell>
          <cell r="CJ222" t="str">
            <v>-</v>
          </cell>
          <cell r="CK222" t="str">
            <v>-</v>
          </cell>
          <cell r="CL222" t="str">
            <v>-</v>
          </cell>
          <cell r="CM222" t="str">
            <v>-</v>
          </cell>
          <cell r="CN222" t="str">
            <v>-</v>
          </cell>
          <cell r="CO222" t="str">
            <v>-</v>
          </cell>
          <cell r="CP222" t="str">
            <v>-</v>
          </cell>
          <cell r="CQ222" t="str">
            <v>-</v>
          </cell>
          <cell r="CR222" t="str">
            <v>-</v>
          </cell>
          <cell r="CS222" t="str">
            <v>-</v>
          </cell>
          <cell r="CT222" t="str">
            <v>-</v>
          </cell>
          <cell r="CU222" t="str">
            <v>SAN ILDEFONSO VILLA ALTA</v>
          </cell>
          <cell r="CV222" t="str">
            <v>TEPEMAXALCO</v>
          </cell>
          <cell r="CW222" t="str">
            <v>-</v>
          </cell>
          <cell r="CX222" t="str">
            <v>-</v>
          </cell>
          <cell r="CY222" t="str">
            <v>-</v>
          </cell>
          <cell r="CZ222" t="str">
            <v>-</v>
          </cell>
          <cell r="DB222" t="str">
            <v>-</v>
          </cell>
          <cell r="DC222" t="str">
            <v>-</v>
          </cell>
          <cell r="DD222" t="str">
            <v>-</v>
          </cell>
          <cell r="DE222" t="str">
            <v>TEPETZINTLA</v>
          </cell>
          <cell r="DF222" t="str">
            <v>-</v>
          </cell>
          <cell r="DG222" t="str">
            <v>-</v>
          </cell>
        </row>
        <row r="223">
          <cell r="AT223" t="str">
            <v>-</v>
          </cell>
          <cell r="AU223" t="str">
            <v>-</v>
          </cell>
          <cell r="AV223" t="str">
            <v>-</v>
          </cell>
          <cell r="AW223" t="str">
            <v>-</v>
          </cell>
          <cell r="AX223" t="str">
            <v>-</v>
          </cell>
          <cell r="AY223" t="str">
            <v>-</v>
          </cell>
          <cell r="AZ223" t="str">
            <v>-</v>
          </cell>
          <cell r="BA223" t="str">
            <v>-</v>
          </cell>
          <cell r="BB223" t="str">
            <v>-</v>
          </cell>
          <cell r="BC223" t="str">
            <v>-</v>
          </cell>
          <cell r="BD223" t="str">
            <v>-</v>
          </cell>
          <cell r="BE223" t="str">
            <v>-</v>
          </cell>
          <cell r="BF223" t="str">
            <v>-</v>
          </cell>
          <cell r="BG223" t="str">
            <v>-</v>
          </cell>
          <cell r="BH223" t="str">
            <v>-</v>
          </cell>
          <cell r="BI223" t="str">
            <v>-</v>
          </cell>
          <cell r="BJ223" t="str">
            <v>-</v>
          </cell>
          <cell r="BK223" t="str">
            <v>-</v>
          </cell>
          <cell r="BL223" t="str">
            <v>-</v>
          </cell>
          <cell r="BM223" t="str">
            <v>20157</v>
          </cell>
          <cell r="BN223" t="str">
            <v>21166</v>
          </cell>
          <cell r="BO223" t="str">
            <v>-</v>
          </cell>
          <cell r="BP223" t="str">
            <v>-</v>
          </cell>
          <cell r="BQ223" t="str">
            <v>-</v>
          </cell>
          <cell r="BR223" t="str">
            <v>-</v>
          </cell>
          <cell r="BS223" t="str">
            <v>-</v>
          </cell>
          <cell r="BT223" t="str">
            <v>-</v>
          </cell>
          <cell r="BU223" t="str">
            <v>-</v>
          </cell>
          <cell r="BV223" t="str">
            <v>-</v>
          </cell>
          <cell r="BW223" t="str">
            <v>30168</v>
          </cell>
          <cell r="BX223" t="str">
            <v>-</v>
          </cell>
          <cell r="BY223" t="str">
            <v>-</v>
          </cell>
          <cell r="CB223" t="str">
            <v>-</v>
          </cell>
          <cell r="CC223" t="str">
            <v>-</v>
          </cell>
          <cell r="CD223" t="str">
            <v>-</v>
          </cell>
          <cell r="CE223" t="str">
            <v>-</v>
          </cell>
          <cell r="CF223" t="str">
            <v>-</v>
          </cell>
          <cell r="CG223" t="str">
            <v>-</v>
          </cell>
          <cell r="CH223" t="str">
            <v>-</v>
          </cell>
          <cell r="CI223" t="str">
            <v>-</v>
          </cell>
          <cell r="CJ223" t="str">
            <v>-</v>
          </cell>
          <cell r="CK223" t="str">
            <v>-</v>
          </cell>
          <cell r="CL223" t="str">
            <v>-</v>
          </cell>
          <cell r="CM223" t="str">
            <v>-</v>
          </cell>
          <cell r="CN223" t="str">
            <v>-</v>
          </cell>
          <cell r="CO223" t="str">
            <v>-</v>
          </cell>
          <cell r="CP223" t="str">
            <v>-</v>
          </cell>
          <cell r="CQ223" t="str">
            <v>-</v>
          </cell>
          <cell r="CR223" t="str">
            <v>-</v>
          </cell>
          <cell r="CS223" t="str">
            <v>-</v>
          </cell>
          <cell r="CT223" t="str">
            <v>-</v>
          </cell>
          <cell r="CU223" t="str">
            <v>SAN JACINTO AMILPAS</v>
          </cell>
          <cell r="CV223" t="str">
            <v>TEPEOJUMA</v>
          </cell>
          <cell r="CW223" t="str">
            <v>-</v>
          </cell>
          <cell r="CX223" t="str">
            <v>-</v>
          </cell>
          <cell r="CY223" t="str">
            <v>-</v>
          </cell>
          <cell r="CZ223" t="str">
            <v>-</v>
          </cell>
          <cell r="DB223" t="str">
            <v>-</v>
          </cell>
          <cell r="DC223" t="str">
            <v>-</v>
          </cell>
          <cell r="DD223" t="str">
            <v>-</v>
          </cell>
          <cell r="DE223" t="str">
            <v>TEQUILA</v>
          </cell>
          <cell r="DF223" t="str">
            <v>-</v>
          </cell>
          <cell r="DG223" t="str">
            <v>-</v>
          </cell>
        </row>
        <row r="224">
          <cell r="AT224" t="str">
            <v>-</v>
          </cell>
          <cell r="AU224" t="str">
            <v>-</v>
          </cell>
          <cell r="AV224" t="str">
            <v>-</v>
          </cell>
          <cell r="AW224" t="str">
            <v>-</v>
          </cell>
          <cell r="AX224" t="str">
            <v>-</v>
          </cell>
          <cell r="AY224" t="str">
            <v>-</v>
          </cell>
          <cell r="AZ224" t="str">
            <v>-</v>
          </cell>
          <cell r="BA224" t="str">
            <v>-</v>
          </cell>
          <cell r="BB224" t="str">
            <v>-</v>
          </cell>
          <cell r="BC224" t="str">
            <v>-</v>
          </cell>
          <cell r="BD224" t="str">
            <v>-</v>
          </cell>
          <cell r="BE224" t="str">
            <v>-</v>
          </cell>
          <cell r="BF224" t="str">
            <v>-</v>
          </cell>
          <cell r="BG224" t="str">
            <v>-</v>
          </cell>
          <cell r="BH224" t="str">
            <v>-</v>
          </cell>
          <cell r="BI224" t="str">
            <v>-</v>
          </cell>
          <cell r="BJ224" t="str">
            <v>-</v>
          </cell>
          <cell r="BK224" t="str">
            <v>-</v>
          </cell>
          <cell r="BL224" t="str">
            <v>-</v>
          </cell>
          <cell r="BM224" t="str">
            <v>20158</v>
          </cell>
          <cell r="BN224" t="str">
            <v>21167</v>
          </cell>
          <cell r="BO224" t="str">
            <v>-</v>
          </cell>
          <cell r="BP224" t="str">
            <v>-</v>
          </cell>
          <cell r="BQ224" t="str">
            <v>-</v>
          </cell>
          <cell r="BR224" t="str">
            <v>-</v>
          </cell>
          <cell r="BS224" t="str">
            <v>-</v>
          </cell>
          <cell r="BT224" t="str">
            <v>-</v>
          </cell>
          <cell r="BU224" t="str">
            <v>-</v>
          </cell>
          <cell r="BV224" t="str">
            <v>-</v>
          </cell>
          <cell r="BW224" t="str">
            <v>30169</v>
          </cell>
          <cell r="BX224" t="str">
            <v>-</v>
          </cell>
          <cell r="BY224" t="str">
            <v>-</v>
          </cell>
          <cell r="CB224" t="str">
            <v>-</v>
          </cell>
          <cell r="CC224" t="str">
            <v>-</v>
          </cell>
          <cell r="CD224" t="str">
            <v>-</v>
          </cell>
          <cell r="CE224" t="str">
            <v>-</v>
          </cell>
          <cell r="CF224" t="str">
            <v>-</v>
          </cell>
          <cell r="CG224" t="str">
            <v>-</v>
          </cell>
          <cell r="CH224" t="str">
            <v>-</v>
          </cell>
          <cell r="CI224" t="str">
            <v>-</v>
          </cell>
          <cell r="CJ224" t="str">
            <v>-</v>
          </cell>
          <cell r="CK224" t="str">
            <v>-</v>
          </cell>
          <cell r="CL224" t="str">
            <v>-</v>
          </cell>
          <cell r="CM224" t="str">
            <v>-</v>
          </cell>
          <cell r="CN224" t="str">
            <v>-</v>
          </cell>
          <cell r="CO224" t="str">
            <v>-</v>
          </cell>
          <cell r="CP224" t="str">
            <v>-</v>
          </cell>
          <cell r="CQ224" t="str">
            <v>-</v>
          </cell>
          <cell r="CR224" t="str">
            <v>-</v>
          </cell>
          <cell r="CS224" t="str">
            <v>-</v>
          </cell>
          <cell r="CT224" t="str">
            <v>-</v>
          </cell>
          <cell r="CU224" t="str">
            <v>SAN JACINTO TLACOTEPEC</v>
          </cell>
          <cell r="CV224" t="str">
            <v>TEPETZINTLA</v>
          </cell>
          <cell r="CW224" t="str">
            <v>-</v>
          </cell>
          <cell r="CX224" t="str">
            <v>-</v>
          </cell>
          <cell r="CY224" t="str">
            <v>-</v>
          </cell>
          <cell r="CZ224" t="str">
            <v>-</v>
          </cell>
          <cell r="DB224" t="str">
            <v>-</v>
          </cell>
          <cell r="DC224" t="str">
            <v>-</v>
          </cell>
          <cell r="DD224" t="str">
            <v>-</v>
          </cell>
          <cell r="DE224" t="str">
            <v>JOSÉ AZUETA</v>
          </cell>
          <cell r="DF224" t="str">
            <v>-</v>
          </cell>
          <cell r="DG224" t="str">
            <v>-</v>
          </cell>
        </row>
        <row r="225">
          <cell r="AT225" t="str">
            <v>-</v>
          </cell>
          <cell r="AU225" t="str">
            <v>-</v>
          </cell>
          <cell r="AV225" t="str">
            <v>-</v>
          </cell>
          <cell r="AW225" t="str">
            <v>-</v>
          </cell>
          <cell r="AX225" t="str">
            <v>-</v>
          </cell>
          <cell r="AY225" t="str">
            <v>-</v>
          </cell>
          <cell r="AZ225" t="str">
            <v>-</v>
          </cell>
          <cell r="BA225" t="str">
            <v>-</v>
          </cell>
          <cell r="BB225" t="str">
            <v>-</v>
          </cell>
          <cell r="BC225" t="str">
            <v>-</v>
          </cell>
          <cell r="BD225" t="str">
            <v>-</v>
          </cell>
          <cell r="BE225" t="str">
            <v>-</v>
          </cell>
          <cell r="BF225" t="str">
            <v>-</v>
          </cell>
          <cell r="BG225" t="str">
            <v>-</v>
          </cell>
          <cell r="BH225" t="str">
            <v>-</v>
          </cell>
          <cell r="BI225" t="str">
            <v>-</v>
          </cell>
          <cell r="BJ225" t="str">
            <v>-</v>
          </cell>
          <cell r="BK225" t="str">
            <v>-</v>
          </cell>
          <cell r="BL225" t="str">
            <v>-</v>
          </cell>
          <cell r="BM225" t="str">
            <v>20159</v>
          </cell>
          <cell r="BN225" t="str">
            <v>21168</v>
          </cell>
          <cell r="BO225" t="str">
            <v>-</v>
          </cell>
          <cell r="BP225" t="str">
            <v>-</v>
          </cell>
          <cell r="BQ225" t="str">
            <v>-</v>
          </cell>
          <cell r="BR225" t="str">
            <v>-</v>
          </cell>
          <cell r="BS225" t="str">
            <v>-</v>
          </cell>
          <cell r="BT225" t="str">
            <v>-</v>
          </cell>
          <cell r="BU225" t="str">
            <v>-</v>
          </cell>
          <cell r="BV225" t="str">
            <v>-</v>
          </cell>
          <cell r="BW225" t="str">
            <v>30170</v>
          </cell>
          <cell r="BX225" t="str">
            <v>-</v>
          </cell>
          <cell r="BY225" t="str">
            <v>-</v>
          </cell>
          <cell r="CB225" t="str">
            <v>-</v>
          </cell>
          <cell r="CC225" t="str">
            <v>-</v>
          </cell>
          <cell r="CD225" t="str">
            <v>-</v>
          </cell>
          <cell r="CE225" t="str">
            <v>-</v>
          </cell>
          <cell r="CF225" t="str">
            <v>-</v>
          </cell>
          <cell r="CG225" t="str">
            <v>-</v>
          </cell>
          <cell r="CH225" t="str">
            <v>-</v>
          </cell>
          <cell r="CI225" t="str">
            <v>-</v>
          </cell>
          <cell r="CJ225" t="str">
            <v>-</v>
          </cell>
          <cell r="CK225" t="str">
            <v>-</v>
          </cell>
          <cell r="CL225" t="str">
            <v>-</v>
          </cell>
          <cell r="CM225" t="str">
            <v>-</v>
          </cell>
          <cell r="CN225" t="str">
            <v>-</v>
          </cell>
          <cell r="CO225" t="str">
            <v>-</v>
          </cell>
          <cell r="CP225" t="str">
            <v>-</v>
          </cell>
          <cell r="CQ225" t="str">
            <v>-</v>
          </cell>
          <cell r="CR225" t="str">
            <v>-</v>
          </cell>
          <cell r="CS225" t="str">
            <v>-</v>
          </cell>
          <cell r="CT225" t="str">
            <v>-</v>
          </cell>
          <cell r="CU225" t="str">
            <v>SAN JERÓNIMO COATLÁN</v>
          </cell>
          <cell r="CV225" t="str">
            <v>TEPEXCO</v>
          </cell>
          <cell r="CW225" t="str">
            <v>-</v>
          </cell>
          <cell r="CX225" t="str">
            <v>-</v>
          </cell>
          <cell r="CY225" t="str">
            <v>-</v>
          </cell>
          <cell r="CZ225" t="str">
            <v>-</v>
          </cell>
          <cell r="DB225" t="str">
            <v>-</v>
          </cell>
          <cell r="DC225" t="str">
            <v>-</v>
          </cell>
          <cell r="DD225" t="str">
            <v>-</v>
          </cell>
          <cell r="DE225" t="str">
            <v>TEXCATEPEC</v>
          </cell>
          <cell r="DF225" t="str">
            <v>-</v>
          </cell>
          <cell r="DG225" t="str">
            <v>-</v>
          </cell>
        </row>
        <row r="226">
          <cell r="AT226" t="str">
            <v>-</v>
          </cell>
          <cell r="AU226" t="str">
            <v>-</v>
          </cell>
          <cell r="AV226" t="str">
            <v>-</v>
          </cell>
          <cell r="AW226" t="str">
            <v>-</v>
          </cell>
          <cell r="AX226" t="str">
            <v>-</v>
          </cell>
          <cell r="AY226" t="str">
            <v>-</v>
          </cell>
          <cell r="AZ226" t="str">
            <v>-</v>
          </cell>
          <cell r="BA226" t="str">
            <v>-</v>
          </cell>
          <cell r="BB226" t="str">
            <v>-</v>
          </cell>
          <cell r="BC226" t="str">
            <v>-</v>
          </cell>
          <cell r="BD226" t="str">
            <v>-</v>
          </cell>
          <cell r="BE226" t="str">
            <v>-</v>
          </cell>
          <cell r="BF226" t="str">
            <v>-</v>
          </cell>
          <cell r="BG226" t="str">
            <v>-</v>
          </cell>
          <cell r="BH226" t="str">
            <v>-</v>
          </cell>
          <cell r="BI226" t="str">
            <v>-</v>
          </cell>
          <cell r="BJ226" t="str">
            <v>-</v>
          </cell>
          <cell r="BK226" t="str">
            <v>-</v>
          </cell>
          <cell r="BL226" t="str">
            <v>-</v>
          </cell>
          <cell r="BM226" t="str">
            <v>20160</v>
          </cell>
          <cell r="BN226" t="str">
            <v>21169</v>
          </cell>
          <cell r="BO226" t="str">
            <v>-</v>
          </cell>
          <cell r="BP226" t="str">
            <v>-</v>
          </cell>
          <cell r="BQ226" t="str">
            <v>-</v>
          </cell>
          <cell r="BR226" t="str">
            <v>-</v>
          </cell>
          <cell r="BS226" t="str">
            <v>-</v>
          </cell>
          <cell r="BT226" t="str">
            <v>-</v>
          </cell>
          <cell r="BU226" t="str">
            <v>-</v>
          </cell>
          <cell r="BV226" t="str">
            <v>-</v>
          </cell>
          <cell r="BW226" t="str">
            <v>30171</v>
          </cell>
          <cell r="BX226" t="str">
            <v>-</v>
          </cell>
          <cell r="BY226" t="str">
            <v>-</v>
          </cell>
          <cell r="CB226" t="str">
            <v>-</v>
          </cell>
          <cell r="CC226" t="str">
            <v>-</v>
          </cell>
          <cell r="CD226" t="str">
            <v>-</v>
          </cell>
          <cell r="CE226" t="str">
            <v>-</v>
          </cell>
          <cell r="CF226" t="str">
            <v>-</v>
          </cell>
          <cell r="CG226" t="str">
            <v>-</v>
          </cell>
          <cell r="CH226" t="str">
            <v>-</v>
          </cell>
          <cell r="CI226" t="str">
            <v>-</v>
          </cell>
          <cell r="CJ226" t="str">
            <v>-</v>
          </cell>
          <cell r="CK226" t="str">
            <v>-</v>
          </cell>
          <cell r="CL226" t="str">
            <v>-</v>
          </cell>
          <cell r="CM226" t="str">
            <v>-</v>
          </cell>
          <cell r="CN226" t="str">
            <v>-</v>
          </cell>
          <cell r="CO226" t="str">
            <v>-</v>
          </cell>
          <cell r="CP226" t="str">
            <v>-</v>
          </cell>
          <cell r="CQ226" t="str">
            <v>-</v>
          </cell>
          <cell r="CR226" t="str">
            <v>-</v>
          </cell>
          <cell r="CS226" t="str">
            <v>-</v>
          </cell>
          <cell r="CT226" t="str">
            <v>-</v>
          </cell>
          <cell r="CU226" t="str">
            <v>SAN JERÓNIMO SILACAYOAPILLA</v>
          </cell>
          <cell r="CV226" t="str">
            <v>TEPEXI DE RODRÍGUEZ</v>
          </cell>
          <cell r="CW226" t="str">
            <v>-</v>
          </cell>
          <cell r="CX226" t="str">
            <v>-</v>
          </cell>
          <cell r="CY226" t="str">
            <v>-</v>
          </cell>
          <cell r="CZ226" t="str">
            <v>-</v>
          </cell>
          <cell r="DB226" t="str">
            <v>-</v>
          </cell>
          <cell r="DC226" t="str">
            <v>-</v>
          </cell>
          <cell r="DD226" t="str">
            <v>-</v>
          </cell>
          <cell r="DE226" t="str">
            <v>TEXHUACÁN</v>
          </cell>
          <cell r="DF226" t="str">
            <v>-</v>
          </cell>
          <cell r="DG226" t="str">
            <v>-</v>
          </cell>
        </row>
        <row r="227">
          <cell r="AT227" t="str">
            <v>-</v>
          </cell>
          <cell r="AU227" t="str">
            <v>-</v>
          </cell>
          <cell r="AV227" t="str">
            <v>-</v>
          </cell>
          <cell r="AW227" t="str">
            <v>-</v>
          </cell>
          <cell r="AX227" t="str">
            <v>-</v>
          </cell>
          <cell r="AY227" t="str">
            <v>-</v>
          </cell>
          <cell r="AZ227" t="str">
            <v>-</v>
          </cell>
          <cell r="BA227" t="str">
            <v>-</v>
          </cell>
          <cell r="BB227" t="str">
            <v>-</v>
          </cell>
          <cell r="BC227" t="str">
            <v>-</v>
          </cell>
          <cell r="BD227" t="str">
            <v>-</v>
          </cell>
          <cell r="BE227" t="str">
            <v>-</v>
          </cell>
          <cell r="BF227" t="str">
            <v>-</v>
          </cell>
          <cell r="BG227" t="str">
            <v>-</v>
          </cell>
          <cell r="BH227" t="str">
            <v>-</v>
          </cell>
          <cell r="BI227" t="str">
            <v>-</v>
          </cell>
          <cell r="BJ227" t="str">
            <v>-</v>
          </cell>
          <cell r="BK227" t="str">
            <v>-</v>
          </cell>
          <cell r="BL227" t="str">
            <v>-</v>
          </cell>
          <cell r="BM227" t="str">
            <v>20161</v>
          </cell>
          <cell r="BN227" t="str">
            <v>21170</v>
          </cell>
          <cell r="BO227" t="str">
            <v>-</v>
          </cell>
          <cell r="BP227" t="str">
            <v>-</v>
          </cell>
          <cell r="BQ227" t="str">
            <v>-</v>
          </cell>
          <cell r="BR227" t="str">
            <v>-</v>
          </cell>
          <cell r="BS227" t="str">
            <v>-</v>
          </cell>
          <cell r="BT227" t="str">
            <v>-</v>
          </cell>
          <cell r="BU227" t="str">
            <v>-</v>
          </cell>
          <cell r="BV227" t="str">
            <v>-</v>
          </cell>
          <cell r="BW227" t="str">
            <v>30172</v>
          </cell>
          <cell r="BX227" t="str">
            <v>-</v>
          </cell>
          <cell r="BY227" t="str">
            <v>-</v>
          </cell>
          <cell r="CB227" t="str">
            <v>-</v>
          </cell>
          <cell r="CC227" t="str">
            <v>-</v>
          </cell>
          <cell r="CD227" t="str">
            <v>-</v>
          </cell>
          <cell r="CE227" t="str">
            <v>-</v>
          </cell>
          <cell r="CF227" t="str">
            <v>-</v>
          </cell>
          <cell r="CG227" t="str">
            <v>-</v>
          </cell>
          <cell r="CH227" t="str">
            <v>-</v>
          </cell>
          <cell r="CI227" t="str">
            <v>-</v>
          </cell>
          <cell r="CJ227" t="str">
            <v>-</v>
          </cell>
          <cell r="CK227" t="str">
            <v>-</v>
          </cell>
          <cell r="CL227" t="str">
            <v>-</v>
          </cell>
          <cell r="CM227" t="str">
            <v>-</v>
          </cell>
          <cell r="CN227" t="str">
            <v>-</v>
          </cell>
          <cell r="CO227" t="str">
            <v>-</v>
          </cell>
          <cell r="CP227" t="str">
            <v>-</v>
          </cell>
          <cell r="CQ227" t="str">
            <v>-</v>
          </cell>
          <cell r="CR227" t="str">
            <v>-</v>
          </cell>
          <cell r="CS227" t="str">
            <v>-</v>
          </cell>
          <cell r="CT227" t="str">
            <v>-</v>
          </cell>
          <cell r="CU227" t="str">
            <v>SAN JERÓNIMO SOSOLA</v>
          </cell>
          <cell r="CV227" t="str">
            <v>TEPEYAHUALCO</v>
          </cell>
          <cell r="CW227" t="str">
            <v>-</v>
          </cell>
          <cell r="CX227" t="str">
            <v>-</v>
          </cell>
          <cell r="CY227" t="str">
            <v>-</v>
          </cell>
          <cell r="CZ227" t="str">
            <v>-</v>
          </cell>
          <cell r="DB227" t="str">
            <v>-</v>
          </cell>
          <cell r="DC227" t="str">
            <v>-</v>
          </cell>
          <cell r="DD227" t="str">
            <v>-</v>
          </cell>
          <cell r="DE227" t="str">
            <v>TEXISTEPEC</v>
          </cell>
          <cell r="DF227" t="str">
            <v>-</v>
          </cell>
          <cell r="DG227" t="str">
            <v>-</v>
          </cell>
        </row>
        <row r="228">
          <cell r="AT228" t="str">
            <v>-</v>
          </cell>
          <cell r="AU228" t="str">
            <v>-</v>
          </cell>
          <cell r="AV228" t="str">
            <v>-</v>
          </cell>
          <cell r="AW228" t="str">
            <v>-</v>
          </cell>
          <cell r="AX228" t="str">
            <v>-</v>
          </cell>
          <cell r="AY228" t="str">
            <v>-</v>
          </cell>
          <cell r="AZ228" t="str">
            <v>-</v>
          </cell>
          <cell r="BA228" t="str">
            <v>-</v>
          </cell>
          <cell r="BB228" t="str">
            <v>-</v>
          </cell>
          <cell r="BC228" t="str">
            <v>-</v>
          </cell>
          <cell r="BD228" t="str">
            <v>-</v>
          </cell>
          <cell r="BE228" t="str">
            <v>-</v>
          </cell>
          <cell r="BF228" t="str">
            <v>-</v>
          </cell>
          <cell r="BG228" t="str">
            <v>-</v>
          </cell>
          <cell r="BH228" t="str">
            <v>-</v>
          </cell>
          <cell r="BI228" t="str">
            <v>-</v>
          </cell>
          <cell r="BJ228" t="str">
            <v>-</v>
          </cell>
          <cell r="BK228" t="str">
            <v>-</v>
          </cell>
          <cell r="BL228" t="str">
            <v>-</v>
          </cell>
          <cell r="BM228" t="str">
            <v>20162</v>
          </cell>
          <cell r="BN228" t="str">
            <v>21171</v>
          </cell>
          <cell r="BO228" t="str">
            <v>-</v>
          </cell>
          <cell r="BP228" t="str">
            <v>-</v>
          </cell>
          <cell r="BQ228" t="str">
            <v>-</v>
          </cell>
          <cell r="BR228" t="str">
            <v>-</v>
          </cell>
          <cell r="BS228" t="str">
            <v>-</v>
          </cell>
          <cell r="BT228" t="str">
            <v>-</v>
          </cell>
          <cell r="BU228" t="str">
            <v>-</v>
          </cell>
          <cell r="BV228" t="str">
            <v>-</v>
          </cell>
          <cell r="BW228" t="str">
            <v>30173</v>
          </cell>
          <cell r="BX228" t="str">
            <v>-</v>
          </cell>
          <cell r="BY228" t="str">
            <v>-</v>
          </cell>
          <cell r="CB228" t="str">
            <v>-</v>
          </cell>
          <cell r="CC228" t="str">
            <v>-</v>
          </cell>
          <cell r="CD228" t="str">
            <v>-</v>
          </cell>
          <cell r="CE228" t="str">
            <v>-</v>
          </cell>
          <cell r="CF228" t="str">
            <v>-</v>
          </cell>
          <cell r="CG228" t="str">
            <v>-</v>
          </cell>
          <cell r="CH228" t="str">
            <v>-</v>
          </cell>
          <cell r="CI228" t="str">
            <v>-</v>
          </cell>
          <cell r="CJ228" t="str">
            <v>-</v>
          </cell>
          <cell r="CK228" t="str">
            <v>-</v>
          </cell>
          <cell r="CL228" t="str">
            <v>-</v>
          </cell>
          <cell r="CM228" t="str">
            <v>-</v>
          </cell>
          <cell r="CN228" t="str">
            <v>-</v>
          </cell>
          <cell r="CO228" t="str">
            <v>-</v>
          </cell>
          <cell r="CP228" t="str">
            <v>-</v>
          </cell>
          <cell r="CQ228" t="str">
            <v>-</v>
          </cell>
          <cell r="CR228" t="str">
            <v>-</v>
          </cell>
          <cell r="CS228" t="str">
            <v>-</v>
          </cell>
          <cell r="CT228" t="str">
            <v>-</v>
          </cell>
          <cell r="CU228" t="str">
            <v>SAN JERÓNIMO TAVICHE</v>
          </cell>
          <cell r="CV228" t="str">
            <v>TEPEYAHUALCO DE CUAUHTÉMOC</v>
          </cell>
          <cell r="CW228" t="str">
            <v>-</v>
          </cell>
          <cell r="CX228" t="str">
            <v>-</v>
          </cell>
          <cell r="CY228" t="str">
            <v>-</v>
          </cell>
          <cell r="CZ228" t="str">
            <v>-</v>
          </cell>
          <cell r="DB228" t="str">
            <v>-</v>
          </cell>
          <cell r="DC228" t="str">
            <v>-</v>
          </cell>
          <cell r="DD228" t="str">
            <v>-</v>
          </cell>
          <cell r="DE228" t="str">
            <v>TEZONAPA</v>
          </cell>
          <cell r="DF228" t="str">
            <v>-</v>
          </cell>
          <cell r="DG228" t="str">
            <v>-</v>
          </cell>
        </row>
        <row r="229">
          <cell r="AT229" t="str">
            <v>-</v>
          </cell>
          <cell r="AU229" t="str">
            <v>-</v>
          </cell>
          <cell r="AV229" t="str">
            <v>-</v>
          </cell>
          <cell r="AW229" t="str">
            <v>-</v>
          </cell>
          <cell r="AX229" t="str">
            <v>-</v>
          </cell>
          <cell r="AY229" t="str">
            <v>-</v>
          </cell>
          <cell r="AZ229" t="str">
            <v>-</v>
          </cell>
          <cell r="BA229" t="str">
            <v>-</v>
          </cell>
          <cell r="BB229" t="str">
            <v>-</v>
          </cell>
          <cell r="BC229" t="str">
            <v>-</v>
          </cell>
          <cell r="BD229" t="str">
            <v>-</v>
          </cell>
          <cell r="BE229" t="str">
            <v>-</v>
          </cell>
          <cell r="BF229" t="str">
            <v>-</v>
          </cell>
          <cell r="BG229" t="str">
            <v>-</v>
          </cell>
          <cell r="BH229" t="str">
            <v>-</v>
          </cell>
          <cell r="BI229" t="str">
            <v>-</v>
          </cell>
          <cell r="BJ229" t="str">
            <v>-</v>
          </cell>
          <cell r="BK229" t="str">
            <v>-</v>
          </cell>
          <cell r="BL229" t="str">
            <v>-</v>
          </cell>
          <cell r="BM229" t="str">
            <v>20163</v>
          </cell>
          <cell r="BN229" t="str">
            <v>21172</v>
          </cell>
          <cell r="BO229" t="str">
            <v>-</v>
          </cell>
          <cell r="BP229" t="str">
            <v>-</v>
          </cell>
          <cell r="BQ229" t="str">
            <v>-</v>
          </cell>
          <cell r="BR229" t="str">
            <v>-</v>
          </cell>
          <cell r="BS229" t="str">
            <v>-</v>
          </cell>
          <cell r="BT229" t="str">
            <v>-</v>
          </cell>
          <cell r="BU229" t="str">
            <v>-</v>
          </cell>
          <cell r="BV229" t="str">
            <v>-</v>
          </cell>
          <cell r="BW229" t="str">
            <v>30176</v>
          </cell>
          <cell r="BX229" t="str">
            <v>-</v>
          </cell>
          <cell r="BY229" t="str">
            <v>-</v>
          </cell>
          <cell r="CB229" t="str">
            <v>-</v>
          </cell>
          <cell r="CC229" t="str">
            <v>-</v>
          </cell>
          <cell r="CD229" t="str">
            <v>-</v>
          </cell>
          <cell r="CE229" t="str">
            <v>-</v>
          </cell>
          <cell r="CF229" t="str">
            <v>-</v>
          </cell>
          <cell r="CG229" t="str">
            <v>-</v>
          </cell>
          <cell r="CH229" t="str">
            <v>-</v>
          </cell>
          <cell r="CI229" t="str">
            <v>-</v>
          </cell>
          <cell r="CJ229" t="str">
            <v>-</v>
          </cell>
          <cell r="CK229" t="str">
            <v>-</v>
          </cell>
          <cell r="CL229" t="str">
            <v>-</v>
          </cell>
          <cell r="CM229" t="str">
            <v>-</v>
          </cell>
          <cell r="CN229" t="str">
            <v>-</v>
          </cell>
          <cell r="CO229" t="str">
            <v>-</v>
          </cell>
          <cell r="CP229" t="str">
            <v>-</v>
          </cell>
          <cell r="CQ229" t="str">
            <v>-</v>
          </cell>
          <cell r="CR229" t="str">
            <v>-</v>
          </cell>
          <cell r="CS229" t="str">
            <v>-</v>
          </cell>
          <cell r="CT229" t="str">
            <v>-</v>
          </cell>
          <cell r="CU229" t="str">
            <v>SAN JERÓNIMO TECÓATL</v>
          </cell>
          <cell r="CV229" t="str">
            <v>TETELA DE OCAMPO</v>
          </cell>
          <cell r="CW229" t="str">
            <v>-</v>
          </cell>
          <cell r="CX229" t="str">
            <v>-</v>
          </cell>
          <cell r="CY229" t="str">
            <v>-</v>
          </cell>
          <cell r="CZ229" t="str">
            <v>-</v>
          </cell>
          <cell r="DB229" t="str">
            <v>-</v>
          </cell>
          <cell r="DC229" t="str">
            <v>-</v>
          </cell>
          <cell r="DD229" t="str">
            <v>-</v>
          </cell>
          <cell r="DE229" t="str">
            <v>TLACOJALPAN</v>
          </cell>
          <cell r="DF229" t="str">
            <v>-</v>
          </cell>
          <cell r="DG229" t="str">
            <v>-</v>
          </cell>
        </row>
        <row r="230">
          <cell r="AT230" t="str">
            <v>-</v>
          </cell>
          <cell r="AU230" t="str">
            <v>-</v>
          </cell>
          <cell r="AV230" t="str">
            <v>-</v>
          </cell>
          <cell r="AW230" t="str">
            <v>-</v>
          </cell>
          <cell r="AX230" t="str">
            <v>-</v>
          </cell>
          <cell r="AY230" t="str">
            <v>-</v>
          </cell>
          <cell r="AZ230" t="str">
            <v>-</v>
          </cell>
          <cell r="BA230" t="str">
            <v>-</v>
          </cell>
          <cell r="BB230" t="str">
            <v>-</v>
          </cell>
          <cell r="BC230" t="str">
            <v>-</v>
          </cell>
          <cell r="BD230" t="str">
            <v>-</v>
          </cell>
          <cell r="BE230" t="str">
            <v>-</v>
          </cell>
          <cell r="BF230" t="str">
            <v>-</v>
          </cell>
          <cell r="BG230" t="str">
            <v>-</v>
          </cell>
          <cell r="BH230" t="str">
            <v>-</v>
          </cell>
          <cell r="BI230" t="str">
            <v>-</v>
          </cell>
          <cell r="BJ230" t="str">
            <v>-</v>
          </cell>
          <cell r="BK230" t="str">
            <v>-</v>
          </cell>
          <cell r="BL230" t="str">
            <v>-</v>
          </cell>
          <cell r="BM230" t="str">
            <v>20164</v>
          </cell>
          <cell r="BN230" t="str">
            <v>21173</v>
          </cell>
          <cell r="BO230" t="str">
            <v>-</v>
          </cell>
          <cell r="BP230" t="str">
            <v>-</v>
          </cell>
          <cell r="BQ230" t="str">
            <v>-</v>
          </cell>
          <cell r="BR230" t="str">
            <v>-</v>
          </cell>
          <cell r="BS230" t="str">
            <v>-</v>
          </cell>
          <cell r="BT230" t="str">
            <v>-</v>
          </cell>
          <cell r="BU230" t="str">
            <v>-</v>
          </cell>
          <cell r="BV230" t="str">
            <v>-</v>
          </cell>
          <cell r="BW230" t="str">
            <v>30177</v>
          </cell>
          <cell r="BX230" t="str">
            <v>-</v>
          </cell>
          <cell r="BY230" t="str">
            <v>-</v>
          </cell>
          <cell r="CB230" t="str">
            <v>-</v>
          </cell>
          <cell r="CC230" t="str">
            <v>-</v>
          </cell>
          <cell r="CD230" t="str">
            <v>-</v>
          </cell>
          <cell r="CE230" t="str">
            <v>-</v>
          </cell>
          <cell r="CF230" t="str">
            <v>-</v>
          </cell>
          <cell r="CG230" t="str">
            <v>-</v>
          </cell>
          <cell r="CH230" t="str">
            <v>-</v>
          </cell>
          <cell r="CI230" t="str">
            <v>-</v>
          </cell>
          <cell r="CJ230" t="str">
            <v>-</v>
          </cell>
          <cell r="CK230" t="str">
            <v>-</v>
          </cell>
          <cell r="CL230" t="str">
            <v>-</v>
          </cell>
          <cell r="CM230" t="str">
            <v>-</v>
          </cell>
          <cell r="CN230" t="str">
            <v>-</v>
          </cell>
          <cell r="CO230" t="str">
            <v>-</v>
          </cell>
          <cell r="CP230" t="str">
            <v>-</v>
          </cell>
          <cell r="CQ230" t="str">
            <v>-</v>
          </cell>
          <cell r="CR230" t="str">
            <v>-</v>
          </cell>
          <cell r="CS230" t="str">
            <v>-</v>
          </cell>
          <cell r="CT230" t="str">
            <v>-</v>
          </cell>
          <cell r="CU230" t="str">
            <v>SAN JORGE NUCHITA</v>
          </cell>
          <cell r="CV230" t="str">
            <v>TETELES DE AVILA CASTILLO</v>
          </cell>
          <cell r="CW230" t="str">
            <v>-</v>
          </cell>
          <cell r="CX230" t="str">
            <v>-</v>
          </cell>
          <cell r="CY230" t="str">
            <v>-</v>
          </cell>
          <cell r="CZ230" t="str">
            <v>-</v>
          </cell>
          <cell r="DB230" t="str">
            <v>-</v>
          </cell>
          <cell r="DC230" t="str">
            <v>-</v>
          </cell>
          <cell r="DD230" t="str">
            <v>-</v>
          </cell>
          <cell r="DE230" t="str">
            <v>TLACOLULAN</v>
          </cell>
          <cell r="DF230" t="str">
            <v>-</v>
          </cell>
          <cell r="DG230" t="str">
            <v>-</v>
          </cell>
        </row>
        <row r="231">
          <cell r="AT231" t="str">
            <v>-</v>
          </cell>
          <cell r="AU231" t="str">
            <v>-</v>
          </cell>
          <cell r="AV231" t="str">
            <v>-</v>
          </cell>
          <cell r="AW231" t="str">
            <v>-</v>
          </cell>
          <cell r="AX231" t="str">
            <v>-</v>
          </cell>
          <cell r="AY231" t="str">
            <v>-</v>
          </cell>
          <cell r="AZ231" t="str">
            <v>-</v>
          </cell>
          <cell r="BA231" t="str">
            <v>-</v>
          </cell>
          <cell r="BB231" t="str">
            <v>-</v>
          </cell>
          <cell r="BC231" t="str">
            <v>-</v>
          </cell>
          <cell r="BD231" t="str">
            <v>-</v>
          </cell>
          <cell r="BE231" t="str">
            <v>-</v>
          </cell>
          <cell r="BF231" t="str">
            <v>-</v>
          </cell>
          <cell r="BG231" t="str">
            <v>-</v>
          </cell>
          <cell r="BH231" t="str">
            <v>-</v>
          </cell>
          <cell r="BI231" t="str">
            <v>-</v>
          </cell>
          <cell r="BJ231" t="str">
            <v>-</v>
          </cell>
          <cell r="BK231" t="str">
            <v>-</v>
          </cell>
          <cell r="BL231" t="str">
            <v>-</v>
          </cell>
          <cell r="BM231" t="str">
            <v>20165</v>
          </cell>
          <cell r="BN231" t="str">
            <v>21175</v>
          </cell>
          <cell r="BO231" t="str">
            <v>-</v>
          </cell>
          <cell r="BP231" t="str">
            <v>-</v>
          </cell>
          <cell r="BQ231" t="str">
            <v>-</v>
          </cell>
          <cell r="BR231" t="str">
            <v>-</v>
          </cell>
          <cell r="BS231" t="str">
            <v>-</v>
          </cell>
          <cell r="BT231" t="str">
            <v>-</v>
          </cell>
          <cell r="BU231" t="str">
            <v>-</v>
          </cell>
          <cell r="BV231" t="str">
            <v>-</v>
          </cell>
          <cell r="BW231" t="str">
            <v>30178</v>
          </cell>
          <cell r="BX231" t="str">
            <v>-</v>
          </cell>
          <cell r="BY231" t="str">
            <v>-</v>
          </cell>
          <cell r="CB231" t="str">
            <v>-</v>
          </cell>
          <cell r="CC231" t="str">
            <v>-</v>
          </cell>
          <cell r="CD231" t="str">
            <v>-</v>
          </cell>
          <cell r="CE231" t="str">
            <v>-</v>
          </cell>
          <cell r="CF231" t="str">
            <v>-</v>
          </cell>
          <cell r="CG231" t="str">
            <v>-</v>
          </cell>
          <cell r="CH231" t="str">
            <v>-</v>
          </cell>
          <cell r="CI231" t="str">
            <v>-</v>
          </cell>
          <cell r="CJ231" t="str">
            <v>-</v>
          </cell>
          <cell r="CK231" t="str">
            <v>-</v>
          </cell>
          <cell r="CL231" t="str">
            <v>-</v>
          </cell>
          <cell r="CM231" t="str">
            <v>-</v>
          </cell>
          <cell r="CN231" t="str">
            <v>-</v>
          </cell>
          <cell r="CO231" t="str">
            <v>-</v>
          </cell>
          <cell r="CP231" t="str">
            <v>-</v>
          </cell>
          <cell r="CQ231" t="str">
            <v>-</v>
          </cell>
          <cell r="CR231" t="str">
            <v>-</v>
          </cell>
          <cell r="CS231" t="str">
            <v>-</v>
          </cell>
          <cell r="CT231" t="str">
            <v>-</v>
          </cell>
          <cell r="CU231" t="str">
            <v>SAN JOSÉ AYUQUILA</v>
          </cell>
          <cell r="CV231" t="str">
            <v>TIANGUISMANALCO</v>
          </cell>
          <cell r="CW231" t="str">
            <v>-</v>
          </cell>
          <cell r="CX231" t="str">
            <v>-</v>
          </cell>
          <cell r="CY231" t="str">
            <v>-</v>
          </cell>
          <cell r="CZ231" t="str">
            <v>-</v>
          </cell>
          <cell r="DB231" t="str">
            <v>-</v>
          </cell>
          <cell r="DC231" t="str">
            <v>-</v>
          </cell>
          <cell r="DD231" t="str">
            <v>-</v>
          </cell>
          <cell r="DE231" t="str">
            <v>TLACOTALPAN</v>
          </cell>
          <cell r="DF231" t="str">
            <v>-</v>
          </cell>
          <cell r="DG231" t="str">
            <v>-</v>
          </cell>
        </row>
        <row r="232">
          <cell r="AT232" t="str">
            <v>-</v>
          </cell>
          <cell r="AU232" t="str">
            <v>-</v>
          </cell>
          <cell r="AV232" t="str">
            <v>-</v>
          </cell>
          <cell r="AW232" t="str">
            <v>-</v>
          </cell>
          <cell r="AX232" t="str">
            <v>-</v>
          </cell>
          <cell r="AY232" t="str">
            <v>-</v>
          </cell>
          <cell r="AZ232" t="str">
            <v>-</v>
          </cell>
          <cell r="BA232" t="str">
            <v>-</v>
          </cell>
          <cell r="BB232" t="str">
            <v>-</v>
          </cell>
          <cell r="BC232" t="str">
            <v>-</v>
          </cell>
          <cell r="BD232" t="str">
            <v>-</v>
          </cell>
          <cell r="BE232" t="str">
            <v>-</v>
          </cell>
          <cell r="BF232" t="str">
            <v>-</v>
          </cell>
          <cell r="BG232" t="str">
            <v>-</v>
          </cell>
          <cell r="BH232" t="str">
            <v>-</v>
          </cell>
          <cell r="BI232" t="str">
            <v>-</v>
          </cell>
          <cell r="BJ232" t="str">
            <v>-</v>
          </cell>
          <cell r="BK232" t="str">
            <v>-</v>
          </cell>
          <cell r="BL232" t="str">
            <v>-</v>
          </cell>
          <cell r="BM232" t="str">
            <v>20166</v>
          </cell>
          <cell r="BN232" t="str">
            <v>21176</v>
          </cell>
          <cell r="BO232" t="str">
            <v>-</v>
          </cell>
          <cell r="BP232" t="str">
            <v>-</v>
          </cell>
          <cell r="BQ232" t="str">
            <v>-</v>
          </cell>
          <cell r="BR232" t="str">
            <v>-</v>
          </cell>
          <cell r="BS232" t="str">
            <v>-</v>
          </cell>
          <cell r="BT232" t="str">
            <v>-</v>
          </cell>
          <cell r="BU232" t="str">
            <v>-</v>
          </cell>
          <cell r="BV232" t="str">
            <v>-</v>
          </cell>
          <cell r="BW232" t="str">
            <v>30179</v>
          </cell>
          <cell r="BX232" t="str">
            <v>-</v>
          </cell>
          <cell r="BY232" t="str">
            <v>-</v>
          </cell>
          <cell r="CB232" t="str">
            <v>-</v>
          </cell>
          <cell r="CC232" t="str">
            <v>-</v>
          </cell>
          <cell r="CD232" t="str">
            <v>-</v>
          </cell>
          <cell r="CE232" t="str">
            <v>-</v>
          </cell>
          <cell r="CF232" t="str">
            <v>-</v>
          </cell>
          <cell r="CG232" t="str">
            <v>-</v>
          </cell>
          <cell r="CH232" t="str">
            <v>-</v>
          </cell>
          <cell r="CI232" t="str">
            <v>-</v>
          </cell>
          <cell r="CJ232" t="str">
            <v>-</v>
          </cell>
          <cell r="CK232" t="str">
            <v>-</v>
          </cell>
          <cell r="CL232" t="str">
            <v>-</v>
          </cell>
          <cell r="CM232" t="str">
            <v>-</v>
          </cell>
          <cell r="CN232" t="str">
            <v>-</v>
          </cell>
          <cell r="CO232" t="str">
            <v>-</v>
          </cell>
          <cell r="CP232" t="str">
            <v>-</v>
          </cell>
          <cell r="CQ232" t="str">
            <v>-</v>
          </cell>
          <cell r="CR232" t="str">
            <v>-</v>
          </cell>
          <cell r="CS232" t="str">
            <v>-</v>
          </cell>
          <cell r="CT232" t="str">
            <v>-</v>
          </cell>
          <cell r="CU232" t="str">
            <v>SAN JOSÉ CHILTEPEC</v>
          </cell>
          <cell r="CV232" t="str">
            <v>TILAPA</v>
          </cell>
          <cell r="CW232" t="str">
            <v>-</v>
          </cell>
          <cell r="CX232" t="str">
            <v>-</v>
          </cell>
          <cell r="CY232" t="str">
            <v>-</v>
          </cell>
          <cell r="CZ232" t="str">
            <v>-</v>
          </cell>
          <cell r="DB232" t="str">
            <v>-</v>
          </cell>
          <cell r="DC232" t="str">
            <v>-</v>
          </cell>
          <cell r="DD232" t="str">
            <v>-</v>
          </cell>
          <cell r="DE232" t="str">
            <v>TLACOTEPEC DE MEJÍA</v>
          </cell>
          <cell r="DF232" t="str">
            <v>-</v>
          </cell>
          <cell r="DG232" t="str">
            <v>-</v>
          </cell>
        </row>
        <row r="233">
          <cell r="AT233" t="str">
            <v>-</v>
          </cell>
          <cell r="AU233" t="str">
            <v>-</v>
          </cell>
          <cell r="AV233" t="str">
            <v>-</v>
          </cell>
          <cell r="AW233" t="str">
            <v>-</v>
          </cell>
          <cell r="AX233" t="str">
            <v>-</v>
          </cell>
          <cell r="AY233" t="str">
            <v>-</v>
          </cell>
          <cell r="AZ233" t="str">
            <v>-</v>
          </cell>
          <cell r="BA233" t="str">
            <v>-</v>
          </cell>
          <cell r="BB233" t="str">
            <v>-</v>
          </cell>
          <cell r="BC233" t="str">
            <v>-</v>
          </cell>
          <cell r="BD233" t="str">
            <v>-</v>
          </cell>
          <cell r="BE233" t="str">
            <v>-</v>
          </cell>
          <cell r="BF233" t="str">
            <v>-</v>
          </cell>
          <cell r="BG233" t="str">
            <v>-</v>
          </cell>
          <cell r="BH233" t="str">
            <v>-</v>
          </cell>
          <cell r="BI233" t="str">
            <v>-</v>
          </cell>
          <cell r="BJ233" t="str">
            <v>-</v>
          </cell>
          <cell r="BK233" t="str">
            <v>-</v>
          </cell>
          <cell r="BL233" t="str">
            <v>-</v>
          </cell>
          <cell r="BM233" t="str">
            <v>20167</v>
          </cell>
          <cell r="BN233" t="str">
            <v>21178</v>
          </cell>
          <cell r="BO233" t="str">
            <v>-</v>
          </cell>
          <cell r="BP233" t="str">
            <v>-</v>
          </cell>
          <cell r="BQ233" t="str">
            <v>-</v>
          </cell>
          <cell r="BR233" t="str">
            <v>-</v>
          </cell>
          <cell r="BS233" t="str">
            <v>-</v>
          </cell>
          <cell r="BT233" t="str">
            <v>-</v>
          </cell>
          <cell r="BU233" t="str">
            <v>-</v>
          </cell>
          <cell r="BV233" t="str">
            <v>-</v>
          </cell>
          <cell r="BW233" t="str">
            <v>30180</v>
          </cell>
          <cell r="BX233" t="str">
            <v>-</v>
          </cell>
          <cell r="BY233" t="str">
            <v>-</v>
          </cell>
          <cell r="CB233" t="str">
            <v>-</v>
          </cell>
          <cell r="CC233" t="str">
            <v>-</v>
          </cell>
          <cell r="CD233" t="str">
            <v>-</v>
          </cell>
          <cell r="CE233" t="str">
            <v>-</v>
          </cell>
          <cell r="CF233" t="str">
            <v>-</v>
          </cell>
          <cell r="CG233" t="str">
            <v>-</v>
          </cell>
          <cell r="CH233" t="str">
            <v>-</v>
          </cell>
          <cell r="CI233" t="str">
            <v>-</v>
          </cell>
          <cell r="CJ233" t="str">
            <v>-</v>
          </cell>
          <cell r="CK233" t="str">
            <v>-</v>
          </cell>
          <cell r="CL233" t="str">
            <v>-</v>
          </cell>
          <cell r="CM233" t="str">
            <v>-</v>
          </cell>
          <cell r="CN233" t="str">
            <v>-</v>
          </cell>
          <cell r="CO233" t="str">
            <v>-</v>
          </cell>
          <cell r="CP233" t="str">
            <v>-</v>
          </cell>
          <cell r="CQ233" t="str">
            <v>-</v>
          </cell>
          <cell r="CR233" t="str">
            <v>-</v>
          </cell>
          <cell r="CS233" t="str">
            <v>-</v>
          </cell>
          <cell r="CT233" t="str">
            <v>-</v>
          </cell>
          <cell r="CU233" t="str">
            <v>SAN JOSÉ DEL PEÑASCO</v>
          </cell>
          <cell r="CV233" t="str">
            <v>TLACUILOTEPEC</v>
          </cell>
          <cell r="CW233" t="str">
            <v>-</v>
          </cell>
          <cell r="CX233" t="str">
            <v>-</v>
          </cell>
          <cell r="CY233" t="str">
            <v>-</v>
          </cell>
          <cell r="CZ233" t="str">
            <v>-</v>
          </cell>
          <cell r="DB233" t="str">
            <v>-</v>
          </cell>
          <cell r="DC233" t="str">
            <v>-</v>
          </cell>
          <cell r="DD233" t="str">
            <v>-</v>
          </cell>
          <cell r="DE233" t="str">
            <v>TLACHICHILCO</v>
          </cell>
          <cell r="DF233" t="str">
            <v>-</v>
          </cell>
          <cell r="DG233" t="str">
            <v>-</v>
          </cell>
        </row>
        <row r="234">
          <cell r="AT234" t="str">
            <v>-</v>
          </cell>
          <cell r="AU234" t="str">
            <v>-</v>
          </cell>
          <cell r="AV234" t="str">
            <v>-</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t="str">
            <v>-</v>
          </cell>
          <cell r="BJ234" t="str">
            <v>-</v>
          </cell>
          <cell r="BK234" t="str">
            <v>-</v>
          </cell>
          <cell r="BL234" t="str">
            <v>-</v>
          </cell>
          <cell r="BM234" t="str">
            <v>20168</v>
          </cell>
          <cell r="BN234" t="str">
            <v>21179</v>
          </cell>
          <cell r="BO234" t="str">
            <v>-</v>
          </cell>
          <cell r="BP234" t="str">
            <v>-</v>
          </cell>
          <cell r="BQ234" t="str">
            <v>-</v>
          </cell>
          <cell r="BR234" t="str">
            <v>-</v>
          </cell>
          <cell r="BS234" t="str">
            <v>-</v>
          </cell>
          <cell r="BT234" t="str">
            <v>-</v>
          </cell>
          <cell r="BU234" t="str">
            <v>-</v>
          </cell>
          <cell r="BV234" t="str">
            <v>-</v>
          </cell>
          <cell r="BW234" t="str">
            <v>30181</v>
          </cell>
          <cell r="BX234" t="str">
            <v>-</v>
          </cell>
          <cell r="BY234" t="str">
            <v>-</v>
          </cell>
          <cell r="CB234" t="str">
            <v>-</v>
          </cell>
          <cell r="CC234" t="str">
            <v>-</v>
          </cell>
          <cell r="CD234" t="str">
            <v>-</v>
          </cell>
          <cell r="CE234" t="str">
            <v>-</v>
          </cell>
          <cell r="CF234" t="str">
            <v>-</v>
          </cell>
          <cell r="CG234" t="str">
            <v>-</v>
          </cell>
          <cell r="CH234" t="str">
            <v>-</v>
          </cell>
          <cell r="CI234" t="str">
            <v>-</v>
          </cell>
          <cell r="CJ234" t="str">
            <v>-</v>
          </cell>
          <cell r="CK234" t="str">
            <v>-</v>
          </cell>
          <cell r="CL234" t="str">
            <v>-</v>
          </cell>
          <cell r="CM234" t="str">
            <v>-</v>
          </cell>
          <cell r="CN234" t="str">
            <v>-</v>
          </cell>
          <cell r="CO234" t="str">
            <v>-</v>
          </cell>
          <cell r="CP234" t="str">
            <v>-</v>
          </cell>
          <cell r="CQ234" t="str">
            <v>-</v>
          </cell>
          <cell r="CR234" t="str">
            <v>-</v>
          </cell>
          <cell r="CS234" t="str">
            <v>-</v>
          </cell>
          <cell r="CT234" t="str">
            <v>-</v>
          </cell>
          <cell r="CU234" t="str">
            <v>SAN JOSÉ ESTANCIA GRANDE</v>
          </cell>
          <cell r="CV234" t="str">
            <v>TLACHICHUCA</v>
          </cell>
          <cell r="CW234" t="str">
            <v>-</v>
          </cell>
          <cell r="CX234" t="str">
            <v>-</v>
          </cell>
          <cell r="CY234" t="str">
            <v>-</v>
          </cell>
          <cell r="CZ234" t="str">
            <v>-</v>
          </cell>
          <cell r="DB234" t="str">
            <v>-</v>
          </cell>
          <cell r="DC234" t="str">
            <v>-</v>
          </cell>
          <cell r="DD234" t="str">
            <v>-</v>
          </cell>
          <cell r="DE234" t="str">
            <v>TLALIXCOYAN</v>
          </cell>
          <cell r="DF234" t="str">
            <v>-</v>
          </cell>
          <cell r="DG234" t="str">
            <v>-</v>
          </cell>
        </row>
        <row r="235">
          <cell r="AT235" t="str">
            <v>-</v>
          </cell>
          <cell r="AU235" t="str">
            <v>-</v>
          </cell>
          <cell r="AV235" t="str">
            <v>-</v>
          </cell>
          <cell r="AW235" t="str">
            <v>-</v>
          </cell>
          <cell r="AX235" t="str">
            <v>-</v>
          </cell>
          <cell r="AY235" t="str">
            <v>-</v>
          </cell>
          <cell r="AZ235" t="str">
            <v>-</v>
          </cell>
          <cell r="BA235" t="str">
            <v>-</v>
          </cell>
          <cell r="BB235" t="str">
            <v>-</v>
          </cell>
          <cell r="BC235" t="str">
            <v>-</v>
          </cell>
          <cell r="BD235" t="str">
            <v>-</v>
          </cell>
          <cell r="BE235" t="str">
            <v>-</v>
          </cell>
          <cell r="BF235" t="str">
            <v>-</v>
          </cell>
          <cell r="BG235" t="str">
            <v>-</v>
          </cell>
          <cell r="BH235" t="str">
            <v>-</v>
          </cell>
          <cell r="BI235" t="str">
            <v>-</v>
          </cell>
          <cell r="BJ235" t="str">
            <v>-</v>
          </cell>
          <cell r="BK235" t="str">
            <v>-</v>
          </cell>
          <cell r="BL235" t="str">
            <v>-</v>
          </cell>
          <cell r="BM235" t="str">
            <v>20169</v>
          </cell>
          <cell r="BN235" t="str">
            <v>21180</v>
          </cell>
          <cell r="BO235" t="str">
            <v>-</v>
          </cell>
          <cell r="BP235" t="str">
            <v>-</v>
          </cell>
          <cell r="BQ235" t="str">
            <v>-</v>
          </cell>
          <cell r="BR235" t="str">
            <v>-</v>
          </cell>
          <cell r="BS235" t="str">
            <v>-</v>
          </cell>
          <cell r="BT235" t="str">
            <v>-</v>
          </cell>
          <cell r="BU235" t="str">
            <v>-</v>
          </cell>
          <cell r="BV235" t="str">
            <v>-</v>
          </cell>
          <cell r="BW235" t="str">
            <v>30182</v>
          </cell>
          <cell r="BX235" t="str">
            <v>-</v>
          </cell>
          <cell r="BY235" t="str">
            <v>-</v>
          </cell>
          <cell r="CB235" t="str">
            <v>-</v>
          </cell>
          <cell r="CC235" t="str">
            <v>-</v>
          </cell>
          <cell r="CD235" t="str">
            <v>-</v>
          </cell>
          <cell r="CE235" t="str">
            <v>-</v>
          </cell>
          <cell r="CF235" t="str">
            <v>-</v>
          </cell>
          <cell r="CG235" t="str">
            <v>-</v>
          </cell>
          <cell r="CH235" t="str">
            <v>-</v>
          </cell>
          <cell r="CI235" t="str">
            <v>-</v>
          </cell>
          <cell r="CJ235" t="str">
            <v>-</v>
          </cell>
          <cell r="CK235" t="str">
            <v>-</v>
          </cell>
          <cell r="CL235" t="str">
            <v>-</v>
          </cell>
          <cell r="CM235" t="str">
            <v>-</v>
          </cell>
          <cell r="CN235" t="str">
            <v>-</v>
          </cell>
          <cell r="CO235" t="str">
            <v>-</v>
          </cell>
          <cell r="CP235" t="str">
            <v>-</v>
          </cell>
          <cell r="CQ235" t="str">
            <v>-</v>
          </cell>
          <cell r="CR235" t="str">
            <v>-</v>
          </cell>
          <cell r="CS235" t="str">
            <v>-</v>
          </cell>
          <cell r="CT235" t="str">
            <v>-</v>
          </cell>
          <cell r="CU235" t="str">
            <v>SAN JOSÉ INDEPENDENCIA</v>
          </cell>
          <cell r="CV235" t="str">
            <v>TLAHUAPAN</v>
          </cell>
          <cell r="CW235" t="str">
            <v>-</v>
          </cell>
          <cell r="CX235" t="str">
            <v>-</v>
          </cell>
          <cell r="CY235" t="str">
            <v>-</v>
          </cell>
          <cell r="CZ235" t="str">
            <v>-</v>
          </cell>
          <cell r="DB235" t="str">
            <v>-</v>
          </cell>
          <cell r="DC235" t="str">
            <v>-</v>
          </cell>
          <cell r="DD235" t="str">
            <v>-</v>
          </cell>
          <cell r="DE235" t="str">
            <v>TLALNELHUAYOCAN</v>
          </cell>
          <cell r="DF235" t="str">
            <v>-</v>
          </cell>
          <cell r="DG235" t="str">
            <v>-</v>
          </cell>
        </row>
        <row r="236">
          <cell r="AT236" t="str">
            <v>-</v>
          </cell>
          <cell r="AU236" t="str">
            <v>-</v>
          </cell>
          <cell r="AV236" t="str">
            <v>-</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t="str">
            <v>-</v>
          </cell>
          <cell r="BJ236" t="str">
            <v>-</v>
          </cell>
          <cell r="BK236" t="str">
            <v>-</v>
          </cell>
          <cell r="BL236" t="str">
            <v>-</v>
          </cell>
          <cell r="BM236" t="str">
            <v>20170</v>
          </cell>
          <cell r="BN236" t="str">
            <v>21181</v>
          </cell>
          <cell r="BO236" t="str">
            <v>-</v>
          </cell>
          <cell r="BP236" t="str">
            <v>-</v>
          </cell>
          <cell r="BQ236" t="str">
            <v>-</v>
          </cell>
          <cell r="BR236" t="str">
            <v>-</v>
          </cell>
          <cell r="BS236" t="str">
            <v>-</v>
          </cell>
          <cell r="BT236" t="str">
            <v>-</v>
          </cell>
          <cell r="BU236" t="str">
            <v>-</v>
          </cell>
          <cell r="BV236" t="str">
            <v>-</v>
          </cell>
          <cell r="BW236" t="str">
            <v>30183</v>
          </cell>
          <cell r="BX236" t="str">
            <v>-</v>
          </cell>
          <cell r="BY236" t="str">
            <v>-</v>
          </cell>
          <cell r="CB236" t="str">
            <v>-</v>
          </cell>
          <cell r="CC236" t="str">
            <v>-</v>
          </cell>
          <cell r="CD236" t="str">
            <v>-</v>
          </cell>
          <cell r="CE236" t="str">
            <v>-</v>
          </cell>
          <cell r="CF236" t="str">
            <v>-</v>
          </cell>
          <cell r="CG236" t="str">
            <v>-</v>
          </cell>
          <cell r="CH236" t="str">
            <v>-</v>
          </cell>
          <cell r="CI236" t="str">
            <v>-</v>
          </cell>
          <cell r="CJ236" t="str">
            <v>-</v>
          </cell>
          <cell r="CK236" t="str">
            <v>-</v>
          </cell>
          <cell r="CL236" t="str">
            <v>-</v>
          </cell>
          <cell r="CM236" t="str">
            <v>-</v>
          </cell>
          <cell r="CN236" t="str">
            <v>-</v>
          </cell>
          <cell r="CO236" t="str">
            <v>-</v>
          </cell>
          <cell r="CP236" t="str">
            <v>-</v>
          </cell>
          <cell r="CQ236" t="str">
            <v>-</v>
          </cell>
          <cell r="CR236" t="str">
            <v>-</v>
          </cell>
          <cell r="CS236" t="str">
            <v>-</v>
          </cell>
          <cell r="CT236" t="str">
            <v>-</v>
          </cell>
          <cell r="CU236" t="str">
            <v>SAN JOSÉ LACHIGUIRI</v>
          </cell>
          <cell r="CV236" t="str">
            <v>TLALTENANGO</v>
          </cell>
          <cell r="CW236" t="str">
            <v>-</v>
          </cell>
          <cell r="CX236" t="str">
            <v>-</v>
          </cell>
          <cell r="CY236" t="str">
            <v>-</v>
          </cell>
          <cell r="CZ236" t="str">
            <v>-</v>
          </cell>
          <cell r="DB236" t="str">
            <v>-</v>
          </cell>
          <cell r="DC236" t="str">
            <v>-</v>
          </cell>
          <cell r="DD236" t="str">
            <v>-</v>
          </cell>
          <cell r="DE236" t="str">
            <v>TLAPACOYAN</v>
          </cell>
          <cell r="DF236" t="str">
            <v>-</v>
          </cell>
          <cell r="DG236" t="str">
            <v>-</v>
          </cell>
        </row>
        <row r="237">
          <cell r="AT237" t="str">
            <v>-</v>
          </cell>
          <cell r="AU237" t="str">
            <v>-</v>
          </cell>
          <cell r="AV237" t="str">
            <v>-</v>
          </cell>
          <cell r="AW237" t="str">
            <v>-</v>
          </cell>
          <cell r="AX237" t="str">
            <v>-</v>
          </cell>
          <cell r="AY237" t="str">
            <v>-</v>
          </cell>
          <cell r="AZ237" t="str">
            <v>-</v>
          </cell>
          <cell r="BA237" t="str">
            <v>-</v>
          </cell>
          <cell r="BB237" t="str">
            <v>-</v>
          </cell>
          <cell r="BC237" t="str">
            <v>-</v>
          </cell>
          <cell r="BD237" t="str">
            <v>-</v>
          </cell>
          <cell r="BE237" t="str">
            <v>-</v>
          </cell>
          <cell r="BF237" t="str">
            <v>-</v>
          </cell>
          <cell r="BG237" t="str">
            <v>-</v>
          </cell>
          <cell r="BH237" t="str">
            <v>-</v>
          </cell>
          <cell r="BI237" t="str">
            <v>-</v>
          </cell>
          <cell r="BJ237" t="str">
            <v>-</v>
          </cell>
          <cell r="BK237" t="str">
            <v>-</v>
          </cell>
          <cell r="BL237" t="str">
            <v>-</v>
          </cell>
          <cell r="BM237" t="str">
            <v>20171</v>
          </cell>
          <cell r="BN237" t="str">
            <v>21182</v>
          </cell>
          <cell r="BO237" t="str">
            <v>-</v>
          </cell>
          <cell r="BP237" t="str">
            <v>-</v>
          </cell>
          <cell r="BQ237" t="str">
            <v>-</v>
          </cell>
          <cell r="BR237" t="str">
            <v>-</v>
          </cell>
          <cell r="BS237" t="str">
            <v>-</v>
          </cell>
          <cell r="BT237" t="str">
            <v>-</v>
          </cell>
          <cell r="BU237" t="str">
            <v>-</v>
          </cell>
          <cell r="BV237" t="str">
            <v>-</v>
          </cell>
          <cell r="BW237" t="str">
            <v>30184</v>
          </cell>
          <cell r="BX237" t="str">
            <v>-</v>
          </cell>
          <cell r="BY237" t="str">
            <v>-</v>
          </cell>
          <cell r="CB237" t="str">
            <v>-</v>
          </cell>
          <cell r="CC237" t="str">
            <v>-</v>
          </cell>
          <cell r="CD237" t="str">
            <v>-</v>
          </cell>
          <cell r="CE237" t="str">
            <v>-</v>
          </cell>
          <cell r="CF237" t="str">
            <v>-</v>
          </cell>
          <cell r="CG237" t="str">
            <v>-</v>
          </cell>
          <cell r="CH237" t="str">
            <v>-</v>
          </cell>
          <cell r="CI237" t="str">
            <v>-</v>
          </cell>
          <cell r="CJ237" t="str">
            <v>-</v>
          </cell>
          <cell r="CK237" t="str">
            <v>-</v>
          </cell>
          <cell r="CL237" t="str">
            <v>-</v>
          </cell>
          <cell r="CM237" t="str">
            <v>-</v>
          </cell>
          <cell r="CN237" t="str">
            <v>-</v>
          </cell>
          <cell r="CO237" t="str">
            <v>-</v>
          </cell>
          <cell r="CP237" t="str">
            <v>-</v>
          </cell>
          <cell r="CQ237" t="str">
            <v>-</v>
          </cell>
          <cell r="CR237" t="str">
            <v>-</v>
          </cell>
          <cell r="CS237" t="str">
            <v>-</v>
          </cell>
          <cell r="CT237" t="str">
            <v>-</v>
          </cell>
          <cell r="CU237" t="str">
            <v>SAN JOSÉ TENANGO</v>
          </cell>
          <cell r="CV237" t="str">
            <v>TLANEPANTLA</v>
          </cell>
          <cell r="CW237" t="str">
            <v>-</v>
          </cell>
          <cell r="CX237" t="str">
            <v>-</v>
          </cell>
          <cell r="CY237" t="str">
            <v>-</v>
          </cell>
          <cell r="CZ237" t="str">
            <v>-</v>
          </cell>
          <cell r="DB237" t="str">
            <v>-</v>
          </cell>
          <cell r="DC237" t="str">
            <v>-</v>
          </cell>
          <cell r="DD237" t="str">
            <v>-</v>
          </cell>
          <cell r="DE237" t="str">
            <v>TLAQUILPA</v>
          </cell>
          <cell r="DF237" t="str">
            <v>-</v>
          </cell>
          <cell r="DG237" t="str">
            <v>-</v>
          </cell>
        </row>
        <row r="238">
          <cell r="AT238" t="str">
            <v>-</v>
          </cell>
          <cell r="AU238" t="str">
            <v>-</v>
          </cell>
          <cell r="AV238" t="str">
            <v>-</v>
          </cell>
          <cell r="AW238" t="str">
            <v>-</v>
          </cell>
          <cell r="AX238" t="str">
            <v>-</v>
          </cell>
          <cell r="AY238" t="str">
            <v>-</v>
          </cell>
          <cell r="AZ238" t="str">
            <v>-</v>
          </cell>
          <cell r="BA238" t="str">
            <v>-</v>
          </cell>
          <cell r="BB238" t="str">
            <v>-</v>
          </cell>
          <cell r="BC238" t="str">
            <v>-</v>
          </cell>
          <cell r="BD238" t="str">
            <v>-</v>
          </cell>
          <cell r="BE238" t="str">
            <v>-</v>
          </cell>
          <cell r="BF238" t="str">
            <v>-</v>
          </cell>
          <cell r="BG238" t="str">
            <v>-</v>
          </cell>
          <cell r="BH238" t="str">
            <v>-</v>
          </cell>
          <cell r="BI238" t="str">
            <v>-</v>
          </cell>
          <cell r="BJ238" t="str">
            <v>-</v>
          </cell>
          <cell r="BK238" t="str">
            <v>-</v>
          </cell>
          <cell r="BL238" t="str">
            <v>-</v>
          </cell>
          <cell r="BM238" t="str">
            <v>20172</v>
          </cell>
          <cell r="BN238" t="str">
            <v>21183</v>
          </cell>
          <cell r="BO238" t="str">
            <v>-</v>
          </cell>
          <cell r="BP238" t="str">
            <v>-</v>
          </cell>
          <cell r="BQ238" t="str">
            <v>-</v>
          </cell>
          <cell r="BR238" t="str">
            <v>-</v>
          </cell>
          <cell r="BS238" t="str">
            <v>-</v>
          </cell>
          <cell r="BT238" t="str">
            <v>-</v>
          </cell>
          <cell r="BU238" t="str">
            <v>-</v>
          </cell>
          <cell r="BV238" t="str">
            <v>-</v>
          </cell>
          <cell r="BW238" t="str">
            <v>30185</v>
          </cell>
          <cell r="BX238" t="str">
            <v>-</v>
          </cell>
          <cell r="BY238" t="str">
            <v>-</v>
          </cell>
          <cell r="CB238" t="str">
            <v>-</v>
          </cell>
          <cell r="CC238" t="str">
            <v>-</v>
          </cell>
          <cell r="CD238" t="str">
            <v>-</v>
          </cell>
          <cell r="CE238" t="str">
            <v>-</v>
          </cell>
          <cell r="CF238" t="str">
            <v>-</v>
          </cell>
          <cell r="CG238" t="str">
            <v>-</v>
          </cell>
          <cell r="CH238" t="str">
            <v>-</v>
          </cell>
          <cell r="CI238" t="str">
            <v>-</v>
          </cell>
          <cell r="CJ238" t="str">
            <v>-</v>
          </cell>
          <cell r="CK238" t="str">
            <v>-</v>
          </cell>
          <cell r="CL238" t="str">
            <v>-</v>
          </cell>
          <cell r="CM238" t="str">
            <v>-</v>
          </cell>
          <cell r="CN238" t="str">
            <v>-</v>
          </cell>
          <cell r="CO238" t="str">
            <v>-</v>
          </cell>
          <cell r="CP238" t="str">
            <v>-</v>
          </cell>
          <cell r="CQ238" t="str">
            <v>-</v>
          </cell>
          <cell r="CR238" t="str">
            <v>-</v>
          </cell>
          <cell r="CS238" t="str">
            <v>-</v>
          </cell>
          <cell r="CT238" t="str">
            <v>-</v>
          </cell>
          <cell r="CU238" t="str">
            <v>SAN JUAN ACHIUTLA</v>
          </cell>
          <cell r="CV238" t="str">
            <v>TLAOLA</v>
          </cell>
          <cell r="CW238" t="str">
            <v>-</v>
          </cell>
          <cell r="CX238" t="str">
            <v>-</v>
          </cell>
          <cell r="CY238" t="str">
            <v>-</v>
          </cell>
          <cell r="CZ238" t="str">
            <v>-</v>
          </cell>
          <cell r="DB238" t="str">
            <v>-</v>
          </cell>
          <cell r="DC238" t="str">
            <v>-</v>
          </cell>
          <cell r="DD238" t="str">
            <v>-</v>
          </cell>
          <cell r="DE238" t="str">
            <v>TLILAPAN</v>
          </cell>
          <cell r="DF238" t="str">
            <v>-</v>
          </cell>
          <cell r="DG238" t="str">
            <v>-</v>
          </cell>
        </row>
        <row r="239">
          <cell r="AT239" t="str">
            <v>-</v>
          </cell>
          <cell r="AU239" t="str">
            <v>-</v>
          </cell>
          <cell r="AV239" t="str">
            <v>-</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t="str">
            <v>-</v>
          </cell>
          <cell r="BJ239" t="str">
            <v>-</v>
          </cell>
          <cell r="BK239" t="str">
            <v>-</v>
          </cell>
          <cell r="BL239" t="str">
            <v>-</v>
          </cell>
          <cell r="BM239" t="str">
            <v>20173</v>
          </cell>
          <cell r="BN239" t="str">
            <v>21184</v>
          </cell>
          <cell r="BO239" t="str">
            <v>-</v>
          </cell>
          <cell r="BP239" t="str">
            <v>-</v>
          </cell>
          <cell r="BQ239" t="str">
            <v>-</v>
          </cell>
          <cell r="BR239" t="str">
            <v>-</v>
          </cell>
          <cell r="BS239" t="str">
            <v>-</v>
          </cell>
          <cell r="BT239" t="str">
            <v>-</v>
          </cell>
          <cell r="BU239" t="str">
            <v>-</v>
          </cell>
          <cell r="BV239" t="str">
            <v>-</v>
          </cell>
          <cell r="BW239" t="str">
            <v>30186</v>
          </cell>
          <cell r="BX239" t="str">
            <v>-</v>
          </cell>
          <cell r="BY239" t="str">
            <v>-</v>
          </cell>
          <cell r="CB239" t="str">
            <v>-</v>
          </cell>
          <cell r="CC239" t="str">
            <v>-</v>
          </cell>
          <cell r="CD239" t="str">
            <v>-</v>
          </cell>
          <cell r="CE239" t="str">
            <v>-</v>
          </cell>
          <cell r="CF239" t="str">
            <v>-</v>
          </cell>
          <cell r="CG239" t="str">
            <v>-</v>
          </cell>
          <cell r="CH239" t="str">
            <v>-</v>
          </cell>
          <cell r="CI239" t="str">
            <v>-</v>
          </cell>
          <cell r="CJ239" t="str">
            <v>-</v>
          </cell>
          <cell r="CK239" t="str">
            <v>-</v>
          </cell>
          <cell r="CL239" t="str">
            <v>-</v>
          </cell>
          <cell r="CM239" t="str">
            <v>-</v>
          </cell>
          <cell r="CN239" t="str">
            <v>-</v>
          </cell>
          <cell r="CO239" t="str">
            <v>-</v>
          </cell>
          <cell r="CP239" t="str">
            <v>-</v>
          </cell>
          <cell r="CQ239" t="str">
            <v>-</v>
          </cell>
          <cell r="CR239" t="str">
            <v>-</v>
          </cell>
          <cell r="CS239" t="str">
            <v>-</v>
          </cell>
          <cell r="CT239" t="str">
            <v>-</v>
          </cell>
          <cell r="CU239" t="str">
            <v>SAN JUAN ATEPEC</v>
          </cell>
          <cell r="CV239" t="str">
            <v>TLAPACOYA</v>
          </cell>
          <cell r="CW239" t="str">
            <v>-</v>
          </cell>
          <cell r="CX239" t="str">
            <v>-</v>
          </cell>
          <cell r="CY239" t="str">
            <v>-</v>
          </cell>
          <cell r="CZ239" t="str">
            <v>-</v>
          </cell>
          <cell r="DB239" t="str">
            <v>-</v>
          </cell>
          <cell r="DC239" t="str">
            <v>-</v>
          </cell>
          <cell r="DD239" t="str">
            <v>-</v>
          </cell>
          <cell r="DE239" t="str">
            <v>TOMATLÁN</v>
          </cell>
          <cell r="DF239" t="str">
            <v>-</v>
          </cell>
          <cell r="DG239" t="str">
            <v>-</v>
          </cell>
        </row>
        <row r="240">
          <cell r="AT240" t="str">
            <v>-</v>
          </cell>
          <cell r="AU240" t="str">
            <v>-</v>
          </cell>
          <cell r="AV240" t="str">
            <v>-</v>
          </cell>
          <cell r="AW240" t="str">
            <v>-</v>
          </cell>
          <cell r="AX240" t="str">
            <v>-</v>
          </cell>
          <cell r="AY240" t="str">
            <v>-</v>
          </cell>
          <cell r="AZ240" t="str">
            <v>-</v>
          </cell>
          <cell r="BA240" t="str">
            <v>-</v>
          </cell>
          <cell r="BB240" t="str">
            <v>-</v>
          </cell>
          <cell r="BC240" t="str">
            <v>-</v>
          </cell>
          <cell r="BD240" t="str">
            <v>-</v>
          </cell>
          <cell r="BE240" t="str">
            <v>-</v>
          </cell>
          <cell r="BF240" t="str">
            <v>-</v>
          </cell>
          <cell r="BG240" t="str">
            <v>-</v>
          </cell>
          <cell r="BH240" t="str">
            <v>-</v>
          </cell>
          <cell r="BI240" t="str">
            <v>-</v>
          </cell>
          <cell r="BJ240" t="str">
            <v>-</v>
          </cell>
          <cell r="BK240" t="str">
            <v>-</v>
          </cell>
          <cell r="BL240" t="str">
            <v>-</v>
          </cell>
          <cell r="BM240" t="str">
            <v>20174</v>
          </cell>
          <cell r="BN240" t="str">
            <v>21185</v>
          </cell>
          <cell r="BO240" t="str">
            <v>-</v>
          </cell>
          <cell r="BP240" t="str">
            <v>-</v>
          </cell>
          <cell r="BQ240" t="str">
            <v>-</v>
          </cell>
          <cell r="BR240" t="str">
            <v>-</v>
          </cell>
          <cell r="BS240" t="str">
            <v>-</v>
          </cell>
          <cell r="BT240" t="str">
            <v>-</v>
          </cell>
          <cell r="BU240" t="str">
            <v>-</v>
          </cell>
          <cell r="BV240" t="str">
            <v>-</v>
          </cell>
          <cell r="BW240" t="str">
            <v>30187</v>
          </cell>
          <cell r="BX240" t="str">
            <v>-</v>
          </cell>
          <cell r="BY240" t="str">
            <v>-</v>
          </cell>
          <cell r="CB240" t="str">
            <v>-</v>
          </cell>
          <cell r="CC240" t="str">
            <v>-</v>
          </cell>
          <cell r="CD240" t="str">
            <v>-</v>
          </cell>
          <cell r="CE240" t="str">
            <v>-</v>
          </cell>
          <cell r="CF240" t="str">
            <v>-</v>
          </cell>
          <cell r="CG240" t="str">
            <v>-</v>
          </cell>
          <cell r="CH240" t="str">
            <v>-</v>
          </cell>
          <cell r="CI240" t="str">
            <v>-</v>
          </cell>
          <cell r="CJ240" t="str">
            <v>-</v>
          </cell>
          <cell r="CK240" t="str">
            <v>-</v>
          </cell>
          <cell r="CL240" t="str">
            <v>-</v>
          </cell>
          <cell r="CM240" t="str">
            <v>-</v>
          </cell>
          <cell r="CN240" t="str">
            <v>-</v>
          </cell>
          <cell r="CO240" t="str">
            <v>-</v>
          </cell>
          <cell r="CP240" t="str">
            <v>-</v>
          </cell>
          <cell r="CQ240" t="str">
            <v>-</v>
          </cell>
          <cell r="CR240" t="str">
            <v>-</v>
          </cell>
          <cell r="CS240" t="str">
            <v>-</v>
          </cell>
          <cell r="CT240" t="str">
            <v>-</v>
          </cell>
          <cell r="CU240" t="str">
            <v>ÁNIMAS TRUJANO</v>
          </cell>
          <cell r="CV240" t="str">
            <v>TLAPANALÁ</v>
          </cell>
          <cell r="CW240" t="str">
            <v>-</v>
          </cell>
          <cell r="CX240" t="str">
            <v>-</v>
          </cell>
          <cell r="CY240" t="str">
            <v>-</v>
          </cell>
          <cell r="CZ240" t="str">
            <v>-</v>
          </cell>
          <cell r="DB240" t="str">
            <v>-</v>
          </cell>
          <cell r="DC240" t="str">
            <v>-</v>
          </cell>
          <cell r="DD240" t="str">
            <v>-</v>
          </cell>
          <cell r="DE240" t="str">
            <v>TONAYÁN</v>
          </cell>
          <cell r="DF240" t="str">
            <v>-</v>
          </cell>
          <cell r="DG240" t="str">
            <v>-</v>
          </cell>
        </row>
        <row r="241">
          <cell r="AT241" t="str">
            <v>-</v>
          </cell>
          <cell r="AU241" t="str">
            <v>-</v>
          </cell>
          <cell r="AV241" t="str">
            <v>-</v>
          </cell>
          <cell r="AW241" t="str">
            <v>-</v>
          </cell>
          <cell r="AX241" t="str">
            <v>-</v>
          </cell>
          <cell r="AY241" t="str">
            <v>-</v>
          </cell>
          <cell r="AZ241" t="str">
            <v>-</v>
          </cell>
          <cell r="BA241" t="str">
            <v>-</v>
          </cell>
          <cell r="BB241" t="str">
            <v>-</v>
          </cell>
          <cell r="BC241" t="str">
            <v>-</v>
          </cell>
          <cell r="BD241" t="str">
            <v>-</v>
          </cell>
          <cell r="BE241" t="str">
            <v>-</v>
          </cell>
          <cell r="BF241" t="str">
            <v>-</v>
          </cell>
          <cell r="BG241" t="str">
            <v>-</v>
          </cell>
          <cell r="BH241" t="str">
            <v>-</v>
          </cell>
          <cell r="BI241" t="str">
            <v>-</v>
          </cell>
          <cell r="BJ241" t="str">
            <v>-</v>
          </cell>
          <cell r="BK241" t="str">
            <v>-</v>
          </cell>
          <cell r="BL241" t="str">
            <v>-</v>
          </cell>
          <cell r="BM241" t="str">
            <v>20175</v>
          </cell>
          <cell r="BN241" t="str">
            <v>21187</v>
          </cell>
          <cell r="BO241" t="str">
            <v>-</v>
          </cell>
          <cell r="BP241" t="str">
            <v>-</v>
          </cell>
          <cell r="BQ241" t="str">
            <v>-</v>
          </cell>
          <cell r="BR241" t="str">
            <v>-</v>
          </cell>
          <cell r="BS241" t="str">
            <v>-</v>
          </cell>
          <cell r="BT241" t="str">
            <v>-</v>
          </cell>
          <cell r="BU241" t="str">
            <v>-</v>
          </cell>
          <cell r="BV241" t="str">
            <v>-</v>
          </cell>
          <cell r="BW241" t="str">
            <v>30188</v>
          </cell>
          <cell r="BX241" t="str">
            <v>-</v>
          </cell>
          <cell r="BY241" t="str">
            <v>-</v>
          </cell>
          <cell r="CB241" t="str">
            <v>-</v>
          </cell>
          <cell r="CC241" t="str">
            <v>-</v>
          </cell>
          <cell r="CD241" t="str">
            <v>-</v>
          </cell>
          <cell r="CE241" t="str">
            <v>-</v>
          </cell>
          <cell r="CF241" t="str">
            <v>-</v>
          </cell>
          <cell r="CG241" t="str">
            <v>-</v>
          </cell>
          <cell r="CH241" t="str">
            <v>-</v>
          </cell>
          <cell r="CI241" t="str">
            <v>-</v>
          </cell>
          <cell r="CJ241" t="str">
            <v>-</v>
          </cell>
          <cell r="CK241" t="str">
            <v>-</v>
          </cell>
          <cell r="CL241" t="str">
            <v>-</v>
          </cell>
          <cell r="CM241" t="str">
            <v>-</v>
          </cell>
          <cell r="CN241" t="str">
            <v>-</v>
          </cell>
          <cell r="CO241" t="str">
            <v>-</v>
          </cell>
          <cell r="CP241" t="str">
            <v>-</v>
          </cell>
          <cell r="CQ241" t="str">
            <v>-</v>
          </cell>
          <cell r="CR241" t="str">
            <v>-</v>
          </cell>
          <cell r="CS241" t="str">
            <v>-</v>
          </cell>
          <cell r="CT241" t="str">
            <v>-</v>
          </cell>
          <cell r="CU241" t="str">
            <v>SAN JUAN BAUTISTA ATATLAHUCA</v>
          </cell>
          <cell r="CV241" t="str">
            <v>TLAXCO</v>
          </cell>
          <cell r="CW241" t="str">
            <v>-</v>
          </cell>
          <cell r="CX241" t="str">
            <v>-</v>
          </cell>
          <cell r="CY241" t="str">
            <v>-</v>
          </cell>
          <cell r="CZ241" t="str">
            <v>-</v>
          </cell>
          <cell r="DB241" t="str">
            <v>-</v>
          </cell>
          <cell r="DC241" t="str">
            <v>-</v>
          </cell>
          <cell r="DD241" t="str">
            <v>-</v>
          </cell>
          <cell r="DE241" t="str">
            <v>TOTUTLA</v>
          </cell>
          <cell r="DF241" t="str">
            <v>-</v>
          </cell>
          <cell r="DG241" t="str">
            <v>-</v>
          </cell>
        </row>
        <row r="242">
          <cell r="AT242" t="str">
            <v>-</v>
          </cell>
          <cell r="AU242" t="str">
            <v>-</v>
          </cell>
          <cell r="AV242" t="str">
            <v>-</v>
          </cell>
          <cell r="AW242" t="str">
            <v>-</v>
          </cell>
          <cell r="AX242" t="str">
            <v>-</v>
          </cell>
          <cell r="AY242" t="str">
            <v>-</v>
          </cell>
          <cell r="AZ242" t="str">
            <v>-</v>
          </cell>
          <cell r="BA242" t="str">
            <v>-</v>
          </cell>
          <cell r="BB242" t="str">
            <v>-</v>
          </cell>
          <cell r="BC242" t="str">
            <v>-</v>
          </cell>
          <cell r="BD242" t="str">
            <v>-</v>
          </cell>
          <cell r="BE242" t="str">
            <v>-</v>
          </cell>
          <cell r="BF242" t="str">
            <v>-</v>
          </cell>
          <cell r="BG242" t="str">
            <v>-</v>
          </cell>
          <cell r="BH242" t="str">
            <v>-</v>
          </cell>
          <cell r="BI242" t="str">
            <v>-</v>
          </cell>
          <cell r="BJ242" t="str">
            <v>-</v>
          </cell>
          <cell r="BK242" t="str">
            <v>-</v>
          </cell>
          <cell r="BL242" t="str">
            <v>-</v>
          </cell>
          <cell r="BM242" t="str">
            <v>20176</v>
          </cell>
          <cell r="BN242" t="str">
            <v>21188</v>
          </cell>
          <cell r="BO242" t="str">
            <v>-</v>
          </cell>
          <cell r="BP242" t="str">
            <v>-</v>
          </cell>
          <cell r="BQ242" t="str">
            <v>-</v>
          </cell>
          <cell r="BR242" t="str">
            <v>-</v>
          </cell>
          <cell r="BS242" t="str">
            <v>-</v>
          </cell>
          <cell r="BT242" t="str">
            <v>-</v>
          </cell>
          <cell r="BU242" t="str">
            <v>-</v>
          </cell>
          <cell r="BV242" t="str">
            <v>-</v>
          </cell>
          <cell r="BW242" t="str">
            <v>30190</v>
          </cell>
          <cell r="BX242" t="str">
            <v>-</v>
          </cell>
          <cell r="BY242" t="str">
            <v>-</v>
          </cell>
          <cell r="CB242" t="str">
            <v>-</v>
          </cell>
          <cell r="CC242" t="str">
            <v>-</v>
          </cell>
          <cell r="CD242" t="str">
            <v>-</v>
          </cell>
          <cell r="CE242" t="str">
            <v>-</v>
          </cell>
          <cell r="CF242" t="str">
            <v>-</v>
          </cell>
          <cell r="CG242" t="str">
            <v>-</v>
          </cell>
          <cell r="CH242" t="str">
            <v>-</v>
          </cell>
          <cell r="CI242" t="str">
            <v>-</v>
          </cell>
          <cell r="CJ242" t="str">
            <v>-</v>
          </cell>
          <cell r="CK242" t="str">
            <v>-</v>
          </cell>
          <cell r="CL242" t="str">
            <v>-</v>
          </cell>
          <cell r="CM242" t="str">
            <v>-</v>
          </cell>
          <cell r="CN242" t="str">
            <v>-</v>
          </cell>
          <cell r="CO242" t="str">
            <v>-</v>
          </cell>
          <cell r="CP242" t="str">
            <v>-</v>
          </cell>
          <cell r="CQ242" t="str">
            <v>-</v>
          </cell>
          <cell r="CR242" t="str">
            <v>-</v>
          </cell>
          <cell r="CS242" t="str">
            <v>-</v>
          </cell>
          <cell r="CT242" t="str">
            <v>-</v>
          </cell>
          <cell r="CU242" t="str">
            <v>SAN JUAN BAUTISTA COIXTLAHUACA</v>
          </cell>
          <cell r="CV242" t="str">
            <v>TOCHIMILCO</v>
          </cell>
          <cell r="CW242" t="str">
            <v>-</v>
          </cell>
          <cell r="CX242" t="str">
            <v>-</v>
          </cell>
          <cell r="CY242" t="str">
            <v>-</v>
          </cell>
          <cell r="CZ242" t="str">
            <v>-</v>
          </cell>
          <cell r="DB242" t="str">
            <v>-</v>
          </cell>
          <cell r="DC242" t="str">
            <v>-</v>
          </cell>
          <cell r="DD242" t="str">
            <v>-</v>
          </cell>
          <cell r="DE242" t="str">
            <v>TUXTILLA</v>
          </cell>
          <cell r="DF242" t="str">
            <v>-</v>
          </cell>
          <cell r="DG242" t="str">
            <v>-</v>
          </cell>
        </row>
        <row r="243">
          <cell r="AT243" t="str">
            <v>-</v>
          </cell>
          <cell r="AU243" t="str">
            <v>-</v>
          </cell>
          <cell r="AV243" t="str">
            <v>-</v>
          </cell>
          <cell r="AW243" t="str">
            <v>-</v>
          </cell>
          <cell r="AX243" t="str">
            <v>-</v>
          </cell>
          <cell r="AY243" t="str">
            <v>-</v>
          </cell>
          <cell r="AZ243" t="str">
            <v>-</v>
          </cell>
          <cell r="BA243" t="str">
            <v>-</v>
          </cell>
          <cell r="BB243" t="str">
            <v>-</v>
          </cell>
          <cell r="BC243" t="str">
            <v>-</v>
          </cell>
          <cell r="BD243" t="str">
            <v>-</v>
          </cell>
          <cell r="BE243" t="str">
            <v>-</v>
          </cell>
          <cell r="BF243" t="str">
            <v>-</v>
          </cell>
          <cell r="BG243" t="str">
            <v>-</v>
          </cell>
          <cell r="BH243" t="str">
            <v>-</v>
          </cell>
          <cell r="BI243" t="str">
            <v>-</v>
          </cell>
          <cell r="BJ243" t="str">
            <v>-</v>
          </cell>
          <cell r="BK243" t="str">
            <v>-</v>
          </cell>
          <cell r="BL243" t="str">
            <v>-</v>
          </cell>
          <cell r="BM243" t="str">
            <v>20177</v>
          </cell>
          <cell r="BN243" t="str">
            <v>21189</v>
          </cell>
          <cell r="BO243" t="str">
            <v>-</v>
          </cell>
          <cell r="BP243" t="str">
            <v>-</v>
          </cell>
          <cell r="BQ243" t="str">
            <v>-</v>
          </cell>
          <cell r="BR243" t="str">
            <v>-</v>
          </cell>
          <cell r="BS243" t="str">
            <v>-</v>
          </cell>
          <cell r="BT243" t="str">
            <v>-</v>
          </cell>
          <cell r="BU243" t="str">
            <v>-</v>
          </cell>
          <cell r="BV243" t="str">
            <v>-</v>
          </cell>
          <cell r="BW243" t="str">
            <v>30191</v>
          </cell>
          <cell r="BX243" t="str">
            <v>-</v>
          </cell>
          <cell r="BY243" t="str">
            <v>-</v>
          </cell>
          <cell r="CB243" t="str">
            <v>-</v>
          </cell>
          <cell r="CC243" t="str">
            <v>-</v>
          </cell>
          <cell r="CD243" t="str">
            <v>-</v>
          </cell>
          <cell r="CE243" t="str">
            <v>-</v>
          </cell>
          <cell r="CF243" t="str">
            <v>-</v>
          </cell>
          <cell r="CG243" t="str">
            <v>-</v>
          </cell>
          <cell r="CH243" t="str">
            <v>-</v>
          </cell>
          <cell r="CI243" t="str">
            <v>-</v>
          </cell>
          <cell r="CJ243" t="str">
            <v>-</v>
          </cell>
          <cell r="CK243" t="str">
            <v>-</v>
          </cell>
          <cell r="CL243" t="str">
            <v>-</v>
          </cell>
          <cell r="CM243" t="str">
            <v>-</v>
          </cell>
          <cell r="CN243" t="str">
            <v>-</v>
          </cell>
          <cell r="CO243" t="str">
            <v>-</v>
          </cell>
          <cell r="CP243" t="str">
            <v>-</v>
          </cell>
          <cell r="CQ243" t="str">
            <v>-</v>
          </cell>
          <cell r="CR243" t="str">
            <v>-</v>
          </cell>
          <cell r="CS243" t="str">
            <v>-</v>
          </cell>
          <cell r="CT243" t="str">
            <v>-</v>
          </cell>
          <cell r="CU243" t="str">
            <v>SAN JUAN BAUTISTA CUICATLÁN</v>
          </cell>
          <cell r="CV243" t="str">
            <v>TOCHTEPEC</v>
          </cell>
          <cell r="CW243" t="str">
            <v>-</v>
          </cell>
          <cell r="CX243" t="str">
            <v>-</v>
          </cell>
          <cell r="CY243" t="str">
            <v>-</v>
          </cell>
          <cell r="CZ243" t="str">
            <v>-</v>
          </cell>
          <cell r="DB243" t="str">
            <v>-</v>
          </cell>
          <cell r="DC243" t="str">
            <v>-</v>
          </cell>
          <cell r="DD243" t="str">
            <v>-</v>
          </cell>
          <cell r="DE243" t="str">
            <v>URSULO GALVÁN</v>
          </cell>
          <cell r="DF243" t="str">
            <v>-</v>
          </cell>
          <cell r="DG243" t="str">
            <v>-</v>
          </cell>
        </row>
        <row r="244">
          <cell r="AT244" t="str">
            <v>-</v>
          </cell>
          <cell r="AU244" t="str">
            <v>-</v>
          </cell>
          <cell r="AV244" t="str">
            <v>-</v>
          </cell>
          <cell r="AW244" t="str">
            <v>-</v>
          </cell>
          <cell r="AX244" t="str">
            <v>-</v>
          </cell>
          <cell r="AY244" t="str">
            <v>-</v>
          </cell>
          <cell r="AZ244" t="str">
            <v>-</v>
          </cell>
          <cell r="BA244" t="str">
            <v>-</v>
          </cell>
          <cell r="BB244" t="str">
            <v>-</v>
          </cell>
          <cell r="BC244" t="str">
            <v>-</v>
          </cell>
          <cell r="BD244" t="str">
            <v>-</v>
          </cell>
          <cell r="BE244" t="str">
            <v>-</v>
          </cell>
          <cell r="BF244" t="str">
            <v>-</v>
          </cell>
          <cell r="BG244" t="str">
            <v>-</v>
          </cell>
          <cell r="BH244" t="str">
            <v>-</v>
          </cell>
          <cell r="BI244" t="str">
            <v>-</v>
          </cell>
          <cell r="BJ244" t="str">
            <v>-</v>
          </cell>
          <cell r="BK244" t="str">
            <v>-</v>
          </cell>
          <cell r="BL244" t="str">
            <v>-</v>
          </cell>
          <cell r="BM244" t="str">
            <v>20178</v>
          </cell>
          <cell r="BN244" t="str">
            <v>21190</v>
          </cell>
          <cell r="BO244" t="str">
            <v>-</v>
          </cell>
          <cell r="BP244" t="str">
            <v>-</v>
          </cell>
          <cell r="BQ244" t="str">
            <v>-</v>
          </cell>
          <cell r="BR244" t="str">
            <v>-</v>
          </cell>
          <cell r="BS244" t="str">
            <v>-</v>
          </cell>
          <cell r="BT244" t="str">
            <v>-</v>
          </cell>
          <cell r="BU244" t="str">
            <v>-</v>
          </cell>
          <cell r="BV244" t="str">
            <v>-</v>
          </cell>
          <cell r="BW244" t="str">
            <v>30192</v>
          </cell>
          <cell r="BX244" t="str">
            <v>-</v>
          </cell>
          <cell r="BY244" t="str">
            <v>-</v>
          </cell>
          <cell r="CB244" t="str">
            <v>-</v>
          </cell>
          <cell r="CC244" t="str">
            <v>-</v>
          </cell>
          <cell r="CD244" t="str">
            <v>-</v>
          </cell>
          <cell r="CE244" t="str">
            <v>-</v>
          </cell>
          <cell r="CF244" t="str">
            <v>-</v>
          </cell>
          <cell r="CG244" t="str">
            <v>-</v>
          </cell>
          <cell r="CH244" t="str">
            <v>-</v>
          </cell>
          <cell r="CI244" t="str">
            <v>-</v>
          </cell>
          <cell r="CJ244" t="str">
            <v>-</v>
          </cell>
          <cell r="CK244" t="str">
            <v>-</v>
          </cell>
          <cell r="CL244" t="str">
            <v>-</v>
          </cell>
          <cell r="CM244" t="str">
            <v>-</v>
          </cell>
          <cell r="CN244" t="str">
            <v>-</v>
          </cell>
          <cell r="CO244" t="str">
            <v>-</v>
          </cell>
          <cell r="CP244" t="str">
            <v>-</v>
          </cell>
          <cell r="CQ244" t="str">
            <v>-</v>
          </cell>
          <cell r="CR244" t="str">
            <v>-</v>
          </cell>
          <cell r="CS244" t="str">
            <v>-</v>
          </cell>
          <cell r="CT244" t="str">
            <v>-</v>
          </cell>
          <cell r="CU244" t="str">
            <v>SAN JUAN BAUTISTA GUELACHE</v>
          </cell>
          <cell r="CV244" t="str">
            <v>TOTOLTEPEC DE GUERRERO</v>
          </cell>
          <cell r="CW244" t="str">
            <v>-</v>
          </cell>
          <cell r="CX244" t="str">
            <v>-</v>
          </cell>
          <cell r="CY244" t="str">
            <v>-</v>
          </cell>
          <cell r="CZ244" t="str">
            <v>-</v>
          </cell>
          <cell r="DB244" t="str">
            <v>-</v>
          </cell>
          <cell r="DC244" t="str">
            <v>-</v>
          </cell>
          <cell r="DD244" t="str">
            <v>-</v>
          </cell>
          <cell r="DE244" t="str">
            <v>VEGA DE ALATORRE</v>
          </cell>
          <cell r="DF244" t="str">
            <v>-</v>
          </cell>
          <cell r="DG244" t="str">
            <v>-</v>
          </cell>
        </row>
        <row r="245">
          <cell r="AT245" t="str">
            <v>-</v>
          </cell>
          <cell r="AU245" t="str">
            <v>-</v>
          </cell>
          <cell r="AV245" t="str">
            <v>-</v>
          </cell>
          <cell r="AW245" t="str">
            <v>-</v>
          </cell>
          <cell r="AX245" t="str">
            <v>-</v>
          </cell>
          <cell r="AY245" t="str">
            <v>-</v>
          </cell>
          <cell r="AZ245" t="str">
            <v>-</v>
          </cell>
          <cell r="BA245" t="str">
            <v>-</v>
          </cell>
          <cell r="BB245" t="str">
            <v>-</v>
          </cell>
          <cell r="BC245" t="str">
            <v>-</v>
          </cell>
          <cell r="BD245" t="str">
            <v>-</v>
          </cell>
          <cell r="BE245" t="str">
            <v>-</v>
          </cell>
          <cell r="BF245" t="str">
            <v>-</v>
          </cell>
          <cell r="BG245" t="str">
            <v>-</v>
          </cell>
          <cell r="BH245" t="str">
            <v>-</v>
          </cell>
          <cell r="BI245" t="str">
            <v>-</v>
          </cell>
          <cell r="BJ245" t="str">
            <v>-</v>
          </cell>
          <cell r="BK245" t="str">
            <v>-</v>
          </cell>
          <cell r="BL245" t="str">
            <v>-</v>
          </cell>
          <cell r="BM245" t="str">
            <v>20179</v>
          </cell>
          <cell r="BN245" t="str">
            <v>21191</v>
          </cell>
          <cell r="BO245" t="str">
            <v>-</v>
          </cell>
          <cell r="BP245" t="str">
            <v>-</v>
          </cell>
          <cell r="BQ245" t="str">
            <v>-</v>
          </cell>
          <cell r="BR245" t="str">
            <v>-</v>
          </cell>
          <cell r="BS245" t="str">
            <v>-</v>
          </cell>
          <cell r="BT245" t="str">
            <v>-</v>
          </cell>
          <cell r="BU245" t="str">
            <v>-</v>
          </cell>
          <cell r="BV245" t="str">
            <v>-</v>
          </cell>
          <cell r="BW245" t="str">
            <v>30194</v>
          </cell>
          <cell r="BX245" t="str">
            <v>-</v>
          </cell>
          <cell r="BY245" t="str">
            <v>-</v>
          </cell>
          <cell r="CB245" t="str">
            <v>-</v>
          </cell>
          <cell r="CC245" t="str">
            <v>-</v>
          </cell>
          <cell r="CD245" t="str">
            <v>-</v>
          </cell>
          <cell r="CE245" t="str">
            <v>-</v>
          </cell>
          <cell r="CF245" t="str">
            <v>-</v>
          </cell>
          <cell r="CG245" t="str">
            <v>-</v>
          </cell>
          <cell r="CH245" t="str">
            <v>-</v>
          </cell>
          <cell r="CI245" t="str">
            <v>-</v>
          </cell>
          <cell r="CJ245" t="str">
            <v>-</v>
          </cell>
          <cell r="CK245" t="str">
            <v>-</v>
          </cell>
          <cell r="CL245" t="str">
            <v>-</v>
          </cell>
          <cell r="CM245" t="str">
            <v>-</v>
          </cell>
          <cell r="CN245" t="str">
            <v>-</v>
          </cell>
          <cell r="CO245" t="str">
            <v>-</v>
          </cell>
          <cell r="CP245" t="str">
            <v>-</v>
          </cell>
          <cell r="CQ245" t="str">
            <v>-</v>
          </cell>
          <cell r="CR245" t="str">
            <v>-</v>
          </cell>
          <cell r="CS245" t="str">
            <v>-</v>
          </cell>
          <cell r="CT245" t="str">
            <v>-</v>
          </cell>
          <cell r="CU245" t="str">
            <v>SAN JUAN BAUTISTA JAYACATLÁN</v>
          </cell>
          <cell r="CV245" t="str">
            <v>TULCINGO</v>
          </cell>
          <cell r="CW245" t="str">
            <v>-</v>
          </cell>
          <cell r="CX245" t="str">
            <v>-</v>
          </cell>
          <cell r="CY245" t="str">
            <v>-</v>
          </cell>
          <cell r="CZ245" t="str">
            <v>-</v>
          </cell>
          <cell r="DB245" t="str">
            <v>-</v>
          </cell>
          <cell r="DC245" t="str">
            <v>-</v>
          </cell>
          <cell r="DD245" t="str">
            <v>-</v>
          </cell>
          <cell r="DE245" t="str">
            <v>VILLA ALDAMA</v>
          </cell>
          <cell r="DF245" t="str">
            <v>-</v>
          </cell>
          <cell r="DG245" t="str">
            <v>-</v>
          </cell>
        </row>
        <row r="246">
          <cell r="AT246" t="str">
            <v>-</v>
          </cell>
          <cell r="AU246" t="str">
            <v>-</v>
          </cell>
          <cell r="AV246" t="str">
            <v>-</v>
          </cell>
          <cell r="AW246" t="str">
            <v>-</v>
          </cell>
          <cell r="AX246" t="str">
            <v>-</v>
          </cell>
          <cell r="AY246" t="str">
            <v>-</v>
          </cell>
          <cell r="AZ246" t="str">
            <v>-</v>
          </cell>
          <cell r="BA246" t="str">
            <v>-</v>
          </cell>
          <cell r="BB246" t="str">
            <v>-</v>
          </cell>
          <cell r="BC246" t="str">
            <v>-</v>
          </cell>
          <cell r="BD246" t="str">
            <v>-</v>
          </cell>
          <cell r="BE246" t="str">
            <v>-</v>
          </cell>
          <cell r="BF246" t="str">
            <v>-</v>
          </cell>
          <cell r="BG246" t="str">
            <v>-</v>
          </cell>
          <cell r="BH246" t="str">
            <v>-</v>
          </cell>
          <cell r="BI246" t="str">
            <v>-</v>
          </cell>
          <cell r="BJ246" t="str">
            <v>-</v>
          </cell>
          <cell r="BK246" t="str">
            <v>-</v>
          </cell>
          <cell r="BL246" t="str">
            <v>-</v>
          </cell>
          <cell r="BM246" t="str">
            <v>20180</v>
          </cell>
          <cell r="BN246" t="str">
            <v>21192</v>
          </cell>
          <cell r="BO246" t="str">
            <v>-</v>
          </cell>
          <cell r="BP246" t="str">
            <v>-</v>
          </cell>
          <cell r="BQ246" t="str">
            <v>-</v>
          </cell>
          <cell r="BR246" t="str">
            <v>-</v>
          </cell>
          <cell r="BS246" t="str">
            <v>-</v>
          </cell>
          <cell r="BT246" t="str">
            <v>-</v>
          </cell>
          <cell r="BU246" t="str">
            <v>-</v>
          </cell>
          <cell r="BV246" t="str">
            <v>-</v>
          </cell>
          <cell r="BW246" t="str">
            <v>30195</v>
          </cell>
          <cell r="BX246" t="str">
            <v>-</v>
          </cell>
          <cell r="BY246" t="str">
            <v>-</v>
          </cell>
          <cell r="CB246" t="str">
            <v>-</v>
          </cell>
          <cell r="CC246" t="str">
            <v>-</v>
          </cell>
          <cell r="CD246" t="str">
            <v>-</v>
          </cell>
          <cell r="CE246" t="str">
            <v>-</v>
          </cell>
          <cell r="CF246" t="str">
            <v>-</v>
          </cell>
          <cell r="CG246" t="str">
            <v>-</v>
          </cell>
          <cell r="CH246" t="str">
            <v>-</v>
          </cell>
          <cell r="CI246" t="str">
            <v>-</v>
          </cell>
          <cell r="CJ246" t="str">
            <v>-</v>
          </cell>
          <cell r="CK246" t="str">
            <v>-</v>
          </cell>
          <cell r="CL246" t="str">
            <v>-</v>
          </cell>
          <cell r="CM246" t="str">
            <v>-</v>
          </cell>
          <cell r="CN246" t="str">
            <v>-</v>
          </cell>
          <cell r="CO246" t="str">
            <v>-</v>
          </cell>
          <cell r="CP246" t="str">
            <v>-</v>
          </cell>
          <cell r="CQ246" t="str">
            <v>-</v>
          </cell>
          <cell r="CR246" t="str">
            <v>-</v>
          </cell>
          <cell r="CS246" t="str">
            <v>-</v>
          </cell>
          <cell r="CT246" t="str">
            <v>-</v>
          </cell>
          <cell r="CU246" t="str">
            <v>SAN JUAN BAUTISTA LO DE SOTO</v>
          </cell>
          <cell r="CV246" t="str">
            <v>TUZAMAPAN DE GALEANA</v>
          </cell>
          <cell r="CW246" t="str">
            <v>-</v>
          </cell>
          <cell r="CX246" t="str">
            <v>-</v>
          </cell>
          <cell r="CY246" t="str">
            <v>-</v>
          </cell>
          <cell r="CZ246" t="str">
            <v>-</v>
          </cell>
          <cell r="DB246" t="str">
            <v>-</v>
          </cell>
          <cell r="DC246" t="str">
            <v>-</v>
          </cell>
          <cell r="DD246" t="str">
            <v>-</v>
          </cell>
          <cell r="DE246" t="str">
            <v>XOXOCOTLA</v>
          </cell>
          <cell r="DF246" t="str">
            <v>-</v>
          </cell>
          <cell r="DG246" t="str">
            <v>-</v>
          </cell>
        </row>
        <row r="247">
          <cell r="AT247" t="str">
            <v>-</v>
          </cell>
          <cell r="AU247" t="str">
            <v>-</v>
          </cell>
          <cell r="AV247" t="str">
            <v>-</v>
          </cell>
          <cell r="AW247" t="str">
            <v>-</v>
          </cell>
          <cell r="AX247" t="str">
            <v>-</v>
          </cell>
          <cell r="AY247" t="str">
            <v>-</v>
          </cell>
          <cell r="AZ247" t="str">
            <v>-</v>
          </cell>
          <cell r="BA247" t="str">
            <v>-</v>
          </cell>
          <cell r="BB247" t="str">
            <v>-</v>
          </cell>
          <cell r="BC247" t="str">
            <v>-</v>
          </cell>
          <cell r="BD247" t="str">
            <v>-</v>
          </cell>
          <cell r="BE247" t="str">
            <v>-</v>
          </cell>
          <cell r="BF247" t="str">
            <v>-</v>
          </cell>
          <cell r="BG247" t="str">
            <v>-</v>
          </cell>
          <cell r="BH247" t="str">
            <v>-</v>
          </cell>
          <cell r="BI247" t="str">
            <v>-</v>
          </cell>
          <cell r="BJ247" t="str">
            <v>-</v>
          </cell>
          <cell r="BK247" t="str">
            <v>-</v>
          </cell>
          <cell r="BL247" t="str">
            <v>-</v>
          </cell>
          <cell r="BM247" t="str">
            <v>20181</v>
          </cell>
          <cell r="BN247" t="str">
            <v>21193</v>
          </cell>
          <cell r="BO247" t="str">
            <v>-</v>
          </cell>
          <cell r="BP247" t="str">
            <v>-</v>
          </cell>
          <cell r="BQ247" t="str">
            <v>-</v>
          </cell>
          <cell r="BR247" t="str">
            <v>-</v>
          </cell>
          <cell r="BS247" t="str">
            <v>-</v>
          </cell>
          <cell r="BT247" t="str">
            <v>-</v>
          </cell>
          <cell r="BU247" t="str">
            <v>-</v>
          </cell>
          <cell r="BV247" t="str">
            <v>-</v>
          </cell>
          <cell r="BW247" t="str">
            <v>30196</v>
          </cell>
          <cell r="BX247" t="str">
            <v>-</v>
          </cell>
          <cell r="BY247" t="str">
            <v>-</v>
          </cell>
          <cell r="CB247" t="str">
            <v>-</v>
          </cell>
          <cell r="CC247" t="str">
            <v>-</v>
          </cell>
          <cell r="CD247" t="str">
            <v>-</v>
          </cell>
          <cell r="CE247" t="str">
            <v>-</v>
          </cell>
          <cell r="CF247" t="str">
            <v>-</v>
          </cell>
          <cell r="CG247" t="str">
            <v>-</v>
          </cell>
          <cell r="CH247" t="str">
            <v>-</v>
          </cell>
          <cell r="CI247" t="str">
            <v>-</v>
          </cell>
          <cell r="CJ247" t="str">
            <v>-</v>
          </cell>
          <cell r="CK247" t="str">
            <v>-</v>
          </cell>
          <cell r="CL247" t="str">
            <v>-</v>
          </cell>
          <cell r="CM247" t="str">
            <v>-</v>
          </cell>
          <cell r="CN247" t="str">
            <v>-</v>
          </cell>
          <cell r="CO247" t="str">
            <v>-</v>
          </cell>
          <cell r="CP247" t="str">
            <v>-</v>
          </cell>
          <cell r="CQ247" t="str">
            <v>-</v>
          </cell>
          <cell r="CR247" t="str">
            <v>-</v>
          </cell>
          <cell r="CS247" t="str">
            <v>-</v>
          </cell>
          <cell r="CT247" t="str">
            <v>-</v>
          </cell>
          <cell r="CU247" t="str">
            <v>SAN JUAN BAUTISTA SUCHITEPEC</v>
          </cell>
          <cell r="CV247" t="str">
            <v>TZICATLACOYAN</v>
          </cell>
          <cell r="CW247" t="str">
            <v>-</v>
          </cell>
          <cell r="CX247" t="str">
            <v>-</v>
          </cell>
          <cell r="CY247" t="str">
            <v>-</v>
          </cell>
          <cell r="CZ247" t="str">
            <v>-</v>
          </cell>
          <cell r="DB247" t="str">
            <v>-</v>
          </cell>
          <cell r="DC247" t="str">
            <v>-</v>
          </cell>
          <cell r="DD247" t="str">
            <v>-</v>
          </cell>
          <cell r="DE247" t="str">
            <v>YANGA</v>
          </cell>
          <cell r="DF247" t="str">
            <v>-</v>
          </cell>
          <cell r="DG247" t="str">
            <v>-</v>
          </cell>
        </row>
        <row r="248">
          <cell r="AT248" t="str">
            <v>-</v>
          </cell>
          <cell r="AU248" t="str">
            <v>-</v>
          </cell>
          <cell r="AV248" t="str">
            <v>-</v>
          </cell>
          <cell r="AW248" t="str">
            <v>-</v>
          </cell>
          <cell r="AX248" t="str">
            <v>-</v>
          </cell>
          <cell r="AY248" t="str">
            <v>-</v>
          </cell>
          <cell r="AZ248" t="str">
            <v>-</v>
          </cell>
          <cell r="BA248" t="str">
            <v>-</v>
          </cell>
          <cell r="BB248" t="str">
            <v>-</v>
          </cell>
          <cell r="BC248" t="str">
            <v>-</v>
          </cell>
          <cell r="BD248" t="str">
            <v>-</v>
          </cell>
          <cell r="BE248" t="str">
            <v>-</v>
          </cell>
          <cell r="BF248" t="str">
            <v>-</v>
          </cell>
          <cell r="BG248" t="str">
            <v>-</v>
          </cell>
          <cell r="BH248" t="str">
            <v>-</v>
          </cell>
          <cell r="BI248" t="str">
            <v>-</v>
          </cell>
          <cell r="BJ248" t="str">
            <v>-</v>
          </cell>
          <cell r="BK248" t="str">
            <v>-</v>
          </cell>
          <cell r="BL248" t="str">
            <v>-</v>
          </cell>
          <cell r="BM248" t="str">
            <v>20182</v>
          </cell>
          <cell r="BN248" t="str">
            <v>21194</v>
          </cell>
          <cell r="BO248" t="str">
            <v>-</v>
          </cell>
          <cell r="BP248" t="str">
            <v>-</v>
          </cell>
          <cell r="BQ248" t="str">
            <v>-</v>
          </cell>
          <cell r="BR248" t="str">
            <v>-</v>
          </cell>
          <cell r="BS248" t="str">
            <v>-</v>
          </cell>
          <cell r="BT248" t="str">
            <v>-</v>
          </cell>
          <cell r="BU248" t="str">
            <v>-</v>
          </cell>
          <cell r="BV248" t="str">
            <v>-</v>
          </cell>
          <cell r="BW248" t="str">
            <v>30197</v>
          </cell>
          <cell r="BX248" t="str">
            <v>-</v>
          </cell>
          <cell r="BY248" t="str">
            <v>-</v>
          </cell>
          <cell r="CB248" t="str">
            <v>-</v>
          </cell>
          <cell r="CC248" t="str">
            <v>-</v>
          </cell>
          <cell r="CD248" t="str">
            <v>-</v>
          </cell>
          <cell r="CE248" t="str">
            <v>-</v>
          </cell>
          <cell r="CF248" t="str">
            <v>-</v>
          </cell>
          <cell r="CG248" t="str">
            <v>-</v>
          </cell>
          <cell r="CH248" t="str">
            <v>-</v>
          </cell>
          <cell r="CI248" t="str">
            <v>-</v>
          </cell>
          <cell r="CJ248" t="str">
            <v>-</v>
          </cell>
          <cell r="CK248" t="str">
            <v>-</v>
          </cell>
          <cell r="CL248" t="str">
            <v>-</v>
          </cell>
          <cell r="CM248" t="str">
            <v>-</v>
          </cell>
          <cell r="CN248" t="str">
            <v>-</v>
          </cell>
          <cell r="CO248" t="str">
            <v>-</v>
          </cell>
          <cell r="CP248" t="str">
            <v>-</v>
          </cell>
          <cell r="CQ248" t="str">
            <v>-</v>
          </cell>
          <cell r="CR248" t="str">
            <v>-</v>
          </cell>
          <cell r="CS248" t="str">
            <v>-</v>
          </cell>
          <cell r="CT248" t="str">
            <v>-</v>
          </cell>
          <cell r="CU248" t="str">
            <v>SAN JUAN BAUTISTA TLACOATZINTEPEC</v>
          </cell>
          <cell r="CV248" t="str">
            <v>VENUSTIANO CARRANZA</v>
          </cell>
          <cell r="CW248" t="str">
            <v>-</v>
          </cell>
          <cell r="CX248" t="str">
            <v>-</v>
          </cell>
          <cell r="CY248" t="str">
            <v>-</v>
          </cell>
          <cell r="CZ248" t="str">
            <v>-</v>
          </cell>
          <cell r="DB248" t="str">
            <v>-</v>
          </cell>
          <cell r="DC248" t="str">
            <v>-</v>
          </cell>
          <cell r="DD248" t="str">
            <v>-</v>
          </cell>
          <cell r="DE248" t="str">
            <v>YECUATLA</v>
          </cell>
          <cell r="DF248" t="str">
            <v>-</v>
          </cell>
          <cell r="DG248" t="str">
            <v>-</v>
          </cell>
        </row>
        <row r="249">
          <cell r="AT249" t="str">
            <v>-</v>
          </cell>
          <cell r="AU249" t="str">
            <v>-</v>
          </cell>
          <cell r="AV249" t="str">
            <v>-</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20183</v>
          </cell>
          <cell r="BN249" t="str">
            <v>21195</v>
          </cell>
          <cell r="BO249" t="str">
            <v>-</v>
          </cell>
          <cell r="BP249" t="str">
            <v>-</v>
          </cell>
          <cell r="BQ249" t="str">
            <v>-</v>
          </cell>
          <cell r="BR249" t="str">
            <v>-</v>
          </cell>
          <cell r="BS249" t="str">
            <v>-</v>
          </cell>
          <cell r="BT249" t="str">
            <v>-</v>
          </cell>
          <cell r="BU249" t="str">
            <v>-</v>
          </cell>
          <cell r="BV249" t="str">
            <v>-</v>
          </cell>
          <cell r="BW249" t="str">
            <v>30198</v>
          </cell>
          <cell r="BX249" t="str">
            <v>-</v>
          </cell>
          <cell r="BY249" t="str">
            <v>-</v>
          </cell>
          <cell r="CB249" t="str">
            <v>-</v>
          </cell>
          <cell r="CC249" t="str">
            <v>-</v>
          </cell>
          <cell r="CD249" t="str">
            <v>-</v>
          </cell>
          <cell r="CE249" t="str">
            <v>-</v>
          </cell>
          <cell r="CF249" t="str">
            <v>-</v>
          </cell>
          <cell r="CG249" t="str">
            <v>-</v>
          </cell>
          <cell r="CH249" t="str">
            <v>-</v>
          </cell>
          <cell r="CI249" t="str">
            <v>-</v>
          </cell>
          <cell r="CJ249" t="str">
            <v>-</v>
          </cell>
          <cell r="CK249" t="str">
            <v>-</v>
          </cell>
          <cell r="CL249" t="str">
            <v>-</v>
          </cell>
          <cell r="CM249" t="str">
            <v>-</v>
          </cell>
          <cell r="CN249" t="str">
            <v>-</v>
          </cell>
          <cell r="CO249" t="str">
            <v>-</v>
          </cell>
          <cell r="CP249" t="str">
            <v>-</v>
          </cell>
          <cell r="CQ249" t="str">
            <v>-</v>
          </cell>
          <cell r="CR249" t="str">
            <v>-</v>
          </cell>
          <cell r="CS249" t="str">
            <v>-</v>
          </cell>
          <cell r="CT249" t="str">
            <v>-</v>
          </cell>
          <cell r="CU249" t="str">
            <v>SAN JUAN BAUTISTA TLACHICHILCO</v>
          </cell>
          <cell r="CV249" t="str">
            <v>VICENTE GUERRERO</v>
          </cell>
          <cell r="CW249" t="str">
            <v>-</v>
          </cell>
          <cell r="CX249" t="str">
            <v>-</v>
          </cell>
          <cell r="CY249" t="str">
            <v>-</v>
          </cell>
          <cell r="CZ249" t="str">
            <v>-</v>
          </cell>
          <cell r="DB249" t="str">
            <v>-</v>
          </cell>
          <cell r="DC249" t="str">
            <v>-</v>
          </cell>
          <cell r="DD249" t="str">
            <v>-</v>
          </cell>
          <cell r="DE249" t="str">
            <v>ZACUALPAN</v>
          </cell>
          <cell r="DF249" t="str">
            <v>-</v>
          </cell>
          <cell r="DG249" t="str">
            <v>-</v>
          </cell>
        </row>
        <row r="250">
          <cell r="AT250" t="str">
            <v>-</v>
          </cell>
          <cell r="AU250" t="str">
            <v>-</v>
          </cell>
          <cell r="AV250" t="str">
            <v>-</v>
          </cell>
          <cell r="AW250" t="str">
            <v>-</v>
          </cell>
          <cell r="AX250" t="str">
            <v>-</v>
          </cell>
          <cell r="AY250" t="str">
            <v>-</v>
          </cell>
          <cell r="AZ250" t="str">
            <v>-</v>
          </cell>
          <cell r="BA250" t="str">
            <v>-</v>
          </cell>
          <cell r="BB250" t="str">
            <v>-</v>
          </cell>
          <cell r="BC250" t="str">
            <v>-</v>
          </cell>
          <cell r="BD250" t="str">
            <v>-</v>
          </cell>
          <cell r="BE250" t="str">
            <v>-</v>
          </cell>
          <cell r="BF250" t="str">
            <v>-</v>
          </cell>
          <cell r="BG250" t="str">
            <v>-</v>
          </cell>
          <cell r="BH250" t="str">
            <v>-</v>
          </cell>
          <cell r="BI250" t="str">
            <v>-</v>
          </cell>
          <cell r="BJ250" t="str">
            <v>-</v>
          </cell>
          <cell r="BK250" t="str">
            <v>-</v>
          </cell>
          <cell r="BL250" t="str">
            <v>-</v>
          </cell>
          <cell r="BM250" t="str">
            <v>20185</v>
          </cell>
          <cell r="BN250" t="str">
            <v>21196</v>
          </cell>
          <cell r="BO250" t="str">
            <v>-</v>
          </cell>
          <cell r="BP250" t="str">
            <v>-</v>
          </cell>
          <cell r="BQ250" t="str">
            <v>-</v>
          </cell>
          <cell r="BR250" t="str">
            <v>-</v>
          </cell>
          <cell r="BS250" t="str">
            <v>-</v>
          </cell>
          <cell r="BT250" t="str">
            <v>-</v>
          </cell>
          <cell r="BU250" t="str">
            <v>-</v>
          </cell>
          <cell r="BV250" t="str">
            <v>-</v>
          </cell>
          <cell r="BW250" t="str">
            <v>30199</v>
          </cell>
          <cell r="BX250" t="str">
            <v>-</v>
          </cell>
          <cell r="BY250" t="str">
            <v>-</v>
          </cell>
          <cell r="CB250" t="str">
            <v>-</v>
          </cell>
          <cell r="CC250" t="str">
            <v>-</v>
          </cell>
          <cell r="CD250" t="str">
            <v>-</v>
          </cell>
          <cell r="CE250" t="str">
            <v>-</v>
          </cell>
          <cell r="CF250" t="str">
            <v>-</v>
          </cell>
          <cell r="CG250" t="str">
            <v>-</v>
          </cell>
          <cell r="CH250" t="str">
            <v>-</v>
          </cell>
          <cell r="CI250" t="str">
            <v>-</v>
          </cell>
          <cell r="CJ250" t="str">
            <v>-</v>
          </cell>
          <cell r="CK250" t="str">
            <v>-</v>
          </cell>
          <cell r="CL250" t="str">
            <v>-</v>
          </cell>
          <cell r="CM250" t="str">
            <v>-</v>
          </cell>
          <cell r="CN250" t="str">
            <v>-</v>
          </cell>
          <cell r="CO250" t="str">
            <v>-</v>
          </cell>
          <cell r="CP250" t="str">
            <v>-</v>
          </cell>
          <cell r="CQ250" t="str">
            <v>-</v>
          </cell>
          <cell r="CR250" t="str">
            <v>-</v>
          </cell>
          <cell r="CS250" t="str">
            <v>-</v>
          </cell>
          <cell r="CT250" t="str">
            <v>-</v>
          </cell>
          <cell r="CU250" t="str">
            <v>SAN JUAN CACAHUATEPEC</v>
          </cell>
          <cell r="CV250" t="str">
            <v>XAYACATLÁN DE BRAVO</v>
          </cell>
          <cell r="CW250" t="str">
            <v>-</v>
          </cell>
          <cell r="CX250" t="str">
            <v>-</v>
          </cell>
          <cell r="CY250" t="str">
            <v>-</v>
          </cell>
          <cell r="CZ250" t="str">
            <v>-</v>
          </cell>
          <cell r="DB250" t="str">
            <v>-</v>
          </cell>
          <cell r="DC250" t="str">
            <v>-</v>
          </cell>
          <cell r="DD250" t="str">
            <v>-</v>
          </cell>
          <cell r="DE250" t="str">
            <v>ZARAGOZA</v>
          </cell>
          <cell r="DF250" t="str">
            <v>-</v>
          </cell>
          <cell r="DG250" t="str">
            <v>-</v>
          </cell>
        </row>
        <row r="251">
          <cell r="AT251" t="str">
            <v>-</v>
          </cell>
          <cell r="AU251" t="str">
            <v>-</v>
          </cell>
          <cell r="AV251" t="str">
            <v>-</v>
          </cell>
          <cell r="AW251" t="str">
            <v>-</v>
          </cell>
          <cell r="AX251" t="str">
            <v>-</v>
          </cell>
          <cell r="AY251" t="str">
            <v>-</v>
          </cell>
          <cell r="AZ251" t="str">
            <v>-</v>
          </cell>
          <cell r="BA251" t="str">
            <v>-</v>
          </cell>
          <cell r="BB251" t="str">
            <v>-</v>
          </cell>
          <cell r="BC251" t="str">
            <v>-</v>
          </cell>
          <cell r="BD251" t="str">
            <v>-</v>
          </cell>
          <cell r="BE251" t="str">
            <v>-</v>
          </cell>
          <cell r="BF251" t="str">
            <v>-</v>
          </cell>
          <cell r="BG251" t="str">
            <v>-</v>
          </cell>
          <cell r="BH251" t="str">
            <v>-</v>
          </cell>
          <cell r="BI251" t="str">
            <v>-</v>
          </cell>
          <cell r="BJ251" t="str">
            <v>-</v>
          </cell>
          <cell r="BK251" t="str">
            <v>-</v>
          </cell>
          <cell r="BL251" t="str">
            <v>-</v>
          </cell>
          <cell r="BM251" t="str">
            <v>20186</v>
          </cell>
          <cell r="BN251" t="str">
            <v>21198</v>
          </cell>
          <cell r="BO251" t="str">
            <v>-</v>
          </cell>
          <cell r="BP251" t="str">
            <v>-</v>
          </cell>
          <cell r="BQ251" t="str">
            <v>-</v>
          </cell>
          <cell r="BR251" t="str">
            <v>-</v>
          </cell>
          <cell r="BS251" t="str">
            <v>-</v>
          </cell>
          <cell r="BT251" t="str">
            <v>-</v>
          </cell>
          <cell r="BU251" t="str">
            <v>-</v>
          </cell>
          <cell r="BV251" t="str">
            <v>-</v>
          </cell>
          <cell r="BW251" t="str">
            <v>30200</v>
          </cell>
          <cell r="BX251" t="str">
            <v>-</v>
          </cell>
          <cell r="BY251" t="str">
            <v>-</v>
          </cell>
          <cell r="CB251" t="str">
            <v>-</v>
          </cell>
          <cell r="CC251" t="str">
            <v>-</v>
          </cell>
          <cell r="CD251" t="str">
            <v>-</v>
          </cell>
          <cell r="CE251" t="str">
            <v>-</v>
          </cell>
          <cell r="CF251" t="str">
            <v>-</v>
          </cell>
          <cell r="CG251" t="str">
            <v>-</v>
          </cell>
          <cell r="CH251" t="str">
            <v>-</v>
          </cell>
          <cell r="CI251" t="str">
            <v>-</v>
          </cell>
          <cell r="CJ251" t="str">
            <v>-</v>
          </cell>
          <cell r="CK251" t="str">
            <v>-</v>
          </cell>
          <cell r="CL251" t="str">
            <v>-</v>
          </cell>
          <cell r="CM251" t="str">
            <v>-</v>
          </cell>
          <cell r="CN251" t="str">
            <v>-</v>
          </cell>
          <cell r="CO251" t="str">
            <v>-</v>
          </cell>
          <cell r="CP251" t="str">
            <v>-</v>
          </cell>
          <cell r="CQ251" t="str">
            <v>-</v>
          </cell>
          <cell r="CR251" t="str">
            <v>-</v>
          </cell>
          <cell r="CS251" t="str">
            <v>-</v>
          </cell>
          <cell r="CT251" t="str">
            <v>-</v>
          </cell>
          <cell r="CU251" t="str">
            <v>SAN JUAN CIENEGUILLA</v>
          </cell>
          <cell r="CV251" t="str">
            <v>XICOTLÁN</v>
          </cell>
          <cell r="CW251" t="str">
            <v>-</v>
          </cell>
          <cell r="CX251" t="str">
            <v>-</v>
          </cell>
          <cell r="CY251" t="str">
            <v>-</v>
          </cell>
          <cell r="CZ251" t="str">
            <v>-</v>
          </cell>
          <cell r="DB251" t="str">
            <v>-</v>
          </cell>
          <cell r="DC251" t="str">
            <v>-</v>
          </cell>
          <cell r="DD251" t="str">
            <v>-</v>
          </cell>
          <cell r="DE251" t="str">
            <v>ZENTLA</v>
          </cell>
          <cell r="DF251" t="str">
            <v>-</v>
          </cell>
          <cell r="DG251" t="str">
            <v>-</v>
          </cell>
        </row>
        <row r="252">
          <cell r="AT252" t="str">
            <v>-</v>
          </cell>
          <cell r="AU252" t="str">
            <v>-</v>
          </cell>
          <cell r="AV252" t="str">
            <v>-</v>
          </cell>
          <cell r="AW252" t="str">
            <v>-</v>
          </cell>
          <cell r="AX252" t="str">
            <v>-</v>
          </cell>
          <cell r="AY252" t="str">
            <v>-</v>
          </cell>
          <cell r="AZ252" t="str">
            <v>-</v>
          </cell>
          <cell r="BA252" t="str">
            <v>-</v>
          </cell>
          <cell r="BB252" t="str">
            <v>-</v>
          </cell>
          <cell r="BC252" t="str">
            <v>-</v>
          </cell>
          <cell r="BD252" t="str">
            <v>-</v>
          </cell>
          <cell r="BE252" t="str">
            <v>-</v>
          </cell>
          <cell r="BF252" t="str">
            <v>-</v>
          </cell>
          <cell r="BG252" t="str">
            <v>-</v>
          </cell>
          <cell r="BH252" t="str">
            <v>-</v>
          </cell>
          <cell r="BI252" t="str">
            <v>-</v>
          </cell>
          <cell r="BJ252" t="str">
            <v>-</v>
          </cell>
          <cell r="BK252" t="str">
            <v>-</v>
          </cell>
          <cell r="BL252" t="str">
            <v>-</v>
          </cell>
          <cell r="BM252" t="str">
            <v>20187</v>
          </cell>
          <cell r="BN252" t="str">
            <v>21199</v>
          </cell>
          <cell r="BO252" t="str">
            <v>-</v>
          </cell>
          <cell r="BP252" t="str">
            <v>-</v>
          </cell>
          <cell r="BQ252" t="str">
            <v>-</v>
          </cell>
          <cell r="BR252" t="str">
            <v>-</v>
          </cell>
          <cell r="BS252" t="str">
            <v>-</v>
          </cell>
          <cell r="BT252" t="str">
            <v>-</v>
          </cell>
          <cell r="BU252" t="str">
            <v>-</v>
          </cell>
          <cell r="BV252" t="str">
            <v>-</v>
          </cell>
          <cell r="BW252" t="str">
            <v>30201</v>
          </cell>
          <cell r="BX252" t="str">
            <v>-</v>
          </cell>
          <cell r="BY252" t="str">
            <v>-</v>
          </cell>
          <cell r="CB252" t="str">
            <v>-</v>
          </cell>
          <cell r="CC252" t="str">
            <v>-</v>
          </cell>
          <cell r="CD252" t="str">
            <v>-</v>
          </cell>
          <cell r="CE252" t="str">
            <v>-</v>
          </cell>
          <cell r="CF252" t="str">
            <v>-</v>
          </cell>
          <cell r="CG252" t="str">
            <v>-</v>
          </cell>
          <cell r="CH252" t="str">
            <v>-</v>
          </cell>
          <cell r="CI252" t="str">
            <v>-</v>
          </cell>
          <cell r="CJ252" t="str">
            <v>-</v>
          </cell>
          <cell r="CK252" t="str">
            <v>-</v>
          </cell>
          <cell r="CL252" t="str">
            <v>-</v>
          </cell>
          <cell r="CM252" t="str">
            <v>-</v>
          </cell>
          <cell r="CN252" t="str">
            <v>-</v>
          </cell>
          <cell r="CO252" t="str">
            <v>-</v>
          </cell>
          <cell r="CP252" t="str">
            <v>-</v>
          </cell>
          <cell r="CQ252" t="str">
            <v>-</v>
          </cell>
          <cell r="CR252" t="str">
            <v>-</v>
          </cell>
          <cell r="CS252" t="str">
            <v>-</v>
          </cell>
          <cell r="CT252" t="str">
            <v>-</v>
          </cell>
          <cell r="CU252" t="str">
            <v>SAN JUAN COATZÓSPAM</v>
          </cell>
          <cell r="CV252" t="str">
            <v>XIUTETELCO</v>
          </cell>
          <cell r="CW252" t="str">
            <v>-</v>
          </cell>
          <cell r="CX252" t="str">
            <v>-</v>
          </cell>
          <cell r="CY252" t="str">
            <v>-</v>
          </cell>
          <cell r="CZ252" t="str">
            <v>-</v>
          </cell>
          <cell r="DB252" t="str">
            <v>-</v>
          </cell>
          <cell r="DC252" t="str">
            <v>-</v>
          </cell>
          <cell r="DD252" t="str">
            <v>-</v>
          </cell>
          <cell r="DE252" t="str">
            <v>ZONGOLICA</v>
          </cell>
          <cell r="DF252" t="str">
            <v>-</v>
          </cell>
          <cell r="DG252" t="str">
            <v>-</v>
          </cell>
        </row>
        <row r="253">
          <cell r="AT253" t="str">
            <v>-</v>
          </cell>
          <cell r="AU253" t="str">
            <v>-</v>
          </cell>
          <cell r="AV253" t="str">
            <v>-</v>
          </cell>
          <cell r="AW253" t="str">
            <v>-</v>
          </cell>
          <cell r="AX253" t="str">
            <v>-</v>
          </cell>
          <cell r="AY253" t="str">
            <v>-</v>
          </cell>
          <cell r="AZ253" t="str">
            <v>-</v>
          </cell>
          <cell r="BA253" t="str">
            <v>-</v>
          </cell>
          <cell r="BB253" t="str">
            <v>-</v>
          </cell>
          <cell r="BC253" t="str">
            <v>-</v>
          </cell>
          <cell r="BD253" t="str">
            <v>-</v>
          </cell>
          <cell r="BE253" t="str">
            <v>-</v>
          </cell>
          <cell r="BF253" t="str">
            <v>-</v>
          </cell>
          <cell r="BG253" t="str">
            <v>-</v>
          </cell>
          <cell r="BH253" t="str">
            <v>-</v>
          </cell>
          <cell r="BI253" t="str">
            <v>-</v>
          </cell>
          <cell r="BJ253" t="str">
            <v>-</v>
          </cell>
          <cell r="BK253" t="str">
            <v>-</v>
          </cell>
          <cell r="BL253" t="str">
            <v>-</v>
          </cell>
          <cell r="BM253" t="str">
            <v>20188</v>
          </cell>
          <cell r="BN253" t="str">
            <v>21200</v>
          </cell>
          <cell r="BO253" t="str">
            <v>-</v>
          </cell>
          <cell r="BP253" t="str">
            <v>-</v>
          </cell>
          <cell r="BQ253" t="str">
            <v>-</v>
          </cell>
          <cell r="BR253" t="str">
            <v>-</v>
          </cell>
          <cell r="BS253" t="str">
            <v>-</v>
          </cell>
          <cell r="BT253" t="str">
            <v>-</v>
          </cell>
          <cell r="BU253" t="str">
            <v>-</v>
          </cell>
          <cell r="BV253" t="str">
            <v>-</v>
          </cell>
          <cell r="BW253" t="str">
            <v>30202</v>
          </cell>
          <cell r="BX253" t="str">
            <v>-</v>
          </cell>
          <cell r="BY253" t="str">
            <v>-</v>
          </cell>
          <cell r="CB253" t="str">
            <v>-</v>
          </cell>
          <cell r="CC253" t="str">
            <v>-</v>
          </cell>
          <cell r="CD253" t="str">
            <v>-</v>
          </cell>
          <cell r="CE253" t="str">
            <v>-</v>
          </cell>
          <cell r="CF253" t="str">
            <v>-</v>
          </cell>
          <cell r="CG253" t="str">
            <v>-</v>
          </cell>
          <cell r="CH253" t="str">
            <v>-</v>
          </cell>
          <cell r="CI253" t="str">
            <v>-</v>
          </cell>
          <cell r="CJ253" t="str">
            <v>-</v>
          </cell>
          <cell r="CK253" t="str">
            <v>-</v>
          </cell>
          <cell r="CL253" t="str">
            <v>-</v>
          </cell>
          <cell r="CM253" t="str">
            <v>-</v>
          </cell>
          <cell r="CN253" t="str">
            <v>-</v>
          </cell>
          <cell r="CO253" t="str">
            <v>-</v>
          </cell>
          <cell r="CP253" t="str">
            <v>-</v>
          </cell>
          <cell r="CQ253" t="str">
            <v>-</v>
          </cell>
          <cell r="CR253" t="str">
            <v>-</v>
          </cell>
          <cell r="CS253" t="str">
            <v>-</v>
          </cell>
          <cell r="CT253" t="str">
            <v>-</v>
          </cell>
          <cell r="CU253" t="str">
            <v>SAN JUAN COLORADO</v>
          </cell>
          <cell r="CV253" t="str">
            <v>XOCHIAPULCO</v>
          </cell>
          <cell r="CW253" t="str">
            <v>-</v>
          </cell>
          <cell r="CX253" t="str">
            <v>-</v>
          </cell>
          <cell r="CY253" t="str">
            <v>-</v>
          </cell>
          <cell r="CZ253" t="str">
            <v>-</v>
          </cell>
          <cell r="DB253" t="str">
            <v>-</v>
          </cell>
          <cell r="DC253" t="str">
            <v>-</v>
          </cell>
          <cell r="DD253" t="str">
            <v>-</v>
          </cell>
          <cell r="DE253" t="str">
            <v>ZONTECOMATLÁN DE LÓPEZ Y FUENTES</v>
          </cell>
          <cell r="DF253" t="str">
            <v>-</v>
          </cell>
          <cell r="DG253" t="str">
            <v>-</v>
          </cell>
        </row>
        <row r="254">
          <cell r="AT254" t="str">
            <v>-</v>
          </cell>
          <cell r="AU254" t="str">
            <v>-</v>
          </cell>
          <cell r="AV254" t="str">
            <v>-</v>
          </cell>
          <cell r="AW254" t="str">
            <v>-</v>
          </cell>
          <cell r="AX254" t="str">
            <v>-</v>
          </cell>
          <cell r="AY254" t="str">
            <v>-</v>
          </cell>
          <cell r="AZ254" t="str">
            <v>-</v>
          </cell>
          <cell r="BA254" t="str">
            <v>-</v>
          </cell>
          <cell r="BB254" t="str">
            <v>-</v>
          </cell>
          <cell r="BC254" t="str">
            <v>-</v>
          </cell>
          <cell r="BD254" t="str">
            <v>-</v>
          </cell>
          <cell r="BE254" t="str">
            <v>-</v>
          </cell>
          <cell r="BF254" t="str">
            <v>-</v>
          </cell>
          <cell r="BG254" t="str">
            <v>-</v>
          </cell>
          <cell r="BH254" t="str">
            <v>-</v>
          </cell>
          <cell r="BI254" t="str">
            <v>-</v>
          </cell>
          <cell r="BJ254" t="str">
            <v>-</v>
          </cell>
          <cell r="BK254" t="str">
            <v>-</v>
          </cell>
          <cell r="BL254" t="str">
            <v>-</v>
          </cell>
          <cell r="BM254" t="str">
            <v>20189</v>
          </cell>
          <cell r="BN254" t="str">
            <v>21201</v>
          </cell>
          <cell r="BO254" t="str">
            <v>-</v>
          </cell>
          <cell r="BP254" t="str">
            <v>-</v>
          </cell>
          <cell r="BQ254" t="str">
            <v>-</v>
          </cell>
          <cell r="BR254" t="str">
            <v>-</v>
          </cell>
          <cell r="BS254" t="str">
            <v>-</v>
          </cell>
          <cell r="BT254" t="str">
            <v>-</v>
          </cell>
          <cell r="BU254" t="str">
            <v>-</v>
          </cell>
          <cell r="BV254" t="str">
            <v>-</v>
          </cell>
          <cell r="BW254" t="str">
            <v>30203</v>
          </cell>
          <cell r="BX254" t="str">
            <v>-</v>
          </cell>
          <cell r="BY254" t="str">
            <v>-</v>
          </cell>
          <cell r="CB254" t="str">
            <v>-</v>
          </cell>
          <cell r="CC254" t="str">
            <v>-</v>
          </cell>
          <cell r="CD254" t="str">
            <v>-</v>
          </cell>
          <cell r="CE254" t="str">
            <v>-</v>
          </cell>
          <cell r="CF254" t="str">
            <v>-</v>
          </cell>
          <cell r="CG254" t="str">
            <v>-</v>
          </cell>
          <cell r="CH254" t="str">
            <v>-</v>
          </cell>
          <cell r="CI254" t="str">
            <v>-</v>
          </cell>
          <cell r="CJ254" t="str">
            <v>-</v>
          </cell>
          <cell r="CK254" t="str">
            <v>-</v>
          </cell>
          <cell r="CL254" t="str">
            <v>-</v>
          </cell>
          <cell r="CM254" t="str">
            <v>-</v>
          </cell>
          <cell r="CN254" t="str">
            <v>-</v>
          </cell>
          <cell r="CO254" t="str">
            <v>-</v>
          </cell>
          <cell r="CP254" t="str">
            <v>-</v>
          </cell>
          <cell r="CQ254" t="str">
            <v>-</v>
          </cell>
          <cell r="CR254" t="str">
            <v>-</v>
          </cell>
          <cell r="CS254" t="str">
            <v>-</v>
          </cell>
          <cell r="CT254" t="str">
            <v>-</v>
          </cell>
          <cell r="CU254" t="str">
            <v>SAN JUAN COMALTEPEC</v>
          </cell>
          <cell r="CV254" t="str">
            <v>XOCHILTEPEC</v>
          </cell>
          <cell r="CW254" t="str">
            <v>-</v>
          </cell>
          <cell r="CX254" t="str">
            <v>-</v>
          </cell>
          <cell r="CY254" t="str">
            <v>-</v>
          </cell>
          <cell r="CZ254" t="str">
            <v>-</v>
          </cell>
          <cell r="DB254" t="str">
            <v>-</v>
          </cell>
          <cell r="DC254" t="str">
            <v>-</v>
          </cell>
          <cell r="DD254" t="str">
            <v>-</v>
          </cell>
          <cell r="DE254" t="str">
            <v>ZOZOCOLCO DE HIDALGO</v>
          </cell>
          <cell r="DF254" t="str">
            <v>-</v>
          </cell>
          <cell r="DG254" t="str">
            <v>-</v>
          </cell>
        </row>
        <row r="255">
          <cell r="AT255" t="str">
            <v>-</v>
          </cell>
          <cell r="AU255" t="str">
            <v>-</v>
          </cell>
          <cell r="AV255" t="str">
            <v>-</v>
          </cell>
          <cell r="AW255" t="str">
            <v>-</v>
          </cell>
          <cell r="AX255" t="str">
            <v>-</v>
          </cell>
          <cell r="AY255" t="str">
            <v>-</v>
          </cell>
          <cell r="AZ255" t="str">
            <v>-</v>
          </cell>
          <cell r="BA255" t="str">
            <v>-</v>
          </cell>
          <cell r="BB255" t="str">
            <v>-</v>
          </cell>
          <cell r="BC255" t="str">
            <v>-</v>
          </cell>
          <cell r="BD255" t="str">
            <v>-</v>
          </cell>
          <cell r="BE255" t="str">
            <v>-</v>
          </cell>
          <cell r="BF255" t="str">
            <v>-</v>
          </cell>
          <cell r="BG255" t="str">
            <v>-</v>
          </cell>
          <cell r="BH255" t="str">
            <v>-</v>
          </cell>
          <cell r="BI255" t="str">
            <v>-</v>
          </cell>
          <cell r="BJ255" t="str">
            <v>-</v>
          </cell>
          <cell r="BK255" t="str">
            <v>-</v>
          </cell>
          <cell r="BL255" t="str">
            <v>-</v>
          </cell>
          <cell r="BM255" t="str">
            <v>20190</v>
          </cell>
          <cell r="BN255" t="str">
            <v>21202</v>
          </cell>
          <cell r="BO255" t="str">
            <v>-</v>
          </cell>
          <cell r="BP255" t="str">
            <v>-</v>
          </cell>
          <cell r="BQ255" t="str">
            <v>-</v>
          </cell>
          <cell r="BR255" t="str">
            <v>-</v>
          </cell>
          <cell r="BS255" t="str">
            <v>-</v>
          </cell>
          <cell r="BT255" t="str">
            <v>-</v>
          </cell>
          <cell r="BU255" t="str">
            <v>-</v>
          </cell>
          <cell r="BV255" t="str">
            <v>-</v>
          </cell>
          <cell r="BW255" t="str">
            <v>30204</v>
          </cell>
          <cell r="BX255" t="str">
            <v>-</v>
          </cell>
          <cell r="BY255" t="str">
            <v>-</v>
          </cell>
          <cell r="CB255" t="str">
            <v>-</v>
          </cell>
          <cell r="CC255" t="str">
            <v>-</v>
          </cell>
          <cell r="CD255" t="str">
            <v>-</v>
          </cell>
          <cell r="CE255" t="str">
            <v>-</v>
          </cell>
          <cell r="CF255" t="str">
            <v>-</v>
          </cell>
          <cell r="CG255" t="str">
            <v>-</v>
          </cell>
          <cell r="CH255" t="str">
            <v>-</v>
          </cell>
          <cell r="CI255" t="str">
            <v>-</v>
          </cell>
          <cell r="CJ255" t="str">
            <v>-</v>
          </cell>
          <cell r="CK255" t="str">
            <v>-</v>
          </cell>
          <cell r="CL255" t="str">
            <v>-</v>
          </cell>
          <cell r="CM255" t="str">
            <v>-</v>
          </cell>
          <cell r="CN255" t="str">
            <v>-</v>
          </cell>
          <cell r="CO255" t="str">
            <v>-</v>
          </cell>
          <cell r="CP255" t="str">
            <v>-</v>
          </cell>
          <cell r="CQ255" t="str">
            <v>-</v>
          </cell>
          <cell r="CR255" t="str">
            <v>-</v>
          </cell>
          <cell r="CS255" t="str">
            <v>-</v>
          </cell>
          <cell r="CT255" t="str">
            <v>-</v>
          </cell>
          <cell r="CU255" t="str">
            <v>SAN JUAN COTZOCÓN</v>
          </cell>
          <cell r="CV255" t="str">
            <v>XOCHITLÁN DE VICENTE SUÁREZ</v>
          </cell>
          <cell r="CW255" t="str">
            <v>-</v>
          </cell>
          <cell r="CX255" t="str">
            <v>-</v>
          </cell>
          <cell r="CY255" t="str">
            <v>-</v>
          </cell>
          <cell r="CZ255" t="str">
            <v>-</v>
          </cell>
          <cell r="DB255" t="str">
            <v>-</v>
          </cell>
          <cell r="DC255" t="str">
            <v>-</v>
          </cell>
          <cell r="DD255" t="str">
            <v>-</v>
          </cell>
          <cell r="DE255" t="str">
            <v>AGUA DULCE</v>
          </cell>
          <cell r="DF255" t="str">
            <v>-</v>
          </cell>
          <cell r="DG255" t="str">
            <v>-</v>
          </cell>
        </row>
        <row r="256">
          <cell r="AT256" t="str">
            <v>-</v>
          </cell>
          <cell r="AU256" t="str">
            <v>-</v>
          </cell>
          <cell r="AV256" t="str">
            <v>-</v>
          </cell>
          <cell r="AW256" t="str">
            <v>-</v>
          </cell>
          <cell r="AX256" t="str">
            <v>-</v>
          </cell>
          <cell r="AY256" t="str">
            <v>-</v>
          </cell>
          <cell r="AZ256" t="str">
            <v>-</v>
          </cell>
          <cell r="BA256" t="str">
            <v>-</v>
          </cell>
          <cell r="BB256" t="str">
            <v>-</v>
          </cell>
          <cell r="BC256" t="str">
            <v>-</v>
          </cell>
          <cell r="BD256" t="str">
            <v>-</v>
          </cell>
          <cell r="BE256" t="str">
            <v>-</v>
          </cell>
          <cell r="BF256" t="str">
            <v>-</v>
          </cell>
          <cell r="BG256" t="str">
            <v>-</v>
          </cell>
          <cell r="BH256" t="str">
            <v>-</v>
          </cell>
          <cell r="BI256" t="str">
            <v>-</v>
          </cell>
          <cell r="BJ256" t="str">
            <v>-</v>
          </cell>
          <cell r="BK256" t="str">
            <v>-</v>
          </cell>
          <cell r="BL256" t="str">
            <v>-</v>
          </cell>
          <cell r="BM256" t="str">
            <v>20191</v>
          </cell>
          <cell r="BN256" t="str">
            <v>21203</v>
          </cell>
          <cell r="BO256" t="str">
            <v>-</v>
          </cell>
          <cell r="BP256" t="str">
            <v>-</v>
          </cell>
          <cell r="BQ256" t="str">
            <v>-</v>
          </cell>
          <cell r="BR256" t="str">
            <v>-</v>
          </cell>
          <cell r="BS256" t="str">
            <v>-</v>
          </cell>
          <cell r="BT256" t="str">
            <v>-</v>
          </cell>
          <cell r="BU256" t="str">
            <v>-</v>
          </cell>
          <cell r="BV256" t="str">
            <v>-</v>
          </cell>
          <cell r="BW256" t="str">
            <v>30205</v>
          </cell>
          <cell r="BX256" t="str">
            <v>-</v>
          </cell>
          <cell r="BY256" t="str">
            <v>-</v>
          </cell>
          <cell r="CB256" t="str">
            <v>-</v>
          </cell>
          <cell r="CC256" t="str">
            <v>-</v>
          </cell>
          <cell r="CD256" t="str">
            <v>-</v>
          </cell>
          <cell r="CE256" t="str">
            <v>-</v>
          </cell>
          <cell r="CF256" t="str">
            <v>-</v>
          </cell>
          <cell r="CG256" t="str">
            <v>-</v>
          </cell>
          <cell r="CH256" t="str">
            <v>-</v>
          </cell>
          <cell r="CI256" t="str">
            <v>-</v>
          </cell>
          <cell r="CJ256" t="str">
            <v>-</v>
          </cell>
          <cell r="CK256" t="str">
            <v>-</v>
          </cell>
          <cell r="CL256" t="str">
            <v>-</v>
          </cell>
          <cell r="CM256" t="str">
            <v>-</v>
          </cell>
          <cell r="CN256" t="str">
            <v>-</v>
          </cell>
          <cell r="CO256" t="str">
            <v>-</v>
          </cell>
          <cell r="CP256" t="str">
            <v>-</v>
          </cell>
          <cell r="CQ256" t="str">
            <v>-</v>
          </cell>
          <cell r="CR256" t="str">
            <v>-</v>
          </cell>
          <cell r="CS256" t="str">
            <v>-</v>
          </cell>
          <cell r="CT256" t="str">
            <v>-</v>
          </cell>
          <cell r="CU256" t="str">
            <v>SAN JUAN CHICOMEZÚCHIL</v>
          </cell>
          <cell r="CV256" t="str">
            <v>XOCHITLÁN TODOS SANTOS</v>
          </cell>
          <cell r="CW256" t="str">
            <v>-</v>
          </cell>
          <cell r="CX256" t="str">
            <v>-</v>
          </cell>
          <cell r="CY256" t="str">
            <v>-</v>
          </cell>
          <cell r="CZ256" t="str">
            <v>-</v>
          </cell>
          <cell r="DB256" t="str">
            <v>-</v>
          </cell>
          <cell r="DC256" t="str">
            <v>-</v>
          </cell>
          <cell r="DD256" t="str">
            <v>-</v>
          </cell>
          <cell r="DE256" t="str">
            <v>EL HIGO</v>
          </cell>
          <cell r="DF256" t="str">
            <v>-</v>
          </cell>
          <cell r="DG256" t="str">
            <v>-</v>
          </cell>
        </row>
        <row r="257">
          <cell r="AT257" t="str">
            <v>-</v>
          </cell>
          <cell r="AU257" t="str">
            <v>-</v>
          </cell>
          <cell r="AV257" t="str">
            <v>-</v>
          </cell>
          <cell r="AW257" t="str">
            <v>-</v>
          </cell>
          <cell r="AX257" t="str">
            <v>-</v>
          </cell>
          <cell r="AY257" t="str">
            <v>-</v>
          </cell>
          <cell r="AZ257" t="str">
            <v>-</v>
          </cell>
          <cell r="BA257" t="str">
            <v>-</v>
          </cell>
          <cell r="BB257" t="str">
            <v>-</v>
          </cell>
          <cell r="BC257" t="str">
            <v>-</v>
          </cell>
          <cell r="BD257" t="str">
            <v>-</v>
          </cell>
          <cell r="BE257" t="str">
            <v>-</v>
          </cell>
          <cell r="BF257" t="str">
            <v>-</v>
          </cell>
          <cell r="BG257" t="str">
            <v>-</v>
          </cell>
          <cell r="BH257" t="str">
            <v>-</v>
          </cell>
          <cell r="BI257" t="str">
            <v>-</v>
          </cell>
          <cell r="BJ257" t="str">
            <v>-</v>
          </cell>
          <cell r="BK257" t="str">
            <v>-</v>
          </cell>
          <cell r="BL257" t="str">
            <v>-</v>
          </cell>
          <cell r="BM257" t="str">
            <v>20192</v>
          </cell>
          <cell r="BN257" t="str">
            <v>21204</v>
          </cell>
          <cell r="BO257" t="str">
            <v>-</v>
          </cell>
          <cell r="BP257" t="str">
            <v>-</v>
          </cell>
          <cell r="BQ257" t="str">
            <v>-</v>
          </cell>
          <cell r="BR257" t="str">
            <v>-</v>
          </cell>
          <cell r="BS257" t="str">
            <v>-</v>
          </cell>
          <cell r="BT257" t="str">
            <v>-</v>
          </cell>
          <cell r="BU257" t="str">
            <v>-</v>
          </cell>
          <cell r="BV257" t="str">
            <v>-</v>
          </cell>
          <cell r="BW257" t="str">
            <v>30206</v>
          </cell>
          <cell r="BX257" t="str">
            <v>-</v>
          </cell>
          <cell r="BY257" t="str">
            <v>-</v>
          </cell>
          <cell r="CB257" t="str">
            <v>-</v>
          </cell>
          <cell r="CC257" t="str">
            <v>-</v>
          </cell>
          <cell r="CD257" t="str">
            <v>-</v>
          </cell>
          <cell r="CE257" t="str">
            <v>-</v>
          </cell>
          <cell r="CF257" t="str">
            <v>-</v>
          </cell>
          <cell r="CG257" t="str">
            <v>-</v>
          </cell>
          <cell r="CH257" t="str">
            <v>-</v>
          </cell>
          <cell r="CI257" t="str">
            <v>-</v>
          </cell>
          <cell r="CJ257" t="str">
            <v>-</v>
          </cell>
          <cell r="CK257" t="str">
            <v>-</v>
          </cell>
          <cell r="CL257" t="str">
            <v>-</v>
          </cell>
          <cell r="CM257" t="str">
            <v>-</v>
          </cell>
          <cell r="CN257" t="str">
            <v>-</v>
          </cell>
          <cell r="CO257" t="str">
            <v>-</v>
          </cell>
          <cell r="CP257" t="str">
            <v>-</v>
          </cell>
          <cell r="CQ257" t="str">
            <v>-</v>
          </cell>
          <cell r="CR257" t="str">
            <v>-</v>
          </cell>
          <cell r="CS257" t="str">
            <v>-</v>
          </cell>
          <cell r="CT257" t="str">
            <v>-</v>
          </cell>
          <cell r="CU257" t="str">
            <v>SAN JUAN CHILATECA</v>
          </cell>
          <cell r="CV257" t="str">
            <v>YAONÁHUAC</v>
          </cell>
          <cell r="CW257" t="str">
            <v>-</v>
          </cell>
          <cell r="CX257" t="str">
            <v>-</v>
          </cell>
          <cell r="CY257" t="str">
            <v>-</v>
          </cell>
          <cell r="CZ257" t="str">
            <v>-</v>
          </cell>
          <cell r="DB257" t="str">
            <v>-</v>
          </cell>
          <cell r="DC257" t="str">
            <v>-</v>
          </cell>
          <cell r="DD257" t="str">
            <v>-</v>
          </cell>
          <cell r="DE257" t="str">
            <v>NANCHITAL DE LÁZARO CÁRDENAS DEL RÍO</v>
          </cell>
          <cell r="DF257" t="str">
            <v>-</v>
          </cell>
          <cell r="DG257" t="str">
            <v>-</v>
          </cell>
        </row>
        <row r="258">
          <cell r="AT258" t="str">
            <v>-</v>
          </cell>
          <cell r="AU258" t="str">
            <v>-</v>
          </cell>
          <cell r="AV258" t="str">
            <v>-</v>
          </cell>
          <cell r="AW258" t="str">
            <v>-</v>
          </cell>
          <cell r="AX258" t="str">
            <v>-</v>
          </cell>
          <cell r="AY258" t="str">
            <v>-</v>
          </cell>
          <cell r="AZ258" t="str">
            <v>-</v>
          </cell>
          <cell r="BA258" t="str">
            <v>-</v>
          </cell>
          <cell r="BB258" t="str">
            <v>-</v>
          </cell>
          <cell r="BC258" t="str">
            <v>-</v>
          </cell>
          <cell r="BD258" t="str">
            <v>-</v>
          </cell>
          <cell r="BE258" t="str">
            <v>-</v>
          </cell>
          <cell r="BF258" t="str">
            <v>-</v>
          </cell>
          <cell r="BG258" t="str">
            <v>-</v>
          </cell>
          <cell r="BH258" t="str">
            <v>-</v>
          </cell>
          <cell r="BI258" t="str">
            <v>-</v>
          </cell>
          <cell r="BJ258" t="str">
            <v>-</v>
          </cell>
          <cell r="BK258" t="str">
            <v>-</v>
          </cell>
          <cell r="BL258" t="str">
            <v>-</v>
          </cell>
          <cell r="BM258" t="str">
            <v>20193</v>
          </cell>
          <cell r="BN258" t="str">
            <v>21205</v>
          </cell>
          <cell r="BO258" t="str">
            <v>-</v>
          </cell>
          <cell r="BP258" t="str">
            <v>-</v>
          </cell>
          <cell r="BQ258" t="str">
            <v>-</v>
          </cell>
          <cell r="BR258" t="str">
            <v>-</v>
          </cell>
          <cell r="BS258" t="str">
            <v>-</v>
          </cell>
          <cell r="BT258" t="str">
            <v>-</v>
          </cell>
          <cell r="BU258" t="str">
            <v>-</v>
          </cell>
          <cell r="BV258" t="str">
            <v>-</v>
          </cell>
          <cell r="BW258" t="str">
            <v>30207</v>
          </cell>
          <cell r="BX258" t="str">
            <v>-</v>
          </cell>
          <cell r="BY258" t="str">
            <v>-</v>
          </cell>
          <cell r="CB258" t="str">
            <v>-</v>
          </cell>
          <cell r="CC258" t="str">
            <v>-</v>
          </cell>
          <cell r="CD258" t="str">
            <v>-</v>
          </cell>
          <cell r="CE258" t="str">
            <v>-</v>
          </cell>
          <cell r="CF258" t="str">
            <v>-</v>
          </cell>
          <cell r="CG258" t="str">
            <v>-</v>
          </cell>
          <cell r="CH258" t="str">
            <v>-</v>
          </cell>
          <cell r="CI258" t="str">
            <v>-</v>
          </cell>
          <cell r="CJ258" t="str">
            <v>-</v>
          </cell>
          <cell r="CK258" t="str">
            <v>-</v>
          </cell>
          <cell r="CL258" t="str">
            <v>-</v>
          </cell>
          <cell r="CM258" t="str">
            <v>-</v>
          </cell>
          <cell r="CN258" t="str">
            <v>-</v>
          </cell>
          <cell r="CO258" t="str">
            <v>-</v>
          </cell>
          <cell r="CP258" t="str">
            <v>-</v>
          </cell>
          <cell r="CQ258" t="str">
            <v>-</v>
          </cell>
          <cell r="CR258" t="str">
            <v>-</v>
          </cell>
          <cell r="CS258" t="str">
            <v>-</v>
          </cell>
          <cell r="CT258" t="str">
            <v>-</v>
          </cell>
          <cell r="CU258" t="str">
            <v>SAN JUAN DEL ESTADO</v>
          </cell>
          <cell r="CV258" t="str">
            <v>YEHUALTEPEC</v>
          </cell>
          <cell r="CW258" t="str">
            <v>-</v>
          </cell>
          <cell r="CX258" t="str">
            <v>-</v>
          </cell>
          <cell r="CY258" t="str">
            <v>-</v>
          </cell>
          <cell r="CZ258" t="str">
            <v>-</v>
          </cell>
          <cell r="DB258" t="str">
            <v>-</v>
          </cell>
          <cell r="DC258" t="str">
            <v>-</v>
          </cell>
          <cell r="DD258" t="str">
            <v>-</v>
          </cell>
          <cell r="DE258" t="str">
            <v>TRES VALLES</v>
          </cell>
          <cell r="DF258" t="str">
            <v>-</v>
          </cell>
          <cell r="DG258" t="str">
            <v>-</v>
          </cell>
        </row>
        <row r="259">
          <cell r="AT259" t="str">
            <v>-</v>
          </cell>
          <cell r="AU259" t="str">
            <v>-</v>
          </cell>
          <cell r="AV259" t="str">
            <v>-</v>
          </cell>
          <cell r="AW259" t="str">
            <v>-</v>
          </cell>
          <cell r="AX259" t="str">
            <v>-</v>
          </cell>
          <cell r="AY259" t="str">
            <v>-</v>
          </cell>
          <cell r="AZ259" t="str">
            <v>-</v>
          </cell>
          <cell r="BA259" t="str">
            <v>-</v>
          </cell>
          <cell r="BB259" t="str">
            <v>-</v>
          </cell>
          <cell r="BC259" t="str">
            <v>-</v>
          </cell>
          <cell r="BD259" t="str">
            <v>-</v>
          </cell>
          <cell r="BE259" t="str">
            <v>-</v>
          </cell>
          <cell r="BF259" t="str">
            <v>-</v>
          </cell>
          <cell r="BG259" t="str">
            <v>-</v>
          </cell>
          <cell r="BH259" t="str">
            <v>-</v>
          </cell>
          <cell r="BI259" t="str">
            <v>-</v>
          </cell>
          <cell r="BJ259" t="str">
            <v>-</v>
          </cell>
          <cell r="BK259" t="str">
            <v>-</v>
          </cell>
          <cell r="BL259" t="str">
            <v>-</v>
          </cell>
          <cell r="BM259" t="str">
            <v>20194</v>
          </cell>
          <cell r="BN259" t="str">
            <v>21206</v>
          </cell>
          <cell r="BO259" t="str">
            <v>-</v>
          </cell>
          <cell r="BP259" t="str">
            <v>-</v>
          </cell>
          <cell r="BQ259" t="str">
            <v>-</v>
          </cell>
          <cell r="BR259" t="str">
            <v>-</v>
          </cell>
          <cell r="BS259" t="str">
            <v>-</v>
          </cell>
          <cell r="BT259" t="str">
            <v>-</v>
          </cell>
          <cell r="BU259" t="str">
            <v>-</v>
          </cell>
          <cell r="BV259" t="str">
            <v>-</v>
          </cell>
          <cell r="BW259" t="str">
            <v>30208</v>
          </cell>
          <cell r="BX259" t="str">
            <v>-</v>
          </cell>
          <cell r="BY259" t="str">
            <v>-</v>
          </cell>
          <cell r="CB259" t="str">
            <v>-</v>
          </cell>
          <cell r="CC259" t="str">
            <v>-</v>
          </cell>
          <cell r="CD259" t="str">
            <v>-</v>
          </cell>
          <cell r="CE259" t="str">
            <v>-</v>
          </cell>
          <cell r="CF259" t="str">
            <v>-</v>
          </cell>
          <cell r="CG259" t="str">
            <v>-</v>
          </cell>
          <cell r="CH259" t="str">
            <v>-</v>
          </cell>
          <cell r="CI259" t="str">
            <v>-</v>
          </cell>
          <cell r="CJ259" t="str">
            <v>-</v>
          </cell>
          <cell r="CK259" t="str">
            <v>-</v>
          </cell>
          <cell r="CL259" t="str">
            <v>-</v>
          </cell>
          <cell r="CM259" t="str">
            <v>-</v>
          </cell>
          <cell r="CN259" t="str">
            <v>-</v>
          </cell>
          <cell r="CO259" t="str">
            <v>-</v>
          </cell>
          <cell r="CP259" t="str">
            <v>-</v>
          </cell>
          <cell r="CQ259" t="str">
            <v>-</v>
          </cell>
          <cell r="CR259" t="str">
            <v>-</v>
          </cell>
          <cell r="CS259" t="str">
            <v>-</v>
          </cell>
          <cell r="CT259" t="str">
            <v>-</v>
          </cell>
          <cell r="CU259" t="str">
            <v>SAN JUAN DEL RÍO</v>
          </cell>
          <cell r="CV259" t="str">
            <v>ZACAPALA</v>
          </cell>
          <cell r="CW259" t="str">
            <v>-</v>
          </cell>
          <cell r="CX259" t="str">
            <v>-</v>
          </cell>
          <cell r="CY259" t="str">
            <v>-</v>
          </cell>
          <cell r="CZ259" t="str">
            <v>-</v>
          </cell>
          <cell r="DB259" t="str">
            <v>-</v>
          </cell>
          <cell r="DC259" t="str">
            <v>-</v>
          </cell>
          <cell r="DD259" t="str">
            <v>-</v>
          </cell>
          <cell r="DE259" t="str">
            <v>CARLOS A. CARRILLO</v>
          </cell>
          <cell r="DF259" t="str">
            <v>-</v>
          </cell>
          <cell r="DG259" t="str">
            <v>-</v>
          </cell>
        </row>
        <row r="260">
          <cell r="AT260" t="str">
            <v>-</v>
          </cell>
          <cell r="AU260" t="str">
            <v>-</v>
          </cell>
          <cell r="AV260" t="str">
            <v>-</v>
          </cell>
          <cell r="AW260" t="str">
            <v>-</v>
          </cell>
          <cell r="AX260" t="str">
            <v>-</v>
          </cell>
          <cell r="AY260" t="str">
            <v>-</v>
          </cell>
          <cell r="AZ260" t="str">
            <v>-</v>
          </cell>
          <cell r="BA260" t="str">
            <v>-</v>
          </cell>
          <cell r="BB260" t="str">
            <v>-</v>
          </cell>
          <cell r="BC260" t="str">
            <v>-</v>
          </cell>
          <cell r="BD260" t="str">
            <v>-</v>
          </cell>
          <cell r="BE260" t="str">
            <v>-</v>
          </cell>
          <cell r="BF260" t="str">
            <v>-</v>
          </cell>
          <cell r="BG260" t="str">
            <v>-</v>
          </cell>
          <cell r="BH260" t="str">
            <v>-</v>
          </cell>
          <cell r="BI260" t="str">
            <v>-</v>
          </cell>
          <cell r="BJ260" t="str">
            <v>-</v>
          </cell>
          <cell r="BK260" t="str">
            <v>-</v>
          </cell>
          <cell r="BL260" t="str">
            <v>-</v>
          </cell>
          <cell r="BM260" t="str">
            <v>20195</v>
          </cell>
          <cell r="BN260" t="str">
            <v>21209</v>
          </cell>
          <cell r="BO260" t="str">
            <v>-</v>
          </cell>
          <cell r="BP260" t="str">
            <v>-</v>
          </cell>
          <cell r="BQ260" t="str">
            <v>-</v>
          </cell>
          <cell r="BR260" t="str">
            <v>-</v>
          </cell>
          <cell r="BS260" t="str">
            <v>-</v>
          </cell>
          <cell r="BT260" t="str">
            <v>-</v>
          </cell>
          <cell r="BU260" t="str">
            <v>-</v>
          </cell>
          <cell r="BV260" t="str">
            <v>-</v>
          </cell>
          <cell r="BW260" t="str">
            <v>30209</v>
          </cell>
          <cell r="BX260" t="str">
            <v>-</v>
          </cell>
          <cell r="BY260" t="str">
            <v>-</v>
          </cell>
          <cell r="CB260" t="str">
            <v>-</v>
          </cell>
          <cell r="CC260" t="str">
            <v>-</v>
          </cell>
          <cell r="CD260" t="str">
            <v>-</v>
          </cell>
          <cell r="CE260" t="str">
            <v>-</v>
          </cell>
          <cell r="CF260" t="str">
            <v>-</v>
          </cell>
          <cell r="CG260" t="str">
            <v>-</v>
          </cell>
          <cell r="CH260" t="str">
            <v>-</v>
          </cell>
          <cell r="CI260" t="str">
            <v>-</v>
          </cell>
          <cell r="CJ260" t="str">
            <v>-</v>
          </cell>
          <cell r="CK260" t="str">
            <v>-</v>
          </cell>
          <cell r="CL260" t="str">
            <v>-</v>
          </cell>
          <cell r="CM260" t="str">
            <v>-</v>
          </cell>
          <cell r="CN260" t="str">
            <v>-</v>
          </cell>
          <cell r="CO260" t="str">
            <v>-</v>
          </cell>
          <cell r="CP260" t="str">
            <v>-</v>
          </cell>
          <cell r="CQ260" t="str">
            <v>-</v>
          </cell>
          <cell r="CR260" t="str">
            <v>-</v>
          </cell>
          <cell r="CS260" t="str">
            <v>-</v>
          </cell>
          <cell r="CT260" t="str">
            <v>-</v>
          </cell>
          <cell r="CU260" t="str">
            <v>SAN JUAN DIUXI</v>
          </cell>
          <cell r="CV260" t="str">
            <v>ZAPOTITLÁN</v>
          </cell>
          <cell r="CW260" t="str">
            <v>-</v>
          </cell>
          <cell r="CX260" t="str">
            <v>-</v>
          </cell>
          <cell r="CY260" t="str">
            <v>-</v>
          </cell>
          <cell r="CZ260" t="str">
            <v>-</v>
          </cell>
          <cell r="DB260" t="str">
            <v>-</v>
          </cell>
          <cell r="DC260" t="str">
            <v>-</v>
          </cell>
          <cell r="DD260" t="str">
            <v>-</v>
          </cell>
          <cell r="DE260" t="str">
            <v>TATAHUICAPAN DE JUÁREZ</v>
          </cell>
          <cell r="DF260" t="str">
            <v>-</v>
          </cell>
          <cell r="DG260" t="str">
            <v>-</v>
          </cell>
        </row>
        <row r="261">
          <cell r="AT261" t="str">
            <v>-</v>
          </cell>
          <cell r="AU261" t="str">
            <v>-</v>
          </cell>
          <cell r="AV261" t="str">
            <v>-</v>
          </cell>
          <cell r="AW261" t="str">
            <v>-</v>
          </cell>
          <cell r="AX261" t="str">
            <v>-</v>
          </cell>
          <cell r="AY261" t="str">
            <v>-</v>
          </cell>
          <cell r="AZ261" t="str">
            <v>-</v>
          </cell>
          <cell r="BA261" t="str">
            <v>-</v>
          </cell>
          <cell r="BB261" t="str">
            <v>-</v>
          </cell>
          <cell r="BC261" t="str">
            <v>-</v>
          </cell>
          <cell r="BD261" t="str">
            <v>-</v>
          </cell>
          <cell r="BE261" t="str">
            <v>-</v>
          </cell>
          <cell r="BF261" t="str">
            <v>-</v>
          </cell>
          <cell r="BG261" t="str">
            <v>-</v>
          </cell>
          <cell r="BH261" t="str">
            <v>-</v>
          </cell>
          <cell r="BI261" t="str">
            <v>-</v>
          </cell>
          <cell r="BJ261" t="str">
            <v>-</v>
          </cell>
          <cell r="BK261" t="str">
            <v>-</v>
          </cell>
          <cell r="BL261" t="str">
            <v>-</v>
          </cell>
          <cell r="BM261" t="str">
            <v>20196</v>
          </cell>
          <cell r="BN261" t="str">
            <v>21210</v>
          </cell>
          <cell r="BO261" t="str">
            <v>-</v>
          </cell>
          <cell r="BP261" t="str">
            <v>-</v>
          </cell>
          <cell r="BQ261" t="str">
            <v>-</v>
          </cell>
          <cell r="BR261" t="str">
            <v>-</v>
          </cell>
          <cell r="BS261" t="str">
            <v>-</v>
          </cell>
          <cell r="BT261" t="str">
            <v>-</v>
          </cell>
          <cell r="BU261" t="str">
            <v>-</v>
          </cell>
          <cell r="BV261" t="str">
            <v>-</v>
          </cell>
          <cell r="BW261" t="str">
            <v>30210</v>
          </cell>
          <cell r="BX261" t="str">
            <v>-</v>
          </cell>
          <cell r="BY261" t="str">
            <v>-</v>
          </cell>
          <cell r="CB261" t="str">
            <v>-</v>
          </cell>
          <cell r="CC261" t="str">
            <v>-</v>
          </cell>
          <cell r="CD261" t="str">
            <v>-</v>
          </cell>
          <cell r="CE261" t="str">
            <v>-</v>
          </cell>
          <cell r="CF261" t="str">
            <v>-</v>
          </cell>
          <cell r="CG261" t="str">
            <v>-</v>
          </cell>
          <cell r="CH261" t="str">
            <v>-</v>
          </cell>
          <cell r="CI261" t="str">
            <v>-</v>
          </cell>
          <cell r="CJ261" t="str">
            <v>-</v>
          </cell>
          <cell r="CK261" t="str">
            <v>-</v>
          </cell>
          <cell r="CL261" t="str">
            <v>-</v>
          </cell>
          <cell r="CM261" t="str">
            <v>-</v>
          </cell>
          <cell r="CN261" t="str">
            <v>-</v>
          </cell>
          <cell r="CO261" t="str">
            <v>-</v>
          </cell>
          <cell r="CP261" t="str">
            <v>-</v>
          </cell>
          <cell r="CQ261" t="str">
            <v>-</v>
          </cell>
          <cell r="CR261" t="str">
            <v>-</v>
          </cell>
          <cell r="CS261" t="str">
            <v>-</v>
          </cell>
          <cell r="CT261" t="str">
            <v>-</v>
          </cell>
          <cell r="CU261" t="str">
            <v>SAN JUAN EVANGELISTA ANALCO</v>
          </cell>
          <cell r="CV261" t="str">
            <v>ZAPOTITLÁN DE MÉNDEZ</v>
          </cell>
          <cell r="CW261" t="str">
            <v>-</v>
          </cell>
          <cell r="CX261" t="str">
            <v>-</v>
          </cell>
          <cell r="CY261" t="str">
            <v>-</v>
          </cell>
          <cell r="CZ261" t="str">
            <v>-</v>
          </cell>
          <cell r="DB261" t="str">
            <v>-</v>
          </cell>
          <cell r="DC261" t="str">
            <v>-</v>
          </cell>
          <cell r="DD261" t="str">
            <v>-</v>
          </cell>
          <cell r="DE261" t="str">
            <v>UXPANAPA</v>
          </cell>
          <cell r="DF261" t="str">
            <v>-</v>
          </cell>
          <cell r="DG261" t="str">
            <v>-</v>
          </cell>
        </row>
        <row r="262">
          <cell r="AT262" t="str">
            <v>-</v>
          </cell>
          <cell r="AU262" t="str">
            <v>-</v>
          </cell>
          <cell r="AV262" t="str">
            <v>-</v>
          </cell>
          <cell r="AW262" t="str">
            <v>-</v>
          </cell>
          <cell r="AX262" t="str">
            <v>-</v>
          </cell>
          <cell r="AY262" t="str">
            <v>-</v>
          </cell>
          <cell r="AZ262" t="str">
            <v>-</v>
          </cell>
          <cell r="BA262" t="str">
            <v>-</v>
          </cell>
          <cell r="BB262" t="str">
            <v>-</v>
          </cell>
          <cell r="BC262" t="str">
            <v>-</v>
          </cell>
          <cell r="BD262" t="str">
            <v>-</v>
          </cell>
          <cell r="BE262" t="str">
            <v>-</v>
          </cell>
          <cell r="BF262" t="str">
            <v>-</v>
          </cell>
          <cell r="BG262" t="str">
            <v>-</v>
          </cell>
          <cell r="BH262" t="str">
            <v>-</v>
          </cell>
          <cell r="BI262" t="str">
            <v>-</v>
          </cell>
          <cell r="BJ262" t="str">
            <v>-</v>
          </cell>
          <cell r="BK262" t="str">
            <v>-</v>
          </cell>
          <cell r="BL262" t="str">
            <v>-</v>
          </cell>
          <cell r="BM262" t="str">
            <v>20197</v>
          </cell>
          <cell r="BN262" t="str">
            <v>21211</v>
          </cell>
          <cell r="BO262" t="str">
            <v>-</v>
          </cell>
          <cell r="BP262" t="str">
            <v>-</v>
          </cell>
          <cell r="BQ262" t="str">
            <v>-</v>
          </cell>
          <cell r="BR262" t="str">
            <v>-</v>
          </cell>
          <cell r="BS262" t="str">
            <v>-</v>
          </cell>
          <cell r="BT262" t="str">
            <v>-</v>
          </cell>
          <cell r="BU262" t="str">
            <v>-</v>
          </cell>
          <cell r="BV262" t="str">
            <v>-</v>
          </cell>
          <cell r="BW262" t="str">
            <v>30211</v>
          </cell>
          <cell r="BX262" t="str">
            <v>-</v>
          </cell>
          <cell r="BY262" t="str">
            <v>-</v>
          </cell>
          <cell r="CB262" t="str">
            <v>-</v>
          </cell>
          <cell r="CC262" t="str">
            <v>-</v>
          </cell>
          <cell r="CD262" t="str">
            <v>-</v>
          </cell>
          <cell r="CE262" t="str">
            <v>-</v>
          </cell>
          <cell r="CF262" t="str">
            <v>-</v>
          </cell>
          <cell r="CG262" t="str">
            <v>-</v>
          </cell>
          <cell r="CH262" t="str">
            <v>-</v>
          </cell>
          <cell r="CI262" t="str">
            <v>-</v>
          </cell>
          <cell r="CJ262" t="str">
            <v>-</v>
          </cell>
          <cell r="CK262" t="str">
            <v>-</v>
          </cell>
          <cell r="CL262" t="str">
            <v>-</v>
          </cell>
          <cell r="CM262" t="str">
            <v>-</v>
          </cell>
          <cell r="CN262" t="str">
            <v>-</v>
          </cell>
          <cell r="CO262" t="str">
            <v>-</v>
          </cell>
          <cell r="CP262" t="str">
            <v>-</v>
          </cell>
          <cell r="CQ262" t="str">
            <v>-</v>
          </cell>
          <cell r="CR262" t="str">
            <v>-</v>
          </cell>
          <cell r="CS262" t="str">
            <v>-</v>
          </cell>
          <cell r="CT262" t="str">
            <v>-</v>
          </cell>
          <cell r="CU262" t="str">
            <v>SAN JUAN GUELAVÍA</v>
          </cell>
          <cell r="CV262" t="str">
            <v>ZARAGOZA</v>
          </cell>
          <cell r="CW262" t="str">
            <v>-</v>
          </cell>
          <cell r="CX262" t="str">
            <v>-</v>
          </cell>
          <cell r="CY262" t="str">
            <v>-</v>
          </cell>
          <cell r="CZ262" t="str">
            <v>-</v>
          </cell>
          <cell r="DB262" t="str">
            <v>-</v>
          </cell>
          <cell r="DC262" t="str">
            <v>-</v>
          </cell>
          <cell r="DD262" t="str">
            <v>-</v>
          </cell>
          <cell r="DE262" t="str">
            <v>SAN RAFAEL</v>
          </cell>
          <cell r="DF262" t="str">
            <v>-</v>
          </cell>
          <cell r="DG262" t="str">
            <v>-</v>
          </cell>
        </row>
        <row r="263">
          <cell r="AT263" t="str">
            <v>-</v>
          </cell>
          <cell r="AU263" t="str">
            <v>-</v>
          </cell>
          <cell r="AV263" t="str">
            <v>-</v>
          </cell>
          <cell r="AW263" t="str">
            <v>-</v>
          </cell>
          <cell r="AX263" t="str">
            <v>-</v>
          </cell>
          <cell r="AY263" t="str">
            <v>-</v>
          </cell>
          <cell r="AZ263" t="str">
            <v>-</v>
          </cell>
          <cell r="BA263" t="str">
            <v>-</v>
          </cell>
          <cell r="BB263" t="str">
            <v>-</v>
          </cell>
          <cell r="BC263" t="str">
            <v>-</v>
          </cell>
          <cell r="BD263" t="str">
            <v>-</v>
          </cell>
          <cell r="BE263" t="str">
            <v>-</v>
          </cell>
          <cell r="BF263" t="str">
            <v>-</v>
          </cell>
          <cell r="BG263" t="str">
            <v>-</v>
          </cell>
          <cell r="BH263" t="str">
            <v>-</v>
          </cell>
          <cell r="BI263" t="str">
            <v>-</v>
          </cell>
          <cell r="BJ263" t="str">
            <v>-</v>
          </cell>
          <cell r="BK263" t="str">
            <v>-</v>
          </cell>
          <cell r="BL263" t="str">
            <v>-</v>
          </cell>
          <cell r="BM263" t="str">
            <v>20199</v>
          </cell>
          <cell r="BN263" t="str">
            <v>21212</v>
          </cell>
          <cell r="BO263" t="str">
            <v>-</v>
          </cell>
          <cell r="BP263" t="str">
            <v>-</v>
          </cell>
          <cell r="BQ263" t="str">
            <v>-</v>
          </cell>
          <cell r="BR263" t="str">
            <v>-</v>
          </cell>
          <cell r="BS263" t="str">
            <v>-</v>
          </cell>
          <cell r="BT263" t="str">
            <v>-</v>
          </cell>
          <cell r="BU263" t="str">
            <v>-</v>
          </cell>
          <cell r="BV263" t="str">
            <v>-</v>
          </cell>
          <cell r="BW263" t="str">
            <v>30212</v>
          </cell>
          <cell r="BX263" t="str">
            <v>-</v>
          </cell>
          <cell r="BY263" t="str">
            <v>-</v>
          </cell>
          <cell r="CB263" t="str">
            <v>-</v>
          </cell>
          <cell r="CC263" t="str">
            <v>-</v>
          </cell>
          <cell r="CD263" t="str">
            <v>-</v>
          </cell>
          <cell r="CE263" t="str">
            <v>-</v>
          </cell>
          <cell r="CF263" t="str">
            <v>-</v>
          </cell>
          <cell r="CG263" t="str">
            <v>-</v>
          </cell>
          <cell r="CH263" t="str">
            <v>-</v>
          </cell>
          <cell r="CI263" t="str">
            <v>-</v>
          </cell>
          <cell r="CJ263" t="str">
            <v>-</v>
          </cell>
          <cell r="CK263" t="str">
            <v>-</v>
          </cell>
          <cell r="CL263" t="str">
            <v>-</v>
          </cell>
          <cell r="CM263" t="str">
            <v>-</v>
          </cell>
          <cell r="CN263" t="str">
            <v>-</v>
          </cell>
          <cell r="CO263" t="str">
            <v>-</v>
          </cell>
          <cell r="CP263" t="str">
            <v>-</v>
          </cell>
          <cell r="CQ263" t="str">
            <v>-</v>
          </cell>
          <cell r="CR263" t="str">
            <v>-</v>
          </cell>
          <cell r="CS263" t="str">
            <v>-</v>
          </cell>
          <cell r="CT263" t="str">
            <v>-</v>
          </cell>
          <cell r="CU263" t="str">
            <v>SAN JUAN IHUALTEPEC</v>
          </cell>
          <cell r="CV263" t="str">
            <v>ZAUTLA</v>
          </cell>
          <cell r="CW263" t="str">
            <v>-</v>
          </cell>
          <cell r="CX263" t="str">
            <v>-</v>
          </cell>
          <cell r="CY263" t="str">
            <v>-</v>
          </cell>
          <cell r="CZ263" t="str">
            <v>-</v>
          </cell>
          <cell r="DB263" t="str">
            <v>-</v>
          </cell>
          <cell r="DC263" t="str">
            <v>-</v>
          </cell>
          <cell r="DD263" t="str">
            <v>-</v>
          </cell>
          <cell r="DE263" t="str">
            <v>SANTIAGO SOCHIAPAN</v>
          </cell>
          <cell r="DF263" t="str">
            <v>-</v>
          </cell>
          <cell r="DG263" t="str">
            <v>-</v>
          </cell>
        </row>
        <row r="264">
          <cell r="AT264" t="str">
            <v>-</v>
          </cell>
          <cell r="AU264" t="str">
            <v>-</v>
          </cell>
          <cell r="AV264" t="str">
            <v>-</v>
          </cell>
          <cell r="AW264" t="str">
            <v>-</v>
          </cell>
          <cell r="AX264" t="str">
            <v>-</v>
          </cell>
          <cell r="AY264" t="str">
            <v>-</v>
          </cell>
          <cell r="AZ264" t="str">
            <v>-</v>
          </cell>
          <cell r="BA264" t="str">
            <v>-</v>
          </cell>
          <cell r="BB264" t="str">
            <v>-</v>
          </cell>
          <cell r="BC264" t="str">
            <v>-</v>
          </cell>
          <cell r="BD264" t="str">
            <v>-</v>
          </cell>
          <cell r="BE264" t="str">
            <v>-</v>
          </cell>
          <cell r="BF264" t="str">
            <v>-</v>
          </cell>
          <cell r="BG264" t="str">
            <v>-</v>
          </cell>
          <cell r="BH264" t="str">
            <v>-</v>
          </cell>
          <cell r="BI264" t="str">
            <v>-</v>
          </cell>
          <cell r="BJ264" t="str">
            <v>-</v>
          </cell>
          <cell r="BK264" t="str">
            <v>-</v>
          </cell>
          <cell r="BL264" t="str">
            <v>-</v>
          </cell>
          <cell r="BM264" t="str">
            <v>20200</v>
          </cell>
          <cell r="BN264" t="str">
            <v>21213</v>
          </cell>
          <cell r="BO264" t="str">
            <v>-</v>
          </cell>
          <cell r="BP264" t="str">
            <v>-</v>
          </cell>
          <cell r="BQ264" t="str">
            <v>-</v>
          </cell>
          <cell r="BR264" t="str">
            <v>-</v>
          </cell>
          <cell r="BS264" t="str">
            <v>-</v>
          </cell>
          <cell r="BT264" t="str">
            <v>-</v>
          </cell>
          <cell r="BU264" t="str">
            <v>-</v>
          </cell>
          <cell r="BV264" t="str">
            <v>-</v>
          </cell>
          <cell r="BW264">
            <v>30999</v>
          </cell>
          <cell r="BX264" t="str">
            <v>-</v>
          </cell>
          <cell r="BY264" t="str">
            <v>-</v>
          </cell>
          <cell r="CB264" t="str">
            <v>-</v>
          </cell>
          <cell r="CC264" t="str">
            <v>-</v>
          </cell>
          <cell r="CD264" t="str">
            <v>-</v>
          </cell>
          <cell r="CE264" t="str">
            <v>-</v>
          </cell>
          <cell r="CF264" t="str">
            <v>-</v>
          </cell>
          <cell r="CG264" t="str">
            <v>-</v>
          </cell>
          <cell r="CH264" t="str">
            <v>-</v>
          </cell>
          <cell r="CI264" t="str">
            <v>-</v>
          </cell>
          <cell r="CJ264" t="str">
            <v>-</v>
          </cell>
          <cell r="CK264" t="str">
            <v>-</v>
          </cell>
          <cell r="CL264" t="str">
            <v>-</v>
          </cell>
          <cell r="CM264" t="str">
            <v>-</v>
          </cell>
          <cell r="CN264" t="str">
            <v>-</v>
          </cell>
          <cell r="CO264" t="str">
            <v>-</v>
          </cell>
          <cell r="CP264" t="str">
            <v>-</v>
          </cell>
          <cell r="CQ264" t="str">
            <v>-</v>
          </cell>
          <cell r="CR264" t="str">
            <v>-</v>
          </cell>
          <cell r="CS264" t="str">
            <v>-</v>
          </cell>
          <cell r="CT264" t="str">
            <v>-</v>
          </cell>
          <cell r="CU264" t="str">
            <v>SAN JUAN JUQUILA MIXES</v>
          </cell>
          <cell r="CV264" t="str">
            <v>ZIHUATEUTLA</v>
          </cell>
          <cell r="CW264" t="str">
            <v>-</v>
          </cell>
          <cell r="CX264" t="str">
            <v>-</v>
          </cell>
          <cell r="CY264" t="str">
            <v>-</v>
          </cell>
          <cell r="CZ264" t="str">
            <v>-</v>
          </cell>
          <cell r="DB264" t="str">
            <v>-</v>
          </cell>
          <cell r="DC264" t="str">
            <v>-</v>
          </cell>
          <cell r="DD264" t="str">
            <v>-</v>
          </cell>
          <cell r="DE264" t="str">
            <v>NO IDENTIFICADO</v>
          </cell>
          <cell r="DF264" t="str">
            <v>-</v>
          </cell>
          <cell r="DG264" t="str">
            <v>-</v>
          </cell>
        </row>
        <row r="265">
          <cell r="AT265" t="str">
            <v>-</v>
          </cell>
          <cell r="AU265" t="str">
            <v>-</v>
          </cell>
          <cell r="AV265" t="str">
            <v>-</v>
          </cell>
          <cell r="AW265" t="str">
            <v>-</v>
          </cell>
          <cell r="AX265" t="str">
            <v>-</v>
          </cell>
          <cell r="AY265" t="str">
            <v>-</v>
          </cell>
          <cell r="AZ265" t="str">
            <v>-</v>
          </cell>
          <cell r="BA265" t="str">
            <v>-</v>
          </cell>
          <cell r="BB265" t="str">
            <v>-</v>
          </cell>
          <cell r="BC265" t="str">
            <v>-</v>
          </cell>
          <cell r="BD265" t="str">
            <v>-</v>
          </cell>
          <cell r="BE265" t="str">
            <v>-</v>
          </cell>
          <cell r="BF265" t="str">
            <v>-</v>
          </cell>
          <cell r="BG265" t="str">
            <v>-</v>
          </cell>
          <cell r="BH265" t="str">
            <v>-</v>
          </cell>
          <cell r="BI265" t="str">
            <v>-</v>
          </cell>
          <cell r="BJ265" t="str">
            <v>-</v>
          </cell>
          <cell r="BK265" t="str">
            <v>-</v>
          </cell>
          <cell r="BL265" t="str">
            <v>-</v>
          </cell>
          <cell r="BM265" t="str">
            <v>20201</v>
          </cell>
          <cell r="BN265" t="str">
            <v>21214</v>
          </cell>
          <cell r="BO265" t="str">
            <v>-</v>
          </cell>
          <cell r="BP265" t="str">
            <v>-</v>
          </cell>
          <cell r="BQ265" t="str">
            <v>-</v>
          </cell>
          <cell r="BR265" t="str">
            <v>-</v>
          </cell>
          <cell r="BS265" t="str">
            <v>-</v>
          </cell>
          <cell r="BT265" t="str">
            <v>-</v>
          </cell>
          <cell r="BU265" t="str">
            <v>-</v>
          </cell>
          <cell r="BV265" t="str">
            <v>-</v>
          </cell>
          <cell r="BW265" t="str">
            <v>-</v>
          </cell>
          <cell r="BX265" t="str">
            <v>-</v>
          </cell>
          <cell r="BY265" t="str">
            <v>-</v>
          </cell>
          <cell r="CB265" t="str">
            <v>-</v>
          </cell>
          <cell r="CC265" t="str">
            <v>-</v>
          </cell>
          <cell r="CD265" t="str">
            <v>-</v>
          </cell>
          <cell r="CE265" t="str">
            <v>-</v>
          </cell>
          <cell r="CF265" t="str">
            <v>-</v>
          </cell>
          <cell r="CG265" t="str">
            <v>-</v>
          </cell>
          <cell r="CH265" t="str">
            <v>-</v>
          </cell>
          <cell r="CI265" t="str">
            <v>-</v>
          </cell>
          <cell r="CJ265" t="str">
            <v>-</v>
          </cell>
          <cell r="CK265" t="str">
            <v>-</v>
          </cell>
          <cell r="CL265" t="str">
            <v>-</v>
          </cell>
          <cell r="CM265" t="str">
            <v>-</v>
          </cell>
          <cell r="CN265" t="str">
            <v>-</v>
          </cell>
          <cell r="CO265" t="str">
            <v>-</v>
          </cell>
          <cell r="CP265" t="str">
            <v>-</v>
          </cell>
          <cell r="CQ265" t="str">
            <v>-</v>
          </cell>
          <cell r="CR265" t="str">
            <v>-</v>
          </cell>
          <cell r="CS265" t="str">
            <v>-</v>
          </cell>
          <cell r="CT265" t="str">
            <v>-</v>
          </cell>
          <cell r="CU265" t="str">
            <v>SAN JUAN JUQUILA VIJANOS</v>
          </cell>
          <cell r="CV265" t="str">
            <v>ZINACATEPEC</v>
          </cell>
          <cell r="CW265" t="str">
            <v>-</v>
          </cell>
          <cell r="CX265" t="str">
            <v>-</v>
          </cell>
          <cell r="CY265" t="str">
            <v>-</v>
          </cell>
          <cell r="CZ265" t="str">
            <v>-</v>
          </cell>
          <cell r="DB265" t="str">
            <v>-</v>
          </cell>
          <cell r="DC265" t="str">
            <v>-</v>
          </cell>
          <cell r="DD265" t="str">
            <v>-</v>
          </cell>
          <cell r="DE265" t="str">
            <v>-</v>
          </cell>
          <cell r="DF265" t="str">
            <v>-</v>
          </cell>
          <cell r="DG265" t="str">
            <v>-</v>
          </cell>
        </row>
        <row r="266">
          <cell r="AT266" t="str">
            <v>-</v>
          </cell>
          <cell r="AU266" t="str">
            <v>-</v>
          </cell>
          <cell r="AV266" t="str">
            <v>-</v>
          </cell>
          <cell r="AW266" t="str">
            <v>-</v>
          </cell>
          <cell r="AX266" t="str">
            <v>-</v>
          </cell>
          <cell r="AY266" t="str">
            <v>-</v>
          </cell>
          <cell r="AZ266" t="str">
            <v>-</v>
          </cell>
          <cell r="BA266" t="str">
            <v>-</v>
          </cell>
          <cell r="BB266" t="str">
            <v>-</v>
          </cell>
          <cell r="BC266" t="str">
            <v>-</v>
          </cell>
          <cell r="BD266" t="str">
            <v>-</v>
          </cell>
          <cell r="BE266" t="str">
            <v>-</v>
          </cell>
          <cell r="BF266" t="str">
            <v>-</v>
          </cell>
          <cell r="BG266" t="str">
            <v>-</v>
          </cell>
          <cell r="BH266" t="str">
            <v>-</v>
          </cell>
          <cell r="BI266" t="str">
            <v>-</v>
          </cell>
          <cell r="BJ266" t="str">
            <v>-</v>
          </cell>
          <cell r="BK266" t="str">
            <v>-</v>
          </cell>
          <cell r="BL266" t="str">
            <v>-</v>
          </cell>
          <cell r="BM266" t="str">
            <v>20202</v>
          </cell>
          <cell r="BN266" t="str">
            <v>21215</v>
          </cell>
          <cell r="BO266" t="str">
            <v>-</v>
          </cell>
          <cell r="BP266" t="str">
            <v>-</v>
          </cell>
          <cell r="BQ266" t="str">
            <v>-</v>
          </cell>
          <cell r="BR266" t="str">
            <v>-</v>
          </cell>
          <cell r="BS266" t="str">
            <v>-</v>
          </cell>
          <cell r="BT266" t="str">
            <v>-</v>
          </cell>
          <cell r="BU266" t="str">
            <v>-</v>
          </cell>
          <cell r="BV266" t="str">
            <v>-</v>
          </cell>
          <cell r="BW266" t="str">
            <v>-</v>
          </cell>
          <cell r="BX266" t="str">
            <v>-</v>
          </cell>
          <cell r="BY266" t="str">
            <v>-</v>
          </cell>
          <cell r="CB266" t="str">
            <v>-</v>
          </cell>
          <cell r="CC266" t="str">
            <v>-</v>
          </cell>
          <cell r="CD266" t="str">
            <v>-</v>
          </cell>
          <cell r="CE266" t="str">
            <v>-</v>
          </cell>
          <cell r="CF266" t="str">
            <v>-</v>
          </cell>
          <cell r="CG266" t="str">
            <v>-</v>
          </cell>
          <cell r="CH266" t="str">
            <v>-</v>
          </cell>
          <cell r="CI266" t="str">
            <v>-</v>
          </cell>
          <cell r="CJ266" t="str">
            <v>-</v>
          </cell>
          <cell r="CK266" t="str">
            <v>-</v>
          </cell>
          <cell r="CL266" t="str">
            <v>-</v>
          </cell>
          <cell r="CM266" t="str">
            <v>-</v>
          </cell>
          <cell r="CN266" t="str">
            <v>-</v>
          </cell>
          <cell r="CO266" t="str">
            <v>-</v>
          </cell>
          <cell r="CP266" t="str">
            <v>-</v>
          </cell>
          <cell r="CQ266" t="str">
            <v>-</v>
          </cell>
          <cell r="CR266" t="str">
            <v>-</v>
          </cell>
          <cell r="CS266" t="str">
            <v>-</v>
          </cell>
          <cell r="CT266" t="str">
            <v>-</v>
          </cell>
          <cell r="CU266" t="str">
            <v>SAN JUAN LACHAO</v>
          </cell>
          <cell r="CV266" t="str">
            <v>ZONGOZOTLA</v>
          </cell>
          <cell r="CW266" t="str">
            <v>-</v>
          </cell>
          <cell r="CX266" t="str">
            <v>-</v>
          </cell>
          <cell r="CY266" t="str">
            <v>-</v>
          </cell>
          <cell r="CZ266" t="str">
            <v>-</v>
          </cell>
          <cell r="DB266" t="str">
            <v>-</v>
          </cell>
          <cell r="DC266" t="str">
            <v>-</v>
          </cell>
          <cell r="DD266" t="str">
            <v>-</v>
          </cell>
          <cell r="DE266" t="str">
            <v>-</v>
          </cell>
          <cell r="DF266" t="str">
            <v>-</v>
          </cell>
          <cell r="DG266" t="str">
            <v>-</v>
          </cell>
        </row>
        <row r="267">
          <cell r="AT267" t="str">
            <v>-</v>
          </cell>
          <cell r="AU267" t="str">
            <v>-</v>
          </cell>
          <cell r="AV267" t="str">
            <v>-</v>
          </cell>
          <cell r="AW267" t="str">
            <v>-</v>
          </cell>
          <cell r="AX267" t="str">
            <v>-</v>
          </cell>
          <cell r="AY267" t="str">
            <v>-</v>
          </cell>
          <cell r="AZ267" t="str">
            <v>-</v>
          </cell>
          <cell r="BA267" t="str">
            <v>-</v>
          </cell>
          <cell r="BB267" t="str">
            <v>-</v>
          </cell>
          <cell r="BC267" t="str">
            <v>-</v>
          </cell>
          <cell r="BD267" t="str">
            <v>-</v>
          </cell>
          <cell r="BE267" t="str">
            <v>-</v>
          </cell>
          <cell r="BF267" t="str">
            <v>-</v>
          </cell>
          <cell r="BG267" t="str">
            <v>-</v>
          </cell>
          <cell r="BH267" t="str">
            <v>-</v>
          </cell>
          <cell r="BI267" t="str">
            <v>-</v>
          </cell>
          <cell r="BJ267" t="str">
            <v>-</v>
          </cell>
          <cell r="BK267" t="str">
            <v>-</v>
          </cell>
          <cell r="BL267" t="str">
            <v>-</v>
          </cell>
          <cell r="BM267" t="str">
            <v>20203</v>
          </cell>
          <cell r="BN267" t="str">
            <v>21216</v>
          </cell>
          <cell r="BO267" t="str">
            <v>-</v>
          </cell>
          <cell r="BP267" t="str">
            <v>-</v>
          </cell>
          <cell r="BQ267" t="str">
            <v>-</v>
          </cell>
          <cell r="BR267" t="str">
            <v>-</v>
          </cell>
          <cell r="BS267" t="str">
            <v>-</v>
          </cell>
          <cell r="BT267" t="str">
            <v>-</v>
          </cell>
          <cell r="BU267" t="str">
            <v>-</v>
          </cell>
          <cell r="BV267" t="str">
            <v>-</v>
          </cell>
          <cell r="BW267" t="str">
            <v>-</v>
          </cell>
          <cell r="BX267" t="str">
            <v>-</v>
          </cell>
          <cell r="BY267" t="str">
            <v>-</v>
          </cell>
          <cell r="CB267" t="str">
            <v>-</v>
          </cell>
          <cell r="CC267" t="str">
            <v>-</v>
          </cell>
          <cell r="CD267" t="str">
            <v>-</v>
          </cell>
          <cell r="CE267" t="str">
            <v>-</v>
          </cell>
          <cell r="CF267" t="str">
            <v>-</v>
          </cell>
          <cell r="CG267" t="str">
            <v>-</v>
          </cell>
          <cell r="CH267" t="str">
            <v>-</v>
          </cell>
          <cell r="CI267" t="str">
            <v>-</v>
          </cell>
          <cell r="CJ267" t="str">
            <v>-</v>
          </cell>
          <cell r="CK267" t="str">
            <v>-</v>
          </cell>
          <cell r="CL267" t="str">
            <v>-</v>
          </cell>
          <cell r="CM267" t="str">
            <v>-</v>
          </cell>
          <cell r="CN267" t="str">
            <v>-</v>
          </cell>
          <cell r="CO267" t="str">
            <v>-</v>
          </cell>
          <cell r="CP267" t="str">
            <v>-</v>
          </cell>
          <cell r="CQ267" t="str">
            <v>-</v>
          </cell>
          <cell r="CR267" t="str">
            <v>-</v>
          </cell>
          <cell r="CS267" t="str">
            <v>-</v>
          </cell>
          <cell r="CT267" t="str">
            <v>-</v>
          </cell>
          <cell r="CU267" t="str">
            <v>SAN JUAN LACHIGALLA</v>
          </cell>
          <cell r="CV267" t="str">
            <v>ZOQUIAPAN</v>
          </cell>
          <cell r="CW267" t="str">
            <v>-</v>
          </cell>
          <cell r="CX267" t="str">
            <v>-</v>
          </cell>
          <cell r="CY267" t="str">
            <v>-</v>
          </cell>
          <cell r="CZ267" t="str">
            <v>-</v>
          </cell>
          <cell r="DB267" t="str">
            <v>-</v>
          </cell>
          <cell r="DC267" t="str">
            <v>-</v>
          </cell>
          <cell r="DD267" t="str">
            <v>-</v>
          </cell>
          <cell r="DE267" t="str">
            <v>-</v>
          </cell>
          <cell r="DF267" t="str">
            <v>-</v>
          </cell>
          <cell r="DG267" t="str">
            <v>-</v>
          </cell>
        </row>
        <row r="268">
          <cell r="AT268" t="str">
            <v>-</v>
          </cell>
          <cell r="AU268" t="str">
            <v>-</v>
          </cell>
          <cell r="AV268" t="str">
            <v>-</v>
          </cell>
          <cell r="AW268" t="str">
            <v>-</v>
          </cell>
          <cell r="AX268" t="str">
            <v>-</v>
          </cell>
          <cell r="AY268" t="str">
            <v>-</v>
          </cell>
          <cell r="AZ268" t="str">
            <v>-</v>
          </cell>
          <cell r="BA268" t="str">
            <v>-</v>
          </cell>
          <cell r="BB268" t="str">
            <v>-</v>
          </cell>
          <cell r="BC268" t="str">
            <v>-</v>
          </cell>
          <cell r="BD268" t="str">
            <v>-</v>
          </cell>
          <cell r="BE268" t="str">
            <v>-</v>
          </cell>
          <cell r="BF268" t="str">
            <v>-</v>
          </cell>
          <cell r="BG268" t="str">
            <v>-</v>
          </cell>
          <cell r="BH268" t="str">
            <v>-</v>
          </cell>
          <cell r="BI268" t="str">
            <v>-</v>
          </cell>
          <cell r="BJ268" t="str">
            <v>-</v>
          </cell>
          <cell r="BK268" t="str">
            <v>-</v>
          </cell>
          <cell r="BL268" t="str">
            <v>-</v>
          </cell>
          <cell r="BM268" t="str">
            <v>20204</v>
          </cell>
          <cell r="BN268" t="str">
            <v>21217</v>
          </cell>
          <cell r="BO268" t="str">
            <v>-</v>
          </cell>
          <cell r="BP268" t="str">
            <v>-</v>
          </cell>
          <cell r="BQ268" t="str">
            <v>-</v>
          </cell>
          <cell r="BR268" t="str">
            <v>-</v>
          </cell>
          <cell r="BS268" t="str">
            <v>-</v>
          </cell>
          <cell r="BT268" t="str">
            <v>-</v>
          </cell>
          <cell r="BU268" t="str">
            <v>-</v>
          </cell>
          <cell r="BV268" t="str">
            <v>-</v>
          </cell>
          <cell r="BW268" t="str">
            <v>-</v>
          </cell>
          <cell r="BX268" t="str">
            <v>-</v>
          </cell>
          <cell r="BY268" t="str">
            <v>-</v>
          </cell>
          <cell r="CB268" t="str">
            <v>-</v>
          </cell>
          <cell r="CC268" t="str">
            <v>-</v>
          </cell>
          <cell r="CD268" t="str">
            <v>-</v>
          </cell>
          <cell r="CE268" t="str">
            <v>-</v>
          </cell>
          <cell r="CF268" t="str">
            <v>-</v>
          </cell>
          <cell r="CG268" t="str">
            <v>-</v>
          </cell>
          <cell r="CH268" t="str">
            <v>-</v>
          </cell>
          <cell r="CI268" t="str">
            <v>-</v>
          </cell>
          <cell r="CJ268" t="str">
            <v>-</v>
          </cell>
          <cell r="CK268" t="str">
            <v>-</v>
          </cell>
          <cell r="CL268" t="str">
            <v>-</v>
          </cell>
          <cell r="CM268" t="str">
            <v>-</v>
          </cell>
          <cell r="CN268" t="str">
            <v>-</v>
          </cell>
          <cell r="CO268" t="str">
            <v>-</v>
          </cell>
          <cell r="CP268" t="str">
            <v>-</v>
          </cell>
          <cell r="CQ268" t="str">
            <v>-</v>
          </cell>
          <cell r="CR268" t="str">
            <v>-</v>
          </cell>
          <cell r="CS268" t="str">
            <v>-</v>
          </cell>
          <cell r="CT268" t="str">
            <v>-</v>
          </cell>
          <cell r="CU268" t="str">
            <v>SAN JUAN LAJARCIA</v>
          </cell>
          <cell r="CV268" t="str">
            <v>ZOQUITLÁN</v>
          </cell>
          <cell r="CW268" t="str">
            <v>-</v>
          </cell>
          <cell r="CX268" t="str">
            <v>-</v>
          </cell>
          <cell r="CY268" t="str">
            <v>-</v>
          </cell>
          <cell r="CZ268" t="str">
            <v>-</v>
          </cell>
          <cell r="DB268" t="str">
            <v>-</v>
          </cell>
          <cell r="DC268" t="str">
            <v>-</v>
          </cell>
          <cell r="DD268" t="str">
            <v>-</v>
          </cell>
          <cell r="DE268" t="str">
            <v>-</v>
          </cell>
          <cell r="DF268" t="str">
            <v>-</v>
          </cell>
          <cell r="DG268" t="str">
            <v>-</v>
          </cell>
        </row>
        <row r="269">
          <cell r="AT269" t="str">
            <v>-</v>
          </cell>
          <cell r="AU269" t="str">
            <v>-</v>
          </cell>
          <cell r="AV269" t="str">
            <v>-</v>
          </cell>
          <cell r="AW269" t="str">
            <v>-</v>
          </cell>
          <cell r="AX269" t="str">
            <v>-</v>
          </cell>
          <cell r="AY269" t="str">
            <v>-</v>
          </cell>
          <cell r="AZ269" t="str">
            <v>-</v>
          </cell>
          <cell r="BA269" t="str">
            <v>-</v>
          </cell>
          <cell r="BB269" t="str">
            <v>-</v>
          </cell>
          <cell r="BC269" t="str">
            <v>-</v>
          </cell>
          <cell r="BD269" t="str">
            <v>-</v>
          </cell>
          <cell r="BE269" t="str">
            <v>-</v>
          </cell>
          <cell r="BF269" t="str">
            <v>-</v>
          </cell>
          <cell r="BG269" t="str">
            <v>-</v>
          </cell>
          <cell r="BH269" t="str">
            <v>-</v>
          </cell>
          <cell r="BI269" t="str">
            <v>-</v>
          </cell>
          <cell r="BJ269" t="str">
            <v>-</v>
          </cell>
          <cell r="BK269" t="str">
            <v>-</v>
          </cell>
          <cell r="BL269" t="str">
            <v>-</v>
          </cell>
          <cell r="BM269" t="str">
            <v>20205</v>
          </cell>
          <cell r="BN269">
            <v>21999</v>
          </cell>
          <cell r="BO269" t="str">
            <v>-</v>
          </cell>
          <cell r="BP269" t="str">
            <v>-</v>
          </cell>
          <cell r="BQ269" t="str">
            <v>-</v>
          </cell>
          <cell r="BR269" t="str">
            <v>-</v>
          </cell>
          <cell r="BS269" t="str">
            <v>-</v>
          </cell>
          <cell r="BT269" t="str">
            <v>-</v>
          </cell>
          <cell r="BU269" t="str">
            <v>-</v>
          </cell>
          <cell r="BV269" t="str">
            <v>-</v>
          </cell>
          <cell r="BW269" t="str">
            <v>-</v>
          </cell>
          <cell r="BX269" t="str">
            <v>-</v>
          </cell>
          <cell r="BY269" t="str">
            <v>-</v>
          </cell>
          <cell r="CB269" t="str">
            <v>-</v>
          </cell>
          <cell r="CC269" t="str">
            <v>-</v>
          </cell>
          <cell r="CD269" t="str">
            <v>-</v>
          </cell>
          <cell r="CE269" t="str">
            <v>-</v>
          </cell>
          <cell r="CF269" t="str">
            <v>-</v>
          </cell>
          <cell r="CG269" t="str">
            <v>-</v>
          </cell>
          <cell r="CH269" t="str">
            <v>-</v>
          </cell>
          <cell r="CI269" t="str">
            <v>-</v>
          </cell>
          <cell r="CJ269" t="str">
            <v>-</v>
          </cell>
          <cell r="CK269" t="str">
            <v>-</v>
          </cell>
          <cell r="CL269" t="str">
            <v>-</v>
          </cell>
          <cell r="CM269" t="str">
            <v>-</v>
          </cell>
          <cell r="CN269" t="str">
            <v>-</v>
          </cell>
          <cell r="CO269" t="str">
            <v>-</v>
          </cell>
          <cell r="CP269" t="str">
            <v>-</v>
          </cell>
          <cell r="CQ269" t="str">
            <v>-</v>
          </cell>
          <cell r="CR269" t="str">
            <v>-</v>
          </cell>
          <cell r="CS269" t="str">
            <v>-</v>
          </cell>
          <cell r="CT269" t="str">
            <v>-</v>
          </cell>
          <cell r="CU269" t="str">
            <v>SAN JUAN LALANA</v>
          </cell>
          <cell r="CV269" t="str">
            <v>NO IDENTIFICADO</v>
          </cell>
          <cell r="CW269" t="str">
            <v>-</v>
          </cell>
          <cell r="CX269" t="str">
            <v>-</v>
          </cell>
          <cell r="CY269" t="str">
            <v>-</v>
          </cell>
          <cell r="CZ269" t="str">
            <v>-</v>
          </cell>
          <cell r="DB269" t="str">
            <v>-</v>
          </cell>
          <cell r="DC269" t="str">
            <v>-</v>
          </cell>
          <cell r="DD269" t="str">
            <v>-</v>
          </cell>
          <cell r="DE269" t="str">
            <v>-</v>
          </cell>
          <cell r="DF269" t="str">
            <v>-</v>
          </cell>
          <cell r="DG269" t="str">
            <v>-</v>
          </cell>
        </row>
        <row r="270">
          <cell r="AT270" t="str">
            <v>-</v>
          </cell>
          <cell r="AU270" t="str">
            <v>-</v>
          </cell>
          <cell r="AV270" t="str">
            <v>-</v>
          </cell>
          <cell r="AW270" t="str">
            <v>-</v>
          </cell>
          <cell r="AX270" t="str">
            <v>-</v>
          </cell>
          <cell r="AY270" t="str">
            <v>-</v>
          </cell>
          <cell r="AZ270" t="str">
            <v>-</v>
          </cell>
          <cell r="BA270" t="str">
            <v>-</v>
          </cell>
          <cell r="BB270" t="str">
            <v>-</v>
          </cell>
          <cell r="BC270" t="str">
            <v>-</v>
          </cell>
          <cell r="BD270" t="str">
            <v>-</v>
          </cell>
          <cell r="BE270" t="str">
            <v>-</v>
          </cell>
          <cell r="BF270" t="str">
            <v>-</v>
          </cell>
          <cell r="BG270" t="str">
            <v>-</v>
          </cell>
          <cell r="BH270" t="str">
            <v>-</v>
          </cell>
          <cell r="BI270" t="str">
            <v>-</v>
          </cell>
          <cell r="BJ270" t="str">
            <v>-</v>
          </cell>
          <cell r="BK270" t="str">
            <v>-</v>
          </cell>
          <cell r="BL270" t="str">
            <v>-</v>
          </cell>
          <cell r="BM270" t="str">
            <v>20206</v>
          </cell>
          <cell r="BN270" t="str">
            <v>-</v>
          </cell>
          <cell r="BO270" t="str">
            <v>-</v>
          </cell>
          <cell r="BP270" t="str">
            <v>-</v>
          </cell>
          <cell r="BQ270" t="str">
            <v>-</v>
          </cell>
          <cell r="BR270" t="str">
            <v>-</v>
          </cell>
          <cell r="BS270" t="str">
            <v>-</v>
          </cell>
          <cell r="BT270" t="str">
            <v>-</v>
          </cell>
          <cell r="BU270" t="str">
            <v>-</v>
          </cell>
          <cell r="BV270" t="str">
            <v>-</v>
          </cell>
          <cell r="BW270" t="str">
            <v>-</v>
          </cell>
          <cell r="BX270" t="str">
            <v>-</v>
          </cell>
          <cell r="BY270" t="str">
            <v>-</v>
          </cell>
          <cell r="CB270" t="str">
            <v>-</v>
          </cell>
          <cell r="CC270" t="str">
            <v>-</v>
          </cell>
          <cell r="CD270" t="str">
            <v>-</v>
          </cell>
          <cell r="CE270" t="str">
            <v>-</v>
          </cell>
          <cell r="CF270" t="str">
            <v>-</v>
          </cell>
          <cell r="CG270" t="str">
            <v>-</v>
          </cell>
          <cell r="CH270" t="str">
            <v>-</v>
          </cell>
          <cell r="CI270" t="str">
            <v>-</v>
          </cell>
          <cell r="CJ270" t="str">
            <v>-</v>
          </cell>
          <cell r="CK270" t="str">
            <v>-</v>
          </cell>
          <cell r="CL270" t="str">
            <v>-</v>
          </cell>
          <cell r="CM270" t="str">
            <v>-</v>
          </cell>
          <cell r="CN270" t="str">
            <v>-</v>
          </cell>
          <cell r="CO270" t="str">
            <v>-</v>
          </cell>
          <cell r="CP270" t="str">
            <v>-</v>
          </cell>
          <cell r="CQ270" t="str">
            <v>-</v>
          </cell>
          <cell r="CR270" t="str">
            <v>-</v>
          </cell>
          <cell r="CS270" t="str">
            <v>-</v>
          </cell>
          <cell r="CT270" t="str">
            <v>-</v>
          </cell>
          <cell r="CU270" t="str">
            <v>SAN JUAN DE LOS CUÉS</v>
          </cell>
          <cell r="CV270" t="str">
            <v>-</v>
          </cell>
          <cell r="CW270" t="str">
            <v>-</v>
          </cell>
          <cell r="CX270" t="str">
            <v>-</v>
          </cell>
          <cell r="CY270" t="str">
            <v>-</v>
          </cell>
          <cell r="CZ270" t="str">
            <v>-</v>
          </cell>
          <cell r="DB270" t="str">
            <v>-</v>
          </cell>
          <cell r="DC270" t="str">
            <v>-</v>
          </cell>
          <cell r="DD270" t="str">
            <v>-</v>
          </cell>
          <cell r="DE270" t="str">
            <v>-</v>
          </cell>
          <cell r="DF270" t="str">
            <v>-</v>
          </cell>
          <cell r="DG270" t="str">
            <v>-</v>
          </cell>
        </row>
        <row r="271">
          <cell r="AT271" t="str">
            <v>-</v>
          </cell>
          <cell r="AU271" t="str">
            <v>-</v>
          </cell>
          <cell r="AV271" t="str">
            <v>-</v>
          </cell>
          <cell r="AW271" t="str">
            <v>-</v>
          </cell>
          <cell r="AX271" t="str">
            <v>-</v>
          </cell>
          <cell r="AY271" t="str">
            <v>-</v>
          </cell>
          <cell r="AZ271" t="str">
            <v>-</v>
          </cell>
          <cell r="BA271" t="str">
            <v>-</v>
          </cell>
          <cell r="BB271" t="str">
            <v>-</v>
          </cell>
          <cell r="BC271" t="str">
            <v>-</v>
          </cell>
          <cell r="BD271" t="str">
            <v>-</v>
          </cell>
          <cell r="BE271" t="str">
            <v>-</v>
          </cell>
          <cell r="BF271" t="str">
            <v>-</v>
          </cell>
          <cell r="BG271" t="str">
            <v>-</v>
          </cell>
          <cell r="BH271" t="str">
            <v>-</v>
          </cell>
          <cell r="BI271" t="str">
            <v>-</v>
          </cell>
          <cell r="BJ271" t="str">
            <v>-</v>
          </cell>
          <cell r="BK271" t="str">
            <v>-</v>
          </cell>
          <cell r="BL271" t="str">
            <v>-</v>
          </cell>
          <cell r="BM271" t="str">
            <v>20207</v>
          </cell>
          <cell r="BN271" t="str">
            <v>-</v>
          </cell>
          <cell r="BO271" t="str">
            <v>-</v>
          </cell>
          <cell r="BP271" t="str">
            <v>-</v>
          </cell>
          <cell r="BQ271" t="str">
            <v>-</v>
          </cell>
          <cell r="BR271" t="str">
            <v>-</v>
          </cell>
          <cell r="BS271" t="str">
            <v>-</v>
          </cell>
          <cell r="BT271" t="str">
            <v>-</v>
          </cell>
          <cell r="BU271" t="str">
            <v>-</v>
          </cell>
          <cell r="BV271" t="str">
            <v>-</v>
          </cell>
          <cell r="BW271" t="str">
            <v>-</v>
          </cell>
          <cell r="BX271" t="str">
            <v>-</v>
          </cell>
          <cell r="BY271" t="str">
            <v>-</v>
          </cell>
          <cell r="CB271" t="str">
            <v>-</v>
          </cell>
          <cell r="CC271" t="str">
            <v>-</v>
          </cell>
          <cell r="CD271" t="str">
            <v>-</v>
          </cell>
          <cell r="CE271" t="str">
            <v>-</v>
          </cell>
          <cell r="CF271" t="str">
            <v>-</v>
          </cell>
          <cell r="CG271" t="str">
            <v>-</v>
          </cell>
          <cell r="CH271" t="str">
            <v>-</v>
          </cell>
          <cell r="CI271" t="str">
            <v>-</v>
          </cell>
          <cell r="CJ271" t="str">
            <v>-</v>
          </cell>
          <cell r="CK271" t="str">
            <v>-</v>
          </cell>
          <cell r="CL271" t="str">
            <v>-</v>
          </cell>
          <cell r="CM271" t="str">
            <v>-</v>
          </cell>
          <cell r="CN271" t="str">
            <v>-</v>
          </cell>
          <cell r="CO271" t="str">
            <v>-</v>
          </cell>
          <cell r="CP271" t="str">
            <v>-</v>
          </cell>
          <cell r="CQ271" t="str">
            <v>-</v>
          </cell>
          <cell r="CR271" t="str">
            <v>-</v>
          </cell>
          <cell r="CS271" t="str">
            <v>-</v>
          </cell>
          <cell r="CT271" t="str">
            <v>-</v>
          </cell>
          <cell r="CU271" t="str">
            <v>SAN JUAN MAZATLÁN</v>
          </cell>
          <cell r="CV271" t="str">
            <v>-</v>
          </cell>
          <cell r="CW271" t="str">
            <v>-</v>
          </cell>
          <cell r="CX271" t="str">
            <v>-</v>
          </cell>
          <cell r="CY271" t="str">
            <v>-</v>
          </cell>
          <cell r="CZ271" t="str">
            <v>-</v>
          </cell>
          <cell r="DB271" t="str">
            <v>-</v>
          </cell>
          <cell r="DC271" t="str">
            <v>-</v>
          </cell>
          <cell r="DD271" t="str">
            <v>-</v>
          </cell>
          <cell r="DE271" t="str">
            <v>-</v>
          </cell>
          <cell r="DF271" t="str">
            <v>-</v>
          </cell>
          <cell r="DG271" t="str">
            <v>-</v>
          </cell>
        </row>
        <row r="272">
          <cell r="AT272" t="str">
            <v>-</v>
          </cell>
          <cell r="AU272" t="str">
            <v>-</v>
          </cell>
          <cell r="AV272" t="str">
            <v>-</v>
          </cell>
          <cell r="AW272" t="str">
            <v>-</v>
          </cell>
          <cell r="AX272" t="str">
            <v>-</v>
          </cell>
          <cell r="AY272" t="str">
            <v>-</v>
          </cell>
          <cell r="AZ272" t="str">
            <v>-</v>
          </cell>
          <cell r="BA272" t="str">
            <v>-</v>
          </cell>
          <cell r="BB272" t="str">
            <v>-</v>
          </cell>
          <cell r="BC272" t="str">
            <v>-</v>
          </cell>
          <cell r="BD272" t="str">
            <v>-</v>
          </cell>
          <cell r="BE272" t="str">
            <v>-</v>
          </cell>
          <cell r="BF272" t="str">
            <v>-</v>
          </cell>
          <cell r="BG272" t="str">
            <v>-</v>
          </cell>
          <cell r="BH272" t="str">
            <v>-</v>
          </cell>
          <cell r="BI272" t="str">
            <v>-</v>
          </cell>
          <cell r="BJ272" t="str">
            <v>-</v>
          </cell>
          <cell r="BK272" t="str">
            <v>-</v>
          </cell>
          <cell r="BL272" t="str">
            <v>-</v>
          </cell>
          <cell r="BM272" t="str">
            <v>20208</v>
          </cell>
          <cell r="BN272" t="str">
            <v>-</v>
          </cell>
          <cell r="BO272" t="str">
            <v>-</v>
          </cell>
          <cell r="BP272" t="str">
            <v>-</v>
          </cell>
          <cell r="BQ272" t="str">
            <v>-</v>
          </cell>
          <cell r="BR272" t="str">
            <v>-</v>
          </cell>
          <cell r="BS272" t="str">
            <v>-</v>
          </cell>
          <cell r="BT272" t="str">
            <v>-</v>
          </cell>
          <cell r="BU272" t="str">
            <v>-</v>
          </cell>
          <cell r="BV272" t="str">
            <v>-</v>
          </cell>
          <cell r="BW272" t="str">
            <v>-</v>
          </cell>
          <cell r="BX272" t="str">
            <v>-</v>
          </cell>
          <cell r="BY272" t="str">
            <v>-</v>
          </cell>
          <cell r="CB272" t="str">
            <v>-</v>
          </cell>
          <cell r="CC272" t="str">
            <v>-</v>
          </cell>
          <cell r="CD272" t="str">
            <v>-</v>
          </cell>
          <cell r="CE272" t="str">
            <v>-</v>
          </cell>
          <cell r="CF272" t="str">
            <v>-</v>
          </cell>
          <cell r="CG272" t="str">
            <v>-</v>
          </cell>
          <cell r="CH272" t="str">
            <v>-</v>
          </cell>
          <cell r="CI272" t="str">
            <v>-</v>
          </cell>
          <cell r="CJ272" t="str">
            <v>-</v>
          </cell>
          <cell r="CK272" t="str">
            <v>-</v>
          </cell>
          <cell r="CL272" t="str">
            <v>-</v>
          </cell>
          <cell r="CM272" t="str">
            <v>-</v>
          </cell>
          <cell r="CN272" t="str">
            <v>-</v>
          </cell>
          <cell r="CO272" t="str">
            <v>-</v>
          </cell>
          <cell r="CP272" t="str">
            <v>-</v>
          </cell>
          <cell r="CQ272" t="str">
            <v>-</v>
          </cell>
          <cell r="CR272" t="str">
            <v>-</v>
          </cell>
          <cell r="CS272" t="str">
            <v>-</v>
          </cell>
          <cell r="CT272" t="str">
            <v>-</v>
          </cell>
          <cell r="CU272" t="str">
            <v>SAN JUAN MIXTEPEC -DTO. 08 -</v>
          </cell>
          <cell r="CV272" t="str">
            <v>-</v>
          </cell>
          <cell r="CW272" t="str">
            <v>-</v>
          </cell>
          <cell r="CX272" t="str">
            <v>-</v>
          </cell>
          <cell r="CY272" t="str">
            <v>-</v>
          </cell>
          <cell r="CZ272" t="str">
            <v>-</v>
          </cell>
          <cell r="DB272" t="str">
            <v>-</v>
          </cell>
          <cell r="DC272" t="str">
            <v>-</v>
          </cell>
          <cell r="DD272" t="str">
            <v>-</v>
          </cell>
          <cell r="DE272" t="str">
            <v>-</v>
          </cell>
          <cell r="DF272" t="str">
            <v>-</v>
          </cell>
          <cell r="DG272" t="str">
            <v>-</v>
          </cell>
        </row>
        <row r="273">
          <cell r="AT273" t="str">
            <v>-</v>
          </cell>
          <cell r="AU273" t="str">
            <v>-</v>
          </cell>
          <cell r="AV273" t="str">
            <v>-</v>
          </cell>
          <cell r="AW273" t="str">
            <v>-</v>
          </cell>
          <cell r="AX273" t="str">
            <v>-</v>
          </cell>
          <cell r="AY273" t="str">
            <v>-</v>
          </cell>
          <cell r="AZ273" t="str">
            <v>-</v>
          </cell>
          <cell r="BA273" t="str">
            <v>-</v>
          </cell>
          <cell r="BB273" t="str">
            <v>-</v>
          </cell>
          <cell r="BC273" t="str">
            <v>-</v>
          </cell>
          <cell r="BD273" t="str">
            <v>-</v>
          </cell>
          <cell r="BE273" t="str">
            <v>-</v>
          </cell>
          <cell r="BF273" t="str">
            <v>-</v>
          </cell>
          <cell r="BG273" t="str">
            <v>-</v>
          </cell>
          <cell r="BH273" t="str">
            <v>-</v>
          </cell>
          <cell r="BI273" t="str">
            <v>-</v>
          </cell>
          <cell r="BJ273" t="str">
            <v>-</v>
          </cell>
          <cell r="BK273" t="str">
            <v>-</v>
          </cell>
          <cell r="BL273" t="str">
            <v>-</v>
          </cell>
          <cell r="BM273" t="str">
            <v>20209</v>
          </cell>
          <cell r="BN273" t="str">
            <v>-</v>
          </cell>
          <cell r="BO273" t="str">
            <v>-</v>
          </cell>
          <cell r="BP273" t="str">
            <v>-</v>
          </cell>
          <cell r="BQ273" t="str">
            <v>-</v>
          </cell>
          <cell r="BR273" t="str">
            <v>-</v>
          </cell>
          <cell r="BS273" t="str">
            <v>-</v>
          </cell>
          <cell r="BT273" t="str">
            <v>-</v>
          </cell>
          <cell r="BU273" t="str">
            <v>-</v>
          </cell>
          <cell r="BV273" t="str">
            <v>-</v>
          </cell>
          <cell r="BW273" t="str">
            <v>-</v>
          </cell>
          <cell r="BX273" t="str">
            <v>-</v>
          </cell>
          <cell r="BY273" t="str">
            <v>-</v>
          </cell>
          <cell r="CB273" t="str">
            <v>-</v>
          </cell>
          <cell r="CC273" t="str">
            <v>-</v>
          </cell>
          <cell r="CD273" t="str">
            <v>-</v>
          </cell>
          <cell r="CE273" t="str">
            <v>-</v>
          </cell>
          <cell r="CF273" t="str">
            <v>-</v>
          </cell>
          <cell r="CG273" t="str">
            <v>-</v>
          </cell>
          <cell r="CH273" t="str">
            <v>-</v>
          </cell>
          <cell r="CI273" t="str">
            <v>-</v>
          </cell>
          <cell r="CJ273" t="str">
            <v>-</v>
          </cell>
          <cell r="CK273" t="str">
            <v>-</v>
          </cell>
          <cell r="CL273" t="str">
            <v>-</v>
          </cell>
          <cell r="CM273" t="str">
            <v>-</v>
          </cell>
          <cell r="CN273" t="str">
            <v>-</v>
          </cell>
          <cell r="CO273" t="str">
            <v>-</v>
          </cell>
          <cell r="CP273" t="str">
            <v>-</v>
          </cell>
          <cell r="CQ273" t="str">
            <v>-</v>
          </cell>
          <cell r="CR273" t="str">
            <v>-</v>
          </cell>
          <cell r="CS273" t="str">
            <v>-</v>
          </cell>
          <cell r="CT273" t="str">
            <v>-</v>
          </cell>
          <cell r="CU273" t="str">
            <v>SAN JUAN MIXTEPEC -DTO. 26 -</v>
          </cell>
          <cell r="CV273" t="str">
            <v>-</v>
          </cell>
          <cell r="CW273" t="str">
            <v>-</v>
          </cell>
          <cell r="CX273" t="str">
            <v>-</v>
          </cell>
          <cell r="CY273" t="str">
            <v>-</v>
          </cell>
          <cell r="CZ273" t="str">
            <v>-</v>
          </cell>
          <cell r="DB273" t="str">
            <v>-</v>
          </cell>
          <cell r="DC273" t="str">
            <v>-</v>
          </cell>
          <cell r="DD273" t="str">
            <v>-</v>
          </cell>
          <cell r="DE273" t="str">
            <v>-</v>
          </cell>
          <cell r="DF273" t="str">
            <v>-</v>
          </cell>
          <cell r="DG273" t="str">
            <v>-</v>
          </cell>
        </row>
        <row r="274">
          <cell r="AT274" t="str">
            <v>-</v>
          </cell>
          <cell r="AU274" t="str">
            <v>-</v>
          </cell>
          <cell r="AV274" t="str">
            <v>-</v>
          </cell>
          <cell r="AW274" t="str">
            <v>-</v>
          </cell>
          <cell r="AX274" t="str">
            <v>-</v>
          </cell>
          <cell r="AY274" t="str">
            <v>-</v>
          </cell>
          <cell r="AZ274" t="str">
            <v>-</v>
          </cell>
          <cell r="BA274" t="str">
            <v>-</v>
          </cell>
          <cell r="BB274" t="str">
            <v>-</v>
          </cell>
          <cell r="BC274" t="str">
            <v>-</v>
          </cell>
          <cell r="BD274" t="str">
            <v>-</v>
          </cell>
          <cell r="BE274" t="str">
            <v>-</v>
          </cell>
          <cell r="BF274" t="str">
            <v>-</v>
          </cell>
          <cell r="BG274" t="str">
            <v>-</v>
          </cell>
          <cell r="BH274" t="str">
            <v>-</v>
          </cell>
          <cell r="BI274" t="str">
            <v>-</v>
          </cell>
          <cell r="BJ274" t="str">
            <v>-</v>
          </cell>
          <cell r="BK274" t="str">
            <v>-</v>
          </cell>
          <cell r="BL274" t="str">
            <v>-</v>
          </cell>
          <cell r="BM274" t="str">
            <v>20210</v>
          </cell>
          <cell r="BN274" t="str">
            <v>-</v>
          </cell>
          <cell r="BO274" t="str">
            <v>-</v>
          </cell>
          <cell r="BP274" t="str">
            <v>-</v>
          </cell>
          <cell r="BQ274" t="str">
            <v>-</v>
          </cell>
          <cell r="BR274" t="str">
            <v>-</v>
          </cell>
          <cell r="BS274" t="str">
            <v>-</v>
          </cell>
          <cell r="BT274" t="str">
            <v>-</v>
          </cell>
          <cell r="BU274" t="str">
            <v>-</v>
          </cell>
          <cell r="BV274" t="str">
            <v>-</v>
          </cell>
          <cell r="BW274" t="str">
            <v>-</v>
          </cell>
          <cell r="BX274" t="str">
            <v>-</v>
          </cell>
          <cell r="BY274" t="str">
            <v>-</v>
          </cell>
          <cell r="CB274" t="str">
            <v>-</v>
          </cell>
          <cell r="CC274" t="str">
            <v>-</v>
          </cell>
          <cell r="CD274" t="str">
            <v>-</v>
          </cell>
          <cell r="CE274" t="str">
            <v>-</v>
          </cell>
          <cell r="CF274" t="str">
            <v>-</v>
          </cell>
          <cell r="CG274" t="str">
            <v>-</v>
          </cell>
          <cell r="CH274" t="str">
            <v>-</v>
          </cell>
          <cell r="CI274" t="str">
            <v>-</v>
          </cell>
          <cell r="CJ274" t="str">
            <v>-</v>
          </cell>
          <cell r="CK274" t="str">
            <v>-</v>
          </cell>
          <cell r="CL274" t="str">
            <v>-</v>
          </cell>
          <cell r="CM274" t="str">
            <v>-</v>
          </cell>
          <cell r="CN274" t="str">
            <v>-</v>
          </cell>
          <cell r="CO274" t="str">
            <v>-</v>
          </cell>
          <cell r="CP274" t="str">
            <v>-</v>
          </cell>
          <cell r="CQ274" t="str">
            <v>-</v>
          </cell>
          <cell r="CR274" t="str">
            <v>-</v>
          </cell>
          <cell r="CS274" t="str">
            <v>-</v>
          </cell>
          <cell r="CT274" t="str">
            <v>-</v>
          </cell>
          <cell r="CU274" t="str">
            <v>SAN JUAN ÑUMÍ</v>
          </cell>
          <cell r="CV274" t="str">
            <v>-</v>
          </cell>
          <cell r="CW274" t="str">
            <v>-</v>
          </cell>
          <cell r="CX274" t="str">
            <v>-</v>
          </cell>
          <cell r="CY274" t="str">
            <v>-</v>
          </cell>
          <cell r="CZ274" t="str">
            <v>-</v>
          </cell>
          <cell r="DB274" t="str">
            <v>-</v>
          </cell>
          <cell r="DC274" t="str">
            <v>-</v>
          </cell>
          <cell r="DD274" t="str">
            <v>-</v>
          </cell>
          <cell r="DE274" t="str">
            <v>-</v>
          </cell>
          <cell r="DF274" t="str">
            <v>-</v>
          </cell>
          <cell r="DG274" t="str">
            <v>-</v>
          </cell>
        </row>
        <row r="275">
          <cell r="AT275" t="str">
            <v>-</v>
          </cell>
          <cell r="AU275" t="str">
            <v>-</v>
          </cell>
          <cell r="AV275" t="str">
            <v>-</v>
          </cell>
          <cell r="AW275" t="str">
            <v>-</v>
          </cell>
          <cell r="AX275" t="str">
            <v>-</v>
          </cell>
          <cell r="AY275" t="str">
            <v>-</v>
          </cell>
          <cell r="AZ275" t="str">
            <v>-</v>
          </cell>
          <cell r="BA275" t="str">
            <v>-</v>
          </cell>
          <cell r="BB275" t="str">
            <v>-</v>
          </cell>
          <cell r="BC275" t="str">
            <v>-</v>
          </cell>
          <cell r="BD275" t="str">
            <v>-</v>
          </cell>
          <cell r="BE275" t="str">
            <v>-</v>
          </cell>
          <cell r="BF275" t="str">
            <v>-</v>
          </cell>
          <cell r="BG275" t="str">
            <v>-</v>
          </cell>
          <cell r="BH275" t="str">
            <v>-</v>
          </cell>
          <cell r="BI275" t="str">
            <v>-</v>
          </cell>
          <cell r="BJ275" t="str">
            <v>-</v>
          </cell>
          <cell r="BK275" t="str">
            <v>-</v>
          </cell>
          <cell r="BL275" t="str">
            <v>-</v>
          </cell>
          <cell r="BM275" t="str">
            <v>20211</v>
          </cell>
          <cell r="BN275" t="str">
            <v>-</v>
          </cell>
          <cell r="BO275" t="str">
            <v>-</v>
          </cell>
          <cell r="BP275" t="str">
            <v>-</v>
          </cell>
          <cell r="BQ275" t="str">
            <v>-</v>
          </cell>
          <cell r="BR275" t="str">
            <v>-</v>
          </cell>
          <cell r="BS275" t="str">
            <v>-</v>
          </cell>
          <cell r="BT275" t="str">
            <v>-</v>
          </cell>
          <cell r="BU275" t="str">
            <v>-</v>
          </cell>
          <cell r="BV275" t="str">
            <v>-</v>
          </cell>
          <cell r="BW275" t="str">
            <v>-</v>
          </cell>
          <cell r="BX275" t="str">
            <v>-</v>
          </cell>
          <cell r="BY275" t="str">
            <v>-</v>
          </cell>
          <cell r="CB275" t="str">
            <v>-</v>
          </cell>
          <cell r="CC275" t="str">
            <v>-</v>
          </cell>
          <cell r="CD275" t="str">
            <v>-</v>
          </cell>
          <cell r="CE275" t="str">
            <v>-</v>
          </cell>
          <cell r="CF275" t="str">
            <v>-</v>
          </cell>
          <cell r="CG275" t="str">
            <v>-</v>
          </cell>
          <cell r="CH275" t="str">
            <v>-</v>
          </cell>
          <cell r="CI275" t="str">
            <v>-</v>
          </cell>
          <cell r="CJ275" t="str">
            <v>-</v>
          </cell>
          <cell r="CK275" t="str">
            <v>-</v>
          </cell>
          <cell r="CL275" t="str">
            <v>-</v>
          </cell>
          <cell r="CM275" t="str">
            <v>-</v>
          </cell>
          <cell r="CN275" t="str">
            <v>-</v>
          </cell>
          <cell r="CO275" t="str">
            <v>-</v>
          </cell>
          <cell r="CP275" t="str">
            <v>-</v>
          </cell>
          <cell r="CQ275" t="str">
            <v>-</v>
          </cell>
          <cell r="CR275" t="str">
            <v>-</v>
          </cell>
          <cell r="CS275" t="str">
            <v>-</v>
          </cell>
          <cell r="CT275" t="str">
            <v>-</v>
          </cell>
          <cell r="CU275" t="str">
            <v>SAN JUAN OZOLOTEPEC</v>
          </cell>
          <cell r="CV275" t="str">
            <v>-</v>
          </cell>
          <cell r="CW275" t="str">
            <v>-</v>
          </cell>
          <cell r="CX275" t="str">
            <v>-</v>
          </cell>
          <cell r="CY275" t="str">
            <v>-</v>
          </cell>
          <cell r="CZ275" t="str">
            <v>-</v>
          </cell>
          <cell r="DB275" t="str">
            <v>-</v>
          </cell>
          <cell r="DC275" t="str">
            <v>-</v>
          </cell>
          <cell r="DD275" t="str">
            <v>-</v>
          </cell>
          <cell r="DE275" t="str">
            <v>-</v>
          </cell>
          <cell r="DF275" t="str">
            <v>-</v>
          </cell>
          <cell r="DG275" t="str">
            <v>-</v>
          </cell>
        </row>
        <row r="276">
          <cell r="AT276" t="str">
            <v>-</v>
          </cell>
          <cell r="AU276" t="str">
            <v>-</v>
          </cell>
          <cell r="AV276" t="str">
            <v>-</v>
          </cell>
          <cell r="AW276" t="str">
            <v>-</v>
          </cell>
          <cell r="AX276" t="str">
            <v>-</v>
          </cell>
          <cell r="AY276" t="str">
            <v>-</v>
          </cell>
          <cell r="AZ276" t="str">
            <v>-</v>
          </cell>
          <cell r="BA276" t="str">
            <v>-</v>
          </cell>
          <cell r="BB276" t="str">
            <v>-</v>
          </cell>
          <cell r="BC276" t="str">
            <v>-</v>
          </cell>
          <cell r="BD276" t="str">
            <v>-</v>
          </cell>
          <cell r="BE276" t="str">
            <v>-</v>
          </cell>
          <cell r="BF276" t="str">
            <v>-</v>
          </cell>
          <cell r="BG276" t="str">
            <v>-</v>
          </cell>
          <cell r="BH276" t="str">
            <v>-</v>
          </cell>
          <cell r="BI276" t="str">
            <v>-</v>
          </cell>
          <cell r="BJ276" t="str">
            <v>-</v>
          </cell>
          <cell r="BK276" t="str">
            <v>-</v>
          </cell>
          <cell r="BL276" t="str">
            <v>-</v>
          </cell>
          <cell r="BM276" t="str">
            <v>20212</v>
          </cell>
          <cell r="BN276" t="str">
            <v>-</v>
          </cell>
          <cell r="BO276" t="str">
            <v>-</v>
          </cell>
          <cell r="BP276" t="str">
            <v>-</v>
          </cell>
          <cell r="BQ276" t="str">
            <v>-</v>
          </cell>
          <cell r="BR276" t="str">
            <v>-</v>
          </cell>
          <cell r="BS276" t="str">
            <v>-</v>
          </cell>
          <cell r="BT276" t="str">
            <v>-</v>
          </cell>
          <cell r="BU276" t="str">
            <v>-</v>
          </cell>
          <cell r="BV276" t="str">
            <v>-</v>
          </cell>
          <cell r="BW276" t="str">
            <v>-</v>
          </cell>
          <cell r="BX276" t="str">
            <v>-</v>
          </cell>
          <cell r="BY276" t="str">
            <v>-</v>
          </cell>
          <cell r="CB276" t="str">
            <v>-</v>
          </cell>
          <cell r="CC276" t="str">
            <v>-</v>
          </cell>
          <cell r="CD276" t="str">
            <v>-</v>
          </cell>
          <cell r="CE276" t="str">
            <v>-</v>
          </cell>
          <cell r="CF276" t="str">
            <v>-</v>
          </cell>
          <cell r="CG276" t="str">
            <v>-</v>
          </cell>
          <cell r="CH276" t="str">
            <v>-</v>
          </cell>
          <cell r="CI276" t="str">
            <v>-</v>
          </cell>
          <cell r="CJ276" t="str">
            <v>-</v>
          </cell>
          <cell r="CK276" t="str">
            <v>-</v>
          </cell>
          <cell r="CL276" t="str">
            <v>-</v>
          </cell>
          <cell r="CM276" t="str">
            <v>-</v>
          </cell>
          <cell r="CN276" t="str">
            <v>-</v>
          </cell>
          <cell r="CO276" t="str">
            <v>-</v>
          </cell>
          <cell r="CP276" t="str">
            <v>-</v>
          </cell>
          <cell r="CQ276" t="str">
            <v>-</v>
          </cell>
          <cell r="CR276" t="str">
            <v>-</v>
          </cell>
          <cell r="CS276" t="str">
            <v>-</v>
          </cell>
          <cell r="CT276" t="str">
            <v>-</v>
          </cell>
          <cell r="CU276" t="str">
            <v>SAN JUAN PETLAPA</v>
          </cell>
          <cell r="CV276" t="str">
            <v>-</v>
          </cell>
          <cell r="CW276" t="str">
            <v>-</v>
          </cell>
          <cell r="CX276" t="str">
            <v>-</v>
          </cell>
          <cell r="CY276" t="str">
            <v>-</v>
          </cell>
          <cell r="CZ276" t="str">
            <v>-</v>
          </cell>
          <cell r="DB276" t="str">
            <v>-</v>
          </cell>
          <cell r="DC276" t="str">
            <v>-</v>
          </cell>
          <cell r="DD276" t="str">
            <v>-</v>
          </cell>
          <cell r="DE276" t="str">
            <v>-</v>
          </cell>
          <cell r="DF276" t="str">
            <v>-</v>
          </cell>
          <cell r="DG276" t="str">
            <v>-</v>
          </cell>
        </row>
        <row r="277">
          <cell r="AT277" t="str">
            <v>-</v>
          </cell>
          <cell r="AU277" t="str">
            <v>-</v>
          </cell>
          <cell r="AV277" t="str">
            <v>-</v>
          </cell>
          <cell r="AW277" t="str">
            <v>-</v>
          </cell>
          <cell r="AX277" t="str">
            <v>-</v>
          </cell>
          <cell r="AY277" t="str">
            <v>-</v>
          </cell>
          <cell r="AZ277" t="str">
            <v>-</v>
          </cell>
          <cell r="BA277" t="str">
            <v>-</v>
          </cell>
          <cell r="BB277" t="str">
            <v>-</v>
          </cell>
          <cell r="BC277" t="str">
            <v>-</v>
          </cell>
          <cell r="BD277" t="str">
            <v>-</v>
          </cell>
          <cell r="BE277" t="str">
            <v>-</v>
          </cell>
          <cell r="BF277" t="str">
            <v>-</v>
          </cell>
          <cell r="BG277" t="str">
            <v>-</v>
          </cell>
          <cell r="BH277" t="str">
            <v>-</v>
          </cell>
          <cell r="BI277" t="str">
            <v>-</v>
          </cell>
          <cell r="BJ277" t="str">
            <v>-</v>
          </cell>
          <cell r="BK277" t="str">
            <v>-</v>
          </cell>
          <cell r="BL277" t="str">
            <v>-</v>
          </cell>
          <cell r="BM277" t="str">
            <v>20213</v>
          </cell>
          <cell r="BN277" t="str">
            <v>-</v>
          </cell>
          <cell r="BO277" t="str">
            <v>-</v>
          </cell>
          <cell r="BP277" t="str">
            <v>-</v>
          </cell>
          <cell r="BQ277" t="str">
            <v>-</v>
          </cell>
          <cell r="BR277" t="str">
            <v>-</v>
          </cell>
          <cell r="BS277" t="str">
            <v>-</v>
          </cell>
          <cell r="BT277" t="str">
            <v>-</v>
          </cell>
          <cell r="BU277" t="str">
            <v>-</v>
          </cell>
          <cell r="BV277" t="str">
            <v>-</v>
          </cell>
          <cell r="BW277" t="str">
            <v>-</v>
          </cell>
          <cell r="BX277" t="str">
            <v>-</v>
          </cell>
          <cell r="BY277" t="str">
            <v>-</v>
          </cell>
          <cell r="CB277" t="str">
            <v>-</v>
          </cell>
          <cell r="CC277" t="str">
            <v>-</v>
          </cell>
          <cell r="CD277" t="str">
            <v>-</v>
          </cell>
          <cell r="CE277" t="str">
            <v>-</v>
          </cell>
          <cell r="CF277" t="str">
            <v>-</v>
          </cell>
          <cell r="CG277" t="str">
            <v>-</v>
          </cell>
          <cell r="CH277" t="str">
            <v>-</v>
          </cell>
          <cell r="CI277" t="str">
            <v>-</v>
          </cell>
          <cell r="CJ277" t="str">
            <v>-</v>
          </cell>
          <cell r="CK277" t="str">
            <v>-</v>
          </cell>
          <cell r="CL277" t="str">
            <v>-</v>
          </cell>
          <cell r="CM277" t="str">
            <v>-</v>
          </cell>
          <cell r="CN277" t="str">
            <v>-</v>
          </cell>
          <cell r="CO277" t="str">
            <v>-</v>
          </cell>
          <cell r="CP277" t="str">
            <v>-</v>
          </cell>
          <cell r="CQ277" t="str">
            <v>-</v>
          </cell>
          <cell r="CR277" t="str">
            <v>-</v>
          </cell>
          <cell r="CS277" t="str">
            <v>-</v>
          </cell>
          <cell r="CT277" t="str">
            <v>-</v>
          </cell>
          <cell r="CU277" t="str">
            <v>SAN JUAN QUIAHIJE</v>
          </cell>
          <cell r="CV277" t="str">
            <v>-</v>
          </cell>
          <cell r="CW277" t="str">
            <v>-</v>
          </cell>
          <cell r="CX277" t="str">
            <v>-</v>
          </cell>
          <cell r="CY277" t="str">
            <v>-</v>
          </cell>
          <cell r="CZ277" t="str">
            <v>-</v>
          </cell>
          <cell r="DB277" t="str">
            <v>-</v>
          </cell>
          <cell r="DC277" t="str">
            <v>-</v>
          </cell>
          <cell r="DD277" t="str">
            <v>-</v>
          </cell>
          <cell r="DE277" t="str">
            <v>-</v>
          </cell>
          <cell r="DF277" t="str">
            <v>-</v>
          </cell>
          <cell r="DG277" t="str">
            <v>-</v>
          </cell>
        </row>
        <row r="278">
          <cell r="AT278" t="str">
            <v>-</v>
          </cell>
          <cell r="AU278" t="str">
            <v>-</v>
          </cell>
          <cell r="AV278" t="str">
            <v>-</v>
          </cell>
          <cell r="AW278" t="str">
            <v>-</v>
          </cell>
          <cell r="AX278" t="str">
            <v>-</v>
          </cell>
          <cell r="AY278" t="str">
            <v>-</v>
          </cell>
          <cell r="AZ278" t="str">
            <v>-</v>
          </cell>
          <cell r="BA278" t="str">
            <v>-</v>
          </cell>
          <cell r="BB278" t="str">
            <v>-</v>
          </cell>
          <cell r="BC278" t="str">
            <v>-</v>
          </cell>
          <cell r="BD278" t="str">
            <v>-</v>
          </cell>
          <cell r="BE278" t="str">
            <v>-</v>
          </cell>
          <cell r="BF278" t="str">
            <v>-</v>
          </cell>
          <cell r="BG278" t="str">
            <v>-</v>
          </cell>
          <cell r="BH278" t="str">
            <v>-</v>
          </cell>
          <cell r="BI278" t="str">
            <v>-</v>
          </cell>
          <cell r="BJ278" t="str">
            <v>-</v>
          </cell>
          <cell r="BK278" t="str">
            <v>-</v>
          </cell>
          <cell r="BL278" t="str">
            <v>-</v>
          </cell>
          <cell r="BM278" t="str">
            <v>20214</v>
          </cell>
          <cell r="BN278" t="str">
            <v>-</v>
          </cell>
          <cell r="BO278" t="str">
            <v>-</v>
          </cell>
          <cell r="BP278" t="str">
            <v>-</v>
          </cell>
          <cell r="BQ278" t="str">
            <v>-</v>
          </cell>
          <cell r="BR278" t="str">
            <v>-</v>
          </cell>
          <cell r="BS278" t="str">
            <v>-</v>
          </cell>
          <cell r="BT278" t="str">
            <v>-</v>
          </cell>
          <cell r="BU278" t="str">
            <v>-</v>
          </cell>
          <cell r="BV278" t="str">
            <v>-</v>
          </cell>
          <cell r="BW278" t="str">
            <v>-</v>
          </cell>
          <cell r="BX278" t="str">
            <v>-</v>
          </cell>
          <cell r="BY278" t="str">
            <v>-</v>
          </cell>
          <cell r="CB278" t="str">
            <v>-</v>
          </cell>
          <cell r="CC278" t="str">
            <v>-</v>
          </cell>
          <cell r="CD278" t="str">
            <v>-</v>
          </cell>
          <cell r="CE278" t="str">
            <v>-</v>
          </cell>
          <cell r="CF278" t="str">
            <v>-</v>
          </cell>
          <cell r="CG278" t="str">
            <v>-</v>
          </cell>
          <cell r="CH278" t="str">
            <v>-</v>
          </cell>
          <cell r="CI278" t="str">
            <v>-</v>
          </cell>
          <cell r="CJ278" t="str">
            <v>-</v>
          </cell>
          <cell r="CK278" t="str">
            <v>-</v>
          </cell>
          <cell r="CL278" t="str">
            <v>-</v>
          </cell>
          <cell r="CM278" t="str">
            <v>-</v>
          </cell>
          <cell r="CN278" t="str">
            <v>-</v>
          </cell>
          <cell r="CO278" t="str">
            <v>-</v>
          </cell>
          <cell r="CP278" t="str">
            <v>-</v>
          </cell>
          <cell r="CQ278" t="str">
            <v>-</v>
          </cell>
          <cell r="CR278" t="str">
            <v>-</v>
          </cell>
          <cell r="CS278" t="str">
            <v>-</v>
          </cell>
          <cell r="CT278" t="str">
            <v>-</v>
          </cell>
          <cell r="CU278" t="str">
            <v>SAN JUAN QUIOTEPEC</v>
          </cell>
          <cell r="CV278" t="str">
            <v>-</v>
          </cell>
          <cell r="CW278" t="str">
            <v>-</v>
          </cell>
          <cell r="CX278" t="str">
            <v>-</v>
          </cell>
          <cell r="CY278" t="str">
            <v>-</v>
          </cell>
          <cell r="CZ278" t="str">
            <v>-</v>
          </cell>
          <cell r="DB278" t="str">
            <v>-</v>
          </cell>
          <cell r="DC278" t="str">
            <v>-</v>
          </cell>
          <cell r="DD278" t="str">
            <v>-</v>
          </cell>
          <cell r="DE278" t="str">
            <v>-</v>
          </cell>
          <cell r="DF278" t="str">
            <v>-</v>
          </cell>
          <cell r="DG278" t="str">
            <v>-</v>
          </cell>
        </row>
        <row r="279">
          <cell r="AT279" t="str">
            <v>-</v>
          </cell>
          <cell r="AU279" t="str">
            <v>-</v>
          </cell>
          <cell r="AV279" t="str">
            <v>-</v>
          </cell>
          <cell r="AW279" t="str">
            <v>-</v>
          </cell>
          <cell r="AX279" t="str">
            <v>-</v>
          </cell>
          <cell r="AY279" t="str">
            <v>-</v>
          </cell>
          <cell r="AZ279" t="str">
            <v>-</v>
          </cell>
          <cell r="BA279" t="str">
            <v>-</v>
          </cell>
          <cell r="BB279" t="str">
            <v>-</v>
          </cell>
          <cell r="BC279" t="str">
            <v>-</v>
          </cell>
          <cell r="BD279" t="str">
            <v>-</v>
          </cell>
          <cell r="BE279" t="str">
            <v>-</v>
          </cell>
          <cell r="BF279" t="str">
            <v>-</v>
          </cell>
          <cell r="BG279" t="str">
            <v>-</v>
          </cell>
          <cell r="BH279" t="str">
            <v>-</v>
          </cell>
          <cell r="BI279" t="str">
            <v>-</v>
          </cell>
          <cell r="BJ279" t="str">
            <v>-</v>
          </cell>
          <cell r="BK279" t="str">
            <v>-</v>
          </cell>
          <cell r="BL279" t="str">
            <v>-</v>
          </cell>
          <cell r="BM279" t="str">
            <v>20215</v>
          </cell>
          <cell r="BN279" t="str">
            <v>-</v>
          </cell>
          <cell r="BO279" t="str">
            <v>-</v>
          </cell>
          <cell r="BP279" t="str">
            <v>-</v>
          </cell>
          <cell r="BQ279" t="str">
            <v>-</v>
          </cell>
          <cell r="BR279" t="str">
            <v>-</v>
          </cell>
          <cell r="BS279" t="str">
            <v>-</v>
          </cell>
          <cell r="BT279" t="str">
            <v>-</v>
          </cell>
          <cell r="BU279" t="str">
            <v>-</v>
          </cell>
          <cell r="BV279" t="str">
            <v>-</v>
          </cell>
          <cell r="BW279" t="str">
            <v>-</v>
          </cell>
          <cell r="BX279" t="str">
            <v>-</v>
          </cell>
          <cell r="BY279" t="str">
            <v>-</v>
          </cell>
          <cell r="CB279" t="str">
            <v>-</v>
          </cell>
          <cell r="CC279" t="str">
            <v>-</v>
          </cell>
          <cell r="CD279" t="str">
            <v>-</v>
          </cell>
          <cell r="CE279" t="str">
            <v>-</v>
          </cell>
          <cell r="CF279" t="str">
            <v>-</v>
          </cell>
          <cell r="CG279" t="str">
            <v>-</v>
          </cell>
          <cell r="CH279" t="str">
            <v>-</v>
          </cell>
          <cell r="CI279" t="str">
            <v>-</v>
          </cell>
          <cell r="CJ279" t="str">
            <v>-</v>
          </cell>
          <cell r="CK279" t="str">
            <v>-</v>
          </cell>
          <cell r="CL279" t="str">
            <v>-</v>
          </cell>
          <cell r="CM279" t="str">
            <v>-</v>
          </cell>
          <cell r="CN279" t="str">
            <v>-</v>
          </cell>
          <cell r="CO279" t="str">
            <v>-</v>
          </cell>
          <cell r="CP279" t="str">
            <v>-</v>
          </cell>
          <cell r="CQ279" t="str">
            <v>-</v>
          </cell>
          <cell r="CR279" t="str">
            <v>-</v>
          </cell>
          <cell r="CS279" t="str">
            <v>-</v>
          </cell>
          <cell r="CT279" t="str">
            <v>-</v>
          </cell>
          <cell r="CU279" t="str">
            <v>SAN JUAN SAYULTEPEC</v>
          </cell>
          <cell r="CV279" t="str">
            <v>-</v>
          </cell>
          <cell r="CW279" t="str">
            <v>-</v>
          </cell>
          <cell r="CX279" t="str">
            <v>-</v>
          </cell>
          <cell r="CY279" t="str">
            <v>-</v>
          </cell>
          <cell r="CZ279" t="str">
            <v>-</v>
          </cell>
          <cell r="DB279" t="str">
            <v>-</v>
          </cell>
          <cell r="DC279" t="str">
            <v>-</v>
          </cell>
          <cell r="DD279" t="str">
            <v>-</v>
          </cell>
          <cell r="DE279" t="str">
            <v>-</v>
          </cell>
          <cell r="DF279" t="str">
            <v>-</v>
          </cell>
          <cell r="DG279" t="str">
            <v>-</v>
          </cell>
        </row>
        <row r="280">
          <cell r="AT280" t="str">
            <v>-</v>
          </cell>
          <cell r="AU280" t="str">
            <v>-</v>
          </cell>
          <cell r="AV280" t="str">
            <v>-</v>
          </cell>
          <cell r="AW280" t="str">
            <v>-</v>
          </cell>
          <cell r="AX280" t="str">
            <v>-</v>
          </cell>
          <cell r="AY280" t="str">
            <v>-</v>
          </cell>
          <cell r="AZ280" t="str">
            <v>-</v>
          </cell>
          <cell r="BA280" t="str">
            <v>-</v>
          </cell>
          <cell r="BB280" t="str">
            <v>-</v>
          </cell>
          <cell r="BC280" t="str">
            <v>-</v>
          </cell>
          <cell r="BD280" t="str">
            <v>-</v>
          </cell>
          <cell r="BE280" t="str">
            <v>-</v>
          </cell>
          <cell r="BF280" t="str">
            <v>-</v>
          </cell>
          <cell r="BG280" t="str">
            <v>-</v>
          </cell>
          <cell r="BH280" t="str">
            <v>-</v>
          </cell>
          <cell r="BI280" t="str">
            <v>-</v>
          </cell>
          <cell r="BJ280" t="str">
            <v>-</v>
          </cell>
          <cell r="BK280" t="str">
            <v>-</v>
          </cell>
          <cell r="BL280" t="str">
            <v>-</v>
          </cell>
          <cell r="BM280" t="str">
            <v>20216</v>
          </cell>
          <cell r="BN280" t="str">
            <v>-</v>
          </cell>
          <cell r="BO280" t="str">
            <v>-</v>
          </cell>
          <cell r="BP280" t="str">
            <v>-</v>
          </cell>
          <cell r="BQ280" t="str">
            <v>-</v>
          </cell>
          <cell r="BR280" t="str">
            <v>-</v>
          </cell>
          <cell r="BS280" t="str">
            <v>-</v>
          </cell>
          <cell r="BT280" t="str">
            <v>-</v>
          </cell>
          <cell r="BU280" t="str">
            <v>-</v>
          </cell>
          <cell r="BV280" t="str">
            <v>-</v>
          </cell>
          <cell r="BW280" t="str">
            <v>-</v>
          </cell>
          <cell r="BX280" t="str">
            <v>-</v>
          </cell>
          <cell r="BY280" t="str">
            <v>-</v>
          </cell>
          <cell r="CB280" t="str">
            <v>-</v>
          </cell>
          <cell r="CC280" t="str">
            <v>-</v>
          </cell>
          <cell r="CD280" t="str">
            <v>-</v>
          </cell>
          <cell r="CE280" t="str">
            <v>-</v>
          </cell>
          <cell r="CF280" t="str">
            <v>-</v>
          </cell>
          <cell r="CG280" t="str">
            <v>-</v>
          </cell>
          <cell r="CH280" t="str">
            <v>-</v>
          </cell>
          <cell r="CI280" t="str">
            <v>-</v>
          </cell>
          <cell r="CJ280" t="str">
            <v>-</v>
          </cell>
          <cell r="CK280" t="str">
            <v>-</v>
          </cell>
          <cell r="CL280" t="str">
            <v>-</v>
          </cell>
          <cell r="CM280" t="str">
            <v>-</v>
          </cell>
          <cell r="CN280" t="str">
            <v>-</v>
          </cell>
          <cell r="CO280" t="str">
            <v>-</v>
          </cell>
          <cell r="CP280" t="str">
            <v>-</v>
          </cell>
          <cell r="CQ280" t="str">
            <v>-</v>
          </cell>
          <cell r="CR280" t="str">
            <v>-</v>
          </cell>
          <cell r="CS280" t="str">
            <v>-</v>
          </cell>
          <cell r="CT280" t="str">
            <v>-</v>
          </cell>
          <cell r="CU280" t="str">
            <v>SAN JUAN TABAÁ</v>
          </cell>
          <cell r="CV280" t="str">
            <v>-</v>
          </cell>
          <cell r="CW280" t="str">
            <v>-</v>
          </cell>
          <cell r="CX280" t="str">
            <v>-</v>
          </cell>
          <cell r="CY280" t="str">
            <v>-</v>
          </cell>
          <cell r="CZ280" t="str">
            <v>-</v>
          </cell>
          <cell r="DB280" t="str">
            <v>-</v>
          </cell>
          <cell r="DC280" t="str">
            <v>-</v>
          </cell>
          <cell r="DD280" t="str">
            <v>-</v>
          </cell>
          <cell r="DE280" t="str">
            <v>-</v>
          </cell>
          <cell r="DF280" t="str">
            <v>-</v>
          </cell>
          <cell r="DG280" t="str">
            <v>-</v>
          </cell>
        </row>
        <row r="281">
          <cell r="AT281" t="str">
            <v>-</v>
          </cell>
          <cell r="AU281" t="str">
            <v>-</v>
          </cell>
          <cell r="AV281" t="str">
            <v>-</v>
          </cell>
          <cell r="AW281" t="str">
            <v>-</v>
          </cell>
          <cell r="AX281" t="str">
            <v>-</v>
          </cell>
          <cell r="AY281" t="str">
            <v>-</v>
          </cell>
          <cell r="AZ281" t="str">
            <v>-</v>
          </cell>
          <cell r="BA281" t="str">
            <v>-</v>
          </cell>
          <cell r="BB281" t="str">
            <v>-</v>
          </cell>
          <cell r="BC281" t="str">
            <v>-</v>
          </cell>
          <cell r="BD281" t="str">
            <v>-</v>
          </cell>
          <cell r="BE281" t="str">
            <v>-</v>
          </cell>
          <cell r="BF281" t="str">
            <v>-</v>
          </cell>
          <cell r="BG281" t="str">
            <v>-</v>
          </cell>
          <cell r="BH281" t="str">
            <v>-</v>
          </cell>
          <cell r="BI281" t="str">
            <v>-</v>
          </cell>
          <cell r="BJ281" t="str">
            <v>-</v>
          </cell>
          <cell r="BK281" t="str">
            <v>-</v>
          </cell>
          <cell r="BL281" t="str">
            <v>-</v>
          </cell>
          <cell r="BM281" t="str">
            <v>20217</v>
          </cell>
          <cell r="BN281" t="str">
            <v>-</v>
          </cell>
          <cell r="BO281" t="str">
            <v>-</v>
          </cell>
          <cell r="BP281" t="str">
            <v>-</v>
          </cell>
          <cell r="BQ281" t="str">
            <v>-</v>
          </cell>
          <cell r="BR281" t="str">
            <v>-</v>
          </cell>
          <cell r="BS281" t="str">
            <v>-</v>
          </cell>
          <cell r="BT281" t="str">
            <v>-</v>
          </cell>
          <cell r="BU281" t="str">
            <v>-</v>
          </cell>
          <cell r="BV281" t="str">
            <v>-</v>
          </cell>
          <cell r="BW281" t="str">
            <v>-</v>
          </cell>
          <cell r="BX281" t="str">
            <v>-</v>
          </cell>
          <cell r="BY281" t="str">
            <v>-</v>
          </cell>
          <cell r="CB281" t="str">
            <v>-</v>
          </cell>
          <cell r="CC281" t="str">
            <v>-</v>
          </cell>
          <cell r="CD281" t="str">
            <v>-</v>
          </cell>
          <cell r="CE281" t="str">
            <v>-</v>
          </cell>
          <cell r="CF281" t="str">
            <v>-</v>
          </cell>
          <cell r="CG281" t="str">
            <v>-</v>
          </cell>
          <cell r="CH281" t="str">
            <v>-</v>
          </cell>
          <cell r="CI281" t="str">
            <v>-</v>
          </cell>
          <cell r="CJ281" t="str">
            <v>-</v>
          </cell>
          <cell r="CK281" t="str">
            <v>-</v>
          </cell>
          <cell r="CL281" t="str">
            <v>-</v>
          </cell>
          <cell r="CM281" t="str">
            <v>-</v>
          </cell>
          <cell r="CN281" t="str">
            <v>-</v>
          </cell>
          <cell r="CO281" t="str">
            <v>-</v>
          </cell>
          <cell r="CP281" t="str">
            <v>-</v>
          </cell>
          <cell r="CQ281" t="str">
            <v>-</v>
          </cell>
          <cell r="CR281" t="str">
            <v>-</v>
          </cell>
          <cell r="CS281" t="str">
            <v>-</v>
          </cell>
          <cell r="CT281" t="str">
            <v>-</v>
          </cell>
          <cell r="CU281" t="str">
            <v>SAN JUAN TAMAZOLA</v>
          </cell>
          <cell r="CV281" t="str">
            <v>-</v>
          </cell>
          <cell r="CW281" t="str">
            <v>-</v>
          </cell>
          <cell r="CX281" t="str">
            <v>-</v>
          </cell>
          <cell r="CY281" t="str">
            <v>-</v>
          </cell>
          <cell r="CZ281" t="str">
            <v>-</v>
          </cell>
          <cell r="DB281" t="str">
            <v>-</v>
          </cell>
          <cell r="DC281" t="str">
            <v>-</v>
          </cell>
          <cell r="DD281" t="str">
            <v>-</v>
          </cell>
          <cell r="DE281" t="str">
            <v>-</v>
          </cell>
          <cell r="DF281" t="str">
            <v>-</v>
          </cell>
          <cell r="DG281" t="str">
            <v>-</v>
          </cell>
        </row>
        <row r="282">
          <cell r="AT282" t="str">
            <v>-</v>
          </cell>
          <cell r="AU282" t="str">
            <v>-</v>
          </cell>
          <cell r="AV282" t="str">
            <v>-</v>
          </cell>
          <cell r="AW282" t="str">
            <v>-</v>
          </cell>
          <cell r="AX282" t="str">
            <v>-</v>
          </cell>
          <cell r="AY282" t="str">
            <v>-</v>
          </cell>
          <cell r="AZ282" t="str">
            <v>-</v>
          </cell>
          <cell r="BA282" t="str">
            <v>-</v>
          </cell>
          <cell r="BB282" t="str">
            <v>-</v>
          </cell>
          <cell r="BC282" t="str">
            <v>-</v>
          </cell>
          <cell r="BD282" t="str">
            <v>-</v>
          </cell>
          <cell r="BE282" t="str">
            <v>-</v>
          </cell>
          <cell r="BF282" t="str">
            <v>-</v>
          </cell>
          <cell r="BG282" t="str">
            <v>-</v>
          </cell>
          <cell r="BH282" t="str">
            <v>-</v>
          </cell>
          <cell r="BI282" t="str">
            <v>-</v>
          </cell>
          <cell r="BJ282" t="str">
            <v>-</v>
          </cell>
          <cell r="BK282" t="str">
            <v>-</v>
          </cell>
          <cell r="BL282" t="str">
            <v>-</v>
          </cell>
          <cell r="BM282" t="str">
            <v>20218</v>
          </cell>
          <cell r="BN282" t="str">
            <v>-</v>
          </cell>
          <cell r="BO282" t="str">
            <v>-</v>
          </cell>
          <cell r="BP282" t="str">
            <v>-</v>
          </cell>
          <cell r="BQ282" t="str">
            <v>-</v>
          </cell>
          <cell r="BR282" t="str">
            <v>-</v>
          </cell>
          <cell r="BS282" t="str">
            <v>-</v>
          </cell>
          <cell r="BT282" t="str">
            <v>-</v>
          </cell>
          <cell r="BU282" t="str">
            <v>-</v>
          </cell>
          <cell r="BV282" t="str">
            <v>-</v>
          </cell>
          <cell r="BW282" t="str">
            <v>-</v>
          </cell>
          <cell r="BX282" t="str">
            <v>-</v>
          </cell>
          <cell r="BY282" t="str">
            <v>-</v>
          </cell>
          <cell r="CB282" t="str">
            <v>-</v>
          </cell>
          <cell r="CC282" t="str">
            <v>-</v>
          </cell>
          <cell r="CD282" t="str">
            <v>-</v>
          </cell>
          <cell r="CE282" t="str">
            <v>-</v>
          </cell>
          <cell r="CF282" t="str">
            <v>-</v>
          </cell>
          <cell r="CG282" t="str">
            <v>-</v>
          </cell>
          <cell r="CH282" t="str">
            <v>-</v>
          </cell>
          <cell r="CI282" t="str">
            <v>-</v>
          </cell>
          <cell r="CJ282" t="str">
            <v>-</v>
          </cell>
          <cell r="CK282" t="str">
            <v>-</v>
          </cell>
          <cell r="CL282" t="str">
            <v>-</v>
          </cell>
          <cell r="CM282" t="str">
            <v>-</v>
          </cell>
          <cell r="CN282" t="str">
            <v>-</v>
          </cell>
          <cell r="CO282" t="str">
            <v>-</v>
          </cell>
          <cell r="CP282" t="str">
            <v>-</v>
          </cell>
          <cell r="CQ282" t="str">
            <v>-</v>
          </cell>
          <cell r="CR282" t="str">
            <v>-</v>
          </cell>
          <cell r="CS282" t="str">
            <v>-</v>
          </cell>
          <cell r="CT282" t="str">
            <v>-</v>
          </cell>
          <cell r="CU282" t="str">
            <v>SAN JUAN TEITA</v>
          </cell>
          <cell r="CV282" t="str">
            <v>-</v>
          </cell>
          <cell r="CW282" t="str">
            <v>-</v>
          </cell>
          <cell r="CX282" t="str">
            <v>-</v>
          </cell>
          <cell r="CY282" t="str">
            <v>-</v>
          </cell>
          <cell r="CZ282" t="str">
            <v>-</v>
          </cell>
          <cell r="DB282" t="str">
            <v>-</v>
          </cell>
          <cell r="DC282" t="str">
            <v>-</v>
          </cell>
          <cell r="DD282" t="str">
            <v>-</v>
          </cell>
          <cell r="DE282" t="str">
            <v>-</v>
          </cell>
          <cell r="DF282" t="str">
            <v>-</v>
          </cell>
          <cell r="DG282" t="str">
            <v>-</v>
          </cell>
        </row>
        <row r="283">
          <cell r="AT283" t="str">
            <v>-</v>
          </cell>
          <cell r="AU283" t="str">
            <v>-</v>
          </cell>
          <cell r="AV283" t="str">
            <v>-</v>
          </cell>
          <cell r="AW283" t="str">
            <v>-</v>
          </cell>
          <cell r="AX283" t="str">
            <v>-</v>
          </cell>
          <cell r="AY283" t="str">
            <v>-</v>
          </cell>
          <cell r="AZ283" t="str">
            <v>-</v>
          </cell>
          <cell r="BA283" t="str">
            <v>-</v>
          </cell>
          <cell r="BB283" t="str">
            <v>-</v>
          </cell>
          <cell r="BC283" t="str">
            <v>-</v>
          </cell>
          <cell r="BD283" t="str">
            <v>-</v>
          </cell>
          <cell r="BE283" t="str">
            <v>-</v>
          </cell>
          <cell r="BF283" t="str">
            <v>-</v>
          </cell>
          <cell r="BG283" t="str">
            <v>-</v>
          </cell>
          <cell r="BH283" t="str">
            <v>-</v>
          </cell>
          <cell r="BI283" t="str">
            <v>-</v>
          </cell>
          <cell r="BJ283" t="str">
            <v>-</v>
          </cell>
          <cell r="BK283" t="str">
            <v>-</v>
          </cell>
          <cell r="BL283" t="str">
            <v>-</v>
          </cell>
          <cell r="BM283" t="str">
            <v>20219</v>
          </cell>
          <cell r="BN283" t="str">
            <v>-</v>
          </cell>
          <cell r="BO283" t="str">
            <v>-</v>
          </cell>
          <cell r="BP283" t="str">
            <v>-</v>
          </cell>
          <cell r="BQ283" t="str">
            <v>-</v>
          </cell>
          <cell r="BR283" t="str">
            <v>-</v>
          </cell>
          <cell r="BS283" t="str">
            <v>-</v>
          </cell>
          <cell r="BT283" t="str">
            <v>-</v>
          </cell>
          <cell r="BU283" t="str">
            <v>-</v>
          </cell>
          <cell r="BV283" t="str">
            <v>-</v>
          </cell>
          <cell r="BW283" t="str">
            <v>-</v>
          </cell>
          <cell r="BX283" t="str">
            <v>-</v>
          </cell>
          <cell r="BY283" t="str">
            <v>-</v>
          </cell>
          <cell r="CB283" t="str">
            <v>-</v>
          </cell>
          <cell r="CC283" t="str">
            <v>-</v>
          </cell>
          <cell r="CD283" t="str">
            <v>-</v>
          </cell>
          <cell r="CE283" t="str">
            <v>-</v>
          </cell>
          <cell r="CF283" t="str">
            <v>-</v>
          </cell>
          <cell r="CG283" t="str">
            <v>-</v>
          </cell>
          <cell r="CH283" t="str">
            <v>-</v>
          </cell>
          <cell r="CI283" t="str">
            <v>-</v>
          </cell>
          <cell r="CJ283" t="str">
            <v>-</v>
          </cell>
          <cell r="CK283" t="str">
            <v>-</v>
          </cell>
          <cell r="CL283" t="str">
            <v>-</v>
          </cell>
          <cell r="CM283" t="str">
            <v>-</v>
          </cell>
          <cell r="CN283" t="str">
            <v>-</v>
          </cell>
          <cell r="CO283" t="str">
            <v>-</v>
          </cell>
          <cell r="CP283" t="str">
            <v>-</v>
          </cell>
          <cell r="CQ283" t="str">
            <v>-</v>
          </cell>
          <cell r="CR283" t="str">
            <v>-</v>
          </cell>
          <cell r="CS283" t="str">
            <v>-</v>
          </cell>
          <cell r="CT283" t="str">
            <v>-</v>
          </cell>
          <cell r="CU283" t="str">
            <v>SAN JUAN TEITIPAC</v>
          </cell>
          <cell r="CV283" t="str">
            <v>-</v>
          </cell>
          <cell r="CW283" t="str">
            <v>-</v>
          </cell>
          <cell r="CX283" t="str">
            <v>-</v>
          </cell>
          <cell r="CY283" t="str">
            <v>-</v>
          </cell>
          <cell r="CZ283" t="str">
            <v>-</v>
          </cell>
          <cell r="DB283" t="str">
            <v>-</v>
          </cell>
          <cell r="DC283" t="str">
            <v>-</v>
          </cell>
          <cell r="DD283" t="str">
            <v>-</v>
          </cell>
          <cell r="DE283" t="str">
            <v>-</v>
          </cell>
          <cell r="DF283" t="str">
            <v>-</v>
          </cell>
          <cell r="DG283" t="str">
            <v>-</v>
          </cell>
        </row>
        <row r="284">
          <cell r="AT284" t="str">
            <v>-</v>
          </cell>
          <cell r="AU284" t="str">
            <v>-</v>
          </cell>
          <cell r="AV284" t="str">
            <v>-</v>
          </cell>
          <cell r="AW284" t="str">
            <v>-</v>
          </cell>
          <cell r="AX284" t="str">
            <v>-</v>
          </cell>
          <cell r="AY284" t="str">
            <v>-</v>
          </cell>
          <cell r="AZ284" t="str">
            <v>-</v>
          </cell>
          <cell r="BA284" t="str">
            <v>-</v>
          </cell>
          <cell r="BB284" t="str">
            <v>-</v>
          </cell>
          <cell r="BC284" t="str">
            <v>-</v>
          </cell>
          <cell r="BD284" t="str">
            <v>-</v>
          </cell>
          <cell r="BE284" t="str">
            <v>-</v>
          </cell>
          <cell r="BF284" t="str">
            <v>-</v>
          </cell>
          <cell r="BG284" t="str">
            <v>-</v>
          </cell>
          <cell r="BH284" t="str">
            <v>-</v>
          </cell>
          <cell r="BI284" t="str">
            <v>-</v>
          </cell>
          <cell r="BJ284" t="str">
            <v>-</v>
          </cell>
          <cell r="BK284" t="str">
            <v>-</v>
          </cell>
          <cell r="BL284" t="str">
            <v>-</v>
          </cell>
          <cell r="BM284" t="str">
            <v>20220</v>
          </cell>
          <cell r="BN284" t="str">
            <v>-</v>
          </cell>
          <cell r="BO284" t="str">
            <v>-</v>
          </cell>
          <cell r="BP284" t="str">
            <v>-</v>
          </cell>
          <cell r="BQ284" t="str">
            <v>-</v>
          </cell>
          <cell r="BR284" t="str">
            <v>-</v>
          </cell>
          <cell r="BS284" t="str">
            <v>-</v>
          </cell>
          <cell r="BT284" t="str">
            <v>-</v>
          </cell>
          <cell r="BU284" t="str">
            <v>-</v>
          </cell>
          <cell r="BV284" t="str">
            <v>-</v>
          </cell>
          <cell r="BW284" t="str">
            <v>-</v>
          </cell>
          <cell r="BX284" t="str">
            <v>-</v>
          </cell>
          <cell r="BY284" t="str">
            <v>-</v>
          </cell>
          <cell r="CB284" t="str">
            <v>-</v>
          </cell>
          <cell r="CC284" t="str">
            <v>-</v>
          </cell>
          <cell r="CD284" t="str">
            <v>-</v>
          </cell>
          <cell r="CE284" t="str">
            <v>-</v>
          </cell>
          <cell r="CF284" t="str">
            <v>-</v>
          </cell>
          <cell r="CG284" t="str">
            <v>-</v>
          </cell>
          <cell r="CH284" t="str">
            <v>-</v>
          </cell>
          <cell r="CI284" t="str">
            <v>-</v>
          </cell>
          <cell r="CJ284" t="str">
            <v>-</v>
          </cell>
          <cell r="CK284" t="str">
            <v>-</v>
          </cell>
          <cell r="CL284" t="str">
            <v>-</v>
          </cell>
          <cell r="CM284" t="str">
            <v>-</v>
          </cell>
          <cell r="CN284" t="str">
            <v>-</v>
          </cell>
          <cell r="CO284" t="str">
            <v>-</v>
          </cell>
          <cell r="CP284" t="str">
            <v>-</v>
          </cell>
          <cell r="CQ284" t="str">
            <v>-</v>
          </cell>
          <cell r="CR284" t="str">
            <v>-</v>
          </cell>
          <cell r="CS284" t="str">
            <v>-</v>
          </cell>
          <cell r="CT284" t="str">
            <v>-</v>
          </cell>
          <cell r="CU284" t="str">
            <v>SAN JUAN TEPEUXILA</v>
          </cell>
          <cell r="CV284" t="str">
            <v>-</v>
          </cell>
          <cell r="CW284" t="str">
            <v>-</v>
          </cell>
          <cell r="CX284" t="str">
            <v>-</v>
          </cell>
          <cell r="CY284" t="str">
            <v>-</v>
          </cell>
          <cell r="CZ284" t="str">
            <v>-</v>
          </cell>
          <cell r="DB284" t="str">
            <v>-</v>
          </cell>
          <cell r="DC284" t="str">
            <v>-</v>
          </cell>
          <cell r="DD284" t="str">
            <v>-</v>
          </cell>
          <cell r="DE284" t="str">
            <v>-</v>
          </cell>
          <cell r="DF284" t="str">
            <v>-</v>
          </cell>
          <cell r="DG284" t="str">
            <v>-</v>
          </cell>
        </row>
        <row r="285">
          <cell r="AT285" t="str">
            <v>-</v>
          </cell>
          <cell r="AU285" t="str">
            <v>-</v>
          </cell>
          <cell r="AV285" t="str">
            <v>-</v>
          </cell>
          <cell r="AW285" t="str">
            <v>-</v>
          </cell>
          <cell r="AX285" t="str">
            <v>-</v>
          </cell>
          <cell r="AY285" t="str">
            <v>-</v>
          </cell>
          <cell r="AZ285" t="str">
            <v>-</v>
          </cell>
          <cell r="BA285" t="str">
            <v>-</v>
          </cell>
          <cell r="BB285" t="str">
            <v>-</v>
          </cell>
          <cell r="BC285" t="str">
            <v>-</v>
          </cell>
          <cell r="BD285" t="str">
            <v>-</v>
          </cell>
          <cell r="BE285" t="str">
            <v>-</v>
          </cell>
          <cell r="BF285" t="str">
            <v>-</v>
          </cell>
          <cell r="BG285" t="str">
            <v>-</v>
          </cell>
          <cell r="BH285" t="str">
            <v>-</v>
          </cell>
          <cell r="BI285" t="str">
            <v>-</v>
          </cell>
          <cell r="BJ285" t="str">
            <v>-</v>
          </cell>
          <cell r="BK285" t="str">
            <v>-</v>
          </cell>
          <cell r="BL285" t="str">
            <v>-</v>
          </cell>
          <cell r="BM285" t="str">
            <v>20221</v>
          </cell>
          <cell r="BN285" t="str">
            <v>-</v>
          </cell>
          <cell r="BO285" t="str">
            <v>-</v>
          </cell>
          <cell r="BP285" t="str">
            <v>-</v>
          </cell>
          <cell r="BQ285" t="str">
            <v>-</v>
          </cell>
          <cell r="BR285" t="str">
            <v>-</v>
          </cell>
          <cell r="BS285" t="str">
            <v>-</v>
          </cell>
          <cell r="BT285" t="str">
            <v>-</v>
          </cell>
          <cell r="BU285" t="str">
            <v>-</v>
          </cell>
          <cell r="BV285" t="str">
            <v>-</v>
          </cell>
          <cell r="BW285" t="str">
            <v>-</v>
          </cell>
          <cell r="BX285" t="str">
            <v>-</v>
          </cell>
          <cell r="BY285" t="str">
            <v>-</v>
          </cell>
          <cell r="CB285" t="str">
            <v>-</v>
          </cell>
          <cell r="CC285" t="str">
            <v>-</v>
          </cell>
          <cell r="CD285" t="str">
            <v>-</v>
          </cell>
          <cell r="CE285" t="str">
            <v>-</v>
          </cell>
          <cell r="CF285" t="str">
            <v>-</v>
          </cell>
          <cell r="CG285" t="str">
            <v>-</v>
          </cell>
          <cell r="CH285" t="str">
            <v>-</v>
          </cell>
          <cell r="CI285" t="str">
            <v>-</v>
          </cell>
          <cell r="CJ285" t="str">
            <v>-</v>
          </cell>
          <cell r="CK285" t="str">
            <v>-</v>
          </cell>
          <cell r="CL285" t="str">
            <v>-</v>
          </cell>
          <cell r="CM285" t="str">
            <v>-</v>
          </cell>
          <cell r="CN285" t="str">
            <v>-</v>
          </cell>
          <cell r="CO285" t="str">
            <v>-</v>
          </cell>
          <cell r="CP285" t="str">
            <v>-</v>
          </cell>
          <cell r="CQ285" t="str">
            <v>-</v>
          </cell>
          <cell r="CR285" t="str">
            <v>-</v>
          </cell>
          <cell r="CS285" t="str">
            <v>-</v>
          </cell>
          <cell r="CT285" t="str">
            <v>-</v>
          </cell>
          <cell r="CU285" t="str">
            <v>SAN JUAN TEPOSCOLULA</v>
          </cell>
          <cell r="CV285" t="str">
            <v>-</v>
          </cell>
          <cell r="CW285" t="str">
            <v>-</v>
          </cell>
          <cell r="CX285" t="str">
            <v>-</v>
          </cell>
          <cell r="CY285" t="str">
            <v>-</v>
          </cell>
          <cell r="CZ285" t="str">
            <v>-</v>
          </cell>
          <cell r="DB285" t="str">
            <v>-</v>
          </cell>
          <cell r="DC285" t="str">
            <v>-</v>
          </cell>
          <cell r="DD285" t="str">
            <v>-</v>
          </cell>
          <cell r="DE285" t="str">
            <v>-</v>
          </cell>
          <cell r="DF285" t="str">
            <v>-</v>
          </cell>
          <cell r="DG285" t="str">
            <v>-</v>
          </cell>
        </row>
        <row r="286">
          <cell r="AT286" t="str">
            <v>-</v>
          </cell>
          <cell r="AU286" t="str">
            <v>-</v>
          </cell>
          <cell r="AV286" t="str">
            <v>-</v>
          </cell>
          <cell r="AW286" t="str">
            <v>-</v>
          </cell>
          <cell r="AX286" t="str">
            <v>-</v>
          </cell>
          <cell r="AY286" t="str">
            <v>-</v>
          </cell>
          <cell r="AZ286" t="str">
            <v>-</v>
          </cell>
          <cell r="BA286" t="str">
            <v>-</v>
          </cell>
          <cell r="BB286" t="str">
            <v>-</v>
          </cell>
          <cell r="BC286" t="str">
            <v>-</v>
          </cell>
          <cell r="BD286" t="str">
            <v>-</v>
          </cell>
          <cell r="BE286" t="str">
            <v>-</v>
          </cell>
          <cell r="BF286" t="str">
            <v>-</v>
          </cell>
          <cell r="BG286" t="str">
            <v>-</v>
          </cell>
          <cell r="BH286" t="str">
            <v>-</v>
          </cell>
          <cell r="BI286" t="str">
            <v>-</v>
          </cell>
          <cell r="BJ286" t="str">
            <v>-</v>
          </cell>
          <cell r="BK286" t="str">
            <v>-</v>
          </cell>
          <cell r="BL286" t="str">
            <v>-</v>
          </cell>
          <cell r="BM286" t="str">
            <v>20222</v>
          </cell>
          <cell r="BN286" t="str">
            <v>-</v>
          </cell>
          <cell r="BO286" t="str">
            <v>-</v>
          </cell>
          <cell r="BP286" t="str">
            <v>-</v>
          </cell>
          <cell r="BQ286" t="str">
            <v>-</v>
          </cell>
          <cell r="BR286" t="str">
            <v>-</v>
          </cell>
          <cell r="BS286" t="str">
            <v>-</v>
          </cell>
          <cell r="BT286" t="str">
            <v>-</v>
          </cell>
          <cell r="BU286" t="str">
            <v>-</v>
          </cell>
          <cell r="BV286" t="str">
            <v>-</v>
          </cell>
          <cell r="BW286" t="str">
            <v>-</v>
          </cell>
          <cell r="BX286" t="str">
            <v>-</v>
          </cell>
          <cell r="BY286" t="str">
            <v>-</v>
          </cell>
          <cell r="CB286" t="str">
            <v>-</v>
          </cell>
          <cell r="CC286" t="str">
            <v>-</v>
          </cell>
          <cell r="CD286" t="str">
            <v>-</v>
          </cell>
          <cell r="CE286" t="str">
            <v>-</v>
          </cell>
          <cell r="CF286" t="str">
            <v>-</v>
          </cell>
          <cell r="CG286" t="str">
            <v>-</v>
          </cell>
          <cell r="CH286" t="str">
            <v>-</v>
          </cell>
          <cell r="CI286" t="str">
            <v>-</v>
          </cell>
          <cell r="CJ286" t="str">
            <v>-</v>
          </cell>
          <cell r="CK286" t="str">
            <v>-</v>
          </cell>
          <cell r="CL286" t="str">
            <v>-</v>
          </cell>
          <cell r="CM286" t="str">
            <v>-</v>
          </cell>
          <cell r="CN286" t="str">
            <v>-</v>
          </cell>
          <cell r="CO286" t="str">
            <v>-</v>
          </cell>
          <cell r="CP286" t="str">
            <v>-</v>
          </cell>
          <cell r="CQ286" t="str">
            <v>-</v>
          </cell>
          <cell r="CR286" t="str">
            <v>-</v>
          </cell>
          <cell r="CS286" t="str">
            <v>-</v>
          </cell>
          <cell r="CT286" t="str">
            <v>-</v>
          </cell>
          <cell r="CU286" t="str">
            <v>SAN JUAN YAEÉ</v>
          </cell>
          <cell r="CV286" t="str">
            <v>-</v>
          </cell>
          <cell r="CW286" t="str">
            <v>-</v>
          </cell>
          <cell r="CX286" t="str">
            <v>-</v>
          </cell>
          <cell r="CY286" t="str">
            <v>-</v>
          </cell>
          <cell r="CZ286" t="str">
            <v>-</v>
          </cell>
          <cell r="DB286" t="str">
            <v>-</v>
          </cell>
          <cell r="DC286" t="str">
            <v>-</v>
          </cell>
          <cell r="DD286" t="str">
            <v>-</v>
          </cell>
          <cell r="DE286" t="str">
            <v>-</v>
          </cell>
          <cell r="DF286" t="str">
            <v>-</v>
          </cell>
          <cell r="DG286" t="str">
            <v>-</v>
          </cell>
        </row>
        <row r="287">
          <cell r="AT287" t="str">
            <v>-</v>
          </cell>
          <cell r="AU287" t="str">
            <v>-</v>
          </cell>
          <cell r="AV287" t="str">
            <v>-</v>
          </cell>
          <cell r="AW287" t="str">
            <v>-</v>
          </cell>
          <cell r="AX287" t="str">
            <v>-</v>
          </cell>
          <cell r="AY287" t="str">
            <v>-</v>
          </cell>
          <cell r="AZ287" t="str">
            <v>-</v>
          </cell>
          <cell r="BA287" t="str">
            <v>-</v>
          </cell>
          <cell r="BB287" t="str">
            <v>-</v>
          </cell>
          <cell r="BC287" t="str">
            <v>-</v>
          </cell>
          <cell r="BD287" t="str">
            <v>-</v>
          </cell>
          <cell r="BE287" t="str">
            <v>-</v>
          </cell>
          <cell r="BF287" t="str">
            <v>-</v>
          </cell>
          <cell r="BG287" t="str">
            <v>-</v>
          </cell>
          <cell r="BH287" t="str">
            <v>-</v>
          </cell>
          <cell r="BI287" t="str">
            <v>-</v>
          </cell>
          <cell r="BJ287" t="str">
            <v>-</v>
          </cell>
          <cell r="BK287" t="str">
            <v>-</v>
          </cell>
          <cell r="BL287" t="str">
            <v>-</v>
          </cell>
          <cell r="BM287" t="str">
            <v>20223</v>
          </cell>
          <cell r="BN287" t="str">
            <v>-</v>
          </cell>
          <cell r="BO287" t="str">
            <v>-</v>
          </cell>
          <cell r="BP287" t="str">
            <v>-</v>
          </cell>
          <cell r="BQ287" t="str">
            <v>-</v>
          </cell>
          <cell r="BR287" t="str">
            <v>-</v>
          </cell>
          <cell r="BS287" t="str">
            <v>-</v>
          </cell>
          <cell r="BT287" t="str">
            <v>-</v>
          </cell>
          <cell r="BU287" t="str">
            <v>-</v>
          </cell>
          <cell r="BV287" t="str">
            <v>-</v>
          </cell>
          <cell r="BW287" t="str">
            <v>-</v>
          </cell>
          <cell r="BX287" t="str">
            <v>-</v>
          </cell>
          <cell r="BY287" t="str">
            <v>-</v>
          </cell>
          <cell r="CB287" t="str">
            <v>-</v>
          </cell>
          <cell r="CC287" t="str">
            <v>-</v>
          </cell>
          <cell r="CD287" t="str">
            <v>-</v>
          </cell>
          <cell r="CE287" t="str">
            <v>-</v>
          </cell>
          <cell r="CF287" t="str">
            <v>-</v>
          </cell>
          <cell r="CG287" t="str">
            <v>-</v>
          </cell>
          <cell r="CH287" t="str">
            <v>-</v>
          </cell>
          <cell r="CI287" t="str">
            <v>-</v>
          </cell>
          <cell r="CJ287" t="str">
            <v>-</v>
          </cell>
          <cell r="CK287" t="str">
            <v>-</v>
          </cell>
          <cell r="CL287" t="str">
            <v>-</v>
          </cell>
          <cell r="CM287" t="str">
            <v>-</v>
          </cell>
          <cell r="CN287" t="str">
            <v>-</v>
          </cell>
          <cell r="CO287" t="str">
            <v>-</v>
          </cell>
          <cell r="CP287" t="str">
            <v>-</v>
          </cell>
          <cell r="CQ287" t="str">
            <v>-</v>
          </cell>
          <cell r="CR287" t="str">
            <v>-</v>
          </cell>
          <cell r="CS287" t="str">
            <v>-</v>
          </cell>
          <cell r="CT287" t="str">
            <v>-</v>
          </cell>
          <cell r="CU287" t="str">
            <v>SAN JUAN YATZONA</v>
          </cell>
          <cell r="CV287" t="str">
            <v>-</v>
          </cell>
          <cell r="CW287" t="str">
            <v>-</v>
          </cell>
          <cell r="CX287" t="str">
            <v>-</v>
          </cell>
          <cell r="CY287" t="str">
            <v>-</v>
          </cell>
          <cell r="CZ287" t="str">
            <v>-</v>
          </cell>
          <cell r="DB287" t="str">
            <v>-</v>
          </cell>
          <cell r="DC287" t="str">
            <v>-</v>
          </cell>
          <cell r="DD287" t="str">
            <v>-</v>
          </cell>
          <cell r="DE287" t="str">
            <v>-</v>
          </cell>
          <cell r="DF287" t="str">
            <v>-</v>
          </cell>
          <cell r="DG287" t="str">
            <v>-</v>
          </cell>
        </row>
        <row r="288">
          <cell r="AT288" t="str">
            <v>-</v>
          </cell>
          <cell r="AU288" t="str">
            <v>-</v>
          </cell>
          <cell r="AV288" t="str">
            <v>-</v>
          </cell>
          <cell r="AW288" t="str">
            <v>-</v>
          </cell>
          <cell r="AX288" t="str">
            <v>-</v>
          </cell>
          <cell r="AY288" t="str">
            <v>-</v>
          </cell>
          <cell r="AZ288" t="str">
            <v>-</v>
          </cell>
          <cell r="BA288" t="str">
            <v>-</v>
          </cell>
          <cell r="BB288" t="str">
            <v>-</v>
          </cell>
          <cell r="BC288" t="str">
            <v>-</v>
          </cell>
          <cell r="BD288" t="str">
            <v>-</v>
          </cell>
          <cell r="BE288" t="str">
            <v>-</v>
          </cell>
          <cell r="BF288" t="str">
            <v>-</v>
          </cell>
          <cell r="BG288" t="str">
            <v>-</v>
          </cell>
          <cell r="BH288" t="str">
            <v>-</v>
          </cell>
          <cell r="BI288" t="str">
            <v>-</v>
          </cell>
          <cell r="BJ288" t="str">
            <v>-</v>
          </cell>
          <cell r="BK288" t="str">
            <v>-</v>
          </cell>
          <cell r="BL288" t="str">
            <v>-</v>
          </cell>
          <cell r="BM288" t="str">
            <v>20224</v>
          </cell>
          <cell r="BN288" t="str">
            <v>-</v>
          </cell>
          <cell r="BO288" t="str">
            <v>-</v>
          </cell>
          <cell r="BP288" t="str">
            <v>-</v>
          </cell>
          <cell r="BQ288" t="str">
            <v>-</v>
          </cell>
          <cell r="BR288" t="str">
            <v>-</v>
          </cell>
          <cell r="BS288" t="str">
            <v>-</v>
          </cell>
          <cell r="BT288" t="str">
            <v>-</v>
          </cell>
          <cell r="BU288" t="str">
            <v>-</v>
          </cell>
          <cell r="BV288" t="str">
            <v>-</v>
          </cell>
          <cell r="BW288" t="str">
            <v>-</v>
          </cell>
          <cell r="BX288" t="str">
            <v>-</v>
          </cell>
          <cell r="BY288" t="str">
            <v>-</v>
          </cell>
          <cell r="CB288" t="str">
            <v>-</v>
          </cell>
          <cell r="CC288" t="str">
            <v>-</v>
          </cell>
          <cell r="CD288" t="str">
            <v>-</v>
          </cell>
          <cell r="CE288" t="str">
            <v>-</v>
          </cell>
          <cell r="CF288" t="str">
            <v>-</v>
          </cell>
          <cell r="CG288" t="str">
            <v>-</v>
          </cell>
          <cell r="CH288" t="str">
            <v>-</v>
          </cell>
          <cell r="CI288" t="str">
            <v>-</v>
          </cell>
          <cell r="CJ288" t="str">
            <v>-</v>
          </cell>
          <cell r="CK288" t="str">
            <v>-</v>
          </cell>
          <cell r="CL288" t="str">
            <v>-</v>
          </cell>
          <cell r="CM288" t="str">
            <v>-</v>
          </cell>
          <cell r="CN288" t="str">
            <v>-</v>
          </cell>
          <cell r="CO288" t="str">
            <v>-</v>
          </cell>
          <cell r="CP288" t="str">
            <v>-</v>
          </cell>
          <cell r="CQ288" t="str">
            <v>-</v>
          </cell>
          <cell r="CR288" t="str">
            <v>-</v>
          </cell>
          <cell r="CS288" t="str">
            <v>-</v>
          </cell>
          <cell r="CT288" t="str">
            <v>-</v>
          </cell>
          <cell r="CU288" t="str">
            <v>SAN JUAN YUCUITA</v>
          </cell>
          <cell r="CV288" t="str">
            <v>-</v>
          </cell>
          <cell r="CW288" t="str">
            <v>-</v>
          </cell>
          <cell r="CX288" t="str">
            <v>-</v>
          </cell>
          <cell r="CY288" t="str">
            <v>-</v>
          </cell>
          <cell r="CZ288" t="str">
            <v>-</v>
          </cell>
          <cell r="DB288" t="str">
            <v>-</v>
          </cell>
          <cell r="DC288" t="str">
            <v>-</v>
          </cell>
          <cell r="DD288" t="str">
            <v>-</v>
          </cell>
          <cell r="DE288" t="str">
            <v>-</v>
          </cell>
          <cell r="DF288" t="str">
            <v>-</v>
          </cell>
          <cell r="DG288" t="str">
            <v>-</v>
          </cell>
        </row>
        <row r="289">
          <cell r="AT289" t="str">
            <v>-</v>
          </cell>
          <cell r="AU289" t="str">
            <v>-</v>
          </cell>
          <cell r="AV289" t="str">
            <v>-</v>
          </cell>
          <cell r="AW289" t="str">
            <v>-</v>
          </cell>
          <cell r="AX289" t="str">
            <v>-</v>
          </cell>
          <cell r="AY289" t="str">
            <v>-</v>
          </cell>
          <cell r="AZ289" t="str">
            <v>-</v>
          </cell>
          <cell r="BA289" t="str">
            <v>-</v>
          </cell>
          <cell r="BB289" t="str">
            <v>-</v>
          </cell>
          <cell r="BC289" t="str">
            <v>-</v>
          </cell>
          <cell r="BD289" t="str">
            <v>-</v>
          </cell>
          <cell r="BE289" t="str">
            <v>-</v>
          </cell>
          <cell r="BF289" t="str">
            <v>-</v>
          </cell>
          <cell r="BG289" t="str">
            <v>-</v>
          </cell>
          <cell r="BH289" t="str">
            <v>-</v>
          </cell>
          <cell r="BI289" t="str">
            <v>-</v>
          </cell>
          <cell r="BJ289" t="str">
            <v>-</v>
          </cell>
          <cell r="BK289" t="str">
            <v>-</v>
          </cell>
          <cell r="BL289" t="str">
            <v>-</v>
          </cell>
          <cell r="BM289" t="str">
            <v>20225</v>
          </cell>
          <cell r="BN289" t="str">
            <v>-</v>
          </cell>
          <cell r="BO289" t="str">
            <v>-</v>
          </cell>
          <cell r="BP289" t="str">
            <v>-</v>
          </cell>
          <cell r="BQ289" t="str">
            <v>-</v>
          </cell>
          <cell r="BR289" t="str">
            <v>-</v>
          </cell>
          <cell r="BS289" t="str">
            <v>-</v>
          </cell>
          <cell r="BT289" t="str">
            <v>-</v>
          </cell>
          <cell r="BU289" t="str">
            <v>-</v>
          </cell>
          <cell r="BV289" t="str">
            <v>-</v>
          </cell>
          <cell r="BW289" t="str">
            <v>-</v>
          </cell>
          <cell r="BX289" t="str">
            <v>-</v>
          </cell>
          <cell r="BY289" t="str">
            <v>-</v>
          </cell>
          <cell r="CB289" t="str">
            <v>-</v>
          </cell>
          <cell r="CC289" t="str">
            <v>-</v>
          </cell>
          <cell r="CD289" t="str">
            <v>-</v>
          </cell>
          <cell r="CE289" t="str">
            <v>-</v>
          </cell>
          <cell r="CF289" t="str">
            <v>-</v>
          </cell>
          <cell r="CG289" t="str">
            <v>-</v>
          </cell>
          <cell r="CH289" t="str">
            <v>-</v>
          </cell>
          <cell r="CI289" t="str">
            <v>-</v>
          </cell>
          <cell r="CJ289" t="str">
            <v>-</v>
          </cell>
          <cell r="CK289" t="str">
            <v>-</v>
          </cell>
          <cell r="CL289" t="str">
            <v>-</v>
          </cell>
          <cell r="CM289" t="str">
            <v>-</v>
          </cell>
          <cell r="CN289" t="str">
            <v>-</v>
          </cell>
          <cell r="CO289" t="str">
            <v>-</v>
          </cell>
          <cell r="CP289" t="str">
            <v>-</v>
          </cell>
          <cell r="CQ289" t="str">
            <v>-</v>
          </cell>
          <cell r="CR289" t="str">
            <v>-</v>
          </cell>
          <cell r="CS289" t="str">
            <v>-</v>
          </cell>
          <cell r="CT289" t="str">
            <v>-</v>
          </cell>
          <cell r="CU289" t="str">
            <v>SAN LORENZO</v>
          </cell>
          <cell r="CV289" t="str">
            <v>-</v>
          </cell>
          <cell r="CW289" t="str">
            <v>-</v>
          </cell>
          <cell r="CX289" t="str">
            <v>-</v>
          </cell>
          <cell r="CY289" t="str">
            <v>-</v>
          </cell>
          <cell r="CZ289" t="str">
            <v>-</v>
          </cell>
          <cell r="DB289" t="str">
            <v>-</v>
          </cell>
          <cell r="DC289" t="str">
            <v>-</v>
          </cell>
          <cell r="DD289" t="str">
            <v>-</v>
          </cell>
          <cell r="DE289" t="str">
            <v>-</v>
          </cell>
          <cell r="DF289" t="str">
            <v>-</v>
          </cell>
          <cell r="DG289" t="str">
            <v>-</v>
          </cell>
        </row>
        <row r="290">
          <cell r="AT290" t="str">
            <v>-</v>
          </cell>
          <cell r="AU290" t="str">
            <v>-</v>
          </cell>
          <cell r="AV290" t="str">
            <v>-</v>
          </cell>
          <cell r="AW290" t="str">
            <v>-</v>
          </cell>
          <cell r="AX290" t="str">
            <v>-</v>
          </cell>
          <cell r="AY290" t="str">
            <v>-</v>
          </cell>
          <cell r="AZ290" t="str">
            <v>-</v>
          </cell>
          <cell r="BA290" t="str">
            <v>-</v>
          </cell>
          <cell r="BB290" t="str">
            <v>-</v>
          </cell>
          <cell r="BC290" t="str">
            <v>-</v>
          </cell>
          <cell r="BD290" t="str">
            <v>-</v>
          </cell>
          <cell r="BE290" t="str">
            <v>-</v>
          </cell>
          <cell r="BF290" t="str">
            <v>-</v>
          </cell>
          <cell r="BG290" t="str">
            <v>-</v>
          </cell>
          <cell r="BH290" t="str">
            <v>-</v>
          </cell>
          <cell r="BI290" t="str">
            <v>-</v>
          </cell>
          <cell r="BJ290" t="str">
            <v>-</v>
          </cell>
          <cell r="BK290" t="str">
            <v>-</v>
          </cell>
          <cell r="BL290" t="str">
            <v>-</v>
          </cell>
          <cell r="BM290" t="str">
            <v>20226</v>
          </cell>
          <cell r="BN290" t="str">
            <v>-</v>
          </cell>
          <cell r="BO290" t="str">
            <v>-</v>
          </cell>
          <cell r="BP290" t="str">
            <v>-</v>
          </cell>
          <cell r="BQ290" t="str">
            <v>-</v>
          </cell>
          <cell r="BR290" t="str">
            <v>-</v>
          </cell>
          <cell r="BS290" t="str">
            <v>-</v>
          </cell>
          <cell r="BT290" t="str">
            <v>-</v>
          </cell>
          <cell r="BU290" t="str">
            <v>-</v>
          </cell>
          <cell r="BV290" t="str">
            <v>-</v>
          </cell>
          <cell r="BW290" t="str">
            <v>-</v>
          </cell>
          <cell r="BX290" t="str">
            <v>-</v>
          </cell>
          <cell r="BY290" t="str">
            <v>-</v>
          </cell>
          <cell r="CB290" t="str">
            <v>-</v>
          </cell>
          <cell r="CC290" t="str">
            <v>-</v>
          </cell>
          <cell r="CD290" t="str">
            <v>-</v>
          </cell>
          <cell r="CE290" t="str">
            <v>-</v>
          </cell>
          <cell r="CF290" t="str">
            <v>-</v>
          </cell>
          <cell r="CG290" t="str">
            <v>-</v>
          </cell>
          <cell r="CH290" t="str">
            <v>-</v>
          </cell>
          <cell r="CI290" t="str">
            <v>-</v>
          </cell>
          <cell r="CJ290" t="str">
            <v>-</v>
          </cell>
          <cell r="CK290" t="str">
            <v>-</v>
          </cell>
          <cell r="CL290" t="str">
            <v>-</v>
          </cell>
          <cell r="CM290" t="str">
            <v>-</v>
          </cell>
          <cell r="CN290" t="str">
            <v>-</v>
          </cell>
          <cell r="CO290" t="str">
            <v>-</v>
          </cell>
          <cell r="CP290" t="str">
            <v>-</v>
          </cell>
          <cell r="CQ290" t="str">
            <v>-</v>
          </cell>
          <cell r="CR290" t="str">
            <v>-</v>
          </cell>
          <cell r="CS290" t="str">
            <v>-</v>
          </cell>
          <cell r="CT290" t="str">
            <v>-</v>
          </cell>
          <cell r="CU290" t="str">
            <v>SAN LORENZO ALBARRADAS</v>
          </cell>
          <cell r="CV290" t="str">
            <v>-</v>
          </cell>
          <cell r="CW290" t="str">
            <v>-</v>
          </cell>
          <cell r="CX290" t="str">
            <v>-</v>
          </cell>
          <cell r="CY290" t="str">
            <v>-</v>
          </cell>
          <cell r="CZ290" t="str">
            <v>-</v>
          </cell>
          <cell r="DB290" t="str">
            <v>-</v>
          </cell>
          <cell r="DC290" t="str">
            <v>-</v>
          </cell>
          <cell r="DD290" t="str">
            <v>-</v>
          </cell>
          <cell r="DE290" t="str">
            <v>-</v>
          </cell>
          <cell r="DF290" t="str">
            <v>-</v>
          </cell>
          <cell r="DG290" t="str">
            <v>-</v>
          </cell>
        </row>
        <row r="291">
          <cell r="AT291" t="str">
            <v>-</v>
          </cell>
          <cell r="AU291" t="str">
            <v>-</v>
          </cell>
          <cell r="AV291" t="str">
            <v>-</v>
          </cell>
          <cell r="AW291" t="str">
            <v>-</v>
          </cell>
          <cell r="AX291" t="str">
            <v>-</v>
          </cell>
          <cell r="AY291" t="str">
            <v>-</v>
          </cell>
          <cell r="AZ291" t="str">
            <v>-</v>
          </cell>
          <cell r="BA291" t="str">
            <v>-</v>
          </cell>
          <cell r="BB291" t="str">
            <v>-</v>
          </cell>
          <cell r="BC291" t="str">
            <v>-</v>
          </cell>
          <cell r="BD291" t="str">
            <v>-</v>
          </cell>
          <cell r="BE291" t="str">
            <v>-</v>
          </cell>
          <cell r="BF291" t="str">
            <v>-</v>
          </cell>
          <cell r="BG291" t="str">
            <v>-</v>
          </cell>
          <cell r="BH291" t="str">
            <v>-</v>
          </cell>
          <cell r="BI291" t="str">
            <v>-</v>
          </cell>
          <cell r="BJ291" t="str">
            <v>-</v>
          </cell>
          <cell r="BK291" t="str">
            <v>-</v>
          </cell>
          <cell r="BL291" t="str">
            <v>-</v>
          </cell>
          <cell r="BM291" t="str">
            <v>20227</v>
          </cell>
          <cell r="BN291" t="str">
            <v>-</v>
          </cell>
          <cell r="BO291" t="str">
            <v>-</v>
          </cell>
          <cell r="BP291" t="str">
            <v>-</v>
          </cell>
          <cell r="BQ291" t="str">
            <v>-</v>
          </cell>
          <cell r="BR291" t="str">
            <v>-</v>
          </cell>
          <cell r="BS291" t="str">
            <v>-</v>
          </cell>
          <cell r="BT291" t="str">
            <v>-</v>
          </cell>
          <cell r="BU291" t="str">
            <v>-</v>
          </cell>
          <cell r="BV291" t="str">
            <v>-</v>
          </cell>
          <cell r="BW291" t="str">
            <v>-</v>
          </cell>
          <cell r="BX291" t="str">
            <v>-</v>
          </cell>
          <cell r="BY291" t="str">
            <v>-</v>
          </cell>
          <cell r="CB291" t="str">
            <v>-</v>
          </cell>
          <cell r="CC291" t="str">
            <v>-</v>
          </cell>
          <cell r="CD291" t="str">
            <v>-</v>
          </cell>
          <cell r="CE291" t="str">
            <v>-</v>
          </cell>
          <cell r="CF291" t="str">
            <v>-</v>
          </cell>
          <cell r="CG291" t="str">
            <v>-</v>
          </cell>
          <cell r="CH291" t="str">
            <v>-</v>
          </cell>
          <cell r="CI291" t="str">
            <v>-</v>
          </cell>
          <cell r="CJ291" t="str">
            <v>-</v>
          </cell>
          <cell r="CK291" t="str">
            <v>-</v>
          </cell>
          <cell r="CL291" t="str">
            <v>-</v>
          </cell>
          <cell r="CM291" t="str">
            <v>-</v>
          </cell>
          <cell r="CN291" t="str">
            <v>-</v>
          </cell>
          <cell r="CO291" t="str">
            <v>-</v>
          </cell>
          <cell r="CP291" t="str">
            <v>-</v>
          </cell>
          <cell r="CQ291" t="str">
            <v>-</v>
          </cell>
          <cell r="CR291" t="str">
            <v>-</v>
          </cell>
          <cell r="CS291" t="str">
            <v>-</v>
          </cell>
          <cell r="CT291" t="str">
            <v>-</v>
          </cell>
          <cell r="CU291" t="str">
            <v>SAN LORENZO CACAOTEPEC</v>
          </cell>
          <cell r="CV291" t="str">
            <v>-</v>
          </cell>
          <cell r="CW291" t="str">
            <v>-</v>
          </cell>
          <cell r="CX291" t="str">
            <v>-</v>
          </cell>
          <cell r="CY291" t="str">
            <v>-</v>
          </cell>
          <cell r="CZ291" t="str">
            <v>-</v>
          </cell>
          <cell r="DB291" t="str">
            <v>-</v>
          </cell>
          <cell r="DC291" t="str">
            <v>-</v>
          </cell>
          <cell r="DD291" t="str">
            <v>-</v>
          </cell>
          <cell r="DE291" t="str">
            <v>-</v>
          </cell>
          <cell r="DF291" t="str">
            <v>-</v>
          </cell>
          <cell r="DG291" t="str">
            <v>-</v>
          </cell>
        </row>
        <row r="292">
          <cell r="AT292" t="str">
            <v>-</v>
          </cell>
          <cell r="AU292" t="str">
            <v>-</v>
          </cell>
          <cell r="AV292" t="str">
            <v>-</v>
          </cell>
          <cell r="AW292" t="str">
            <v>-</v>
          </cell>
          <cell r="AX292" t="str">
            <v>-</v>
          </cell>
          <cell r="AY292" t="str">
            <v>-</v>
          </cell>
          <cell r="AZ292" t="str">
            <v>-</v>
          </cell>
          <cell r="BA292" t="str">
            <v>-</v>
          </cell>
          <cell r="BB292" t="str">
            <v>-</v>
          </cell>
          <cell r="BC292" t="str">
            <v>-</v>
          </cell>
          <cell r="BD292" t="str">
            <v>-</v>
          </cell>
          <cell r="BE292" t="str">
            <v>-</v>
          </cell>
          <cell r="BF292" t="str">
            <v>-</v>
          </cell>
          <cell r="BG292" t="str">
            <v>-</v>
          </cell>
          <cell r="BH292" t="str">
            <v>-</v>
          </cell>
          <cell r="BI292" t="str">
            <v>-</v>
          </cell>
          <cell r="BJ292" t="str">
            <v>-</v>
          </cell>
          <cell r="BK292" t="str">
            <v>-</v>
          </cell>
          <cell r="BL292" t="str">
            <v>-</v>
          </cell>
          <cell r="BM292" t="str">
            <v>20228</v>
          </cell>
          <cell r="BN292" t="str">
            <v>-</v>
          </cell>
          <cell r="BO292" t="str">
            <v>-</v>
          </cell>
          <cell r="BP292" t="str">
            <v>-</v>
          </cell>
          <cell r="BQ292" t="str">
            <v>-</v>
          </cell>
          <cell r="BR292" t="str">
            <v>-</v>
          </cell>
          <cell r="BS292" t="str">
            <v>-</v>
          </cell>
          <cell r="BT292" t="str">
            <v>-</v>
          </cell>
          <cell r="BU292" t="str">
            <v>-</v>
          </cell>
          <cell r="BV292" t="str">
            <v>-</v>
          </cell>
          <cell r="BW292" t="str">
            <v>-</v>
          </cell>
          <cell r="BX292" t="str">
            <v>-</v>
          </cell>
          <cell r="BY292" t="str">
            <v>-</v>
          </cell>
          <cell r="CB292" t="str">
            <v>-</v>
          </cell>
          <cell r="CC292" t="str">
            <v>-</v>
          </cell>
          <cell r="CD292" t="str">
            <v>-</v>
          </cell>
          <cell r="CE292" t="str">
            <v>-</v>
          </cell>
          <cell r="CF292" t="str">
            <v>-</v>
          </cell>
          <cell r="CG292" t="str">
            <v>-</v>
          </cell>
          <cell r="CH292" t="str">
            <v>-</v>
          </cell>
          <cell r="CI292" t="str">
            <v>-</v>
          </cell>
          <cell r="CJ292" t="str">
            <v>-</v>
          </cell>
          <cell r="CK292" t="str">
            <v>-</v>
          </cell>
          <cell r="CL292" t="str">
            <v>-</v>
          </cell>
          <cell r="CM292" t="str">
            <v>-</v>
          </cell>
          <cell r="CN292" t="str">
            <v>-</v>
          </cell>
          <cell r="CO292" t="str">
            <v>-</v>
          </cell>
          <cell r="CP292" t="str">
            <v>-</v>
          </cell>
          <cell r="CQ292" t="str">
            <v>-</v>
          </cell>
          <cell r="CR292" t="str">
            <v>-</v>
          </cell>
          <cell r="CS292" t="str">
            <v>-</v>
          </cell>
          <cell r="CT292" t="str">
            <v>-</v>
          </cell>
          <cell r="CU292" t="str">
            <v>SAN LORENZO CUAUNECUILTITLA</v>
          </cell>
          <cell r="CV292" t="str">
            <v>-</v>
          </cell>
          <cell r="CW292" t="str">
            <v>-</v>
          </cell>
          <cell r="CX292" t="str">
            <v>-</v>
          </cell>
          <cell r="CY292" t="str">
            <v>-</v>
          </cell>
          <cell r="CZ292" t="str">
            <v>-</v>
          </cell>
          <cell r="DB292" t="str">
            <v>-</v>
          </cell>
          <cell r="DC292" t="str">
            <v>-</v>
          </cell>
          <cell r="DD292" t="str">
            <v>-</v>
          </cell>
          <cell r="DE292" t="str">
            <v>-</v>
          </cell>
          <cell r="DF292" t="str">
            <v>-</v>
          </cell>
          <cell r="DG292" t="str">
            <v>-</v>
          </cell>
        </row>
        <row r="293">
          <cell r="AT293" t="str">
            <v>-</v>
          </cell>
          <cell r="AU293" t="str">
            <v>-</v>
          </cell>
          <cell r="AV293" t="str">
            <v>-</v>
          </cell>
          <cell r="AW293" t="str">
            <v>-</v>
          </cell>
          <cell r="AX293" t="str">
            <v>-</v>
          </cell>
          <cell r="AY293" t="str">
            <v>-</v>
          </cell>
          <cell r="AZ293" t="str">
            <v>-</v>
          </cell>
          <cell r="BA293" t="str">
            <v>-</v>
          </cell>
          <cell r="BB293" t="str">
            <v>-</v>
          </cell>
          <cell r="BC293" t="str">
            <v>-</v>
          </cell>
          <cell r="BD293" t="str">
            <v>-</v>
          </cell>
          <cell r="BE293" t="str">
            <v>-</v>
          </cell>
          <cell r="BF293" t="str">
            <v>-</v>
          </cell>
          <cell r="BG293" t="str">
            <v>-</v>
          </cell>
          <cell r="BH293" t="str">
            <v>-</v>
          </cell>
          <cell r="BI293" t="str">
            <v>-</v>
          </cell>
          <cell r="BJ293" t="str">
            <v>-</v>
          </cell>
          <cell r="BK293" t="str">
            <v>-</v>
          </cell>
          <cell r="BL293" t="str">
            <v>-</v>
          </cell>
          <cell r="BM293" t="str">
            <v>20229</v>
          </cell>
          <cell r="BN293" t="str">
            <v>-</v>
          </cell>
          <cell r="BO293" t="str">
            <v>-</v>
          </cell>
          <cell r="BP293" t="str">
            <v>-</v>
          </cell>
          <cell r="BQ293" t="str">
            <v>-</v>
          </cell>
          <cell r="BR293" t="str">
            <v>-</v>
          </cell>
          <cell r="BS293" t="str">
            <v>-</v>
          </cell>
          <cell r="BT293" t="str">
            <v>-</v>
          </cell>
          <cell r="BU293" t="str">
            <v>-</v>
          </cell>
          <cell r="BV293" t="str">
            <v>-</v>
          </cell>
          <cell r="BW293" t="str">
            <v>-</v>
          </cell>
          <cell r="BX293" t="str">
            <v>-</v>
          </cell>
          <cell r="BY293" t="str">
            <v>-</v>
          </cell>
          <cell r="CB293" t="str">
            <v>-</v>
          </cell>
          <cell r="CC293" t="str">
            <v>-</v>
          </cell>
          <cell r="CD293" t="str">
            <v>-</v>
          </cell>
          <cell r="CE293" t="str">
            <v>-</v>
          </cell>
          <cell r="CF293" t="str">
            <v>-</v>
          </cell>
          <cell r="CG293" t="str">
            <v>-</v>
          </cell>
          <cell r="CH293" t="str">
            <v>-</v>
          </cell>
          <cell r="CI293" t="str">
            <v>-</v>
          </cell>
          <cell r="CJ293" t="str">
            <v>-</v>
          </cell>
          <cell r="CK293" t="str">
            <v>-</v>
          </cell>
          <cell r="CL293" t="str">
            <v>-</v>
          </cell>
          <cell r="CM293" t="str">
            <v>-</v>
          </cell>
          <cell r="CN293" t="str">
            <v>-</v>
          </cell>
          <cell r="CO293" t="str">
            <v>-</v>
          </cell>
          <cell r="CP293" t="str">
            <v>-</v>
          </cell>
          <cell r="CQ293" t="str">
            <v>-</v>
          </cell>
          <cell r="CR293" t="str">
            <v>-</v>
          </cell>
          <cell r="CS293" t="str">
            <v>-</v>
          </cell>
          <cell r="CT293" t="str">
            <v>-</v>
          </cell>
          <cell r="CU293" t="str">
            <v>SAN LORENZO TEXMELÚCAN</v>
          </cell>
          <cell r="CV293" t="str">
            <v>-</v>
          </cell>
          <cell r="CW293" t="str">
            <v>-</v>
          </cell>
          <cell r="CX293" t="str">
            <v>-</v>
          </cell>
          <cell r="CY293" t="str">
            <v>-</v>
          </cell>
          <cell r="CZ293" t="str">
            <v>-</v>
          </cell>
          <cell r="DB293" t="str">
            <v>-</v>
          </cell>
          <cell r="DC293" t="str">
            <v>-</v>
          </cell>
          <cell r="DD293" t="str">
            <v>-</v>
          </cell>
          <cell r="DE293" t="str">
            <v>-</v>
          </cell>
          <cell r="DF293" t="str">
            <v>-</v>
          </cell>
          <cell r="DG293" t="str">
            <v>-</v>
          </cell>
        </row>
        <row r="294">
          <cell r="AT294" t="str">
            <v>-</v>
          </cell>
          <cell r="AU294" t="str">
            <v>-</v>
          </cell>
          <cell r="AV294" t="str">
            <v>-</v>
          </cell>
          <cell r="AW294" t="str">
            <v>-</v>
          </cell>
          <cell r="AX294" t="str">
            <v>-</v>
          </cell>
          <cell r="AY294" t="str">
            <v>-</v>
          </cell>
          <cell r="AZ294" t="str">
            <v>-</v>
          </cell>
          <cell r="BA294" t="str">
            <v>-</v>
          </cell>
          <cell r="BB294" t="str">
            <v>-</v>
          </cell>
          <cell r="BC294" t="str">
            <v>-</v>
          </cell>
          <cell r="BD294" t="str">
            <v>-</v>
          </cell>
          <cell r="BE294" t="str">
            <v>-</v>
          </cell>
          <cell r="BF294" t="str">
            <v>-</v>
          </cell>
          <cell r="BG294" t="str">
            <v>-</v>
          </cell>
          <cell r="BH294" t="str">
            <v>-</v>
          </cell>
          <cell r="BI294" t="str">
            <v>-</v>
          </cell>
          <cell r="BJ294" t="str">
            <v>-</v>
          </cell>
          <cell r="BK294" t="str">
            <v>-</v>
          </cell>
          <cell r="BL294" t="str">
            <v>-</v>
          </cell>
          <cell r="BM294" t="str">
            <v>20230</v>
          </cell>
          <cell r="BN294" t="str">
            <v>-</v>
          </cell>
          <cell r="BO294" t="str">
            <v>-</v>
          </cell>
          <cell r="BP294" t="str">
            <v>-</v>
          </cell>
          <cell r="BQ294" t="str">
            <v>-</v>
          </cell>
          <cell r="BR294" t="str">
            <v>-</v>
          </cell>
          <cell r="BS294" t="str">
            <v>-</v>
          </cell>
          <cell r="BT294" t="str">
            <v>-</v>
          </cell>
          <cell r="BU294" t="str">
            <v>-</v>
          </cell>
          <cell r="BV294" t="str">
            <v>-</v>
          </cell>
          <cell r="BW294" t="str">
            <v>-</v>
          </cell>
          <cell r="BX294" t="str">
            <v>-</v>
          </cell>
          <cell r="BY294" t="str">
            <v>-</v>
          </cell>
          <cell r="CB294" t="str">
            <v>-</v>
          </cell>
          <cell r="CC294" t="str">
            <v>-</v>
          </cell>
          <cell r="CD294" t="str">
            <v>-</v>
          </cell>
          <cell r="CE294" t="str">
            <v>-</v>
          </cell>
          <cell r="CF294" t="str">
            <v>-</v>
          </cell>
          <cell r="CG294" t="str">
            <v>-</v>
          </cell>
          <cell r="CH294" t="str">
            <v>-</v>
          </cell>
          <cell r="CI294" t="str">
            <v>-</v>
          </cell>
          <cell r="CJ294" t="str">
            <v>-</v>
          </cell>
          <cell r="CK294" t="str">
            <v>-</v>
          </cell>
          <cell r="CL294" t="str">
            <v>-</v>
          </cell>
          <cell r="CM294" t="str">
            <v>-</v>
          </cell>
          <cell r="CN294" t="str">
            <v>-</v>
          </cell>
          <cell r="CO294" t="str">
            <v>-</v>
          </cell>
          <cell r="CP294" t="str">
            <v>-</v>
          </cell>
          <cell r="CQ294" t="str">
            <v>-</v>
          </cell>
          <cell r="CR294" t="str">
            <v>-</v>
          </cell>
          <cell r="CS294" t="str">
            <v>-</v>
          </cell>
          <cell r="CT294" t="str">
            <v>-</v>
          </cell>
          <cell r="CU294" t="str">
            <v>SAN LORENZO VICTORIA</v>
          </cell>
          <cell r="CV294" t="str">
            <v>-</v>
          </cell>
          <cell r="CW294" t="str">
            <v>-</v>
          </cell>
          <cell r="CX294" t="str">
            <v>-</v>
          </cell>
          <cell r="CY294" t="str">
            <v>-</v>
          </cell>
          <cell r="CZ294" t="str">
            <v>-</v>
          </cell>
          <cell r="DB294" t="str">
            <v>-</v>
          </cell>
          <cell r="DC294" t="str">
            <v>-</v>
          </cell>
          <cell r="DD294" t="str">
            <v>-</v>
          </cell>
          <cell r="DE294" t="str">
            <v>-</v>
          </cell>
          <cell r="DF294" t="str">
            <v>-</v>
          </cell>
          <cell r="DG294" t="str">
            <v>-</v>
          </cell>
        </row>
        <row r="295">
          <cell r="AT295" t="str">
            <v>-</v>
          </cell>
          <cell r="AU295" t="str">
            <v>-</v>
          </cell>
          <cell r="AV295" t="str">
            <v>-</v>
          </cell>
          <cell r="AW295" t="str">
            <v>-</v>
          </cell>
          <cell r="AX295" t="str">
            <v>-</v>
          </cell>
          <cell r="AY295" t="str">
            <v>-</v>
          </cell>
          <cell r="AZ295" t="str">
            <v>-</v>
          </cell>
          <cell r="BA295" t="str">
            <v>-</v>
          </cell>
          <cell r="BB295" t="str">
            <v>-</v>
          </cell>
          <cell r="BC295" t="str">
            <v>-</v>
          </cell>
          <cell r="BD295" t="str">
            <v>-</v>
          </cell>
          <cell r="BE295" t="str">
            <v>-</v>
          </cell>
          <cell r="BF295" t="str">
            <v>-</v>
          </cell>
          <cell r="BG295" t="str">
            <v>-</v>
          </cell>
          <cell r="BH295" t="str">
            <v>-</v>
          </cell>
          <cell r="BI295" t="str">
            <v>-</v>
          </cell>
          <cell r="BJ295" t="str">
            <v>-</v>
          </cell>
          <cell r="BK295" t="str">
            <v>-</v>
          </cell>
          <cell r="BL295" t="str">
            <v>-</v>
          </cell>
          <cell r="BM295" t="str">
            <v>20231</v>
          </cell>
          <cell r="BN295" t="str">
            <v>-</v>
          </cell>
          <cell r="BO295" t="str">
            <v>-</v>
          </cell>
          <cell r="BP295" t="str">
            <v>-</v>
          </cell>
          <cell r="BQ295" t="str">
            <v>-</v>
          </cell>
          <cell r="BR295" t="str">
            <v>-</v>
          </cell>
          <cell r="BS295" t="str">
            <v>-</v>
          </cell>
          <cell r="BT295" t="str">
            <v>-</v>
          </cell>
          <cell r="BU295" t="str">
            <v>-</v>
          </cell>
          <cell r="BV295" t="str">
            <v>-</v>
          </cell>
          <cell r="BW295" t="str">
            <v>-</v>
          </cell>
          <cell r="BX295" t="str">
            <v>-</v>
          </cell>
          <cell r="BY295" t="str">
            <v>-</v>
          </cell>
          <cell r="CB295" t="str">
            <v>-</v>
          </cell>
          <cell r="CC295" t="str">
            <v>-</v>
          </cell>
          <cell r="CD295" t="str">
            <v>-</v>
          </cell>
          <cell r="CE295" t="str">
            <v>-</v>
          </cell>
          <cell r="CF295" t="str">
            <v>-</v>
          </cell>
          <cell r="CG295" t="str">
            <v>-</v>
          </cell>
          <cell r="CH295" t="str">
            <v>-</v>
          </cell>
          <cell r="CI295" t="str">
            <v>-</v>
          </cell>
          <cell r="CJ295" t="str">
            <v>-</v>
          </cell>
          <cell r="CK295" t="str">
            <v>-</v>
          </cell>
          <cell r="CL295" t="str">
            <v>-</v>
          </cell>
          <cell r="CM295" t="str">
            <v>-</v>
          </cell>
          <cell r="CN295" t="str">
            <v>-</v>
          </cell>
          <cell r="CO295" t="str">
            <v>-</v>
          </cell>
          <cell r="CP295" t="str">
            <v>-</v>
          </cell>
          <cell r="CQ295" t="str">
            <v>-</v>
          </cell>
          <cell r="CR295" t="str">
            <v>-</v>
          </cell>
          <cell r="CS295" t="str">
            <v>-</v>
          </cell>
          <cell r="CT295" t="str">
            <v>-</v>
          </cell>
          <cell r="CU295" t="str">
            <v>SAN LUCAS CAMOTLÁN</v>
          </cell>
          <cell r="CV295" t="str">
            <v>-</v>
          </cell>
          <cell r="CW295" t="str">
            <v>-</v>
          </cell>
          <cell r="CX295" t="str">
            <v>-</v>
          </cell>
          <cell r="CY295" t="str">
            <v>-</v>
          </cell>
          <cell r="CZ295" t="str">
            <v>-</v>
          </cell>
          <cell r="DB295" t="str">
            <v>-</v>
          </cell>
          <cell r="DC295" t="str">
            <v>-</v>
          </cell>
          <cell r="DD295" t="str">
            <v>-</v>
          </cell>
          <cell r="DE295" t="str">
            <v>-</v>
          </cell>
          <cell r="DF295" t="str">
            <v>-</v>
          </cell>
          <cell r="DG295" t="str">
            <v>-</v>
          </cell>
        </row>
        <row r="296">
          <cell r="AT296" t="str">
            <v>-</v>
          </cell>
          <cell r="AU296" t="str">
            <v>-</v>
          </cell>
          <cell r="AV296" t="str">
            <v>-</v>
          </cell>
          <cell r="AW296" t="str">
            <v>-</v>
          </cell>
          <cell r="AX296" t="str">
            <v>-</v>
          </cell>
          <cell r="AY296" t="str">
            <v>-</v>
          </cell>
          <cell r="AZ296" t="str">
            <v>-</v>
          </cell>
          <cell r="BA296" t="str">
            <v>-</v>
          </cell>
          <cell r="BB296" t="str">
            <v>-</v>
          </cell>
          <cell r="BC296" t="str">
            <v>-</v>
          </cell>
          <cell r="BD296" t="str">
            <v>-</v>
          </cell>
          <cell r="BE296" t="str">
            <v>-</v>
          </cell>
          <cell r="BF296" t="str">
            <v>-</v>
          </cell>
          <cell r="BG296" t="str">
            <v>-</v>
          </cell>
          <cell r="BH296" t="str">
            <v>-</v>
          </cell>
          <cell r="BI296" t="str">
            <v>-</v>
          </cell>
          <cell r="BJ296" t="str">
            <v>-</v>
          </cell>
          <cell r="BK296" t="str">
            <v>-</v>
          </cell>
          <cell r="BL296" t="str">
            <v>-</v>
          </cell>
          <cell r="BM296" t="str">
            <v>20232</v>
          </cell>
          <cell r="BN296" t="str">
            <v>-</v>
          </cell>
          <cell r="BO296" t="str">
            <v>-</v>
          </cell>
          <cell r="BP296" t="str">
            <v>-</v>
          </cell>
          <cell r="BQ296" t="str">
            <v>-</v>
          </cell>
          <cell r="BR296" t="str">
            <v>-</v>
          </cell>
          <cell r="BS296" t="str">
            <v>-</v>
          </cell>
          <cell r="BT296" t="str">
            <v>-</v>
          </cell>
          <cell r="BU296" t="str">
            <v>-</v>
          </cell>
          <cell r="BV296" t="str">
            <v>-</v>
          </cell>
          <cell r="BW296" t="str">
            <v>-</v>
          </cell>
          <cell r="BX296" t="str">
            <v>-</v>
          </cell>
          <cell r="BY296" t="str">
            <v>-</v>
          </cell>
          <cell r="CB296" t="str">
            <v>-</v>
          </cell>
          <cell r="CC296" t="str">
            <v>-</v>
          </cell>
          <cell r="CD296" t="str">
            <v>-</v>
          </cell>
          <cell r="CE296" t="str">
            <v>-</v>
          </cell>
          <cell r="CF296" t="str">
            <v>-</v>
          </cell>
          <cell r="CG296" t="str">
            <v>-</v>
          </cell>
          <cell r="CH296" t="str">
            <v>-</v>
          </cell>
          <cell r="CI296" t="str">
            <v>-</v>
          </cell>
          <cell r="CJ296" t="str">
            <v>-</v>
          </cell>
          <cell r="CK296" t="str">
            <v>-</v>
          </cell>
          <cell r="CL296" t="str">
            <v>-</v>
          </cell>
          <cell r="CM296" t="str">
            <v>-</v>
          </cell>
          <cell r="CN296" t="str">
            <v>-</v>
          </cell>
          <cell r="CO296" t="str">
            <v>-</v>
          </cell>
          <cell r="CP296" t="str">
            <v>-</v>
          </cell>
          <cell r="CQ296" t="str">
            <v>-</v>
          </cell>
          <cell r="CR296" t="str">
            <v>-</v>
          </cell>
          <cell r="CS296" t="str">
            <v>-</v>
          </cell>
          <cell r="CT296" t="str">
            <v>-</v>
          </cell>
          <cell r="CU296" t="str">
            <v>SAN LUCAS OJITLÁN</v>
          </cell>
          <cell r="CV296" t="str">
            <v>-</v>
          </cell>
          <cell r="CW296" t="str">
            <v>-</v>
          </cell>
          <cell r="CX296" t="str">
            <v>-</v>
          </cell>
          <cell r="CY296" t="str">
            <v>-</v>
          </cell>
          <cell r="CZ296" t="str">
            <v>-</v>
          </cell>
          <cell r="DB296" t="str">
            <v>-</v>
          </cell>
          <cell r="DC296" t="str">
            <v>-</v>
          </cell>
          <cell r="DD296" t="str">
            <v>-</v>
          </cell>
          <cell r="DE296" t="str">
            <v>-</v>
          </cell>
          <cell r="DF296" t="str">
            <v>-</v>
          </cell>
          <cell r="DG296" t="str">
            <v>-</v>
          </cell>
        </row>
        <row r="297">
          <cell r="AT297" t="str">
            <v>-</v>
          </cell>
          <cell r="AU297" t="str">
            <v>-</v>
          </cell>
          <cell r="AV297" t="str">
            <v>-</v>
          </cell>
          <cell r="AW297" t="str">
            <v>-</v>
          </cell>
          <cell r="AX297" t="str">
            <v>-</v>
          </cell>
          <cell r="AY297" t="str">
            <v>-</v>
          </cell>
          <cell r="AZ297" t="str">
            <v>-</v>
          </cell>
          <cell r="BA297" t="str">
            <v>-</v>
          </cell>
          <cell r="BB297" t="str">
            <v>-</v>
          </cell>
          <cell r="BC297" t="str">
            <v>-</v>
          </cell>
          <cell r="BD297" t="str">
            <v>-</v>
          </cell>
          <cell r="BE297" t="str">
            <v>-</v>
          </cell>
          <cell r="BF297" t="str">
            <v>-</v>
          </cell>
          <cell r="BG297" t="str">
            <v>-</v>
          </cell>
          <cell r="BH297" t="str">
            <v>-</v>
          </cell>
          <cell r="BI297" t="str">
            <v>-</v>
          </cell>
          <cell r="BJ297" t="str">
            <v>-</v>
          </cell>
          <cell r="BK297" t="str">
            <v>-</v>
          </cell>
          <cell r="BL297" t="str">
            <v>-</v>
          </cell>
          <cell r="BM297" t="str">
            <v>20233</v>
          </cell>
          <cell r="BN297" t="str">
            <v>-</v>
          </cell>
          <cell r="BO297" t="str">
            <v>-</v>
          </cell>
          <cell r="BP297" t="str">
            <v>-</v>
          </cell>
          <cell r="BQ297" t="str">
            <v>-</v>
          </cell>
          <cell r="BR297" t="str">
            <v>-</v>
          </cell>
          <cell r="BS297" t="str">
            <v>-</v>
          </cell>
          <cell r="BT297" t="str">
            <v>-</v>
          </cell>
          <cell r="BU297" t="str">
            <v>-</v>
          </cell>
          <cell r="BV297" t="str">
            <v>-</v>
          </cell>
          <cell r="BW297" t="str">
            <v>-</v>
          </cell>
          <cell r="BX297" t="str">
            <v>-</v>
          </cell>
          <cell r="BY297" t="str">
            <v>-</v>
          </cell>
          <cell r="CB297" t="str">
            <v>-</v>
          </cell>
          <cell r="CC297" t="str">
            <v>-</v>
          </cell>
          <cell r="CD297" t="str">
            <v>-</v>
          </cell>
          <cell r="CE297" t="str">
            <v>-</v>
          </cell>
          <cell r="CF297" t="str">
            <v>-</v>
          </cell>
          <cell r="CG297" t="str">
            <v>-</v>
          </cell>
          <cell r="CH297" t="str">
            <v>-</v>
          </cell>
          <cell r="CI297" t="str">
            <v>-</v>
          </cell>
          <cell r="CJ297" t="str">
            <v>-</v>
          </cell>
          <cell r="CK297" t="str">
            <v>-</v>
          </cell>
          <cell r="CL297" t="str">
            <v>-</v>
          </cell>
          <cell r="CM297" t="str">
            <v>-</v>
          </cell>
          <cell r="CN297" t="str">
            <v>-</v>
          </cell>
          <cell r="CO297" t="str">
            <v>-</v>
          </cell>
          <cell r="CP297" t="str">
            <v>-</v>
          </cell>
          <cell r="CQ297" t="str">
            <v>-</v>
          </cell>
          <cell r="CR297" t="str">
            <v>-</v>
          </cell>
          <cell r="CS297" t="str">
            <v>-</v>
          </cell>
          <cell r="CT297" t="str">
            <v>-</v>
          </cell>
          <cell r="CU297" t="str">
            <v>SAN LUCAS QUIAVINÍ</v>
          </cell>
          <cell r="CV297" t="str">
            <v>-</v>
          </cell>
          <cell r="CW297" t="str">
            <v>-</v>
          </cell>
          <cell r="CX297" t="str">
            <v>-</v>
          </cell>
          <cell r="CY297" t="str">
            <v>-</v>
          </cell>
          <cell r="CZ297" t="str">
            <v>-</v>
          </cell>
          <cell r="DB297" t="str">
            <v>-</v>
          </cell>
          <cell r="DC297" t="str">
            <v>-</v>
          </cell>
          <cell r="DD297" t="str">
            <v>-</v>
          </cell>
          <cell r="DE297" t="str">
            <v>-</v>
          </cell>
          <cell r="DF297" t="str">
            <v>-</v>
          </cell>
          <cell r="DG297" t="str">
            <v>-</v>
          </cell>
        </row>
        <row r="298">
          <cell r="AT298" t="str">
            <v>-</v>
          </cell>
          <cell r="AU298" t="str">
            <v>-</v>
          </cell>
          <cell r="AV298" t="str">
            <v>-</v>
          </cell>
          <cell r="AW298" t="str">
            <v>-</v>
          </cell>
          <cell r="AX298" t="str">
            <v>-</v>
          </cell>
          <cell r="AY298" t="str">
            <v>-</v>
          </cell>
          <cell r="AZ298" t="str">
            <v>-</v>
          </cell>
          <cell r="BA298" t="str">
            <v>-</v>
          </cell>
          <cell r="BB298" t="str">
            <v>-</v>
          </cell>
          <cell r="BC298" t="str">
            <v>-</v>
          </cell>
          <cell r="BD298" t="str">
            <v>-</v>
          </cell>
          <cell r="BE298" t="str">
            <v>-</v>
          </cell>
          <cell r="BF298" t="str">
            <v>-</v>
          </cell>
          <cell r="BG298" t="str">
            <v>-</v>
          </cell>
          <cell r="BH298" t="str">
            <v>-</v>
          </cell>
          <cell r="BI298" t="str">
            <v>-</v>
          </cell>
          <cell r="BJ298" t="str">
            <v>-</v>
          </cell>
          <cell r="BK298" t="str">
            <v>-</v>
          </cell>
          <cell r="BL298" t="str">
            <v>-</v>
          </cell>
          <cell r="BM298" t="str">
            <v>20234</v>
          </cell>
          <cell r="BN298" t="str">
            <v>-</v>
          </cell>
          <cell r="BO298" t="str">
            <v>-</v>
          </cell>
          <cell r="BP298" t="str">
            <v>-</v>
          </cell>
          <cell r="BQ298" t="str">
            <v>-</v>
          </cell>
          <cell r="BR298" t="str">
            <v>-</v>
          </cell>
          <cell r="BS298" t="str">
            <v>-</v>
          </cell>
          <cell r="BT298" t="str">
            <v>-</v>
          </cell>
          <cell r="BU298" t="str">
            <v>-</v>
          </cell>
          <cell r="BV298" t="str">
            <v>-</v>
          </cell>
          <cell r="BW298" t="str">
            <v>-</v>
          </cell>
          <cell r="BX298" t="str">
            <v>-</v>
          </cell>
          <cell r="BY298" t="str">
            <v>-</v>
          </cell>
          <cell r="CB298" t="str">
            <v>-</v>
          </cell>
          <cell r="CC298" t="str">
            <v>-</v>
          </cell>
          <cell r="CD298" t="str">
            <v>-</v>
          </cell>
          <cell r="CE298" t="str">
            <v>-</v>
          </cell>
          <cell r="CF298" t="str">
            <v>-</v>
          </cell>
          <cell r="CG298" t="str">
            <v>-</v>
          </cell>
          <cell r="CH298" t="str">
            <v>-</v>
          </cell>
          <cell r="CI298" t="str">
            <v>-</v>
          </cell>
          <cell r="CJ298" t="str">
            <v>-</v>
          </cell>
          <cell r="CK298" t="str">
            <v>-</v>
          </cell>
          <cell r="CL298" t="str">
            <v>-</v>
          </cell>
          <cell r="CM298" t="str">
            <v>-</v>
          </cell>
          <cell r="CN298" t="str">
            <v>-</v>
          </cell>
          <cell r="CO298" t="str">
            <v>-</v>
          </cell>
          <cell r="CP298" t="str">
            <v>-</v>
          </cell>
          <cell r="CQ298" t="str">
            <v>-</v>
          </cell>
          <cell r="CR298" t="str">
            <v>-</v>
          </cell>
          <cell r="CS298" t="str">
            <v>-</v>
          </cell>
          <cell r="CT298" t="str">
            <v>-</v>
          </cell>
          <cell r="CU298" t="str">
            <v>SAN LUCAS ZOQUIÁPAM</v>
          </cell>
          <cell r="CV298" t="str">
            <v>-</v>
          </cell>
          <cell r="CW298" t="str">
            <v>-</v>
          </cell>
          <cell r="CX298" t="str">
            <v>-</v>
          </cell>
          <cell r="CY298" t="str">
            <v>-</v>
          </cell>
          <cell r="CZ298" t="str">
            <v>-</v>
          </cell>
          <cell r="DB298" t="str">
            <v>-</v>
          </cell>
          <cell r="DC298" t="str">
            <v>-</v>
          </cell>
          <cell r="DD298" t="str">
            <v>-</v>
          </cell>
          <cell r="DE298" t="str">
            <v>-</v>
          </cell>
          <cell r="DF298" t="str">
            <v>-</v>
          </cell>
          <cell r="DG298" t="str">
            <v>-</v>
          </cell>
        </row>
        <row r="299">
          <cell r="AT299" t="str">
            <v>-</v>
          </cell>
          <cell r="AU299" t="str">
            <v>-</v>
          </cell>
          <cell r="AV299" t="str">
            <v>-</v>
          </cell>
          <cell r="AW299" t="str">
            <v>-</v>
          </cell>
          <cell r="AX299" t="str">
            <v>-</v>
          </cell>
          <cell r="AY299" t="str">
            <v>-</v>
          </cell>
          <cell r="AZ299" t="str">
            <v>-</v>
          </cell>
          <cell r="BA299" t="str">
            <v>-</v>
          </cell>
          <cell r="BB299" t="str">
            <v>-</v>
          </cell>
          <cell r="BC299" t="str">
            <v>-</v>
          </cell>
          <cell r="BD299" t="str">
            <v>-</v>
          </cell>
          <cell r="BE299" t="str">
            <v>-</v>
          </cell>
          <cell r="BF299" t="str">
            <v>-</v>
          </cell>
          <cell r="BG299" t="str">
            <v>-</v>
          </cell>
          <cell r="BH299" t="str">
            <v>-</v>
          </cell>
          <cell r="BI299" t="str">
            <v>-</v>
          </cell>
          <cell r="BJ299" t="str">
            <v>-</v>
          </cell>
          <cell r="BK299" t="str">
            <v>-</v>
          </cell>
          <cell r="BL299" t="str">
            <v>-</v>
          </cell>
          <cell r="BM299" t="str">
            <v>20235</v>
          </cell>
          <cell r="BN299" t="str">
            <v>-</v>
          </cell>
          <cell r="BO299" t="str">
            <v>-</v>
          </cell>
          <cell r="BP299" t="str">
            <v>-</v>
          </cell>
          <cell r="BQ299" t="str">
            <v>-</v>
          </cell>
          <cell r="BR299" t="str">
            <v>-</v>
          </cell>
          <cell r="BS299" t="str">
            <v>-</v>
          </cell>
          <cell r="BT299" t="str">
            <v>-</v>
          </cell>
          <cell r="BU299" t="str">
            <v>-</v>
          </cell>
          <cell r="BV299" t="str">
            <v>-</v>
          </cell>
          <cell r="BW299" t="str">
            <v>-</v>
          </cell>
          <cell r="BX299" t="str">
            <v>-</v>
          </cell>
          <cell r="BY299" t="str">
            <v>-</v>
          </cell>
          <cell r="CB299" t="str">
            <v>-</v>
          </cell>
          <cell r="CC299" t="str">
            <v>-</v>
          </cell>
          <cell r="CD299" t="str">
            <v>-</v>
          </cell>
          <cell r="CE299" t="str">
            <v>-</v>
          </cell>
          <cell r="CF299" t="str">
            <v>-</v>
          </cell>
          <cell r="CG299" t="str">
            <v>-</v>
          </cell>
          <cell r="CH299" t="str">
            <v>-</v>
          </cell>
          <cell r="CI299" t="str">
            <v>-</v>
          </cell>
          <cell r="CJ299" t="str">
            <v>-</v>
          </cell>
          <cell r="CK299" t="str">
            <v>-</v>
          </cell>
          <cell r="CL299" t="str">
            <v>-</v>
          </cell>
          <cell r="CM299" t="str">
            <v>-</v>
          </cell>
          <cell r="CN299" t="str">
            <v>-</v>
          </cell>
          <cell r="CO299" t="str">
            <v>-</v>
          </cell>
          <cell r="CP299" t="str">
            <v>-</v>
          </cell>
          <cell r="CQ299" t="str">
            <v>-</v>
          </cell>
          <cell r="CR299" t="str">
            <v>-</v>
          </cell>
          <cell r="CS299" t="str">
            <v>-</v>
          </cell>
          <cell r="CT299" t="str">
            <v>-</v>
          </cell>
          <cell r="CU299" t="str">
            <v>SAN LUIS AMATLÁN</v>
          </cell>
          <cell r="CV299" t="str">
            <v>-</v>
          </cell>
          <cell r="CW299" t="str">
            <v>-</v>
          </cell>
          <cell r="CX299" t="str">
            <v>-</v>
          </cell>
          <cell r="CY299" t="str">
            <v>-</v>
          </cell>
          <cell r="CZ299" t="str">
            <v>-</v>
          </cell>
          <cell r="DB299" t="str">
            <v>-</v>
          </cell>
          <cell r="DC299" t="str">
            <v>-</v>
          </cell>
          <cell r="DD299" t="str">
            <v>-</v>
          </cell>
          <cell r="DE299" t="str">
            <v>-</v>
          </cell>
          <cell r="DF299" t="str">
            <v>-</v>
          </cell>
          <cell r="DG299" t="str">
            <v>-</v>
          </cell>
        </row>
        <row r="300">
          <cell r="AT300" t="str">
            <v>-</v>
          </cell>
          <cell r="AU300" t="str">
            <v>-</v>
          </cell>
          <cell r="AV300" t="str">
            <v>-</v>
          </cell>
          <cell r="AW300" t="str">
            <v>-</v>
          </cell>
          <cell r="AX300" t="str">
            <v>-</v>
          </cell>
          <cell r="AY300" t="str">
            <v>-</v>
          </cell>
          <cell r="AZ300" t="str">
            <v>-</v>
          </cell>
          <cell r="BA300" t="str">
            <v>-</v>
          </cell>
          <cell r="BB300" t="str">
            <v>-</v>
          </cell>
          <cell r="BC300" t="str">
            <v>-</v>
          </cell>
          <cell r="BD300" t="str">
            <v>-</v>
          </cell>
          <cell r="BE300" t="str">
            <v>-</v>
          </cell>
          <cell r="BF300" t="str">
            <v>-</v>
          </cell>
          <cell r="BG300" t="str">
            <v>-</v>
          </cell>
          <cell r="BH300" t="str">
            <v>-</v>
          </cell>
          <cell r="BI300" t="str">
            <v>-</v>
          </cell>
          <cell r="BJ300" t="str">
            <v>-</v>
          </cell>
          <cell r="BK300" t="str">
            <v>-</v>
          </cell>
          <cell r="BL300" t="str">
            <v>-</v>
          </cell>
          <cell r="BM300" t="str">
            <v>20236</v>
          </cell>
          <cell r="BN300" t="str">
            <v>-</v>
          </cell>
          <cell r="BO300" t="str">
            <v>-</v>
          </cell>
          <cell r="BP300" t="str">
            <v>-</v>
          </cell>
          <cell r="BQ300" t="str">
            <v>-</v>
          </cell>
          <cell r="BR300" t="str">
            <v>-</v>
          </cell>
          <cell r="BS300" t="str">
            <v>-</v>
          </cell>
          <cell r="BT300" t="str">
            <v>-</v>
          </cell>
          <cell r="BU300" t="str">
            <v>-</v>
          </cell>
          <cell r="BV300" t="str">
            <v>-</v>
          </cell>
          <cell r="BW300" t="str">
            <v>-</v>
          </cell>
          <cell r="BX300" t="str">
            <v>-</v>
          </cell>
          <cell r="BY300" t="str">
            <v>-</v>
          </cell>
          <cell r="CB300" t="str">
            <v>-</v>
          </cell>
          <cell r="CC300" t="str">
            <v>-</v>
          </cell>
          <cell r="CD300" t="str">
            <v>-</v>
          </cell>
          <cell r="CE300" t="str">
            <v>-</v>
          </cell>
          <cell r="CF300" t="str">
            <v>-</v>
          </cell>
          <cell r="CG300" t="str">
            <v>-</v>
          </cell>
          <cell r="CH300" t="str">
            <v>-</v>
          </cell>
          <cell r="CI300" t="str">
            <v>-</v>
          </cell>
          <cell r="CJ300" t="str">
            <v>-</v>
          </cell>
          <cell r="CK300" t="str">
            <v>-</v>
          </cell>
          <cell r="CL300" t="str">
            <v>-</v>
          </cell>
          <cell r="CM300" t="str">
            <v>-</v>
          </cell>
          <cell r="CN300" t="str">
            <v>-</v>
          </cell>
          <cell r="CO300" t="str">
            <v>-</v>
          </cell>
          <cell r="CP300" t="str">
            <v>-</v>
          </cell>
          <cell r="CQ300" t="str">
            <v>-</v>
          </cell>
          <cell r="CR300" t="str">
            <v>-</v>
          </cell>
          <cell r="CS300" t="str">
            <v>-</v>
          </cell>
          <cell r="CT300" t="str">
            <v>-</v>
          </cell>
          <cell r="CU300" t="str">
            <v>SAN MARCIAL OZOLOTEPEC</v>
          </cell>
          <cell r="CV300" t="str">
            <v>-</v>
          </cell>
          <cell r="CW300" t="str">
            <v>-</v>
          </cell>
          <cell r="CX300" t="str">
            <v>-</v>
          </cell>
          <cell r="CY300" t="str">
            <v>-</v>
          </cell>
          <cell r="CZ300" t="str">
            <v>-</v>
          </cell>
          <cell r="DB300" t="str">
            <v>-</v>
          </cell>
          <cell r="DC300" t="str">
            <v>-</v>
          </cell>
          <cell r="DD300" t="str">
            <v>-</v>
          </cell>
          <cell r="DE300" t="str">
            <v>-</v>
          </cell>
          <cell r="DF300" t="str">
            <v>-</v>
          </cell>
          <cell r="DG300" t="str">
            <v>-</v>
          </cell>
        </row>
        <row r="301">
          <cell r="AT301" t="str">
            <v>-</v>
          </cell>
          <cell r="AU301" t="str">
            <v>-</v>
          </cell>
          <cell r="AV301" t="str">
            <v>-</v>
          </cell>
          <cell r="AW301" t="str">
            <v>-</v>
          </cell>
          <cell r="AX301" t="str">
            <v>-</v>
          </cell>
          <cell r="AY301" t="str">
            <v>-</v>
          </cell>
          <cell r="AZ301" t="str">
            <v>-</v>
          </cell>
          <cell r="BA301" t="str">
            <v>-</v>
          </cell>
          <cell r="BB301" t="str">
            <v>-</v>
          </cell>
          <cell r="BC301" t="str">
            <v>-</v>
          </cell>
          <cell r="BD301" t="str">
            <v>-</v>
          </cell>
          <cell r="BE301" t="str">
            <v>-</v>
          </cell>
          <cell r="BF301" t="str">
            <v>-</v>
          </cell>
          <cell r="BG301" t="str">
            <v>-</v>
          </cell>
          <cell r="BH301" t="str">
            <v>-</v>
          </cell>
          <cell r="BI301" t="str">
            <v>-</v>
          </cell>
          <cell r="BJ301" t="str">
            <v>-</v>
          </cell>
          <cell r="BK301" t="str">
            <v>-</v>
          </cell>
          <cell r="BL301" t="str">
            <v>-</v>
          </cell>
          <cell r="BM301" t="str">
            <v>20237</v>
          </cell>
          <cell r="BN301" t="str">
            <v>-</v>
          </cell>
          <cell r="BO301" t="str">
            <v>-</v>
          </cell>
          <cell r="BP301" t="str">
            <v>-</v>
          </cell>
          <cell r="BQ301" t="str">
            <v>-</v>
          </cell>
          <cell r="BR301" t="str">
            <v>-</v>
          </cell>
          <cell r="BS301" t="str">
            <v>-</v>
          </cell>
          <cell r="BT301" t="str">
            <v>-</v>
          </cell>
          <cell r="BU301" t="str">
            <v>-</v>
          </cell>
          <cell r="BV301" t="str">
            <v>-</v>
          </cell>
          <cell r="BW301" t="str">
            <v>-</v>
          </cell>
          <cell r="BX301" t="str">
            <v>-</v>
          </cell>
          <cell r="BY301" t="str">
            <v>-</v>
          </cell>
          <cell r="CB301" t="str">
            <v>-</v>
          </cell>
          <cell r="CC301" t="str">
            <v>-</v>
          </cell>
          <cell r="CD301" t="str">
            <v>-</v>
          </cell>
          <cell r="CE301" t="str">
            <v>-</v>
          </cell>
          <cell r="CF301" t="str">
            <v>-</v>
          </cell>
          <cell r="CG301" t="str">
            <v>-</v>
          </cell>
          <cell r="CH301" t="str">
            <v>-</v>
          </cell>
          <cell r="CI301" t="str">
            <v>-</v>
          </cell>
          <cell r="CJ301" t="str">
            <v>-</v>
          </cell>
          <cell r="CK301" t="str">
            <v>-</v>
          </cell>
          <cell r="CL301" t="str">
            <v>-</v>
          </cell>
          <cell r="CM301" t="str">
            <v>-</v>
          </cell>
          <cell r="CN301" t="str">
            <v>-</v>
          </cell>
          <cell r="CO301" t="str">
            <v>-</v>
          </cell>
          <cell r="CP301" t="str">
            <v>-</v>
          </cell>
          <cell r="CQ301" t="str">
            <v>-</v>
          </cell>
          <cell r="CR301" t="str">
            <v>-</v>
          </cell>
          <cell r="CS301" t="str">
            <v>-</v>
          </cell>
          <cell r="CT301" t="str">
            <v>-</v>
          </cell>
          <cell r="CU301" t="str">
            <v>SAN MARCOS ARTEAGA</v>
          </cell>
          <cell r="CV301" t="str">
            <v>-</v>
          </cell>
          <cell r="CW301" t="str">
            <v>-</v>
          </cell>
          <cell r="CX301" t="str">
            <v>-</v>
          </cell>
          <cell r="CY301" t="str">
            <v>-</v>
          </cell>
          <cell r="CZ301" t="str">
            <v>-</v>
          </cell>
          <cell r="DB301" t="str">
            <v>-</v>
          </cell>
          <cell r="DC301" t="str">
            <v>-</v>
          </cell>
          <cell r="DD301" t="str">
            <v>-</v>
          </cell>
          <cell r="DE301" t="str">
            <v>-</v>
          </cell>
          <cell r="DF301" t="str">
            <v>-</v>
          </cell>
          <cell r="DG301" t="str">
            <v>-</v>
          </cell>
        </row>
        <row r="302">
          <cell r="AT302" t="str">
            <v>-</v>
          </cell>
          <cell r="AU302" t="str">
            <v>-</v>
          </cell>
          <cell r="AV302" t="str">
            <v>-</v>
          </cell>
          <cell r="AW302" t="str">
            <v>-</v>
          </cell>
          <cell r="AX302" t="str">
            <v>-</v>
          </cell>
          <cell r="AY302" t="str">
            <v>-</v>
          </cell>
          <cell r="AZ302" t="str">
            <v>-</v>
          </cell>
          <cell r="BA302" t="str">
            <v>-</v>
          </cell>
          <cell r="BB302" t="str">
            <v>-</v>
          </cell>
          <cell r="BC302" t="str">
            <v>-</v>
          </cell>
          <cell r="BD302" t="str">
            <v>-</v>
          </cell>
          <cell r="BE302" t="str">
            <v>-</v>
          </cell>
          <cell r="BF302" t="str">
            <v>-</v>
          </cell>
          <cell r="BG302" t="str">
            <v>-</v>
          </cell>
          <cell r="BH302" t="str">
            <v>-</v>
          </cell>
          <cell r="BI302" t="str">
            <v>-</v>
          </cell>
          <cell r="BJ302" t="str">
            <v>-</v>
          </cell>
          <cell r="BK302" t="str">
            <v>-</v>
          </cell>
          <cell r="BL302" t="str">
            <v>-</v>
          </cell>
          <cell r="BM302" t="str">
            <v>20238</v>
          </cell>
          <cell r="BN302" t="str">
            <v>-</v>
          </cell>
          <cell r="BO302" t="str">
            <v>-</v>
          </cell>
          <cell r="BP302" t="str">
            <v>-</v>
          </cell>
          <cell r="BQ302" t="str">
            <v>-</v>
          </cell>
          <cell r="BR302" t="str">
            <v>-</v>
          </cell>
          <cell r="BS302" t="str">
            <v>-</v>
          </cell>
          <cell r="BT302" t="str">
            <v>-</v>
          </cell>
          <cell r="BU302" t="str">
            <v>-</v>
          </cell>
          <cell r="BV302" t="str">
            <v>-</v>
          </cell>
          <cell r="BW302" t="str">
            <v>-</v>
          </cell>
          <cell r="BX302" t="str">
            <v>-</v>
          </cell>
          <cell r="BY302" t="str">
            <v>-</v>
          </cell>
          <cell r="CB302" t="str">
            <v>-</v>
          </cell>
          <cell r="CC302" t="str">
            <v>-</v>
          </cell>
          <cell r="CD302" t="str">
            <v>-</v>
          </cell>
          <cell r="CE302" t="str">
            <v>-</v>
          </cell>
          <cell r="CF302" t="str">
            <v>-</v>
          </cell>
          <cell r="CG302" t="str">
            <v>-</v>
          </cell>
          <cell r="CH302" t="str">
            <v>-</v>
          </cell>
          <cell r="CI302" t="str">
            <v>-</v>
          </cell>
          <cell r="CJ302" t="str">
            <v>-</v>
          </cell>
          <cell r="CK302" t="str">
            <v>-</v>
          </cell>
          <cell r="CL302" t="str">
            <v>-</v>
          </cell>
          <cell r="CM302" t="str">
            <v>-</v>
          </cell>
          <cell r="CN302" t="str">
            <v>-</v>
          </cell>
          <cell r="CO302" t="str">
            <v>-</v>
          </cell>
          <cell r="CP302" t="str">
            <v>-</v>
          </cell>
          <cell r="CQ302" t="str">
            <v>-</v>
          </cell>
          <cell r="CR302" t="str">
            <v>-</v>
          </cell>
          <cell r="CS302" t="str">
            <v>-</v>
          </cell>
          <cell r="CT302" t="str">
            <v>-</v>
          </cell>
          <cell r="CU302" t="str">
            <v>SAN MARTÍN DE LOS CANSECOS</v>
          </cell>
          <cell r="CV302" t="str">
            <v>-</v>
          </cell>
          <cell r="CW302" t="str">
            <v>-</v>
          </cell>
          <cell r="CX302" t="str">
            <v>-</v>
          </cell>
          <cell r="CY302" t="str">
            <v>-</v>
          </cell>
          <cell r="CZ302" t="str">
            <v>-</v>
          </cell>
          <cell r="DB302" t="str">
            <v>-</v>
          </cell>
          <cell r="DC302" t="str">
            <v>-</v>
          </cell>
          <cell r="DD302" t="str">
            <v>-</v>
          </cell>
          <cell r="DE302" t="str">
            <v>-</v>
          </cell>
          <cell r="DF302" t="str">
            <v>-</v>
          </cell>
          <cell r="DG302" t="str">
            <v>-</v>
          </cell>
        </row>
        <row r="303">
          <cell r="AT303" t="str">
            <v>-</v>
          </cell>
          <cell r="AU303" t="str">
            <v>-</v>
          </cell>
          <cell r="AV303" t="str">
            <v>-</v>
          </cell>
          <cell r="AW303" t="str">
            <v>-</v>
          </cell>
          <cell r="AX303" t="str">
            <v>-</v>
          </cell>
          <cell r="AY303" t="str">
            <v>-</v>
          </cell>
          <cell r="AZ303" t="str">
            <v>-</v>
          </cell>
          <cell r="BA303" t="str">
            <v>-</v>
          </cell>
          <cell r="BB303" t="str">
            <v>-</v>
          </cell>
          <cell r="BC303" t="str">
            <v>-</v>
          </cell>
          <cell r="BD303" t="str">
            <v>-</v>
          </cell>
          <cell r="BE303" t="str">
            <v>-</v>
          </cell>
          <cell r="BF303" t="str">
            <v>-</v>
          </cell>
          <cell r="BG303" t="str">
            <v>-</v>
          </cell>
          <cell r="BH303" t="str">
            <v>-</v>
          </cell>
          <cell r="BI303" t="str">
            <v>-</v>
          </cell>
          <cell r="BJ303" t="str">
            <v>-</v>
          </cell>
          <cell r="BK303" t="str">
            <v>-</v>
          </cell>
          <cell r="BL303" t="str">
            <v>-</v>
          </cell>
          <cell r="BM303" t="str">
            <v>20239</v>
          </cell>
          <cell r="BN303" t="str">
            <v>-</v>
          </cell>
          <cell r="BO303" t="str">
            <v>-</v>
          </cell>
          <cell r="BP303" t="str">
            <v>-</v>
          </cell>
          <cell r="BQ303" t="str">
            <v>-</v>
          </cell>
          <cell r="BR303" t="str">
            <v>-</v>
          </cell>
          <cell r="BS303" t="str">
            <v>-</v>
          </cell>
          <cell r="BT303" t="str">
            <v>-</v>
          </cell>
          <cell r="BU303" t="str">
            <v>-</v>
          </cell>
          <cell r="BV303" t="str">
            <v>-</v>
          </cell>
          <cell r="BW303" t="str">
            <v>-</v>
          </cell>
          <cell r="BX303" t="str">
            <v>-</v>
          </cell>
          <cell r="BY303" t="str">
            <v>-</v>
          </cell>
          <cell r="CB303" t="str">
            <v>-</v>
          </cell>
          <cell r="CC303" t="str">
            <v>-</v>
          </cell>
          <cell r="CD303" t="str">
            <v>-</v>
          </cell>
          <cell r="CE303" t="str">
            <v>-</v>
          </cell>
          <cell r="CF303" t="str">
            <v>-</v>
          </cell>
          <cell r="CG303" t="str">
            <v>-</v>
          </cell>
          <cell r="CH303" t="str">
            <v>-</v>
          </cell>
          <cell r="CI303" t="str">
            <v>-</v>
          </cell>
          <cell r="CJ303" t="str">
            <v>-</v>
          </cell>
          <cell r="CK303" t="str">
            <v>-</v>
          </cell>
          <cell r="CL303" t="str">
            <v>-</v>
          </cell>
          <cell r="CM303" t="str">
            <v>-</v>
          </cell>
          <cell r="CN303" t="str">
            <v>-</v>
          </cell>
          <cell r="CO303" t="str">
            <v>-</v>
          </cell>
          <cell r="CP303" t="str">
            <v>-</v>
          </cell>
          <cell r="CQ303" t="str">
            <v>-</v>
          </cell>
          <cell r="CR303" t="str">
            <v>-</v>
          </cell>
          <cell r="CS303" t="str">
            <v>-</v>
          </cell>
          <cell r="CT303" t="str">
            <v>-</v>
          </cell>
          <cell r="CU303" t="str">
            <v>SAN MARTÍN HUAMELÚLPAM</v>
          </cell>
          <cell r="CV303" t="str">
            <v>-</v>
          </cell>
          <cell r="CW303" t="str">
            <v>-</v>
          </cell>
          <cell r="CX303" t="str">
            <v>-</v>
          </cell>
          <cell r="CY303" t="str">
            <v>-</v>
          </cell>
          <cell r="CZ303" t="str">
            <v>-</v>
          </cell>
          <cell r="DB303" t="str">
            <v>-</v>
          </cell>
          <cell r="DC303" t="str">
            <v>-</v>
          </cell>
          <cell r="DD303" t="str">
            <v>-</v>
          </cell>
          <cell r="DE303" t="str">
            <v>-</v>
          </cell>
          <cell r="DF303" t="str">
            <v>-</v>
          </cell>
          <cell r="DG303" t="str">
            <v>-</v>
          </cell>
        </row>
        <row r="304">
          <cell r="AT304" t="str">
            <v>-</v>
          </cell>
          <cell r="AU304" t="str">
            <v>-</v>
          </cell>
          <cell r="AV304" t="str">
            <v>-</v>
          </cell>
          <cell r="AW304" t="str">
            <v>-</v>
          </cell>
          <cell r="AX304" t="str">
            <v>-</v>
          </cell>
          <cell r="AY304" t="str">
            <v>-</v>
          </cell>
          <cell r="AZ304" t="str">
            <v>-</v>
          </cell>
          <cell r="BA304" t="str">
            <v>-</v>
          </cell>
          <cell r="BB304" t="str">
            <v>-</v>
          </cell>
          <cell r="BC304" t="str">
            <v>-</v>
          </cell>
          <cell r="BD304" t="str">
            <v>-</v>
          </cell>
          <cell r="BE304" t="str">
            <v>-</v>
          </cell>
          <cell r="BF304" t="str">
            <v>-</v>
          </cell>
          <cell r="BG304" t="str">
            <v>-</v>
          </cell>
          <cell r="BH304" t="str">
            <v>-</v>
          </cell>
          <cell r="BI304" t="str">
            <v>-</v>
          </cell>
          <cell r="BJ304" t="str">
            <v>-</v>
          </cell>
          <cell r="BK304" t="str">
            <v>-</v>
          </cell>
          <cell r="BL304" t="str">
            <v>-</v>
          </cell>
          <cell r="BM304" t="str">
            <v>20240</v>
          </cell>
          <cell r="BN304" t="str">
            <v>-</v>
          </cell>
          <cell r="BO304" t="str">
            <v>-</v>
          </cell>
          <cell r="BP304" t="str">
            <v>-</v>
          </cell>
          <cell r="BQ304" t="str">
            <v>-</v>
          </cell>
          <cell r="BR304" t="str">
            <v>-</v>
          </cell>
          <cell r="BS304" t="str">
            <v>-</v>
          </cell>
          <cell r="BT304" t="str">
            <v>-</v>
          </cell>
          <cell r="BU304" t="str">
            <v>-</v>
          </cell>
          <cell r="BV304" t="str">
            <v>-</v>
          </cell>
          <cell r="BW304" t="str">
            <v>-</v>
          </cell>
          <cell r="BX304" t="str">
            <v>-</v>
          </cell>
          <cell r="BY304" t="str">
            <v>-</v>
          </cell>
          <cell r="CB304" t="str">
            <v>-</v>
          </cell>
          <cell r="CC304" t="str">
            <v>-</v>
          </cell>
          <cell r="CD304" t="str">
            <v>-</v>
          </cell>
          <cell r="CE304" t="str">
            <v>-</v>
          </cell>
          <cell r="CF304" t="str">
            <v>-</v>
          </cell>
          <cell r="CG304" t="str">
            <v>-</v>
          </cell>
          <cell r="CH304" t="str">
            <v>-</v>
          </cell>
          <cell r="CI304" t="str">
            <v>-</v>
          </cell>
          <cell r="CJ304" t="str">
            <v>-</v>
          </cell>
          <cell r="CK304" t="str">
            <v>-</v>
          </cell>
          <cell r="CL304" t="str">
            <v>-</v>
          </cell>
          <cell r="CM304" t="str">
            <v>-</v>
          </cell>
          <cell r="CN304" t="str">
            <v>-</v>
          </cell>
          <cell r="CO304" t="str">
            <v>-</v>
          </cell>
          <cell r="CP304" t="str">
            <v>-</v>
          </cell>
          <cell r="CQ304" t="str">
            <v>-</v>
          </cell>
          <cell r="CR304" t="str">
            <v>-</v>
          </cell>
          <cell r="CS304" t="str">
            <v>-</v>
          </cell>
          <cell r="CT304" t="str">
            <v>-</v>
          </cell>
          <cell r="CU304" t="str">
            <v>SAN MARTÍN ITUNYOSO</v>
          </cell>
          <cell r="CV304" t="str">
            <v>-</v>
          </cell>
          <cell r="CW304" t="str">
            <v>-</v>
          </cell>
          <cell r="CX304" t="str">
            <v>-</v>
          </cell>
          <cell r="CY304" t="str">
            <v>-</v>
          </cell>
          <cell r="CZ304" t="str">
            <v>-</v>
          </cell>
          <cell r="DB304" t="str">
            <v>-</v>
          </cell>
          <cell r="DC304" t="str">
            <v>-</v>
          </cell>
          <cell r="DD304" t="str">
            <v>-</v>
          </cell>
          <cell r="DE304" t="str">
            <v>-</v>
          </cell>
          <cell r="DF304" t="str">
            <v>-</v>
          </cell>
          <cell r="DG304" t="str">
            <v>-</v>
          </cell>
        </row>
        <row r="305">
          <cell r="AT305" t="str">
            <v>-</v>
          </cell>
          <cell r="AU305" t="str">
            <v>-</v>
          </cell>
          <cell r="AV305" t="str">
            <v>-</v>
          </cell>
          <cell r="AW305" t="str">
            <v>-</v>
          </cell>
          <cell r="AX305" t="str">
            <v>-</v>
          </cell>
          <cell r="AY305" t="str">
            <v>-</v>
          </cell>
          <cell r="AZ305" t="str">
            <v>-</v>
          </cell>
          <cell r="BA305" t="str">
            <v>-</v>
          </cell>
          <cell r="BB305" t="str">
            <v>-</v>
          </cell>
          <cell r="BC305" t="str">
            <v>-</v>
          </cell>
          <cell r="BD305" t="str">
            <v>-</v>
          </cell>
          <cell r="BE305" t="str">
            <v>-</v>
          </cell>
          <cell r="BF305" t="str">
            <v>-</v>
          </cell>
          <cell r="BG305" t="str">
            <v>-</v>
          </cell>
          <cell r="BH305" t="str">
            <v>-</v>
          </cell>
          <cell r="BI305" t="str">
            <v>-</v>
          </cell>
          <cell r="BJ305" t="str">
            <v>-</v>
          </cell>
          <cell r="BK305" t="str">
            <v>-</v>
          </cell>
          <cell r="BL305" t="str">
            <v>-</v>
          </cell>
          <cell r="BM305" t="str">
            <v>20241</v>
          </cell>
          <cell r="BN305" t="str">
            <v>-</v>
          </cell>
          <cell r="BO305" t="str">
            <v>-</v>
          </cell>
          <cell r="BP305" t="str">
            <v>-</v>
          </cell>
          <cell r="BQ305" t="str">
            <v>-</v>
          </cell>
          <cell r="BR305" t="str">
            <v>-</v>
          </cell>
          <cell r="BS305" t="str">
            <v>-</v>
          </cell>
          <cell r="BT305" t="str">
            <v>-</v>
          </cell>
          <cell r="BU305" t="str">
            <v>-</v>
          </cell>
          <cell r="BV305" t="str">
            <v>-</v>
          </cell>
          <cell r="BW305" t="str">
            <v>-</v>
          </cell>
          <cell r="BX305" t="str">
            <v>-</v>
          </cell>
          <cell r="BY305" t="str">
            <v>-</v>
          </cell>
          <cell r="CB305" t="str">
            <v>-</v>
          </cell>
          <cell r="CC305" t="str">
            <v>-</v>
          </cell>
          <cell r="CD305" t="str">
            <v>-</v>
          </cell>
          <cell r="CE305" t="str">
            <v>-</v>
          </cell>
          <cell r="CF305" t="str">
            <v>-</v>
          </cell>
          <cell r="CG305" t="str">
            <v>-</v>
          </cell>
          <cell r="CH305" t="str">
            <v>-</v>
          </cell>
          <cell r="CI305" t="str">
            <v>-</v>
          </cell>
          <cell r="CJ305" t="str">
            <v>-</v>
          </cell>
          <cell r="CK305" t="str">
            <v>-</v>
          </cell>
          <cell r="CL305" t="str">
            <v>-</v>
          </cell>
          <cell r="CM305" t="str">
            <v>-</v>
          </cell>
          <cell r="CN305" t="str">
            <v>-</v>
          </cell>
          <cell r="CO305" t="str">
            <v>-</v>
          </cell>
          <cell r="CP305" t="str">
            <v>-</v>
          </cell>
          <cell r="CQ305" t="str">
            <v>-</v>
          </cell>
          <cell r="CR305" t="str">
            <v>-</v>
          </cell>
          <cell r="CS305" t="str">
            <v>-</v>
          </cell>
          <cell r="CT305" t="str">
            <v>-</v>
          </cell>
          <cell r="CU305" t="str">
            <v>SAN MARTÍN LACHILÁ</v>
          </cell>
          <cell r="CV305" t="str">
            <v>-</v>
          </cell>
          <cell r="CW305" t="str">
            <v>-</v>
          </cell>
          <cell r="CX305" t="str">
            <v>-</v>
          </cell>
          <cell r="CY305" t="str">
            <v>-</v>
          </cell>
          <cell r="CZ305" t="str">
            <v>-</v>
          </cell>
          <cell r="DB305" t="str">
            <v>-</v>
          </cell>
          <cell r="DC305" t="str">
            <v>-</v>
          </cell>
          <cell r="DD305" t="str">
            <v>-</v>
          </cell>
          <cell r="DE305" t="str">
            <v>-</v>
          </cell>
          <cell r="DF305" t="str">
            <v>-</v>
          </cell>
          <cell r="DG305" t="str">
            <v>-</v>
          </cell>
        </row>
        <row r="306">
          <cell r="AT306" t="str">
            <v>-</v>
          </cell>
          <cell r="AU306" t="str">
            <v>-</v>
          </cell>
          <cell r="AV306" t="str">
            <v>-</v>
          </cell>
          <cell r="AW306" t="str">
            <v>-</v>
          </cell>
          <cell r="AX306" t="str">
            <v>-</v>
          </cell>
          <cell r="AY306" t="str">
            <v>-</v>
          </cell>
          <cell r="AZ306" t="str">
            <v>-</v>
          </cell>
          <cell r="BA306" t="str">
            <v>-</v>
          </cell>
          <cell r="BB306" t="str">
            <v>-</v>
          </cell>
          <cell r="BC306" t="str">
            <v>-</v>
          </cell>
          <cell r="BD306" t="str">
            <v>-</v>
          </cell>
          <cell r="BE306" t="str">
            <v>-</v>
          </cell>
          <cell r="BF306" t="str">
            <v>-</v>
          </cell>
          <cell r="BG306" t="str">
            <v>-</v>
          </cell>
          <cell r="BH306" t="str">
            <v>-</v>
          </cell>
          <cell r="BI306" t="str">
            <v>-</v>
          </cell>
          <cell r="BJ306" t="str">
            <v>-</v>
          </cell>
          <cell r="BK306" t="str">
            <v>-</v>
          </cell>
          <cell r="BL306" t="str">
            <v>-</v>
          </cell>
          <cell r="BM306" t="str">
            <v>20242</v>
          </cell>
          <cell r="BN306" t="str">
            <v>-</v>
          </cell>
          <cell r="BO306" t="str">
            <v>-</v>
          </cell>
          <cell r="BP306" t="str">
            <v>-</v>
          </cell>
          <cell r="BQ306" t="str">
            <v>-</v>
          </cell>
          <cell r="BR306" t="str">
            <v>-</v>
          </cell>
          <cell r="BS306" t="str">
            <v>-</v>
          </cell>
          <cell r="BT306" t="str">
            <v>-</v>
          </cell>
          <cell r="BU306" t="str">
            <v>-</v>
          </cell>
          <cell r="BV306" t="str">
            <v>-</v>
          </cell>
          <cell r="BW306" t="str">
            <v>-</v>
          </cell>
          <cell r="BX306" t="str">
            <v>-</v>
          </cell>
          <cell r="BY306" t="str">
            <v>-</v>
          </cell>
          <cell r="CB306" t="str">
            <v>-</v>
          </cell>
          <cell r="CC306" t="str">
            <v>-</v>
          </cell>
          <cell r="CD306" t="str">
            <v>-</v>
          </cell>
          <cell r="CE306" t="str">
            <v>-</v>
          </cell>
          <cell r="CF306" t="str">
            <v>-</v>
          </cell>
          <cell r="CG306" t="str">
            <v>-</v>
          </cell>
          <cell r="CH306" t="str">
            <v>-</v>
          </cell>
          <cell r="CI306" t="str">
            <v>-</v>
          </cell>
          <cell r="CJ306" t="str">
            <v>-</v>
          </cell>
          <cell r="CK306" t="str">
            <v>-</v>
          </cell>
          <cell r="CL306" t="str">
            <v>-</v>
          </cell>
          <cell r="CM306" t="str">
            <v>-</v>
          </cell>
          <cell r="CN306" t="str">
            <v>-</v>
          </cell>
          <cell r="CO306" t="str">
            <v>-</v>
          </cell>
          <cell r="CP306" t="str">
            <v>-</v>
          </cell>
          <cell r="CQ306" t="str">
            <v>-</v>
          </cell>
          <cell r="CR306" t="str">
            <v>-</v>
          </cell>
          <cell r="CS306" t="str">
            <v>-</v>
          </cell>
          <cell r="CT306" t="str">
            <v>-</v>
          </cell>
          <cell r="CU306" t="str">
            <v>SAN MARTÍN PERAS</v>
          </cell>
          <cell r="CV306" t="str">
            <v>-</v>
          </cell>
          <cell r="CW306" t="str">
            <v>-</v>
          </cell>
          <cell r="CX306" t="str">
            <v>-</v>
          </cell>
          <cell r="CY306" t="str">
            <v>-</v>
          </cell>
          <cell r="CZ306" t="str">
            <v>-</v>
          </cell>
          <cell r="DB306" t="str">
            <v>-</v>
          </cell>
          <cell r="DC306" t="str">
            <v>-</v>
          </cell>
          <cell r="DD306" t="str">
            <v>-</v>
          </cell>
          <cell r="DE306" t="str">
            <v>-</v>
          </cell>
          <cell r="DF306" t="str">
            <v>-</v>
          </cell>
          <cell r="DG306" t="str">
            <v>-</v>
          </cell>
        </row>
        <row r="307">
          <cell r="AT307" t="str">
            <v>-</v>
          </cell>
          <cell r="AU307" t="str">
            <v>-</v>
          </cell>
          <cell r="AV307" t="str">
            <v>-</v>
          </cell>
          <cell r="AW307" t="str">
            <v>-</v>
          </cell>
          <cell r="AX307" t="str">
            <v>-</v>
          </cell>
          <cell r="AY307" t="str">
            <v>-</v>
          </cell>
          <cell r="AZ307" t="str">
            <v>-</v>
          </cell>
          <cell r="BA307" t="str">
            <v>-</v>
          </cell>
          <cell r="BB307" t="str">
            <v>-</v>
          </cell>
          <cell r="BC307" t="str">
            <v>-</v>
          </cell>
          <cell r="BD307" t="str">
            <v>-</v>
          </cell>
          <cell r="BE307" t="str">
            <v>-</v>
          </cell>
          <cell r="BF307" t="str">
            <v>-</v>
          </cell>
          <cell r="BG307" t="str">
            <v>-</v>
          </cell>
          <cell r="BH307" t="str">
            <v>-</v>
          </cell>
          <cell r="BI307" t="str">
            <v>-</v>
          </cell>
          <cell r="BJ307" t="str">
            <v>-</v>
          </cell>
          <cell r="BK307" t="str">
            <v>-</v>
          </cell>
          <cell r="BL307" t="str">
            <v>-</v>
          </cell>
          <cell r="BM307" t="str">
            <v>20243</v>
          </cell>
          <cell r="BN307" t="str">
            <v>-</v>
          </cell>
          <cell r="BO307" t="str">
            <v>-</v>
          </cell>
          <cell r="BP307" t="str">
            <v>-</v>
          </cell>
          <cell r="BQ307" t="str">
            <v>-</v>
          </cell>
          <cell r="BR307" t="str">
            <v>-</v>
          </cell>
          <cell r="BS307" t="str">
            <v>-</v>
          </cell>
          <cell r="BT307" t="str">
            <v>-</v>
          </cell>
          <cell r="BU307" t="str">
            <v>-</v>
          </cell>
          <cell r="BV307" t="str">
            <v>-</v>
          </cell>
          <cell r="BW307" t="str">
            <v>-</v>
          </cell>
          <cell r="BX307" t="str">
            <v>-</v>
          </cell>
          <cell r="BY307" t="str">
            <v>-</v>
          </cell>
          <cell r="CB307" t="str">
            <v>-</v>
          </cell>
          <cell r="CC307" t="str">
            <v>-</v>
          </cell>
          <cell r="CD307" t="str">
            <v>-</v>
          </cell>
          <cell r="CE307" t="str">
            <v>-</v>
          </cell>
          <cell r="CF307" t="str">
            <v>-</v>
          </cell>
          <cell r="CG307" t="str">
            <v>-</v>
          </cell>
          <cell r="CH307" t="str">
            <v>-</v>
          </cell>
          <cell r="CI307" t="str">
            <v>-</v>
          </cell>
          <cell r="CJ307" t="str">
            <v>-</v>
          </cell>
          <cell r="CK307" t="str">
            <v>-</v>
          </cell>
          <cell r="CL307" t="str">
            <v>-</v>
          </cell>
          <cell r="CM307" t="str">
            <v>-</v>
          </cell>
          <cell r="CN307" t="str">
            <v>-</v>
          </cell>
          <cell r="CO307" t="str">
            <v>-</v>
          </cell>
          <cell r="CP307" t="str">
            <v>-</v>
          </cell>
          <cell r="CQ307" t="str">
            <v>-</v>
          </cell>
          <cell r="CR307" t="str">
            <v>-</v>
          </cell>
          <cell r="CS307" t="str">
            <v>-</v>
          </cell>
          <cell r="CT307" t="str">
            <v>-</v>
          </cell>
          <cell r="CU307" t="str">
            <v>SAN MARTÍN TILCAJETE</v>
          </cell>
          <cell r="CV307" t="str">
            <v>-</v>
          </cell>
          <cell r="CW307" t="str">
            <v>-</v>
          </cell>
          <cell r="CX307" t="str">
            <v>-</v>
          </cell>
          <cell r="CY307" t="str">
            <v>-</v>
          </cell>
          <cell r="CZ307" t="str">
            <v>-</v>
          </cell>
          <cell r="DB307" t="str">
            <v>-</v>
          </cell>
          <cell r="DC307" t="str">
            <v>-</v>
          </cell>
          <cell r="DD307" t="str">
            <v>-</v>
          </cell>
          <cell r="DE307" t="str">
            <v>-</v>
          </cell>
          <cell r="DF307" t="str">
            <v>-</v>
          </cell>
          <cell r="DG307" t="str">
            <v>-</v>
          </cell>
        </row>
        <row r="308">
          <cell r="AT308" t="str">
            <v>-</v>
          </cell>
          <cell r="AU308" t="str">
            <v>-</v>
          </cell>
          <cell r="AV308" t="str">
            <v>-</v>
          </cell>
          <cell r="AW308" t="str">
            <v>-</v>
          </cell>
          <cell r="AX308" t="str">
            <v>-</v>
          </cell>
          <cell r="AY308" t="str">
            <v>-</v>
          </cell>
          <cell r="AZ308" t="str">
            <v>-</v>
          </cell>
          <cell r="BA308" t="str">
            <v>-</v>
          </cell>
          <cell r="BB308" t="str">
            <v>-</v>
          </cell>
          <cell r="BC308" t="str">
            <v>-</v>
          </cell>
          <cell r="BD308" t="str">
            <v>-</v>
          </cell>
          <cell r="BE308" t="str">
            <v>-</v>
          </cell>
          <cell r="BF308" t="str">
            <v>-</v>
          </cell>
          <cell r="BG308" t="str">
            <v>-</v>
          </cell>
          <cell r="BH308" t="str">
            <v>-</v>
          </cell>
          <cell r="BI308" t="str">
            <v>-</v>
          </cell>
          <cell r="BJ308" t="str">
            <v>-</v>
          </cell>
          <cell r="BK308" t="str">
            <v>-</v>
          </cell>
          <cell r="BL308" t="str">
            <v>-</v>
          </cell>
          <cell r="BM308" t="str">
            <v>20244</v>
          </cell>
          <cell r="BN308" t="str">
            <v>-</v>
          </cell>
          <cell r="BO308" t="str">
            <v>-</v>
          </cell>
          <cell r="BP308" t="str">
            <v>-</v>
          </cell>
          <cell r="BQ308" t="str">
            <v>-</v>
          </cell>
          <cell r="BR308" t="str">
            <v>-</v>
          </cell>
          <cell r="BS308" t="str">
            <v>-</v>
          </cell>
          <cell r="BT308" t="str">
            <v>-</v>
          </cell>
          <cell r="BU308" t="str">
            <v>-</v>
          </cell>
          <cell r="BV308" t="str">
            <v>-</v>
          </cell>
          <cell r="BW308" t="str">
            <v>-</v>
          </cell>
          <cell r="BX308" t="str">
            <v>-</v>
          </cell>
          <cell r="BY308" t="str">
            <v>-</v>
          </cell>
          <cell r="CB308" t="str">
            <v>-</v>
          </cell>
          <cell r="CC308" t="str">
            <v>-</v>
          </cell>
          <cell r="CD308" t="str">
            <v>-</v>
          </cell>
          <cell r="CE308" t="str">
            <v>-</v>
          </cell>
          <cell r="CF308" t="str">
            <v>-</v>
          </cell>
          <cell r="CG308" t="str">
            <v>-</v>
          </cell>
          <cell r="CH308" t="str">
            <v>-</v>
          </cell>
          <cell r="CI308" t="str">
            <v>-</v>
          </cell>
          <cell r="CJ308" t="str">
            <v>-</v>
          </cell>
          <cell r="CK308" t="str">
            <v>-</v>
          </cell>
          <cell r="CL308" t="str">
            <v>-</v>
          </cell>
          <cell r="CM308" t="str">
            <v>-</v>
          </cell>
          <cell r="CN308" t="str">
            <v>-</v>
          </cell>
          <cell r="CO308" t="str">
            <v>-</v>
          </cell>
          <cell r="CP308" t="str">
            <v>-</v>
          </cell>
          <cell r="CQ308" t="str">
            <v>-</v>
          </cell>
          <cell r="CR308" t="str">
            <v>-</v>
          </cell>
          <cell r="CS308" t="str">
            <v>-</v>
          </cell>
          <cell r="CT308" t="str">
            <v>-</v>
          </cell>
          <cell r="CU308" t="str">
            <v>SAN MARTÍN TOXPALAN</v>
          </cell>
          <cell r="CV308" t="str">
            <v>-</v>
          </cell>
          <cell r="CW308" t="str">
            <v>-</v>
          </cell>
          <cell r="CX308" t="str">
            <v>-</v>
          </cell>
          <cell r="CY308" t="str">
            <v>-</v>
          </cell>
          <cell r="CZ308" t="str">
            <v>-</v>
          </cell>
          <cell r="DB308" t="str">
            <v>-</v>
          </cell>
          <cell r="DC308" t="str">
            <v>-</v>
          </cell>
          <cell r="DD308" t="str">
            <v>-</v>
          </cell>
          <cell r="DE308" t="str">
            <v>-</v>
          </cell>
          <cell r="DF308" t="str">
            <v>-</v>
          </cell>
          <cell r="DG308" t="str">
            <v>-</v>
          </cell>
        </row>
        <row r="309">
          <cell r="AT309" t="str">
            <v>-</v>
          </cell>
          <cell r="AU309" t="str">
            <v>-</v>
          </cell>
          <cell r="AV309" t="str">
            <v>-</v>
          </cell>
          <cell r="AW309" t="str">
            <v>-</v>
          </cell>
          <cell r="AX309" t="str">
            <v>-</v>
          </cell>
          <cell r="AY309" t="str">
            <v>-</v>
          </cell>
          <cell r="AZ309" t="str">
            <v>-</v>
          </cell>
          <cell r="BA309" t="str">
            <v>-</v>
          </cell>
          <cell r="BB309" t="str">
            <v>-</v>
          </cell>
          <cell r="BC309" t="str">
            <v>-</v>
          </cell>
          <cell r="BD309" t="str">
            <v>-</v>
          </cell>
          <cell r="BE309" t="str">
            <v>-</v>
          </cell>
          <cell r="BF309" t="str">
            <v>-</v>
          </cell>
          <cell r="BG309" t="str">
            <v>-</v>
          </cell>
          <cell r="BH309" t="str">
            <v>-</v>
          </cell>
          <cell r="BI309" t="str">
            <v>-</v>
          </cell>
          <cell r="BJ309" t="str">
            <v>-</v>
          </cell>
          <cell r="BK309" t="str">
            <v>-</v>
          </cell>
          <cell r="BL309" t="str">
            <v>-</v>
          </cell>
          <cell r="BM309" t="str">
            <v>20245</v>
          </cell>
          <cell r="BN309" t="str">
            <v>-</v>
          </cell>
          <cell r="BO309" t="str">
            <v>-</v>
          </cell>
          <cell r="BP309" t="str">
            <v>-</v>
          </cell>
          <cell r="BQ309" t="str">
            <v>-</v>
          </cell>
          <cell r="BR309" t="str">
            <v>-</v>
          </cell>
          <cell r="BS309" t="str">
            <v>-</v>
          </cell>
          <cell r="BT309" t="str">
            <v>-</v>
          </cell>
          <cell r="BU309" t="str">
            <v>-</v>
          </cell>
          <cell r="BV309" t="str">
            <v>-</v>
          </cell>
          <cell r="BW309" t="str">
            <v>-</v>
          </cell>
          <cell r="BX309" t="str">
            <v>-</v>
          </cell>
          <cell r="BY309" t="str">
            <v>-</v>
          </cell>
          <cell r="CB309" t="str">
            <v>-</v>
          </cell>
          <cell r="CC309" t="str">
            <v>-</v>
          </cell>
          <cell r="CD309" t="str">
            <v>-</v>
          </cell>
          <cell r="CE309" t="str">
            <v>-</v>
          </cell>
          <cell r="CF309" t="str">
            <v>-</v>
          </cell>
          <cell r="CG309" t="str">
            <v>-</v>
          </cell>
          <cell r="CH309" t="str">
            <v>-</v>
          </cell>
          <cell r="CI309" t="str">
            <v>-</v>
          </cell>
          <cell r="CJ309" t="str">
            <v>-</v>
          </cell>
          <cell r="CK309" t="str">
            <v>-</v>
          </cell>
          <cell r="CL309" t="str">
            <v>-</v>
          </cell>
          <cell r="CM309" t="str">
            <v>-</v>
          </cell>
          <cell r="CN309" t="str">
            <v>-</v>
          </cell>
          <cell r="CO309" t="str">
            <v>-</v>
          </cell>
          <cell r="CP309" t="str">
            <v>-</v>
          </cell>
          <cell r="CQ309" t="str">
            <v>-</v>
          </cell>
          <cell r="CR309" t="str">
            <v>-</v>
          </cell>
          <cell r="CS309" t="str">
            <v>-</v>
          </cell>
          <cell r="CT309" t="str">
            <v>-</v>
          </cell>
          <cell r="CU309" t="str">
            <v>SAN MARTÍN ZACATEPEC</v>
          </cell>
          <cell r="CV309" t="str">
            <v>-</v>
          </cell>
          <cell r="CW309" t="str">
            <v>-</v>
          </cell>
          <cell r="CX309" t="str">
            <v>-</v>
          </cell>
          <cell r="CY309" t="str">
            <v>-</v>
          </cell>
          <cell r="CZ309" t="str">
            <v>-</v>
          </cell>
          <cell r="DB309" t="str">
            <v>-</v>
          </cell>
          <cell r="DC309" t="str">
            <v>-</v>
          </cell>
          <cell r="DD309" t="str">
            <v>-</v>
          </cell>
          <cell r="DE309" t="str">
            <v>-</v>
          </cell>
          <cell r="DF309" t="str">
            <v>-</v>
          </cell>
          <cell r="DG309" t="str">
            <v>-</v>
          </cell>
        </row>
        <row r="310">
          <cell r="AT310" t="str">
            <v>-</v>
          </cell>
          <cell r="AU310" t="str">
            <v>-</v>
          </cell>
          <cell r="AV310" t="str">
            <v>-</v>
          </cell>
          <cell r="AW310" t="str">
            <v>-</v>
          </cell>
          <cell r="AX310" t="str">
            <v>-</v>
          </cell>
          <cell r="AY310" t="str">
            <v>-</v>
          </cell>
          <cell r="AZ310" t="str">
            <v>-</v>
          </cell>
          <cell r="BA310" t="str">
            <v>-</v>
          </cell>
          <cell r="BB310" t="str">
            <v>-</v>
          </cell>
          <cell r="BC310" t="str">
            <v>-</v>
          </cell>
          <cell r="BD310" t="str">
            <v>-</v>
          </cell>
          <cell r="BE310" t="str">
            <v>-</v>
          </cell>
          <cell r="BF310" t="str">
            <v>-</v>
          </cell>
          <cell r="BG310" t="str">
            <v>-</v>
          </cell>
          <cell r="BH310" t="str">
            <v>-</v>
          </cell>
          <cell r="BI310" t="str">
            <v>-</v>
          </cell>
          <cell r="BJ310" t="str">
            <v>-</v>
          </cell>
          <cell r="BK310" t="str">
            <v>-</v>
          </cell>
          <cell r="BL310" t="str">
            <v>-</v>
          </cell>
          <cell r="BM310" t="str">
            <v>20246</v>
          </cell>
          <cell r="BN310" t="str">
            <v>-</v>
          </cell>
          <cell r="BO310" t="str">
            <v>-</v>
          </cell>
          <cell r="BP310" t="str">
            <v>-</v>
          </cell>
          <cell r="BQ310" t="str">
            <v>-</v>
          </cell>
          <cell r="BR310" t="str">
            <v>-</v>
          </cell>
          <cell r="BS310" t="str">
            <v>-</v>
          </cell>
          <cell r="BT310" t="str">
            <v>-</v>
          </cell>
          <cell r="BU310" t="str">
            <v>-</v>
          </cell>
          <cell r="BV310" t="str">
            <v>-</v>
          </cell>
          <cell r="BW310" t="str">
            <v>-</v>
          </cell>
          <cell r="BX310" t="str">
            <v>-</v>
          </cell>
          <cell r="BY310" t="str">
            <v>-</v>
          </cell>
          <cell r="CB310" t="str">
            <v>-</v>
          </cell>
          <cell r="CC310" t="str">
            <v>-</v>
          </cell>
          <cell r="CD310" t="str">
            <v>-</v>
          </cell>
          <cell r="CE310" t="str">
            <v>-</v>
          </cell>
          <cell r="CF310" t="str">
            <v>-</v>
          </cell>
          <cell r="CG310" t="str">
            <v>-</v>
          </cell>
          <cell r="CH310" t="str">
            <v>-</v>
          </cell>
          <cell r="CI310" t="str">
            <v>-</v>
          </cell>
          <cell r="CJ310" t="str">
            <v>-</v>
          </cell>
          <cell r="CK310" t="str">
            <v>-</v>
          </cell>
          <cell r="CL310" t="str">
            <v>-</v>
          </cell>
          <cell r="CM310" t="str">
            <v>-</v>
          </cell>
          <cell r="CN310" t="str">
            <v>-</v>
          </cell>
          <cell r="CO310" t="str">
            <v>-</v>
          </cell>
          <cell r="CP310" t="str">
            <v>-</v>
          </cell>
          <cell r="CQ310" t="str">
            <v>-</v>
          </cell>
          <cell r="CR310" t="str">
            <v>-</v>
          </cell>
          <cell r="CS310" t="str">
            <v>-</v>
          </cell>
          <cell r="CT310" t="str">
            <v>-</v>
          </cell>
          <cell r="CU310" t="str">
            <v>SAN MATEO CAJONOS</v>
          </cell>
          <cell r="CV310" t="str">
            <v>-</v>
          </cell>
          <cell r="CW310" t="str">
            <v>-</v>
          </cell>
          <cell r="CX310" t="str">
            <v>-</v>
          </cell>
          <cell r="CY310" t="str">
            <v>-</v>
          </cell>
          <cell r="CZ310" t="str">
            <v>-</v>
          </cell>
          <cell r="DB310" t="str">
            <v>-</v>
          </cell>
          <cell r="DC310" t="str">
            <v>-</v>
          </cell>
          <cell r="DD310" t="str">
            <v>-</v>
          </cell>
          <cell r="DE310" t="str">
            <v>-</v>
          </cell>
          <cell r="DF310" t="str">
            <v>-</v>
          </cell>
          <cell r="DG310" t="str">
            <v>-</v>
          </cell>
        </row>
        <row r="311">
          <cell r="AT311" t="str">
            <v>-</v>
          </cell>
          <cell r="AU311" t="str">
            <v>-</v>
          </cell>
          <cell r="AV311" t="str">
            <v>-</v>
          </cell>
          <cell r="AW311" t="str">
            <v>-</v>
          </cell>
          <cell r="AX311" t="str">
            <v>-</v>
          </cell>
          <cell r="AY311" t="str">
            <v>-</v>
          </cell>
          <cell r="AZ311" t="str">
            <v>-</v>
          </cell>
          <cell r="BA311" t="str">
            <v>-</v>
          </cell>
          <cell r="BB311" t="str">
            <v>-</v>
          </cell>
          <cell r="BC311" t="str">
            <v>-</v>
          </cell>
          <cell r="BD311" t="str">
            <v>-</v>
          </cell>
          <cell r="BE311" t="str">
            <v>-</v>
          </cell>
          <cell r="BF311" t="str">
            <v>-</v>
          </cell>
          <cell r="BG311" t="str">
            <v>-</v>
          </cell>
          <cell r="BH311" t="str">
            <v>-</v>
          </cell>
          <cell r="BI311" t="str">
            <v>-</v>
          </cell>
          <cell r="BJ311" t="str">
            <v>-</v>
          </cell>
          <cell r="BK311" t="str">
            <v>-</v>
          </cell>
          <cell r="BL311" t="str">
            <v>-</v>
          </cell>
          <cell r="BM311" t="str">
            <v>20247</v>
          </cell>
          <cell r="BN311" t="str">
            <v>-</v>
          </cell>
          <cell r="BO311" t="str">
            <v>-</v>
          </cell>
          <cell r="BP311" t="str">
            <v>-</v>
          </cell>
          <cell r="BQ311" t="str">
            <v>-</v>
          </cell>
          <cell r="BR311" t="str">
            <v>-</v>
          </cell>
          <cell r="BS311" t="str">
            <v>-</v>
          </cell>
          <cell r="BT311" t="str">
            <v>-</v>
          </cell>
          <cell r="BU311" t="str">
            <v>-</v>
          </cell>
          <cell r="BV311" t="str">
            <v>-</v>
          </cell>
          <cell r="BW311" t="str">
            <v>-</v>
          </cell>
          <cell r="BX311" t="str">
            <v>-</v>
          </cell>
          <cell r="BY311" t="str">
            <v>-</v>
          </cell>
          <cell r="CB311" t="str">
            <v>-</v>
          </cell>
          <cell r="CC311" t="str">
            <v>-</v>
          </cell>
          <cell r="CD311" t="str">
            <v>-</v>
          </cell>
          <cell r="CE311" t="str">
            <v>-</v>
          </cell>
          <cell r="CF311" t="str">
            <v>-</v>
          </cell>
          <cell r="CG311" t="str">
            <v>-</v>
          </cell>
          <cell r="CH311" t="str">
            <v>-</v>
          </cell>
          <cell r="CI311" t="str">
            <v>-</v>
          </cell>
          <cell r="CJ311" t="str">
            <v>-</v>
          </cell>
          <cell r="CK311" t="str">
            <v>-</v>
          </cell>
          <cell r="CL311" t="str">
            <v>-</v>
          </cell>
          <cell r="CM311" t="str">
            <v>-</v>
          </cell>
          <cell r="CN311" t="str">
            <v>-</v>
          </cell>
          <cell r="CO311" t="str">
            <v>-</v>
          </cell>
          <cell r="CP311" t="str">
            <v>-</v>
          </cell>
          <cell r="CQ311" t="str">
            <v>-</v>
          </cell>
          <cell r="CR311" t="str">
            <v>-</v>
          </cell>
          <cell r="CS311" t="str">
            <v>-</v>
          </cell>
          <cell r="CT311" t="str">
            <v>-</v>
          </cell>
          <cell r="CU311" t="str">
            <v>CAPULÁLPAM DE MÉNDEZ</v>
          </cell>
          <cell r="CV311" t="str">
            <v>-</v>
          </cell>
          <cell r="CW311" t="str">
            <v>-</v>
          </cell>
          <cell r="CX311" t="str">
            <v>-</v>
          </cell>
          <cell r="CY311" t="str">
            <v>-</v>
          </cell>
          <cell r="CZ311" t="str">
            <v>-</v>
          </cell>
          <cell r="DB311" t="str">
            <v>-</v>
          </cell>
          <cell r="DC311" t="str">
            <v>-</v>
          </cell>
          <cell r="DD311" t="str">
            <v>-</v>
          </cell>
          <cell r="DE311" t="str">
            <v>-</v>
          </cell>
          <cell r="DF311" t="str">
            <v>-</v>
          </cell>
          <cell r="DG311" t="str">
            <v>-</v>
          </cell>
        </row>
        <row r="312">
          <cell r="AT312" t="str">
            <v>-</v>
          </cell>
          <cell r="AU312" t="str">
            <v>-</v>
          </cell>
          <cell r="AV312" t="str">
            <v>-</v>
          </cell>
          <cell r="AW312" t="str">
            <v>-</v>
          </cell>
          <cell r="AX312" t="str">
            <v>-</v>
          </cell>
          <cell r="AY312" t="str">
            <v>-</v>
          </cell>
          <cell r="AZ312" t="str">
            <v>-</v>
          </cell>
          <cell r="BA312" t="str">
            <v>-</v>
          </cell>
          <cell r="BB312" t="str">
            <v>-</v>
          </cell>
          <cell r="BC312" t="str">
            <v>-</v>
          </cell>
          <cell r="BD312" t="str">
            <v>-</v>
          </cell>
          <cell r="BE312" t="str">
            <v>-</v>
          </cell>
          <cell r="BF312" t="str">
            <v>-</v>
          </cell>
          <cell r="BG312" t="str">
            <v>-</v>
          </cell>
          <cell r="BH312" t="str">
            <v>-</v>
          </cell>
          <cell r="BI312" t="str">
            <v>-</v>
          </cell>
          <cell r="BJ312" t="str">
            <v>-</v>
          </cell>
          <cell r="BK312" t="str">
            <v>-</v>
          </cell>
          <cell r="BL312" t="str">
            <v>-</v>
          </cell>
          <cell r="BM312" t="str">
            <v>20248</v>
          </cell>
          <cell r="BN312" t="str">
            <v>-</v>
          </cell>
          <cell r="BO312" t="str">
            <v>-</v>
          </cell>
          <cell r="BP312" t="str">
            <v>-</v>
          </cell>
          <cell r="BQ312" t="str">
            <v>-</v>
          </cell>
          <cell r="BR312" t="str">
            <v>-</v>
          </cell>
          <cell r="BS312" t="str">
            <v>-</v>
          </cell>
          <cell r="BT312" t="str">
            <v>-</v>
          </cell>
          <cell r="BU312" t="str">
            <v>-</v>
          </cell>
          <cell r="BV312" t="str">
            <v>-</v>
          </cell>
          <cell r="BW312" t="str">
            <v>-</v>
          </cell>
          <cell r="BX312" t="str">
            <v>-</v>
          </cell>
          <cell r="BY312" t="str">
            <v>-</v>
          </cell>
          <cell r="CB312" t="str">
            <v>-</v>
          </cell>
          <cell r="CC312" t="str">
            <v>-</v>
          </cell>
          <cell r="CD312" t="str">
            <v>-</v>
          </cell>
          <cell r="CE312" t="str">
            <v>-</v>
          </cell>
          <cell r="CF312" t="str">
            <v>-</v>
          </cell>
          <cell r="CG312" t="str">
            <v>-</v>
          </cell>
          <cell r="CH312" t="str">
            <v>-</v>
          </cell>
          <cell r="CI312" t="str">
            <v>-</v>
          </cell>
          <cell r="CJ312" t="str">
            <v>-</v>
          </cell>
          <cell r="CK312" t="str">
            <v>-</v>
          </cell>
          <cell r="CL312" t="str">
            <v>-</v>
          </cell>
          <cell r="CM312" t="str">
            <v>-</v>
          </cell>
          <cell r="CN312" t="str">
            <v>-</v>
          </cell>
          <cell r="CO312" t="str">
            <v>-</v>
          </cell>
          <cell r="CP312" t="str">
            <v>-</v>
          </cell>
          <cell r="CQ312" t="str">
            <v>-</v>
          </cell>
          <cell r="CR312" t="str">
            <v>-</v>
          </cell>
          <cell r="CS312" t="str">
            <v>-</v>
          </cell>
          <cell r="CT312" t="str">
            <v>-</v>
          </cell>
          <cell r="CU312" t="str">
            <v>SAN MATEO DEL MAR</v>
          </cell>
          <cell r="CV312" t="str">
            <v>-</v>
          </cell>
          <cell r="CW312" t="str">
            <v>-</v>
          </cell>
          <cell r="CX312" t="str">
            <v>-</v>
          </cell>
          <cell r="CY312" t="str">
            <v>-</v>
          </cell>
          <cell r="CZ312" t="str">
            <v>-</v>
          </cell>
          <cell r="DB312" t="str">
            <v>-</v>
          </cell>
          <cell r="DC312" t="str">
            <v>-</v>
          </cell>
          <cell r="DD312" t="str">
            <v>-</v>
          </cell>
          <cell r="DE312" t="str">
            <v>-</v>
          </cell>
          <cell r="DF312" t="str">
            <v>-</v>
          </cell>
          <cell r="DG312" t="str">
            <v>-</v>
          </cell>
        </row>
        <row r="313">
          <cell r="AT313" t="str">
            <v>-</v>
          </cell>
          <cell r="AU313" t="str">
            <v>-</v>
          </cell>
          <cell r="AV313" t="str">
            <v>-</v>
          </cell>
          <cell r="AW313" t="str">
            <v>-</v>
          </cell>
          <cell r="AX313" t="str">
            <v>-</v>
          </cell>
          <cell r="AY313" t="str">
            <v>-</v>
          </cell>
          <cell r="AZ313" t="str">
            <v>-</v>
          </cell>
          <cell r="BA313" t="str">
            <v>-</v>
          </cell>
          <cell r="BB313" t="str">
            <v>-</v>
          </cell>
          <cell r="BC313" t="str">
            <v>-</v>
          </cell>
          <cell r="BD313" t="str">
            <v>-</v>
          </cell>
          <cell r="BE313" t="str">
            <v>-</v>
          </cell>
          <cell r="BF313" t="str">
            <v>-</v>
          </cell>
          <cell r="BG313" t="str">
            <v>-</v>
          </cell>
          <cell r="BH313" t="str">
            <v>-</v>
          </cell>
          <cell r="BI313" t="str">
            <v>-</v>
          </cell>
          <cell r="BJ313" t="str">
            <v>-</v>
          </cell>
          <cell r="BK313" t="str">
            <v>-</v>
          </cell>
          <cell r="BL313" t="str">
            <v>-</v>
          </cell>
          <cell r="BM313" t="str">
            <v>20249</v>
          </cell>
          <cell r="BN313" t="str">
            <v>-</v>
          </cell>
          <cell r="BO313" t="str">
            <v>-</v>
          </cell>
          <cell r="BP313" t="str">
            <v>-</v>
          </cell>
          <cell r="BQ313" t="str">
            <v>-</v>
          </cell>
          <cell r="BR313" t="str">
            <v>-</v>
          </cell>
          <cell r="BS313" t="str">
            <v>-</v>
          </cell>
          <cell r="BT313" t="str">
            <v>-</v>
          </cell>
          <cell r="BU313" t="str">
            <v>-</v>
          </cell>
          <cell r="BV313" t="str">
            <v>-</v>
          </cell>
          <cell r="BW313" t="str">
            <v>-</v>
          </cell>
          <cell r="BX313" t="str">
            <v>-</v>
          </cell>
          <cell r="BY313" t="str">
            <v>-</v>
          </cell>
          <cell r="CB313" t="str">
            <v>-</v>
          </cell>
          <cell r="CC313" t="str">
            <v>-</v>
          </cell>
          <cell r="CD313" t="str">
            <v>-</v>
          </cell>
          <cell r="CE313" t="str">
            <v>-</v>
          </cell>
          <cell r="CF313" t="str">
            <v>-</v>
          </cell>
          <cell r="CG313" t="str">
            <v>-</v>
          </cell>
          <cell r="CH313" t="str">
            <v>-</v>
          </cell>
          <cell r="CI313" t="str">
            <v>-</v>
          </cell>
          <cell r="CJ313" t="str">
            <v>-</v>
          </cell>
          <cell r="CK313" t="str">
            <v>-</v>
          </cell>
          <cell r="CL313" t="str">
            <v>-</v>
          </cell>
          <cell r="CM313" t="str">
            <v>-</v>
          </cell>
          <cell r="CN313" t="str">
            <v>-</v>
          </cell>
          <cell r="CO313" t="str">
            <v>-</v>
          </cell>
          <cell r="CP313" t="str">
            <v>-</v>
          </cell>
          <cell r="CQ313" t="str">
            <v>-</v>
          </cell>
          <cell r="CR313" t="str">
            <v>-</v>
          </cell>
          <cell r="CS313" t="str">
            <v>-</v>
          </cell>
          <cell r="CT313" t="str">
            <v>-</v>
          </cell>
          <cell r="CU313" t="str">
            <v>SAN MATEO YOLOXOCHITLÁN</v>
          </cell>
          <cell r="CV313" t="str">
            <v>-</v>
          </cell>
          <cell r="CW313" t="str">
            <v>-</v>
          </cell>
          <cell r="CX313" t="str">
            <v>-</v>
          </cell>
          <cell r="CY313" t="str">
            <v>-</v>
          </cell>
          <cell r="CZ313" t="str">
            <v>-</v>
          </cell>
          <cell r="DB313" t="str">
            <v>-</v>
          </cell>
          <cell r="DC313" t="str">
            <v>-</v>
          </cell>
          <cell r="DD313" t="str">
            <v>-</v>
          </cell>
          <cell r="DE313" t="str">
            <v>-</v>
          </cell>
          <cell r="DF313" t="str">
            <v>-</v>
          </cell>
          <cell r="DG313" t="str">
            <v>-</v>
          </cell>
        </row>
        <row r="314">
          <cell r="AT314" t="str">
            <v>-</v>
          </cell>
          <cell r="AU314" t="str">
            <v>-</v>
          </cell>
          <cell r="AV314" t="str">
            <v>-</v>
          </cell>
          <cell r="AW314" t="str">
            <v>-</v>
          </cell>
          <cell r="AX314" t="str">
            <v>-</v>
          </cell>
          <cell r="AY314" t="str">
            <v>-</v>
          </cell>
          <cell r="AZ314" t="str">
            <v>-</v>
          </cell>
          <cell r="BA314" t="str">
            <v>-</v>
          </cell>
          <cell r="BB314" t="str">
            <v>-</v>
          </cell>
          <cell r="BC314" t="str">
            <v>-</v>
          </cell>
          <cell r="BD314" t="str">
            <v>-</v>
          </cell>
          <cell r="BE314" t="str">
            <v>-</v>
          </cell>
          <cell r="BF314" t="str">
            <v>-</v>
          </cell>
          <cell r="BG314" t="str">
            <v>-</v>
          </cell>
          <cell r="BH314" t="str">
            <v>-</v>
          </cell>
          <cell r="BI314" t="str">
            <v>-</v>
          </cell>
          <cell r="BJ314" t="str">
            <v>-</v>
          </cell>
          <cell r="BK314" t="str">
            <v>-</v>
          </cell>
          <cell r="BL314" t="str">
            <v>-</v>
          </cell>
          <cell r="BM314" t="str">
            <v>20250</v>
          </cell>
          <cell r="BN314" t="str">
            <v>-</v>
          </cell>
          <cell r="BO314" t="str">
            <v>-</v>
          </cell>
          <cell r="BP314" t="str">
            <v>-</v>
          </cell>
          <cell r="BQ314" t="str">
            <v>-</v>
          </cell>
          <cell r="BR314" t="str">
            <v>-</v>
          </cell>
          <cell r="BS314" t="str">
            <v>-</v>
          </cell>
          <cell r="BT314" t="str">
            <v>-</v>
          </cell>
          <cell r="BU314" t="str">
            <v>-</v>
          </cell>
          <cell r="BV314" t="str">
            <v>-</v>
          </cell>
          <cell r="BW314" t="str">
            <v>-</v>
          </cell>
          <cell r="BX314" t="str">
            <v>-</v>
          </cell>
          <cell r="BY314" t="str">
            <v>-</v>
          </cell>
          <cell r="CB314" t="str">
            <v>-</v>
          </cell>
          <cell r="CC314" t="str">
            <v>-</v>
          </cell>
          <cell r="CD314" t="str">
            <v>-</v>
          </cell>
          <cell r="CE314" t="str">
            <v>-</v>
          </cell>
          <cell r="CF314" t="str">
            <v>-</v>
          </cell>
          <cell r="CG314" t="str">
            <v>-</v>
          </cell>
          <cell r="CH314" t="str">
            <v>-</v>
          </cell>
          <cell r="CI314" t="str">
            <v>-</v>
          </cell>
          <cell r="CJ314" t="str">
            <v>-</v>
          </cell>
          <cell r="CK314" t="str">
            <v>-</v>
          </cell>
          <cell r="CL314" t="str">
            <v>-</v>
          </cell>
          <cell r="CM314" t="str">
            <v>-</v>
          </cell>
          <cell r="CN314" t="str">
            <v>-</v>
          </cell>
          <cell r="CO314" t="str">
            <v>-</v>
          </cell>
          <cell r="CP314" t="str">
            <v>-</v>
          </cell>
          <cell r="CQ314" t="str">
            <v>-</v>
          </cell>
          <cell r="CR314" t="str">
            <v>-</v>
          </cell>
          <cell r="CS314" t="str">
            <v>-</v>
          </cell>
          <cell r="CT314" t="str">
            <v>-</v>
          </cell>
          <cell r="CU314" t="str">
            <v>SAN MATEO ETLATONGO</v>
          </cell>
          <cell r="CV314" t="str">
            <v>-</v>
          </cell>
          <cell r="CW314" t="str">
            <v>-</v>
          </cell>
          <cell r="CX314" t="str">
            <v>-</v>
          </cell>
          <cell r="CY314" t="str">
            <v>-</v>
          </cell>
          <cell r="CZ314" t="str">
            <v>-</v>
          </cell>
          <cell r="DB314" t="str">
            <v>-</v>
          </cell>
          <cell r="DC314" t="str">
            <v>-</v>
          </cell>
          <cell r="DD314" t="str">
            <v>-</v>
          </cell>
          <cell r="DE314" t="str">
            <v>-</v>
          </cell>
          <cell r="DF314" t="str">
            <v>-</v>
          </cell>
          <cell r="DG314" t="str">
            <v>-</v>
          </cell>
        </row>
        <row r="315">
          <cell r="AT315" t="str">
            <v>-</v>
          </cell>
          <cell r="AU315" t="str">
            <v>-</v>
          </cell>
          <cell r="AV315" t="str">
            <v>-</v>
          </cell>
          <cell r="AW315" t="str">
            <v>-</v>
          </cell>
          <cell r="AX315" t="str">
            <v>-</v>
          </cell>
          <cell r="AY315" t="str">
            <v>-</v>
          </cell>
          <cell r="AZ315" t="str">
            <v>-</v>
          </cell>
          <cell r="BA315" t="str">
            <v>-</v>
          </cell>
          <cell r="BB315" t="str">
            <v>-</v>
          </cell>
          <cell r="BC315" t="str">
            <v>-</v>
          </cell>
          <cell r="BD315" t="str">
            <v>-</v>
          </cell>
          <cell r="BE315" t="str">
            <v>-</v>
          </cell>
          <cell r="BF315" t="str">
            <v>-</v>
          </cell>
          <cell r="BG315" t="str">
            <v>-</v>
          </cell>
          <cell r="BH315" t="str">
            <v>-</v>
          </cell>
          <cell r="BI315" t="str">
            <v>-</v>
          </cell>
          <cell r="BJ315" t="str">
            <v>-</v>
          </cell>
          <cell r="BK315" t="str">
            <v>-</v>
          </cell>
          <cell r="BL315" t="str">
            <v>-</v>
          </cell>
          <cell r="BM315" t="str">
            <v>20251</v>
          </cell>
          <cell r="BN315" t="str">
            <v>-</v>
          </cell>
          <cell r="BO315" t="str">
            <v>-</v>
          </cell>
          <cell r="BP315" t="str">
            <v>-</v>
          </cell>
          <cell r="BQ315" t="str">
            <v>-</v>
          </cell>
          <cell r="BR315" t="str">
            <v>-</v>
          </cell>
          <cell r="BS315" t="str">
            <v>-</v>
          </cell>
          <cell r="BT315" t="str">
            <v>-</v>
          </cell>
          <cell r="BU315" t="str">
            <v>-</v>
          </cell>
          <cell r="BV315" t="str">
            <v>-</v>
          </cell>
          <cell r="BW315" t="str">
            <v>-</v>
          </cell>
          <cell r="BX315" t="str">
            <v>-</v>
          </cell>
          <cell r="BY315" t="str">
            <v>-</v>
          </cell>
          <cell r="CB315" t="str">
            <v>-</v>
          </cell>
          <cell r="CC315" t="str">
            <v>-</v>
          </cell>
          <cell r="CD315" t="str">
            <v>-</v>
          </cell>
          <cell r="CE315" t="str">
            <v>-</v>
          </cell>
          <cell r="CF315" t="str">
            <v>-</v>
          </cell>
          <cell r="CG315" t="str">
            <v>-</v>
          </cell>
          <cell r="CH315" t="str">
            <v>-</v>
          </cell>
          <cell r="CI315" t="str">
            <v>-</v>
          </cell>
          <cell r="CJ315" t="str">
            <v>-</v>
          </cell>
          <cell r="CK315" t="str">
            <v>-</v>
          </cell>
          <cell r="CL315" t="str">
            <v>-</v>
          </cell>
          <cell r="CM315" t="str">
            <v>-</v>
          </cell>
          <cell r="CN315" t="str">
            <v>-</v>
          </cell>
          <cell r="CO315" t="str">
            <v>-</v>
          </cell>
          <cell r="CP315" t="str">
            <v>-</v>
          </cell>
          <cell r="CQ315" t="str">
            <v>-</v>
          </cell>
          <cell r="CR315" t="str">
            <v>-</v>
          </cell>
          <cell r="CS315" t="str">
            <v>-</v>
          </cell>
          <cell r="CT315" t="str">
            <v>-</v>
          </cell>
          <cell r="CU315" t="str">
            <v>SAN MATEO NEJÁPAM</v>
          </cell>
          <cell r="CV315" t="str">
            <v>-</v>
          </cell>
          <cell r="CW315" t="str">
            <v>-</v>
          </cell>
          <cell r="CX315" t="str">
            <v>-</v>
          </cell>
          <cell r="CY315" t="str">
            <v>-</v>
          </cell>
          <cell r="CZ315" t="str">
            <v>-</v>
          </cell>
          <cell r="DB315" t="str">
            <v>-</v>
          </cell>
          <cell r="DC315" t="str">
            <v>-</v>
          </cell>
          <cell r="DD315" t="str">
            <v>-</v>
          </cell>
          <cell r="DE315" t="str">
            <v>-</v>
          </cell>
          <cell r="DF315" t="str">
            <v>-</v>
          </cell>
          <cell r="DG315" t="str">
            <v>-</v>
          </cell>
        </row>
        <row r="316">
          <cell r="AT316" t="str">
            <v>-</v>
          </cell>
          <cell r="AU316" t="str">
            <v>-</v>
          </cell>
          <cell r="AV316" t="str">
            <v>-</v>
          </cell>
          <cell r="AW316" t="str">
            <v>-</v>
          </cell>
          <cell r="AX316" t="str">
            <v>-</v>
          </cell>
          <cell r="AY316" t="str">
            <v>-</v>
          </cell>
          <cell r="AZ316" t="str">
            <v>-</v>
          </cell>
          <cell r="BA316" t="str">
            <v>-</v>
          </cell>
          <cell r="BB316" t="str">
            <v>-</v>
          </cell>
          <cell r="BC316" t="str">
            <v>-</v>
          </cell>
          <cell r="BD316" t="str">
            <v>-</v>
          </cell>
          <cell r="BE316" t="str">
            <v>-</v>
          </cell>
          <cell r="BF316" t="str">
            <v>-</v>
          </cell>
          <cell r="BG316" t="str">
            <v>-</v>
          </cell>
          <cell r="BH316" t="str">
            <v>-</v>
          </cell>
          <cell r="BI316" t="str">
            <v>-</v>
          </cell>
          <cell r="BJ316" t="str">
            <v>-</v>
          </cell>
          <cell r="BK316" t="str">
            <v>-</v>
          </cell>
          <cell r="BL316" t="str">
            <v>-</v>
          </cell>
          <cell r="BM316" t="str">
            <v>20252</v>
          </cell>
          <cell r="BN316" t="str">
            <v>-</v>
          </cell>
          <cell r="BO316" t="str">
            <v>-</v>
          </cell>
          <cell r="BP316" t="str">
            <v>-</v>
          </cell>
          <cell r="BQ316" t="str">
            <v>-</v>
          </cell>
          <cell r="BR316" t="str">
            <v>-</v>
          </cell>
          <cell r="BS316" t="str">
            <v>-</v>
          </cell>
          <cell r="BT316" t="str">
            <v>-</v>
          </cell>
          <cell r="BU316" t="str">
            <v>-</v>
          </cell>
          <cell r="BV316" t="str">
            <v>-</v>
          </cell>
          <cell r="BW316" t="str">
            <v>-</v>
          </cell>
          <cell r="BX316" t="str">
            <v>-</v>
          </cell>
          <cell r="BY316" t="str">
            <v>-</v>
          </cell>
          <cell r="CB316" t="str">
            <v>-</v>
          </cell>
          <cell r="CC316" t="str">
            <v>-</v>
          </cell>
          <cell r="CD316" t="str">
            <v>-</v>
          </cell>
          <cell r="CE316" t="str">
            <v>-</v>
          </cell>
          <cell r="CF316" t="str">
            <v>-</v>
          </cell>
          <cell r="CG316" t="str">
            <v>-</v>
          </cell>
          <cell r="CH316" t="str">
            <v>-</v>
          </cell>
          <cell r="CI316" t="str">
            <v>-</v>
          </cell>
          <cell r="CJ316" t="str">
            <v>-</v>
          </cell>
          <cell r="CK316" t="str">
            <v>-</v>
          </cell>
          <cell r="CL316" t="str">
            <v>-</v>
          </cell>
          <cell r="CM316" t="str">
            <v>-</v>
          </cell>
          <cell r="CN316" t="str">
            <v>-</v>
          </cell>
          <cell r="CO316" t="str">
            <v>-</v>
          </cell>
          <cell r="CP316" t="str">
            <v>-</v>
          </cell>
          <cell r="CQ316" t="str">
            <v>-</v>
          </cell>
          <cell r="CR316" t="str">
            <v>-</v>
          </cell>
          <cell r="CS316" t="str">
            <v>-</v>
          </cell>
          <cell r="CT316" t="str">
            <v>-</v>
          </cell>
          <cell r="CU316" t="str">
            <v>SAN MATEO PEÑASCO</v>
          </cell>
          <cell r="CV316" t="str">
            <v>-</v>
          </cell>
          <cell r="CW316" t="str">
            <v>-</v>
          </cell>
          <cell r="CX316" t="str">
            <v>-</v>
          </cell>
          <cell r="CY316" t="str">
            <v>-</v>
          </cell>
          <cell r="CZ316" t="str">
            <v>-</v>
          </cell>
          <cell r="DB316" t="str">
            <v>-</v>
          </cell>
          <cell r="DC316" t="str">
            <v>-</v>
          </cell>
          <cell r="DD316" t="str">
            <v>-</v>
          </cell>
          <cell r="DE316" t="str">
            <v>-</v>
          </cell>
          <cell r="DF316" t="str">
            <v>-</v>
          </cell>
          <cell r="DG316" t="str">
            <v>-</v>
          </cell>
        </row>
        <row r="317">
          <cell r="AT317" t="str">
            <v>-</v>
          </cell>
          <cell r="AU317" t="str">
            <v>-</v>
          </cell>
          <cell r="AV317" t="str">
            <v>-</v>
          </cell>
          <cell r="AW317" t="str">
            <v>-</v>
          </cell>
          <cell r="AX317" t="str">
            <v>-</v>
          </cell>
          <cell r="AY317" t="str">
            <v>-</v>
          </cell>
          <cell r="AZ317" t="str">
            <v>-</v>
          </cell>
          <cell r="BA317" t="str">
            <v>-</v>
          </cell>
          <cell r="BB317" t="str">
            <v>-</v>
          </cell>
          <cell r="BC317" t="str">
            <v>-</v>
          </cell>
          <cell r="BD317" t="str">
            <v>-</v>
          </cell>
          <cell r="BE317" t="str">
            <v>-</v>
          </cell>
          <cell r="BF317" t="str">
            <v>-</v>
          </cell>
          <cell r="BG317" t="str">
            <v>-</v>
          </cell>
          <cell r="BH317" t="str">
            <v>-</v>
          </cell>
          <cell r="BI317" t="str">
            <v>-</v>
          </cell>
          <cell r="BJ317" t="str">
            <v>-</v>
          </cell>
          <cell r="BK317" t="str">
            <v>-</v>
          </cell>
          <cell r="BL317" t="str">
            <v>-</v>
          </cell>
          <cell r="BM317" t="str">
            <v>20253</v>
          </cell>
          <cell r="BN317" t="str">
            <v>-</v>
          </cell>
          <cell r="BO317" t="str">
            <v>-</v>
          </cell>
          <cell r="BP317" t="str">
            <v>-</v>
          </cell>
          <cell r="BQ317" t="str">
            <v>-</v>
          </cell>
          <cell r="BR317" t="str">
            <v>-</v>
          </cell>
          <cell r="BS317" t="str">
            <v>-</v>
          </cell>
          <cell r="BT317" t="str">
            <v>-</v>
          </cell>
          <cell r="BU317" t="str">
            <v>-</v>
          </cell>
          <cell r="BV317" t="str">
            <v>-</v>
          </cell>
          <cell r="BW317" t="str">
            <v>-</v>
          </cell>
          <cell r="BX317" t="str">
            <v>-</v>
          </cell>
          <cell r="BY317" t="str">
            <v>-</v>
          </cell>
          <cell r="CB317" t="str">
            <v>-</v>
          </cell>
          <cell r="CC317" t="str">
            <v>-</v>
          </cell>
          <cell r="CD317" t="str">
            <v>-</v>
          </cell>
          <cell r="CE317" t="str">
            <v>-</v>
          </cell>
          <cell r="CF317" t="str">
            <v>-</v>
          </cell>
          <cell r="CG317" t="str">
            <v>-</v>
          </cell>
          <cell r="CH317" t="str">
            <v>-</v>
          </cell>
          <cell r="CI317" t="str">
            <v>-</v>
          </cell>
          <cell r="CJ317" t="str">
            <v>-</v>
          </cell>
          <cell r="CK317" t="str">
            <v>-</v>
          </cell>
          <cell r="CL317" t="str">
            <v>-</v>
          </cell>
          <cell r="CM317" t="str">
            <v>-</v>
          </cell>
          <cell r="CN317" t="str">
            <v>-</v>
          </cell>
          <cell r="CO317" t="str">
            <v>-</v>
          </cell>
          <cell r="CP317" t="str">
            <v>-</v>
          </cell>
          <cell r="CQ317" t="str">
            <v>-</v>
          </cell>
          <cell r="CR317" t="str">
            <v>-</v>
          </cell>
          <cell r="CS317" t="str">
            <v>-</v>
          </cell>
          <cell r="CT317" t="str">
            <v>-</v>
          </cell>
          <cell r="CU317" t="str">
            <v>SAN MATEO PIÑAS</v>
          </cell>
          <cell r="CV317" t="str">
            <v>-</v>
          </cell>
          <cell r="CW317" t="str">
            <v>-</v>
          </cell>
          <cell r="CX317" t="str">
            <v>-</v>
          </cell>
          <cell r="CY317" t="str">
            <v>-</v>
          </cell>
          <cell r="CZ317" t="str">
            <v>-</v>
          </cell>
          <cell r="DB317" t="str">
            <v>-</v>
          </cell>
          <cell r="DC317" t="str">
            <v>-</v>
          </cell>
          <cell r="DD317" t="str">
            <v>-</v>
          </cell>
          <cell r="DE317" t="str">
            <v>-</v>
          </cell>
          <cell r="DF317" t="str">
            <v>-</v>
          </cell>
          <cell r="DG317" t="str">
            <v>-</v>
          </cell>
        </row>
        <row r="318">
          <cell r="AT318" t="str">
            <v>-</v>
          </cell>
          <cell r="AU318" t="str">
            <v>-</v>
          </cell>
          <cell r="AV318" t="str">
            <v>-</v>
          </cell>
          <cell r="AW318" t="str">
            <v>-</v>
          </cell>
          <cell r="AX318" t="str">
            <v>-</v>
          </cell>
          <cell r="AY318" t="str">
            <v>-</v>
          </cell>
          <cell r="AZ318" t="str">
            <v>-</v>
          </cell>
          <cell r="BA318" t="str">
            <v>-</v>
          </cell>
          <cell r="BB318" t="str">
            <v>-</v>
          </cell>
          <cell r="BC318" t="str">
            <v>-</v>
          </cell>
          <cell r="BD318" t="str">
            <v>-</v>
          </cell>
          <cell r="BE318" t="str">
            <v>-</v>
          </cell>
          <cell r="BF318" t="str">
            <v>-</v>
          </cell>
          <cell r="BG318" t="str">
            <v>-</v>
          </cell>
          <cell r="BH318" t="str">
            <v>-</v>
          </cell>
          <cell r="BI318" t="str">
            <v>-</v>
          </cell>
          <cell r="BJ318" t="str">
            <v>-</v>
          </cell>
          <cell r="BK318" t="str">
            <v>-</v>
          </cell>
          <cell r="BL318" t="str">
            <v>-</v>
          </cell>
          <cell r="BM318" t="str">
            <v>20254</v>
          </cell>
          <cell r="BN318" t="str">
            <v>-</v>
          </cell>
          <cell r="BO318" t="str">
            <v>-</v>
          </cell>
          <cell r="BP318" t="str">
            <v>-</v>
          </cell>
          <cell r="BQ318" t="str">
            <v>-</v>
          </cell>
          <cell r="BR318" t="str">
            <v>-</v>
          </cell>
          <cell r="BS318" t="str">
            <v>-</v>
          </cell>
          <cell r="BT318" t="str">
            <v>-</v>
          </cell>
          <cell r="BU318" t="str">
            <v>-</v>
          </cell>
          <cell r="BV318" t="str">
            <v>-</v>
          </cell>
          <cell r="BW318" t="str">
            <v>-</v>
          </cell>
          <cell r="BX318" t="str">
            <v>-</v>
          </cell>
          <cell r="BY318" t="str">
            <v>-</v>
          </cell>
          <cell r="CB318" t="str">
            <v>-</v>
          </cell>
          <cell r="CC318" t="str">
            <v>-</v>
          </cell>
          <cell r="CD318" t="str">
            <v>-</v>
          </cell>
          <cell r="CE318" t="str">
            <v>-</v>
          </cell>
          <cell r="CF318" t="str">
            <v>-</v>
          </cell>
          <cell r="CG318" t="str">
            <v>-</v>
          </cell>
          <cell r="CH318" t="str">
            <v>-</v>
          </cell>
          <cell r="CI318" t="str">
            <v>-</v>
          </cell>
          <cell r="CJ318" t="str">
            <v>-</v>
          </cell>
          <cell r="CK318" t="str">
            <v>-</v>
          </cell>
          <cell r="CL318" t="str">
            <v>-</v>
          </cell>
          <cell r="CM318" t="str">
            <v>-</v>
          </cell>
          <cell r="CN318" t="str">
            <v>-</v>
          </cell>
          <cell r="CO318" t="str">
            <v>-</v>
          </cell>
          <cell r="CP318" t="str">
            <v>-</v>
          </cell>
          <cell r="CQ318" t="str">
            <v>-</v>
          </cell>
          <cell r="CR318" t="str">
            <v>-</v>
          </cell>
          <cell r="CS318" t="str">
            <v>-</v>
          </cell>
          <cell r="CT318" t="str">
            <v>-</v>
          </cell>
          <cell r="CU318" t="str">
            <v>SAN MATEO RÍO HONDO</v>
          </cell>
          <cell r="CV318" t="str">
            <v>-</v>
          </cell>
          <cell r="CW318" t="str">
            <v>-</v>
          </cell>
          <cell r="CX318" t="str">
            <v>-</v>
          </cell>
          <cell r="CY318" t="str">
            <v>-</v>
          </cell>
          <cell r="CZ318" t="str">
            <v>-</v>
          </cell>
          <cell r="DB318" t="str">
            <v>-</v>
          </cell>
          <cell r="DC318" t="str">
            <v>-</v>
          </cell>
          <cell r="DD318" t="str">
            <v>-</v>
          </cell>
          <cell r="DE318" t="str">
            <v>-</v>
          </cell>
          <cell r="DF318" t="str">
            <v>-</v>
          </cell>
          <cell r="DG318" t="str">
            <v>-</v>
          </cell>
        </row>
        <row r="319">
          <cell r="AT319" t="str">
            <v>-</v>
          </cell>
          <cell r="AU319" t="str">
            <v>-</v>
          </cell>
          <cell r="AV319" t="str">
            <v>-</v>
          </cell>
          <cell r="AW319" t="str">
            <v>-</v>
          </cell>
          <cell r="AX319" t="str">
            <v>-</v>
          </cell>
          <cell r="AY319" t="str">
            <v>-</v>
          </cell>
          <cell r="AZ319" t="str">
            <v>-</v>
          </cell>
          <cell r="BA319" t="str">
            <v>-</v>
          </cell>
          <cell r="BB319" t="str">
            <v>-</v>
          </cell>
          <cell r="BC319" t="str">
            <v>-</v>
          </cell>
          <cell r="BD319" t="str">
            <v>-</v>
          </cell>
          <cell r="BE319" t="str">
            <v>-</v>
          </cell>
          <cell r="BF319" t="str">
            <v>-</v>
          </cell>
          <cell r="BG319" t="str">
            <v>-</v>
          </cell>
          <cell r="BH319" t="str">
            <v>-</v>
          </cell>
          <cell r="BI319" t="str">
            <v>-</v>
          </cell>
          <cell r="BJ319" t="str">
            <v>-</v>
          </cell>
          <cell r="BK319" t="str">
            <v>-</v>
          </cell>
          <cell r="BL319" t="str">
            <v>-</v>
          </cell>
          <cell r="BM319" t="str">
            <v>20255</v>
          </cell>
          <cell r="BN319" t="str">
            <v>-</v>
          </cell>
          <cell r="BO319" t="str">
            <v>-</v>
          </cell>
          <cell r="BP319" t="str">
            <v>-</v>
          </cell>
          <cell r="BQ319" t="str">
            <v>-</v>
          </cell>
          <cell r="BR319" t="str">
            <v>-</v>
          </cell>
          <cell r="BS319" t="str">
            <v>-</v>
          </cell>
          <cell r="BT319" t="str">
            <v>-</v>
          </cell>
          <cell r="BU319" t="str">
            <v>-</v>
          </cell>
          <cell r="BV319" t="str">
            <v>-</v>
          </cell>
          <cell r="BW319" t="str">
            <v>-</v>
          </cell>
          <cell r="BX319" t="str">
            <v>-</v>
          </cell>
          <cell r="BY319" t="str">
            <v>-</v>
          </cell>
          <cell r="CB319" t="str">
            <v>-</v>
          </cell>
          <cell r="CC319" t="str">
            <v>-</v>
          </cell>
          <cell r="CD319" t="str">
            <v>-</v>
          </cell>
          <cell r="CE319" t="str">
            <v>-</v>
          </cell>
          <cell r="CF319" t="str">
            <v>-</v>
          </cell>
          <cell r="CG319" t="str">
            <v>-</v>
          </cell>
          <cell r="CH319" t="str">
            <v>-</v>
          </cell>
          <cell r="CI319" t="str">
            <v>-</v>
          </cell>
          <cell r="CJ319" t="str">
            <v>-</v>
          </cell>
          <cell r="CK319" t="str">
            <v>-</v>
          </cell>
          <cell r="CL319" t="str">
            <v>-</v>
          </cell>
          <cell r="CM319" t="str">
            <v>-</v>
          </cell>
          <cell r="CN319" t="str">
            <v>-</v>
          </cell>
          <cell r="CO319" t="str">
            <v>-</v>
          </cell>
          <cell r="CP319" t="str">
            <v>-</v>
          </cell>
          <cell r="CQ319" t="str">
            <v>-</v>
          </cell>
          <cell r="CR319" t="str">
            <v>-</v>
          </cell>
          <cell r="CS319" t="str">
            <v>-</v>
          </cell>
          <cell r="CT319" t="str">
            <v>-</v>
          </cell>
          <cell r="CU319" t="str">
            <v>SAN MATEO SINDIHUI</v>
          </cell>
          <cell r="CV319" t="str">
            <v>-</v>
          </cell>
          <cell r="CW319" t="str">
            <v>-</v>
          </cell>
          <cell r="CX319" t="str">
            <v>-</v>
          </cell>
          <cell r="CY319" t="str">
            <v>-</v>
          </cell>
          <cell r="CZ319" t="str">
            <v>-</v>
          </cell>
          <cell r="DB319" t="str">
            <v>-</v>
          </cell>
          <cell r="DC319" t="str">
            <v>-</v>
          </cell>
          <cell r="DD319" t="str">
            <v>-</v>
          </cell>
          <cell r="DE319" t="str">
            <v>-</v>
          </cell>
          <cell r="DF319" t="str">
            <v>-</v>
          </cell>
          <cell r="DG319" t="str">
            <v>-</v>
          </cell>
        </row>
        <row r="320">
          <cell r="AT320" t="str">
            <v>-</v>
          </cell>
          <cell r="AU320" t="str">
            <v>-</v>
          </cell>
          <cell r="AV320" t="str">
            <v>-</v>
          </cell>
          <cell r="AW320" t="str">
            <v>-</v>
          </cell>
          <cell r="AX320" t="str">
            <v>-</v>
          </cell>
          <cell r="AY320" t="str">
            <v>-</v>
          </cell>
          <cell r="AZ320" t="str">
            <v>-</v>
          </cell>
          <cell r="BA320" t="str">
            <v>-</v>
          </cell>
          <cell r="BB320" t="str">
            <v>-</v>
          </cell>
          <cell r="BC320" t="str">
            <v>-</v>
          </cell>
          <cell r="BD320" t="str">
            <v>-</v>
          </cell>
          <cell r="BE320" t="str">
            <v>-</v>
          </cell>
          <cell r="BF320" t="str">
            <v>-</v>
          </cell>
          <cell r="BG320" t="str">
            <v>-</v>
          </cell>
          <cell r="BH320" t="str">
            <v>-</v>
          </cell>
          <cell r="BI320" t="str">
            <v>-</v>
          </cell>
          <cell r="BJ320" t="str">
            <v>-</v>
          </cell>
          <cell r="BK320" t="str">
            <v>-</v>
          </cell>
          <cell r="BL320" t="str">
            <v>-</v>
          </cell>
          <cell r="BM320" t="str">
            <v>20256</v>
          </cell>
          <cell r="BN320" t="str">
            <v>-</v>
          </cell>
          <cell r="BO320" t="str">
            <v>-</v>
          </cell>
          <cell r="BP320" t="str">
            <v>-</v>
          </cell>
          <cell r="BQ320" t="str">
            <v>-</v>
          </cell>
          <cell r="BR320" t="str">
            <v>-</v>
          </cell>
          <cell r="BS320" t="str">
            <v>-</v>
          </cell>
          <cell r="BT320" t="str">
            <v>-</v>
          </cell>
          <cell r="BU320" t="str">
            <v>-</v>
          </cell>
          <cell r="BV320" t="str">
            <v>-</v>
          </cell>
          <cell r="BW320" t="str">
            <v>-</v>
          </cell>
          <cell r="BX320" t="str">
            <v>-</v>
          </cell>
          <cell r="BY320" t="str">
            <v>-</v>
          </cell>
          <cell r="CB320" t="str">
            <v>-</v>
          </cell>
          <cell r="CC320" t="str">
            <v>-</v>
          </cell>
          <cell r="CD320" t="str">
            <v>-</v>
          </cell>
          <cell r="CE320" t="str">
            <v>-</v>
          </cell>
          <cell r="CF320" t="str">
            <v>-</v>
          </cell>
          <cell r="CG320" t="str">
            <v>-</v>
          </cell>
          <cell r="CH320" t="str">
            <v>-</v>
          </cell>
          <cell r="CI320" t="str">
            <v>-</v>
          </cell>
          <cell r="CJ320" t="str">
            <v>-</v>
          </cell>
          <cell r="CK320" t="str">
            <v>-</v>
          </cell>
          <cell r="CL320" t="str">
            <v>-</v>
          </cell>
          <cell r="CM320" t="str">
            <v>-</v>
          </cell>
          <cell r="CN320" t="str">
            <v>-</v>
          </cell>
          <cell r="CO320" t="str">
            <v>-</v>
          </cell>
          <cell r="CP320" t="str">
            <v>-</v>
          </cell>
          <cell r="CQ320" t="str">
            <v>-</v>
          </cell>
          <cell r="CR320" t="str">
            <v>-</v>
          </cell>
          <cell r="CS320" t="str">
            <v>-</v>
          </cell>
          <cell r="CT320" t="str">
            <v>-</v>
          </cell>
          <cell r="CU320" t="str">
            <v>SAN MATEO TLAPILTEPEC</v>
          </cell>
          <cell r="CV320" t="str">
            <v>-</v>
          </cell>
          <cell r="CW320" t="str">
            <v>-</v>
          </cell>
          <cell r="CX320" t="str">
            <v>-</v>
          </cell>
          <cell r="CY320" t="str">
            <v>-</v>
          </cell>
          <cell r="CZ320" t="str">
            <v>-</v>
          </cell>
          <cell r="DB320" t="str">
            <v>-</v>
          </cell>
          <cell r="DC320" t="str">
            <v>-</v>
          </cell>
          <cell r="DD320" t="str">
            <v>-</v>
          </cell>
          <cell r="DE320" t="str">
            <v>-</v>
          </cell>
          <cell r="DF320" t="str">
            <v>-</v>
          </cell>
          <cell r="DG320" t="str">
            <v>-</v>
          </cell>
        </row>
        <row r="321">
          <cell r="AT321" t="str">
            <v>-</v>
          </cell>
          <cell r="AU321" t="str">
            <v>-</v>
          </cell>
          <cell r="AV321" t="str">
            <v>-</v>
          </cell>
          <cell r="AW321" t="str">
            <v>-</v>
          </cell>
          <cell r="AX321" t="str">
            <v>-</v>
          </cell>
          <cell r="AY321" t="str">
            <v>-</v>
          </cell>
          <cell r="AZ321" t="str">
            <v>-</v>
          </cell>
          <cell r="BA321" t="str">
            <v>-</v>
          </cell>
          <cell r="BB321" t="str">
            <v>-</v>
          </cell>
          <cell r="BC321" t="str">
            <v>-</v>
          </cell>
          <cell r="BD321" t="str">
            <v>-</v>
          </cell>
          <cell r="BE321" t="str">
            <v>-</v>
          </cell>
          <cell r="BF321" t="str">
            <v>-</v>
          </cell>
          <cell r="BG321" t="str">
            <v>-</v>
          </cell>
          <cell r="BH321" t="str">
            <v>-</v>
          </cell>
          <cell r="BI321" t="str">
            <v>-</v>
          </cell>
          <cell r="BJ321" t="str">
            <v>-</v>
          </cell>
          <cell r="BK321" t="str">
            <v>-</v>
          </cell>
          <cell r="BL321" t="str">
            <v>-</v>
          </cell>
          <cell r="BM321" t="str">
            <v>20257</v>
          </cell>
          <cell r="BN321" t="str">
            <v>-</v>
          </cell>
          <cell r="BO321" t="str">
            <v>-</v>
          </cell>
          <cell r="BP321" t="str">
            <v>-</v>
          </cell>
          <cell r="BQ321" t="str">
            <v>-</v>
          </cell>
          <cell r="BR321" t="str">
            <v>-</v>
          </cell>
          <cell r="BS321" t="str">
            <v>-</v>
          </cell>
          <cell r="BT321" t="str">
            <v>-</v>
          </cell>
          <cell r="BU321" t="str">
            <v>-</v>
          </cell>
          <cell r="BV321" t="str">
            <v>-</v>
          </cell>
          <cell r="BW321" t="str">
            <v>-</v>
          </cell>
          <cell r="BX321" t="str">
            <v>-</v>
          </cell>
          <cell r="BY321" t="str">
            <v>-</v>
          </cell>
          <cell r="CB321" t="str">
            <v>-</v>
          </cell>
          <cell r="CC321" t="str">
            <v>-</v>
          </cell>
          <cell r="CD321" t="str">
            <v>-</v>
          </cell>
          <cell r="CE321" t="str">
            <v>-</v>
          </cell>
          <cell r="CF321" t="str">
            <v>-</v>
          </cell>
          <cell r="CG321" t="str">
            <v>-</v>
          </cell>
          <cell r="CH321" t="str">
            <v>-</v>
          </cell>
          <cell r="CI321" t="str">
            <v>-</v>
          </cell>
          <cell r="CJ321" t="str">
            <v>-</v>
          </cell>
          <cell r="CK321" t="str">
            <v>-</v>
          </cell>
          <cell r="CL321" t="str">
            <v>-</v>
          </cell>
          <cell r="CM321" t="str">
            <v>-</v>
          </cell>
          <cell r="CN321" t="str">
            <v>-</v>
          </cell>
          <cell r="CO321" t="str">
            <v>-</v>
          </cell>
          <cell r="CP321" t="str">
            <v>-</v>
          </cell>
          <cell r="CQ321" t="str">
            <v>-</v>
          </cell>
          <cell r="CR321" t="str">
            <v>-</v>
          </cell>
          <cell r="CS321" t="str">
            <v>-</v>
          </cell>
          <cell r="CT321" t="str">
            <v>-</v>
          </cell>
          <cell r="CU321" t="str">
            <v>SAN MELCHOR BETAZA</v>
          </cell>
          <cell r="CV321" t="str">
            <v>-</v>
          </cell>
          <cell r="CW321" t="str">
            <v>-</v>
          </cell>
          <cell r="CX321" t="str">
            <v>-</v>
          </cell>
          <cell r="CY321" t="str">
            <v>-</v>
          </cell>
          <cell r="CZ321" t="str">
            <v>-</v>
          </cell>
          <cell r="DB321" t="str">
            <v>-</v>
          </cell>
          <cell r="DC321" t="str">
            <v>-</v>
          </cell>
          <cell r="DD321" t="str">
            <v>-</v>
          </cell>
          <cell r="DE321" t="str">
            <v>-</v>
          </cell>
          <cell r="DF321" t="str">
            <v>-</v>
          </cell>
          <cell r="DG321" t="str">
            <v>-</v>
          </cell>
        </row>
        <row r="322">
          <cell r="AT322" t="str">
            <v>-</v>
          </cell>
          <cell r="AU322" t="str">
            <v>-</v>
          </cell>
          <cell r="AV322" t="str">
            <v>-</v>
          </cell>
          <cell r="AW322" t="str">
            <v>-</v>
          </cell>
          <cell r="AX322" t="str">
            <v>-</v>
          </cell>
          <cell r="AY322" t="str">
            <v>-</v>
          </cell>
          <cell r="AZ322" t="str">
            <v>-</v>
          </cell>
          <cell r="BA322" t="str">
            <v>-</v>
          </cell>
          <cell r="BB322" t="str">
            <v>-</v>
          </cell>
          <cell r="BC322" t="str">
            <v>-</v>
          </cell>
          <cell r="BD322" t="str">
            <v>-</v>
          </cell>
          <cell r="BE322" t="str">
            <v>-</v>
          </cell>
          <cell r="BF322" t="str">
            <v>-</v>
          </cell>
          <cell r="BG322" t="str">
            <v>-</v>
          </cell>
          <cell r="BH322" t="str">
            <v>-</v>
          </cell>
          <cell r="BI322" t="str">
            <v>-</v>
          </cell>
          <cell r="BJ322" t="str">
            <v>-</v>
          </cell>
          <cell r="BK322" t="str">
            <v>-</v>
          </cell>
          <cell r="BL322" t="str">
            <v>-</v>
          </cell>
          <cell r="BM322" t="str">
            <v>20258</v>
          </cell>
          <cell r="BN322" t="str">
            <v>-</v>
          </cell>
          <cell r="BO322" t="str">
            <v>-</v>
          </cell>
          <cell r="BP322" t="str">
            <v>-</v>
          </cell>
          <cell r="BQ322" t="str">
            <v>-</v>
          </cell>
          <cell r="BR322" t="str">
            <v>-</v>
          </cell>
          <cell r="BS322" t="str">
            <v>-</v>
          </cell>
          <cell r="BT322" t="str">
            <v>-</v>
          </cell>
          <cell r="BU322" t="str">
            <v>-</v>
          </cell>
          <cell r="BV322" t="str">
            <v>-</v>
          </cell>
          <cell r="BW322" t="str">
            <v>-</v>
          </cell>
          <cell r="BX322" t="str">
            <v>-</v>
          </cell>
          <cell r="BY322" t="str">
            <v>-</v>
          </cell>
          <cell r="CB322" t="str">
            <v>-</v>
          </cell>
          <cell r="CC322" t="str">
            <v>-</v>
          </cell>
          <cell r="CD322" t="str">
            <v>-</v>
          </cell>
          <cell r="CE322" t="str">
            <v>-</v>
          </cell>
          <cell r="CF322" t="str">
            <v>-</v>
          </cell>
          <cell r="CG322" t="str">
            <v>-</v>
          </cell>
          <cell r="CH322" t="str">
            <v>-</v>
          </cell>
          <cell r="CI322" t="str">
            <v>-</v>
          </cell>
          <cell r="CJ322" t="str">
            <v>-</v>
          </cell>
          <cell r="CK322" t="str">
            <v>-</v>
          </cell>
          <cell r="CL322" t="str">
            <v>-</v>
          </cell>
          <cell r="CM322" t="str">
            <v>-</v>
          </cell>
          <cell r="CN322" t="str">
            <v>-</v>
          </cell>
          <cell r="CO322" t="str">
            <v>-</v>
          </cell>
          <cell r="CP322" t="str">
            <v>-</v>
          </cell>
          <cell r="CQ322" t="str">
            <v>-</v>
          </cell>
          <cell r="CR322" t="str">
            <v>-</v>
          </cell>
          <cell r="CS322" t="str">
            <v>-</v>
          </cell>
          <cell r="CT322" t="str">
            <v>-</v>
          </cell>
          <cell r="CU322" t="str">
            <v>SAN MIGUEL ACHIUTLA</v>
          </cell>
          <cell r="CV322" t="str">
            <v>-</v>
          </cell>
          <cell r="CW322" t="str">
            <v>-</v>
          </cell>
          <cell r="CX322" t="str">
            <v>-</v>
          </cell>
          <cell r="CY322" t="str">
            <v>-</v>
          </cell>
          <cell r="CZ322" t="str">
            <v>-</v>
          </cell>
          <cell r="DB322" t="str">
            <v>-</v>
          </cell>
          <cell r="DC322" t="str">
            <v>-</v>
          </cell>
          <cell r="DD322" t="str">
            <v>-</v>
          </cell>
          <cell r="DE322" t="str">
            <v>-</v>
          </cell>
          <cell r="DF322" t="str">
            <v>-</v>
          </cell>
          <cell r="DG322" t="str">
            <v>-</v>
          </cell>
        </row>
        <row r="323">
          <cell r="AT323" t="str">
            <v>-</v>
          </cell>
          <cell r="AU323" t="str">
            <v>-</v>
          </cell>
          <cell r="AV323" t="str">
            <v>-</v>
          </cell>
          <cell r="AW323" t="str">
            <v>-</v>
          </cell>
          <cell r="AX323" t="str">
            <v>-</v>
          </cell>
          <cell r="AY323" t="str">
            <v>-</v>
          </cell>
          <cell r="AZ323" t="str">
            <v>-</v>
          </cell>
          <cell r="BA323" t="str">
            <v>-</v>
          </cell>
          <cell r="BB323" t="str">
            <v>-</v>
          </cell>
          <cell r="BC323" t="str">
            <v>-</v>
          </cell>
          <cell r="BD323" t="str">
            <v>-</v>
          </cell>
          <cell r="BE323" t="str">
            <v>-</v>
          </cell>
          <cell r="BF323" t="str">
            <v>-</v>
          </cell>
          <cell r="BG323" t="str">
            <v>-</v>
          </cell>
          <cell r="BH323" t="str">
            <v>-</v>
          </cell>
          <cell r="BI323" t="str">
            <v>-</v>
          </cell>
          <cell r="BJ323" t="str">
            <v>-</v>
          </cell>
          <cell r="BK323" t="str">
            <v>-</v>
          </cell>
          <cell r="BL323" t="str">
            <v>-</v>
          </cell>
          <cell r="BM323" t="str">
            <v>20259</v>
          </cell>
          <cell r="BN323" t="str">
            <v>-</v>
          </cell>
          <cell r="BO323" t="str">
            <v>-</v>
          </cell>
          <cell r="BP323" t="str">
            <v>-</v>
          </cell>
          <cell r="BQ323" t="str">
            <v>-</v>
          </cell>
          <cell r="BR323" t="str">
            <v>-</v>
          </cell>
          <cell r="BS323" t="str">
            <v>-</v>
          </cell>
          <cell r="BT323" t="str">
            <v>-</v>
          </cell>
          <cell r="BU323" t="str">
            <v>-</v>
          </cell>
          <cell r="BV323" t="str">
            <v>-</v>
          </cell>
          <cell r="BW323" t="str">
            <v>-</v>
          </cell>
          <cell r="BX323" t="str">
            <v>-</v>
          </cell>
          <cell r="BY323" t="str">
            <v>-</v>
          </cell>
          <cell r="CB323" t="str">
            <v>-</v>
          </cell>
          <cell r="CC323" t="str">
            <v>-</v>
          </cell>
          <cell r="CD323" t="str">
            <v>-</v>
          </cell>
          <cell r="CE323" t="str">
            <v>-</v>
          </cell>
          <cell r="CF323" t="str">
            <v>-</v>
          </cell>
          <cell r="CG323" t="str">
            <v>-</v>
          </cell>
          <cell r="CH323" t="str">
            <v>-</v>
          </cell>
          <cell r="CI323" t="str">
            <v>-</v>
          </cell>
          <cell r="CJ323" t="str">
            <v>-</v>
          </cell>
          <cell r="CK323" t="str">
            <v>-</v>
          </cell>
          <cell r="CL323" t="str">
            <v>-</v>
          </cell>
          <cell r="CM323" t="str">
            <v>-</v>
          </cell>
          <cell r="CN323" t="str">
            <v>-</v>
          </cell>
          <cell r="CO323" t="str">
            <v>-</v>
          </cell>
          <cell r="CP323" t="str">
            <v>-</v>
          </cell>
          <cell r="CQ323" t="str">
            <v>-</v>
          </cell>
          <cell r="CR323" t="str">
            <v>-</v>
          </cell>
          <cell r="CS323" t="str">
            <v>-</v>
          </cell>
          <cell r="CT323" t="str">
            <v>-</v>
          </cell>
          <cell r="CU323" t="str">
            <v>SAN MIGUEL AHUEHUETITLÁN</v>
          </cell>
          <cell r="CV323" t="str">
            <v>-</v>
          </cell>
          <cell r="CW323" t="str">
            <v>-</v>
          </cell>
          <cell r="CX323" t="str">
            <v>-</v>
          </cell>
          <cell r="CY323" t="str">
            <v>-</v>
          </cell>
          <cell r="CZ323" t="str">
            <v>-</v>
          </cell>
          <cell r="DB323" t="str">
            <v>-</v>
          </cell>
          <cell r="DC323" t="str">
            <v>-</v>
          </cell>
          <cell r="DD323" t="str">
            <v>-</v>
          </cell>
          <cell r="DE323" t="str">
            <v>-</v>
          </cell>
          <cell r="DF323" t="str">
            <v>-</v>
          </cell>
          <cell r="DG323" t="str">
            <v>-</v>
          </cell>
        </row>
        <row r="324">
          <cell r="AT324" t="str">
            <v>-</v>
          </cell>
          <cell r="AU324" t="str">
            <v>-</v>
          </cell>
          <cell r="AV324" t="str">
            <v>-</v>
          </cell>
          <cell r="AW324" t="str">
            <v>-</v>
          </cell>
          <cell r="AX324" t="str">
            <v>-</v>
          </cell>
          <cell r="AY324" t="str">
            <v>-</v>
          </cell>
          <cell r="AZ324" t="str">
            <v>-</v>
          </cell>
          <cell r="BA324" t="str">
            <v>-</v>
          </cell>
          <cell r="BB324" t="str">
            <v>-</v>
          </cell>
          <cell r="BC324" t="str">
            <v>-</v>
          </cell>
          <cell r="BD324" t="str">
            <v>-</v>
          </cell>
          <cell r="BE324" t="str">
            <v>-</v>
          </cell>
          <cell r="BF324" t="str">
            <v>-</v>
          </cell>
          <cell r="BG324" t="str">
            <v>-</v>
          </cell>
          <cell r="BH324" t="str">
            <v>-</v>
          </cell>
          <cell r="BI324" t="str">
            <v>-</v>
          </cell>
          <cell r="BJ324" t="str">
            <v>-</v>
          </cell>
          <cell r="BK324" t="str">
            <v>-</v>
          </cell>
          <cell r="BL324" t="str">
            <v>-</v>
          </cell>
          <cell r="BM324" t="str">
            <v>20260</v>
          </cell>
          <cell r="BN324" t="str">
            <v>-</v>
          </cell>
          <cell r="BO324" t="str">
            <v>-</v>
          </cell>
          <cell r="BP324" t="str">
            <v>-</v>
          </cell>
          <cell r="BQ324" t="str">
            <v>-</v>
          </cell>
          <cell r="BR324" t="str">
            <v>-</v>
          </cell>
          <cell r="BS324" t="str">
            <v>-</v>
          </cell>
          <cell r="BT324" t="str">
            <v>-</v>
          </cell>
          <cell r="BU324" t="str">
            <v>-</v>
          </cell>
          <cell r="BV324" t="str">
            <v>-</v>
          </cell>
          <cell r="BW324" t="str">
            <v>-</v>
          </cell>
          <cell r="BX324" t="str">
            <v>-</v>
          </cell>
          <cell r="BY324" t="str">
            <v>-</v>
          </cell>
          <cell r="CB324" t="str">
            <v>-</v>
          </cell>
          <cell r="CC324" t="str">
            <v>-</v>
          </cell>
          <cell r="CD324" t="str">
            <v>-</v>
          </cell>
          <cell r="CE324" t="str">
            <v>-</v>
          </cell>
          <cell r="CF324" t="str">
            <v>-</v>
          </cell>
          <cell r="CG324" t="str">
            <v>-</v>
          </cell>
          <cell r="CH324" t="str">
            <v>-</v>
          </cell>
          <cell r="CI324" t="str">
            <v>-</v>
          </cell>
          <cell r="CJ324" t="str">
            <v>-</v>
          </cell>
          <cell r="CK324" t="str">
            <v>-</v>
          </cell>
          <cell r="CL324" t="str">
            <v>-</v>
          </cell>
          <cell r="CM324" t="str">
            <v>-</v>
          </cell>
          <cell r="CN324" t="str">
            <v>-</v>
          </cell>
          <cell r="CO324" t="str">
            <v>-</v>
          </cell>
          <cell r="CP324" t="str">
            <v>-</v>
          </cell>
          <cell r="CQ324" t="str">
            <v>-</v>
          </cell>
          <cell r="CR324" t="str">
            <v>-</v>
          </cell>
          <cell r="CS324" t="str">
            <v>-</v>
          </cell>
          <cell r="CT324" t="str">
            <v>-</v>
          </cell>
          <cell r="CU324" t="str">
            <v>SAN MIGUEL ALOÁPAM</v>
          </cell>
          <cell r="CV324" t="str">
            <v>-</v>
          </cell>
          <cell r="CW324" t="str">
            <v>-</v>
          </cell>
          <cell r="CX324" t="str">
            <v>-</v>
          </cell>
          <cell r="CY324" t="str">
            <v>-</v>
          </cell>
          <cell r="CZ324" t="str">
            <v>-</v>
          </cell>
          <cell r="DB324" t="str">
            <v>-</v>
          </cell>
          <cell r="DC324" t="str">
            <v>-</v>
          </cell>
          <cell r="DD324" t="str">
            <v>-</v>
          </cell>
          <cell r="DE324" t="str">
            <v>-</v>
          </cell>
          <cell r="DF324" t="str">
            <v>-</v>
          </cell>
          <cell r="DG324" t="str">
            <v>-</v>
          </cell>
        </row>
        <row r="325">
          <cell r="AT325" t="str">
            <v>-</v>
          </cell>
          <cell r="AU325" t="str">
            <v>-</v>
          </cell>
          <cell r="AV325" t="str">
            <v>-</v>
          </cell>
          <cell r="AW325" t="str">
            <v>-</v>
          </cell>
          <cell r="AX325" t="str">
            <v>-</v>
          </cell>
          <cell r="AY325" t="str">
            <v>-</v>
          </cell>
          <cell r="AZ325" t="str">
            <v>-</v>
          </cell>
          <cell r="BA325" t="str">
            <v>-</v>
          </cell>
          <cell r="BB325" t="str">
            <v>-</v>
          </cell>
          <cell r="BC325" t="str">
            <v>-</v>
          </cell>
          <cell r="BD325" t="str">
            <v>-</v>
          </cell>
          <cell r="BE325" t="str">
            <v>-</v>
          </cell>
          <cell r="BF325" t="str">
            <v>-</v>
          </cell>
          <cell r="BG325" t="str">
            <v>-</v>
          </cell>
          <cell r="BH325" t="str">
            <v>-</v>
          </cell>
          <cell r="BI325" t="str">
            <v>-</v>
          </cell>
          <cell r="BJ325" t="str">
            <v>-</v>
          </cell>
          <cell r="BK325" t="str">
            <v>-</v>
          </cell>
          <cell r="BL325" t="str">
            <v>-</v>
          </cell>
          <cell r="BM325" t="str">
            <v>20261</v>
          </cell>
          <cell r="BN325" t="str">
            <v>-</v>
          </cell>
          <cell r="BO325" t="str">
            <v>-</v>
          </cell>
          <cell r="BP325" t="str">
            <v>-</v>
          </cell>
          <cell r="BQ325" t="str">
            <v>-</v>
          </cell>
          <cell r="BR325" t="str">
            <v>-</v>
          </cell>
          <cell r="BS325" t="str">
            <v>-</v>
          </cell>
          <cell r="BT325" t="str">
            <v>-</v>
          </cell>
          <cell r="BU325" t="str">
            <v>-</v>
          </cell>
          <cell r="BV325" t="str">
            <v>-</v>
          </cell>
          <cell r="BW325" t="str">
            <v>-</v>
          </cell>
          <cell r="BX325" t="str">
            <v>-</v>
          </cell>
          <cell r="BY325" t="str">
            <v>-</v>
          </cell>
          <cell r="CB325" t="str">
            <v>-</v>
          </cell>
          <cell r="CC325" t="str">
            <v>-</v>
          </cell>
          <cell r="CD325" t="str">
            <v>-</v>
          </cell>
          <cell r="CE325" t="str">
            <v>-</v>
          </cell>
          <cell r="CF325" t="str">
            <v>-</v>
          </cell>
          <cell r="CG325" t="str">
            <v>-</v>
          </cell>
          <cell r="CH325" t="str">
            <v>-</v>
          </cell>
          <cell r="CI325" t="str">
            <v>-</v>
          </cell>
          <cell r="CJ325" t="str">
            <v>-</v>
          </cell>
          <cell r="CK325" t="str">
            <v>-</v>
          </cell>
          <cell r="CL325" t="str">
            <v>-</v>
          </cell>
          <cell r="CM325" t="str">
            <v>-</v>
          </cell>
          <cell r="CN325" t="str">
            <v>-</v>
          </cell>
          <cell r="CO325" t="str">
            <v>-</v>
          </cell>
          <cell r="CP325" t="str">
            <v>-</v>
          </cell>
          <cell r="CQ325" t="str">
            <v>-</v>
          </cell>
          <cell r="CR325" t="str">
            <v>-</v>
          </cell>
          <cell r="CS325" t="str">
            <v>-</v>
          </cell>
          <cell r="CT325" t="str">
            <v>-</v>
          </cell>
          <cell r="CU325" t="str">
            <v>SAN MIGUEL AMATITLÁN</v>
          </cell>
          <cell r="CV325" t="str">
            <v>-</v>
          </cell>
          <cell r="CW325" t="str">
            <v>-</v>
          </cell>
          <cell r="CX325" t="str">
            <v>-</v>
          </cell>
          <cell r="CY325" t="str">
            <v>-</v>
          </cell>
          <cell r="CZ325" t="str">
            <v>-</v>
          </cell>
          <cell r="DB325" t="str">
            <v>-</v>
          </cell>
          <cell r="DC325" t="str">
            <v>-</v>
          </cell>
          <cell r="DD325" t="str">
            <v>-</v>
          </cell>
          <cell r="DE325" t="str">
            <v>-</v>
          </cell>
          <cell r="DF325" t="str">
            <v>-</v>
          </cell>
          <cell r="DG325" t="str">
            <v>-</v>
          </cell>
        </row>
        <row r="326">
          <cell r="AT326" t="str">
            <v>-</v>
          </cell>
          <cell r="AU326" t="str">
            <v>-</v>
          </cell>
          <cell r="AV326" t="str">
            <v>-</v>
          </cell>
          <cell r="AW326" t="str">
            <v>-</v>
          </cell>
          <cell r="AX326" t="str">
            <v>-</v>
          </cell>
          <cell r="AY326" t="str">
            <v>-</v>
          </cell>
          <cell r="AZ326" t="str">
            <v>-</v>
          </cell>
          <cell r="BA326" t="str">
            <v>-</v>
          </cell>
          <cell r="BB326" t="str">
            <v>-</v>
          </cell>
          <cell r="BC326" t="str">
            <v>-</v>
          </cell>
          <cell r="BD326" t="str">
            <v>-</v>
          </cell>
          <cell r="BE326" t="str">
            <v>-</v>
          </cell>
          <cell r="BF326" t="str">
            <v>-</v>
          </cell>
          <cell r="BG326" t="str">
            <v>-</v>
          </cell>
          <cell r="BH326" t="str">
            <v>-</v>
          </cell>
          <cell r="BI326" t="str">
            <v>-</v>
          </cell>
          <cell r="BJ326" t="str">
            <v>-</v>
          </cell>
          <cell r="BK326" t="str">
            <v>-</v>
          </cell>
          <cell r="BL326" t="str">
            <v>-</v>
          </cell>
          <cell r="BM326" t="str">
            <v>20262</v>
          </cell>
          <cell r="BN326" t="str">
            <v>-</v>
          </cell>
          <cell r="BO326" t="str">
            <v>-</v>
          </cell>
          <cell r="BP326" t="str">
            <v>-</v>
          </cell>
          <cell r="BQ326" t="str">
            <v>-</v>
          </cell>
          <cell r="BR326" t="str">
            <v>-</v>
          </cell>
          <cell r="BS326" t="str">
            <v>-</v>
          </cell>
          <cell r="BT326" t="str">
            <v>-</v>
          </cell>
          <cell r="BU326" t="str">
            <v>-</v>
          </cell>
          <cell r="BV326" t="str">
            <v>-</v>
          </cell>
          <cell r="BW326" t="str">
            <v>-</v>
          </cell>
          <cell r="BX326" t="str">
            <v>-</v>
          </cell>
          <cell r="BY326" t="str">
            <v>-</v>
          </cell>
          <cell r="CB326" t="str">
            <v>-</v>
          </cell>
          <cell r="CC326" t="str">
            <v>-</v>
          </cell>
          <cell r="CD326" t="str">
            <v>-</v>
          </cell>
          <cell r="CE326" t="str">
            <v>-</v>
          </cell>
          <cell r="CF326" t="str">
            <v>-</v>
          </cell>
          <cell r="CG326" t="str">
            <v>-</v>
          </cell>
          <cell r="CH326" t="str">
            <v>-</v>
          </cell>
          <cell r="CI326" t="str">
            <v>-</v>
          </cell>
          <cell r="CJ326" t="str">
            <v>-</v>
          </cell>
          <cell r="CK326" t="str">
            <v>-</v>
          </cell>
          <cell r="CL326" t="str">
            <v>-</v>
          </cell>
          <cell r="CM326" t="str">
            <v>-</v>
          </cell>
          <cell r="CN326" t="str">
            <v>-</v>
          </cell>
          <cell r="CO326" t="str">
            <v>-</v>
          </cell>
          <cell r="CP326" t="str">
            <v>-</v>
          </cell>
          <cell r="CQ326" t="str">
            <v>-</v>
          </cell>
          <cell r="CR326" t="str">
            <v>-</v>
          </cell>
          <cell r="CS326" t="str">
            <v>-</v>
          </cell>
          <cell r="CT326" t="str">
            <v>-</v>
          </cell>
          <cell r="CU326" t="str">
            <v>SAN MIGUEL AMATLÁN</v>
          </cell>
          <cell r="CV326" t="str">
            <v>-</v>
          </cell>
          <cell r="CW326" t="str">
            <v>-</v>
          </cell>
          <cell r="CX326" t="str">
            <v>-</v>
          </cell>
          <cell r="CY326" t="str">
            <v>-</v>
          </cell>
          <cell r="CZ326" t="str">
            <v>-</v>
          </cell>
          <cell r="DB326" t="str">
            <v>-</v>
          </cell>
          <cell r="DC326" t="str">
            <v>-</v>
          </cell>
          <cell r="DD326" t="str">
            <v>-</v>
          </cell>
          <cell r="DE326" t="str">
            <v>-</v>
          </cell>
          <cell r="DF326" t="str">
            <v>-</v>
          </cell>
          <cell r="DG326" t="str">
            <v>-</v>
          </cell>
        </row>
        <row r="327">
          <cell r="AT327" t="str">
            <v>-</v>
          </cell>
          <cell r="AU327" t="str">
            <v>-</v>
          </cell>
          <cell r="AV327" t="str">
            <v>-</v>
          </cell>
          <cell r="AW327" t="str">
            <v>-</v>
          </cell>
          <cell r="AX327" t="str">
            <v>-</v>
          </cell>
          <cell r="AY327" t="str">
            <v>-</v>
          </cell>
          <cell r="AZ327" t="str">
            <v>-</v>
          </cell>
          <cell r="BA327" t="str">
            <v>-</v>
          </cell>
          <cell r="BB327" t="str">
            <v>-</v>
          </cell>
          <cell r="BC327" t="str">
            <v>-</v>
          </cell>
          <cell r="BD327" t="str">
            <v>-</v>
          </cell>
          <cell r="BE327" t="str">
            <v>-</v>
          </cell>
          <cell r="BF327" t="str">
            <v>-</v>
          </cell>
          <cell r="BG327" t="str">
            <v>-</v>
          </cell>
          <cell r="BH327" t="str">
            <v>-</v>
          </cell>
          <cell r="BI327" t="str">
            <v>-</v>
          </cell>
          <cell r="BJ327" t="str">
            <v>-</v>
          </cell>
          <cell r="BK327" t="str">
            <v>-</v>
          </cell>
          <cell r="BL327" t="str">
            <v>-</v>
          </cell>
          <cell r="BM327" t="str">
            <v>20263</v>
          </cell>
          <cell r="BN327" t="str">
            <v>-</v>
          </cell>
          <cell r="BO327" t="str">
            <v>-</v>
          </cell>
          <cell r="BP327" t="str">
            <v>-</v>
          </cell>
          <cell r="BQ327" t="str">
            <v>-</v>
          </cell>
          <cell r="BR327" t="str">
            <v>-</v>
          </cell>
          <cell r="BS327" t="str">
            <v>-</v>
          </cell>
          <cell r="BT327" t="str">
            <v>-</v>
          </cell>
          <cell r="BU327" t="str">
            <v>-</v>
          </cell>
          <cell r="BV327" t="str">
            <v>-</v>
          </cell>
          <cell r="BW327" t="str">
            <v>-</v>
          </cell>
          <cell r="BX327" t="str">
            <v>-</v>
          </cell>
          <cell r="BY327" t="str">
            <v>-</v>
          </cell>
          <cell r="CB327" t="str">
            <v>-</v>
          </cell>
          <cell r="CC327" t="str">
            <v>-</v>
          </cell>
          <cell r="CD327" t="str">
            <v>-</v>
          </cell>
          <cell r="CE327" t="str">
            <v>-</v>
          </cell>
          <cell r="CF327" t="str">
            <v>-</v>
          </cell>
          <cell r="CG327" t="str">
            <v>-</v>
          </cell>
          <cell r="CH327" t="str">
            <v>-</v>
          </cell>
          <cell r="CI327" t="str">
            <v>-</v>
          </cell>
          <cell r="CJ327" t="str">
            <v>-</v>
          </cell>
          <cell r="CK327" t="str">
            <v>-</v>
          </cell>
          <cell r="CL327" t="str">
            <v>-</v>
          </cell>
          <cell r="CM327" t="str">
            <v>-</v>
          </cell>
          <cell r="CN327" t="str">
            <v>-</v>
          </cell>
          <cell r="CO327" t="str">
            <v>-</v>
          </cell>
          <cell r="CP327" t="str">
            <v>-</v>
          </cell>
          <cell r="CQ327" t="str">
            <v>-</v>
          </cell>
          <cell r="CR327" t="str">
            <v>-</v>
          </cell>
          <cell r="CS327" t="str">
            <v>-</v>
          </cell>
          <cell r="CT327" t="str">
            <v>-</v>
          </cell>
          <cell r="CU327" t="str">
            <v>SAN MIGUEL COATLÁN</v>
          </cell>
          <cell r="CV327" t="str">
            <v>-</v>
          </cell>
          <cell r="CW327" t="str">
            <v>-</v>
          </cell>
          <cell r="CX327" t="str">
            <v>-</v>
          </cell>
          <cell r="CY327" t="str">
            <v>-</v>
          </cell>
          <cell r="CZ327" t="str">
            <v>-</v>
          </cell>
          <cell r="DB327" t="str">
            <v>-</v>
          </cell>
          <cell r="DC327" t="str">
            <v>-</v>
          </cell>
          <cell r="DD327" t="str">
            <v>-</v>
          </cell>
          <cell r="DE327" t="str">
            <v>-</v>
          </cell>
          <cell r="DF327" t="str">
            <v>-</v>
          </cell>
          <cell r="DG327" t="str">
            <v>-</v>
          </cell>
        </row>
        <row r="328">
          <cell r="AT328" t="str">
            <v>-</v>
          </cell>
          <cell r="AU328" t="str">
            <v>-</v>
          </cell>
          <cell r="AV328" t="str">
            <v>-</v>
          </cell>
          <cell r="AW328" t="str">
            <v>-</v>
          </cell>
          <cell r="AX328" t="str">
            <v>-</v>
          </cell>
          <cell r="AY328" t="str">
            <v>-</v>
          </cell>
          <cell r="AZ328" t="str">
            <v>-</v>
          </cell>
          <cell r="BA328" t="str">
            <v>-</v>
          </cell>
          <cell r="BB328" t="str">
            <v>-</v>
          </cell>
          <cell r="BC328" t="str">
            <v>-</v>
          </cell>
          <cell r="BD328" t="str">
            <v>-</v>
          </cell>
          <cell r="BE328" t="str">
            <v>-</v>
          </cell>
          <cell r="BF328" t="str">
            <v>-</v>
          </cell>
          <cell r="BG328" t="str">
            <v>-</v>
          </cell>
          <cell r="BH328" t="str">
            <v>-</v>
          </cell>
          <cell r="BI328" t="str">
            <v>-</v>
          </cell>
          <cell r="BJ328" t="str">
            <v>-</v>
          </cell>
          <cell r="BK328" t="str">
            <v>-</v>
          </cell>
          <cell r="BL328" t="str">
            <v>-</v>
          </cell>
          <cell r="BM328" t="str">
            <v>20264</v>
          </cell>
          <cell r="BN328" t="str">
            <v>-</v>
          </cell>
          <cell r="BO328" t="str">
            <v>-</v>
          </cell>
          <cell r="BP328" t="str">
            <v>-</v>
          </cell>
          <cell r="BQ328" t="str">
            <v>-</v>
          </cell>
          <cell r="BR328" t="str">
            <v>-</v>
          </cell>
          <cell r="BS328" t="str">
            <v>-</v>
          </cell>
          <cell r="BT328" t="str">
            <v>-</v>
          </cell>
          <cell r="BU328" t="str">
            <v>-</v>
          </cell>
          <cell r="BV328" t="str">
            <v>-</v>
          </cell>
          <cell r="BW328" t="str">
            <v>-</v>
          </cell>
          <cell r="BX328" t="str">
            <v>-</v>
          </cell>
          <cell r="BY328" t="str">
            <v>-</v>
          </cell>
          <cell r="CB328" t="str">
            <v>-</v>
          </cell>
          <cell r="CC328" t="str">
            <v>-</v>
          </cell>
          <cell r="CD328" t="str">
            <v>-</v>
          </cell>
          <cell r="CE328" t="str">
            <v>-</v>
          </cell>
          <cell r="CF328" t="str">
            <v>-</v>
          </cell>
          <cell r="CG328" t="str">
            <v>-</v>
          </cell>
          <cell r="CH328" t="str">
            <v>-</v>
          </cell>
          <cell r="CI328" t="str">
            <v>-</v>
          </cell>
          <cell r="CJ328" t="str">
            <v>-</v>
          </cell>
          <cell r="CK328" t="str">
            <v>-</v>
          </cell>
          <cell r="CL328" t="str">
            <v>-</v>
          </cell>
          <cell r="CM328" t="str">
            <v>-</v>
          </cell>
          <cell r="CN328" t="str">
            <v>-</v>
          </cell>
          <cell r="CO328" t="str">
            <v>-</v>
          </cell>
          <cell r="CP328" t="str">
            <v>-</v>
          </cell>
          <cell r="CQ328" t="str">
            <v>-</v>
          </cell>
          <cell r="CR328" t="str">
            <v>-</v>
          </cell>
          <cell r="CS328" t="str">
            <v>-</v>
          </cell>
          <cell r="CT328" t="str">
            <v>-</v>
          </cell>
          <cell r="CU328" t="str">
            <v>SAN MIGUEL CHICAHUA</v>
          </cell>
          <cell r="CV328" t="str">
            <v>-</v>
          </cell>
          <cell r="CW328" t="str">
            <v>-</v>
          </cell>
          <cell r="CX328" t="str">
            <v>-</v>
          </cell>
          <cell r="CY328" t="str">
            <v>-</v>
          </cell>
          <cell r="CZ328" t="str">
            <v>-</v>
          </cell>
          <cell r="DB328" t="str">
            <v>-</v>
          </cell>
          <cell r="DC328" t="str">
            <v>-</v>
          </cell>
          <cell r="DD328" t="str">
            <v>-</v>
          </cell>
          <cell r="DE328" t="str">
            <v>-</v>
          </cell>
          <cell r="DF328" t="str">
            <v>-</v>
          </cell>
          <cell r="DG328" t="str">
            <v>-</v>
          </cell>
        </row>
        <row r="329">
          <cell r="AT329" t="str">
            <v>-</v>
          </cell>
          <cell r="AU329" t="str">
            <v>-</v>
          </cell>
          <cell r="AV329" t="str">
            <v>-</v>
          </cell>
          <cell r="AW329" t="str">
            <v>-</v>
          </cell>
          <cell r="AX329" t="str">
            <v>-</v>
          </cell>
          <cell r="AY329" t="str">
            <v>-</v>
          </cell>
          <cell r="AZ329" t="str">
            <v>-</v>
          </cell>
          <cell r="BA329" t="str">
            <v>-</v>
          </cell>
          <cell r="BB329" t="str">
            <v>-</v>
          </cell>
          <cell r="BC329" t="str">
            <v>-</v>
          </cell>
          <cell r="BD329" t="str">
            <v>-</v>
          </cell>
          <cell r="BE329" t="str">
            <v>-</v>
          </cell>
          <cell r="BF329" t="str">
            <v>-</v>
          </cell>
          <cell r="BG329" t="str">
            <v>-</v>
          </cell>
          <cell r="BH329" t="str">
            <v>-</v>
          </cell>
          <cell r="BI329" t="str">
            <v>-</v>
          </cell>
          <cell r="BJ329" t="str">
            <v>-</v>
          </cell>
          <cell r="BK329" t="str">
            <v>-</v>
          </cell>
          <cell r="BL329" t="str">
            <v>-</v>
          </cell>
          <cell r="BM329" t="str">
            <v>20265</v>
          </cell>
          <cell r="BN329" t="str">
            <v>-</v>
          </cell>
          <cell r="BO329" t="str">
            <v>-</v>
          </cell>
          <cell r="BP329" t="str">
            <v>-</v>
          </cell>
          <cell r="BQ329" t="str">
            <v>-</v>
          </cell>
          <cell r="BR329" t="str">
            <v>-</v>
          </cell>
          <cell r="BS329" t="str">
            <v>-</v>
          </cell>
          <cell r="BT329" t="str">
            <v>-</v>
          </cell>
          <cell r="BU329" t="str">
            <v>-</v>
          </cell>
          <cell r="BV329" t="str">
            <v>-</v>
          </cell>
          <cell r="BW329" t="str">
            <v>-</v>
          </cell>
          <cell r="BX329" t="str">
            <v>-</v>
          </cell>
          <cell r="BY329" t="str">
            <v>-</v>
          </cell>
          <cell r="CB329" t="str">
            <v>-</v>
          </cell>
          <cell r="CC329" t="str">
            <v>-</v>
          </cell>
          <cell r="CD329" t="str">
            <v>-</v>
          </cell>
          <cell r="CE329" t="str">
            <v>-</v>
          </cell>
          <cell r="CF329" t="str">
            <v>-</v>
          </cell>
          <cell r="CG329" t="str">
            <v>-</v>
          </cell>
          <cell r="CH329" t="str">
            <v>-</v>
          </cell>
          <cell r="CI329" t="str">
            <v>-</v>
          </cell>
          <cell r="CJ329" t="str">
            <v>-</v>
          </cell>
          <cell r="CK329" t="str">
            <v>-</v>
          </cell>
          <cell r="CL329" t="str">
            <v>-</v>
          </cell>
          <cell r="CM329" t="str">
            <v>-</v>
          </cell>
          <cell r="CN329" t="str">
            <v>-</v>
          </cell>
          <cell r="CO329" t="str">
            <v>-</v>
          </cell>
          <cell r="CP329" t="str">
            <v>-</v>
          </cell>
          <cell r="CQ329" t="str">
            <v>-</v>
          </cell>
          <cell r="CR329" t="str">
            <v>-</v>
          </cell>
          <cell r="CS329" t="str">
            <v>-</v>
          </cell>
          <cell r="CT329" t="str">
            <v>-</v>
          </cell>
          <cell r="CU329" t="str">
            <v>SAN MIGUEL CHIMALAPA</v>
          </cell>
          <cell r="CV329" t="str">
            <v>-</v>
          </cell>
          <cell r="CW329" t="str">
            <v>-</v>
          </cell>
          <cell r="CX329" t="str">
            <v>-</v>
          </cell>
          <cell r="CY329" t="str">
            <v>-</v>
          </cell>
          <cell r="CZ329" t="str">
            <v>-</v>
          </cell>
          <cell r="DB329" t="str">
            <v>-</v>
          </cell>
          <cell r="DC329" t="str">
            <v>-</v>
          </cell>
          <cell r="DD329" t="str">
            <v>-</v>
          </cell>
          <cell r="DE329" t="str">
            <v>-</v>
          </cell>
          <cell r="DF329" t="str">
            <v>-</v>
          </cell>
          <cell r="DG329" t="str">
            <v>-</v>
          </cell>
        </row>
        <row r="330">
          <cell r="AT330" t="str">
            <v>-</v>
          </cell>
          <cell r="AU330" t="str">
            <v>-</v>
          </cell>
          <cell r="AV330" t="str">
            <v>-</v>
          </cell>
          <cell r="AW330" t="str">
            <v>-</v>
          </cell>
          <cell r="AX330" t="str">
            <v>-</v>
          </cell>
          <cell r="AY330" t="str">
            <v>-</v>
          </cell>
          <cell r="AZ330" t="str">
            <v>-</v>
          </cell>
          <cell r="BA330" t="str">
            <v>-</v>
          </cell>
          <cell r="BB330" t="str">
            <v>-</v>
          </cell>
          <cell r="BC330" t="str">
            <v>-</v>
          </cell>
          <cell r="BD330" t="str">
            <v>-</v>
          </cell>
          <cell r="BE330" t="str">
            <v>-</v>
          </cell>
          <cell r="BF330" t="str">
            <v>-</v>
          </cell>
          <cell r="BG330" t="str">
            <v>-</v>
          </cell>
          <cell r="BH330" t="str">
            <v>-</v>
          </cell>
          <cell r="BI330" t="str">
            <v>-</v>
          </cell>
          <cell r="BJ330" t="str">
            <v>-</v>
          </cell>
          <cell r="BK330" t="str">
            <v>-</v>
          </cell>
          <cell r="BL330" t="str">
            <v>-</v>
          </cell>
          <cell r="BM330" t="str">
            <v>20266</v>
          </cell>
          <cell r="BN330" t="str">
            <v>-</v>
          </cell>
          <cell r="BO330" t="str">
            <v>-</v>
          </cell>
          <cell r="BP330" t="str">
            <v>-</v>
          </cell>
          <cell r="BQ330" t="str">
            <v>-</v>
          </cell>
          <cell r="BR330" t="str">
            <v>-</v>
          </cell>
          <cell r="BS330" t="str">
            <v>-</v>
          </cell>
          <cell r="BT330" t="str">
            <v>-</v>
          </cell>
          <cell r="BU330" t="str">
            <v>-</v>
          </cell>
          <cell r="BV330" t="str">
            <v>-</v>
          </cell>
          <cell r="BW330" t="str">
            <v>-</v>
          </cell>
          <cell r="BX330" t="str">
            <v>-</v>
          </cell>
          <cell r="BY330" t="str">
            <v>-</v>
          </cell>
          <cell r="CB330" t="str">
            <v>-</v>
          </cell>
          <cell r="CC330" t="str">
            <v>-</v>
          </cell>
          <cell r="CD330" t="str">
            <v>-</v>
          </cell>
          <cell r="CE330" t="str">
            <v>-</v>
          </cell>
          <cell r="CF330" t="str">
            <v>-</v>
          </cell>
          <cell r="CG330" t="str">
            <v>-</v>
          </cell>
          <cell r="CH330" t="str">
            <v>-</v>
          </cell>
          <cell r="CI330" t="str">
            <v>-</v>
          </cell>
          <cell r="CJ330" t="str">
            <v>-</v>
          </cell>
          <cell r="CK330" t="str">
            <v>-</v>
          </cell>
          <cell r="CL330" t="str">
            <v>-</v>
          </cell>
          <cell r="CM330" t="str">
            <v>-</v>
          </cell>
          <cell r="CN330" t="str">
            <v>-</v>
          </cell>
          <cell r="CO330" t="str">
            <v>-</v>
          </cell>
          <cell r="CP330" t="str">
            <v>-</v>
          </cell>
          <cell r="CQ330" t="str">
            <v>-</v>
          </cell>
          <cell r="CR330" t="str">
            <v>-</v>
          </cell>
          <cell r="CS330" t="str">
            <v>-</v>
          </cell>
          <cell r="CT330" t="str">
            <v>-</v>
          </cell>
          <cell r="CU330" t="str">
            <v>SAN MIGUEL DEL PUERTO</v>
          </cell>
          <cell r="CV330" t="str">
            <v>-</v>
          </cell>
          <cell r="CW330" t="str">
            <v>-</v>
          </cell>
          <cell r="CX330" t="str">
            <v>-</v>
          </cell>
          <cell r="CY330" t="str">
            <v>-</v>
          </cell>
          <cell r="CZ330" t="str">
            <v>-</v>
          </cell>
          <cell r="DB330" t="str">
            <v>-</v>
          </cell>
          <cell r="DC330" t="str">
            <v>-</v>
          </cell>
          <cell r="DD330" t="str">
            <v>-</v>
          </cell>
          <cell r="DE330" t="str">
            <v>-</v>
          </cell>
          <cell r="DF330" t="str">
            <v>-</v>
          </cell>
          <cell r="DG330" t="str">
            <v>-</v>
          </cell>
        </row>
        <row r="331">
          <cell r="AT331" t="str">
            <v>-</v>
          </cell>
          <cell r="AU331" t="str">
            <v>-</v>
          </cell>
          <cell r="AV331" t="str">
            <v>-</v>
          </cell>
          <cell r="AW331" t="str">
            <v>-</v>
          </cell>
          <cell r="AX331" t="str">
            <v>-</v>
          </cell>
          <cell r="AY331" t="str">
            <v>-</v>
          </cell>
          <cell r="AZ331" t="str">
            <v>-</v>
          </cell>
          <cell r="BA331" t="str">
            <v>-</v>
          </cell>
          <cell r="BB331" t="str">
            <v>-</v>
          </cell>
          <cell r="BC331" t="str">
            <v>-</v>
          </cell>
          <cell r="BD331" t="str">
            <v>-</v>
          </cell>
          <cell r="BE331" t="str">
            <v>-</v>
          </cell>
          <cell r="BF331" t="str">
            <v>-</v>
          </cell>
          <cell r="BG331" t="str">
            <v>-</v>
          </cell>
          <cell r="BH331" t="str">
            <v>-</v>
          </cell>
          <cell r="BI331" t="str">
            <v>-</v>
          </cell>
          <cell r="BJ331" t="str">
            <v>-</v>
          </cell>
          <cell r="BK331" t="str">
            <v>-</v>
          </cell>
          <cell r="BL331" t="str">
            <v>-</v>
          </cell>
          <cell r="BM331" t="str">
            <v>20267</v>
          </cell>
          <cell r="BN331" t="str">
            <v>-</v>
          </cell>
          <cell r="BO331" t="str">
            <v>-</v>
          </cell>
          <cell r="BP331" t="str">
            <v>-</v>
          </cell>
          <cell r="BQ331" t="str">
            <v>-</v>
          </cell>
          <cell r="BR331" t="str">
            <v>-</v>
          </cell>
          <cell r="BS331" t="str">
            <v>-</v>
          </cell>
          <cell r="BT331" t="str">
            <v>-</v>
          </cell>
          <cell r="BU331" t="str">
            <v>-</v>
          </cell>
          <cell r="BV331" t="str">
            <v>-</v>
          </cell>
          <cell r="BW331" t="str">
            <v>-</v>
          </cell>
          <cell r="BX331" t="str">
            <v>-</v>
          </cell>
          <cell r="BY331" t="str">
            <v>-</v>
          </cell>
          <cell r="CB331" t="str">
            <v>-</v>
          </cell>
          <cell r="CC331" t="str">
            <v>-</v>
          </cell>
          <cell r="CD331" t="str">
            <v>-</v>
          </cell>
          <cell r="CE331" t="str">
            <v>-</v>
          </cell>
          <cell r="CF331" t="str">
            <v>-</v>
          </cell>
          <cell r="CG331" t="str">
            <v>-</v>
          </cell>
          <cell r="CH331" t="str">
            <v>-</v>
          </cell>
          <cell r="CI331" t="str">
            <v>-</v>
          </cell>
          <cell r="CJ331" t="str">
            <v>-</v>
          </cell>
          <cell r="CK331" t="str">
            <v>-</v>
          </cell>
          <cell r="CL331" t="str">
            <v>-</v>
          </cell>
          <cell r="CM331" t="str">
            <v>-</v>
          </cell>
          <cell r="CN331" t="str">
            <v>-</v>
          </cell>
          <cell r="CO331" t="str">
            <v>-</v>
          </cell>
          <cell r="CP331" t="str">
            <v>-</v>
          </cell>
          <cell r="CQ331" t="str">
            <v>-</v>
          </cell>
          <cell r="CR331" t="str">
            <v>-</v>
          </cell>
          <cell r="CS331" t="str">
            <v>-</v>
          </cell>
          <cell r="CT331" t="str">
            <v>-</v>
          </cell>
          <cell r="CU331" t="str">
            <v>SAN MIGUEL DEL RÍO</v>
          </cell>
          <cell r="CV331" t="str">
            <v>-</v>
          </cell>
          <cell r="CW331" t="str">
            <v>-</v>
          </cell>
          <cell r="CX331" t="str">
            <v>-</v>
          </cell>
          <cell r="CY331" t="str">
            <v>-</v>
          </cell>
          <cell r="CZ331" t="str">
            <v>-</v>
          </cell>
          <cell r="DB331" t="str">
            <v>-</v>
          </cell>
          <cell r="DC331" t="str">
            <v>-</v>
          </cell>
          <cell r="DD331" t="str">
            <v>-</v>
          </cell>
          <cell r="DE331" t="str">
            <v>-</v>
          </cell>
          <cell r="DF331" t="str">
            <v>-</v>
          </cell>
          <cell r="DG331" t="str">
            <v>-</v>
          </cell>
        </row>
        <row r="332">
          <cell r="AT332" t="str">
            <v>-</v>
          </cell>
          <cell r="AU332" t="str">
            <v>-</v>
          </cell>
          <cell r="AV332" t="str">
            <v>-</v>
          </cell>
          <cell r="AW332" t="str">
            <v>-</v>
          </cell>
          <cell r="AX332" t="str">
            <v>-</v>
          </cell>
          <cell r="AY332" t="str">
            <v>-</v>
          </cell>
          <cell r="AZ332" t="str">
            <v>-</v>
          </cell>
          <cell r="BA332" t="str">
            <v>-</v>
          </cell>
          <cell r="BB332" t="str">
            <v>-</v>
          </cell>
          <cell r="BC332" t="str">
            <v>-</v>
          </cell>
          <cell r="BD332" t="str">
            <v>-</v>
          </cell>
          <cell r="BE332" t="str">
            <v>-</v>
          </cell>
          <cell r="BF332" t="str">
            <v>-</v>
          </cell>
          <cell r="BG332" t="str">
            <v>-</v>
          </cell>
          <cell r="BH332" t="str">
            <v>-</v>
          </cell>
          <cell r="BI332" t="str">
            <v>-</v>
          </cell>
          <cell r="BJ332" t="str">
            <v>-</v>
          </cell>
          <cell r="BK332" t="str">
            <v>-</v>
          </cell>
          <cell r="BL332" t="str">
            <v>-</v>
          </cell>
          <cell r="BM332" t="str">
            <v>20268</v>
          </cell>
          <cell r="BN332" t="str">
            <v>-</v>
          </cell>
          <cell r="BO332" t="str">
            <v>-</v>
          </cell>
          <cell r="BP332" t="str">
            <v>-</v>
          </cell>
          <cell r="BQ332" t="str">
            <v>-</v>
          </cell>
          <cell r="BR332" t="str">
            <v>-</v>
          </cell>
          <cell r="BS332" t="str">
            <v>-</v>
          </cell>
          <cell r="BT332" t="str">
            <v>-</v>
          </cell>
          <cell r="BU332" t="str">
            <v>-</v>
          </cell>
          <cell r="BV332" t="str">
            <v>-</v>
          </cell>
          <cell r="BW332" t="str">
            <v>-</v>
          </cell>
          <cell r="BX332" t="str">
            <v>-</v>
          </cell>
          <cell r="BY332" t="str">
            <v>-</v>
          </cell>
          <cell r="CB332" t="str">
            <v>-</v>
          </cell>
          <cell r="CC332" t="str">
            <v>-</v>
          </cell>
          <cell r="CD332" t="str">
            <v>-</v>
          </cell>
          <cell r="CE332" t="str">
            <v>-</v>
          </cell>
          <cell r="CF332" t="str">
            <v>-</v>
          </cell>
          <cell r="CG332" t="str">
            <v>-</v>
          </cell>
          <cell r="CH332" t="str">
            <v>-</v>
          </cell>
          <cell r="CI332" t="str">
            <v>-</v>
          </cell>
          <cell r="CJ332" t="str">
            <v>-</v>
          </cell>
          <cell r="CK332" t="str">
            <v>-</v>
          </cell>
          <cell r="CL332" t="str">
            <v>-</v>
          </cell>
          <cell r="CM332" t="str">
            <v>-</v>
          </cell>
          <cell r="CN332" t="str">
            <v>-</v>
          </cell>
          <cell r="CO332" t="str">
            <v>-</v>
          </cell>
          <cell r="CP332" t="str">
            <v>-</v>
          </cell>
          <cell r="CQ332" t="str">
            <v>-</v>
          </cell>
          <cell r="CR332" t="str">
            <v>-</v>
          </cell>
          <cell r="CS332" t="str">
            <v>-</v>
          </cell>
          <cell r="CT332" t="str">
            <v>-</v>
          </cell>
          <cell r="CU332" t="str">
            <v>SAN MIGUEL EJUTLA</v>
          </cell>
          <cell r="CV332" t="str">
            <v>-</v>
          </cell>
          <cell r="CW332" t="str">
            <v>-</v>
          </cell>
          <cell r="CX332" t="str">
            <v>-</v>
          </cell>
          <cell r="CY332" t="str">
            <v>-</v>
          </cell>
          <cell r="CZ332" t="str">
            <v>-</v>
          </cell>
          <cell r="DB332" t="str">
            <v>-</v>
          </cell>
          <cell r="DC332" t="str">
            <v>-</v>
          </cell>
          <cell r="DD332" t="str">
            <v>-</v>
          </cell>
          <cell r="DE332" t="str">
            <v>-</v>
          </cell>
          <cell r="DF332" t="str">
            <v>-</v>
          </cell>
          <cell r="DG332" t="str">
            <v>-</v>
          </cell>
        </row>
        <row r="333">
          <cell r="AT333" t="str">
            <v>-</v>
          </cell>
          <cell r="AU333" t="str">
            <v>-</v>
          </cell>
          <cell r="AV333" t="str">
            <v>-</v>
          </cell>
          <cell r="AW333" t="str">
            <v>-</v>
          </cell>
          <cell r="AX333" t="str">
            <v>-</v>
          </cell>
          <cell r="AY333" t="str">
            <v>-</v>
          </cell>
          <cell r="AZ333" t="str">
            <v>-</v>
          </cell>
          <cell r="BA333" t="str">
            <v>-</v>
          </cell>
          <cell r="BB333" t="str">
            <v>-</v>
          </cell>
          <cell r="BC333" t="str">
            <v>-</v>
          </cell>
          <cell r="BD333" t="str">
            <v>-</v>
          </cell>
          <cell r="BE333" t="str">
            <v>-</v>
          </cell>
          <cell r="BF333" t="str">
            <v>-</v>
          </cell>
          <cell r="BG333" t="str">
            <v>-</v>
          </cell>
          <cell r="BH333" t="str">
            <v>-</v>
          </cell>
          <cell r="BI333" t="str">
            <v>-</v>
          </cell>
          <cell r="BJ333" t="str">
            <v>-</v>
          </cell>
          <cell r="BK333" t="str">
            <v>-</v>
          </cell>
          <cell r="BL333" t="str">
            <v>-</v>
          </cell>
          <cell r="BM333" t="str">
            <v>20269</v>
          </cell>
          <cell r="BN333" t="str">
            <v>-</v>
          </cell>
          <cell r="BO333" t="str">
            <v>-</v>
          </cell>
          <cell r="BP333" t="str">
            <v>-</v>
          </cell>
          <cell r="BQ333" t="str">
            <v>-</v>
          </cell>
          <cell r="BR333" t="str">
            <v>-</v>
          </cell>
          <cell r="BS333" t="str">
            <v>-</v>
          </cell>
          <cell r="BT333" t="str">
            <v>-</v>
          </cell>
          <cell r="BU333" t="str">
            <v>-</v>
          </cell>
          <cell r="BV333" t="str">
            <v>-</v>
          </cell>
          <cell r="BW333" t="str">
            <v>-</v>
          </cell>
          <cell r="BX333" t="str">
            <v>-</v>
          </cell>
          <cell r="BY333" t="str">
            <v>-</v>
          </cell>
          <cell r="CB333" t="str">
            <v>-</v>
          </cell>
          <cell r="CC333" t="str">
            <v>-</v>
          </cell>
          <cell r="CD333" t="str">
            <v>-</v>
          </cell>
          <cell r="CE333" t="str">
            <v>-</v>
          </cell>
          <cell r="CF333" t="str">
            <v>-</v>
          </cell>
          <cell r="CG333" t="str">
            <v>-</v>
          </cell>
          <cell r="CH333" t="str">
            <v>-</v>
          </cell>
          <cell r="CI333" t="str">
            <v>-</v>
          </cell>
          <cell r="CJ333" t="str">
            <v>-</v>
          </cell>
          <cell r="CK333" t="str">
            <v>-</v>
          </cell>
          <cell r="CL333" t="str">
            <v>-</v>
          </cell>
          <cell r="CM333" t="str">
            <v>-</v>
          </cell>
          <cell r="CN333" t="str">
            <v>-</v>
          </cell>
          <cell r="CO333" t="str">
            <v>-</v>
          </cell>
          <cell r="CP333" t="str">
            <v>-</v>
          </cell>
          <cell r="CQ333" t="str">
            <v>-</v>
          </cell>
          <cell r="CR333" t="str">
            <v>-</v>
          </cell>
          <cell r="CS333" t="str">
            <v>-</v>
          </cell>
          <cell r="CT333" t="str">
            <v>-</v>
          </cell>
          <cell r="CU333" t="str">
            <v>SAN MIGUEL EL GRANDE</v>
          </cell>
          <cell r="CV333" t="str">
            <v>-</v>
          </cell>
          <cell r="CW333" t="str">
            <v>-</v>
          </cell>
          <cell r="CX333" t="str">
            <v>-</v>
          </cell>
          <cell r="CY333" t="str">
            <v>-</v>
          </cell>
          <cell r="CZ333" t="str">
            <v>-</v>
          </cell>
          <cell r="DB333" t="str">
            <v>-</v>
          </cell>
          <cell r="DC333" t="str">
            <v>-</v>
          </cell>
          <cell r="DD333" t="str">
            <v>-</v>
          </cell>
          <cell r="DE333" t="str">
            <v>-</v>
          </cell>
          <cell r="DF333" t="str">
            <v>-</v>
          </cell>
          <cell r="DG333" t="str">
            <v>-</v>
          </cell>
        </row>
        <row r="334">
          <cell r="AT334" t="str">
            <v>-</v>
          </cell>
          <cell r="AU334" t="str">
            <v>-</v>
          </cell>
          <cell r="AV334" t="str">
            <v>-</v>
          </cell>
          <cell r="AW334" t="str">
            <v>-</v>
          </cell>
          <cell r="AX334" t="str">
            <v>-</v>
          </cell>
          <cell r="AY334" t="str">
            <v>-</v>
          </cell>
          <cell r="AZ334" t="str">
            <v>-</v>
          </cell>
          <cell r="BA334" t="str">
            <v>-</v>
          </cell>
          <cell r="BB334" t="str">
            <v>-</v>
          </cell>
          <cell r="BC334" t="str">
            <v>-</v>
          </cell>
          <cell r="BD334" t="str">
            <v>-</v>
          </cell>
          <cell r="BE334" t="str">
            <v>-</v>
          </cell>
          <cell r="BF334" t="str">
            <v>-</v>
          </cell>
          <cell r="BG334" t="str">
            <v>-</v>
          </cell>
          <cell r="BH334" t="str">
            <v>-</v>
          </cell>
          <cell r="BI334" t="str">
            <v>-</v>
          </cell>
          <cell r="BJ334" t="str">
            <v>-</v>
          </cell>
          <cell r="BK334" t="str">
            <v>-</v>
          </cell>
          <cell r="BL334" t="str">
            <v>-</v>
          </cell>
          <cell r="BM334" t="str">
            <v>20270</v>
          </cell>
          <cell r="BN334" t="str">
            <v>-</v>
          </cell>
          <cell r="BO334" t="str">
            <v>-</v>
          </cell>
          <cell r="BP334" t="str">
            <v>-</v>
          </cell>
          <cell r="BQ334" t="str">
            <v>-</v>
          </cell>
          <cell r="BR334" t="str">
            <v>-</v>
          </cell>
          <cell r="BS334" t="str">
            <v>-</v>
          </cell>
          <cell r="BT334" t="str">
            <v>-</v>
          </cell>
          <cell r="BU334" t="str">
            <v>-</v>
          </cell>
          <cell r="BV334" t="str">
            <v>-</v>
          </cell>
          <cell r="BW334" t="str">
            <v>-</v>
          </cell>
          <cell r="BX334" t="str">
            <v>-</v>
          </cell>
          <cell r="BY334" t="str">
            <v>-</v>
          </cell>
          <cell r="CB334" t="str">
            <v>-</v>
          </cell>
          <cell r="CC334" t="str">
            <v>-</v>
          </cell>
          <cell r="CD334" t="str">
            <v>-</v>
          </cell>
          <cell r="CE334" t="str">
            <v>-</v>
          </cell>
          <cell r="CF334" t="str">
            <v>-</v>
          </cell>
          <cell r="CG334" t="str">
            <v>-</v>
          </cell>
          <cell r="CH334" t="str">
            <v>-</v>
          </cell>
          <cell r="CI334" t="str">
            <v>-</v>
          </cell>
          <cell r="CJ334" t="str">
            <v>-</v>
          </cell>
          <cell r="CK334" t="str">
            <v>-</v>
          </cell>
          <cell r="CL334" t="str">
            <v>-</v>
          </cell>
          <cell r="CM334" t="str">
            <v>-</v>
          </cell>
          <cell r="CN334" t="str">
            <v>-</v>
          </cell>
          <cell r="CO334" t="str">
            <v>-</v>
          </cell>
          <cell r="CP334" t="str">
            <v>-</v>
          </cell>
          <cell r="CQ334" t="str">
            <v>-</v>
          </cell>
          <cell r="CR334" t="str">
            <v>-</v>
          </cell>
          <cell r="CS334" t="str">
            <v>-</v>
          </cell>
          <cell r="CT334" t="str">
            <v>-</v>
          </cell>
          <cell r="CU334" t="str">
            <v>SAN MIGUEL HUAUTLA</v>
          </cell>
          <cell r="CV334" t="str">
            <v>-</v>
          </cell>
          <cell r="CW334" t="str">
            <v>-</v>
          </cell>
          <cell r="CX334" t="str">
            <v>-</v>
          </cell>
          <cell r="CY334" t="str">
            <v>-</v>
          </cell>
          <cell r="CZ334" t="str">
            <v>-</v>
          </cell>
          <cell r="DB334" t="str">
            <v>-</v>
          </cell>
          <cell r="DC334" t="str">
            <v>-</v>
          </cell>
          <cell r="DD334" t="str">
            <v>-</v>
          </cell>
          <cell r="DE334" t="str">
            <v>-</v>
          </cell>
          <cell r="DF334" t="str">
            <v>-</v>
          </cell>
          <cell r="DG334" t="str">
            <v>-</v>
          </cell>
        </row>
        <row r="335">
          <cell r="AT335" t="str">
            <v>-</v>
          </cell>
          <cell r="AU335" t="str">
            <v>-</v>
          </cell>
          <cell r="AV335" t="str">
            <v>-</v>
          </cell>
          <cell r="AW335" t="str">
            <v>-</v>
          </cell>
          <cell r="AX335" t="str">
            <v>-</v>
          </cell>
          <cell r="AY335" t="str">
            <v>-</v>
          </cell>
          <cell r="AZ335" t="str">
            <v>-</v>
          </cell>
          <cell r="BA335" t="str">
            <v>-</v>
          </cell>
          <cell r="BB335" t="str">
            <v>-</v>
          </cell>
          <cell r="BC335" t="str">
            <v>-</v>
          </cell>
          <cell r="BD335" t="str">
            <v>-</v>
          </cell>
          <cell r="BE335" t="str">
            <v>-</v>
          </cell>
          <cell r="BF335" t="str">
            <v>-</v>
          </cell>
          <cell r="BG335" t="str">
            <v>-</v>
          </cell>
          <cell r="BH335" t="str">
            <v>-</v>
          </cell>
          <cell r="BI335" t="str">
            <v>-</v>
          </cell>
          <cell r="BJ335" t="str">
            <v>-</v>
          </cell>
          <cell r="BK335" t="str">
            <v>-</v>
          </cell>
          <cell r="BL335" t="str">
            <v>-</v>
          </cell>
          <cell r="BM335" t="str">
            <v>20271</v>
          </cell>
          <cell r="BN335" t="str">
            <v>-</v>
          </cell>
          <cell r="BO335" t="str">
            <v>-</v>
          </cell>
          <cell r="BP335" t="str">
            <v>-</v>
          </cell>
          <cell r="BQ335" t="str">
            <v>-</v>
          </cell>
          <cell r="BR335" t="str">
            <v>-</v>
          </cell>
          <cell r="BS335" t="str">
            <v>-</v>
          </cell>
          <cell r="BT335" t="str">
            <v>-</v>
          </cell>
          <cell r="BU335" t="str">
            <v>-</v>
          </cell>
          <cell r="BV335" t="str">
            <v>-</v>
          </cell>
          <cell r="BW335" t="str">
            <v>-</v>
          </cell>
          <cell r="BX335" t="str">
            <v>-</v>
          </cell>
          <cell r="BY335" t="str">
            <v>-</v>
          </cell>
          <cell r="CB335" t="str">
            <v>-</v>
          </cell>
          <cell r="CC335" t="str">
            <v>-</v>
          </cell>
          <cell r="CD335" t="str">
            <v>-</v>
          </cell>
          <cell r="CE335" t="str">
            <v>-</v>
          </cell>
          <cell r="CF335" t="str">
            <v>-</v>
          </cell>
          <cell r="CG335" t="str">
            <v>-</v>
          </cell>
          <cell r="CH335" t="str">
            <v>-</v>
          </cell>
          <cell r="CI335" t="str">
            <v>-</v>
          </cell>
          <cell r="CJ335" t="str">
            <v>-</v>
          </cell>
          <cell r="CK335" t="str">
            <v>-</v>
          </cell>
          <cell r="CL335" t="str">
            <v>-</v>
          </cell>
          <cell r="CM335" t="str">
            <v>-</v>
          </cell>
          <cell r="CN335" t="str">
            <v>-</v>
          </cell>
          <cell r="CO335" t="str">
            <v>-</v>
          </cell>
          <cell r="CP335" t="str">
            <v>-</v>
          </cell>
          <cell r="CQ335" t="str">
            <v>-</v>
          </cell>
          <cell r="CR335" t="str">
            <v>-</v>
          </cell>
          <cell r="CS335" t="str">
            <v>-</v>
          </cell>
          <cell r="CT335" t="str">
            <v>-</v>
          </cell>
          <cell r="CU335" t="str">
            <v>SAN MIGUEL MIXTEPEC</v>
          </cell>
          <cell r="CV335" t="str">
            <v>-</v>
          </cell>
          <cell r="CW335" t="str">
            <v>-</v>
          </cell>
          <cell r="CX335" t="str">
            <v>-</v>
          </cell>
          <cell r="CY335" t="str">
            <v>-</v>
          </cell>
          <cell r="CZ335" t="str">
            <v>-</v>
          </cell>
          <cell r="DB335" t="str">
            <v>-</v>
          </cell>
          <cell r="DC335" t="str">
            <v>-</v>
          </cell>
          <cell r="DD335" t="str">
            <v>-</v>
          </cell>
          <cell r="DE335" t="str">
            <v>-</v>
          </cell>
          <cell r="DF335" t="str">
            <v>-</v>
          </cell>
          <cell r="DG335" t="str">
            <v>-</v>
          </cell>
        </row>
        <row r="336">
          <cell r="AT336" t="str">
            <v>-</v>
          </cell>
          <cell r="AU336" t="str">
            <v>-</v>
          </cell>
          <cell r="AV336" t="str">
            <v>-</v>
          </cell>
          <cell r="AW336" t="str">
            <v>-</v>
          </cell>
          <cell r="AX336" t="str">
            <v>-</v>
          </cell>
          <cell r="AY336" t="str">
            <v>-</v>
          </cell>
          <cell r="AZ336" t="str">
            <v>-</v>
          </cell>
          <cell r="BA336" t="str">
            <v>-</v>
          </cell>
          <cell r="BB336" t="str">
            <v>-</v>
          </cell>
          <cell r="BC336" t="str">
            <v>-</v>
          </cell>
          <cell r="BD336" t="str">
            <v>-</v>
          </cell>
          <cell r="BE336" t="str">
            <v>-</v>
          </cell>
          <cell r="BF336" t="str">
            <v>-</v>
          </cell>
          <cell r="BG336" t="str">
            <v>-</v>
          </cell>
          <cell r="BH336" t="str">
            <v>-</v>
          </cell>
          <cell r="BI336" t="str">
            <v>-</v>
          </cell>
          <cell r="BJ336" t="str">
            <v>-</v>
          </cell>
          <cell r="BK336" t="str">
            <v>-</v>
          </cell>
          <cell r="BL336" t="str">
            <v>-</v>
          </cell>
          <cell r="BM336" t="str">
            <v>20272</v>
          </cell>
          <cell r="BN336" t="str">
            <v>-</v>
          </cell>
          <cell r="BO336" t="str">
            <v>-</v>
          </cell>
          <cell r="BP336" t="str">
            <v>-</v>
          </cell>
          <cell r="BQ336" t="str">
            <v>-</v>
          </cell>
          <cell r="BR336" t="str">
            <v>-</v>
          </cell>
          <cell r="BS336" t="str">
            <v>-</v>
          </cell>
          <cell r="BT336" t="str">
            <v>-</v>
          </cell>
          <cell r="BU336" t="str">
            <v>-</v>
          </cell>
          <cell r="BV336" t="str">
            <v>-</v>
          </cell>
          <cell r="BW336" t="str">
            <v>-</v>
          </cell>
          <cell r="BX336" t="str">
            <v>-</v>
          </cell>
          <cell r="BY336" t="str">
            <v>-</v>
          </cell>
          <cell r="CB336" t="str">
            <v>-</v>
          </cell>
          <cell r="CC336" t="str">
            <v>-</v>
          </cell>
          <cell r="CD336" t="str">
            <v>-</v>
          </cell>
          <cell r="CE336" t="str">
            <v>-</v>
          </cell>
          <cell r="CF336" t="str">
            <v>-</v>
          </cell>
          <cell r="CG336" t="str">
            <v>-</v>
          </cell>
          <cell r="CH336" t="str">
            <v>-</v>
          </cell>
          <cell r="CI336" t="str">
            <v>-</v>
          </cell>
          <cell r="CJ336" t="str">
            <v>-</v>
          </cell>
          <cell r="CK336" t="str">
            <v>-</v>
          </cell>
          <cell r="CL336" t="str">
            <v>-</v>
          </cell>
          <cell r="CM336" t="str">
            <v>-</v>
          </cell>
          <cell r="CN336" t="str">
            <v>-</v>
          </cell>
          <cell r="CO336" t="str">
            <v>-</v>
          </cell>
          <cell r="CP336" t="str">
            <v>-</v>
          </cell>
          <cell r="CQ336" t="str">
            <v>-</v>
          </cell>
          <cell r="CR336" t="str">
            <v>-</v>
          </cell>
          <cell r="CS336" t="str">
            <v>-</v>
          </cell>
          <cell r="CT336" t="str">
            <v>-</v>
          </cell>
          <cell r="CU336" t="str">
            <v>SAN MIGUEL PANIXTLAHUACA</v>
          </cell>
          <cell r="CV336" t="str">
            <v>-</v>
          </cell>
          <cell r="CW336" t="str">
            <v>-</v>
          </cell>
          <cell r="CX336" t="str">
            <v>-</v>
          </cell>
          <cell r="CY336" t="str">
            <v>-</v>
          </cell>
          <cell r="CZ336" t="str">
            <v>-</v>
          </cell>
          <cell r="DB336" t="str">
            <v>-</v>
          </cell>
          <cell r="DC336" t="str">
            <v>-</v>
          </cell>
          <cell r="DD336" t="str">
            <v>-</v>
          </cell>
          <cell r="DE336" t="str">
            <v>-</v>
          </cell>
          <cell r="DF336" t="str">
            <v>-</v>
          </cell>
          <cell r="DG336" t="str">
            <v>-</v>
          </cell>
        </row>
        <row r="337">
          <cell r="AT337" t="str">
            <v>-</v>
          </cell>
          <cell r="AU337" t="str">
            <v>-</v>
          </cell>
          <cell r="AV337" t="str">
            <v>-</v>
          </cell>
          <cell r="AW337" t="str">
            <v>-</v>
          </cell>
          <cell r="AX337" t="str">
            <v>-</v>
          </cell>
          <cell r="AY337" t="str">
            <v>-</v>
          </cell>
          <cell r="AZ337" t="str">
            <v>-</v>
          </cell>
          <cell r="BA337" t="str">
            <v>-</v>
          </cell>
          <cell r="BB337" t="str">
            <v>-</v>
          </cell>
          <cell r="BC337" t="str">
            <v>-</v>
          </cell>
          <cell r="BD337" t="str">
            <v>-</v>
          </cell>
          <cell r="BE337" t="str">
            <v>-</v>
          </cell>
          <cell r="BF337" t="str">
            <v>-</v>
          </cell>
          <cell r="BG337" t="str">
            <v>-</v>
          </cell>
          <cell r="BH337" t="str">
            <v>-</v>
          </cell>
          <cell r="BI337" t="str">
            <v>-</v>
          </cell>
          <cell r="BJ337" t="str">
            <v>-</v>
          </cell>
          <cell r="BK337" t="str">
            <v>-</v>
          </cell>
          <cell r="BL337" t="str">
            <v>-</v>
          </cell>
          <cell r="BM337" t="str">
            <v>20273</v>
          </cell>
          <cell r="BN337" t="str">
            <v>-</v>
          </cell>
          <cell r="BO337" t="str">
            <v>-</v>
          </cell>
          <cell r="BP337" t="str">
            <v>-</v>
          </cell>
          <cell r="BQ337" t="str">
            <v>-</v>
          </cell>
          <cell r="BR337" t="str">
            <v>-</v>
          </cell>
          <cell r="BS337" t="str">
            <v>-</v>
          </cell>
          <cell r="BT337" t="str">
            <v>-</v>
          </cell>
          <cell r="BU337" t="str">
            <v>-</v>
          </cell>
          <cell r="BV337" t="str">
            <v>-</v>
          </cell>
          <cell r="BW337" t="str">
            <v>-</v>
          </cell>
          <cell r="BX337" t="str">
            <v>-</v>
          </cell>
          <cell r="BY337" t="str">
            <v>-</v>
          </cell>
          <cell r="CB337" t="str">
            <v>-</v>
          </cell>
          <cell r="CC337" t="str">
            <v>-</v>
          </cell>
          <cell r="CD337" t="str">
            <v>-</v>
          </cell>
          <cell r="CE337" t="str">
            <v>-</v>
          </cell>
          <cell r="CF337" t="str">
            <v>-</v>
          </cell>
          <cell r="CG337" t="str">
            <v>-</v>
          </cell>
          <cell r="CH337" t="str">
            <v>-</v>
          </cell>
          <cell r="CI337" t="str">
            <v>-</v>
          </cell>
          <cell r="CJ337" t="str">
            <v>-</v>
          </cell>
          <cell r="CK337" t="str">
            <v>-</v>
          </cell>
          <cell r="CL337" t="str">
            <v>-</v>
          </cell>
          <cell r="CM337" t="str">
            <v>-</v>
          </cell>
          <cell r="CN337" t="str">
            <v>-</v>
          </cell>
          <cell r="CO337" t="str">
            <v>-</v>
          </cell>
          <cell r="CP337" t="str">
            <v>-</v>
          </cell>
          <cell r="CQ337" t="str">
            <v>-</v>
          </cell>
          <cell r="CR337" t="str">
            <v>-</v>
          </cell>
          <cell r="CS337" t="str">
            <v>-</v>
          </cell>
          <cell r="CT337" t="str">
            <v>-</v>
          </cell>
          <cell r="CU337" t="str">
            <v>SAN MIGUEL PERAS</v>
          </cell>
          <cell r="CV337" t="str">
            <v>-</v>
          </cell>
          <cell r="CW337" t="str">
            <v>-</v>
          </cell>
          <cell r="CX337" t="str">
            <v>-</v>
          </cell>
          <cell r="CY337" t="str">
            <v>-</v>
          </cell>
          <cell r="CZ337" t="str">
            <v>-</v>
          </cell>
          <cell r="DB337" t="str">
            <v>-</v>
          </cell>
          <cell r="DC337" t="str">
            <v>-</v>
          </cell>
          <cell r="DD337" t="str">
            <v>-</v>
          </cell>
          <cell r="DE337" t="str">
            <v>-</v>
          </cell>
          <cell r="DF337" t="str">
            <v>-</v>
          </cell>
          <cell r="DG337" t="str">
            <v>-</v>
          </cell>
        </row>
        <row r="338">
          <cell r="AT338" t="str">
            <v>-</v>
          </cell>
          <cell r="AU338" t="str">
            <v>-</v>
          </cell>
          <cell r="AV338" t="str">
            <v>-</v>
          </cell>
          <cell r="AW338" t="str">
            <v>-</v>
          </cell>
          <cell r="AX338" t="str">
            <v>-</v>
          </cell>
          <cell r="AY338" t="str">
            <v>-</v>
          </cell>
          <cell r="AZ338" t="str">
            <v>-</v>
          </cell>
          <cell r="BA338" t="str">
            <v>-</v>
          </cell>
          <cell r="BB338" t="str">
            <v>-</v>
          </cell>
          <cell r="BC338" t="str">
            <v>-</v>
          </cell>
          <cell r="BD338" t="str">
            <v>-</v>
          </cell>
          <cell r="BE338" t="str">
            <v>-</v>
          </cell>
          <cell r="BF338" t="str">
            <v>-</v>
          </cell>
          <cell r="BG338" t="str">
            <v>-</v>
          </cell>
          <cell r="BH338" t="str">
            <v>-</v>
          </cell>
          <cell r="BI338" t="str">
            <v>-</v>
          </cell>
          <cell r="BJ338" t="str">
            <v>-</v>
          </cell>
          <cell r="BK338" t="str">
            <v>-</v>
          </cell>
          <cell r="BL338" t="str">
            <v>-</v>
          </cell>
          <cell r="BM338" t="str">
            <v>20274</v>
          </cell>
          <cell r="BN338" t="str">
            <v>-</v>
          </cell>
          <cell r="BO338" t="str">
            <v>-</v>
          </cell>
          <cell r="BP338" t="str">
            <v>-</v>
          </cell>
          <cell r="BQ338" t="str">
            <v>-</v>
          </cell>
          <cell r="BR338" t="str">
            <v>-</v>
          </cell>
          <cell r="BS338" t="str">
            <v>-</v>
          </cell>
          <cell r="BT338" t="str">
            <v>-</v>
          </cell>
          <cell r="BU338" t="str">
            <v>-</v>
          </cell>
          <cell r="BV338" t="str">
            <v>-</v>
          </cell>
          <cell r="BW338" t="str">
            <v>-</v>
          </cell>
          <cell r="BX338" t="str">
            <v>-</v>
          </cell>
          <cell r="BY338" t="str">
            <v>-</v>
          </cell>
          <cell r="CB338" t="str">
            <v>-</v>
          </cell>
          <cell r="CC338" t="str">
            <v>-</v>
          </cell>
          <cell r="CD338" t="str">
            <v>-</v>
          </cell>
          <cell r="CE338" t="str">
            <v>-</v>
          </cell>
          <cell r="CF338" t="str">
            <v>-</v>
          </cell>
          <cell r="CG338" t="str">
            <v>-</v>
          </cell>
          <cell r="CH338" t="str">
            <v>-</v>
          </cell>
          <cell r="CI338" t="str">
            <v>-</v>
          </cell>
          <cell r="CJ338" t="str">
            <v>-</v>
          </cell>
          <cell r="CK338" t="str">
            <v>-</v>
          </cell>
          <cell r="CL338" t="str">
            <v>-</v>
          </cell>
          <cell r="CM338" t="str">
            <v>-</v>
          </cell>
          <cell r="CN338" t="str">
            <v>-</v>
          </cell>
          <cell r="CO338" t="str">
            <v>-</v>
          </cell>
          <cell r="CP338" t="str">
            <v>-</v>
          </cell>
          <cell r="CQ338" t="str">
            <v>-</v>
          </cell>
          <cell r="CR338" t="str">
            <v>-</v>
          </cell>
          <cell r="CS338" t="str">
            <v>-</v>
          </cell>
          <cell r="CT338" t="str">
            <v>-</v>
          </cell>
          <cell r="CU338" t="str">
            <v>SAN MIGUEL PIEDRAS</v>
          </cell>
          <cell r="CV338" t="str">
            <v>-</v>
          </cell>
          <cell r="CW338" t="str">
            <v>-</v>
          </cell>
          <cell r="CX338" t="str">
            <v>-</v>
          </cell>
          <cell r="CY338" t="str">
            <v>-</v>
          </cell>
          <cell r="CZ338" t="str">
            <v>-</v>
          </cell>
          <cell r="DB338" t="str">
            <v>-</v>
          </cell>
          <cell r="DC338" t="str">
            <v>-</v>
          </cell>
          <cell r="DD338" t="str">
            <v>-</v>
          </cell>
          <cell r="DE338" t="str">
            <v>-</v>
          </cell>
          <cell r="DF338" t="str">
            <v>-</v>
          </cell>
          <cell r="DG338" t="str">
            <v>-</v>
          </cell>
        </row>
        <row r="339">
          <cell r="AT339" t="str">
            <v>-</v>
          </cell>
          <cell r="AU339" t="str">
            <v>-</v>
          </cell>
          <cell r="AV339" t="str">
            <v>-</v>
          </cell>
          <cell r="AW339" t="str">
            <v>-</v>
          </cell>
          <cell r="AX339" t="str">
            <v>-</v>
          </cell>
          <cell r="AY339" t="str">
            <v>-</v>
          </cell>
          <cell r="AZ339" t="str">
            <v>-</v>
          </cell>
          <cell r="BA339" t="str">
            <v>-</v>
          </cell>
          <cell r="BB339" t="str">
            <v>-</v>
          </cell>
          <cell r="BC339" t="str">
            <v>-</v>
          </cell>
          <cell r="BD339" t="str">
            <v>-</v>
          </cell>
          <cell r="BE339" t="str">
            <v>-</v>
          </cell>
          <cell r="BF339" t="str">
            <v>-</v>
          </cell>
          <cell r="BG339" t="str">
            <v>-</v>
          </cell>
          <cell r="BH339" t="str">
            <v>-</v>
          </cell>
          <cell r="BI339" t="str">
            <v>-</v>
          </cell>
          <cell r="BJ339" t="str">
            <v>-</v>
          </cell>
          <cell r="BK339" t="str">
            <v>-</v>
          </cell>
          <cell r="BL339" t="str">
            <v>-</v>
          </cell>
          <cell r="BM339" t="str">
            <v>20275</v>
          </cell>
          <cell r="BN339" t="str">
            <v>-</v>
          </cell>
          <cell r="BO339" t="str">
            <v>-</v>
          </cell>
          <cell r="BP339" t="str">
            <v>-</v>
          </cell>
          <cell r="BQ339" t="str">
            <v>-</v>
          </cell>
          <cell r="BR339" t="str">
            <v>-</v>
          </cell>
          <cell r="BS339" t="str">
            <v>-</v>
          </cell>
          <cell r="BT339" t="str">
            <v>-</v>
          </cell>
          <cell r="BU339" t="str">
            <v>-</v>
          </cell>
          <cell r="BV339" t="str">
            <v>-</v>
          </cell>
          <cell r="BW339" t="str">
            <v>-</v>
          </cell>
          <cell r="BX339" t="str">
            <v>-</v>
          </cell>
          <cell r="BY339" t="str">
            <v>-</v>
          </cell>
          <cell r="CB339" t="str">
            <v>-</v>
          </cell>
          <cell r="CC339" t="str">
            <v>-</v>
          </cell>
          <cell r="CD339" t="str">
            <v>-</v>
          </cell>
          <cell r="CE339" t="str">
            <v>-</v>
          </cell>
          <cell r="CF339" t="str">
            <v>-</v>
          </cell>
          <cell r="CG339" t="str">
            <v>-</v>
          </cell>
          <cell r="CH339" t="str">
            <v>-</v>
          </cell>
          <cell r="CI339" t="str">
            <v>-</v>
          </cell>
          <cell r="CJ339" t="str">
            <v>-</v>
          </cell>
          <cell r="CK339" t="str">
            <v>-</v>
          </cell>
          <cell r="CL339" t="str">
            <v>-</v>
          </cell>
          <cell r="CM339" t="str">
            <v>-</v>
          </cell>
          <cell r="CN339" t="str">
            <v>-</v>
          </cell>
          <cell r="CO339" t="str">
            <v>-</v>
          </cell>
          <cell r="CP339" t="str">
            <v>-</v>
          </cell>
          <cell r="CQ339" t="str">
            <v>-</v>
          </cell>
          <cell r="CR339" t="str">
            <v>-</v>
          </cell>
          <cell r="CS339" t="str">
            <v>-</v>
          </cell>
          <cell r="CT339" t="str">
            <v>-</v>
          </cell>
          <cell r="CU339" t="str">
            <v>SAN MIGUEL QUETZALTEPEC</v>
          </cell>
          <cell r="CV339" t="str">
            <v>-</v>
          </cell>
          <cell r="CW339" t="str">
            <v>-</v>
          </cell>
          <cell r="CX339" t="str">
            <v>-</v>
          </cell>
          <cell r="CY339" t="str">
            <v>-</v>
          </cell>
          <cell r="CZ339" t="str">
            <v>-</v>
          </cell>
          <cell r="DB339" t="str">
            <v>-</v>
          </cell>
          <cell r="DC339" t="str">
            <v>-</v>
          </cell>
          <cell r="DD339" t="str">
            <v>-</v>
          </cell>
          <cell r="DE339" t="str">
            <v>-</v>
          </cell>
          <cell r="DF339" t="str">
            <v>-</v>
          </cell>
          <cell r="DG339" t="str">
            <v>-</v>
          </cell>
        </row>
        <row r="340">
          <cell r="AT340" t="str">
            <v>-</v>
          </cell>
          <cell r="AU340" t="str">
            <v>-</v>
          </cell>
          <cell r="AV340" t="str">
            <v>-</v>
          </cell>
          <cell r="AW340" t="str">
            <v>-</v>
          </cell>
          <cell r="AX340" t="str">
            <v>-</v>
          </cell>
          <cell r="AY340" t="str">
            <v>-</v>
          </cell>
          <cell r="AZ340" t="str">
            <v>-</v>
          </cell>
          <cell r="BA340" t="str">
            <v>-</v>
          </cell>
          <cell r="BB340" t="str">
            <v>-</v>
          </cell>
          <cell r="BC340" t="str">
            <v>-</v>
          </cell>
          <cell r="BD340" t="str">
            <v>-</v>
          </cell>
          <cell r="BE340" t="str">
            <v>-</v>
          </cell>
          <cell r="BF340" t="str">
            <v>-</v>
          </cell>
          <cell r="BG340" t="str">
            <v>-</v>
          </cell>
          <cell r="BH340" t="str">
            <v>-</v>
          </cell>
          <cell r="BI340" t="str">
            <v>-</v>
          </cell>
          <cell r="BJ340" t="str">
            <v>-</v>
          </cell>
          <cell r="BK340" t="str">
            <v>-</v>
          </cell>
          <cell r="BL340" t="str">
            <v>-</v>
          </cell>
          <cell r="BM340" t="str">
            <v>20276</v>
          </cell>
          <cell r="BN340" t="str">
            <v>-</v>
          </cell>
          <cell r="BO340" t="str">
            <v>-</v>
          </cell>
          <cell r="BP340" t="str">
            <v>-</v>
          </cell>
          <cell r="BQ340" t="str">
            <v>-</v>
          </cell>
          <cell r="BR340" t="str">
            <v>-</v>
          </cell>
          <cell r="BS340" t="str">
            <v>-</v>
          </cell>
          <cell r="BT340" t="str">
            <v>-</v>
          </cell>
          <cell r="BU340" t="str">
            <v>-</v>
          </cell>
          <cell r="BV340" t="str">
            <v>-</v>
          </cell>
          <cell r="BW340" t="str">
            <v>-</v>
          </cell>
          <cell r="BX340" t="str">
            <v>-</v>
          </cell>
          <cell r="BY340" t="str">
            <v>-</v>
          </cell>
          <cell r="CB340" t="str">
            <v>-</v>
          </cell>
          <cell r="CC340" t="str">
            <v>-</v>
          </cell>
          <cell r="CD340" t="str">
            <v>-</v>
          </cell>
          <cell r="CE340" t="str">
            <v>-</v>
          </cell>
          <cell r="CF340" t="str">
            <v>-</v>
          </cell>
          <cell r="CG340" t="str">
            <v>-</v>
          </cell>
          <cell r="CH340" t="str">
            <v>-</v>
          </cell>
          <cell r="CI340" t="str">
            <v>-</v>
          </cell>
          <cell r="CJ340" t="str">
            <v>-</v>
          </cell>
          <cell r="CK340" t="str">
            <v>-</v>
          </cell>
          <cell r="CL340" t="str">
            <v>-</v>
          </cell>
          <cell r="CM340" t="str">
            <v>-</v>
          </cell>
          <cell r="CN340" t="str">
            <v>-</v>
          </cell>
          <cell r="CO340" t="str">
            <v>-</v>
          </cell>
          <cell r="CP340" t="str">
            <v>-</v>
          </cell>
          <cell r="CQ340" t="str">
            <v>-</v>
          </cell>
          <cell r="CR340" t="str">
            <v>-</v>
          </cell>
          <cell r="CS340" t="str">
            <v>-</v>
          </cell>
          <cell r="CT340" t="str">
            <v>-</v>
          </cell>
          <cell r="CU340" t="str">
            <v>SAN MIGUEL SANTA FLOR</v>
          </cell>
          <cell r="CV340" t="str">
            <v>-</v>
          </cell>
          <cell r="CW340" t="str">
            <v>-</v>
          </cell>
          <cell r="CX340" t="str">
            <v>-</v>
          </cell>
          <cell r="CY340" t="str">
            <v>-</v>
          </cell>
          <cell r="CZ340" t="str">
            <v>-</v>
          </cell>
          <cell r="DB340" t="str">
            <v>-</v>
          </cell>
          <cell r="DC340" t="str">
            <v>-</v>
          </cell>
          <cell r="DD340" t="str">
            <v>-</v>
          </cell>
          <cell r="DE340" t="str">
            <v>-</v>
          </cell>
          <cell r="DF340" t="str">
            <v>-</v>
          </cell>
          <cell r="DG340" t="str">
            <v>-</v>
          </cell>
        </row>
        <row r="341">
          <cell r="AT341" t="str">
            <v>-</v>
          </cell>
          <cell r="AU341" t="str">
            <v>-</v>
          </cell>
          <cell r="AV341" t="str">
            <v>-</v>
          </cell>
          <cell r="AW341" t="str">
            <v>-</v>
          </cell>
          <cell r="AX341" t="str">
            <v>-</v>
          </cell>
          <cell r="AY341" t="str">
            <v>-</v>
          </cell>
          <cell r="AZ341" t="str">
            <v>-</v>
          </cell>
          <cell r="BA341" t="str">
            <v>-</v>
          </cell>
          <cell r="BB341" t="str">
            <v>-</v>
          </cell>
          <cell r="BC341" t="str">
            <v>-</v>
          </cell>
          <cell r="BD341" t="str">
            <v>-</v>
          </cell>
          <cell r="BE341" t="str">
            <v>-</v>
          </cell>
          <cell r="BF341" t="str">
            <v>-</v>
          </cell>
          <cell r="BG341" t="str">
            <v>-</v>
          </cell>
          <cell r="BH341" t="str">
            <v>-</v>
          </cell>
          <cell r="BI341" t="str">
            <v>-</v>
          </cell>
          <cell r="BJ341" t="str">
            <v>-</v>
          </cell>
          <cell r="BK341" t="str">
            <v>-</v>
          </cell>
          <cell r="BL341" t="str">
            <v>-</v>
          </cell>
          <cell r="BM341" t="str">
            <v>20277</v>
          </cell>
          <cell r="BN341" t="str">
            <v>-</v>
          </cell>
          <cell r="BO341" t="str">
            <v>-</v>
          </cell>
          <cell r="BP341" t="str">
            <v>-</v>
          </cell>
          <cell r="BQ341" t="str">
            <v>-</v>
          </cell>
          <cell r="BR341" t="str">
            <v>-</v>
          </cell>
          <cell r="BS341" t="str">
            <v>-</v>
          </cell>
          <cell r="BT341" t="str">
            <v>-</v>
          </cell>
          <cell r="BU341" t="str">
            <v>-</v>
          </cell>
          <cell r="BV341" t="str">
            <v>-</v>
          </cell>
          <cell r="BW341" t="str">
            <v>-</v>
          </cell>
          <cell r="BX341" t="str">
            <v>-</v>
          </cell>
          <cell r="BY341" t="str">
            <v>-</v>
          </cell>
          <cell r="CB341" t="str">
            <v>-</v>
          </cell>
          <cell r="CC341" t="str">
            <v>-</v>
          </cell>
          <cell r="CD341" t="str">
            <v>-</v>
          </cell>
          <cell r="CE341" t="str">
            <v>-</v>
          </cell>
          <cell r="CF341" t="str">
            <v>-</v>
          </cell>
          <cell r="CG341" t="str">
            <v>-</v>
          </cell>
          <cell r="CH341" t="str">
            <v>-</v>
          </cell>
          <cell r="CI341" t="str">
            <v>-</v>
          </cell>
          <cell r="CJ341" t="str">
            <v>-</v>
          </cell>
          <cell r="CK341" t="str">
            <v>-</v>
          </cell>
          <cell r="CL341" t="str">
            <v>-</v>
          </cell>
          <cell r="CM341" t="str">
            <v>-</v>
          </cell>
          <cell r="CN341" t="str">
            <v>-</v>
          </cell>
          <cell r="CO341" t="str">
            <v>-</v>
          </cell>
          <cell r="CP341" t="str">
            <v>-</v>
          </cell>
          <cell r="CQ341" t="str">
            <v>-</v>
          </cell>
          <cell r="CR341" t="str">
            <v>-</v>
          </cell>
          <cell r="CS341" t="str">
            <v>-</v>
          </cell>
          <cell r="CT341" t="str">
            <v>-</v>
          </cell>
          <cell r="CU341" t="str">
            <v>VILLA SOLA DE VEGA</v>
          </cell>
          <cell r="CV341" t="str">
            <v>-</v>
          </cell>
          <cell r="CW341" t="str">
            <v>-</v>
          </cell>
          <cell r="CX341" t="str">
            <v>-</v>
          </cell>
          <cell r="CY341" t="str">
            <v>-</v>
          </cell>
          <cell r="CZ341" t="str">
            <v>-</v>
          </cell>
          <cell r="DB341" t="str">
            <v>-</v>
          </cell>
          <cell r="DC341" t="str">
            <v>-</v>
          </cell>
          <cell r="DD341" t="str">
            <v>-</v>
          </cell>
          <cell r="DE341" t="str">
            <v>-</v>
          </cell>
          <cell r="DF341" t="str">
            <v>-</v>
          </cell>
          <cell r="DG341" t="str">
            <v>-</v>
          </cell>
        </row>
        <row r="342">
          <cell r="AT342" t="str">
            <v>-</v>
          </cell>
          <cell r="AU342" t="str">
            <v>-</v>
          </cell>
          <cell r="AV342" t="str">
            <v>-</v>
          </cell>
          <cell r="AW342" t="str">
            <v>-</v>
          </cell>
          <cell r="AX342" t="str">
            <v>-</v>
          </cell>
          <cell r="AY342" t="str">
            <v>-</v>
          </cell>
          <cell r="AZ342" t="str">
            <v>-</v>
          </cell>
          <cell r="BA342" t="str">
            <v>-</v>
          </cell>
          <cell r="BB342" t="str">
            <v>-</v>
          </cell>
          <cell r="BC342" t="str">
            <v>-</v>
          </cell>
          <cell r="BD342" t="str">
            <v>-</v>
          </cell>
          <cell r="BE342" t="str">
            <v>-</v>
          </cell>
          <cell r="BF342" t="str">
            <v>-</v>
          </cell>
          <cell r="BG342" t="str">
            <v>-</v>
          </cell>
          <cell r="BH342" t="str">
            <v>-</v>
          </cell>
          <cell r="BI342" t="str">
            <v>-</v>
          </cell>
          <cell r="BJ342" t="str">
            <v>-</v>
          </cell>
          <cell r="BK342" t="str">
            <v>-</v>
          </cell>
          <cell r="BL342" t="str">
            <v>-</v>
          </cell>
          <cell r="BM342" t="str">
            <v>20279</v>
          </cell>
          <cell r="BN342" t="str">
            <v>-</v>
          </cell>
          <cell r="BO342" t="str">
            <v>-</v>
          </cell>
          <cell r="BP342" t="str">
            <v>-</v>
          </cell>
          <cell r="BQ342" t="str">
            <v>-</v>
          </cell>
          <cell r="BR342" t="str">
            <v>-</v>
          </cell>
          <cell r="BS342" t="str">
            <v>-</v>
          </cell>
          <cell r="BT342" t="str">
            <v>-</v>
          </cell>
          <cell r="BU342" t="str">
            <v>-</v>
          </cell>
          <cell r="BV342" t="str">
            <v>-</v>
          </cell>
          <cell r="BW342" t="str">
            <v>-</v>
          </cell>
          <cell r="BX342" t="str">
            <v>-</v>
          </cell>
          <cell r="BY342" t="str">
            <v>-</v>
          </cell>
          <cell r="CB342" t="str">
            <v>-</v>
          </cell>
          <cell r="CC342" t="str">
            <v>-</v>
          </cell>
          <cell r="CD342" t="str">
            <v>-</v>
          </cell>
          <cell r="CE342" t="str">
            <v>-</v>
          </cell>
          <cell r="CF342" t="str">
            <v>-</v>
          </cell>
          <cell r="CG342" t="str">
            <v>-</v>
          </cell>
          <cell r="CH342" t="str">
            <v>-</v>
          </cell>
          <cell r="CI342" t="str">
            <v>-</v>
          </cell>
          <cell r="CJ342" t="str">
            <v>-</v>
          </cell>
          <cell r="CK342" t="str">
            <v>-</v>
          </cell>
          <cell r="CL342" t="str">
            <v>-</v>
          </cell>
          <cell r="CM342" t="str">
            <v>-</v>
          </cell>
          <cell r="CN342" t="str">
            <v>-</v>
          </cell>
          <cell r="CO342" t="str">
            <v>-</v>
          </cell>
          <cell r="CP342" t="str">
            <v>-</v>
          </cell>
          <cell r="CQ342" t="str">
            <v>-</v>
          </cell>
          <cell r="CR342" t="str">
            <v>-</v>
          </cell>
          <cell r="CS342" t="str">
            <v>-</v>
          </cell>
          <cell r="CT342" t="str">
            <v>-</v>
          </cell>
          <cell r="CU342" t="str">
            <v>SAN MIGUEL SUCHIXTEPEC</v>
          </cell>
          <cell r="CV342" t="str">
            <v>-</v>
          </cell>
          <cell r="CW342" t="str">
            <v>-</v>
          </cell>
          <cell r="CX342" t="str">
            <v>-</v>
          </cell>
          <cell r="CY342" t="str">
            <v>-</v>
          </cell>
          <cell r="CZ342" t="str">
            <v>-</v>
          </cell>
          <cell r="DB342" t="str">
            <v>-</v>
          </cell>
          <cell r="DC342" t="str">
            <v>-</v>
          </cell>
          <cell r="DD342" t="str">
            <v>-</v>
          </cell>
          <cell r="DE342" t="str">
            <v>-</v>
          </cell>
          <cell r="DF342" t="str">
            <v>-</v>
          </cell>
          <cell r="DG342" t="str">
            <v>-</v>
          </cell>
        </row>
        <row r="343">
          <cell r="AT343" t="str">
            <v>-</v>
          </cell>
          <cell r="AU343" t="str">
            <v>-</v>
          </cell>
          <cell r="AV343" t="str">
            <v>-</v>
          </cell>
          <cell r="AW343" t="str">
            <v>-</v>
          </cell>
          <cell r="AX343" t="str">
            <v>-</v>
          </cell>
          <cell r="AY343" t="str">
            <v>-</v>
          </cell>
          <cell r="AZ343" t="str">
            <v>-</v>
          </cell>
          <cell r="BA343" t="str">
            <v>-</v>
          </cell>
          <cell r="BB343" t="str">
            <v>-</v>
          </cell>
          <cell r="BC343" t="str">
            <v>-</v>
          </cell>
          <cell r="BD343" t="str">
            <v>-</v>
          </cell>
          <cell r="BE343" t="str">
            <v>-</v>
          </cell>
          <cell r="BF343" t="str">
            <v>-</v>
          </cell>
          <cell r="BG343" t="str">
            <v>-</v>
          </cell>
          <cell r="BH343" t="str">
            <v>-</v>
          </cell>
          <cell r="BI343" t="str">
            <v>-</v>
          </cell>
          <cell r="BJ343" t="str">
            <v>-</v>
          </cell>
          <cell r="BK343" t="str">
            <v>-</v>
          </cell>
          <cell r="BL343" t="str">
            <v>-</v>
          </cell>
          <cell r="BM343" t="str">
            <v>20280</v>
          </cell>
          <cell r="BN343" t="str">
            <v>-</v>
          </cell>
          <cell r="BO343" t="str">
            <v>-</v>
          </cell>
          <cell r="BP343" t="str">
            <v>-</v>
          </cell>
          <cell r="BQ343" t="str">
            <v>-</v>
          </cell>
          <cell r="BR343" t="str">
            <v>-</v>
          </cell>
          <cell r="BS343" t="str">
            <v>-</v>
          </cell>
          <cell r="BT343" t="str">
            <v>-</v>
          </cell>
          <cell r="BU343" t="str">
            <v>-</v>
          </cell>
          <cell r="BV343" t="str">
            <v>-</v>
          </cell>
          <cell r="BW343" t="str">
            <v>-</v>
          </cell>
          <cell r="BX343" t="str">
            <v>-</v>
          </cell>
          <cell r="BY343" t="str">
            <v>-</v>
          </cell>
          <cell r="CB343" t="str">
            <v>-</v>
          </cell>
          <cell r="CC343" t="str">
            <v>-</v>
          </cell>
          <cell r="CD343" t="str">
            <v>-</v>
          </cell>
          <cell r="CE343" t="str">
            <v>-</v>
          </cell>
          <cell r="CF343" t="str">
            <v>-</v>
          </cell>
          <cell r="CG343" t="str">
            <v>-</v>
          </cell>
          <cell r="CH343" t="str">
            <v>-</v>
          </cell>
          <cell r="CI343" t="str">
            <v>-</v>
          </cell>
          <cell r="CJ343" t="str">
            <v>-</v>
          </cell>
          <cell r="CK343" t="str">
            <v>-</v>
          </cell>
          <cell r="CL343" t="str">
            <v>-</v>
          </cell>
          <cell r="CM343" t="str">
            <v>-</v>
          </cell>
          <cell r="CN343" t="str">
            <v>-</v>
          </cell>
          <cell r="CO343" t="str">
            <v>-</v>
          </cell>
          <cell r="CP343" t="str">
            <v>-</v>
          </cell>
          <cell r="CQ343" t="str">
            <v>-</v>
          </cell>
          <cell r="CR343" t="str">
            <v>-</v>
          </cell>
          <cell r="CS343" t="str">
            <v>-</v>
          </cell>
          <cell r="CT343" t="str">
            <v>-</v>
          </cell>
          <cell r="CU343" t="str">
            <v>VILLA TALEA DE CASTRO</v>
          </cell>
          <cell r="CV343" t="str">
            <v>-</v>
          </cell>
          <cell r="CW343" t="str">
            <v>-</v>
          </cell>
          <cell r="CX343" t="str">
            <v>-</v>
          </cell>
          <cell r="CY343" t="str">
            <v>-</v>
          </cell>
          <cell r="CZ343" t="str">
            <v>-</v>
          </cell>
          <cell r="DB343" t="str">
            <v>-</v>
          </cell>
          <cell r="DC343" t="str">
            <v>-</v>
          </cell>
          <cell r="DD343" t="str">
            <v>-</v>
          </cell>
          <cell r="DE343" t="str">
            <v>-</v>
          </cell>
          <cell r="DF343" t="str">
            <v>-</v>
          </cell>
          <cell r="DG343" t="str">
            <v>-</v>
          </cell>
        </row>
        <row r="344">
          <cell r="AT344" t="str">
            <v>-</v>
          </cell>
          <cell r="AU344" t="str">
            <v>-</v>
          </cell>
          <cell r="AV344" t="str">
            <v>-</v>
          </cell>
          <cell r="AW344" t="str">
            <v>-</v>
          </cell>
          <cell r="AX344" t="str">
            <v>-</v>
          </cell>
          <cell r="AY344" t="str">
            <v>-</v>
          </cell>
          <cell r="AZ344" t="str">
            <v>-</v>
          </cell>
          <cell r="BA344" t="str">
            <v>-</v>
          </cell>
          <cell r="BB344" t="str">
            <v>-</v>
          </cell>
          <cell r="BC344" t="str">
            <v>-</v>
          </cell>
          <cell r="BD344" t="str">
            <v>-</v>
          </cell>
          <cell r="BE344" t="str">
            <v>-</v>
          </cell>
          <cell r="BF344" t="str">
            <v>-</v>
          </cell>
          <cell r="BG344" t="str">
            <v>-</v>
          </cell>
          <cell r="BH344" t="str">
            <v>-</v>
          </cell>
          <cell r="BI344" t="str">
            <v>-</v>
          </cell>
          <cell r="BJ344" t="str">
            <v>-</v>
          </cell>
          <cell r="BK344" t="str">
            <v>-</v>
          </cell>
          <cell r="BL344" t="str">
            <v>-</v>
          </cell>
          <cell r="BM344" t="str">
            <v>20281</v>
          </cell>
          <cell r="BN344" t="str">
            <v>-</v>
          </cell>
          <cell r="BO344" t="str">
            <v>-</v>
          </cell>
          <cell r="BP344" t="str">
            <v>-</v>
          </cell>
          <cell r="BQ344" t="str">
            <v>-</v>
          </cell>
          <cell r="BR344" t="str">
            <v>-</v>
          </cell>
          <cell r="BS344" t="str">
            <v>-</v>
          </cell>
          <cell r="BT344" t="str">
            <v>-</v>
          </cell>
          <cell r="BU344" t="str">
            <v>-</v>
          </cell>
          <cell r="BV344" t="str">
            <v>-</v>
          </cell>
          <cell r="BW344" t="str">
            <v>-</v>
          </cell>
          <cell r="BX344" t="str">
            <v>-</v>
          </cell>
          <cell r="BY344" t="str">
            <v>-</v>
          </cell>
          <cell r="CB344" t="str">
            <v>-</v>
          </cell>
          <cell r="CC344" t="str">
            <v>-</v>
          </cell>
          <cell r="CD344" t="str">
            <v>-</v>
          </cell>
          <cell r="CE344" t="str">
            <v>-</v>
          </cell>
          <cell r="CF344" t="str">
            <v>-</v>
          </cell>
          <cell r="CG344" t="str">
            <v>-</v>
          </cell>
          <cell r="CH344" t="str">
            <v>-</v>
          </cell>
          <cell r="CI344" t="str">
            <v>-</v>
          </cell>
          <cell r="CJ344" t="str">
            <v>-</v>
          </cell>
          <cell r="CK344" t="str">
            <v>-</v>
          </cell>
          <cell r="CL344" t="str">
            <v>-</v>
          </cell>
          <cell r="CM344" t="str">
            <v>-</v>
          </cell>
          <cell r="CN344" t="str">
            <v>-</v>
          </cell>
          <cell r="CO344" t="str">
            <v>-</v>
          </cell>
          <cell r="CP344" t="str">
            <v>-</v>
          </cell>
          <cell r="CQ344" t="str">
            <v>-</v>
          </cell>
          <cell r="CR344" t="str">
            <v>-</v>
          </cell>
          <cell r="CS344" t="str">
            <v>-</v>
          </cell>
          <cell r="CT344" t="str">
            <v>-</v>
          </cell>
          <cell r="CU344" t="str">
            <v>SAN MIGUEL TECOMATLÁN</v>
          </cell>
          <cell r="CV344" t="str">
            <v>-</v>
          </cell>
          <cell r="CW344" t="str">
            <v>-</v>
          </cell>
          <cell r="CX344" t="str">
            <v>-</v>
          </cell>
          <cell r="CY344" t="str">
            <v>-</v>
          </cell>
          <cell r="CZ344" t="str">
            <v>-</v>
          </cell>
          <cell r="DB344" t="str">
            <v>-</v>
          </cell>
          <cell r="DC344" t="str">
            <v>-</v>
          </cell>
          <cell r="DD344" t="str">
            <v>-</v>
          </cell>
          <cell r="DE344" t="str">
            <v>-</v>
          </cell>
          <cell r="DF344" t="str">
            <v>-</v>
          </cell>
          <cell r="DG344" t="str">
            <v>-</v>
          </cell>
        </row>
        <row r="345">
          <cell r="AT345" t="str">
            <v>-</v>
          </cell>
          <cell r="AU345" t="str">
            <v>-</v>
          </cell>
          <cell r="AV345" t="str">
            <v>-</v>
          </cell>
          <cell r="AW345" t="str">
            <v>-</v>
          </cell>
          <cell r="AX345" t="str">
            <v>-</v>
          </cell>
          <cell r="AY345" t="str">
            <v>-</v>
          </cell>
          <cell r="AZ345" t="str">
            <v>-</v>
          </cell>
          <cell r="BA345" t="str">
            <v>-</v>
          </cell>
          <cell r="BB345" t="str">
            <v>-</v>
          </cell>
          <cell r="BC345" t="str">
            <v>-</v>
          </cell>
          <cell r="BD345" t="str">
            <v>-</v>
          </cell>
          <cell r="BE345" t="str">
            <v>-</v>
          </cell>
          <cell r="BF345" t="str">
            <v>-</v>
          </cell>
          <cell r="BG345" t="str">
            <v>-</v>
          </cell>
          <cell r="BH345" t="str">
            <v>-</v>
          </cell>
          <cell r="BI345" t="str">
            <v>-</v>
          </cell>
          <cell r="BJ345" t="str">
            <v>-</v>
          </cell>
          <cell r="BK345" t="str">
            <v>-</v>
          </cell>
          <cell r="BL345" t="str">
            <v>-</v>
          </cell>
          <cell r="BM345" t="str">
            <v>20282</v>
          </cell>
          <cell r="BN345" t="str">
            <v>-</v>
          </cell>
          <cell r="BO345" t="str">
            <v>-</v>
          </cell>
          <cell r="BP345" t="str">
            <v>-</v>
          </cell>
          <cell r="BQ345" t="str">
            <v>-</v>
          </cell>
          <cell r="BR345" t="str">
            <v>-</v>
          </cell>
          <cell r="BS345" t="str">
            <v>-</v>
          </cell>
          <cell r="BT345" t="str">
            <v>-</v>
          </cell>
          <cell r="BU345" t="str">
            <v>-</v>
          </cell>
          <cell r="BV345" t="str">
            <v>-</v>
          </cell>
          <cell r="BW345" t="str">
            <v>-</v>
          </cell>
          <cell r="BX345" t="str">
            <v>-</v>
          </cell>
          <cell r="BY345" t="str">
            <v>-</v>
          </cell>
          <cell r="CB345" t="str">
            <v>-</v>
          </cell>
          <cell r="CC345" t="str">
            <v>-</v>
          </cell>
          <cell r="CD345" t="str">
            <v>-</v>
          </cell>
          <cell r="CE345" t="str">
            <v>-</v>
          </cell>
          <cell r="CF345" t="str">
            <v>-</v>
          </cell>
          <cell r="CG345" t="str">
            <v>-</v>
          </cell>
          <cell r="CH345" t="str">
            <v>-</v>
          </cell>
          <cell r="CI345" t="str">
            <v>-</v>
          </cell>
          <cell r="CJ345" t="str">
            <v>-</v>
          </cell>
          <cell r="CK345" t="str">
            <v>-</v>
          </cell>
          <cell r="CL345" t="str">
            <v>-</v>
          </cell>
          <cell r="CM345" t="str">
            <v>-</v>
          </cell>
          <cell r="CN345" t="str">
            <v>-</v>
          </cell>
          <cell r="CO345" t="str">
            <v>-</v>
          </cell>
          <cell r="CP345" t="str">
            <v>-</v>
          </cell>
          <cell r="CQ345" t="str">
            <v>-</v>
          </cell>
          <cell r="CR345" t="str">
            <v>-</v>
          </cell>
          <cell r="CS345" t="str">
            <v>-</v>
          </cell>
          <cell r="CT345" t="str">
            <v>-</v>
          </cell>
          <cell r="CU345" t="str">
            <v>SAN MIGUEL TENANGO</v>
          </cell>
          <cell r="CV345" t="str">
            <v>-</v>
          </cell>
          <cell r="CW345" t="str">
            <v>-</v>
          </cell>
          <cell r="CX345" t="str">
            <v>-</v>
          </cell>
          <cell r="CY345" t="str">
            <v>-</v>
          </cell>
          <cell r="CZ345" t="str">
            <v>-</v>
          </cell>
          <cell r="DB345" t="str">
            <v>-</v>
          </cell>
          <cell r="DC345" t="str">
            <v>-</v>
          </cell>
          <cell r="DD345" t="str">
            <v>-</v>
          </cell>
          <cell r="DE345" t="str">
            <v>-</v>
          </cell>
          <cell r="DF345" t="str">
            <v>-</v>
          </cell>
          <cell r="DG345" t="str">
            <v>-</v>
          </cell>
        </row>
        <row r="346">
          <cell r="AT346" t="str">
            <v>-</v>
          </cell>
          <cell r="AU346" t="str">
            <v>-</v>
          </cell>
          <cell r="AV346" t="str">
            <v>-</v>
          </cell>
          <cell r="AW346" t="str">
            <v>-</v>
          </cell>
          <cell r="AX346" t="str">
            <v>-</v>
          </cell>
          <cell r="AY346" t="str">
            <v>-</v>
          </cell>
          <cell r="AZ346" t="str">
            <v>-</v>
          </cell>
          <cell r="BA346" t="str">
            <v>-</v>
          </cell>
          <cell r="BB346" t="str">
            <v>-</v>
          </cell>
          <cell r="BC346" t="str">
            <v>-</v>
          </cell>
          <cell r="BD346" t="str">
            <v>-</v>
          </cell>
          <cell r="BE346" t="str">
            <v>-</v>
          </cell>
          <cell r="BF346" t="str">
            <v>-</v>
          </cell>
          <cell r="BG346" t="str">
            <v>-</v>
          </cell>
          <cell r="BH346" t="str">
            <v>-</v>
          </cell>
          <cell r="BI346" t="str">
            <v>-</v>
          </cell>
          <cell r="BJ346" t="str">
            <v>-</v>
          </cell>
          <cell r="BK346" t="str">
            <v>-</v>
          </cell>
          <cell r="BL346" t="str">
            <v>-</v>
          </cell>
          <cell r="BM346" t="str">
            <v>20283</v>
          </cell>
          <cell r="BN346" t="str">
            <v>-</v>
          </cell>
          <cell r="BO346" t="str">
            <v>-</v>
          </cell>
          <cell r="BP346" t="str">
            <v>-</v>
          </cell>
          <cell r="BQ346" t="str">
            <v>-</v>
          </cell>
          <cell r="BR346" t="str">
            <v>-</v>
          </cell>
          <cell r="BS346" t="str">
            <v>-</v>
          </cell>
          <cell r="BT346" t="str">
            <v>-</v>
          </cell>
          <cell r="BU346" t="str">
            <v>-</v>
          </cell>
          <cell r="BV346" t="str">
            <v>-</v>
          </cell>
          <cell r="BW346" t="str">
            <v>-</v>
          </cell>
          <cell r="BX346" t="str">
            <v>-</v>
          </cell>
          <cell r="BY346" t="str">
            <v>-</v>
          </cell>
          <cell r="CB346" t="str">
            <v>-</v>
          </cell>
          <cell r="CC346" t="str">
            <v>-</v>
          </cell>
          <cell r="CD346" t="str">
            <v>-</v>
          </cell>
          <cell r="CE346" t="str">
            <v>-</v>
          </cell>
          <cell r="CF346" t="str">
            <v>-</v>
          </cell>
          <cell r="CG346" t="str">
            <v>-</v>
          </cell>
          <cell r="CH346" t="str">
            <v>-</v>
          </cell>
          <cell r="CI346" t="str">
            <v>-</v>
          </cell>
          <cell r="CJ346" t="str">
            <v>-</v>
          </cell>
          <cell r="CK346" t="str">
            <v>-</v>
          </cell>
          <cell r="CL346" t="str">
            <v>-</v>
          </cell>
          <cell r="CM346" t="str">
            <v>-</v>
          </cell>
          <cell r="CN346" t="str">
            <v>-</v>
          </cell>
          <cell r="CO346" t="str">
            <v>-</v>
          </cell>
          <cell r="CP346" t="str">
            <v>-</v>
          </cell>
          <cell r="CQ346" t="str">
            <v>-</v>
          </cell>
          <cell r="CR346" t="str">
            <v>-</v>
          </cell>
          <cell r="CS346" t="str">
            <v>-</v>
          </cell>
          <cell r="CT346" t="str">
            <v>-</v>
          </cell>
          <cell r="CU346" t="str">
            <v>SAN MIGUEL TEQUIXTEPEC</v>
          </cell>
          <cell r="CV346" t="str">
            <v>-</v>
          </cell>
          <cell r="CW346" t="str">
            <v>-</v>
          </cell>
          <cell r="CX346" t="str">
            <v>-</v>
          </cell>
          <cell r="CY346" t="str">
            <v>-</v>
          </cell>
          <cell r="CZ346" t="str">
            <v>-</v>
          </cell>
          <cell r="DB346" t="str">
            <v>-</v>
          </cell>
          <cell r="DC346" t="str">
            <v>-</v>
          </cell>
          <cell r="DD346" t="str">
            <v>-</v>
          </cell>
          <cell r="DE346" t="str">
            <v>-</v>
          </cell>
          <cell r="DF346" t="str">
            <v>-</v>
          </cell>
          <cell r="DG346" t="str">
            <v>-</v>
          </cell>
        </row>
        <row r="347">
          <cell r="AT347" t="str">
            <v>-</v>
          </cell>
          <cell r="AU347" t="str">
            <v>-</v>
          </cell>
          <cell r="AV347" t="str">
            <v>-</v>
          </cell>
          <cell r="AW347" t="str">
            <v>-</v>
          </cell>
          <cell r="AX347" t="str">
            <v>-</v>
          </cell>
          <cell r="AY347" t="str">
            <v>-</v>
          </cell>
          <cell r="AZ347" t="str">
            <v>-</v>
          </cell>
          <cell r="BA347" t="str">
            <v>-</v>
          </cell>
          <cell r="BB347" t="str">
            <v>-</v>
          </cell>
          <cell r="BC347" t="str">
            <v>-</v>
          </cell>
          <cell r="BD347" t="str">
            <v>-</v>
          </cell>
          <cell r="BE347" t="str">
            <v>-</v>
          </cell>
          <cell r="BF347" t="str">
            <v>-</v>
          </cell>
          <cell r="BG347" t="str">
            <v>-</v>
          </cell>
          <cell r="BH347" t="str">
            <v>-</v>
          </cell>
          <cell r="BI347" t="str">
            <v>-</v>
          </cell>
          <cell r="BJ347" t="str">
            <v>-</v>
          </cell>
          <cell r="BK347" t="str">
            <v>-</v>
          </cell>
          <cell r="BL347" t="str">
            <v>-</v>
          </cell>
          <cell r="BM347" t="str">
            <v>20284</v>
          </cell>
          <cell r="BN347" t="str">
            <v>-</v>
          </cell>
          <cell r="BO347" t="str">
            <v>-</v>
          </cell>
          <cell r="BP347" t="str">
            <v>-</v>
          </cell>
          <cell r="BQ347" t="str">
            <v>-</v>
          </cell>
          <cell r="BR347" t="str">
            <v>-</v>
          </cell>
          <cell r="BS347" t="str">
            <v>-</v>
          </cell>
          <cell r="BT347" t="str">
            <v>-</v>
          </cell>
          <cell r="BU347" t="str">
            <v>-</v>
          </cell>
          <cell r="BV347" t="str">
            <v>-</v>
          </cell>
          <cell r="BW347" t="str">
            <v>-</v>
          </cell>
          <cell r="BX347" t="str">
            <v>-</v>
          </cell>
          <cell r="BY347" t="str">
            <v>-</v>
          </cell>
          <cell r="CB347" t="str">
            <v>-</v>
          </cell>
          <cell r="CC347" t="str">
            <v>-</v>
          </cell>
          <cell r="CD347" t="str">
            <v>-</v>
          </cell>
          <cell r="CE347" t="str">
            <v>-</v>
          </cell>
          <cell r="CF347" t="str">
            <v>-</v>
          </cell>
          <cell r="CG347" t="str">
            <v>-</v>
          </cell>
          <cell r="CH347" t="str">
            <v>-</v>
          </cell>
          <cell r="CI347" t="str">
            <v>-</v>
          </cell>
          <cell r="CJ347" t="str">
            <v>-</v>
          </cell>
          <cell r="CK347" t="str">
            <v>-</v>
          </cell>
          <cell r="CL347" t="str">
            <v>-</v>
          </cell>
          <cell r="CM347" t="str">
            <v>-</v>
          </cell>
          <cell r="CN347" t="str">
            <v>-</v>
          </cell>
          <cell r="CO347" t="str">
            <v>-</v>
          </cell>
          <cell r="CP347" t="str">
            <v>-</v>
          </cell>
          <cell r="CQ347" t="str">
            <v>-</v>
          </cell>
          <cell r="CR347" t="str">
            <v>-</v>
          </cell>
          <cell r="CS347" t="str">
            <v>-</v>
          </cell>
          <cell r="CT347" t="str">
            <v>-</v>
          </cell>
          <cell r="CU347" t="str">
            <v>SAN MIGUEL TILQUIÁPAM</v>
          </cell>
          <cell r="CV347" t="str">
            <v>-</v>
          </cell>
          <cell r="CW347" t="str">
            <v>-</v>
          </cell>
          <cell r="CX347" t="str">
            <v>-</v>
          </cell>
          <cell r="CY347" t="str">
            <v>-</v>
          </cell>
          <cell r="CZ347" t="str">
            <v>-</v>
          </cell>
          <cell r="DB347" t="str">
            <v>-</v>
          </cell>
          <cell r="DC347" t="str">
            <v>-</v>
          </cell>
          <cell r="DD347" t="str">
            <v>-</v>
          </cell>
          <cell r="DE347" t="str">
            <v>-</v>
          </cell>
          <cell r="DF347" t="str">
            <v>-</v>
          </cell>
          <cell r="DG347" t="str">
            <v>-</v>
          </cell>
        </row>
        <row r="348">
          <cell r="AT348" t="str">
            <v>-</v>
          </cell>
          <cell r="AU348" t="str">
            <v>-</v>
          </cell>
          <cell r="AV348" t="str">
            <v>-</v>
          </cell>
          <cell r="AW348" t="str">
            <v>-</v>
          </cell>
          <cell r="AX348" t="str">
            <v>-</v>
          </cell>
          <cell r="AY348" t="str">
            <v>-</v>
          </cell>
          <cell r="AZ348" t="str">
            <v>-</v>
          </cell>
          <cell r="BA348" t="str">
            <v>-</v>
          </cell>
          <cell r="BB348" t="str">
            <v>-</v>
          </cell>
          <cell r="BC348" t="str">
            <v>-</v>
          </cell>
          <cell r="BD348" t="str">
            <v>-</v>
          </cell>
          <cell r="BE348" t="str">
            <v>-</v>
          </cell>
          <cell r="BF348" t="str">
            <v>-</v>
          </cell>
          <cell r="BG348" t="str">
            <v>-</v>
          </cell>
          <cell r="BH348" t="str">
            <v>-</v>
          </cell>
          <cell r="BI348" t="str">
            <v>-</v>
          </cell>
          <cell r="BJ348" t="str">
            <v>-</v>
          </cell>
          <cell r="BK348" t="str">
            <v>-</v>
          </cell>
          <cell r="BL348" t="str">
            <v>-</v>
          </cell>
          <cell r="BM348" t="str">
            <v>20285</v>
          </cell>
          <cell r="BN348" t="str">
            <v>-</v>
          </cell>
          <cell r="BO348" t="str">
            <v>-</v>
          </cell>
          <cell r="BP348" t="str">
            <v>-</v>
          </cell>
          <cell r="BQ348" t="str">
            <v>-</v>
          </cell>
          <cell r="BR348" t="str">
            <v>-</v>
          </cell>
          <cell r="BS348" t="str">
            <v>-</v>
          </cell>
          <cell r="BT348" t="str">
            <v>-</v>
          </cell>
          <cell r="BU348" t="str">
            <v>-</v>
          </cell>
          <cell r="BV348" t="str">
            <v>-</v>
          </cell>
          <cell r="BW348" t="str">
            <v>-</v>
          </cell>
          <cell r="BX348" t="str">
            <v>-</v>
          </cell>
          <cell r="BY348" t="str">
            <v>-</v>
          </cell>
          <cell r="CB348" t="str">
            <v>-</v>
          </cell>
          <cell r="CC348" t="str">
            <v>-</v>
          </cell>
          <cell r="CD348" t="str">
            <v>-</v>
          </cell>
          <cell r="CE348" t="str">
            <v>-</v>
          </cell>
          <cell r="CF348" t="str">
            <v>-</v>
          </cell>
          <cell r="CG348" t="str">
            <v>-</v>
          </cell>
          <cell r="CH348" t="str">
            <v>-</v>
          </cell>
          <cell r="CI348" t="str">
            <v>-</v>
          </cell>
          <cell r="CJ348" t="str">
            <v>-</v>
          </cell>
          <cell r="CK348" t="str">
            <v>-</v>
          </cell>
          <cell r="CL348" t="str">
            <v>-</v>
          </cell>
          <cell r="CM348" t="str">
            <v>-</v>
          </cell>
          <cell r="CN348" t="str">
            <v>-</v>
          </cell>
          <cell r="CO348" t="str">
            <v>-</v>
          </cell>
          <cell r="CP348" t="str">
            <v>-</v>
          </cell>
          <cell r="CQ348" t="str">
            <v>-</v>
          </cell>
          <cell r="CR348" t="str">
            <v>-</v>
          </cell>
          <cell r="CS348" t="str">
            <v>-</v>
          </cell>
          <cell r="CT348" t="str">
            <v>-</v>
          </cell>
          <cell r="CU348" t="str">
            <v>SAN MIGUEL TLACAMAMA</v>
          </cell>
          <cell r="CV348" t="str">
            <v>-</v>
          </cell>
          <cell r="CW348" t="str">
            <v>-</v>
          </cell>
          <cell r="CX348" t="str">
            <v>-</v>
          </cell>
          <cell r="CY348" t="str">
            <v>-</v>
          </cell>
          <cell r="CZ348" t="str">
            <v>-</v>
          </cell>
          <cell r="DB348" t="str">
            <v>-</v>
          </cell>
          <cell r="DC348" t="str">
            <v>-</v>
          </cell>
          <cell r="DD348" t="str">
            <v>-</v>
          </cell>
          <cell r="DE348" t="str">
            <v>-</v>
          </cell>
          <cell r="DF348" t="str">
            <v>-</v>
          </cell>
          <cell r="DG348" t="str">
            <v>-</v>
          </cell>
        </row>
        <row r="349">
          <cell r="AT349" t="str">
            <v>-</v>
          </cell>
          <cell r="AU349" t="str">
            <v>-</v>
          </cell>
          <cell r="AV349" t="str">
            <v>-</v>
          </cell>
          <cell r="AW349" t="str">
            <v>-</v>
          </cell>
          <cell r="AX349" t="str">
            <v>-</v>
          </cell>
          <cell r="AY349" t="str">
            <v>-</v>
          </cell>
          <cell r="AZ349" t="str">
            <v>-</v>
          </cell>
          <cell r="BA349" t="str">
            <v>-</v>
          </cell>
          <cell r="BB349" t="str">
            <v>-</v>
          </cell>
          <cell r="BC349" t="str">
            <v>-</v>
          </cell>
          <cell r="BD349" t="str">
            <v>-</v>
          </cell>
          <cell r="BE349" t="str">
            <v>-</v>
          </cell>
          <cell r="BF349" t="str">
            <v>-</v>
          </cell>
          <cell r="BG349" t="str">
            <v>-</v>
          </cell>
          <cell r="BH349" t="str">
            <v>-</v>
          </cell>
          <cell r="BI349" t="str">
            <v>-</v>
          </cell>
          <cell r="BJ349" t="str">
            <v>-</v>
          </cell>
          <cell r="BK349" t="str">
            <v>-</v>
          </cell>
          <cell r="BL349" t="str">
            <v>-</v>
          </cell>
          <cell r="BM349" t="str">
            <v>20286</v>
          </cell>
          <cell r="BN349" t="str">
            <v>-</v>
          </cell>
          <cell r="BO349" t="str">
            <v>-</v>
          </cell>
          <cell r="BP349" t="str">
            <v>-</v>
          </cell>
          <cell r="BQ349" t="str">
            <v>-</v>
          </cell>
          <cell r="BR349" t="str">
            <v>-</v>
          </cell>
          <cell r="BS349" t="str">
            <v>-</v>
          </cell>
          <cell r="BT349" t="str">
            <v>-</v>
          </cell>
          <cell r="BU349" t="str">
            <v>-</v>
          </cell>
          <cell r="BV349" t="str">
            <v>-</v>
          </cell>
          <cell r="BW349" t="str">
            <v>-</v>
          </cell>
          <cell r="BX349" t="str">
            <v>-</v>
          </cell>
          <cell r="BY349" t="str">
            <v>-</v>
          </cell>
          <cell r="CB349" t="str">
            <v>-</v>
          </cell>
          <cell r="CC349" t="str">
            <v>-</v>
          </cell>
          <cell r="CD349" t="str">
            <v>-</v>
          </cell>
          <cell r="CE349" t="str">
            <v>-</v>
          </cell>
          <cell r="CF349" t="str">
            <v>-</v>
          </cell>
          <cell r="CG349" t="str">
            <v>-</v>
          </cell>
          <cell r="CH349" t="str">
            <v>-</v>
          </cell>
          <cell r="CI349" t="str">
            <v>-</v>
          </cell>
          <cell r="CJ349" t="str">
            <v>-</v>
          </cell>
          <cell r="CK349" t="str">
            <v>-</v>
          </cell>
          <cell r="CL349" t="str">
            <v>-</v>
          </cell>
          <cell r="CM349" t="str">
            <v>-</v>
          </cell>
          <cell r="CN349" t="str">
            <v>-</v>
          </cell>
          <cell r="CO349" t="str">
            <v>-</v>
          </cell>
          <cell r="CP349" t="str">
            <v>-</v>
          </cell>
          <cell r="CQ349" t="str">
            <v>-</v>
          </cell>
          <cell r="CR349" t="str">
            <v>-</v>
          </cell>
          <cell r="CS349" t="str">
            <v>-</v>
          </cell>
          <cell r="CT349" t="str">
            <v>-</v>
          </cell>
          <cell r="CU349" t="str">
            <v>SAN MIGUEL TLACOTEPEC</v>
          </cell>
          <cell r="CV349" t="str">
            <v>-</v>
          </cell>
          <cell r="CW349" t="str">
            <v>-</v>
          </cell>
          <cell r="CX349" t="str">
            <v>-</v>
          </cell>
          <cell r="CY349" t="str">
            <v>-</v>
          </cell>
          <cell r="CZ349" t="str">
            <v>-</v>
          </cell>
          <cell r="DB349" t="str">
            <v>-</v>
          </cell>
          <cell r="DC349" t="str">
            <v>-</v>
          </cell>
          <cell r="DD349" t="str">
            <v>-</v>
          </cell>
          <cell r="DE349" t="str">
            <v>-</v>
          </cell>
          <cell r="DF349" t="str">
            <v>-</v>
          </cell>
          <cell r="DG349" t="str">
            <v>-</v>
          </cell>
        </row>
        <row r="350">
          <cell r="AT350" t="str">
            <v>-</v>
          </cell>
          <cell r="AU350" t="str">
            <v>-</v>
          </cell>
          <cell r="AV350" t="str">
            <v>-</v>
          </cell>
          <cell r="AW350" t="str">
            <v>-</v>
          </cell>
          <cell r="AX350" t="str">
            <v>-</v>
          </cell>
          <cell r="AY350" t="str">
            <v>-</v>
          </cell>
          <cell r="AZ350" t="str">
            <v>-</v>
          </cell>
          <cell r="BA350" t="str">
            <v>-</v>
          </cell>
          <cell r="BB350" t="str">
            <v>-</v>
          </cell>
          <cell r="BC350" t="str">
            <v>-</v>
          </cell>
          <cell r="BD350" t="str">
            <v>-</v>
          </cell>
          <cell r="BE350" t="str">
            <v>-</v>
          </cell>
          <cell r="BF350" t="str">
            <v>-</v>
          </cell>
          <cell r="BG350" t="str">
            <v>-</v>
          </cell>
          <cell r="BH350" t="str">
            <v>-</v>
          </cell>
          <cell r="BI350" t="str">
            <v>-</v>
          </cell>
          <cell r="BJ350" t="str">
            <v>-</v>
          </cell>
          <cell r="BK350" t="str">
            <v>-</v>
          </cell>
          <cell r="BL350" t="str">
            <v>-</v>
          </cell>
          <cell r="BM350" t="str">
            <v>20287</v>
          </cell>
          <cell r="BN350" t="str">
            <v>-</v>
          </cell>
          <cell r="BO350" t="str">
            <v>-</v>
          </cell>
          <cell r="BP350" t="str">
            <v>-</v>
          </cell>
          <cell r="BQ350" t="str">
            <v>-</v>
          </cell>
          <cell r="BR350" t="str">
            <v>-</v>
          </cell>
          <cell r="BS350" t="str">
            <v>-</v>
          </cell>
          <cell r="BT350" t="str">
            <v>-</v>
          </cell>
          <cell r="BU350" t="str">
            <v>-</v>
          </cell>
          <cell r="BV350" t="str">
            <v>-</v>
          </cell>
          <cell r="BW350" t="str">
            <v>-</v>
          </cell>
          <cell r="BX350" t="str">
            <v>-</v>
          </cell>
          <cell r="BY350" t="str">
            <v>-</v>
          </cell>
          <cell r="CB350" t="str">
            <v>-</v>
          </cell>
          <cell r="CC350" t="str">
            <v>-</v>
          </cell>
          <cell r="CD350" t="str">
            <v>-</v>
          </cell>
          <cell r="CE350" t="str">
            <v>-</v>
          </cell>
          <cell r="CF350" t="str">
            <v>-</v>
          </cell>
          <cell r="CG350" t="str">
            <v>-</v>
          </cell>
          <cell r="CH350" t="str">
            <v>-</v>
          </cell>
          <cell r="CI350" t="str">
            <v>-</v>
          </cell>
          <cell r="CJ350" t="str">
            <v>-</v>
          </cell>
          <cell r="CK350" t="str">
            <v>-</v>
          </cell>
          <cell r="CL350" t="str">
            <v>-</v>
          </cell>
          <cell r="CM350" t="str">
            <v>-</v>
          </cell>
          <cell r="CN350" t="str">
            <v>-</v>
          </cell>
          <cell r="CO350" t="str">
            <v>-</v>
          </cell>
          <cell r="CP350" t="str">
            <v>-</v>
          </cell>
          <cell r="CQ350" t="str">
            <v>-</v>
          </cell>
          <cell r="CR350" t="str">
            <v>-</v>
          </cell>
          <cell r="CS350" t="str">
            <v>-</v>
          </cell>
          <cell r="CT350" t="str">
            <v>-</v>
          </cell>
          <cell r="CU350" t="str">
            <v>SAN MIGUEL TULANCINGO</v>
          </cell>
          <cell r="CV350" t="str">
            <v>-</v>
          </cell>
          <cell r="CW350" t="str">
            <v>-</v>
          </cell>
          <cell r="CX350" t="str">
            <v>-</v>
          </cell>
          <cell r="CY350" t="str">
            <v>-</v>
          </cell>
          <cell r="CZ350" t="str">
            <v>-</v>
          </cell>
          <cell r="DB350" t="str">
            <v>-</v>
          </cell>
          <cell r="DC350" t="str">
            <v>-</v>
          </cell>
          <cell r="DD350" t="str">
            <v>-</v>
          </cell>
          <cell r="DE350" t="str">
            <v>-</v>
          </cell>
          <cell r="DF350" t="str">
            <v>-</v>
          </cell>
          <cell r="DG350" t="str">
            <v>-</v>
          </cell>
        </row>
        <row r="351">
          <cell r="AT351" t="str">
            <v>-</v>
          </cell>
          <cell r="AU351" t="str">
            <v>-</v>
          </cell>
          <cell r="AV351" t="str">
            <v>-</v>
          </cell>
          <cell r="AW351" t="str">
            <v>-</v>
          </cell>
          <cell r="AX351" t="str">
            <v>-</v>
          </cell>
          <cell r="AY351" t="str">
            <v>-</v>
          </cell>
          <cell r="AZ351" t="str">
            <v>-</v>
          </cell>
          <cell r="BA351" t="str">
            <v>-</v>
          </cell>
          <cell r="BB351" t="str">
            <v>-</v>
          </cell>
          <cell r="BC351" t="str">
            <v>-</v>
          </cell>
          <cell r="BD351" t="str">
            <v>-</v>
          </cell>
          <cell r="BE351" t="str">
            <v>-</v>
          </cell>
          <cell r="BF351" t="str">
            <v>-</v>
          </cell>
          <cell r="BG351" t="str">
            <v>-</v>
          </cell>
          <cell r="BH351" t="str">
            <v>-</v>
          </cell>
          <cell r="BI351" t="str">
            <v>-</v>
          </cell>
          <cell r="BJ351" t="str">
            <v>-</v>
          </cell>
          <cell r="BK351" t="str">
            <v>-</v>
          </cell>
          <cell r="BL351" t="str">
            <v>-</v>
          </cell>
          <cell r="BM351" t="str">
            <v>20288</v>
          </cell>
          <cell r="BN351" t="str">
            <v>-</v>
          </cell>
          <cell r="BO351" t="str">
            <v>-</v>
          </cell>
          <cell r="BP351" t="str">
            <v>-</v>
          </cell>
          <cell r="BQ351" t="str">
            <v>-</v>
          </cell>
          <cell r="BR351" t="str">
            <v>-</v>
          </cell>
          <cell r="BS351" t="str">
            <v>-</v>
          </cell>
          <cell r="BT351" t="str">
            <v>-</v>
          </cell>
          <cell r="BU351" t="str">
            <v>-</v>
          </cell>
          <cell r="BV351" t="str">
            <v>-</v>
          </cell>
          <cell r="BW351" t="str">
            <v>-</v>
          </cell>
          <cell r="BX351" t="str">
            <v>-</v>
          </cell>
          <cell r="BY351" t="str">
            <v>-</v>
          </cell>
          <cell r="CB351" t="str">
            <v>-</v>
          </cell>
          <cell r="CC351" t="str">
            <v>-</v>
          </cell>
          <cell r="CD351" t="str">
            <v>-</v>
          </cell>
          <cell r="CE351" t="str">
            <v>-</v>
          </cell>
          <cell r="CF351" t="str">
            <v>-</v>
          </cell>
          <cell r="CG351" t="str">
            <v>-</v>
          </cell>
          <cell r="CH351" t="str">
            <v>-</v>
          </cell>
          <cell r="CI351" t="str">
            <v>-</v>
          </cell>
          <cell r="CJ351" t="str">
            <v>-</v>
          </cell>
          <cell r="CK351" t="str">
            <v>-</v>
          </cell>
          <cell r="CL351" t="str">
            <v>-</v>
          </cell>
          <cell r="CM351" t="str">
            <v>-</v>
          </cell>
          <cell r="CN351" t="str">
            <v>-</v>
          </cell>
          <cell r="CO351" t="str">
            <v>-</v>
          </cell>
          <cell r="CP351" t="str">
            <v>-</v>
          </cell>
          <cell r="CQ351" t="str">
            <v>-</v>
          </cell>
          <cell r="CR351" t="str">
            <v>-</v>
          </cell>
          <cell r="CS351" t="str">
            <v>-</v>
          </cell>
          <cell r="CT351" t="str">
            <v>-</v>
          </cell>
          <cell r="CU351" t="str">
            <v>SAN MIGUEL YOTAO</v>
          </cell>
          <cell r="CV351" t="str">
            <v>-</v>
          </cell>
          <cell r="CW351" t="str">
            <v>-</v>
          </cell>
          <cell r="CX351" t="str">
            <v>-</v>
          </cell>
          <cell r="CY351" t="str">
            <v>-</v>
          </cell>
          <cell r="CZ351" t="str">
            <v>-</v>
          </cell>
          <cell r="DB351" t="str">
            <v>-</v>
          </cell>
          <cell r="DC351" t="str">
            <v>-</v>
          </cell>
          <cell r="DD351" t="str">
            <v>-</v>
          </cell>
          <cell r="DE351" t="str">
            <v>-</v>
          </cell>
          <cell r="DF351" t="str">
            <v>-</v>
          </cell>
          <cell r="DG351" t="str">
            <v>-</v>
          </cell>
        </row>
        <row r="352">
          <cell r="AT352" t="str">
            <v>-</v>
          </cell>
          <cell r="AU352" t="str">
            <v>-</v>
          </cell>
          <cell r="AV352" t="str">
            <v>-</v>
          </cell>
          <cell r="AW352" t="str">
            <v>-</v>
          </cell>
          <cell r="AX352" t="str">
            <v>-</v>
          </cell>
          <cell r="AY352" t="str">
            <v>-</v>
          </cell>
          <cell r="AZ352" t="str">
            <v>-</v>
          </cell>
          <cell r="BA352" t="str">
            <v>-</v>
          </cell>
          <cell r="BB352" t="str">
            <v>-</v>
          </cell>
          <cell r="BC352" t="str">
            <v>-</v>
          </cell>
          <cell r="BD352" t="str">
            <v>-</v>
          </cell>
          <cell r="BE352" t="str">
            <v>-</v>
          </cell>
          <cell r="BF352" t="str">
            <v>-</v>
          </cell>
          <cell r="BG352" t="str">
            <v>-</v>
          </cell>
          <cell r="BH352" t="str">
            <v>-</v>
          </cell>
          <cell r="BI352" t="str">
            <v>-</v>
          </cell>
          <cell r="BJ352" t="str">
            <v>-</v>
          </cell>
          <cell r="BK352" t="str">
            <v>-</v>
          </cell>
          <cell r="BL352" t="str">
            <v>-</v>
          </cell>
          <cell r="BM352" t="str">
            <v>20289</v>
          </cell>
          <cell r="BN352" t="str">
            <v>-</v>
          </cell>
          <cell r="BO352" t="str">
            <v>-</v>
          </cell>
          <cell r="BP352" t="str">
            <v>-</v>
          </cell>
          <cell r="BQ352" t="str">
            <v>-</v>
          </cell>
          <cell r="BR352" t="str">
            <v>-</v>
          </cell>
          <cell r="BS352" t="str">
            <v>-</v>
          </cell>
          <cell r="BT352" t="str">
            <v>-</v>
          </cell>
          <cell r="BU352" t="str">
            <v>-</v>
          </cell>
          <cell r="BV352" t="str">
            <v>-</v>
          </cell>
          <cell r="BW352" t="str">
            <v>-</v>
          </cell>
          <cell r="BX352" t="str">
            <v>-</v>
          </cell>
          <cell r="BY352" t="str">
            <v>-</v>
          </cell>
          <cell r="CB352" t="str">
            <v>-</v>
          </cell>
          <cell r="CC352" t="str">
            <v>-</v>
          </cell>
          <cell r="CD352" t="str">
            <v>-</v>
          </cell>
          <cell r="CE352" t="str">
            <v>-</v>
          </cell>
          <cell r="CF352" t="str">
            <v>-</v>
          </cell>
          <cell r="CG352" t="str">
            <v>-</v>
          </cell>
          <cell r="CH352" t="str">
            <v>-</v>
          </cell>
          <cell r="CI352" t="str">
            <v>-</v>
          </cell>
          <cell r="CJ352" t="str">
            <v>-</v>
          </cell>
          <cell r="CK352" t="str">
            <v>-</v>
          </cell>
          <cell r="CL352" t="str">
            <v>-</v>
          </cell>
          <cell r="CM352" t="str">
            <v>-</v>
          </cell>
          <cell r="CN352" t="str">
            <v>-</v>
          </cell>
          <cell r="CO352" t="str">
            <v>-</v>
          </cell>
          <cell r="CP352" t="str">
            <v>-</v>
          </cell>
          <cell r="CQ352" t="str">
            <v>-</v>
          </cell>
          <cell r="CR352" t="str">
            <v>-</v>
          </cell>
          <cell r="CS352" t="str">
            <v>-</v>
          </cell>
          <cell r="CT352" t="str">
            <v>-</v>
          </cell>
          <cell r="CU352" t="str">
            <v>SAN NICOLÁS</v>
          </cell>
          <cell r="CV352" t="str">
            <v>-</v>
          </cell>
          <cell r="CW352" t="str">
            <v>-</v>
          </cell>
          <cell r="CX352" t="str">
            <v>-</v>
          </cell>
          <cell r="CY352" t="str">
            <v>-</v>
          </cell>
          <cell r="CZ352" t="str">
            <v>-</v>
          </cell>
          <cell r="DB352" t="str">
            <v>-</v>
          </cell>
          <cell r="DC352" t="str">
            <v>-</v>
          </cell>
          <cell r="DD352" t="str">
            <v>-</v>
          </cell>
          <cell r="DE352" t="str">
            <v>-</v>
          </cell>
          <cell r="DF352" t="str">
            <v>-</v>
          </cell>
          <cell r="DG352" t="str">
            <v>-</v>
          </cell>
        </row>
        <row r="353">
          <cell r="AT353" t="str">
            <v>-</v>
          </cell>
          <cell r="AU353" t="str">
            <v>-</v>
          </cell>
          <cell r="AV353" t="str">
            <v>-</v>
          </cell>
          <cell r="AW353" t="str">
            <v>-</v>
          </cell>
          <cell r="AX353" t="str">
            <v>-</v>
          </cell>
          <cell r="AY353" t="str">
            <v>-</v>
          </cell>
          <cell r="AZ353" t="str">
            <v>-</v>
          </cell>
          <cell r="BA353" t="str">
            <v>-</v>
          </cell>
          <cell r="BB353" t="str">
            <v>-</v>
          </cell>
          <cell r="BC353" t="str">
            <v>-</v>
          </cell>
          <cell r="BD353" t="str">
            <v>-</v>
          </cell>
          <cell r="BE353" t="str">
            <v>-</v>
          </cell>
          <cell r="BF353" t="str">
            <v>-</v>
          </cell>
          <cell r="BG353" t="str">
            <v>-</v>
          </cell>
          <cell r="BH353" t="str">
            <v>-</v>
          </cell>
          <cell r="BI353" t="str">
            <v>-</v>
          </cell>
          <cell r="BJ353" t="str">
            <v>-</v>
          </cell>
          <cell r="BK353" t="str">
            <v>-</v>
          </cell>
          <cell r="BL353" t="str">
            <v>-</v>
          </cell>
          <cell r="BM353" t="str">
            <v>20290</v>
          </cell>
          <cell r="BN353" t="str">
            <v>-</v>
          </cell>
          <cell r="BO353" t="str">
            <v>-</v>
          </cell>
          <cell r="BP353" t="str">
            <v>-</v>
          </cell>
          <cell r="BQ353" t="str">
            <v>-</v>
          </cell>
          <cell r="BR353" t="str">
            <v>-</v>
          </cell>
          <cell r="BS353" t="str">
            <v>-</v>
          </cell>
          <cell r="BT353" t="str">
            <v>-</v>
          </cell>
          <cell r="BU353" t="str">
            <v>-</v>
          </cell>
          <cell r="BV353" t="str">
            <v>-</v>
          </cell>
          <cell r="BW353" t="str">
            <v>-</v>
          </cell>
          <cell r="BX353" t="str">
            <v>-</v>
          </cell>
          <cell r="BY353" t="str">
            <v>-</v>
          </cell>
          <cell r="CB353" t="str">
            <v>-</v>
          </cell>
          <cell r="CC353" t="str">
            <v>-</v>
          </cell>
          <cell r="CD353" t="str">
            <v>-</v>
          </cell>
          <cell r="CE353" t="str">
            <v>-</v>
          </cell>
          <cell r="CF353" t="str">
            <v>-</v>
          </cell>
          <cell r="CG353" t="str">
            <v>-</v>
          </cell>
          <cell r="CH353" t="str">
            <v>-</v>
          </cell>
          <cell r="CI353" t="str">
            <v>-</v>
          </cell>
          <cell r="CJ353" t="str">
            <v>-</v>
          </cell>
          <cell r="CK353" t="str">
            <v>-</v>
          </cell>
          <cell r="CL353" t="str">
            <v>-</v>
          </cell>
          <cell r="CM353" t="str">
            <v>-</v>
          </cell>
          <cell r="CN353" t="str">
            <v>-</v>
          </cell>
          <cell r="CO353" t="str">
            <v>-</v>
          </cell>
          <cell r="CP353" t="str">
            <v>-</v>
          </cell>
          <cell r="CQ353" t="str">
            <v>-</v>
          </cell>
          <cell r="CR353" t="str">
            <v>-</v>
          </cell>
          <cell r="CS353" t="str">
            <v>-</v>
          </cell>
          <cell r="CT353" t="str">
            <v>-</v>
          </cell>
          <cell r="CU353" t="str">
            <v>SAN NICOLÁS HIDALGO</v>
          </cell>
          <cell r="CV353" t="str">
            <v>-</v>
          </cell>
          <cell r="CW353" t="str">
            <v>-</v>
          </cell>
          <cell r="CX353" t="str">
            <v>-</v>
          </cell>
          <cell r="CY353" t="str">
            <v>-</v>
          </cell>
          <cell r="CZ353" t="str">
            <v>-</v>
          </cell>
          <cell r="DB353" t="str">
            <v>-</v>
          </cell>
          <cell r="DC353" t="str">
            <v>-</v>
          </cell>
          <cell r="DD353" t="str">
            <v>-</v>
          </cell>
          <cell r="DE353" t="str">
            <v>-</v>
          </cell>
          <cell r="DF353" t="str">
            <v>-</v>
          </cell>
          <cell r="DG353" t="str">
            <v>-</v>
          </cell>
        </row>
        <row r="354">
          <cell r="AT354" t="str">
            <v>-</v>
          </cell>
          <cell r="AU354" t="str">
            <v>-</v>
          </cell>
          <cell r="AV354" t="str">
            <v>-</v>
          </cell>
          <cell r="AW354" t="str">
            <v>-</v>
          </cell>
          <cell r="AX354" t="str">
            <v>-</v>
          </cell>
          <cell r="AY354" t="str">
            <v>-</v>
          </cell>
          <cell r="AZ354" t="str">
            <v>-</v>
          </cell>
          <cell r="BA354" t="str">
            <v>-</v>
          </cell>
          <cell r="BB354" t="str">
            <v>-</v>
          </cell>
          <cell r="BC354" t="str">
            <v>-</v>
          </cell>
          <cell r="BD354" t="str">
            <v>-</v>
          </cell>
          <cell r="BE354" t="str">
            <v>-</v>
          </cell>
          <cell r="BF354" t="str">
            <v>-</v>
          </cell>
          <cell r="BG354" t="str">
            <v>-</v>
          </cell>
          <cell r="BH354" t="str">
            <v>-</v>
          </cell>
          <cell r="BI354" t="str">
            <v>-</v>
          </cell>
          <cell r="BJ354" t="str">
            <v>-</v>
          </cell>
          <cell r="BK354" t="str">
            <v>-</v>
          </cell>
          <cell r="BL354" t="str">
            <v>-</v>
          </cell>
          <cell r="BM354" t="str">
            <v>20291</v>
          </cell>
          <cell r="BN354" t="str">
            <v>-</v>
          </cell>
          <cell r="BO354" t="str">
            <v>-</v>
          </cell>
          <cell r="BP354" t="str">
            <v>-</v>
          </cell>
          <cell r="BQ354" t="str">
            <v>-</v>
          </cell>
          <cell r="BR354" t="str">
            <v>-</v>
          </cell>
          <cell r="BS354" t="str">
            <v>-</v>
          </cell>
          <cell r="BT354" t="str">
            <v>-</v>
          </cell>
          <cell r="BU354" t="str">
            <v>-</v>
          </cell>
          <cell r="BV354" t="str">
            <v>-</v>
          </cell>
          <cell r="BW354" t="str">
            <v>-</v>
          </cell>
          <cell r="BX354" t="str">
            <v>-</v>
          </cell>
          <cell r="BY354" t="str">
            <v>-</v>
          </cell>
          <cell r="CB354" t="str">
            <v>-</v>
          </cell>
          <cell r="CC354" t="str">
            <v>-</v>
          </cell>
          <cell r="CD354" t="str">
            <v>-</v>
          </cell>
          <cell r="CE354" t="str">
            <v>-</v>
          </cell>
          <cell r="CF354" t="str">
            <v>-</v>
          </cell>
          <cell r="CG354" t="str">
            <v>-</v>
          </cell>
          <cell r="CH354" t="str">
            <v>-</v>
          </cell>
          <cell r="CI354" t="str">
            <v>-</v>
          </cell>
          <cell r="CJ354" t="str">
            <v>-</v>
          </cell>
          <cell r="CK354" t="str">
            <v>-</v>
          </cell>
          <cell r="CL354" t="str">
            <v>-</v>
          </cell>
          <cell r="CM354" t="str">
            <v>-</v>
          </cell>
          <cell r="CN354" t="str">
            <v>-</v>
          </cell>
          <cell r="CO354" t="str">
            <v>-</v>
          </cell>
          <cell r="CP354" t="str">
            <v>-</v>
          </cell>
          <cell r="CQ354" t="str">
            <v>-</v>
          </cell>
          <cell r="CR354" t="str">
            <v>-</v>
          </cell>
          <cell r="CS354" t="str">
            <v>-</v>
          </cell>
          <cell r="CT354" t="str">
            <v>-</v>
          </cell>
          <cell r="CU354" t="str">
            <v>SAN PABLO COATLÁN</v>
          </cell>
          <cell r="CV354" t="str">
            <v>-</v>
          </cell>
          <cell r="CW354" t="str">
            <v>-</v>
          </cell>
          <cell r="CX354" t="str">
            <v>-</v>
          </cell>
          <cell r="CY354" t="str">
            <v>-</v>
          </cell>
          <cell r="CZ354" t="str">
            <v>-</v>
          </cell>
          <cell r="DB354" t="str">
            <v>-</v>
          </cell>
          <cell r="DC354" t="str">
            <v>-</v>
          </cell>
          <cell r="DD354" t="str">
            <v>-</v>
          </cell>
          <cell r="DE354" t="str">
            <v>-</v>
          </cell>
          <cell r="DF354" t="str">
            <v>-</v>
          </cell>
          <cell r="DG354" t="str">
            <v>-</v>
          </cell>
        </row>
        <row r="355">
          <cell r="AT355" t="str">
            <v>-</v>
          </cell>
          <cell r="AU355" t="str">
            <v>-</v>
          </cell>
          <cell r="AV355" t="str">
            <v>-</v>
          </cell>
          <cell r="AW355" t="str">
            <v>-</v>
          </cell>
          <cell r="AX355" t="str">
            <v>-</v>
          </cell>
          <cell r="AY355" t="str">
            <v>-</v>
          </cell>
          <cell r="AZ355" t="str">
            <v>-</v>
          </cell>
          <cell r="BA355" t="str">
            <v>-</v>
          </cell>
          <cell r="BB355" t="str">
            <v>-</v>
          </cell>
          <cell r="BC355" t="str">
            <v>-</v>
          </cell>
          <cell r="BD355" t="str">
            <v>-</v>
          </cell>
          <cell r="BE355" t="str">
            <v>-</v>
          </cell>
          <cell r="BF355" t="str">
            <v>-</v>
          </cell>
          <cell r="BG355" t="str">
            <v>-</v>
          </cell>
          <cell r="BH355" t="str">
            <v>-</v>
          </cell>
          <cell r="BI355" t="str">
            <v>-</v>
          </cell>
          <cell r="BJ355" t="str">
            <v>-</v>
          </cell>
          <cell r="BK355" t="str">
            <v>-</v>
          </cell>
          <cell r="BL355" t="str">
            <v>-</v>
          </cell>
          <cell r="BM355" t="str">
            <v>20292</v>
          </cell>
          <cell r="BN355" t="str">
            <v>-</v>
          </cell>
          <cell r="BO355" t="str">
            <v>-</v>
          </cell>
          <cell r="BP355" t="str">
            <v>-</v>
          </cell>
          <cell r="BQ355" t="str">
            <v>-</v>
          </cell>
          <cell r="BR355" t="str">
            <v>-</v>
          </cell>
          <cell r="BS355" t="str">
            <v>-</v>
          </cell>
          <cell r="BT355" t="str">
            <v>-</v>
          </cell>
          <cell r="BU355" t="str">
            <v>-</v>
          </cell>
          <cell r="BV355" t="str">
            <v>-</v>
          </cell>
          <cell r="BW355" t="str">
            <v>-</v>
          </cell>
          <cell r="BX355" t="str">
            <v>-</v>
          </cell>
          <cell r="BY355" t="str">
            <v>-</v>
          </cell>
          <cell r="CB355" t="str">
            <v>-</v>
          </cell>
          <cell r="CC355" t="str">
            <v>-</v>
          </cell>
          <cell r="CD355" t="str">
            <v>-</v>
          </cell>
          <cell r="CE355" t="str">
            <v>-</v>
          </cell>
          <cell r="CF355" t="str">
            <v>-</v>
          </cell>
          <cell r="CG355" t="str">
            <v>-</v>
          </cell>
          <cell r="CH355" t="str">
            <v>-</v>
          </cell>
          <cell r="CI355" t="str">
            <v>-</v>
          </cell>
          <cell r="CJ355" t="str">
            <v>-</v>
          </cell>
          <cell r="CK355" t="str">
            <v>-</v>
          </cell>
          <cell r="CL355" t="str">
            <v>-</v>
          </cell>
          <cell r="CM355" t="str">
            <v>-</v>
          </cell>
          <cell r="CN355" t="str">
            <v>-</v>
          </cell>
          <cell r="CO355" t="str">
            <v>-</v>
          </cell>
          <cell r="CP355" t="str">
            <v>-</v>
          </cell>
          <cell r="CQ355" t="str">
            <v>-</v>
          </cell>
          <cell r="CR355" t="str">
            <v>-</v>
          </cell>
          <cell r="CS355" t="str">
            <v>-</v>
          </cell>
          <cell r="CT355" t="str">
            <v>-</v>
          </cell>
          <cell r="CU355" t="str">
            <v>SAN PABLO CUATRO VENADOS</v>
          </cell>
          <cell r="CV355" t="str">
            <v>-</v>
          </cell>
          <cell r="CW355" t="str">
            <v>-</v>
          </cell>
          <cell r="CX355" t="str">
            <v>-</v>
          </cell>
          <cell r="CY355" t="str">
            <v>-</v>
          </cell>
          <cell r="CZ355" t="str">
            <v>-</v>
          </cell>
          <cell r="DB355" t="str">
            <v>-</v>
          </cell>
          <cell r="DC355" t="str">
            <v>-</v>
          </cell>
          <cell r="DD355" t="str">
            <v>-</v>
          </cell>
          <cell r="DE355" t="str">
            <v>-</v>
          </cell>
          <cell r="DF355" t="str">
            <v>-</v>
          </cell>
          <cell r="DG355" t="str">
            <v>-</v>
          </cell>
        </row>
        <row r="356">
          <cell r="AT356" t="str">
            <v>-</v>
          </cell>
          <cell r="AU356" t="str">
            <v>-</v>
          </cell>
          <cell r="AV356" t="str">
            <v>-</v>
          </cell>
          <cell r="AW356" t="str">
            <v>-</v>
          </cell>
          <cell r="AX356" t="str">
            <v>-</v>
          </cell>
          <cell r="AY356" t="str">
            <v>-</v>
          </cell>
          <cell r="AZ356" t="str">
            <v>-</v>
          </cell>
          <cell r="BA356" t="str">
            <v>-</v>
          </cell>
          <cell r="BB356" t="str">
            <v>-</v>
          </cell>
          <cell r="BC356" t="str">
            <v>-</v>
          </cell>
          <cell r="BD356" t="str">
            <v>-</v>
          </cell>
          <cell r="BE356" t="str">
            <v>-</v>
          </cell>
          <cell r="BF356" t="str">
            <v>-</v>
          </cell>
          <cell r="BG356" t="str">
            <v>-</v>
          </cell>
          <cell r="BH356" t="str">
            <v>-</v>
          </cell>
          <cell r="BI356" t="str">
            <v>-</v>
          </cell>
          <cell r="BJ356" t="str">
            <v>-</v>
          </cell>
          <cell r="BK356" t="str">
            <v>-</v>
          </cell>
          <cell r="BL356" t="str">
            <v>-</v>
          </cell>
          <cell r="BM356" t="str">
            <v>20293</v>
          </cell>
          <cell r="BN356" t="str">
            <v>-</v>
          </cell>
          <cell r="BO356" t="str">
            <v>-</v>
          </cell>
          <cell r="BP356" t="str">
            <v>-</v>
          </cell>
          <cell r="BQ356" t="str">
            <v>-</v>
          </cell>
          <cell r="BR356" t="str">
            <v>-</v>
          </cell>
          <cell r="BS356" t="str">
            <v>-</v>
          </cell>
          <cell r="BT356" t="str">
            <v>-</v>
          </cell>
          <cell r="BU356" t="str">
            <v>-</v>
          </cell>
          <cell r="BV356" t="str">
            <v>-</v>
          </cell>
          <cell r="BW356" t="str">
            <v>-</v>
          </cell>
          <cell r="BX356" t="str">
            <v>-</v>
          </cell>
          <cell r="BY356" t="str">
            <v>-</v>
          </cell>
          <cell r="CB356" t="str">
            <v>-</v>
          </cell>
          <cell r="CC356" t="str">
            <v>-</v>
          </cell>
          <cell r="CD356" t="str">
            <v>-</v>
          </cell>
          <cell r="CE356" t="str">
            <v>-</v>
          </cell>
          <cell r="CF356" t="str">
            <v>-</v>
          </cell>
          <cell r="CG356" t="str">
            <v>-</v>
          </cell>
          <cell r="CH356" t="str">
            <v>-</v>
          </cell>
          <cell r="CI356" t="str">
            <v>-</v>
          </cell>
          <cell r="CJ356" t="str">
            <v>-</v>
          </cell>
          <cell r="CK356" t="str">
            <v>-</v>
          </cell>
          <cell r="CL356" t="str">
            <v>-</v>
          </cell>
          <cell r="CM356" t="str">
            <v>-</v>
          </cell>
          <cell r="CN356" t="str">
            <v>-</v>
          </cell>
          <cell r="CO356" t="str">
            <v>-</v>
          </cell>
          <cell r="CP356" t="str">
            <v>-</v>
          </cell>
          <cell r="CQ356" t="str">
            <v>-</v>
          </cell>
          <cell r="CR356" t="str">
            <v>-</v>
          </cell>
          <cell r="CS356" t="str">
            <v>-</v>
          </cell>
          <cell r="CT356" t="str">
            <v>-</v>
          </cell>
          <cell r="CU356" t="str">
            <v>SAN PABLO ETLA</v>
          </cell>
          <cell r="CV356" t="str">
            <v>-</v>
          </cell>
          <cell r="CW356" t="str">
            <v>-</v>
          </cell>
          <cell r="CX356" t="str">
            <v>-</v>
          </cell>
          <cell r="CY356" t="str">
            <v>-</v>
          </cell>
          <cell r="CZ356" t="str">
            <v>-</v>
          </cell>
          <cell r="DB356" t="str">
            <v>-</v>
          </cell>
          <cell r="DC356" t="str">
            <v>-</v>
          </cell>
          <cell r="DD356" t="str">
            <v>-</v>
          </cell>
          <cell r="DE356" t="str">
            <v>-</v>
          </cell>
          <cell r="DF356" t="str">
            <v>-</v>
          </cell>
          <cell r="DG356" t="str">
            <v>-</v>
          </cell>
        </row>
        <row r="357">
          <cell r="AT357" t="str">
            <v>-</v>
          </cell>
          <cell r="AU357" t="str">
            <v>-</v>
          </cell>
          <cell r="AV357" t="str">
            <v>-</v>
          </cell>
          <cell r="AW357" t="str">
            <v>-</v>
          </cell>
          <cell r="AX357" t="str">
            <v>-</v>
          </cell>
          <cell r="AY357" t="str">
            <v>-</v>
          </cell>
          <cell r="AZ357" t="str">
            <v>-</v>
          </cell>
          <cell r="BA357" t="str">
            <v>-</v>
          </cell>
          <cell r="BB357" t="str">
            <v>-</v>
          </cell>
          <cell r="BC357" t="str">
            <v>-</v>
          </cell>
          <cell r="BD357" t="str">
            <v>-</v>
          </cell>
          <cell r="BE357" t="str">
            <v>-</v>
          </cell>
          <cell r="BF357" t="str">
            <v>-</v>
          </cell>
          <cell r="BG357" t="str">
            <v>-</v>
          </cell>
          <cell r="BH357" t="str">
            <v>-</v>
          </cell>
          <cell r="BI357" t="str">
            <v>-</v>
          </cell>
          <cell r="BJ357" t="str">
            <v>-</v>
          </cell>
          <cell r="BK357" t="str">
            <v>-</v>
          </cell>
          <cell r="BL357" t="str">
            <v>-</v>
          </cell>
          <cell r="BM357" t="str">
            <v>20294</v>
          </cell>
          <cell r="BN357" t="str">
            <v>-</v>
          </cell>
          <cell r="BO357" t="str">
            <v>-</v>
          </cell>
          <cell r="BP357" t="str">
            <v>-</v>
          </cell>
          <cell r="BQ357" t="str">
            <v>-</v>
          </cell>
          <cell r="BR357" t="str">
            <v>-</v>
          </cell>
          <cell r="BS357" t="str">
            <v>-</v>
          </cell>
          <cell r="BT357" t="str">
            <v>-</v>
          </cell>
          <cell r="BU357" t="str">
            <v>-</v>
          </cell>
          <cell r="BV357" t="str">
            <v>-</v>
          </cell>
          <cell r="BW357" t="str">
            <v>-</v>
          </cell>
          <cell r="BX357" t="str">
            <v>-</v>
          </cell>
          <cell r="BY357" t="str">
            <v>-</v>
          </cell>
          <cell r="CB357" t="str">
            <v>-</v>
          </cell>
          <cell r="CC357" t="str">
            <v>-</v>
          </cell>
          <cell r="CD357" t="str">
            <v>-</v>
          </cell>
          <cell r="CE357" t="str">
            <v>-</v>
          </cell>
          <cell r="CF357" t="str">
            <v>-</v>
          </cell>
          <cell r="CG357" t="str">
            <v>-</v>
          </cell>
          <cell r="CH357" t="str">
            <v>-</v>
          </cell>
          <cell r="CI357" t="str">
            <v>-</v>
          </cell>
          <cell r="CJ357" t="str">
            <v>-</v>
          </cell>
          <cell r="CK357" t="str">
            <v>-</v>
          </cell>
          <cell r="CL357" t="str">
            <v>-</v>
          </cell>
          <cell r="CM357" t="str">
            <v>-</v>
          </cell>
          <cell r="CN357" t="str">
            <v>-</v>
          </cell>
          <cell r="CO357" t="str">
            <v>-</v>
          </cell>
          <cell r="CP357" t="str">
            <v>-</v>
          </cell>
          <cell r="CQ357" t="str">
            <v>-</v>
          </cell>
          <cell r="CR357" t="str">
            <v>-</v>
          </cell>
          <cell r="CS357" t="str">
            <v>-</v>
          </cell>
          <cell r="CT357" t="str">
            <v>-</v>
          </cell>
          <cell r="CU357" t="str">
            <v>SAN PABLO HUITZO</v>
          </cell>
          <cell r="CV357" t="str">
            <v>-</v>
          </cell>
          <cell r="CW357" t="str">
            <v>-</v>
          </cell>
          <cell r="CX357" t="str">
            <v>-</v>
          </cell>
          <cell r="CY357" t="str">
            <v>-</v>
          </cell>
          <cell r="CZ357" t="str">
            <v>-</v>
          </cell>
          <cell r="DB357" t="str">
            <v>-</v>
          </cell>
          <cell r="DC357" t="str">
            <v>-</v>
          </cell>
          <cell r="DD357" t="str">
            <v>-</v>
          </cell>
          <cell r="DE357" t="str">
            <v>-</v>
          </cell>
          <cell r="DF357" t="str">
            <v>-</v>
          </cell>
          <cell r="DG357" t="str">
            <v>-</v>
          </cell>
        </row>
        <row r="358">
          <cell r="AT358" t="str">
            <v>-</v>
          </cell>
          <cell r="AU358" t="str">
            <v>-</v>
          </cell>
          <cell r="AV358" t="str">
            <v>-</v>
          </cell>
          <cell r="AW358" t="str">
            <v>-</v>
          </cell>
          <cell r="AX358" t="str">
            <v>-</v>
          </cell>
          <cell r="AY358" t="str">
            <v>-</v>
          </cell>
          <cell r="AZ358" t="str">
            <v>-</v>
          </cell>
          <cell r="BA358" t="str">
            <v>-</v>
          </cell>
          <cell r="BB358" t="str">
            <v>-</v>
          </cell>
          <cell r="BC358" t="str">
            <v>-</v>
          </cell>
          <cell r="BD358" t="str">
            <v>-</v>
          </cell>
          <cell r="BE358" t="str">
            <v>-</v>
          </cell>
          <cell r="BF358" t="str">
            <v>-</v>
          </cell>
          <cell r="BG358" t="str">
            <v>-</v>
          </cell>
          <cell r="BH358" t="str">
            <v>-</v>
          </cell>
          <cell r="BI358" t="str">
            <v>-</v>
          </cell>
          <cell r="BJ358" t="str">
            <v>-</v>
          </cell>
          <cell r="BK358" t="str">
            <v>-</v>
          </cell>
          <cell r="BL358" t="str">
            <v>-</v>
          </cell>
          <cell r="BM358" t="str">
            <v>20295</v>
          </cell>
          <cell r="BN358" t="str">
            <v>-</v>
          </cell>
          <cell r="BO358" t="str">
            <v>-</v>
          </cell>
          <cell r="BP358" t="str">
            <v>-</v>
          </cell>
          <cell r="BQ358" t="str">
            <v>-</v>
          </cell>
          <cell r="BR358" t="str">
            <v>-</v>
          </cell>
          <cell r="BS358" t="str">
            <v>-</v>
          </cell>
          <cell r="BT358" t="str">
            <v>-</v>
          </cell>
          <cell r="BU358" t="str">
            <v>-</v>
          </cell>
          <cell r="BV358" t="str">
            <v>-</v>
          </cell>
          <cell r="BW358" t="str">
            <v>-</v>
          </cell>
          <cell r="BX358" t="str">
            <v>-</v>
          </cell>
          <cell r="BY358" t="str">
            <v>-</v>
          </cell>
          <cell r="CB358" t="str">
            <v>-</v>
          </cell>
          <cell r="CC358" t="str">
            <v>-</v>
          </cell>
          <cell r="CD358" t="str">
            <v>-</v>
          </cell>
          <cell r="CE358" t="str">
            <v>-</v>
          </cell>
          <cell r="CF358" t="str">
            <v>-</v>
          </cell>
          <cell r="CG358" t="str">
            <v>-</v>
          </cell>
          <cell r="CH358" t="str">
            <v>-</v>
          </cell>
          <cell r="CI358" t="str">
            <v>-</v>
          </cell>
          <cell r="CJ358" t="str">
            <v>-</v>
          </cell>
          <cell r="CK358" t="str">
            <v>-</v>
          </cell>
          <cell r="CL358" t="str">
            <v>-</v>
          </cell>
          <cell r="CM358" t="str">
            <v>-</v>
          </cell>
          <cell r="CN358" t="str">
            <v>-</v>
          </cell>
          <cell r="CO358" t="str">
            <v>-</v>
          </cell>
          <cell r="CP358" t="str">
            <v>-</v>
          </cell>
          <cell r="CQ358" t="str">
            <v>-</v>
          </cell>
          <cell r="CR358" t="str">
            <v>-</v>
          </cell>
          <cell r="CS358" t="str">
            <v>-</v>
          </cell>
          <cell r="CT358" t="str">
            <v>-</v>
          </cell>
          <cell r="CU358" t="str">
            <v>SAN PABLO HUIXTEPEC</v>
          </cell>
          <cell r="CV358" t="str">
            <v>-</v>
          </cell>
          <cell r="CW358" t="str">
            <v>-</v>
          </cell>
          <cell r="CX358" t="str">
            <v>-</v>
          </cell>
          <cell r="CY358" t="str">
            <v>-</v>
          </cell>
          <cell r="CZ358" t="str">
            <v>-</v>
          </cell>
          <cell r="DB358" t="str">
            <v>-</v>
          </cell>
          <cell r="DC358" t="str">
            <v>-</v>
          </cell>
          <cell r="DD358" t="str">
            <v>-</v>
          </cell>
          <cell r="DE358" t="str">
            <v>-</v>
          </cell>
          <cell r="DF358" t="str">
            <v>-</v>
          </cell>
          <cell r="DG358" t="str">
            <v>-</v>
          </cell>
        </row>
        <row r="359">
          <cell r="AT359" t="str">
            <v>-</v>
          </cell>
          <cell r="AU359" t="str">
            <v>-</v>
          </cell>
          <cell r="AV359" t="str">
            <v>-</v>
          </cell>
          <cell r="AW359" t="str">
            <v>-</v>
          </cell>
          <cell r="AX359" t="str">
            <v>-</v>
          </cell>
          <cell r="AY359" t="str">
            <v>-</v>
          </cell>
          <cell r="AZ359" t="str">
            <v>-</v>
          </cell>
          <cell r="BA359" t="str">
            <v>-</v>
          </cell>
          <cell r="BB359" t="str">
            <v>-</v>
          </cell>
          <cell r="BC359" t="str">
            <v>-</v>
          </cell>
          <cell r="BD359" t="str">
            <v>-</v>
          </cell>
          <cell r="BE359" t="str">
            <v>-</v>
          </cell>
          <cell r="BF359" t="str">
            <v>-</v>
          </cell>
          <cell r="BG359" t="str">
            <v>-</v>
          </cell>
          <cell r="BH359" t="str">
            <v>-</v>
          </cell>
          <cell r="BI359" t="str">
            <v>-</v>
          </cell>
          <cell r="BJ359" t="str">
            <v>-</v>
          </cell>
          <cell r="BK359" t="str">
            <v>-</v>
          </cell>
          <cell r="BL359" t="str">
            <v>-</v>
          </cell>
          <cell r="BM359" t="str">
            <v>20296</v>
          </cell>
          <cell r="BN359" t="str">
            <v>-</v>
          </cell>
          <cell r="BO359" t="str">
            <v>-</v>
          </cell>
          <cell r="BP359" t="str">
            <v>-</v>
          </cell>
          <cell r="BQ359" t="str">
            <v>-</v>
          </cell>
          <cell r="BR359" t="str">
            <v>-</v>
          </cell>
          <cell r="BS359" t="str">
            <v>-</v>
          </cell>
          <cell r="BT359" t="str">
            <v>-</v>
          </cell>
          <cell r="BU359" t="str">
            <v>-</v>
          </cell>
          <cell r="BV359" t="str">
            <v>-</v>
          </cell>
          <cell r="BW359" t="str">
            <v>-</v>
          </cell>
          <cell r="BX359" t="str">
            <v>-</v>
          </cell>
          <cell r="BY359" t="str">
            <v>-</v>
          </cell>
          <cell r="CB359" t="str">
            <v>-</v>
          </cell>
          <cell r="CC359" t="str">
            <v>-</v>
          </cell>
          <cell r="CD359" t="str">
            <v>-</v>
          </cell>
          <cell r="CE359" t="str">
            <v>-</v>
          </cell>
          <cell r="CF359" t="str">
            <v>-</v>
          </cell>
          <cell r="CG359" t="str">
            <v>-</v>
          </cell>
          <cell r="CH359" t="str">
            <v>-</v>
          </cell>
          <cell r="CI359" t="str">
            <v>-</v>
          </cell>
          <cell r="CJ359" t="str">
            <v>-</v>
          </cell>
          <cell r="CK359" t="str">
            <v>-</v>
          </cell>
          <cell r="CL359" t="str">
            <v>-</v>
          </cell>
          <cell r="CM359" t="str">
            <v>-</v>
          </cell>
          <cell r="CN359" t="str">
            <v>-</v>
          </cell>
          <cell r="CO359" t="str">
            <v>-</v>
          </cell>
          <cell r="CP359" t="str">
            <v>-</v>
          </cell>
          <cell r="CQ359" t="str">
            <v>-</v>
          </cell>
          <cell r="CR359" t="str">
            <v>-</v>
          </cell>
          <cell r="CS359" t="str">
            <v>-</v>
          </cell>
          <cell r="CT359" t="str">
            <v>-</v>
          </cell>
          <cell r="CU359" t="str">
            <v>SAN PABLO MACUILTIANGUIS</v>
          </cell>
          <cell r="CV359" t="str">
            <v>-</v>
          </cell>
          <cell r="CW359" t="str">
            <v>-</v>
          </cell>
          <cell r="CX359" t="str">
            <v>-</v>
          </cell>
          <cell r="CY359" t="str">
            <v>-</v>
          </cell>
          <cell r="CZ359" t="str">
            <v>-</v>
          </cell>
          <cell r="DB359" t="str">
            <v>-</v>
          </cell>
          <cell r="DC359" t="str">
            <v>-</v>
          </cell>
          <cell r="DD359" t="str">
            <v>-</v>
          </cell>
          <cell r="DE359" t="str">
            <v>-</v>
          </cell>
          <cell r="DF359" t="str">
            <v>-</v>
          </cell>
          <cell r="DG359" t="str">
            <v>-</v>
          </cell>
        </row>
        <row r="360">
          <cell r="AT360" t="str">
            <v>-</v>
          </cell>
          <cell r="AU360" t="str">
            <v>-</v>
          </cell>
          <cell r="AV360" t="str">
            <v>-</v>
          </cell>
          <cell r="AW360" t="str">
            <v>-</v>
          </cell>
          <cell r="AX360" t="str">
            <v>-</v>
          </cell>
          <cell r="AY360" t="str">
            <v>-</v>
          </cell>
          <cell r="AZ360" t="str">
            <v>-</v>
          </cell>
          <cell r="BA360" t="str">
            <v>-</v>
          </cell>
          <cell r="BB360" t="str">
            <v>-</v>
          </cell>
          <cell r="BC360" t="str">
            <v>-</v>
          </cell>
          <cell r="BD360" t="str">
            <v>-</v>
          </cell>
          <cell r="BE360" t="str">
            <v>-</v>
          </cell>
          <cell r="BF360" t="str">
            <v>-</v>
          </cell>
          <cell r="BG360" t="str">
            <v>-</v>
          </cell>
          <cell r="BH360" t="str">
            <v>-</v>
          </cell>
          <cell r="BI360" t="str">
            <v>-</v>
          </cell>
          <cell r="BJ360" t="str">
            <v>-</v>
          </cell>
          <cell r="BK360" t="str">
            <v>-</v>
          </cell>
          <cell r="BL360" t="str">
            <v>-</v>
          </cell>
          <cell r="BM360" t="str">
            <v>20297</v>
          </cell>
          <cell r="BN360" t="str">
            <v>-</v>
          </cell>
          <cell r="BO360" t="str">
            <v>-</v>
          </cell>
          <cell r="BP360" t="str">
            <v>-</v>
          </cell>
          <cell r="BQ360" t="str">
            <v>-</v>
          </cell>
          <cell r="BR360" t="str">
            <v>-</v>
          </cell>
          <cell r="BS360" t="str">
            <v>-</v>
          </cell>
          <cell r="BT360" t="str">
            <v>-</v>
          </cell>
          <cell r="BU360" t="str">
            <v>-</v>
          </cell>
          <cell r="BV360" t="str">
            <v>-</v>
          </cell>
          <cell r="BW360" t="str">
            <v>-</v>
          </cell>
          <cell r="BX360" t="str">
            <v>-</v>
          </cell>
          <cell r="BY360" t="str">
            <v>-</v>
          </cell>
          <cell r="CB360" t="str">
            <v>-</v>
          </cell>
          <cell r="CC360" t="str">
            <v>-</v>
          </cell>
          <cell r="CD360" t="str">
            <v>-</v>
          </cell>
          <cell r="CE360" t="str">
            <v>-</v>
          </cell>
          <cell r="CF360" t="str">
            <v>-</v>
          </cell>
          <cell r="CG360" t="str">
            <v>-</v>
          </cell>
          <cell r="CH360" t="str">
            <v>-</v>
          </cell>
          <cell r="CI360" t="str">
            <v>-</v>
          </cell>
          <cell r="CJ360" t="str">
            <v>-</v>
          </cell>
          <cell r="CK360" t="str">
            <v>-</v>
          </cell>
          <cell r="CL360" t="str">
            <v>-</v>
          </cell>
          <cell r="CM360" t="str">
            <v>-</v>
          </cell>
          <cell r="CN360" t="str">
            <v>-</v>
          </cell>
          <cell r="CO360" t="str">
            <v>-</v>
          </cell>
          <cell r="CP360" t="str">
            <v>-</v>
          </cell>
          <cell r="CQ360" t="str">
            <v>-</v>
          </cell>
          <cell r="CR360" t="str">
            <v>-</v>
          </cell>
          <cell r="CS360" t="str">
            <v>-</v>
          </cell>
          <cell r="CT360" t="str">
            <v>-</v>
          </cell>
          <cell r="CU360" t="str">
            <v>SAN PABLO TIJALTEPEC</v>
          </cell>
          <cell r="CV360" t="str">
            <v>-</v>
          </cell>
          <cell r="CW360" t="str">
            <v>-</v>
          </cell>
          <cell r="CX360" t="str">
            <v>-</v>
          </cell>
          <cell r="CY360" t="str">
            <v>-</v>
          </cell>
          <cell r="CZ360" t="str">
            <v>-</v>
          </cell>
          <cell r="DB360" t="str">
            <v>-</v>
          </cell>
          <cell r="DC360" t="str">
            <v>-</v>
          </cell>
          <cell r="DD360" t="str">
            <v>-</v>
          </cell>
          <cell r="DE360" t="str">
            <v>-</v>
          </cell>
          <cell r="DF360" t="str">
            <v>-</v>
          </cell>
          <cell r="DG360" t="str">
            <v>-</v>
          </cell>
        </row>
        <row r="361">
          <cell r="AT361" t="str">
            <v>-</v>
          </cell>
          <cell r="AU361" t="str">
            <v>-</v>
          </cell>
          <cell r="AV361" t="str">
            <v>-</v>
          </cell>
          <cell r="AW361" t="str">
            <v>-</v>
          </cell>
          <cell r="AX361" t="str">
            <v>-</v>
          </cell>
          <cell r="AY361" t="str">
            <v>-</v>
          </cell>
          <cell r="AZ361" t="str">
            <v>-</v>
          </cell>
          <cell r="BA361" t="str">
            <v>-</v>
          </cell>
          <cell r="BB361" t="str">
            <v>-</v>
          </cell>
          <cell r="BC361" t="str">
            <v>-</v>
          </cell>
          <cell r="BD361" t="str">
            <v>-</v>
          </cell>
          <cell r="BE361" t="str">
            <v>-</v>
          </cell>
          <cell r="BF361" t="str">
            <v>-</v>
          </cell>
          <cell r="BG361" t="str">
            <v>-</v>
          </cell>
          <cell r="BH361" t="str">
            <v>-</v>
          </cell>
          <cell r="BI361" t="str">
            <v>-</v>
          </cell>
          <cell r="BJ361" t="str">
            <v>-</v>
          </cell>
          <cell r="BK361" t="str">
            <v>-</v>
          </cell>
          <cell r="BL361" t="str">
            <v>-</v>
          </cell>
          <cell r="BM361" t="str">
            <v>20298</v>
          </cell>
          <cell r="BN361" t="str">
            <v>-</v>
          </cell>
          <cell r="BO361" t="str">
            <v>-</v>
          </cell>
          <cell r="BP361" t="str">
            <v>-</v>
          </cell>
          <cell r="BQ361" t="str">
            <v>-</v>
          </cell>
          <cell r="BR361" t="str">
            <v>-</v>
          </cell>
          <cell r="BS361" t="str">
            <v>-</v>
          </cell>
          <cell r="BT361" t="str">
            <v>-</v>
          </cell>
          <cell r="BU361" t="str">
            <v>-</v>
          </cell>
          <cell r="BV361" t="str">
            <v>-</v>
          </cell>
          <cell r="BW361" t="str">
            <v>-</v>
          </cell>
          <cell r="BX361" t="str">
            <v>-</v>
          </cell>
          <cell r="BY361" t="str">
            <v>-</v>
          </cell>
          <cell r="CB361" t="str">
            <v>-</v>
          </cell>
          <cell r="CC361" t="str">
            <v>-</v>
          </cell>
          <cell r="CD361" t="str">
            <v>-</v>
          </cell>
          <cell r="CE361" t="str">
            <v>-</v>
          </cell>
          <cell r="CF361" t="str">
            <v>-</v>
          </cell>
          <cell r="CG361" t="str">
            <v>-</v>
          </cell>
          <cell r="CH361" t="str">
            <v>-</v>
          </cell>
          <cell r="CI361" t="str">
            <v>-</v>
          </cell>
          <cell r="CJ361" t="str">
            <v>-</v>
          </cell>
          <cell r="CK361" t="str">
            <v>-</v>
          </cell>
          <cell r="CL361" t="str">
            <v>-</v>
          </cell>
          <cell r="CM361" t="str">
            <v>-</v>
          </cell>
          <cell r="CN361" t="str">
            <v>-</v>
          </cell>
          <cell r="CO361" t="str">
            <v>-</v>
          </cell>
          <cell r="CP361" t="str">
            <v>-</v>
          </cell>
          <cell r="CQ361" t="str">
            <v>-</v>
          </cell>
          <cell r="CR361" t="str">
            <v>-</v>
          </cell>
          <cell r="CS361" t="str">
            <v>-</v>
          </cell>
          <cell r="CT361" t="str">
            <v>-</v>
          </cell>
          <cell r="CU361" t="str">
            <v>SAN PABLO VILLA DE MITLA</v>
          </cell>
          <cell r="CV361" t="str">
            <v>-</v>
          </cell>
          <cell r="CW361" t="str">
            <v>-</v>
          </cell>
          <cell r="CX361" t="str">
            <v>-</v>
          </cell>
          <cell r="CY361" t="str">
            <v>-</v>
          </cell>
          <cell r="CZ361" t="str">
            <v>-</v>
          </cell>
          <cell r="DB361" t="str">
            <v>-</v>
          </cell>
          <cell r="DC361" t="str">
            <v>-</v>
          </cell>
          <cell r="DD361" t="str">
            <v>-</v>
          </cell>
          <cell r="DE361" t="str">
            <v>-</v>
          </cell>
          <cell r="DF361" t="str">
            <v>-</v>
          </cell>
          <cell r="DG361" t="str">
            <v>-</v>
          </cell>
        </row>
        <row r="362">
          <cell r="AT362" t="str">
            <v>-</v>
          </cell>
          <cell r="AU362" t="str">
            <v>-</v>
          </cell>
          <cell r="AV362" t="str">
            <v>-</v>
          </cell>
          <cell r="AW362" t="str">
            <v>-</v>
          </cell>
          <cell r="AX362" t="str">
            <v>-</v>
          </cell>
          <cell r="AY362" t="str">
            <v>-</v>
          </cell>
          <cell r="AZ362" t="str">
            <v>-</v>
          </cell>
          <cell r="BA362" t="str">
            <v>-</v>
          </cell>
          <cell r="BB362" t="str">
            <v>-</v>
          </cell>
          <cell r="BC362" t="str">
            <v>-</v>
          </cell>
          <cell r="BD362" t="str">
            <v>-</v>
          </cell>
          <cell r="BE362" t="str">
            <v>-</v>
          </cell>
          <cell r="BF362" t="str">
            <v>-</v>
          </cell>
          <cell r="BG362" t="str">
            <v>-</v>
          </cell>
          <cell r="BH362" t="str">
            <v>-</v>
          </cell>
          <cell r="BI362" t="str">
            <v>-</v>
          </cell>
          <cell r="BJ362" t="str">
            <v>-</v>
          </cell>
          <cell r="BK362" t="str">
            <v>-</v>
          </cell>
          <cell r="BL362" t="str">
            <v>-</v>
          </cell>
          <cell r="BM362" t="str">
            <v>20299</v>
          </cell>
          <cell r="BN362" t="str">
            <v>-</v>
          </cell>
          <cell r="BO362" t="str">
            <v>-</v>
          </cell>
          <cell r="BP362" t="str">
            <v>-</v>
          </cell>
          <cell r="BQ362" t="str">
            <v>-</v>
          </cell>
          <cell r="BR362" t="str">
            <v>-</v>
          </cell>
          <cell r="BS362" t="str">
            <v>-</v>
          </cell>
          <cell r="BT362" t="str">
            <v>-</v>
          </cell>
          <cell r="BU362" t="str">
            <v>-</v>
          </cell>
          <cell r="BV362" t="str">
            <v>-</v>
          </cell>
          <cell r="BW362" t="str">
            <v>-</v>
          </cell>
          <cell r="BX362" t="str">
            <v>-</v>
          </cell>
          <cell r="BY362" t="str">
            <v>-</v>
          </cell>
          <cell r="CB362" t="str">
            <v>-</v>
          </cell>
          <cell r="CC362" t="str">
            <v>-</v>
          </cell>
          <cell r="CD362" t="str">
            <v>-</v>
          </cell>
          <cell r="CE362" t="str">
            <v>-</v>
          </cell>
          <cell r="CF362" t="str">
            <v>-</v>
          </cell>
          <cell r="CG362" t="str">
            <v>-</v>
          </cell>
          <cell r="CH362" t="str">
            <v>-</v>
          </cell>
          <cell r="CI362" t="str">
            <v>-</v>
          </cell>
          <cell r="CJ362" t="str">
            <v>-</v>
          </cell>
          <cell r="CK362" t="str">
            <v>-</v>
          </cell>
          <cell r="CL362" t="str">
            <v>-</v>
          </cell>
          <cell r="CM362" t="str">
            <v>-</v>
          </cell>
          <cell r="CN362" t="str">
            <v>-</v>
          </cell>
          <cell r="CO362" t="str">
            <v>-</v>
          </cell>
          <cell r="CP362" t="str">
            <v>-</v>
          </cell>
          <cell r="CQ362" t="str">
            <v>-</v>
          </cell>
          <cell r="CR362" t="str">
            <v>-</v>
          </cell>
          <cell r="CS362" t="str">
            <v>-</v>
          </cell>
          <cell r="CT362" t="str">
            <v>-</v>
          </cell>
          <cell r="CU362" t="str">
            <v>SAN PABLO YAGANIZA</v>
          </cell>
          <cell r="CV362" t="str">
            <v>-</v>
          </cell>
          <cell r="CW362" t="str">
            <v>-</v>
          </cell>
          <cell r="CX362" t="str">
            <v>-</v>
          </cell>
          <cell r="CY362" t="str">
            <v>-</v>
          </cell>
          <cell r="CZ362" t="str">
            <v>-</v>
          </cell>
          <cell r="DB362" t="str">
            <v>-</v>
          </cell>
          <cell r="DC362" t="str">
            <v>-</v>
          </cell>
          <cell r="DD362" t="str">
            <v>-</v>
          </cell>
          <cell r="DE362" t="str">
            <v>-</v>
          </cell>
          <cell r="DF362" t="str">
            <v>-</v>
          </cell>
          <cell r="DG362" t="str">
            <v>-</v>
          </cell>
        </row>
        <row r="363">
          <cell r="AT363" t="str">
            <v>-</v>
          </cell>
          <cell r="AU363" t="str">
            <v>-</v>
          </cell>
          <cell r="AV363" t="str">
            <v>-</v>
          </cell>
          <cell r="AW363" t="str">
            <v>-</v>
          </cell>
          <cell r="AX363" t="str">
            <v>-</v>
          </cell>
          <cell r="AY363" t="str">
            <v>-</v>
          </cell>
          <cell r="AZ363" t="str">
            <v>-</v>
          </cell>
          <cell r="BA363" t="str">
            <v>-</v>
          </cell>
          <cell r="BB363" t="str">
            <v>-</v>
          </cell>
          <cell r="BC363" t="str">
            <v>-</v>
          </cell>
          <cell r="BD363" t="str">
            <v>-</v>
          </cell>
          <cell r="BE363" t="str">
            <v>-</v>
          </cell>
          <cell r="BF363" t="str">
            <v>-</v>
          </cell>
          <cell r="BG363" t="str">
            <v>-</v>
          </cell>
          <cell r="BH363" t="str">
            <v>-</v>
          </cell>
          <cell r="BI363" t="str">
            <v>-</v>
          </cell>
          <cell r="BJ363" t="str">
            <v>-</v>
          </cell>
          <cell r="BK363" t="str">
            <v>-</v>
          </cell>
          <cell r="BL363" t="str">
            <v>-</v>
          </cell>
          <cell r="BM363" t="str">
            <v>20300</v>
          </cell>
          <cell r="BN363" t="str">
            <v>-</v>
          </cell>
          <cell r="BO363" t="str">
            <v>-</v>
          </cell>
          <cell r="BP363" t="str">
            <v>-</v>
          </cell>
          <cell r="BQ363" t="str">
            <v>-</v>
          </cell>
          <cell r="BR363" t="str">
            <v>-</v>
          </cell>
          <cell r="BS363" t="str">
            <v>-</v>
          </cell>
          <cell r="BT363" t="str">
            <v>-</v>
          </cell>
          <cell r="BU363" t="str">
            <v>-</v>
          </cell>
          <cell r="BV363" t="str">
            <v>-</v>
          </cell>
          <cell r="BW363" t="str">
            <v>-</v>
          </cell>
          <cell r="BX363" t="str">
            <v>-</v>
          </cell>
          <cell r="BY363" t="str">
            <v>-</v>
          </cell>
          <cell r="CB363" t="str">
            <v>-</v>
          </cell>
          <cell r="CC363" t="str">
            <v>-</v>
          </cell>
          <cell r="CD363" t="str">
            <v>-</v>
          </cell>
          <cell r="CE363" t="str">
            <v>-</v>
          </cell>
          <cell r="CF363" t="str">
            <v>-</v>
          </cell>
          <cell r="CG363" t="str">
            <v>-</v>
          </cell>
          <cell r="CH363" t="str">
            <v>-</v>
          </cell>
          <cell r="CI363" t="str">
            <v>-</v>
          </cell>
          <cell r="CJ363" t="str">
            <v>-</v>
          </cell>
          <cell r="CK363" t="str">
            <v>-</v>
          </cell>
          <cell r="CL363" t="str">
            <v>-</v>
          </cell>
          <cell r="CM363" t="str">
            <v>-</v>
          </cell>
          <cell r="CN363" t="str">
            <v>-</v>
          </cell>
          <cell r="CO363" t="str">
            <v>-</v>
          </cell>
          <cell r="CP363" t="str">
            <v>-</v>
          </cell>
          <cell r="CQ363" t="str">
            <v>-</v>
          </cell>
          <cell r="CR363" t="str">
            <v>-</v>
          </cell>
          <cell r="CS363" t="str">
            <v>-</v>
          </cell>
          <cell r="CT363" t="str">
            <v>-</v>
          </cell>
          <cell r="CU363" t="str">
            <v>SAN PEDRO AMUZGOS</v>
          </cell>
          <cell r="CV363" t="str">
            <v>-</v>
          </cell>
          <cell r="CW363" t="str">
            <v>-</v>
          </cell>
          <cell r="CX363" t="str">
            <v>-</v>
          </cell>
          <cell r="CY363" t="str">
            <v>-</v>
          </cell>
          <cell r="CZ363" t="str">
            <v>-</v>
          </cell>
          <cell r="DB363" t="str">
            <v>-</v>
          </cell>
          <cell r="DC363" t="str">
            <v>-</v>
          </cell>
          <cell r="DD363" t="str">
            <v>-</v>
          </cell>
          <cell r="DE363" t="str">
            <v>-</v>
          </cell>
          <cell r="DF363" t="str">
            <v>-</v>
          </cell>
          <cell r="DG363" t="str">
            <v>-</v>
          </cell>
        </row>
        <row r="364">
          <cell r="AT364" t="str">
            <v>-</v>
          </cell>
          <cell r="AU364" t="str">
            <v>-</v>
          </cell>
          <cell r="AV364" t="str">
            <v>-</v>
          </cell>
          <cell r="AW364" t="str">
            <v>-</v>
          </cell>
          <cell r="AX364" t="str">
            <v>-</v>
          </cell>
          <cell r="AY364" t="str">
            <v>-</v>
          </cell>
          <cell r="AZ364" t="str">
            <v>-</v>
          </cell>
          <cell r="BA364" t="str">
            <v>-</v>
          </cell>
          <cell r="BB364" t="str">
            <v>-</v>
          </cell>
          <cell r="BC364" t="str">
            <v>-</v>
          </cell>
          <cell r="BD364" t="str">
            <v>-</v>
          </cell>
          <cell r="BE364" t="str">
            <v>-</v>
          </cell>
          <cell r="BF364" t="str">
            <v>-</v>
          </cell>
          <cell r="BG364" t="str">
            <v>-</v>
          </cell>
          <cell r="BH364" t="str">
            <v>-</v>
          </cell>
          <cell r="BI364" t="str">
            <v>-</v>
          </cell>
          <cell r="BJ364" t="str">
            <v>-</v>
          </cell>
          <cell r="BK364" t="str">
            <v>-</v>
          </cell>
          <cell r="BL364" t="str">
            <v>-</v>
          </cell>
          <cell r="BM364" t="str">
            <v>20301</v>
          </cell>
          <cell r="BN364" t="str">
            <v>-</v>
          </cell>
          <cell r="BO364" t="str">
            <v>-</v>
          </cell>
          <cell r="BP364" t="str">
            <v>-</v>
          </cell>
          <cell r="BQ364" t="str">
            <v>-</v>
          </cell>
          <cell r="BR364" t="str">
            <v>-</v>
          </cell>
          <cell r="BS364" t="str">
            <v>-</v>
          </cell>
          <cell r="BT364" t="str">
            <v>-</v>
          </cell>
          <cell r="BU364" t="str">
            <v>-</v>
          </cell>
          <cell r="BV364" t="str">
            <v>-</v>
          </cell>
          <cell r="BW364" t="str">
            <v>-</v>
          </cell>
          <cell r="BX364" t="str">
            <v>-</v>
          </cell>
          <cell r="BY364" t="str">
            <v>-</v>
          </cell>
          <cell r="CB364" t="str">
            <v>-</v>
          </cell>
          <cell r="CC364" t="str">
            <v>-</v>
          </cell>
          <cell r="CD364" t="str">
            <v>-</v>
          </cell>
          <cell r="CE364" t="str">
            <v>-</v>
          </cell>
          <cell r="CF364" t="str">
            <v>-</v>
          </cell>
          <cell r="CG364" t="str">
            <v>-</v>
          </cell>
          <cell r="CH364" t="str">
            <v>-</v>
          </cell>
          <cell r="CI364" t="str">
            <v>-</v>
          </cell>
          <cell r="CJ364" t="str">
            <v>-</v>
          </cell>
          <cell r="CK364" t="str">
            <v>-</v>
          </cell>
          <cell r="CL364" t="str">
            <v>-</v>
          </cell>
          <cell r="CM364" t="str">
            <v>-</v>
          </cell>
          <cell r="CN364" t="str">
            <v>-</v>
          </cell>
          <cell r="CO364" t="str">
            <v>-</v>
          </cell>
          <cell r="CP364" t="str">
            <v>-</v>
          </cell>
          <cell r="CQ364" t="str">
            <v>-</v>
          </cell>
          <cell r="CR364" t="str">
            <v>-</v>
          </cell>
          <cell r="CS364" t="str">
            <v>-</v>
          </cell>
          <cell r="CT364" t="str">
            <v>-</v>
          </cell>
          <cell r="CU364" t="str">
            <v>SAN PEDRO APÓSTOL</v>
          </cell>
          <cell r="CV364" t="str">
            <v>-</v>
          </cell>
          <cell r="CW364" t="str">
            <v>-</v>
          </cell>
          <cell r="CX364" t="str">
            <v>-</v>
          </cell>
          <cell r="CY364" t="str">
            <v>-</v>
          </cell>
          <cell r="CZ364" t="str">
            <v>-</v>
          </cell>
          <cell r="DB364" t="str">
            <v>-</v>
          </cell>
          <cell r="DC364" t="str">
            <v>-</v>
          </cell>
          <cell r="DD364" t="str">
            <v>-</v>
          </cell>
          <cell r="DE364" t="str">
            <v>-</v>
          </cell>
          <cell r="DF364" t="str">
            <v>-</v>
          </cell>
          <cell r="DG364" t="str">
            <v>-</v>
          </cell>
        </row>
        <row r="365">
          <cell r="AT365" t="str">
            <v>-</v>
          </cell>
          <cell r="AU365" t="str">
            <v>-</v>
          </cell>
          <cell r="AV365" t="str">
            <v>-</v>
          </cell>
          <cell r="AW365" t="str">
            <v>-</v>
          </cell>
          <cell r="AX365" t="str">
            <v>-</v>
          </cell>
          <cell r="AY365" t="str">
            <v>-</v>
          </cell>
          <cell r="AZ365" t="str">
            <v>-</v>
          </cell>
          <cell r="BA365" t="str">
            <v>-</v>
          </cell>
          <cell r="BB365" t="str">
            <v>-</v>
          </cell>
          <cell r="BC365" t="str">
            <v>-</v>
          </cell>
          <cell r="BD365" t="str">
            <v>-</v>
          </cell>
          <cell r="BE365" t="str">
            <v>-</v>
          </cell>
          <cell r="BF365" t="str">
            <v>-</v>
          </cell>
          <cell r="BG365" t="str">
            <v>-</v>
          </cell>
          <cell r="BH365" t="str">
            <v>-</v>
          </cell>
          <cell r="BI365" t="str">
            <v>-</v>
          </cell>
          <cell r="BJ365" t="str">
            <v>-</v>
          </cell>
          <cell r="BK365" t="str">
            <v>-</v>
          </cell>
          <cell r="BL365" t="str">
            <v>-</v>
          </cell>
          <cell r="BM365" t="str">
            <v>20302</v>
          </cell>
          <cell r="BN365" t="str">
            <v>-</v>
          </cell>
          <cell r="BO365" t="str">
            <v>-</v>
          </cell>
          <cell r="BP365" t="str">
            <v>-</v>
          </cell>
          <cell r="BQ365" t="str">
            <v>-</v>
          </cell>
          <cell r="BR365" t="str">
            <v>-</v>
          </cell>
          <cell r="BS365" t="str">
            <v>-</v>
          </cell>
          <cell r="BT365" t="str">
            <v>-</v>
          </cell>
          <cell r="BU365" t="str">
            <v>-</v>
          </cell>
          <cell r="BV365" t="str">
            <v>-</v>
          </cell>
          <cell r="BW365" t="str">
            <v>-</v>
          </cell>
          <cell r="BX365" t="str">
            <v>-</v>
          </cell>
          <cell r="BY365" t="str">
            <v>-</v>
          </cell>
          <cell r="CB365" t="str">
            <v>-</v>
          </cell>
          <cell r="CC365" t="str">
            <v>-</v>
          </cell>
          <cell r="CD365" t="str">
            <v>-</v>
          </cell>
          <cell r="CE365" t="str">
            <v>-</v>
          </cell>
          <cell r="CF365" t="str">
            <v>-</v>
          </cell>
          <cell r="CG365" t="str">
            <v>-</v>
          </cell>
          <cell r="CH365" t="str">
            <v>-</v>
          </cell>
          <cell r="CI365" t="str">
            <v>-</v>
          </cell>
          <cell r="CJ365" t="str">
            <v>-</v>
          </cell>
          <cell r="CK365" t="str">
            <v>-</v>
          </cell>
          <cell r="CL365" t="str">
            <v>-</v>
          </cell>
          <cell r="CM365" t="str">
            <v>-</v>
          </cell>
          <cell r="CN365" t="str">
            <v>-</v>
          </cell>
          <cell r="CO365" t="str">
            <v>-</v>
          </cell>
          <cell r="CP365" t="str">
            <v>-</v>
          </cell>
          <cell r="CQ365" t="str">
            <v>-</v>
          </cell>
          <cell r="CR365" t="str">
            <v>-</v>
          </cell>
          <cell r="CS365" t="str">
            <v>-</v>
          </cell>
          <cell r="CT365" t="str">
            <v>-</v>
          </cell>
          <cell r="CU365" t="str">
            <v>SAN PEDRO ATOYAC</v>
          </cell>
          <cell r="CV365" t="str">
            <v>-</v>
          </cell>
          <cell r="CW365" t="str">
            <v>-</v>
          </cell>
          <cell r="CX365" t="str">
            <v>-</v>
          </cell>
          <cell r="CY365" t="str">
            <v>-</v>
          </cell>
          <cell r="CZ365" t="str">
            <v>-</v>
          </cell>
          <cell r="DB365" t="str">
            <v>-</v>
          </cell>
          <cell r="DC365" t="str">
            <v>-</v>
          </cell>
          <cell r="DD365" t="str">
            <v>-</v>
          </cell>
          <cell r="DE365" t="str">
            <v>-</v>
          </cell>
          <cell r="DF365" t="str">
            <v>-</v>
          </cell>
          <cell r="DG365" t="str">
            <v>-</v>
          </cell>
        </row>
        <row r="366">
          <cell r="AT366" t="str">
            <v>-</v>
          </cell>
          <cell r="AU366" t="str">
            <v>-</v>
          </cell>
          <cell r="AV366" t="str">
            <v>-</v>
          </cell>
          <cell r="AW366" t="str">
            <v>-</v>
          </cell>
          <cell r="AX366" t="str">
            <v>-</v>
          </cell>
          <cell r="AY366" t="str">
            <v>-</v>
          </cell>
          <cell r="AZ366" t="str">
            <v>-</v>
          </cell>
          <cell r="BA366" t="str">
            <v>-</v>
          </cell>
          <cell r="BB366" t="str">
            <v>-</v>
          </cell>
          <cell r="BC366" t="str">
            <v>-</v>
          </cell>
          <cell r="BD366" t="str">
            <v>-</v>
          </cell>
          <cell r="BE366" t="str">
            <v>-</v>
          </cell>
          <cell r="BF366" t="str">
            <v>-</v>
          </cell>
          <cell r="BG366" t="str">
            <v>-</v>
          </cell>
          <cell r="BH366" t="str">
            <v>-</v>
          </cell>
          <cell r="BI366" t="str">
            <v>-</v>
          </cell>
          <cell r="BJ366" t="str">
            <v>-</v>
          </cell>
          <cell r="BK366" t="str">
            <v>-</v>
          </cell>
          <cell r="BL366" t="str">
            <v>-</v>
          </cell>
          <cell r="BM366" t="str">
            <v>20303</v>
          </cell>
          <cell r="BN366" t="str">
            <v>-</v>
          </cell>
          <cell r="BO366" t="str">
            <v>-</v>
          </cell>
          <cell r="BP366" t="str">
            <v>-</v>
          </cell>
          <cell r="BQ366" t="str">
            <v>-</v>
          </cell>
          <cell r="BR366" t="str">
            <v>-</v>
          </cell>
          <cell r="BS366" t="str">
            <v>-</v>
          </cell>
          <cell r="BT366" t="str">
            <v>-</v>
          </cell>
          <cell r="BU366" t="str">
            <v>-</v>
          </cell>
          <cell r="BV366" t="str">
            <v>-</v>
          </cell>
          <cell r="BW366" t="str">
            <v>-</v>
          </cell>
          <cell r="BX366" t="str">
            <v>-</v>
          </cell>
          <cell r="BY366" t="str">
            <v>-</v>
          </cell>
          <cell r="CB366" t="str">
            <v>-</v>
          </cell>
          <cell r="CC366" t="str">
            <v>-</v>
          </cell>
          <cell r="CD366" t="str">
            <v>-</v>
          </cell>
          <cell r="CE366" t="str">
            <v>-</v>
          </cell>
          <cell r="CF366" t="str">
            <v>-</v>
          </cell>
          <cell r="CG366" t="str">
            <v>-</v>
          </cell>
          <cell r="CH366" t="str">
            <v>-</v>
          </cell>
          <cell r="CI366" t="str">
            <v>-</v>
          </cell>
          <cell r="CJ366" t="str">
            <v>-</v>
          </cell>
          <cell r="CK366" t="str">
            <v>-</v>
          </cell>
          <cell r="CL366" t="str">
            <v>-</v>
          </cell>
          <cell r="CM366" t="str">
            <v>-</v>
          </cell>
          <cell r="CN366" t="str">
            <v>-</v>
          </cell>
          <cell r="CO366" t="str">
            <v>-</v>
          </cell>
          <cell r="CP366" t="str">
            <v>-</v>
          </cell>
          <cell r="CQ366" t="str">
            <v>-</v>
          </cell>
          <cell r="CR366" t="str">
            <v>-</v>
          </cell>
          <cell r="CS366" t="str">
            <v>-</v>
          </cell>
          <cell r="CT366" t="str">
            <v>-</v>
          </cell>
          <cell r="CU366" t="str">
            <v>SAN PEDRO CAJONOS</v>
          </cell>
          <cell r="CV366" t="str">
            <v>-</v>
          </cell>
          <cell r="CW366" t="str">
            <v>-</v>
          </cell>
          <cell r="CX366" t="str">
            <v>-</v>
          </cell>
          <cell r="CY366" t="str">
            <v>-</v>
          </cell>
          <cell r="CZ366" t="str">
            <v>-</v>
          </cell>
          <cell r="DB366" t="str">
            <v>-</v>
          </cell>
          <cell r="DC366" t="str">
            <v>-</v>
          </cell>
          <cell r="DD366" t="str">
            <v>-</v>
          </cell>
          <cell r="DE366" t="str">
            <v>-</v>
          </cell>
          <cell r="DF366" t="str">
            <v>-</v>
          </cell>
          <cell r="DG366" t="str">
            <v>-</v>
          </cell>
        </row>
        <row r="367">
          <cell r="AT367" t="str">
            <v>-</v>
          </cell>
          <cell r="AU367" t="str">
            <v>-</v>
          </cell>
          <cell r="AV367" t="str">
            <v>-</v>
          </cell>
          <cell r="AW367" t="str">
            <v>-</v>
          </cell>
          <cell r="AX367" t="str">
            <v>-</v>
          </cell>
          <cell r="AY367" t="str">
            <v>-</v>
          </cell>
          <cell r="AZ367" t="str">
            <v>-</v>
          </cell>
          <cell r="BA367" t="str">
            <v>-</v>
          </cell>
          <cell r="BB367" t="str">
            <v>-</v>
          </cell>
          <cell r="BC367" t="str">
            <v>-</v>
          </cell>
          <cell r="BD367" t="str">
            <v>-</v>
          </cell>
          <cell r="BE367" t="str">
            <v>-</v>
          </cell>
          <cell r="BF367" t="str">
            <v>-</v>
          </cell>
          <cell r="BG367" t="str">
            <v>-</v>
          </cell>
          <cell r="BH367" t="str">
            <v>-</v>
          </cell>
          <cell r="BI367" t="str">
            <v>-</v>
          </cell>
          <cell r="BJ367" t="str">
            <v>-</v>
          </cell>
          <cell r="BK367" t="str">
            <v>-</v>
          </cell>
          <cell r="BL367" t="str">
            <v>-</v>
          </cell>
          <cell r="BM367" t="str">
            <v>20304</v>
          </cell>
          <cell r="BN367" t="str">
            <v>-</v>
          </cell>
          <cell r="BO367" t="str">
            <v>-</v>
          </cell>
          <cell r="BP367" t="str">
            <v>-</v>
          </cell>
          <cell r="BQ367" t="str">
            <v>-</v>
          </cell>
          <cell r="BR367" t="str">
            <v>-</v>
          </cell>
          <cell r="BS367" t="str">
            <v>-</v>
          </cell>
          <cell r="BT367" t="str">
            <v>-</v>
          </cell>
          <cell r="BU367" t="str">
            <v>-</v>
          </cell>
          <cell r="BV367" t="str">
            <v>-</v>
          </cell>
          <cell r="BW367" t="str">
            <v>-</v>
          </cell>
          <cell r="BX367" t="str">
            <v>-</v>
          </cell>
          <cell r="BY367" t="str">
            <v>-</v>
          </cell>
          <cell r="CB367" t="str">
            <v>-</v>
          </cell>
          <cell r="CC367" t="str">
            <v>-</v>
          </cell>
          <cell r="CD367" t="str">
            <v>-</v>
          </cell>
          <cell r="CE367" t="str">
            <v>-</v>
          </cell>
          <cell r="CF367" t="str">
            <v>-</v>
          </cell>
          <cell r="CG367" t="str">
            <v>-</v>
          </cell>
          <cell r="CH367" t="str">
            <v>-</v>
          </cell>
          <cell r="CI367" t="str">
            <v>-</v>
          </cell>
          <cell r="CJ367" t="str">
            <v>-</v>
          </cell>
          <cell r="CK367" t="str">
            <v>-</v>
          </cell>
          <cell r="CL367" t="str">
            <v>-</v>
          </cell>
          <cell r="CM367" t="str">
            <v>-</v>
          </cell>
          <cell r="CN367" t="str">
            <v>-</v>
          </cell>
          <cell r="CO367" t="str">
            <v>-</v>
          </cell>
          <cell r="CP367" t="str">
            <v>-</v>
          </cell>
          <cell r="CQ367" t="str">
            <v>-</v>
          </cell>
          <cell r="CR367" t="str">
            <v>-</v>
          </cell>
          <cell r="CS367" t="str">
            <v>-</v>
          </cell>
          <cell r="CT367" t="str">
            <v>-</v>
          </cell>
          <cell r="CU367" t="str">
            <v>SAN PEDRO COXCALTEPEC CÁNTAROS</v>
          </cell>
          <cell r="CV367" t="str">
            <v>-</v>
          </cell>
          <cell r="CW367" t="str">
            <v>-</v>
          </cell>
          <cell r="CX367" t="str">
            <v>-</v>
          </cell>
          <cell r="CY367" t="str">
            <v>-</v>
          </cell>
          <cell r="CZ367" t="str">
            <v>-</v>
          </cell>
          <cell r="DB367" t="str">
            <v>-</v>
          </cell>
          <cell r="DC367" t="str">
            <v>-</v>
          </cell>
          <cell r="DD367" t="str">
            <v>-</v>
          </cell>
          <cell r="DE367" t="str">
            <v>-</v>
          </cell>
          <cell r="DF367" t="str">
            <v>-</v>
          </cell>
          <cell r="DG367" t="str">
            <v>-</v>
          </cell>
        </row>
        <row r="368">
          <cell r="AT368" t="str">
            <v>-</v>
          </cell>
          <cell r="AU368" t="str">
            <v>-</v>
          </cell>
          <cell r="AV368" t="str">
            <v>-</v>
          </cell>
          <cell r="AW368" t="str">
            <v>-</v>
          </cell>
          <cell r="AX368" t="str">
            <v>-</v>
          </cell>
          <cell r="AY368" t="str">
            <v>-</v>
          </cell>
          <cell r="AZ368" t="str">
            <v>-</v>
          </cell>
          <cell r="BA368" t="str">
            <v>-</v>
          </cell>
          <cell r="BB368" t="str">
            <v>-</v>
          </cell>
          <cell r="BC368" t="str">
            <v>-</v>
          </cell>
          <cell r="BD368" t="str">
            <v>-</v>
          </cell>
          <cell r="BE368" t="str">
            <v>-</v>
          </cell>
          <cell r="BF368" t="str">
            <v>-</v>
          </cell>
          <cell r="BG368" t="str">
            <v>-</v>
          </cell>
          <cell r="BH368" t="str">
            <v>-</v>
          </cell>
          <cell r="BI368" t="str">
            <v>-</v>
          </cell>
          <cell r="BJ368" t="str">
            <v>-</v>
          </cell>
          <cell r="BK368" t="str">
            <v>-</v>
          </cell>
          <cell r="BL368" t="str">
            <v>-</v>
          </cell>
          <cell r="BM368" t="str">
            <v>20305</v>
          </cell>
          <cell r="BN368" t="str">
            <v>-</v>
          </cell>
          <cell r="BO368" t="str">
            <v>-</v>
          </cell>
          <cell r="BP368" t="str">
            <v>-</v>
          </cell>
          <cell r="BQ368" t="str">
            <v>-</v>
          </cell>
          <cell r="BR368" t="str">
            <v>-</v>
          </cell>
          <cell r="BS368" t="str">
            <v>-</v>
          </cell>
          <cell r="BT368" t="str">
            <v>-</v>
          </cell>
          <cell r="BU368" t="str">
            <v>-</v>
          </cell>
          <cell r="BV368" t="str">
            <v>-</v>
          </cell>
          <cell r="BW368" t="str">
            <v>-</v>
          </cell>
          <cell r="BX368" t="str">
            <v>-</v>
          </cell>
          <cell r="BY368" t="str">
            <v>-</v>
          </cell>
          <cell r="CB368" t="str">
            <v>-</v>
          </cell>
          <cell r="CC368" t="str">
            <v>-</v>
          </cell>
          <cell r="CD368" t="str">
            <v>-</v>
          </cell>
          <cell r="CE368" t="str">
            <v>-</v>
          </cell>
          <cell r="CF368" t="str">
            <v>-</v>
          </cell>
          <cell r="CG368" t="str">
            <v>-</v>
          </cell>
          <cell r="CH368" t="str">
            <v>-</v>
          </cell>
          <cell r="CI368" t="str">
            <v>-</v>
          </cell>
          <cell r="CJ368" t="str">
            <v>-</v>
          </cell>
          <cell r="CK368" t="str">
            <v>-</v>
          </cell>
          <cell r="CL368" t="str">
            <v>-</v>
          </cell>
          <cell r="CM368" t="str">
            <v>-</v>
          </cell>
          <cell r="CN368" t="str">
            <v>-</v>
          </cell>
          <cell r="CO368" t="str">
            <v>-</v>
          </cell>
          <cell r="CP368" t="str">
            <v>-</v>
          </cell>
          <cell r="CQ368" t="str">
            <v>-</v>
          </cell>
          <cell r="CR368" t="str">
            <v>-</v>
          </cell>
          <cell r="CS368" t="str">
            <v>-</v>
          </cell>
          <cell r="CT368" t="str">
            <v>-</v>
          </cell>
          <cell r="CU368" t="str">
            <v>SAN PEDRO COMITANCILLO</v>
          </cell>
          <cell r="CV368" t="str">
            <v>-</v>
          </cell>
          <cell r="CW368" t="str">
            <v>-</v>
          </cell>
          <cell r="CX368" t="str">
            <v>-</v>
          </cell>
          <cell r="CY368" t="str">
            <v>-</v>
          </cell>
          <cell r="CZ368" t="str">
            <v>-</v>
          </cell>
          <cell r="DB368" t="str">
            <v>-</v>
          </cell>
          <cell r="DC368" t="str">
            <v>-</v>
          </cell>
          <cell r="DD368" t="str">
            <v>-</v>
          </cell>
          <cell r="DE368" t="str">
            <v>-</v>
          </cell>
          <cell r="DF368" t="str">
            <v>-</v>
          </cell>
          <cell r="DG368" t="str">
            <v>-</v>
          </cell>
        </row>
        <row r="369">
          <cell r="AT369" t="str">
            <v>-</v>
          </cell>
          <cell r="AU369" t="str">
            <v>-</v>
          </cell>
          <cell r="AV369" t="str">
            <v>-</v>
          </cell>
          <cell r="AW369" t="str">
            <v>-</v>
          </cell>
          <cell r="AX369" t="str">
            <v>-</v>
          </cell>
          <cell r="AY369" t="str">
            <v>-</v>
          </cell>
          <cell r="AZ369" t="str">
            <v>-</v>
          </cell>
          <cell r="BA369" t="str">
            <v>-</v>
          </cell>
          <cell r="BB369" t="str">
            <v>-</v>
          </cell>
          <cell r="BC369" t="str">
            <v>-</v>
          </cell>
          <cell r="BD369" t="str">
            <v>-</v>
          </cell>
          <cell r="BE369" t="str">
            <v>-</v>
          </cell>
          <cell r="BF369" t="str">
            <v>-</v>
          </cell>
          <cell r="BG369" t="str">
            <v>-</v>
          </cell>
          <cell r="BH369" t="str">
            <v>-</v>
          </cell>
          <cell r="BI369" t="str">
            <v>-</v>
          </cell>
          <cell r="BJ369" t="str">
            <v>-</v>
          </cell>
          <cell r="BK369" t="str">
            <v>-</v>
          </cell>
          <cell r="BL369" t="str">
            <v>-</v>
          </cell>
          <cell r="BM369" t="str">
            <v>20306</v>
          </cell>
          <cell r="BN369" t="str">
            <v>-</v>
          </cell>
          <cell r="BO369" t="str">
            <v>-</v>
          </cell>
          <cell r="BP369" t="str">
            <v>-</v>
          </cell>
          <cell r="BQ369" t="str">
            <v>-</v>
          </cell>
          <cell r="BR369" t="str">
            <v>-</v>
          </cell>
          <cell r="BS369" t="str">
            <v>-</v>
          </cell>
          <cell r="BT369" t="str">
            <v>-</v>
          </cell>
          <cell r="BU369" t="str">
            <v>-</v>
          </cell>
          <cell r="BV369" t="str">
            <v>-</v>
          </cell>
          <cell r="BW369" t="str">
            <v>-</v>
          </cell>
          <cell r="BX369" t="str">
            <v>-</v>
          </cell>
          <cell r="BY369" t="str">
            <v>-</v>
          </cell>
          <cell r="CB369" t="str">
            <v>-</v>
          </cell>
          <cell r="CC369" t="str">
            <v>-</v>
          </cell>
          <cell r="CD369" t="str">
            <v>-</v>
          </cell>
          <cell r="CE369" t="str">
            <v>-</v>
          </cell>
          <cell r="CF369" t="str">
            <v>-</v>
          </cell>
          <cell r="CG369" t="str">
            <v>-</v>
          </cell>
          <cell r="CH369" t="str">
            <v>-</v>
          </cell>
          <cell r="CI369" t="str">
            <v>-</v>
          </cell>
          <cell r="CJ369" t="str">
            <v>-</v>
          </cell>
          <cell r="CK369" t="str">
            <v>-</v>
          </cell>
          <cell r="CL369" t="str">
            <v>-</v>
          </cell>
          <cell r="CM369" t="str">
            <v>-</v>
          </cell>
          <cell r="CN369" t="str">
            <v>-</v>
          </cell>
          <cell r="CO369" t="str">
            <v>-</v>
          </cell>
          <cell r="CP369" t="str">
            <v>-</v>
          </cell>
          <cell r="CQ369" t="str">
            <v>-</v>
          </cell>
          <cell r="CR369" t="str">
            <v>-</v>
          </cell>
          <cell r="CS369" t="str">
            <v>-</v>
          </cell>
          <cell r="CT369" t="str">
            <v>-</v>
          </cell>
          <cell r="CU369" t="str">
            <v>SAN PEDRO EL ALTO</v>
          </cell>
          <cell r="CV369" t="str">
            <v>-</v>
          </cell>
          <cell r="CW369" t="str">
            <v>-</v>
          </cell>
          <cell r="CX369" t="str">
            <v>-</v>
          </cell>
          <cell r="CY369" t="str">
            <v>-</v>
          </cell>
          <cell r="CZ369" t="str">
            <v>-</v>
          </cell>
          <cell r="DB369" t="str">
            <v>-</v>
          </cell>
          <cell r="DC369" t="str">
            <v>-</v>
          </cell>
          <cell r="DD369" t="str">
            <v>-</v>
          </cell>
          <cell r="DE369" t="str">
            <v>-</v>
          </cell>
          <cell r="DF369" t="str">
            <v>-</v>
          </cell>
          <cell r="DG369" t="str">
            <v>-</v>
          </cell>
        </row>
        <row r="370">
          <cell r="AT370" t="str">
            <v>-</v>
          </cell>
          <cell r="AU370" t="str">
            <v>-</v>
          </cell>
          <cell r="AV370" t="str">
            <v>-</v>
          </cell>
          <cell r="AW370" t="str">
            <v>-</v>
          </cell>
          <cell r="AX370" t="str">
            <v>-</v>
          </cell>
          <cell r="AY370" t="str">
            <v>-</v>
          </cell>
          <cell r="AZ370" t="str">
            <v>-</v>
          </cell>
          <cell r="BA370" t="str">
            <v>-</v>
          </cell>
          <cell r="BB370" t="str">
            <v>-</v>
          </cell>
          <cell r="BC370" t="str">
            <v>-</v>
          </cell>
          <cell r="BD370" t="str">
            <v>-</v>
          </cell>
          <cell r="BE370" t="str">
            <v>-</v>
          </cell>
          <cell r="BF370" t="str">
            <v>-</v>
          </cell>
          <cell r="BG370" t="str">
            <v>-</v>
          </cell>
          <cell r="BH370" t="str">
            <v>-</v>
          </cell>
          <cell r="BI370" t="str">
            <v>-</v>
          </cell>
          <cell r="BJ370" t="str">
            <v>-</v>
          </cell>
          <cell r="BK370" t="str">
            <v>-</v>
          </cell>
          <cell r="BL370" t="str">
            <v>-</v>
          </cell>
          <cell r="BM370" t="str">
            <v>20307</v>
          </cell>
          <cell r="BN370" t="str">
            <v>-</v>
          </cell>
          <cell r="BO370" t="str">
            <v>-</v>
          </cell>
          <cell r="BP370" t="str">
            <v>-</v>
          </cell>
          <cell r="BQ370" t="str">
            <v>-</v>
          </cell>
          <cell r="BR370" t="str">
            <v>-</v>
          </cell>
          <cell r="BS370" t="str">
            <v>-</v>
          </cell>
          <cell r="BT370" t="str">
            <v>-</v>
          </cell>
          <cell r="BU370" t="str">
            <v>-</v>
          </cell>
          <cell r="BV370" t="str">
            <v>-</v>
          </cell>
          <cell r="BW370" t="str">
            <v>-</v>
          </cell>
          <cell r="BX370" t="str">
            <v>-</v>
          </cell>
          <cell r="BY370" t="str">
            <v>-</v>
          </cell>
          <cell r="CB370" t="str">
            <v>-</v>
          </cell>
          <cell r="CC370" t="str">
            <v>-</v>
          </cell>
          <cell r="CD370" t="str">
            <v>-</v>
          </cell>
          <cell r="CE370" t="str">
            <v>-</v>
          </cell>
          <cell r="CF370" t="str">
            <v>-</v>
          </cell>
          <cell r="CG370" t="str">
            <v>-</v>
          </cell>
          <cell r="CH370" t="str">
            <v>-</v>
          </cell>
          <cell r="CI370" t="str">
            <v>-</v>
          </cell>
          <cell r="CJ370" t="str">
            <v>-</v>
          </cell>
          <cell r="CK370" t="str">
            <v>-</v>
          </cell>
          <cell r="CL370" t="str">
            <v>-</v>
          </cell>
          <cell r="CM370" t="str">
            <v>-</v>
          </cell>
          <cell r="CN370" t="str">
            <v>-</v>
          </cell>
          <cell r="CO370" t="str">
            <v>-</v>
          </cell>
          <cell r="CP370" t="str">
            <v>-</v>
          </cell>
          <cell r="CQ370" t="str">
            <v>-</v>
          </cell>
          <cell r="CR370" t="str">
            <v>-</v>
          </cell>
          <cell r="CS370" t="str">
            <v>-</v>
          </cell>
          <cell r="CT370" t="str">
            <v>-</v>
          </cell>
          <cell r="CU370" t="str">
            <v>SAN PEDRO HUAMELULA</v>
          </cell>
          <cell r="CV370" t="str">
            <v>-</v>
          </cell>
          <cell r="CW370" t="str">
            <v>-</v>
          </cell>
          <cell r="CX370" t="str">
            <v>-</v>
          </cell>
          <cell r="CY370" t="str">
            <v>-</v>
          </cell>
          <cell r="CZ370" t="str">
            <v>-</v>
          </cell>
          <cell r="DB370" t="str">
            <v>-</v>
          </cell>
          <cell r="DC370" t="str">
            <v>-</v>
          </cell>
          <cell r="DD370" t="str">
            <v>-</v>
          </cell>
          <cell r="DE370" t="str">
            <v>-</v>
          </cell>
          <cell r="DF370" t="str">
            <v>-</v>
          </cell>
          <cell r="DG370" t="str">
            <v>-</v>
          </cell>
        </row>
        <row r="371">
          <cell r="AT371" t="str">
            <v>-</v>
          </cell>
          <cell r="AU371" t="str">
            <v>-</v>
          </cell>
          <cell r="AV371" t="str">
            <v>-</v>
          </cell>
          <cell r="AW371" t="str">
            <v>-</v>
          </cell>
          <cell r="AX371" t="str">
            <v>-</v>
          </cell>
          <cell r="AY371" t="str">
            <v>-</v>
          </cell>
          <cell r="AZ371" t="str">
            <v>-</v>
          </cell>
          <cell r="BA371" t="str">
            <v>-</v>
          </cell>
          <cell r="BB371" t="str">
            <v>-</v>
          </cell>
          <cell r="BC371" t="str">
            <v>-</v>
          </cell>
          <cell r="BD371" t="str">
            <v>-</v>
          </cell>
          <cell r="BE371" t="str">
            <v>-</v>
          </cell>
          <cell r="BF371" t="str">
            <v>-</v>
          </cell>
          <cell r="BG371" t="str">
            <v>-</v>
          </cell>
          <cell r="BH371" t="str">
            <v>-</v>
          </cell>
          <cell r="BI371" t="str">
            <v>-</v>
          </cell>
          <cell r="BJ371" t="str">
            <v>-</v>
          </cell>
          <cell r="BK371" t="str">
            <v>-</v>
          </cell>
          <cell r="BL371" t="str">
            <v>-</v>
          </cell>
          <cell r="BM371" t="str">
            <v>20308</v>
          </cell>
          <cell r="BN371" t="str">
            <v>-</v>
          </cell>
          <cell r="BO371" t="str">
            <v>-</v>
          </cell>
          <cell r="BP371" t="str">
            <v>-</v>
          </cell>
          <cell r="BQ371" t="str">
            <v>-</v>
          </cell>
          <cell r="BR371" t="str">
            <v>-</v>
          </cell>
          <cell r="BS371" t="str">
            <v>-</v>
          </cell>
          <cell r="BT371" t="str">
            <v>-</v>
          </cell>
          <cell r="BU371" t="str">
            <v>-</v>
          </cell>
          <cell r="BV371" t="str">
            <v>-</v>
          </cell>
          <cell r="BW371" t="str">
            <v>-</v>
          </cell>
          <cell r="BX371" t="str">
            <v>-</v>
          </cell>
          <cell r="BY371" t="str">
            <v>-</v>
          </cell>
          <cell r="CB371" t="str">
            <v>-</v>
          </cell>
          <cell r="CC371" t="str">
            <v>-</v>
          </cell>
          <cell r="CD371" t="str">
            <v>-</v>
          </cell>
          <cell r="CE371" t="str">
            <v>-</v>
          </cell>
          <cell r="CF371" t="str">
            <v>-</v>
          </cell>
          <cell r="CG371" t="str">
            <v>-</v>
          </cell>
          <cell r="CH371" t="str">
            <v>-</v>
          </cell>
          <cell r="CI371" t="str">
            <v>-</v>
          </cell>
          <cell r="CJ371" t="str">
            <v>-</v>
          </cell>
          <cell r="CK371" t="str">
            <v>-</v>
          </cell>
          <cell r="CL371" t="str">
            <v>-</v>
          </cell>
          <cell r="CM371" t="str">
            <v>-</v>
          </cell>
          <cell r="CN371" t="str">
            <v>-</v>
          </cell>
          <cell r="CO371" t="str">
            <v>-</v>
          </cell>
          <cell r="CP371" t="str">
            <v>-</v>
          </cell>
          <cell r="CQ371" t="str">
            <v>-</v>
          </cell>
          <cell r="CR371" t="str">
            <v>-</v>
          </cell>
          <cell r="CS371" t="str">
            <v>-</v>
          </cell>
          <cell r="CT371" t="str">
            <v>-</v>
          </cell>
          <cell r="CU371" t="str">
            <v>SAN PEDRO HUILOTEPEC</v>
          </cell>
          <cell r="CV371" t="str">
            <v>-</v>
          </cell>
          <cell r="CW371" t="str">
            <v>-</v>
          </cell>
          <cell r="CX371" t="str">
            <v>-</v>
          </cell>
          <cell r="CY371" t="str">
            <v>-</v>
          </cell>
          <cell r="CZ371" t="str">
            <v>-</v>
          </cell>
          <cell r="DB371" t="str">
            <v>-</v>
          </cell>
          <cell r="DC371" t="str">
            <v>-</v>
          </cell>
          <cell r="DD371" t="str">
            <v>-</v>
          </cell>
          <cell r="DE371" t="str">
            <v>-</v>
          </cell>
          <cell r="DF371" t="str">
            <v>-</v>
          </cell>
          <cell r="DG371" t="str">
            <v>-</v>
          </cell>
        </row>
        <row r="372">
          <cell r="AT372" t="str">
            <v>-</v>
          </cell>
          <cell r="AU372" t="str">
            <v>-</v>
          </cell>
          <cell r="AV372" t="str">
            <v>-</v>
          </cell>
          <cell r="AW372" t="str">
            <v>-</v>
          </cell>
          <cell r="AX372" t="str">
            <v>-</v>
          </cell>
          <cell r="AY372" t="str">
            <v>-</v>
          </cell>
          <cell r="AZ372" t="str">
            <v>-</v>
          </cell>
          <cell r="BA372" t="str">
            <v>-</v>
          </cell>
          <cell r="BB372" t="str">
            <v>-</v>
          </cell>
          <cell r="BC372" t="str">
            <v>-</v>
          </cell>
          <cell r="BD372" t="str">
            <v>-</v>
          </cell>
          <cell r="BE372" t="str">
            <v>-</v>
          </cell>
          <cell r="BF372" t="str">
            <v>-</v>
          </cell>
          <cell r="BG372" t="str">
            <v>-</v>
          </cell>
          <cell r="BH372" t="str">
            <v>-</v>
          </cell>
          <cell r="BI372" t="str">
            <v>-</v>
          </cell>
          <cell r="BJ372" t="str">
            <v>-</v>
          </cell>
          <cell r="BK372" t="str">
            <v>-</v>
          </cell>
          <cell r="BL372" t="str">
            <v>-</v>
          </cell>
          <cell r="BM372" t="str">
            <v>20309</v>
          </cell>
          <cell r="BN372" t="str">
            <v>-</v>
          </cell>
          <cell r="BO372" t="str">
            <v>-</v>
          </cell>
          <cell r="BP372" t="str">
            <v>-</v>
          </cell>
          <cell r="BQ372" t="str">
            <v>-</v>
          </cell>
          <cell r="BR372" t="str">
            <v>-</v>
          </cell>
          <cell r="BS372" t="str">
            <v>-</v>
          </cell>
          <cell r="BT372" t="str">
            <v>-</v>
          </cell>
          <cell r="BU372" t="str">
            <v>-</v>
          </cell>
          <cell r="BV372" t="str">
            <v>-</v>
          </cell>
          <cell r="BW372" t="str">
            <v>-</v>
          </cell>
          <cell r="BX372" t="str">
            <v>-</v>
          </cell>
          <cell r="BY372" t="str">
            <v>-</v>
          </cell>
          <cell r="CB372" t="str">
            <v>-</v>
          </cell>
          <cell r="CC372" t="str">
            <v>-</v>
          </cell>
          <cell r="CD372" t="str">
            <v>-</v>
          </cell>
          <cell r="CE372" t="str">
            <v>-</v>
          </cell>
          <cell r="CF372" t="str">
            <v>-</v>
          </cell>
          <cell r="CG372" t="str">
            <v>-</v>
          </cell>
          <cell r="CH372" t="str">
            <v>-</v>
          </cell>
          <cell r="CI372" t="str">
            <v>-</v>
          </cell>
          <cell r="CJ372" t="str">
            <v>-</v>
          </cell>
          <cell r="CK372" t="str">
            <v>-</v>
          </cell>
          <cell r="CL372" t="str">
            <v>-</v>
          </cell>
          <cell r="CM372" t="str">
            <v>-</v>
          </cell>
          <cell r="CN372" t="str">
            <v>-</v>
          </cell>
          <cell r="CO372" t="str">
            <v>-</v>
          </cell>
          <cell r="CP372" t="str">
            <v>-</v>
          </cell>
          <cell r="CQ372" t="str">
            <v>-</v>
          </cell>
          <cell r="CR372" t="str">
            <v>-</v>
          </cell>
          <cell r="CS372" t="str">
            <v>-</v>
          </cell>
          <cell r="CT372" t="str">
            <v>-</v>
          </cell>
          <cell r="CU372" t="str">
            <v>SAN PEDRO IXCATLÁN</v>
          </cell>
          <cell r="CV372" t="str">
            <v>-</v>
          </cell>
          <cell r="CW372" t="str">
            <v>-</v>
          </cell>
          <cell r="CX372" t="str">
            <v>-</v>
          </cell>
          <cell r="CY372" t="str">
            <v>-</v>
          </cell>
          <cell r="CZ372" t="str">
            <v>-</v>
          </cell>
          <cell r="DB372" t="str">
            <v>-</v>
          </cell>
          <cell r="DC372" t="str">
            <v>-</v>
          </cell>
          <cell r="DD372" t="str">
            <v>-</v>
          </cell>
          <cell r="DE372" t="str">
            <v>-</v>
          </cell>
          <cell r="DF372" t="str">
            <v>-</v>
          </cell>
          <cell r="DG372" t="str">
            <v>-</v>
          </cell>
        </row>
        <row r="373">
          <cell r="AT373" t="str">
            <v>-</v>
          </cell>
          <cell r="AU373" t="str">
            <v>-</v>
          </cell>
          <cell r="AV373" t="str">
            <v>-</v>
          </cell>
          <cell r="AW373" t="str">
            <v>-</v>
          </cell>
          <cell r="AX373" t="str">
            <v>-</v>
          </cell>
          <cell r="AY373" t="str">
            <v>-</v>
          </cell>
          <cell r="AZ373" t="str">
            <v>-</v>
          </cell>
          <cell r="BA373" t="str">
            <v>-</v>
          </cell>
          <cell r="BB373" t="str">
            <v>-</v>
          </cell>
          <cell r="BC373" t="str">
            <v>-</v>
          </cell>
          <cell r="BD373" t="str">
            <v>-</v>
          </cell>
          <cell r="BE373" t="str">
            <v>-</v>
          </cell>
          <cell r="BF373" t="str">
            <v>-</v>
          </cell>
          <cell r="BG373" t="str">
            <v>-</v>
          </cell>
          <cell r="BH373" t="str">
            <v>-</v>
          </cell>
          <cell r="BI373" t="str">
            <v>-</v>
          </cell>
          <cell r="BJ373" t="str">
            <v>-</v>
          </cell>
          <cell r="BK373" t="str">
            <v>-</v>
          </cell>
          <cell r="BL373" t="str">
            <v>-</v>
          </cell>
          <cell r="BM373" t="str">
            <v>20310</v>
          </cell>
          <cell r="BN373" t="str">
            <v>-</v>
          </cell>
          <cell r="BO373" t="str">
            <v>-</v>
          </cell>
          <cell r="BP373" t="str">
            <v>-</v>
          </cell>
          <cell r="BQ373" t="str">
            <v>-</v>
          </cell>
          <cell r="BR373" t="str">
            <v>-</v>
          </cell>
          <cell r="BS373" t="str">
            <v>-</v>
          </cell>
          <cell r="BT373" t="str">
            <v>-</v>
          </cell>
          <cell r="BU373" t="str">
            <v>-</v>
          </cell>
          <cell r="BV373" t="str">
            <v>-</v>
          </cell>
          <cell r="BW373" t="str">
            <v>-</v>
          </cell>
          <cell r="BX373" t="str">
            <v>-</v>
          </cell>
          <cell r="BY373" t="str">
            <v>-</v>
          </cell>
          <cell r="CB373" t="str">
            <v>-</v>
          </cell>
          <cell r="CC373" t="str">
            <v>-</v>
          </cell>
          <cell r="CD373" t="str">
            <v>-</v>
          </cell>
          <cell r="CE373" t="str">
            <v>-</v>
          </cell>
          <cell r="CF373" t="str">
            <v>-</v>
          </cell>
          <cell r="CG373" t="str">
            <v>-</v>
          </cell>
          <cell r="CH373" t="str">
            <v>-</v>
          </cell>
          <cell r="CI373" t="str">
            <v>-</v>
          </cell>
          <cell r="CJ373" t="str">
            <v>-</v>
          </cell>
          <cell r="CK373" t="str">
            <v>-</v>
          </cell>
          <cell r="CL373" t="str">
            <v>-</v>
          </cell>
          <cell r="CM373" t="str">
            <v>-</v>
          </cell>
          <cell r="CN373" t="str">
            <v>-</v>
          </cell>
          <cell r="CO373" t="str">
            <v>-</v>
          </cell>
          <cell r="CP373" t="str">
            <v>-</v>
          </cell>
          <cell r="CQ373" t="str">
            <v>-</v>
          </cell>
          <cell r="CR373" t="str">
            <v>-</v>
          </cell>
          <cell r="CS373" t="str">
            <v>-</v>
          </cell>
          <cell r="CT373" t="str">
            <v>-</v>
          </cell>
          <cell r="CU373" t="str">
            <v>SAN PEDRO IXTLAHUACA</v>
          </cell>
          <cell r="CV373" t="str">
            <v>-</v>
          </cell>
          <cell r="CW373" t="str">
            <v>-</v>
          </cell>
          <cell r="CX373" t="str">
            <v>-</v>
          </cell>
          <cell r="CY373" t="str">
            <v>-</v>
          </cell>
          <cell r="CZ373" t="str">
            <v>-</v>
          </cell>
          <cell r="DB373" t="str">
            <v>-</v>
          </cell>
          <cell r="DC373" t="str">
            <v>-</v>
          </cell>
          <cell r="DD373" t="str">
            <v>-</v>
          </cell>
          <cell r="DE373" t="str">
            <v>-</v>
          </cell>
          <cell r="DF373" t="str">
            <v>-</v>
          </cell>
          <cell r="DG373" t="str">
            <v>-</v>
          </cell>
        </row>
        <row r="374">
          <cell r="AT374" t="str">
            <v>-</v>
          </cell>
          <cell r="AU374" t="str">
            <v>-</v>
          </cell>
          <cell r="AV374" t="str">
            <v>-</v>
          </cell>
          <cell r="AW374" t="str">
            <v>-</v>
          </cell>
          <cell r="AX374" t="str">
            <v>-</v>
          </cell>
          <cell r="AY374" t="str">
            <v>-</v>
          </cell>
          <cell r="AZ374" t="str">
            <v>-</v>
          </cell>
          <cell r="BA374" t="str">
            <v>-</v>
          </cell>
          <cell r="BB374" t="str">
            <v>-</v>
          </cell>
          <cell r="BC374" t="str">
            <v>-</v>
          </cell>
          <cell r="BD374" t="str">
            <v>-</v>
          </cell>
          <cell r="BE374" t="str">
            <v>-</v>
          </cell>
          <cell r="BF374" t="str">
            <v>-</v>
          </cell>
          <cell r="BG374" t="str">
            <v>-</v>
          </cell>
          <cell r="BH374" t="str">
            <v>-</v>
          </cell>
          <cell r="BI374" t="str">
            <v>-</v>
          </cell>
          <cell r="BJ374" t="str">
            <v>-</v>
          </cell>
          <cell r="BK374" t="str">
            <v>-</v>
          </cell>
          <cell r="BL374" t="str">
            <v>-</v>
          </cell>
          <cell r="BM374" t="str">
            <v>20311</v>
          </cell>
          <cell r="BN374" t="str">
            <v>-</v>
          </cell>
          <cell r="BO374" t="str">
            <v>-</v>
          </cell>
          <cell r="BP374" t="str">
            <v>-</v>
          </cell>
          <cell r="BQ374" t="str">
            <v>-</v>
          </cell>
          <cell r="BR374" t="str">
            <v>-</v>
          </cell>
          <cell r="BS374" t="str">
            <v>-</v>
          </cell>
          <cell r="BT374" t="str">
            <v>-</v>
          </cell>
          <cell r="BU374" t="str">
            <v>-</v>
          </cell>
          <cell r="BV374" t="str">
            <v>-</v>
          </cell>
          <cell r="BW374" t="str">
            <v>-</v>
          </cell>
          <cell r="BX374" t="str">
            <v>-</v>
          </cell>
          <cell r="BY374" t="str">
            <v>-</v>
          </cell>
          <cell r="CB374" t="str">
            <v>-</v>
          </cell>
          <cell r="CC374" t="str">
            <v>-</v>
          </cell>
          <cell r="CD374" t="str">
            <v>-</v>
          </cell>
          <cell r="CE374" t="str">
            <v>-</v>
          </cell>
          <cell r="CF374" t="str">
            <v>-</v>
          </cell>
          <cell r="CG374" t="str">
            <v>-</v>
          </cell>
          <cell r="CH374" t="str">
            <v>-</v>
          </cell>
          <cell r="CI374" t="str">
            <v>-</v>
          </cell>
          <cell r="CJ374" t="str">
            <v>-</v>
          </cell>
          <cell r="CK374" t="str">
            <v>-</v>
          </cell>
          <cell r="CL374" t="str">
            <v>-</v>
          </cell>
          <cell r="CM374" t="str">
            <v>-</v>
          </cell>
          <cell r="CN374" t="str">
            <v>-</v>
          </cell>
          <cell r="CO374" t="str">
            <v>-</v>
          </cell>
          <cell r="CP374" t="str">
            <v>-</v>
          </cell>
          <cell r="CQ374" t="str">
            <v>-</v>
          </cell>
          <cell r="CR374" t="str">
            <v>-</v>
          </cell>
          <cell r="CS374" t="str">
            <v>-</v>
          </cell>
          <cell r="CT374" t="str">
            <v>-</v>
          </cell>
          <cell r="CU374" t="str">
            <v>SAN PEDRO JALTEPETONGO</v>
          </cell>
          <cell r="CV374" t="str">
            <v>-</v>
          </cell>
          <cell r="CW374" t="str">
            <v>-</v>
          </cell>
          <cell r="CX374" t="str">
            <v>-</v>
          </cell>
          <cell r="CY374" t="str">
            <v>-</v>
          </cell>
          <cell r="CZ374" t="str">
            <v>-</v>
          </cell>
          <cell r="DB374" t="str">
            <v>-</v>
          </cell>
          <cell r="DC374" t="str">
            <v>-</v>
          </cell>
          <cell r="DD374" t="str">
            <v>-</v>
          </cell>
          <cell r="DE374" t="str">
            <v>-</v>
          </cell>
          <cell r="DF374" t="str">
            <v>-</v>
          </cell>
          <cell r="DG374" t="str">
            <v>-</v>
          </cell>
        </row>
        <row r="375">
          <cell r="AT375" t="str">
            <v>-</v>
          </cell>
          <cell r="AU375" t="str">
            <v>-</v>
          </cell>
          <cell r="AV375" t="str">
            <v>-</v>
          </cell>
          <cell r="AW375" t="str">
            <v>-</v>
          </cell>
          <cell r="AX375" t="str">
            <v>-</v>
          </cell>
          <cell r="AY375" t="str">
            <v>-</v>
          </cell>
          <cell r="AZ375" t="str">
            <v>-</v>
          </cell>
          <cell r="BA375" t="str">
            <v>-</v>
          </cell>
          <cell r="BB375" t="str">
            <v>-</v>
          </cell>
          <cell r="BC375" t="str">
            <v>-</v>
          </cell>
          <cell r="BD375" t="str">
            <v>-</v>
          </cell>
          <cell r="BE375" t="str">
            <v>-</v>
          </cell>
          <cell r="BF375" t="str">
            <v>-</v>
          </cell>
          <cell r="BG375" t="str">
            <v>-</v>
          </cell>
          <cell r="BH375" t="str">
            <v>-</v>
          </cell>
          <cell r="BI375" t="str">
            <v>-</v>
          </cell>
          <cell r="BJ375" t="str">
            <v>-</v>
          </cell>
          <cell r="BK375" t="str">
            <v>-</v>
          </cell>
          <cell r="BL375" t="str">
            <v>-</v>
          </cell>
          <cell r="BM375" t="str">
            <v>20312</v>
          </cell>
          <cell r="BN375" t="str">
            <v>-</v>
          </cell>
          <cell r="BO375" t="str">
            <v>-</v>
          </cell>
          <cell r="BP375" t="str">
            <v>-</v>
          </cell>
          <cell r="BQ375" t="str">
            <v>-</v>
          </cell>
          <cell r="BR375" t="str">
            <v>-</v>
          </cell>
          <cell r="BS375" t="str">
            <v>-</v>
          </cell>
          <cell r="BT375" t="str">
            <v>-</v>
          </cell>
          <cell r="BU375" t="str">
            <v>-</v>
          </cell>
          <cell r="BV375" t="str">
            <v>-</v>
          </cell>
          <cell r="BW375" t="str">
            <v>-</v>
          </cell>
          <cell r="BX375" t="str">
            <v>-</v>
          </cell>
          <cell r="BY375" t="str">
            <v>-</v>
          </cell>
          <cell r="CB375" t="str">
            <v>-</v>
          </cell>
          <cell r="CC375" t="str">
            <v>-</v>
          </cell>
          <cell r="CD375" t="str">
            <v>-</v>
          </cell>
          <cell r="CE375" t="str">
            <v>-</v>
          </cell>
          <cell r="CF375" t="str">
            <v>-</v>
          </cell>
          <cell r="CG375" t="str">
            <v>-</v>
          </cell>
          <cell r="CH375" t="str">
            <v>-</v>
          </cell>
          <cell r="CI375" t="str">
            <v>-</v>
          </cell>
          <cell r="CJ375" t="str">
            <v>-</v>
          </cell>
          <cell r="CK375" t="str">
            <v>-</v>
          </cell>
          <cell r="CL375" t="str">
            <v>-</v>
          </cell>
          <cell r="CM375" t="str">
            <v>-</v>
          </cell>
          <cell r="CN375" t="str">
            <v>-</v>
          </cell>
          <cell r="CO375" t="str">
            <v>-</v>
          </cell>
          <cell r="CP375" t="str">
            <v>-</v>
          </cell>
          <cell r="CQ375" t="str">
            <v>-</v>
          </cell>
          <cell r="CR375" t="str">
            <v>-</v>
          </cell>
          <cell r="CS375" t="str">
            <v>-</v>
          </cell>
          <cell r="CT375" t="str">
            <v>-</v>
          </cell>
          <cell r="CU375" t="str">
            <v>SAN PEDRO JICAYÁN</v>
          </cell>
          <cell r="CV375" t="str">
            <v>-</v>
          </cell>
          <cell r="CW375" t="str">
            <v>-</v>
          </cell>
          <cell r="CX375" t="str">
            <v>-</v>
          </cell>
          <cell r="CY375" t="str">
            <v>-</v>
          </cell>
          <cell r="CZ375" t="str">
            <v>-</v>
          </cell>
          <cell r="DB375" t="str">
            <v>-</v>
          </cell>
          <cell r="DC375" t="str">
            <v>-</v>
          </cell>
          <cell r="DD375" t="str">
            <v>-</v>
          </cell>
          <cell r="DE375" t="str">
            <v>-</v>
          </cell>
          <cell r="DF375" t="str">
            <v>-</v>
          </cell>
          <cell r="DG375" t="str">
            <v>-</v>
          </cell>
        </row>
        <row r="376">
          <cell r="AT376" t="str">
            <v>-</v>
          </cell>
          <cell r="AU376" t="str">
            <v>-</v>
          </cell>
          <cell r="AV376" t="str">
            <v>-</v>
          </cell>
          <cell r="AW376" t="str">
            <v>-</v>
          </cell>
          <cell r="AX376" t="str">
            <v>-</v>
          </cell>
          <cell r="AY376" t="str">
            <v>-</v>
          </cell>
          <cell r="AZ376" t="str">
            <v>-</v>
          </cell>
          <cell r="BA376" t="str">
            <v>-</v>
          </cell>
          <cell r="BB376" t="str">
            <v>-</v>
          </cell>
          <cell r="BC376" t="str">
            <v>-</v>
          </cell>
          <cell r="BD376" t="str">
            <v>-</v>
          </cell>
          <cell r="BE376" t="str">
            <v>-</v>
          </cell>
          <cell r="BF376" t="str">
            <v>-</v>
          </cell>
          <cell r="BG376" t="str">
            <v>-</v>
          </cell>
          <cell r="BH376" t="str">
            <v>-</v>
          </cell>
          <cell r="BI376" t="str">
            <v>-</v>
          </cell>
          <cell r="BJ376" t="str">
            <v>-</v>
          </cell>
          <cell r="BK376" t="str">
            <v>-</v>
          </cell>
          <cell r="BL376" t="str">
            <v>-</v>
          </cell>
          <cell r="BM376" t="str">
            <v>20313</v>
          </cell>
          <cell r="BN376" t="str">
            <v>-</v>
          </cell>
          <cell r="BO376" t="str">
            <v>-</v>
          </cell>
          <cell r="BP376" t="str">
            <v>-</v>
          </cell>
          <cell r="BQ376" t="str">
            <v>-</v>
          </cell>
          <cell r="BR376" t="str">
            <v>-</v>
          </cell>
          <cell r="BS376" t="str">
            <v>-</v>
          </cell>
          <cell r="BT376" t="str">
            <v>-</v>
          </cell>
          <cell r="BU376" t="str">
            <v>-</v>
          </cell>
          <cell r="BV376" t="str">
            <v>-</v>
          </cell>
          <cell r="BW376" t="str">
            <v>-</v>
          </cell>
          <cell r="BX376" t="str">
            <v>-</v>
          </cell>
          <cell r="BY376" t="str">
            <v>-</v>
          </cell>
          <cell r="CB376" t="str">
            <v>-</v>
          </cell>
          <cell r="CC376" t="str">
            <v>-</v>
          </cell>
          <cell r="CD376" t="str">
            <v>-</v>
          </cell>
          <cell r="CE376" t="str">
            <v>-</v>
          </cell>
          <cell r="CF376" t="str">
            <v>-</v>
          </cell>
          <cell r="CG376" t="str">
            <v>-</v>
          </cell>
          <cell r="CH376" t="str">
            <v>-</v>
          </cell>
          <cell r="CI376" t="str">
            <v>-</v>
          </cell>
          <cell r="CJ376" t="str">
            <v>-</v>
          </cell>
          <cell r="CK376" t="str">
            <v>-</v>
          </cell>
          <cell r="CL376" t="str">
            <v>-</v>
          </cell>
          <cell r="CM376" t="str">
            <v>-</v>
          </cell>
          <cell r="CN376" t="str">
            <v>-</v>
          </cell>
          <cell r="CO376" t="str">
            <v>-</v>
          </cell>
          <cell r="CP376" t="str">
            <v>-</v>
          </cell>
          <cell r="CQ376" t="str">
            <v>-</v>
          </cell>
          <cell r="CR376" t="str">
            <v>-</v>
          </cell>
          <cell r="CS376" t="str">
            <v>-</v>
          </cell>
          <cell r="CT376" t="str">
            <v>-</v>
          </cell>
          <cell r="CU376" t="str">
            <v>SAN PEDRO JOCOTIPAC</v>
          </cell>
          <cell r="CV376" t="str">
            <v>-</v>
          </cell>
          <cell r="CW376" t="str">
            <v>-</v>
          </cell>
          <cell r="CX376" t="str">
            <v>-</v>
          </cell>
          <cell r="CY376" t="str">
            <v>-</v>
          </cell>
          <cell r="CZ376" t="str">
            <v>-</v>
          </cell>
          <cell r="DB376" t="str">
            <v>-</v>
          </cell>
          <cell r="DC376" t="str">
            <v>-</v>
          </cell>
          <cell r="DD376" t="str">
            <v>-</v>
          </cell>
          <cell r="DE376" t="str">
            <v>-</v>
          </cell>
          <cell r="DF376" t="str">
            <v>-</v>
          </cell>
          <cell r="DG376" t="str">
            <v>-</v>
          </cell>
        </row>
        <row r="377">
          <cell r="AT377" t="str">
            <v>-</v>
          </cell>
          <cell r="AU377" t="str">
            <v>-</v>
          </cell>
          <cell r="AV377" t="str">
            <v>-</v>
          </cell>
          <cell r="AW377" t="str">
            <v>-</v>
          </cell>
          <cell r="AX377" t="str">
            <v>-</v>
          </cell>
          <cell r="AY377" t="str">
            <v>-</v>
          </cell>
          <cell r="AZ377" t="str">
            <v>-</v>
          </cell>
          <cell r="BA377" t="str">
            <v>-</v>
          </cell>
          <cell r="BB377" t="str">
            <v>-</v>
          </cell>
          <cell r="BC377" t="str">
            <v>-</v>
          </cell>
          <cell r="BD377" t="str">
            <v>-</v>
          </cell>
          <cell r="BE377" t="str">
            <v>-</v>
          </cell>
          <cell r="BF377" t="str">
            <v>-</v>
          </cell>
          <cell r="BG377" t="str">
            <v>-</v>
          </cell>
          <cell r="BH377" t="str">
            <v>-</v>
          </cell>
          <cell r="BI377" t="str">
            <v>-</v>
          </cell>
          <cell r="BJ377" t="str">
            <v>-</v>
          </cell>
          <cell r="BK377" t="str">
            <v>-</v>
          </cell>
          <cell r="BL377" t="str">
            <v>-</v>
          </cell>
          <cell r="BM377" t="str">
            <v>20314</v>
          </cell>
          <cell r="BN377" t="str">
            <v>-</v>
          </cell>
          <cell r="BO377" t="str">
            <v>-</v>
          </cell>
          <cell r="BP377" t="str">
            <v>-</v>
          </cell>
          <cell r="BQ377" t="str">
            <v>-</v>
          </cell>
          <cell r="BR377" t="str">
            <v>-</v>
          </cell>
          <cell r="BS377" t="str">
            <v>-</v>
          </cell>
          <cell r="BT377" t="str">
            <v>-</v>
          </cell>
          <cell r="BU377" t="str">
            <v>-</v>
          </cell>
          <cell r="BV377" t="str">
            <v>-</v>
          </cell>
          <cell r="BW377" t="str">
            <v>-</v>
          </cell>
          <cell r="BX377" t="str">
            <v>-</v>
          </cell>
          <cell r="BY377" t="str">
            <v>-</v>
          </cell>
          <cell r="CB377" t="str">
            <v>-</v>
          </cell>
          <cell r="CC377" t="str">
            <v>-</v>
          </cell>
          <cell r="CD377" t="str">
            <v>-</v>
          </cell>
          <cell r="CE377" t="str">
            <v>-</v>
          </cell>
          <cell r="CF377" t="str">
            <v>-</v>
          </cell>
          <cell r="CG377" t="str">
            <v>-</v>
          </cell>
          <cell r="CH377" t="str">
            <v>-</v>
          </cell>
          <cell r="CI377" t="str">
            <v>-</v>
          </cell>
          <cell r="CJ377" t="str">
            <v>-</v>
          </cell>
          <cell r="CK377" t="str">
            <v>-</v>
          </cell>
          <cell r="CL377" t="str">
            <v>-</v>
          </cell>
          <cell r="CM377" t="str">
            <v>-</v>
          </cell>
          <cell r="CN377" t="str">
            <v>-</v>
          </cell>
          <cell r="CO377" t="str">
            <v>-</v>
          </cell>
          <cell r="CP377" t="str">
            <v>-</v>
          </cell>
          <cell r="CQ377" t="str">
            <v>-</v>
          </cell>
          <cell r="CR377" t="str">
            <v>-</v>
          </cell>
          <cell r="CS377" t="str">
            <v>-</v>
          </cell>
          <cell r="CT377" t="str">
            <v>-</v>
          </cell>
          <cell r="CU377" t="str">
            <v>SAN PEDRO JUCHATENGO</v>
          </cell>
          <cell r="CV377" t="str">
            <v>-</v>
          </cell>
          <cell r="CW377" t="str">
            <v>-</v>
          </cell>
          <cell r="CX377" t="str">
            <v>-</v>
          </cell>
          <cell r="CY377" t="str">
            <v>-</v>
          </cell>
          <cell r="CZ377" t="str">
            <v>-</v>
          </cell>
          <cell r="DB377" t="str">
            <v>-</v>
          </cell>
          <cell r="DC377" t="str">
            <v>-</v>
          </cell>
          <cell r="DD377" t="str">
            <v>-</v>
          </cell>
          <cell r="DE377" t="str">
            <v>-</v>
          </cell>
          <cell r="DF377" t="str">
            <v>-</v>
          </cell>
          <cell r="DG377" t="str">
            <v>-</v>
          </cell>
        </row>
        <row r="378">
          <cell r="AT378" t="str">
            <v>-</v>
          </cell>
          <cell r="AU378" t="str">
            <v>-</v>
          </cell>
          <cell r="AV378" t="str">
            <v>-</v>
          </cell>
          <cell r="AW378" t="str">
            <v>-</v>
          </cell>
          <cell r="AX378" t="str">
            <v>-</v>
          </cell>
          <cell r="AY378" t="str">
            <v>-</v>
          </cell>
          <cell r="AZ378" t="str">
            <v>-</v>
          </cell>
          <cell r="BA378" t="str">
            <v>-</v>
          </cell>
          <cell r="BB378" t="str">
            <v>-</v>
          </cell>
          <cell r="BC378" t="str">
            <v>-</v>
          </cell>
          <cell r="BD378" t="str">
            <v>-</v>
          </cell>
          <cell r="BE378" t="str">
            <v>-</v>
          </cell>
          <cell r="BF378" t="str">
            <v>-</v>
          </cell>
          <cell r="BG378" t="str">
            <v>-</v>
          </cell>
          <cell r="BH378" t="str">
            <v>-</v>
          </cell>
          <cell r="BI378" t="str">
            <v>-</v>
          </cell>
          <cell r="BJ378" t="str">
            <v>-</v>
          </cell>
          <cell r="BK378" t="str">
            <v>-</v>
          </cell>
          <cell r="BL378" t="str">
            <v>-</v>
          </cell>
          <cell r="BM378" t="str">
            <v>20315</v>
          </cell>
          <cell r="BN378" t="str">
            <v>-</v>
          </cell>
          <cell r="BO378" t="str">
            <v>-</v>
          </cell>
          <cell r="BP378" t="str">
            <v>-</v>
          </cell>
          <cell r="BQ378" t="str">
            <v>-</v>
          </cell>
          <cell r="BR378" t="str">
            <v>-</v>
          </cell>
          <cell r="BS378" t="str">
            <v>-</v>
          </cell>
          <cell r="BT378" t="str">
            <v>-</v>
          </cell>
          <cell r="BU378" t="str">
            <v>-</v>
          </cell>
          <cell r="BV378" t="str">
            <v>-</v>
          </cell>
          <cell r="BW378" t="str">
            <v>-</v>
          </cell>
          <cell r="BX378" t="str">
            <v>-</v>
          </cell>
          <cell r="BY378" t="str">
            <v>-</v>
          </cell>
          <cell r="CB378" t="str">
            <v>-</v>
          </cell>
          <cell r="CC378" t="str">
            <v>-</v>
          </cell>
          <cell r="CD378" t="str">
            <v>-</v>
          </cell>
          <cell r="CE378" t="str">
            <v>-</v>
          </cell>
          <cell r="CF378" t="str">
            <v>-</v>
          </cell>
          <cell r="CG378" t="str">
            <v>-</v>
          </cell>
          <cell r="CH378" t="str">
            <v>-</v>
          </cell>
          <cell r="CI378" t="str">
            <v>-</v>
          </cell>
          <cell r="CJ378" t="str">
            <v>-</v>
          </cell>
          <cell r="CK378" t="str">
            <v>-</v>
          </cell>
          <cell r="CL378" t="str">
            <v>-</v>
          </cell>
          <cell r="CM378" t="str">
            <v>-</v>
          </cell>
          <cell r="CN378" t="str">
            <v>-</v>
          </cell>
          <cell r="CO378" t="str">
            <v>-</v>
          </cell>
          <cell r="CP378" t="str">
            <v>-</v>
          </cell>
          <cell r="CQ378" t="str">
            <v>-</v>
          </cell>
          <cell r="CR378" t="str">
            <v>-</v>
          </cell>
          <cell r="CS378" t="str">
            <v>-</v>
          </cell>
          <cell r="CT378" t="str">
            <v>-</v>
          </cell>
          <cell r="CU378" t="str">
            <v>SAN PEDRO MÁRTIR</v>
          </cell>
          <cell r="CV378" t="str">
            <v>-</v>
          </cell>
          <cell r="CW378" t="str">
            <v>-</v>
          </cell>
          <cell r="CX378" t="str">
            <v>-</v>
          </cell>
          <cell r="CY378" t="str">
            <v>-</v>
          </cell>
          <cell r="CZ378" t="str">
            <v>-</v>
          </cell>
          <cell r="DB378" t="str">
            <v>-</v>
          </cell>
          <cell r="DC378" t="str">
            <v>-</v>
          </cell>
          <cell r="DD378" t="str">
            <v>-</v>
          </cell>
          <cell r="DE378" t="str">
            <v>-</v>
          </cell>
          <cell r="DF378" t="str">
            <v>-</v>
          </cell>
          <cell r="DG378" t="str">
            <v>-</v>
          </cell>
        </row>
        <row r="379">
          <cell r="AT379" t="str">
            <v>-</v>
          </cell>
          <cell r="AU379" t="str">
            <v>-</v>
          </cell>
          <cell r="AV379" t="str">
            <v>-</v>
          </cell>
          <cell r="AW379" t="str">
            <v>-</v>
          </cell>
          <cell r="AX379" t="str">
            <v>-</v>
          </cell>
          <cell r="AY379" t="str">
            <v>-</v>
          </cell>
          <cell r="AZ379" t="str">
            <v>-</v>
          </cell>
          <cell r="BA379" t="str">
            <v>-</v>
          </cell>
          <cell r="BB379" t="str">
            <v>-</v>
          </cell>
          <cell r="BC379" t="str">
            <v>-</v>
          </cell>
          <cell r="BD379" t="str">
            <v>-</v>
          </cell>
          <cell r="BE379" t="str">
            <v>-</v>
          </cell>
          <cell r="BF379" t="str">
            <v>-</v>
          </cell>
          <cell r="BG379" t="str">
            <v>-</v>
          </cell>
          <cell r="BH379" t="str">
            <v>-</v>
          </cell>
          <cell r="BI379" t="str">
            <v>-</v>
          </cell>
          <cell r="BJ379" t="str">
            <v>-</v>
          </cell>
          <cell r="BK379" t="str">
            <v>-</v>
          </cell>
          <cell r="BL379" t="str">
            <v>-</v>
          </cell>
          <cell r="BM379" t="str">
            <v>20316</v>
          </cell>
          <cell r="BN379" t="str">
            <v>-</v>
          </cell>
          <cell r="BO379" t="str">
            <v>-</v>
          </cell>
          <cell r="BP379" t="str">
            <v>-</v>
          </cell>
          <cell r="BQ379" t="str">
            <v>-</v>
          </cell>
          <cell r="BR379" t="str">
            <v>-</v>
          </cell>
          <cell r="BS379" t="str">
            <v>-</v>
          </cell>
          <cell r="BT379" t="str">
            <v>-</v>
          </cell>
          <cell r="BU379" t="str">
            <v>-</v>
          </cell>
          <cell r="BV379" t="str">
            <v>-</v>
          </cell>
          <cell r="BW379" t="str">
            <v>-</v>
          </cell>
          <cell r="BX379" t="str">
            <v>-</v>
          </cell>
          <cell r="BY379" t="str">
            <v>-</v>
          </cell>
          <cell r="CB379" t="str">
            <v>-</v>
          </cell>
          <cell r="CC379" t="str">
            <v>-</v>
          </cell>
          <cell r="CD379" t="str">
            <v>-</v>
          </cell>
          <cell r="CE379" t="str">
            <v>-</v>
          </cell>
          <cell r="CF379" t="str">
            <v>-</v>
          </cell>
          <cell r="CG379" t="str">
            <v>-</v>
          </cell>
          <cell r="CH379" t="str">
            <v>-</v>
          </cell>
          <cell r="CI379" t="str">
            <v>-</v>
          </cell>
          <cell r="CJ379" t="str">
            <v>-</v>
          </cell>
          <cell r="CK379" t="str">
            <v>-</v>
          </cell>
          <cell r="CL379" t="str">
            <v>-</v>
          </cell>
          <cell r="CM379" t="str">
            <v>-</v>
          </cell>
          <cell r="CN379" t="str">
            <v>-</v>
          </cell>
          <cell r="CO379" t="str">
            <v>-</v>
          </cell>
          <cell r="CP379" t="str">
            <v>-</v>
          </cell>
          <cell r="CQ379" t="str">
            <v>-</v>
          </cell>
          <cell r="CR379" t="str">
            <v>-</v>
          </cell>
          <cell r="CS379" t="str">
            <v>-</v>
          </cell>
          <cell r="CT379" t="str">
            <v>-</v>
          </cell>
          <cell r="CU379" t="str">
            <v>SAN PEDRO MÁRTIR QUIECHAPA</v>
          </cell>
          <cell r="CV379" t="str">
            <v>-</v>
          </cell>
          <cell r="CW379" t="str">
            <v>-</v>
          </cell>
          <cell r="CX379" t="str">
            <v>-</v>
          </cell>
          <cell r="CY379" t="str">
            <v>-</v>
          </cell>
          <cell r="CZ379" t="str">
            <v>-</v>
          </cell>
          <cell r="DB379" t="str">
            <v>-</v>
          </cell>
          <cell r="DC379" t="str">
            <v>-</v>
          </cell>
          <cell r="DD379" t="str">
            <v>-</v>
          </cell>
          <cell r="DE379" t="str">
            <v>-</v>
          </cell>
          <cell r="DF379" t="str">
            <v>-</v>
          </cell>
          <cell r="DG379" t="str">
            <v>-</v>
          </cell>
        </row>
        <row r="380">
          <cell r="AT380" t="str">
            <v>-</v>
          </cell>
          <cell r="AU380" t="str">
            <v>-</v>
          </cell>
          <cell r="AV380" t="str">
            <v>-</v>
          </cell>
          <cell r="AW380" t="str">
            <v>-</v>
          </cell>
          <cell r="AX380" t="str">
            <v>-</v>
          </cell>
          <cell r="AY380" t="str">
            <v>-</v>
          </cell>
          <cell r="AZ380" t="str">
            <v>-</v>
          </cell>
          <cell r="BA380" t="str">
            <v>-</v>
          </cell>
          <cell r="BB380" t="str">
            <v>-</v>
          </cell>
          <cell r="BC380" t="str">
            <v>-</v>
          </cell>
          <cell r="BD380" t="str">
            <v>-</v>
          </cell>
          <cell r="BE380" t="str">
            <v>-</v>
          </cell>
          <cell r="BF380" t="str">
            <v>-</v>
          </cell>
          <cell r="BG380" t="str">
            <v>-</v>
          </cell>
          <cell r="BH380" t="str">
            <v>-</v>
          </cell>
          <cell r="BI380" t="str">
            <v>-</v>
          </cell>
          <cell r="BJ380" t="str">
            <v>-</v>
          </cell>
          <cell r="BK380" t="str">
            <v>-</v>
          </cell>
          <cell r="BL380" t="str">
            <v>-</v>
          </cell>
          <cell r="BM380" t="str">
            <v>20317</v>
          </cell>
          <cell r="BN380" t="str">
            <v>-</v>
          </cell>
          <cell r="BO380" t="str">
            <v>-</v>
          </cell>
          <cell r="BP380" t="str">
            <v>-</v>
          </cell>
          <cell r="BQ380" t="str">
            <v>-</v>
          </cell>
          <cell r="BR380" t="str">
            <v>-</v>
          </cell>
          <cell r="BS380" t="str">
            <v>-</v>
          </cell>
          <cell r="BT380" t="str">
            <v>-</v>
          </cell>
          <cell r="BU380" t="str">
            <v>-</v>
          </cell>
          <cell r="BV380" t="str">
            <v>-</v>
          </cell>
          <cell r="BW380" t="str">
            <v>-</v>
          </cell>
          <cell r="BX380" t="str">
            <v>-</v>
          </cell>
          <cell r="BY380" t="str">
            <v>-</v>
          </cell>
          <cell r="CB380" t="str">
            <v>-</v>
          </cell>
          <cell r="CC380" t="str">
            <v>-</v>
          </cell>
          <cell r="CD380" t="str">
            <v>-</v>
          </cell>
          <cell r="CE380" t="str">
            <v>-</v>
          </cell>
          <cell r="CF380" t="str">
            <v>-</v>
          </cell>
          <cell r="CG380" t="str">
            <v>-</v>
          </cell>
          <cell r="CH380" t="str">
            <v>-</v>
          </cell>
          <cell r="CI380" t="str">
            <v>-</v>
          </cell>
          <cell r="CJ380" t="str">
            <v>-</v>
          </cell>
          <cell r="CK380" t="str">
            <v>-</v>
          </cell>
          <cell r="CL380" t="str">
            <v>-</v>
          </cell>
          <cell r="CM380" t="str">
            <v>-</v>
          </cell>
          <cell r="CN380" t="str">
            <v>-</v>
          </cell>
          <cell r="CO380" t="str">
            <v>-</v>
          </cell>
          <cell r="CP380" t="str">
            <v>-</v>
          </cell>
          <cell r="CQ380" t="str">
            <v>-</v>
          </cell>
          <cell r="CR380" t="str">
            <v>-</v>
          </cell>
          <cell r="CS380" t="str">
            <v>-</v>
          </cell>
          <cell r="CT380" t="str">
            <v>-</v>
          </cell>
          <cell r="CU380" t="str">
            <v>SAN PEDRO MÁRTIR YUCUXACO</v>
          </cell>
          <cell r="CV380" t="str">
            <v>-</v>
          </cell>
          <cell r="CW380" t="str">
            <v>-</v>
          </cell>
          <cell r="CX380" t="str">
            <v>-</v>
          </cell>
          <cell r="CY380" t="str">
            <v>-</v>
          </cell>
          <cell r="CZ380" t="str">
            <v>-</v>
          </cell>
          <cell r="DB380" t="str">
            <v>-</v>
          </cell>
          <cell r="DC380" t="str">
            <v>-</v>
          </cell>
          <cell r="DD380" t="str">
            <v>-</v>
          </cell>
          <cell r="DE380" t="str">
            <v>-</v>
          </cell>
          <cell r="DF380" t="str">
            <v>-</v>
          </cell>
          <cell r="DG380" t="str">
            <v>-</v>
          </cell>
        </row>
        <row r="381">
          <cell r="AT381" t="str">
            <v>-</v>
          </cell>
          <cell r="AU381" t="str">
            <v>-</v>
          </cell>
          <cell r="AV381" t="str">
            <v>-</v>
          </cell>
          <cell r="AW381" t="str">
            <v>-</v>
          </cell>
          <cell r="AX381" t="str">
            <v>-</v>
          </cell>
          <cell r="AY381" t="str">
            <v>-</v>
          </cell>
          <cell r="AZ381" t="str">
            <v>-</v>
          </cell>
          <cell r="BA381" t="str">
            <v>-</v>
          </cell>
          <cell r="BB381" t="str">
            <v>-</v>
          </cell>
          <cell r="BC381" t="str">
            <v>-</v>
          </cell>
          <cell r="BD381" t="str">
            <v>-</v>
          </cell>
          <cell r="BE381" t="str">
            <v>-</v>
          </cell>
          <cell r="BF381" t="str">
            <v>-</v>
          </cell>
          <cell r="BG381" t="str">
            <v>-</v>
          </cell>
          <cell r="BH381" t="str">
            <v>-</v>
          </cell>
          <cell r="BI381" t="str">
            <v>-</v>
          </cell>
          <cell r="BJ381" t="str">
            <v>-</v>
          </cell>
          <cell r="BK381" t="str">
            <v>-</v>
          </cell>
          <cell r="BL381" t="str">
            <v>-</v>
          </cell>
          <cell r="BM381" t="str">
            <v>20319</v>
          </cell>
          <cell r="BN381" t="str">
            <v>-</v>
          </cell>
          <cell r="BO381" t="str">
            <v>-</v>
          </cell>
          <cell r="BP381" t="str">
            <v>-</v>
          </cell>
          <cell r="BQ381" t="str">
            <v>-</v>
          </cell>
          <cell r="BR381" t="str">
            <v>-</v>
          </cell>
          <cell r="BS381" t="str">
            <v>-</v>
          </cell>
          <cell r="BT381" t="str">
            <v>-</v>
          </cell>
          <cell r="BU381" t="str">
            <v>-</v>
          </cell>
          <cell r="BV381" t="str">
            <v>-</v>
          </cell>
          <cell r="BW381" t="str">
            <v>-</v>
          </cell>
          <cell r="BX381" t="str">
            <v>-</v>
          </cell>
          <cell r="BY381" t="str">
            <v>-</v>
          </cell>
          <cell r="CB381" t="str">
            <v>-</v>
          </cell>
          <cell r="CC381" t="str">
            <v>-</v>
          </cell>
          <cell r="CD381" t="str">
            <v>-</v>
          </cell>
          <cell r="CE381" t="str">
            <v>-</v>
          </cell>
          <cell r="CF381" t="str">
            <v>-</v>
          </cell>
          <cell r="CG381" t="str">
            <v>-</v>
          </cell>
          <cell r="CH381" t="str">
            <v>-</v>
          </cell>
          <cell r="CI381" t="str">
            <v>-</v>
          </cell>
          <cell r="CJ381" t="str">
            <v>-</v>
          </cell>
          <cell r="CK381" t="str">
            <v>-</v>
          </cell>
          <cell r="CL381" t="str">
            <v>-</v>
          </cell>
          <cell r="CM381" t="str">
            <v>-</v>
          </cell>
          <cell r="CN381" t="str">
            <v>-</v>
          </cell>
          <cell r="CO381" t="str">
            <v>-</v>
          </cell>
          <cell r="CP381" t="str">
            <v>-</v>
          </cell>
          <cell r="CQ381" t="str">
            <v>-</v>
          </cell>
          <cell r="CR381" t="str">
            <v>-</v>
          </cell>
          <cell r="CS381" t="str">
            <v>-</v>
          </cell>
          <cell r="CT381" t="str">
            <v>-</v>
          </cell>
          <cell r="CU381" t="str">
            <v>SAN PEDRO MIXTEPEC -DTO. 26 -</v>
          </cell>
          <cell r="CV381" t="str">
            <v>-</v>
          </cell>
          <cell r="CW381" t="str">
            <v>-</v>
          </cell>
          <cell r="CX381" t="str">
            <v>-</v>
          </cell>
          <cell r="CY381" t="str">
            <v>-</v>
          </cell>
          <cell r="CZ381" t="str">
            <v>-</v>
          </cell>
          <cell r="DB381" t="str">
            <v>-</v>
          </cell>
          <cell r="DC381" t="str">
            <v>-</v>
          </cell>
          <cell r="DD381" t="str">
            <v>-</v>
          </cell>
          <cell r="DE381" t="str">
            <v>-</v>
          </cell>
          <cell r="DF381" t="str">
            <v>-</v>
          </cell>
          <cell r="DG381" t="str">
            <v>-</v>
          </cell>
        </row>
        <row r="382">
          <cell r="AT382" t="str">
            <v>-</v>
          </cell>
          <cell r="AU382" t="str">
            <v>-</v>
          </cell>
          <cell r="AV382" t="str">
            <v>-</v>
          </cell>
          <cell r="AW382" t="str">
            <v>-</v>
          </cell>
          <cell r="AX382" t="str">
            <v>-</v>
          </cell>
          <cell r="AY382" t="str">
            <v>-</v>
          </cell>
          <cell r="AZ382" t="str">
            <v>-</v>
          </cell>
          <cell r="BA382" t="str">
            <v>-</v>
          </cell>
          <cell r="BB382" t="str">
            <v>-</v>
          </cell>
          <cell r="BC382" t="str">
            <v>-</v>
          </cell>
          <cell r="BD382" t="str">
            <v>-</v>
          </cell>
          <cell r="BE382" t="str">
            <v>-</v>
          </cell>
          <cell r="BF382" t="str">
            <v>-</v>
          </cell>
          <cell r="BG382" t="str">
            <v>-</v>
          </cell>
          <cell r="BH382" t="str">
            <v>-</v>
          </cell>
          <cell r="BI382" t="str">
            <v>-</v>
          </cell>
          <cell r="BJ382" t="str">
            <v>-</v>
          </cell>
          <cell r="BK382" t="str">
            <v>-</v>
          </cell>
          <cell r="BL382" t="str">
            <v>-</v>
          </cell>
          <cell r="BM382" t="str">
            <v>20320</v>
          </cell>
          <cell r="BN382" t="str">
            <v>-</v>
          </cell>
          <cell r="BO382" t="str">
            <v>-</v>
          </cell>
          <cell r="BP382" t="str">
            <v>-</v>
          </cell>
          <cell r="BQ382" t="str">
            <v>-</v>
          </cell>
          <cell r="BR382" t="str">
            <v>-</v>
          </cell>
          <cell r="BS382" t="str">
            <v>-</v>
          </cell>
          <cell r="BT382" t="str">
            <v>-</v>
          </cell>
          <cell r="BU382" t="str">
            <v>-</v>
          </cell>
          <cell r="BV382" t="str">
            <v>-</v>
          </cell>
          <cell r="BW382" t="str">
            <v>-</v>
          </cell>
          <cell r="BX382" t="str">
            <v>-</v>
          </cell>
          <cell r="BY382" t="str">
            <v>-</v>
          </cell>
          <cell r="CB382" t="str">
            <v>-</v>
          </cell>
          <cell r="CC382" t="str">
            <v>-</v>
          </cell>
          <cell r="CD382" t="str">
            <v>-</v>
          </cell>
          <cell r="CE382" t="str">
            <v>-</v>
          </cell>
          <cell r="CF382" t="str">
            <v>-</v>
          </cell>
          <cell r="CG382" t="str">
            <v>-</v>
          </cell>
          <cell r="CH382" t="str">
            <v>-</v>
          </cell>
          <cell r="CI382" t="str">
            <v>-</v>
          </cell>
          <cell r="CJ382" t="str">
            <v>-</v>
          </cell>
          <cell r="CK382" t="str">
            <v>-</v>
          </cell>
          <cell r="CL382" t="str">
            <v>-</v>
          </cell>
          <cell r="CM382" t="str">
            <v>-</v>
          </cell>
          <cell r="CN382" t="str">
            <v>-</v>
          </cell>
          <cell r="CO382" t="str">
            <v>-</v>
          </cell>
          <cell r="CP382" t="str">
            <v>-</v>
          </cell>
          <cell r="CQ382" t="str">
            <v>-</v>
          </cell>
          <cell r="CR382" t="str">
            <v>-</v>
          </cell>
          <cell r="CS382" t="str">
            <v>-</v>
          </cell>
          <cell r="CT382" t="str">
            <v>-</v>
          </cell>
          <cell r="CU382" t="str">
            <v>SAN PEDRO MOLINOS</v>
          </cell>
          <cell r="CV382" t="str">
            <v>-</v>
          </cell>
          <cell r="CW382" t="str">
            <v>-</v>
          </cell>
          <cell r="CX382" t="str">
            <v>-</v>
          </cell>
          <cell r="CY382" t="str">
            <v>-</v>
          </cell>
          <cell r="CZ382" t="str">
            <v>-</v>
          </cell>
          <cell r="DB382" t="str">
            <v>-</v>
          </cell>
          <cell r="DC382" t="str">
            <v>-</v>
          </cell>
          <cell r="DD382" t="str">
            <v>-</v>
          </cell>
          <cell r="DE382" t="str">
            <v>-</v>
          </cell>
          <cell r="DF382" t="str">
            <v>-</v>
          </cell>
          <cell r="DG382" t="str">
            <v>-</v>
          </cell>
        </row>
        <row r="383">
          <cell r="AT383" t="str">
            <v>-</v>
          </cell>
          <cell r="AU383" t="str">
            <v>-</v>
          </cell>
          <cell r="AV383" t="str">
            <v>-</v>
          </cell>
          <cell r="AW383" t="str">
            <v>-</v>
          </cell>
          <cell r="AX383" t="str">
            <v>-</v>
          </cell>
          <cell r="AY383" t="str">
            <v>-</v>
          </cell>
          <cell r="AZ383" t="str">
            <v>-</v>
          </cell>
          <cell r="BA383" t="str">
            <v>-</v>
          </cell>
          <cell r="BB383" t="str">
            <v>-</v>
          </cell>
          <cell r="BC383" t="str">
            <v>-</v>
          </cell>
          <cell r="BD383" t="str">
            <v>-</v>
          </cell>
          <cell r="BE383" t="str">
            <v>-</v>
          </cell>
          <cell r="BF383" t="str">
            <v>-</v>
          </cell>
          <cell r="BG383" t="str">
            <v>-</v>
          </cell>
          <cell r="BH383" t="str">
            <v>-</v>
          </cell>
          <cell r="BI383" t="str">
            <v>-</v>
          </cell>
          <cell r="BJ383" t="str">
            <v>-</v>
          </cell>
          <cell r="BK383" t="str">
            <v>-</v>
          </cell>
          <cell r="BL383" t="str">
            <v>-</v>
          </cell>
          <cell r="BM383" t="str">
            <v>20321</v>
          </cell>
          <cell r="BN383" t="str">
            <v>-</v>
          </cell>
          <cell r="BO383" t="str">
            <v>-</v>
          </cell>
          <cell r="BP383" t="str">
            <v>-</v>
          </cell>
          <cell r="BQ383" t="str">
            <v>-</v>
          </cell>
          <cell r="BR383" t="str">
            <v>-</v>
          </cell>
          <cell r="BS383" t="str">
            <v>-</v>
          </cell>
          <cell r="BT383" t="str">
            <v>-</v>
          </cell>
          <cell r="BU383" t="str">
            <v>-</v>
          </cell>
          <cell r="BV383" t="str">
            <v>-</v>
          </cell>
          <cell r="BW383" t="str">
            <v>-</v>
          </cell>
          <cell r="BX383" t="str">
            <v>-</v>
          </cell>
          <cell r="BY383" t="str">
            <v>-</v>
          </cell>
          <cell r="CB383" t="str">
            <v>-</v>
          </cell>
          <cell r="CC383" t="str">
            <v>-</v>
          </cell>
          <cell r="CD383" t="str">
            <v>-</v>
          </cell>
          <cell r="CE383" t="str">
            <v>-</v>
          </cell>
          <cell r="CF383" t="str">
            <v>-</v>
          </cell>
          <cell r="CG383" t="str">
            <v>-</v>
          </cell>
          <cell r="CH383" t="str">
            <v>-</v>
          </cell>
          <cell r="CI383" t="str">
            <v>-</v>
          </cell>
          <cell r="CJ383" t="str">
            <v>-</v>
          </cell>
          <cell r="CK383" t="str">
            <v>-</v>
          </cell>
          <cell r="CL383" t="str">
            <v>-</v>
          </cell>
          <cell r="CM383" t="str">
            <v>-</v>
          </cell>
          <cell r="CN383" t="str">
            <v>-</v>
          </cell>
          <cell r="CO383" t="str">
            <v>-</v>
          </cell>
          <cell r="CP383" t="str">
            <v>-</v>
          </cell>
          <cell r="CQ383" t="str">
            <v>-</v>
          </cell>
          <cell r="CR383" t="str">
            <v>-</v>
          </cell>
          <cell r="CS383" t="str">
            <v>-</v>
          </cell>
          <cell r="CT383" t="str">
            <v>-</v>
          </cell>
          <cell r="CU383" t="str">
            <v>SAN PEDRO NOPALA</v>
          </cell>
          <cell r="CV383" t="str">
            <v>-</v>
          </cell>
          <cell r="CW383" t="str">
            <v>-</v>
          </cell>
          <cell r="CX383" t="str">
            <v>-</v>
          </cell>
          <cell r="CY383" t="str">
            <v>-</v>
          </cell>
          <cell r="CZ383" t="str">
            <v>-</v>
          </cell>
          <cell r="DB383" t="str">
            <v>-</v>
          </cell>
          <cell r="DC383" t="str">
            <v>-</v>
          </cell>
          <cell r="DD383" t="str">
            <v>-</v>
          </cell>
          <cell r="DE383" t="str">
            <v>-</v>
          </cell>
          <cell r="DF383" t="str">
            <v>-</v>
          </cell>
          <cell r="DG383" t="str">
            <v>-</v>
          </cell>
        </row>
        <row r="384">
          <cell r="AT384" t="str">
            <v>-</v>
          </cell>
          <cell r="AU384" t="str">
            <v>-</v>
          </cell>
          <cell r="AV384" t="str">
            <v>-</v>
          </cell>
          <cell r="AW384" t="str">
            <v>-</v>
          </cell>
          <cell r="AX384" t="str">
            <v>-</v>
          </cell>
          <cell r="AY384" t="str">
            <v>-</v>
          </cell>
          <cell r="AZ384" t="str">
            <v>-</v>
          </cell>
          <cell r="BA384" t="str">
            <v>-</v>
          </cell>
          <cell r="BB384" t="str">
            <v>-</v>
          </cell>
          <cell r="BC384" t="str">
            <v>-</v>
          </cell>
          <cell r="BD384" t="str">
            <v>-</v>
          </cell>
          <cell r="BE384" t="str">
            <v>-</v>
          </cell>
          <cell r="BF384" t="str">
            <v>-</v>
          </cell>
          <cell r="BG384" t="str">
            <v>-</v>
          </cell>
          <cell r="BH384" t="str">
            <v>-</v>
          </cell>
          <cell r="BI384" t="str">
            <v>-</v>
          </cell>
          <cell r="BJ384" t="str">
            <v>-</v>
          </cell>
          <cell r="BK384" t="str">
            <v>-</v>
          </cell>
          <cell r="BL384" t="str">
            <v>-</v>
          </cell>
          <cell r="BM384" t="str">
            <v>20322</v>
          </cell>
          <cell r="BN384" t="str">
            <v>-</v>
          </cell>
          <cell r="BO384" t="str">
            <v>-</v>
          </cell>
          <cell r="BP384" t="str">
            <v>-</v>
          </cell>
          <cell r="BQ384" t="str">
            <v>-</v>
          </cell>
          <cell r="BR384" t="str">
            <v>-</v>
          </cell>
          <cell r="BS384" t="str">
            <v>-</v>
          </cell>
          <cell r="BT384" t="str">
            <v>-</v>
          </cell>
          <cell r="BU384" t="str">
            <v>-</v>
          </cell>
          <cell r="BV384" t="str">
            <v>-</v>
          </cell>
          <cell r="BW384" t="str">
            <v>-</v>
          </cell>
          <cell r="BX384" t="str">
            <v>-</v>
          </cell>
          <cell r="BY384" t="str">
            <v>-</v>
          </cell>
          <cell r="CB384" t="str">
            <v>-</v>
          </cell>
          <cell r="CC384" t="str">
            <v>-</v>
          </cell>
          <cell r="CD384" t="str">
            <v>-</v>
          </cell>
          <cell r="CE384" t="str">
            <v>-</v>
          </cell>
          <cell r="CF384" t="str">
            <v>-</v>
          </cell>
          <cell r="CG384" t="str">
            <v>-</v>
          </cell>
          <cell r="CH384" t="str">
            <v>-</v>
          </cell>
          <cell r="CI384" t="str">
            <v>-</v>
          </cell>
          <cell r="CJ384" t="str">
            <v>-</v>
          </cell>
          <cell r="CK384" t="str">
            <v>-</v>
          </cell>
          <cell r="CL384" t="str">
            <v>-</v>
          </cell>
          <cell r="CM384" t="str">
            <v>-</v>
          </cell>
          <cell r="CN384" t="str">
            <v>-</v>
          </cell>
          <cell r="CO384" t="str">
            <v>-</v>
          </cell>
          <cell r="CP384" t="str">
            <v>-</v>
          </cell>
          <cell r="CQ384" t="str">
            <v>-</v>
          </cell>
          <cell r="CR384" t="str">
            <v>-</v>
          </cell>
          <cell r="CS384" t="str">
            <v>-</v>
          </cell>
          <cell r="CT384" t="str">
            <v>-</v>
          </cell>
          <cell r="CU384" t="str">
            <v>SAN PEDRO OCOPETATILLO</v>
          </cell>
          <cell r="CV384" t="str">
            <v>-</v>
          </cell>
          <cell r="CW384" t="str">
            <v>-</v>
          </cell>
          <cell r="CX384" t="str">
            <v>-</v>
          </cell>
          <cell r="CY384" t="str">
            <v>-</v>
          </cell>
          <cell r="CZ384" t="str">
            <v>-</v>
          </cell>
          <cell r="DB384" t="str">
            <v>-</v>
          </cell>
          <cell r="DC384" t="str">
            <v>-</v>
          </cell>
          <cell r="DD384" t="str">
            <v>-</v>
          </cell>
          <cell r="DE384" t="str">
            <v>-</v>
          </cell>
          <cell r="DF384" t="str">
            <v>-</v>
          </cell>
          <cell r="DG384" t="str">
            <v>-</v>
          </cell>
        </row>
        <row r="385">
          <cell r="AT385" t="str">
            <v>-</v>
          </cell>
          <cell r="AU385" t="str">
            <v>-</v>
          </cell>
          <cell r="AV385" t="str">
            <v>-</v>
          </cell>
          <cell r="AW385" t="str">
            <v>-</v>
          </cell>
          <cell r="AX385" t="str">
            <v>-</v>
          </cell>
          <cell r="AY385" t="str">
            <v>-</v>
          </cell>
          <cell r="AZ385" t="str">
            <v>-</v>
          </cell>
          <cell r="BA385" t="str">
            <v>-</v>
          </cell>
          <cell r="BB385" t="str">
            <v>-</v>
          </cell>
          <cell r="BC385" t="str">
            <v>-</v>
          </cell>
          <cell r="BD385" t="str">
            <v>-</v>
          </cell>
          <cell r="BE385" t="str">
            <v>-</v>
          </cell>
          <cell r="BF385" t="str">
            <v>-</v>
          </cell>
          <cell r="BG385" t="str">
            <v>-</v>
          </cell>
          <cell r="BH385" t="str">
            <v>-</v>
          </cell>
          <cell r="BI385" t="str">
            <v>-</v>
          </cell>
          <cell r="BJ385" t="str">
            <v>-</v>
          </cell>
          <cell r="BK385" t="str">
            <v>-</v>
          </cell>
          <cell r="BL385" t="str">
            <v>-</v>
          </cell>
          <cell r="BM385" t="str">
            <v>20323</v>
          </cell>
          <cell r="BN385" t="str">
            <v>-</v>
          </cell>
          <cell r="BO385" t="str">
            <v>-</v>
          </cell>
          <cell r="BP385" t="str">
            <v>-</v>
          </cell>
          <cell r="BQ385" t="str">
            <v>-</v>
          </cell>
          <cell r="BR385" t="str">
            <v>-</v>
          </cell>
          <cell r="BS385" t="str">
            <v>-</v>
          </cell>
          <cell r="BT385" t="str">
            <v>-</v>
          </cell>
          <cell r="BU385" t="str">
            <v>-</v>
          </cell>
          <cell r="BV385" t="str">
            <v>-</v>
          </cell>
          <cell r="BW385" t="str">
            <v>-</v>
          </cell>
          <cell r="BX385" t="str">
            <v>-</v>
          </cell>
          <cell r="BY385" t="str">
            <v>-</v>
          </cell>
          <cell r="CB385" t="str">
            <v>-</v>
          </cell>
          <cell r="CC385" t="str">
            <v>-</v>
          </cell>
          <cell r="CD385" t="str">
            <v>-</v>
          </cell>
          <cell r="CE385" t="str">
            <v>-</v>
          </cell>
          <cell r="CF385" t="str">
            <v>-</v>
          </cell>
          <cell r="CG385" t="str">
            <v>-</v>
          </cell>
          <cell r="CH385" t="str">
            <v>-</v>
          </cell>
          <cell r="CI385" t="str">
            <v>-</v>
          </cell>
          <cell r="CJ385" t="str">
            <v>-</v>
          </cell>
          <cell r="CK385" t="str">
            <v>-</v>
          </cell>
          <cell r="CL385" t="str">
            <v>-</v>
          </cell>
          <cell r="CM385" t="str">
            <v>-</v>
          </cell>
          <cell r="CN385" t="str">
            <v>-</v>
          </cell>
          <cell r="CO385" t="str">
            <v>-</v>
          </cell>
          <cell r="CP385" t="str">
            <v>-</v>
          </cell>
          <cell r="CQ385" t="str">
            <v>-</v>
          </cell>
          <cell r="CR385" t="str">
            <v>-</v>
          </cell>
          <cell r="CS385" t="str">
            <v>-</v>
          </cell>
          <cell r="CT385" t="str">
            <v>-</v>
          </cell>
          <cell r="CU385" t="str">
            <v>SAN PEDRO OCOTEPEC</v>
          </cell>
          <cell r="CV385" t="str">
            <v>-</v>
          </cell>
          <cell r="CW385" t="str">
            <v>-</v>
          </cell>
          <cell r="CX385" t="str">
            <v>-</v>
          </cell>
          <cell r="CY385" t="str">
            <v>-</v>
          </cell>
          <cell r="CZ385" t="str">
            <v>-</v>
          </cell>
          <cell r="DB385" t="str">
            <v>-</v>
          </cell>
          <cell r="DC385" t="str">
            <v>-</v>
          </cell>
          <cell r="DD385" t="str">
            <v>-</v>
          </cell>
          <cell r="DE385" t="str">
            <v>-</v>
          </cell>
          <cell r="DF385" t="str">
            <v>-</v>
          </cell>
          <cell r="DG385" t="str">
            <v>-</v>
          </cell>
        </row>
        <row r="386">
          <cell r="AT386" t="str">
            <v>-</v>
          </cell>
          <cell r="AU386" t="str">
            <v>-</v>
          </cell>
          <cell r="AV386" t="str">
            <v>-</v>
          </cell>
          <cell r="AW386" t="str">
            <v>-</v>
          </cell>
          <cell r="AX386" t="str">
            <v>-</v>
          </cell>
          <cell r="AY386" t="str">
            <v>-</v>
          </cell>
          <cell r="AZ386" t="str">
            <v>-</v>
          </cell>
          <cell r="BA386" t="str">
            <v>-</v>
          </cell>
          <cell r="BB386" t="str">
            <v>-</v>
          </cell>
          <cell r="BC386" t="str">
            <v>-</v>
          </cell>
          <cell r="BD386" t="str">
            <v>-</v>
          </cell>
          <cell r="BE386" t="str">
            <v>-</v>
          </cell>
          <cell r="BF386" t="str">
            <v>-</v>
          </cell>
          <cell r="BG386" t="str">
            <v>-</v>
          </cell>
          <cell r="BH386" t="str">
            <v>-</v>
          </cell>
          <cell r="BI386" t="str">
            <v>-</v>
          </cell>
          <cell r="BJ386" t="str">
            <v>-</v>
          </cell>
          <cell r="BK386" t="str">
            <v>-</v>
          </cell>
          <cell r="BL386" t="str">
            <v>-</v>
          </cell>
          <cell r="BM386" t="str">
            <v>20325</v>
          </cell>
          <cell r="BN386" t="str">
            <v>-</v>
          </cell>
          <cell r="BO386" t="str">
            <v>-</v>
          </cell>
          <cell r="BP386" t="str">
            <v>-</v>
          </cell>
          <cell r="BQ386" t="str">
            <v>-</v>
          </cell>
          <cell r="BR386" t="str">
            <v>-</v>
          </cell>
          <cell r="BS386" t="str">
            <v>-</v>
          </cell>
          <cell r="BT386" t="str">
            <v>-</v>
          </cell>
          <cell r="BU386" t="str">
            <v>-</v>
          </cell>
          <cell r="BV386" t="str">
            <v>-</v>
          </cell>
          <cell r="BW386" t="str">
            <v>-</v>
          </cell>
          <cell r="BX386" t="str">
            <v>-</v>
          </cell>
          <cell r="BY386" t="str">
            <v>-</v>
          </cell>
          <cell r="CB386" t="str">
            <v>-</v>
          </cell>
          <cell r="CC386" t="str">
            <v>-</v>
          </cell>
          <cell r="CD386" t="str">
            <v>-</v>
          </cell>
          <cell r="CE386" t="str">
            <v>-</v>
          </cell>
          <cell r="CF386" t="str">
            <v>-</v>
          </cell>
          <cell r="CG386" t="str">
            <v>-</v>
          </cell>
          <cell r="CH386" t="str">
            <v>-</v>
          </cell>
          <cell r="CI386" t="str">
            <v>-</v>
          </cell>
          <cell r="CJ386" t="str">
            <v>-</v>
          </cell>
          <cell r="CK386" t="str">
            <v>-</v>
          </cell>
          <cell r="CL386" t="str">
            <v>-</v>
          </cell>
          <cell r="CM386" t="str">
            <v>-</v>
          </cell>
          <cell r="CN386" t="str">
            <v>-</v>
          </cell>
          <cell r="CO386" t="str">
            <v>-</v>
          </cell>
          <cell r="CP386" t="str">
            <v>-</v>
          </cell>
          <cell r="CQ386" t="str">
            <v>-</v>
          </cell>
          <cell r="CR386" t="str">
            <v>-</v>
          </cell>
          <cell r="CS386" t="str">
            <v>-</v>
          </cell>
          <cell r="CT386" t="str">
            <v>-</v>
          </cell>
          <cell r="CU386" t="str">
            <v>SAN PEDRO QUIATONI</v>
          </cell>
          <cell r="CV386" t="str">
            <v>-</v>
          </cell>
          <cell r="CW386" t="str">
            <v>-</v>
          </cell>
          <cell r="CX386" t="str">
            <v>-</v>
          </cell>
          <cell r="CY386" t="str">
            <v>-</v>
          </cell>
          <cell r="CZ386" t="str">
            <v>-</v>
          </cell>
          <cell r="DB386" t="str">
            <v>-</v>
          </cell>
          <cell r="DC386" t="str">
            <v>-</v>
          </cell>
          <cell r="DD386" t="str">
            <v>-</v>
          </cell>
          <cell r="DE386" t="str">
            <v>-</v>
          </cell>
          <cell r="DF386" t="str">
            <v>-</v>
          </cell>
          <cell r="DG386" t="str">
            <v>-</v>
          </cell>
        </row>
        <row r="387">
          <cell r="AT387" t="str">
            <v>-</v>
          </cell>
          <cell r="AU387" t="str">
            <v>-</v>
          </cell>
          <cell r="AV387" t="str">
            <v>-</v>
          </cell>
          <cell r="AW387" t="str">
            <v>-</v>
          </cell>
          <cell r="AX387" t="str">
            <v>-</v>
          </cell>
          <cell r="AY387" t="str">
            <v>-</v>
          </cell>
          <cell r="AZ387" t="str">
            <v>-</v>
          </cell>
          <cell r="BA387" t="str">
            <v>-</v>
          </cell>
          <cell r="BB387" t="str">
            <v>-</v>
          </cell>
          <cell r="BC387" t="str">
            <v>-</v>
          </cell>
          <cell r="BD387" t="str">
            <v>-</v>
          </cell>
          <cell r="BE387" t="str">
            <v>-</v>
          </cell>
          <cell r="BF387" t="str">
            <v>-</v>
          </cell>
          <cell r="BG387" t="str">
            <v>-</v>
          </cell>
          <cell r="BH387" t="str">
            <v>-</v>
          </cell>
          <cell r="BI387" t="str">
            <v>-</v>
          </cell>
          <cell r="BJ387" t="str">
            <v>-</v>
          </cell>
          <cell r="BK387" t="str">
            <v>-</v>
          </cell>
          <cell r="BL387" t="str">
            <v>-</v>
          </cell>
          <cell r="BM387" t="str">
            <v>20326</v>
          </cell>
          <cell r="BN387" t="str">
            <v>-</v>
          </cell>
          <cell r="BO387" t="str">
            <v>-</v>
          </cell>
          <cell r="BP387" t="str">
            <v>-</v>
          </cell>
          <cell r="BQ387" t="str">
            <v>-</v>
          </cell>
          <cell r="BR387" t="str">
            <v>-</v>
          </cell>
          <cell r="BS387" t="str">
            <v>-</v>
          </cell>
          <cell r="BT387" t="str">
            <v>-</v>
          </cell>
          <cell r="BU387" t="str">
            <v>-</v>
          </cell>
          <cell r="BV387" t="str">
            <v>-</v>
          </cell>
          <cell r="BW387" t="str">
            <v>-</v>
          </cell>
          <cell r="BX387" t="str">
            <v>-</v>
          </cell>
          <cell r="BY387" t="str">
            <v>-</v>
          </cell>
          <cell r="CB387" t="str">
            <v>-</v>
          </cell>
          <cell r="CC387" t="str">
            <v>-</v>
          </cell>
          <cell r="CD387" t="str">
            <v>-</v>
          </cell>
          <cell r="CE387" t="str">
            <v>-</v>
          </cell>
          <cell r="CF387" t="str">
            <v>-</v>
          </cell>
          <cell r="CG387" t="str">
            <v>-</v>
          </cell>
          <cell r="CH387" t="str">
            <v>-</v>
          </cell>
          <cell r="CI387" t="str">
            <v>-</v>
          </cell>
          <cell r="CJ387" t="str">
            <v>-</v>
          </cell>
          <cell r="CK387" t="str">
            <v>-</v>
          </cell>
          <cell r="CL387" t="str">
            <v>-</v>
          </cell>
          <cell r="CM387" t="str">
            <v>-</v>
          </cell>
          <cell r="CN387" t="str">
            <v>-</v>
          </cell>
          <cell r="CO387" t="str">
            <v>-</v>
          </cell>
          <cell r="CP387" t="str">
            <v>-</v>
          </cell>
          <cell r="CQ387" t="str">
            <v>-</v>
          </cell>
          <cell r="CR387" t="str">
            <v>-</v>
          </cell>
          <cell r="CS387" t="str">
            <v>-</v>
          </cell>
          <cell r="CT387" t="str">
            <v>-</v>
          </cell>
          <cell r="CU387" t="str">
            <v>SAN PEDRO SOCHIÁPAM</v>
          </cell>
          <cell r="CV387" t="str">
            <v>-</v>
          </cell>
          <cell r="CW387" t="str">
            <v>-</v>
          </cell>
          <cell r="CX387" t="str">
            <v>-</v>
          </cell>
          <cell r="CY387" t="str">
            <v>-</v>
          </cell>
          <cell r="CZ387" t="str">
            <v>-</v>
          </cell>
          <cell r="DB387" t="str">
            <v>-</v>
          </cell>
          <cell r="DC387" t="str">
            <v>-</v>
          </cell>
          <cell r="DD387" t="str">
            <v>-</v>
          </cell>
          <cell r="DE387" t="str">
            <v>-</v>
          </cell>
          <cell r="DF387" t="str">
            <v>-</v>
          </cell>
          <cell r="DG387" t="str">
            <v>-</v>
          </cell>
        </row>
        <row r="388">
          <cell r="AT388" t="str">
            <v>-</v>
          </cell>
          <cell r="AU388" t="str">
            <v>-</v>
          </cell>
          <cell r="AV388" t="str">
            <v>-</v>
          </cell>
          <cell r="AW388" t="str">
            <v>-</v>
          </cell>
          <cell r="AX388" t="str">
            <v>-</v>
          </cell>
          <cell r="AY388" t="str">
            <v>-</v>
          </cell>
          <cell r="AZ388" t="str">
            <v>-</v>
          </cell>
          <cell r="BA388" t="str">
            <v>-</v>
          </cell>
          <cell r="BB388" t="str">
            <v>-</v>
          </cell>
          <cell r="BC388" t="str">
            <v>-</v>
          </cell>
          <cell r="BD388" t="str">
            <v>-</v>
          </cell>
          <cell r="BE388" t="str">
            <v>-</v>
          </cell>
          <cell r="BF388" t="str">
            <v>-</v>
          </cell>
          <cell r="BG388" t="str">
            <v>-</v>
          </cell>
          <cell r="BH388" t="str">
            <v>-</v>
          </cell>
          <cell r="BI388" t="str">
            <v>-</v>
          </cell>
          <cell r="BJ388" t="str">
            <v>-</v>
          </cell>
          <cell r="BK388" t="str">
            <v>-</v>
          </cell>
          <cell r="BL388" t="str">
            <v>-</v>
          </cell>
          <cell r="BM388" t="str">
            <v>20327</v>
          </cell>
          <cell r="BN388" t="str">
            <v>-</v>
          </cell>
          <cell r="BO388" t="str">
            <v>-</v>
          </cell>
          <cell r="BP388" t="str">
            <v>-</v>
          </cell>
          <cell r="BQ388" t="str">
            <v>-</v>
          </cell>
          <cell r="BR388" t="str">
            <v>-</v>
          </cell>
          <cell r="BS388" t="str">
            <v>-</v>
          </cell>
          <cell r="BT388" t="str">
            <v>-</v>
          </cell>
          <cell r="BU388" t="str">
            <v>-</v>
          </cell>
          <cell r="BV388" t="str">
            <v>-</v>
          </cell>
          <cell r="BW388" t="str">
            <v>-</v>
          </cell>
          <cell r="BX388" t="str">
            <v>-</v>
          </cell>
          <cell r="BY388" t="str">
            <v>-</v>
          </cell>
          <cell r="CB388" t="str">
            <v>-</v>
          </cell>
          <cell r="CC388" t="str">
            <v>-</v>
          </cell>
          <cell r="CD388" t="str">
            <v>-</v>
          </cell>
          <cell r="CE388" t="str">
            <v>-</v>
          </cell>
          <cell r="CF388" t="str">
            <v>-</v>
          </cell>
          <cell r="CG388" t="str">
            <v>-</v>
          </cell>
          <cell r="CH388" t="str">
            <v>-</v>
          </cell>
          <cell r="CI388" t="str">
            <v>-</v>
          </cell>
          <cell r="CJ388" t="str">
            <v>-</v>
          </cell>
          <cell r="CK388" t="str">
            <v>-</v>
          </cell>
          <cell r="CL388" t="str">
            <v>-</v>
          </cell>
          <cell r="CM388" t="str">
            <v>-</v>
          </cell>
          <cell r="CN388" t="str">
            <v>-</v>
          </cell>
          <cell r="CO388" t="str">
            <v>-</v>
          </cell>
          <cell r="CP388" t="str">
            <v>-</v>
          </cell>
          <cell r="CQ388" t="str">
            <v>-</v>
          </cell>
          <cell r="CR388" t="str">
            <v>-</v>
          </cell>
          <cell r="CS388" t="str">
            <v>-</v>
          </cell>
          <cell r="CT388" t="str">
            <v>-</v>
          </cell>
          <cell r="CU388" t="str">
            <v>SAN PEDRO TAPANATEPEC</v>
          </cell>
          <cell r="CV388" t="str">
            <v>-</v>
          </cell>
          <cell r="CW388" t="str">
            <v>-</v>
          </cell>
          <cell r="CX388" t="str">
            <v>-</v>
          </cell>
          <cell r="CY388" t="str">
            <v>-</v>
          </cell>
          <cell r="CZ388" t="str">
            <v>-</v>
          </cell>
          <cell r="DB388" t="str">
            <v>-</v>
          </cell>
          <cell r="DC388" t="str">
            <v>-</v>
          </cell>
          <cell r="DD388" t="str">
            <v>-</v>
          </cell>
          <cell r="DE388" t="str">
            <v>-</v>
          </cell>
          <cell r="DF388" t="str">
            <v>-</v>
          </cell>
          <cell r="DG388" t="str">
            <v>-</v>
          </cell>
        </row>
        <row r="389">
          <cell r="AT389" t="str">
            <v>-</v>
          </cell>
          <cell r="AU389" t="str">
            <v>-</v>
          </cell>
          <cell r="AV389" t="str">
            <v>-</v>
          </cell>
          <cell r="AW389" t="str">
            <v>-</v>
          </cell>
          <cell r="AX389" t="str">
            <v>-</v>
          </cell>
          <cell r="AY389" t="str">
            <v>-</v>
          </cell>
          <cell r="AZ389" t="str">
            <v>-</v>
          </cell>
          <cell r="BA389" t="str">
            <v>-</v>
          </cell>
          <cell r="BB389" t="str">
            <v>-</v>
          </cell>
          <cell r="BC389" t="str">
            <v>-</v>
          </cell>
          <cell r="BD389" t="str">
            <v>-</v>
          </cell>
          <cell r="BE389" t="str">
            <v>-</v>
          </cell>
          <cell r="BF389" t="str">
            <v>-</v>
          </cell>
          <cell r="BG389" t="str">
            <v>-</v>
          </cell>
          <cell r="BH389" t="str">
            <v>-</v>
          </cell>
          <cell r="BI389" t="str">
            <v>-</v>
          </cell>
          <cell r="BJ389" t="str">
            <v>-</v>
          </cell>
          <cell r="BK389" t="str">
            <v>-</v>
          </cell>
          <cell r="BL389" t="str">
            <v>-</v>
          </cell>
          <cell r="BM389" t="str">
            <v>20328</v>
          </cell>
          <cell r="BN389" t="str">
            <v>-</v>
          </cell>
          <cell r="BO389" t="str">
            <v>-</v>
          </cell>
          <cell r="BP389" t="str">
            <v>-</v>
          </cell>
          <cell r="BQ389" t="str">
            <v>-</v>
          </cell>
          <cell r="BR389" t="str">
            <v>-</v>
          </cell>
          <cell r="BS389" t="str">
            <v>-</v>
          </cell>
          <cell r="BT389" t="str">
            <v>-</v>
          </cell>
          <cell r="BU389" t="str">
            <v>-</v>
          </cell>
          <cell r="BV389" t="str">
            <v>-</v>
          </cell>
          <cell r="BW389" t="str">
            <v>-</v>
          </cell>
          <cell r="BX389" t="str">
            <v>-</v>
          </cell>
          <cell r="BY389" t="str">
            <v>-</v>
          </cell>
          <cell r="CB389" t="str">
            <v>-</v>
          </cell>
          <cell r="CC389" t="str">
            <v>-</v>
          </cell>
          <cell r="CD389" t="str">
            <v>-</v>
          </cell>
          <cell r="CE389" t="str">
            <v>-</v>
          </cell>
          <cell r="CF389" t="str">
            <v>-</v>
          </cell>
          <cell r="CG389" t="str">
            <v>-</v>
          </cell>
          <cell r="CH389" t="str">
            <v>-</v>
          </cell>
          <cell r="CI389" t="str">
            <v>-</v>
          </cell>
          <cell r="CJ389" t="str">
            <v>-</v>
          </cell>
          <cell r="CK389" t="str">
            <v>-</v>
          </cell>
          <cell r="CL389" t="str">
            <v>-</v>
          </cell>
          <cell r="CM389" t="str">
            <v>-</v>
          </cell>
          <cell r="CN389" t="str">
            <v>-</v>
          </cell>
          <cell r="CO389" t="str">
            <v>-</v>
          </cell>
          <cell r="CP389" t="str">
            <v>-</v>
          </cell>
          <cell r="CQ389" t="str">
            <v>-</v>
          </cell>
          <cell r="CR389" t="str">
            <v>-</v>
          </cell>
          <cell r="CS389" t="str">
            <v>-</v>
          </cell>
          <cell r="CT389" t="str">
            <v>-</v>
          </cell>
          <cell r="CU389" t="str">
            <v>SAN PEDRO TAVICHE</v>
          </cell>
          <cell r="CV389" t="str">
            <v>-</v>
          </cell>
          <cell r="CW389" t="str">
            <v>-</v>
          </cell>
          <cell r="CX389" t="str">
            <v>-</v>
          </cell>
          <cell r="CY389" t="str">
            <v>-</v>
          </cell>
          <cell r="CZ389" t="str">
            <v>-</v>
          </cell>
          <cell r="DB389" t="str">
            <v>-</v>
          </cell>
          <cell r="DC389" t="str">
            <v>-</v>
          </cell>
          <cell r="DD389" t="str">
            <v>-</v>
          </cell>
          <cell r="DE389" t="str">
            <v>-</v>
          </cell>
          <cell r="DF389" t="str">
            <v>-</v>
          </cell>
          <cell r="DG389" t="str">
            <v>-</v>
          </cell>
        </row>
        <row r="390">
          <cell r="AT390" t="str">
            <v>-</v>
          </cell>
          <cell r="AU390" t="str">
            <v>-</v>
          </cell>
          <cell r="AV390" t="str">
            <v>-</v>
          </cell>
          <cell r="AW390" t="str">
            <v>-</v>
          </cell>
          <cell r="AX390" t="str">
            <v>-</v>
          </cell>
          <cell r="AY390" t="str">
            <v>-</v>
          </cell>
          <cell r="AZ390" t="str">
            <v>-</v>
          </cell>
          <cell r="BA390" t="str">
            <v>-</v>
          </cell>
          <cell r="BB390" t="str">
            <v>-</v>
          </cell>
          <cell r="BC390" t="str">
            <v>-</v>
          </cell>
          <cell r="BD390" t="str">
            <v>-</v>
          </cell>
          <cell r="BE390" t="str">
            <v>-</v>
          </cell>
          <cell r="BF390" t="str">
            <v>-</v>
          </cell>
          <cell r="BG390" t="str">
            <v>-</v>
          </cell>
          <cell r="BH390" t="str">
            <v>-</v>
          </cell>
          <cell r="BI390" t="str">
            <v>-</v>
          </cell>
          <cell r="BJ390" t="str">
            <v>-</v>
          </cell>
          <cell r="BK390" t="str">
            <v>-</v>
          </cell>
          <cell r="BL390" t="str">
            <v>-</v>
          </cell>
          <cell r="BM390" t="str">
            <v>20329</v>
          </cell>
          <cell r="BN390" t="str">
            <v>-</v>
          </cell>
          <cell r="BO390" t="str">
            <v>-</v>
          </cell>
          <cell r="BP390" t="str">
            <v>-</v>
          </cell>
          <cell r="BQ390" t="str">
            <v>-</v>
          </cell>
          <cell r="BR390" t="str">
            <v>-</v>
          </cell>
          <cell r="BS390" t="str">
            <v>-</v>
          </cell>
          <cell r="BT390" t="str">
            <v>-</v>
          </cell>
          <cell r="BU390" t="str">
            <v>-</v>
          </cell>
          <cell r="BV390" t="str">
            <v>-</v>
          </cell>
          <cell r="BW390" t="str">
            <v>-</v>
          </cell>
          <cell r="BX390" t="str">
            <v>-</v>
          </cell>
          <cell r="BY390" t="str">
            <v>-</v>
          </cell>
          <cell r="CB390" t="str">
            <v>-</v>
          </cell>
          <cell r="CC390" t="str">
            <v>-</v>
          </cell>
          <cell r="CD390" t="str">
            <v>-</v>
          </cell>
          <cell r="CE390" t="str">
            <v>-</v>
          </cell>
          <cell r="CF390" t="str">
            <v>-</v>
          </cell>
          <cell r="CG390" t="str">
            <v>-</v>
          </cell>
          <cell r="CH390" t="str">
            <v>-</v>
          </cell>
          <cell r="CI390" t="str">
            <v>-</v>
          </cell>
          <cell r="CJ390" t="str">
            <v>-</v>
          </cell>
          <cell r="CK390" t="str">
            <v>-</v>
          </cell>
          <cell r="CL390" t="str">
            <v>-</v>
          </cell>
          <cell r="CM390" t="str">
            <v>-</v>
          </cell>
          <cell r="CN390" t="str">
            <v>-</v>
          </cell>
          <cell r="CO390" t="str">
            <v>-</v>
          </cell>
          <cell r="CP390" t="str">
            <v>-</v>
          </cell>
          <cell r="CQ390" t="str">
            <v>-</v>
          </cell>
          <cell r="CR390" t="str">
            <v>-</v>
          </cell>
          <cell r="CS390" t="str">
            <v>-</v>
          </cell>
          <cell r="CT390" t="str">
            <v>-</v>
          </cell>
          <cell r="CU390" t="str">
            <v>SAN PEDRO TEOZACOALCO</v>
          </cell>
          <cell r="CV390" t="str">
            <v>-</v>
          </cell>
          <cell r="CW390" t="str">
            <v>-</v>
          </cell>
          <cell r="CX390" t="str">
            <v>-</v>
          </cell>
          <cell r="CY390" t="str">
            <v>-</v>
          </cell>
          <cell r="CZ390" t="str">
            <v>-</v>
          </cell>
          <cell r="DB390" t="str">
            <v>-</v>
          </cell>
          <cell r="DC390" t="str">
            <v>-</v>
          </cell>
          <cell r="DD390" t="str">
            <v>-</v>
          </cell>
          <cell r="DE390" t="str">
            <v>-</v>
          </cell>
          <cell r="DF390" t="str">
            <v>-</v>
          </cell>
          <cell r="DG390" t="str">
            <v>-</v>
          </cell>
        </row>
        <row r="391">
          <cell r="AT391" t="str">
            <v>-</v>
          </cell>
          <cell r="AU391" t="str">
            <v>-</v>
          </cell>
          <cell r="AV391" t="str">
            <v>-</v>
          </cell>
          <cell r="AW391" t="str">
            <v>-</v>
          </cell>
          <cell r="AX391" t="str">
            <v>-</v>
          </cell>
          <cell r="AY391" t="str">
            <v>-</v>
          </cell>
          <cell r="AZ391" t="str">
            <v>-</v>
          </cell>
          <cell r="BA391" t="str">
            <v>-</v>
          </cell>
          <cell r="BB391" t="str">
            <v>-</v>
          </cell>
          <cell r="BC391" t="str">
            <v>-</v>
          </cell>
          <cell r="BD391" t="str">
            <v>-</v>
          </cell>
          <cell r="BE391" t="str">
            <v>-</v>
          </cell>
          <cell r="BF391" t="str">
            <v>-</v>
          </cell>
          <cell r="BG391" t="str">
            <v>-</v>
          </cell>
          <cell r="BH391" t="str">
            <v>-</v>
          </cell>
          <cell r="BI391" t="str">
            <v>-</v>
          </cell>
          <cell r="BJ391" t="str">
            <v>-</v>
          </cell>
          <cell r="BK391" t="str">
            <v>-</v>
          </cell>
          <cell r="BL391" t="str">
            <v>-</v>
          </cell>
          <cell r="BM391" t="str">
            <v>20330</v>
          </cell>
          <cell r="BN391" t="str">
            <v>-</v>
          </cell>
          <cell r="BO391" t="str">
            <v>-</v>
          </cell>
          <cell r="BP391" t="str">
            <v>-</v>
          </cell>
          <cell r="BQ391" t="str">
            <v>-</v>
          </cell>
          <cell r="BR391" t="str">
            <v>-</v>
          </cell>
          <cell r="BS391" t="str">
            <v>-</v>
          </cell>
          <cell r="BT391" t="str">
            <v>-</v>
          </cell>
          <cell r="BU391" t="str">
            <v>-</v>
          </cell>
          <cell r="BV391" t="str">
            <v>-</v>
          </cell>
          <cell r="BW391" t="str">
            <v>-</v>
          </cell>
          <cell r="BX391" t="str">
            <v>-</v>
          </cell>
          <cell r="BY391" t="str">
            <v>-</v>
          </cell>
          <cell r="CB391" t="str">
            <v>-</v>
          </cell>
          <cell r="CC391" t="str">
            <v>-</v>
          </cell>
          <cell r="CD391" t="str">
            <v>-</v>
          </cell>
          <cell r="CE391" t="str">
            <v>-</v>
          </cell>
          <cell r="CF391" t="str">
            <v>-</v>
          </cell>
          <cell r="CG391" t="str">
            <v>-</v>
          </cell>
          <cell r="CH391" t="str">
            <v>-</v>
          </cell>
          <cell r="CI391" t="str">
            <v>-</v>
          </cell>
          <cell r="CJ391" t="str">
            <v>-</v>
          </cell>
          <cell r="CK391" t="str">
            <v>-</v>
          </cell>
          <cell r="CL391" t="str">
            <v>-</v>
          </cell>
          <cell r="CM391" t="str">
            <v>-</v>
          </cell>
          <cell r="CN391" t="str">
            <v>-</v>
          </cell>
          <cell r="CO391" t="str">
            <v>-</v>
          </cell>
          <cell r="CP391" t="str">
            <v>-</v>
          </cell>
          <cell r="CQ391" t="str">
            <v>-</v>
          </cell>
          <cell r="CR391" t="str">
            <v>-</v>
          </cell>
          <cell r="CS391" t="str">
            <v>-</v>
          </cell>
          <cell r="CT391" t="str">
            <v>-</v>
          </cell>
          <cell r="CU391" t="str">
            <v>SAN PEDRO TEUTILA</v>
          </cell>
          <cell r="CV391" t="str">
            <v>-</v>
          </cell>
          <cell r="CW391" t="str">
            <v>-</v>
          </cell>
          <cell r="CX391" t="str">
            <v>-</v>
          </cell>
          <cell r="CY391" t="str">
            <v>-</v>
          </cell>
          <cell r="CZ391" t="str">
            <v>-</v>
          </cell>
          <cell r="DB391" t="str">
            <v>-</v>
          </cell>
          <cell r="DC391" t="str">
            <v>-</v>
          </cell>
          <cell r="DD391" t="str">
            <v>-</v>
          </cell>
          <cell r="DE391" t="str">
            <v>-</v>
          </cell>
          <cell r="DF391" t="str">
            <v>-</v>
          </cell>
          <cell r="DG391" t="str">
            <v>-</v>
          </cell>
        </row>
        <row r="392">
          <cell r="AT392" t="str">
            <v>-</v>
          </cell>
          <cell r="AU392" t="str">
            <v>-</v>
          </cell>
          <cell r="AV392" t="str">
            <v>-</v>
          </cell>
          <cell r="AW392" t="str">
            <v>-</v>
          </cell>
          <cell r="AX392" t="str">
            <v>-</v>
          </cell>
          <cell r="AY392" t="str">
            <v>-</v>
          </cell>
          <cell r="AZ392" t="str">
            <v>-</v>
          </cell>
          <cell r="BA392" t="str">
            <v>-</v>
          </cell>
          <cell r="BB392" t="str">
            <v>-</v>
          </cell>
          <cell r="BC392" t="str">
            <v>-</v>
          </cell>
          <cell r="BD392" t="str">
            <v>-</v>
          </cell>
          <cell r="BE392" t="str">
            <v>-</v>
          </cell>
          <cell r="BF392" t="str">
            <v>-</v>
          </cell>
          <cell r="BG392" t="str">
            <v>-</v>
          </cell>
          <cell r="BH392" t="str">
            <v>-</v>
          </cell>
          <cell r="BI392" t="str">
            <v>-</v>
          </cell>
          <cell r="BJ392" t="str">
            <v>-</v>
          </cell>
          <cell r="BK392" t="str">
            <v>-</v>
          </cell>
          <cell r="BL392" t="str">
            <v>-</v>
          </cell>
          <cell r="BM392" t="str">
            <v>20331</v>
          </cell>
          <cell r="BN392" t="str">
            <v>-</v>
          </cell>
          <cell r="BO392" t="str">
            <v>-</v>
          </cell>
          <cell r="BP392" t="str">
            <v>-</v>
          </cell>
          <cell r="BQ392" t="str">
            <v>-</v>
          </cell>
          <cell r="BR392" t="str">
            <v>-</v>
          </cell>
          <cell r="BS392" t="str">
            <v>-</v>
          </cell>
          <cell r="BT392" t="str">
            <v>-</v>
          </cell>
          <cell r="BU392" t="str">
            <v>-</v>
          </cell>
          <cell r="BV392" t="str">
            <v>-</v>
          </cell>
          <cell r="BW392" t="str">
            <v>-</v>
          </cell>
          <cell r="BX392" t="str">
            <v>-</v>
          </cell>
          <cell r="BY392" t="str">
            <v>-</v>
          </cell>
          <cell r="CB392" t="str">
            <v>-</v>
          </cell>
          <cell r="CC392" t="str">
            <v>-</v>
          </cell>
          <cell r="CD392" t="str">
            <v>-</v>
          </cell>
          <cell r="CE392" t="str">
            <v>-</v>
          </cell>
          <cell r="CF392" t="str">
            <v>-</v>
          </cell>
          <cell r="CG392" t="str">
            <v>-</v>
          </cell>
          <cell r="CH392" t="str">
            <v>-</v>
          </cell>
          <cell r="CI392" t="str">
            <v>-</v>
          </cell>
          <cell r="CJ392" t="str">
            <v>-</v>
          </cell>
          <cell r="CK392" t="str">
            <v>-</v>
          </cell>
          <cell r="CL392" t="str">
            <v>-</v>
          </cell>
          <cell r="CM392" t="str">
            <v>-</v>
          </cell>
          <cell r="CN392" t="str">
            <v>-</v>
          </cell>
          <cell r="CO392" t="str">
            <v>-</v>
          </cell>
          <cell r="CP392" t="str">
            <v>-</v>
          </cell>
          <cell r="CQ392" t="str">
            <v>-</v>
          </cell>
          <cell r="CR392" t="str">
            <v>-</v>
          </cell>
          <cell r="CS392" t="str">
            <v>-</v>
          </cell>
          <cell r="CT392" t="str">
            <v>-</v>
          </cell>
          <cell r="CU392" t="str">
            <v>SAN PEDRO TIDAÁ</v>
          </cell>
          <cell r="CV392" t="str">
            <v>-</v>
          </cell>
          <cell r="CW392" t="str">
            <v>-</v>
          </cell>
          <cell r="CX392" t="str">
            <v>-</v>
          </cell>
          <cell r="CY392" t="str">
            <v>-</v>
          </cell>
          <cell r="CZ392" t="str">
            <v>-</v>
          </cell>
          <cell r="DB392" t="str">
            <v>-</v>
          </cell>
          <cell r="DC392" t="str">
            <v>-</v>
          </cell>
          <cell r="DD392" t="str">
            <v>-</v>
          </cell>
          <cell r="DE392" t="str">
            <v>-</v>
          </cell>
          <cell r="DF392" t="str">
            <v>-</v>
          </cell>
          <cell r="DG392" t="str">
            <v>-</v>
          </cell>
        </row>
        <row r="393">
          <cell r="AT393" t="str">
            <v>-</v>
          </cell>
          <cell r="AU393" t="str">
            <v>-</v>
          </cell>
          <cell r="AV393" t="str">
            <v>-</v>
          </cell>
          <cell r="AW393" t="str">
            <v>-</v>
          </cell>
          <cell r="AX393" t="str">
            <v>-</v>
          </cell>
          <cell r="AY393" t="str">
            <v>-</v>
          </cell>
          <cell r="AZ393" t="str">
            <v>-</v>
          </cell>
          <cell r="BA393" t="str">
            <v>-</v>
          </cell>
          <cell r="BB393" t="str">
            <v>-</v>
          </cell>
          <cell r="BC393" t="str">
            <v>-</v>
          </cell>
          <cell r="BD393" t="str">
            <v>-</v>
          </cell>
          <cell r="BE393" t="str">
            <v>-</v>
          </cell>
          <cell r="BF393" t="str">
            <v>-</v>
          </cell>
          <cell r="BG393" t="str">
            <v>-</v>
          </cell>
          <cell r="BH393" t="str">
            <v>-</v>
          </cell>
          <cell r="BI393" t="str">
            <v>-</v>
          </cell>
          <cell r="BJ393" t="str">
            <v>-</v>
          </cell>
          <cell r="BK393" t="str">
            <v>-</v>
          </cell>
          <cell r="BL393" t="str">
            <v>-</v>
          </cell>
          <cell r="BM393" t="str">
            <v>20332</v>
          </cell>
          <cell r="BN393" t="str">
            <v>-</v>
          </cell>
          <cell r="BO393" t="str">
            <v>-</v>
          </cell>
          <cell r="BP393" t="str">
            <v>-</v>
          </cell>
          <cell r="BQ393" t="str">
            <v>-</v>
          </cell>
          <cell r="BR393" t="str">
            <v>-</v>
          </cell>
          <cell r="BS393" t="str">
            <v>-</v>
          </cell>
          <cell r="BT393" t="str">
            <v>-</v>
          </cell>
          <cell r="BU393" t="str">
            <v>-</v>
          </cell>
          <cell r="BV393" t="str">
            <v>-</v>
          </cell>
          <cell r="BW393" t="str">
            <v>-</v>
          </cell>
          <cell r="BX393" t="str">
            <v>-</v>
          </cell>
          <cell r="BY393" t="str">
            <v>-</v>
          </cell>
          <cell r="CB393" t="str">
            <v>-</v>
          </cell>
          <cell r="CC393" t="str">
            <v>-</v>
          </cell>
          <cell r="CD393" t="str">
            <v>-</v>
          </cell>
          <cell r="CE393" t="str">
            <v>-</v>
          </cell>
          <cell r="CF393" t="str">
            <v>-</v>
          </cell>
          <cell r="CG393" t="str">
            <v>-</v>
          </cell>
          <cell r="CH393" t="str">
            <v>-</v>
          </cell>
          <cell r="CI393" t="str">
            <v>-</v>
          </cell>
          <cell r="CJ393" t="str">
            <v>-</v>
          </cell>
          <cell r="CK393" t="str">
            <v>-</v>
          </cell>
          <cell r="CL393" t="str">
            <v>-</v>
          </cell>
          <cell r="CM393" t="str">
            <v>-</v>
          </cell>
          <cell r="CN393" t="str">
            <v>-</v>
          </cell>
          <cell r="CO393" t="str">
            <v>-</v>
          </cell>
          <cell r="CP393" t="str">
            <v>-</v>
          </cell>
          <cell r="CQ393" t="str">
            <v>-</v>
          </cell>
          <cell r="CR393" t="str">
            <v>-</v>
          </cell>
          <cell r="CS393" t="str">
            <v>-</v>
          </cell>
          <cell r="CT393" t="str">
            <v>-</v>
          </cell>
          <cell r="CU393" t="str">
            <v>SAN PEDRO TOPILTEPEC</v>
          </cell>
          <cell r="CV393" t="str">
            <v>-</v>
          </cell>
          <cell r="CW393" t="str">
            <v>-</v>
          </cell>
          <cell r="CX393" t="str">
            <v>-</v>
          </cell>
          <cell r="CY393" t="str">
            <v>-</v>
          </cell>
          <cell r="CZ393" t="str">
            <v>-</v>
          </cell>
          <cell r="DB393" t="str">
            <v>-</v>
          </cell>
          <cell r="DC393" t="str">
            <v>-</v>
          </cell>
          <cell r="DD393" t="str">
            <v>-</v>
          </cell>
          <cell r="DE393" t="str">
            <v>-</v>
          </cell>
          <cell r="DF393" t="str">
            <v>-</v>
          </cell>
          <cell r="DG393" t="str">
            <v>-</v>
          </cell>
        </row>
        <row r="394">
          <cell r="AT394" t="str">
            <v>-</v>
          </cell>
          <cell r="AU394" t="str">
            <v>-</v>
          </cell>
          <cell r="AV394" t="str">
            <v>-</v>
          </cell>
          <cell r="AW394" t="str">
            <v>-</v>
          </cell>
          <cell r="AX394" t="str">
            <v>-</v>
          </cell>
          <cell r="AY394" t="str">
            <v>-</v>
          </cell>
          <cell r="AZ394" t="str">
            <v>-</v>
          </cell>
          <cell r="BA394" t="str">
            <v>-</v>
          </cell>
          <cell r="BB394" t="str">
            <v>-</v>
          </cell>
          <cell r="BC394" t="str">
            <v>-</v>
          </cell>
          <cell r="BD394" t="str">
            <v>-</v>
          </cell>
          <cell r="BE394" t="str">
            <v>-</v>
          </cell>
          <cell r="BF394" t="str">
            <v>-</v>
          </cell>
          <cell r="BG394" t="str">
            <v>-</v>
          </cell>
          <cell r="BH394" t="str">
            <v>-</v>
          </cell>
          <cell r="BI394" t="str">
            <v>-</v>
          </cell>
          <cell r="BJ394" t="str">
            <v>-</v>
          </cell>
          <cell r="BK394" t="str">
            <v>-</v>
          </cell>
          <cell r="BL394" t="str">
            <v>-</v>
          </cell>
          <cell r="BM394" t="str">
            <v>20333</v>
          </cell>
          <cell r="BN394" t="str">
            <v>-</v>
          </cell>
          <cell r="BO394" t="str">
            <v>-</v>
          </cell>
          <cell r="BP394" t="str">
            <v>-</v>
          </cell>
          <cell r="BQ394" t="str">
            <v>-</v>
          </cell>
          <cell r="BR394" t="str">
            <v>-</v>
          </cell>
          <cell r="BS394" t="str">
            <v>-</v>
          </cell>
          <cell r="BT394" t="str">
            <v>-</v>
          </cell>
          <cell r="BU394" t="str">
            <v>-</v>
          </cell>
          <cell r="BV394" t="str">
            <v>-</v>
          </cell>
          <cell r="BW394" t="str">
            <v>-</v>
          </cell>
          <cell r="BX394" t="str">
            <v>-</v>
          </cell>
          <cell r="BY394" t="str">
            <v>-</v>
          </cell>
          <cell r="CB394" t="str">
            <v>-</v>
          </cell>
          <cell r="CC394" t="str">
            <v>-</v>
          </cell>
          <cell r="CD394" t="str">
            <v>-</v>
          </cell>
          <cell r="CE394" t="str">
            <v>-</v>
          </cell>
          <cell r="CF394" t="str">
            <v>-</v>
          </cell>
          <cell r="CG394" t="str">
            <v>-</v>
          </cell>
          <cell r="CH394" t="str">
            <v>-</v>
          </cell>
          <cell r="CI394" t="str">
            <v>-</v>
          </cell>
          <cell r="CJ394" t="str">
            <v>-</v>
          </cell>
          <cell r="CK394" t="str">
            <v>-</v>
          </cell>
          <cell r="CL394" t="str">
            <v>-</v>
          </cell>
          <cell r="CM394" t="str">
            <v>-</v>
          </cell>
          <cell r="CN394" t="str">
            <v>-</v>
          </cell>
          <cell r="CO394" t="str">
            <v>-</v>
          </cell>
          <cell r="CP394" t="str">
            <v>-</v>
          </cell>
          <cell r="CQ394" t="str">
            <v>-</v>
          </cell>
          <cell r="CR394" t="str">
            <v>-</v>
          </cell>
          <cell r="CS394" t="str">
            <v>-</v>
          </cell>
          <cell r="CT394" t="str">
            <v>-</v>
          </cell>
          <cell r="CU394" t="str">
            <v>SAN PEDRO TOTOLAPA</v>
          </cell>
          <cell r="CV394" t="str">
            <v>-</v>
          </cell>
          <cell r="CW394" t="str">
            <v>-</v>
          </cell>
          <cell r="CX394" t="str">
            <v>-</v>
          </cell>
          <cell r="CY394" t="str">
            <v>-</v>
          </cell>
          <cell r="CZ394" t="str">
            <v>-</v>
          </cell>
          <cell r="DB394" t="str">
            <v>-</v>
          </cell>
          <cell r="DC394" t="str">
            <v>-</v>
          </cell>
          <cell r="DD394" t="str">
            <v>-</v>
          </cell>
          <cell r="DE394" t="str">
            <v>-</v>
          </cell>
          <cell r="DF394" t="str">
            <v>-</v>
          </cell>
          <cell r="DG394" t="str">
            <v>-</v>
          </cell>
        </row>
        <row r="395">
          <cell r="AT395" t="str">
            <v>-</v>
          </cell>
          <cell r="AU395" t="str">
            <v>-</v>
          </cell>
          <cell r="AV395" t="str">
            <v>-</v>
          </cell>
          <cell r="AW395" t="str">
            <v>-</v>
          </cell>
          <cell r="AX395" t="str">
            <v>-</v>
          </cell>
          <cell r="AY395" t="str">
            <v>-</v>
          </cell>
          <cell r="AZ395" t="str">
            <v>-</v>
          </cell>
          <cell r="BA395" t="str">
            <v>-</v>
          </cell>
          <cell r="BB395" t="str">
            <v>-</v>
          </cell>
          <cell r="BC395" t="str">
            <v>-</v>
          </cell>
          <cell r="BD395" t="str">
            <v>-</v>
          </cell>
          <cell r="BE395" t="str">
            <v>-</v>
          </cell>
          <cell r="BF395" t="str">
            <v>-</v>
          </cell>
          <cell r="BG395" t="str">
            <v>-</v>
          </cell>
          <cell r="BH395" t="str">
            <v>-</v>
          </cell>
          <cell r="BI395" t="str">
            <v>-</v>
          </cell>
          <cell r="BJ395" t="str">
            <v>-</v>
          </cell>
          <cell r="BK395" t="str">
            <v>-</v>
          </cell>
          <cell r="BL395" t="str">
            <v>-</v>
          </cell>
          <cell r="BM395" t="str">
            <v>20335</v>
          </cell>
          <cell r="BN395" t="str">
            <v>-</v>
          </cell>
          <cell r="BO395" t="str">
            <v>-</v>
          </cell>
          <cell r="BP395" t="str">
            <v>-</v>
          </cell>
          <cell r="BQ395" t="str">
            <v>-</v>
          </cell>
          <cell r="BR395" t="str">
            <v>-</v>
          </cell>
          <cell r="BS395" t="str">
            <v>-</v>
          </cell>
          <cell r="BT395" t="str">
            <v>-</v>
          </cell>
          <cell r="BU395" t="str">
            <v>-</v>
          </cell>
          <cell r="BV395" t="str">
            <v>-</v>
          </cell>
          <cell r="BW395" t="str">
            <v>-</v>
          </cell>
          <cell r="BX395" t="str">
            <v>-</v>
          </cell>
          <cell r="BY395" t="str">
            <v>-</v>
          </cell>
          <cell r="CB395" t="str">
            <v>-</v>
          </cell>
          <cell r="CC395" t="str">
            <v>-</v>
          </cell>
          <cell r="CD395" t="str">
            <v>-</v>
          </cell>
          <cell r="CE395" t="str">
            <v>-</v>
          </cell>
          <cell r="CF395" t="str">
            <v>-</v>
          </cell>
          <cell r="CG395" t="str">
            <v>-</v>
          </cell>
          <cell r="CH395" t="str">
            <v>-</v>
          </cell>
          <cell r="CI395" t="str">
            <v>-</v>
          </cell>
          <cell r="CJ395" t="str">
            <v>-</v>
          </cell>
          <cell r="CK395" t="str">
            <v>-</v>
          </cell>
          <cell r="CL395" t="str">
            <v>-</v>
          </cell>
          <cell r="CM395" t="str">
            <v>-</v>
          </cell>
          <cell r="CN395" t="str">
            <v>-</v>
          </cell>
          <cell r="CO395" t="str">
            <v>-</v>
          </cell>
          <cell r="CP395" t="str">
            <v>-</v>
          </cell>
          <cell r="CQ395" t="str">
            <v>-</v>
          </cell>
          <cell r="CR395" t="str">
            <v>-</v>
          </cell>
          <cell r="CS395" t="str">
            <v>-</v>
          </cell>
          <cell r="CT395" t="str">
            <v>-</v>
          </cell>
          <cell r="CU395" t="str">
            <v>SAN PEDRO YANERI</v>
          </cell>
          <cell r="CV395" t="str">
            <v>-</v>
          </cell>
          <cell r="CW395" t="str">
            <v>-</v>
          </cell>
          <cell r="CX395" t="str">
            <v>-</v>
          </cell>
          <cell r="CY395" t="str">
            <v>-</v>
          </cell>
          <cell r="CZ395" t="str">
            <v>-</v>
          </cell>
          <cell r="DB395" t="str">
            <v>-</v>
          </cell>
          <cell r="DC395" t="str">
            <v>-</v>
          </cell>
          <cell r="DD395" t="str">
            <v>-</v>
          </cell>
          <cell r="DE395" t="str">
            <v>-</v>
          </cell>
          <cell r="DF395" t="str">
            <v>-</v>
          </cell>
          <cell r="DG395" t="str">
            <v>-</v>
          </cell>
        </row>
        <row r="396">
          <cell r="AT396" t="str">
            <v>-</v>
          </cell>
          <cell r="AU396" t="str">
            <v>-</v>
          </cell>
          <cell r="AV396" t="str">
            <v>-</v>
          </cell>
          <cell r="AW396" t="str">
            <v>-</v>
          </cell>
          <cell r="AX396" t="str">
            <v>-</v>
          </cell>
          <cell r="AY396" t="str">
            <v>-</v>
          </cell>
          <cell r="AZ396" t="str">
            <v>-</v>
          </cell>
          <cell r="BA396" t="str">
            <v>-</v>
          </cell>
          <cell r="BB396" t="str">
            <v>-</v>
          </cell>
          <cell r="BC396" t="str">
            <v>-</v>
          </cell>
          <cell r="BD396" t="str">
            <v>-</v>
          </cell>
          <cell r="BE396" t="str">
            <v>-</v>
          </cell>
          <cell r="BF396" t="str">
            <v>-</v>
          </cell>
          <cell r="BG396" t="str">
            <v>-</v>
          </cell>
          <cell r="BH396" t="str">
            <v>-</v>
          </cell>
          <cell r="BI396" t="str">
            <v>-</v>
          </cell>
          <cell r="BJ396" t="str">
            <v>-</v>
          </cell>
          <cell r="BK396" t="str">
            <v>-</v>
          </cell>
          <cell r="BL396" t="str">
            <v>-</v>
          </cell>
          <cell r="BM396" t="str">
            <v>20336</v>
          </cell>
          <cell r="BN396" t="str">
            <v>-</v>
          </cell>
          <cell r="BO396" t="str">
            <v>-</v>
          </cell>
          <cell r="BP396" t="str">
            <v>-</v>
          </cell>
          <cell r="BQ396" t="str">
            <v>-</v>
          </cell>
          <cell r="BR396" t="str">
            <v>-</v>
          </cell>
          <cell r="BS396" t="str">
            <v>-</v>
          </cell>
          <cell r="BT396" t="str">
            <v>-</v>
          </cell>
          <cell r="BU396" t="str">
            <v>-</v>
          </cell>
          <cell r="BV396" t="str">
            <v>-</v>
          </cell>
          <cell r="BW396" t="str">
            <v>-</v>
          </cell>
          <cell r="BX396" t="str">
            <v>-</v>
          </cell>
          <cell r="BY396" t="str">
            <v>-</v>
          </cell>
          <cell r="CB396" t="str">
            <v>-</v>
          </cell>
          <cell r="CC396" t="str">
            <v>-</v>
          </cell>
          <cell r="CD396" t="str">
            <v>-</v>
          </cell>
          <cell r="CE396" t="str">
            <v>-</v>
          </cell>
          <cell r="CF396" t="str">
            <v>-</v>
          </cell>
          <cell r="CG396" t="str">
            <v>-</v>
          </cell>
          <cell r="CH396" t="str">
            <v>-</v>
          </cell>
          <cell r="CI396" t="str">
            <v>-</v>
          </cell>
          <cell r="CJ396" t="str">
            <v>-</v>
          </cell>
          <cell r="CK396" t="str">
            <v>-</v>
          </cell>
          <cell r="CL396" t="str">
            <v>-</v>
          </cell>
          <cell r="CM396" t="str">
            <v>-</v>
          </cell>
          <cell r="CN396" t="str">
            <v>-</v>
          </cell>
          <cell r="CO396" t="str">
            <v>-</v>
          </cell>
          <cell r="CP396" t="str">
            <v>-</v>
          </cell>
          <cell r="CQ396" t="str">
            <v>-</v>
          </cell>
          <cell r="CR396" t="str">
            <v>-</v>
          </cell>
          <cell r="CS396" t="str">
            <v>-</v>
          </cell>
          <cell r="CT396" t="str">
            <v>-</v>
          </cell>
          <cell r="CU396" t="str">
            <v>SAN PEDRO YÓLOX</v>
          </cell>
          <cell r="CV396" t="str">
            <v>-</v>
          </cell>
          <cell r="CW396" t="str">
            <v>-</v>
          </cell>
          <cell r="CX396" t="str">
            <v>-</v>
          </cell>
          <cell r="CY396" t="str">
            <v>-</v>
          </cell>
          <cell r="CZ396" t="str">
            <v>-</v>
          </cell>
          <cell r="DB396" t="str">
            <v>-</v>
          </cell>
          <cell r="DC396" t="str">
            <v>-</v>
          </cell>
          <cell r="DD396" t="str">
            <v>-</v>
          </cell>
          <cell r="DE396" t="str">
            <v>-</v>
          </cell>
          <cell r="DF396" t="str">
            <v>-</v>
          </cell>
          <cell r="DG396" t="str">
            <v>-</v>
          </cell>
        </row>
        <row r="397">
          <cell r="AT397" t="str">
            <v>-</v>
          </cell>
          <cell r="AU397" t="str">
            <v>-</v>
          </cell>
          <cell r="AV397" t="str">
            <v>-</v>
          </cell>
          <cell r="AW397" t="str">
            <v>-</v>
          </cell>
          <cell r="AX397" t="str">
            <v>-</v>
          </cell>
          <cell r="AY397" t="str">
            <v>-</v>
          </cell>
          <cell r="AZ397" t="str">
            <v>-</v>
          </cell>
          <cell r="BA397" t="str">
            <v>-</v>
          </cell>
          <cell r="BB397" t="str">
            <v>-</v>
          </cell>
          <cell r="BC397" t="str">
            <v>-</v>
          </cell>
          <cell r="BD397" t="str">
            <v>-</v>
          </cell>
          <cell r="BE397" t="str">
            <v>-</v>
          </cell>
          <cell r="BF397" t="str">
            <v>-</v>
          </cell>
          <cell r="BG397" t="str">
            <v>-</v>
          </cell>
          <cell r="BH397" t="str">
            <v>-</v>
          </cell>
          <cell r="BI397" t="str">
            <v>-</v>
          </cell>
          <cell r="BJ397" t="str">
            <v>-</v>
          </cell>
          <cell r="BK397" t="str">
            <v>-</v>
          </cell>
          <cell r="BL397" t="str">
            <v>-</v>
          </cell>
          <cell r="BM397" t="str">
            <v>20337</v>
          </cell>
          <cell r="BN397" t="str">
            <v>-</v>
          </cell>
          <cell r="BO397" t="str">
            <v>-</v>
          </cell>
          <cell r="BP397" t="str">
            <v>-</v>
          </cell>
          <cell r="BQ397" t="str">
            <v>-</v>
          </cell>
          <cell r="BR397" t="str">
            <v>-</v>
          </cell>
          <cell r="BS397" t="str">
            <v>-</v>
          </cell>
          <cell r="BT397" t="str">
            <v>-</v>
          </cell>
          <cell r="BU397" t="str">
            <v>-</v>
          </cell>
          <cell r="BV397" t="str">
            <v>-</v>
          </cell>
          <cell r="BW397" t="str">
            <v>-</v>
          </cell>
          <cell r="BX397" t="str">
            <v>-</v>
          </cell>
          <cell r="BY397" t="str">
            <v>-</v>
          </cell>
          <cell r="CB397" t="str">
            <v>-</v>
          </cell>
          <cell r="CC397" t="str">
            <v>-</v>
          </cell>
          <cell r="CD397" t="str">
            <v>-</v>
          </cell>
          <cell r="CE397" t="str">
            <v>-</v>
          </cell>
          <cell r="CF397" t="str">
            <v>-</v>
          </cell>
          <cell r="CG397" t="str">
            <v>-</v>
          </cell>
          <cell r="CH397" t="str">
            <v>-</v>
          </cell>
          <cell r="CI397" t="str">
            <v>-</v>
          </cell>
          <cell r="CJ397" t="str">
            <v>-</v>
          </cell>
          <cell r="CK397" t="str">
            <v>-</v>
          </cell>
          <cell r="CL397" t="str">
            <v>-</v>
          </cell>
          <cell r="CM397" t="str">
            <v>-</v>
          </cell>
          <cell r="CN397" t="str">
            <v>-</v>
          </cell>
          <cell r="CO397" t="str">
            <v>-</v>
          </cell>
          <cell r="CP397" t="str">
            <v>-</v>
          </cell>
          <cell r="CQ397" t="str">
            <v>-</v>
          </cell>
          <cell r="CR397" t="str">
            <v>-</v>
          </cell>
          <cell r="CS397" t="str">
            <v>-</v>
          </cell>
          <cell r="CT397" t="str">
            <v>-</v>
          </cell>
          <cell r="CU397" t="str">
            <v>SAN PEDRO Y SAN PABLO AYUTLA</v>
          </cell>
          <cell r="CV397" t="str">
            <v>-</v>
          </cell>
          <cell r="CW397" t="str">
            <v>-</v>
          </cell>
          <cell r="CX397" t="str">
            <v>-</v>
          </cell>
          <cell r="CY397" t="str">
            <v>-</v>
          </cell>
          <cell r="CZ397" t="str">
            <v>-</v>
          </cell>
          <cell r="DB397" t="str">
            <v>-</v>
          </cell>
          <cell r="DC397" t="str">
            <v>-</v>
          </cell>
          <cell r="DD397" t="str">
            <v>-</v>
          </cell>
          <cell r="DE397" t="str">
            <v>-</v>
          </cell>
          <cell r="DF397" t="str">
            <v>-</v>
          </cell>
          <cell r="DG397" t="str">
            <v>-</v>
          </cell>
        </row>
        <row r="398">
          <cell r="AT398" t="str">
            <v>-</v>
          </cell>
          <cell r="AU398" t="str">
            <v>-</v>
          </cell>
          <cell r="AV398" t="str">
            <v>-</v>
          </cell>
          <cell r="AW398" t="str">
            <v>-</v>
          </cell>
          <cell r="AX398" t="str">
            <v>-</v>
          </cell>
          <cell r="AY398" t="str">
            <v>-</v>
          </cell>
          <cell r="AZ398" t="str">
            <v>-</v>
          </cell>
          <cell r="BA398" t="str">
            <v>-</v>
          </cell>
          <cell r="BB398" t="str">
            <v>-</v>
          </cell>
          <cell r="BC398" t="str">
            <v>-</v>
          </cell>
          <cell r="BD398" t="str">
            <v>-</v>
          </cell>
          <cell r="BE398" t="str">
            <v>-</v>
          </cell>
          <cell r="BF398" t="str">
            <v>-</v>
          </cell>
          <cell r="BG398" t="str">
            <v>-</v>
          </cell>
          <cell r="BH398" t="str">
            <v>-</v>
          </cell>
          <cell r="BI398" t="str">
            <v>-</v>
          </cell>
          <cell r="BJ398" t="str">
            <v>-</v>
          </cell>
          <cell r="BK398" t="str">
            <v>-</v>
          </cell>
          <cell r="BL398" t="str">
            <v>-</v>
          </cell>
          <cell r="BM398" t="str">
            <v>20338</v>
          </cell>
          <cell r="BN398" t="str">
            <v>-</v>
          </cell>
          <cell r="BO398" t="str">
            <v>-</v>
          </cell>
          <cell r="BP398" t="str">
            <v>-</v>
          </cell>
          <cell r="BQ398" t="str">
            <v>-</v>
          </cell>
          <cell r="BR398" t="str">
            <v>-</v>
          </cell>
          <cell r="BS398" t="str">
            <v>-</v>
          </cell>
          <cell r="BT398" t="str">
            <v>-</v>
          </cell>
          <cell r="BU398" t="str">
            <v>-</v>
          </cell>
          <cell r="BV398" t="str">
            <v>-</v>
          </cell>
          <cell r="BW398" t="str">
            <v>-</v>
          </cell>
          <cell r="BX398" t="str">
            <v>-</v>
          </cell>
          <cell r="BY398" t="str">
            <v>-</v>
          </cell>
          <cell r="CB398" t="str">
            <v>-</v>
          </cell>
          <cell r="CC398" t="str">
            <v>-</v>
          </cell>
          <cell r="CD398" t="str">
            <v>-</v>
          </cell>
          <cell r="CE398" t="str">
            <v>-</v>
          </cell>
          <cell r="CF398" t="str">
            <v>-</v>
          </cell>
          <cell r="CG398" t="str">
            <v>-</v>
          </cell>
          <cell r="CH398" t="str">
            <v>-</v>
          </cell>
          <cell r="CI398" t="str">
            <v>-</v>
          </cell>
          <cell r="CJ398" t="str">
            <v>-</v>
          </cell>
          <cell r="CK398" t="str">
            <v>-</v>
          </cell>
          <cell r="CL398" t="str">
            <v>-</v>
          </cell>
          <cell r="CM398" t="str">
            <v>-</v>
          </cell>
          <cell r="CN398" t="str">
            <v>-</v>
          </cell>
          <cell r="CO398" t="str">
            <v>-</v>
          </cell>
          <cell r="CP398" t="str">
            <v>-</v>
          </cell>
          <cell r="CQ398" t="str">
            <v>-</v>
          </cell>
          <cell r="CR398" t="str">
            <v>-</v>
          </cell>
          <cell r="CS398" t="str">
            <v>-</v>
          </cell>
          <cell r="CT398" t="str">
            <v>-</v>
          </cell>
          <cell r="CU398" t="str">
            <v>VILLA DE ETLA</v>
          </cell>
          <cell r="CV398" t="str">
            <v>-</v>
          </cell>
          <cell r="CW398" t="str">
            <v>-</v>
          </cell>
          <cell r="CX398" t="str">
            <v>-</v>
          </cell>
          <cell r="CY398" t="str">
            <v>-</v>
          </cell>
          <cell r="CZ398" t="str">
            <v>-</v>
          </cell>
          <cell r="DB398" t="str">
            <v>-</v>
          </cell>
          <cell r="DC398" t="str">
            <v>-</v>
          </cell>
          <cell r="DD398" t="str">
            <v>-</v>
          </cell>
          <cell r="DE398" t="str">
            <v>-</v>
          </cell>
          <cell r="DF398" t="str">
            <v>-</v>
          </cell>
          <cell r="DG398" t="str">
            <v>-</v>
          </cell>
        </row>
        <row r="399">
          <cell r="AT399" t="str">
            <v>-</v>
          </cell>
          <cell r="AU399" t="str">
            <v>-</v>
          </cell>
          <cell r="AV399" t="str">
            <v>-</v>
          </cell>
          <cell r="AW399" t="str">
            <v>-</v>
          </cell>
          <cell r="AX399" t="str">
            <v>-</v>
          </cell>
          <cell r="AY399" t="str">
            <v>-</v>
          </cell>
          <cell r="AZ399" t="str">
            <v>-</v>
          </cell>
          <cell r="BA399" t="str">
            <v>-</v>
          </cell>
          <cell r="BB399" t="str">
            <v>-</v>
          </cell>
          <cell r="BC399" t="str">
            <v>-</v>
          </cell>
          <cell r="BD399" t="str">
            <v>-</v>
          </cell>
          <cell r="BE399" t="str">
            <v>-</v>
          </cell>
          <cell r="BF399" t="str">
            <v>-</v>
          </cell>
          <cell r="BG399" t="str">
            <v>-</v>
          </cell>
          <cell r="BH399" t="str">
            <v>-</v>
          </cell>
          <cell r="BI399" t="str">
            <v>-</v>
          </cell>
          <cell r="BJ399" t="str">
            <v>-</v>
          </cell>
          <cell r="BK399" t="str">
            <v>-</v>
          </cell>
          <cell r="BL399" t="str">
            <v>-</v>
          </cell>
          <cell r="BM399" t="str">
            <v>20339</v>
          </cell>
          <cell r="BN399" t="str">
            <v>-</v>
          </cell>
          <cell r="BO399" t="str">
            <v>-</v>
          </cell>
          <cell r="BP399" t="str">
            <v>-</v>
          </cell>
          <cell r="BQ399" t="str">
            <v>-</v>
          </cell>
          <cell r="BR399" t="str">
            <v>-</v>
          </cell>
          <cell r="BS399" t="str">
            <v>-</v>
          </cell>
          <cell r="BT399" t="str">
            <v>-</v>
          </cell>
          <cell r="BU399" t="str">
            <v>-</v>
          </cell>
          <cell r="BV399" t="str">
            <v>-</v>
          </cell>
          <cell r="BW399" t="str">
            <v>-</v>
          </cell>
          <cell r="BX399" t="str">
            <v>-</v>
          </cell>
          <cell r="BY399" t="str">
            <v>-</v>
          </cell>
          <cell r="CB399" t="str">
            <v>-</v>
          </cell>
          <cell r="CC399" t="str">
            <v>-</v>
          </cell>
          <cell r="CD399" t="str">
            <v>-</v>
          </cell>
          <cell r="CE399" t="str">
            <v>-</v>
          </cell>
          <cell r="CF399" t="str">
            <v>-</v>
          </cell>
          <cell r="CG399" t="str">
            <v>-</v>
          </cell>
          <cell r="CH399" t="str">
            <v>-</v>
          </cell>
          <cell r="CI399" t="str">
            <v>-</v>
          </cell>
          <cell r="CJ399" t="str">
            <v>-</v>
          </cell>
          <cell r="CK399" t="str">
            <v>-</v>
          </cell>
          <cell r="CL399" t="str">
            <v>-</v>
          </cell>
          <cell r="CM399" t="str">
            <v>-</v>
          </cell>
          <cell r="CN399" t="str">
            <v>-</v>
          </cell>
          <cell r="CO399" t="str">
            <v>-</v>
          </cell>
          <cell r="CP399" t="str">
            <v>-</v>
          </cell>
          <cell r="CQ399" t="str">
            <v>-</v>
          </cell>
          <cell r="CR399" t="str">
            <v>-</v>
          </cell>
          <cell r="CS399" t="str">
            <v>-</v>
          </cell>
          <cell r="CT399" t="str">
            <v>-</v>
          </cell>
          <cell r="CU399" t="str">
            <v>SAN PEDRO Y SAN PABLO TEPOSCOLULA</v>
          </cell>
          <cell r="CV399" t="str">
            <v>-</v>
          </cell>
          <cell r="CW399" t="str">
            <v>-</v>
          </cell>
          <cell r="CX399" t="str">
            <v>-</v>
          </cell>
          <cell r="CY399" t="str">
            <v>-</v>
          </cell>
          <cell r="CZ399" t="str">
            <v>-</v>
          </cell>
          <cell r="DB399" t="str">
            <v>-</v>
          </cell>
          <cell r="DC399" t="str">
            <v>-</v>
          </cell>
          <cell r="DD399" t="str">
            <v>-</v>
          </cell>
          <cell r="DE399" t="str">
            <v>-</v>
          </cell>
          <cell r="DF399" t="str">
            <v>-</v>
          </cell>
          <cell r="DG399" t="str">
            <v>-</v>
          </cell>
        </row>
        <row r="400">
          <cell r="AT400" t="str">
            <v>-</v>
          </cell>
          <cell r="AU400" t="str">
            <v>-</v>
          </cell>
          <cell r="AV400" t="str">
            <v>-</v>
          </cell>
          <cell r="AW400" t="str">
            <v>-</v>
          </cell>
          <cell r="AX400" t="str">
            <v>-</v>
          </cell>
          <cell r="AY400" t="str">
            <v>-</v>
          </cell>
          <cell r="AZ400" t="str">
            <v>-</v>
          </cell>
          <cell r="BA400" t="str">
            <v>-</v>
          </cell>
          <cell r="BB400" t="str">
            <v>-</v>
          </cell>
          <cell r="BC400" t="str">
            <v>-</v>
          </cell>
          <cell r="BD400" t="str">
            <v>-</v>
          </cell>
          <cell r="BE400" t="str">
            <v>-</v>
          </cell>
          <cell r="BF400" t="str">
            <v>-</v>
          </cell>
          <cell r="BG400" t="str">
            <v>-</v>
          </cell>
          <cell r="BH400" t="str">
            <v>-</v>
          </cell>
          <cell r="BI400" t="str">
            <v>-</v>
          </cell>
          <cell r="BJ400" t="str">
            <v>-</v>
          </cell>
          <cell r="BK400" t="str">
            <v>-</v>
          </cell>
          <cell r="BL400" t="str">
            <v>-</v>
          </cell>
          <cell r="BM400" t="str">
            <v>20340</v>
          </cell>
          <cell r="BN400" t="str">
            <v>-</v>
          </cell>
          <cell r="BO400" t="str">
            <v>-</v>
          </cell>
          <cell r="BP400" t="str">
            <v>-</v>
          </cell>
          <cell r="BQ400" t="str">
            <v>-</v>
          </cell>
          <cell r="BR400" t="str">
            <v>-</v>
          </cell>
          <cell r="BS400" t="str">
            <v>-</v>
          </cell>
          <cell r="BT400" t="str">
            <v>-</v>
          </cell>
          <cell r="BU400" t="str">
            <v>-</v>
          </cell>
          <cell r="BV400" t="str">
            <v>-</v>
          </cell>
          <cell r="BW400" t="str">
            <v>-</v>
          </cell>
          <cell r="BX400" t="str">
            <v>-</v>
          </cell>
          <cell r="BY400" t="str">
            <v>-</v>
          </cell>
          <cell r="CB400" t="str">
            <v>-</v>
          </cell>
          <cell r="CC400" t="str">
            <v>-</v>
          </cell>
          <cell r="CD400" t="str">
            <v>-</v>
          </cell>
          <cell r="CE400" t="str">
            <v>-</v>
          </cell>
          <cell r="CF400" t="str">
            <v>-</v>
          </cell>
          <cell r="CG400" t="str">
            <v>-</v>
          </cell>
          <cell r="CH400" t="str">
            <v>-</v>
          </cell>
          <cell r="CI400" t="str">
            <v>-</v>
          </cell>
          <cell r="CJ400" t="str">
            <v>-</v>
          </cell>
          <cell r="CK400" t="str">
            <v>-</v>
          </cell>
          <cell r="CL400" t="str">
            <v>-</v>
          </cell>
          <cell r="CM400" t="str">
            <v>-</v>
          </cell>
          <cell r="CN400" t="str">
            <v>-</v>
          </cell>
          <cell r="CO400" t="str">
            <v>-</v>
          </cell>
          <cell r="CP400" t="str">
            <v>-</v>
          </cell>
          <cell r="CQ400" t="str">
            <v>-</v>
          </cell>
          <cell r="CR400" t="str">
            <v>-</v>
          </cell>
          <cell r="CS400" t="str">
            <v>-</v>
          </cell>
          <cell r="CT400" t="str">
            <v>-</v>
          </cell>
          <cell r="CU400" t="str">
            <v>SAN PEDRO Y SAN PABLO TEQUIXTEPEC</v>
          </cell>
          <cell r="CV400" t="str">
            <v>-</v>
          </cell>
          <cell r="CW400" t="str">
            <v>-</v>
          </cell>
          <cell r="CX400" t="str">
            <v>-</v>
          </cell>
          <cell r="CY400" t="str">
            <v>-</v>
          </cell>
          <cell r="CZ400" t="str">
            <v>-</v>
          </cell>
          <cell r="DB400" t="str">
            <v>-</v>
          </cell>
          <cell r="DC400" t="str">
            <v>-</v>
          </cell>
          <cell r="DD400" t="str">
            <v>-</v>
          </cell>
          <cell r="DE400" t="str">
            <v>-</v>
          </cell>
          <cell r="DF400" t="str">
            <v>-</v>
          </cell>
          <cell r="DG400" t="str">
            <v>-</v>
          </cell>
        </row>
        <row r="401">
          <cell r="AT401" t="str">
            <v>-</v>
          </cell>
          <cell r="AU401" t="str">
            <v>-</v>
          </cell>
          <cell r="AV401" t="str">
            <v>-</v>
          </cell>
          <cell r="AW401" t="str">
            <v>-</v>
          </cell>
          <cell r="AX401" t="str">
            <v>-</v>
          </cell>
          <cell r="AY401" t="str">
            <v>-</v>
          </cell>
          <cell r="AZ401" t="str">
            <v>-</v>
          </cell>
          <cell r="BA401" t="str">
            <v>-</v>
          </cell>
          <cell r="BB401" t="str">
            <v>-</v>
          </cell>
          <cell r="BC401" t="str">
            <v>-</v>
          </cell>
          <cell r="BD401" t="str">
            <v>-</v>
          </cell>
          <cell r="BE401" t="str">
            <v>-</v>
          </cell>
          <cell r="BF401" t="str">
            <v>-</v>
          </cell>
          <cell r="BG401" t="str">
            <v>-</v>
          </cell>
          <cell r="BH401" t="str">
            <v>-</v>
          </cell>
          <cell r="BI401" t="str">
            <v>-</v>
          </cell>
          <cell r="BJ401" t="str">
            <v>-</v>
          </cell>
          <cell r="BK401" t="str">
            <v>-</v>
          </cell>
          <cell r="BL401" t="str">
            <v>-</v>
          </cell>
          <cell r="BM401" t="str">
            <v>20341</v>
          </cell>
          <cell r="BN401" t="str">
            <v>-</v>
          </cell>
          <cell r="BO401" t="str">
            <v>-</v>
          </cell>
          <cell r="BP401" t="str">
            <v>-</v>
          </cell>
          <cell r="BQ401" t="str">
            <v>-</v>
          </cell>
          <cell r="BR401" t="str">
            <v>-</v>
          </cell>
          <cell r="BS401" t="str">
            <v>-</v>
          </cell>
          <cell r="BT401" t="str">
            <v>-</v>
          </cell>
          <cell r="BU401" t="str">
            <v>-</v>
          </cell>
          <cell r="BV401" t="str">
            <v>-</v>
          </cell>
          <cell r="BW401" t="str">
            <v>-</v>
          </cell>
          <cell r="BX401" t="str">
            <v>-</v>
          </cell>
          <cell r="BY401" t="str">
            <v>-</v>
          </cell>
          <cell r="CB401" t="str">
            <v>-</v>
          </cell>
          <cell r="CC401" t="str">
            <v>-</v>
          </cell>
          <cell r="CD401" t="str">
            <v>-</v>
          </cell>
          <cell r="CE401" t="str">
            <v>-</v>
          </cell>
          <cell r="CF401" t="str">
            <v>-</v>
          </cell>
          <cell r="CG401" t="str">
            <v>-</v>
          </cell>
          <cell r="CH401" t="str">
            <v>-</v>
          </cell>
          <cell r="CI401" t="str">
            <v>-</v>
          </cell>
          <cell r="CJ401" t="str">
            <v>-</v>
          </cell>
          <cell r="CK401" t="str">
            <v>-</v>
          </cell>
          <cell r="CL401" t="str">
            <v>-</v>
          </cell>
          <cell r="CM401" t="str">
            <v>-</v>
          </cell>
          <cell r="CN401" t="str">
            <v>-</v>
          </cell>
          <cell r="CO401" t="str">
            <v>-</v>
          </cell>
          <cell r="CP401" t="str">
            <v>-</v>
          </cell>
          <cell r="CQ401" t="str">
            <v>-</v>
          </cell>
          <cell r="CR401" t="str">
            <v>-</v>
          </cell>
          <cell r="CS401" t="str">
            <v>-</v>
          </cell>
          <cell r="CT401" t="str">
            <v>-</v>
          </cell>
          <cell r="CU401" t="str">
            <v>SAN PEDRO YUCUNAMA</v>
          </cell>
          <cell r="CV401" t="str">
            <v>-</v>
          </cell>
          <cell r="CW401" t="str">
            <v>-</v>
          </cell>
          <cell r="CX401" t="str">
            <v>-</v>
          </cell>
          <cell r="CY401" t="str">
            <v>-</v>
          </cell>
          <cell r="CZ401" t="str">
            <v>-</v>
          </cell>
          <cell r="DB401" t="str">
            <v>-</v>
          </cell>
          <cell r="DC401" t="str">
            <v>-</v>
          </cell>
          <cell r="DD401" t="str">
            <v>-</v>
          </cell>
          <cell r="DE401" t="str">
            <v>-</v>
          </cell>
          <cell r="DF401" t="str">
            <v>-</v>
          </cell>
          <cell r="DG401" t="str">
            <v>-</v>
          </cell>
        </row>
        <row r="402">
          <cell r="AT402" t="str">
            <v>-</v>
          </cell>
          <cell r="AU402" t="str">
            <v>-</v>
          </cell>
          <cell r="AV402" t="str">
            <v>-</v>
          </cell>
          <cell r="AW402" t="str">
            <v>-</v>
          </cell>
          <cell r="AX402" t="str">
            <v>-</v>
          </cell>
          <cell r="AY402" t="str">
            <v>-</v>
          </cell>
          <cell r="AZ402" t="str">
            <v>-</v>
          </cell>
          <cell r="BA402" t="str">
            <v>-</v>
          </cell>
          <cell r="BB402" t="str">
            <v>-</v>
          </cell>
          <cell r="BC402" t="str">
            <v>-</v>
          </cell>
          <cell r="BD402" t="str">
            <v>-</v>
          </cell>
          <cell r="BE402" t="str">
            <v>-</v>
          </cell>
          <cell r="BF402" t="str">
            <v>-</v>
          </cell>
          <cell r="BG402" t="str">
            <v>-</v>
          </cell>
          <cell r="BH402" t="str">
            <v>-</v>
          </cell>
          <cell r="BI402" t="str">
            <v>-</v>
          </cell>
          <cell r="BJ402" t="str">
            <v>-</v>
          </cell>
          <cell r="BK402" t="str">
            <v>-</v>
          </cell>
          <cell r="BL402" t="str">
            <v>-</v>
          </cell>
          <cell r="BM402" t="str">
            <v>20342</v>
          </cell>
          <cell r="BN402" t="str">
            <v>-</v>
          </cell>
          <cell r="BO402" t="str">
            <v>-</v>
          </cell>
          <cell r="BP402" t="str">
            <v>-</v>
          </cell>
          <cell r="BQ402" t="str">
            <v>-</v>
          </cell>
          <cell r="BR402" t="str">
            <v>-</v>
          </cell>
          <cell r="BS402" t="str">
            <v>-</v>
          </cell>
          <cell r="BT402" t="str">
            <v>-</v>
          </cell>
          <cell r="BU402" t="str">
            <v>-</v>
          </cell>
          <cell r="BV402" t="str">
            <v>-</v>
          </cell>
          <cell r="BW402" t="str">
            <v>-</v>
          </cell>
          <cell r="BX402" t="str">
            <v>-</v>
          </cell>
          <cell r="BY402" t="str">
            <v>-</v>
          </cell>
          <cell r="CB402" t="str">
            <v>-</v>
          </cell>
          <cell r="CC402" t="str">
            <v>-</v>
          </cell>
          <cell r="CD402" t="str">
            <v>-</v>
          </cell>
          <cell r="CE402" t="str">
            <v>-</v>
          </cell>
          <cell r="CF402" t="str">
            <v>-</v>
          </cell>
          <cell r="CG402" t="str">
            <v>-</v>
          </cell>
          <cell r="CH402" t="str">
            <v>-</v>
          </cell>
          <cell r="CI402" t="str">
            <v>-</v>
          </cell>
          <cell r="CJ402" t="str">
            <v>-</v>
          </cell>
          <cell r="CK402" t="str">
            <v>-</v>
          </cell>
          <cell r="CL402" t="str">
            <v>-</v>
          </cell>
          <cell r="CM402" t="str">
            <v>-</v>
          </cell>
          <cell r="CN402" t="str">
            <v>-</v>
          </cell>
          <cell r="CO402" t="str">
            <v>-</v>
          </cell>
          <cell r="CP402" t="str">
            <v>-</v>
          </cell>
          <cell r="CQ402" t="str">
            <v>-</v>
          </cell>
          <cell r="CR402" t="str">
            <v>-</v>
          </cell>
          <cell r="CS402" t="str">
            <v>-</v>
          </cell>
          <cell r="CT402" t="str">
            <v>-</v>
          </cell>
          <cell r="CU402" t="str">
            <v>SAN RAYMUNDO JALPAN</v>
          </cell>
          <cell r="CV402" t="str">
            <v>-</v>
          </cell>
          <cell r="CW402" t="str">
            <v>-</v>
          </cell>
          <cell r="CX402" t="str">
            <v>-</v>
          </cell>
          <cell r="CY402" t="str">
            <v>-</v>
          </cell>
          <cell r="CZ402" t="str">
            <v>-</v>
          </cell>
          <cell r="DB402" t="str">
            <v>-</v>
          </cell>
          <cell r="DC402" t="str">
            <v>-</v>
          </cell>
          <cell r="DD402" t="str">
            <v>-</v>
          </cell>
          <cell r="DE402" t="str">
            <v>-</v>
          </cell>
          <cell r="DF402" t="str">
            <v>-</v>
          </cell>
          <cell r="DG402" t="str">
            <v>-</v>
          </cell>
        </row>
        <row r="403">
          <cell r="AT403" t="str">
            <v>-</v>
          </cell>
          <cell r="AU403" t="str">
            <v>-</v>
          </cell>
          <cell r="AV403" t="str">
            <v>-</v>
          </cell>
          <cell r="AW403" t="str">
            <v>-</v>
          </cell>
          <cell r="AX403" t="str">
            <v>-</v>
          </cell>
          <cell r="AY403" t="str">
            <v>-</v>
          </cell>
          <cell r="AZ403" t="str">
            <v>-</v>
          </cell>
          <cell r="BA403" t="str">
            <v>-</v>
          </cell>
          <cell r="BB403" t="str">
            <v>-</v>
          </cell>
          <cell r="BC403" t="str">
            <v>-</v>
          </cell>
          <cell r="BD403" t="str">
            <v>-</v>
          </cell>
          <cell r="BE403" t="str">
            <v>-</v>
          </cell>
          <cell r="BF403" t="str">
            <v>-</v>
          </cell>
          <cell r="BG403" t="str">
            <v>-</v>
          </cell>
          <cell r="BH403" t="str">
            <v>-</v>
          </cell>
          <cell r="BI403" t="str">
            <v>-</v>
          </cell>
          <cell r="BJ403" t="str">
            <v>-</v>
          </cell>
          <cell r="BK403" t="str">
            <v>-</v>
          </cell>
          <cell r="BL403" t="str">
            <v>-</v>
          </cell>
          <cell r="BM403" t="str">
            <v>20343</v>
          </cell>
          <cell r="BN403" t="str">
            <v>-</v>
          </cell>
          <cell r="BO403" t="str">
            <v>-</v>
          </cell>
          <cell r="BP403" t="str">
            <v>-</v>
          </cell>
          <cell r="BQ403" t="str">
            <v>-</v>
          </cell>
          <cell r="BR403" t="str">
            <v>-</v>
          </cell>
          <cell r="BS403" t="str">
            <v>-</v>
          </cell>
          <cell r="BT403" t="str">
            <v>-</v>
          </cell>
          <cell r="BU403" t="str">
            <v>-</v>
          </cell>
          <cell r="BV403" t="str">
            <v>-</v>
          </cell>
          <cell r="BW403" t="str">
            <v>-</v>
          </cell>
          <cell r="BX403" t="str">
            <v>-</v>
          </cell>
          <cell r="BY403" t="str">
            <v>-</v>
          </cell>
          <cell r="CB403" t="str">
            <v>-</v>
          </cell>
          <cell r="CC403" t="str">
            <v>-</v>
          </cell>
          <cell r="CD403" t="str">
            <v>-</v>
          </cell>
          <cell r="CE403" t="str">
            <v>-</v>
          </cell>
          <cell r="CF403" t="str">
            <v>-</v>
          </cell>
          <cell r="CG403" t="str">
            <v>-</v>
          </cell>
          <cell r="CH403" t="str">
            <v>-</v>
          </cell>
          <cell r="CI403" t="str">
            <v>-</v>
          </cell>
          <cell r="CJ403" t="str">
            <v>-</v>
          </cell>
          <cell r="CK403" t="str">
            <v>-</v>
          </cell>
          <cell r="CL403" t="str">
            <v>-</v>
          </cell>
          <cell r="CM403" t="str">
            <v>-</v>
          </cell>
          <cell r="CN403" t="str">
            <v>-</v>
          </cell>
          <cell r="CO403" t="str">
            <v>-</v>
          </cell>
          <cell r="CP403" t="str">
            <v>-</v>
          </cell>
          <cell r="CQ403" t="str">
            <v>-</v>
          </cell>
          <cell r="CR403" t="str">
            <v>-</v>
          </cell>
          <cell r="CS403" t="str">
            <v>-</v>
          </cell>
          <cell r="CT403" t="str">
            <v>-</v>
          </cell>
          <cell r="CU403" t="str">
            <v>SAN SEBASTIÁN ABASOLO</v>
          </cell>
          <cell r="CV403" t="str">
            <v>-</v>
          </cell>
          <cell r="CW403" t="str">
            <v>-</v>
          </cell>
          <cell r="CX403" t="str">
            <v>-</v>
          </cell>
          <cell r="CY403" t="str">
            <v>-</v>
          </cell>
          <cell r="CZ403" t="str">
            <v>-</v>
          </cell>
          <cell r="DB403" t="str">
            <v>-</v>
          </cell>
          <cell r="DC403" t="str">
            <v>-</v>
          </cell>
          <cell r="DD403" t="str">
            <v>-</v>
          </cell>
          <cell r="DE403" t="str">
            <v>-</v>
          </cell>
          <cell r="DF403" t="str">
            <v>-</v>
          </cell>
          <cell r="DG403" t="str">
            <v>-</v>
          </cell>
        </row>
        <row r="404">
          <cell r="AT404" t="str">
            <v>-</v>
          </cell>
          <cell r="AU404" t="str">
            <v>-</v>
          </cell>
          <cell r="AV404" t="str">
            <v>-</v>
          </cell>
          <cell r="AW404" t="str">
            <v>-</v>
          </cell>
          <cell r="AX404" t="str">
            <v>-</v>
          </cell>
          <cell r="AY404" t="str">
            <v>-</v>
          </cell>
          <cell r="AZ404" t="str">
            <v>-</v>
          </cell>
          <cell r="BA404" t="str">
            <v>-</v>
          </cell>
          <cell r="BB404" t="str">
            <v>-</v>
          </cell>
          <cell r="BC404" t="str">
            <v>-</v>
          </cell>
          <cell r="BD404" t="str">
            <v>-</v>
          </cell>
          <cell r="BE404" t="str">
            <v>-</v>
          </cell>
          <cell r="BF404" t="str">
            <v>-</v>
          </cell>
          <cell r="BG404" t="str">
            <v>-</v>
          </cell>
          <cell r="BH404" t="str">
            <v>-</v>
          </cell>
          <cell r="BI404" t="str">
            <v>-</v>
          </cell>
          <cell r="BJ404" t="str">
            <v>-</v>
          </cell>
          <cell r="BK404" t="str">
            <v>-</v>
          </cell>
          <cell r="BL404" t="str">
            <v>-</v>
          </cell>
          <cell r="BM404" t="str">
            <v>20344</v>
          </cell>
          <cell r="BN404" t="str">
            <v>-</v>
          </cell>
          <cell r="BO404" t="str">
            <v>-</v>
          </cell>
          <cell r="BP404" t="str">
            <v>-</v>
          </cell>
          <cell r="BQ404" t="str">
            <v>-</v>
          </cell>
          <cell r="BR404" t="str">
            <v>-</v>
          </cell>
          <cell r="BS404" t="str">
            <v>-</v>
          </cell>
          <cell r="BT404" t="str">
            <v>-</v>
          </cell>
          <cell r="BU404" t="str">
            <v>-</v>
          </cell>
          <cell r="BV404" t="str">
            <v>-</v>
          </cell>
          <cell r="BW404" t="str">
            <v>-</v>
          </cell>
          <cell r="BX404" t="str">
            <v>-</v>
          </cell>
          <cell r="BY404" t="str">
            <v>-</v>
          </cell>
          <cell r="CB404" t="str">
            <v>-</v>
          </cell>
          <cell r="CC404" t="str">
            <v>-</v>
          </cell>
          <cell r="CD404" t="str">
            <v>-</v>
          </cell>
          <cell r="CE404" t="str">
            <v>-</v>
          </cell>
          <cell r="CF404" t="str">
            <v>-</v>
          </cell>
          <cell r="CG404" t="str">
            <v>-</v>
          </cell>
          <cell r="CH404" t="str">
            <v>-</v>
          </cell>
          <cell r="CI404" t="str">
            <v>-</v>
          </cell>
          <cell r="CJ404" t="str">
            <v>-</v>
          </cell>
          <cell r="CK404" t="str">
            <v>-</v>
          </cell>
          <cell r="CL404" t="str">
            <v>-</v>
          </cell>
          <cell r="CM404" t="str">
            <v>-</v>
          </cell>
          <cell r="CN404" t="str">
            <v>-</v>
          </cell>
          <cell r="CO404" t="str">
            <v>-</v>
          </cell>
          <cell r="CP404" t="str">
            <v>-</v>
          </cell>
          <cell r="CQ404" t="str">
            <v>-</v>
          </cell>
          <cell r="CR404" t="str">
            <v>-</v>
          </cell>
          <cell r="CS404" t="str">
            <v>-</v>
          </cell>
          <cell r="CT404" t="str">
            <v>-</v>
          </cell>
          <cell r="CU404" t="str">
            <v>SAN SEBASTIÁN COATLÁN</v>
          </cell>
          <cell r="CV404" t="str">
            <v>-</v>
          </cell>
          <cell r="CW404" t="str">
            <v>-</v>
          </cell>
          <cell r="CX404" t="str">
            <v>-</v>
          </cell>
          <cell r="CY404" t="str">
            <v>-</v>
          </cell>
          <cell r="CZ404" t="str">
            <v>-</v>
          </cell>
          <cell r="DB404" t="str">
            <v>-</v>
          </cell>
          <cell r="DC404" t="str">
            <v>-</v>
          </cell>
          <cell r="DD404" t="str">
            <v>-</v>
          </cell>
          <cell r="DE404" t="str">
            <v>-</v>
          </cell>
          <cell r="DF404" t="str">
            <v>-</v>
          </cell>
          <cell r="DG404" t="str">
            <v>-</v>
          </cell>
        </row>
        <row r="405">
          <cell r="AT405" t="str">
            <v>-</v>
          </cell>
          <cell r="AU405" t="str">
            <v>-</v>
          </cell>
          <cell r="AV405" t="str">
            <v>-</v>
          </cell>
          <cell r="AW405" t="str">
            <v>-</v>
          </cell>
          <cell r="AX405" t="str">
            <v>-</v>
          </cell>
          <cell r="AY405" t="str">
            <v>-</v>
          </cell>
          <cell r="AZ405" t="str">
            <v>-</v>
          </cell>
          <cell r="BA405" t="str">
            <v>-</v>
          </cell>
          <cell r="BB405" t="str">
            <v>-</v>
          </cell>
          <cell r="BC405" t="str">
            <v>-</v>
          </cell>
          <cell r="BD405" t="str">
            <v>-</v>
          </cell>
          <cell r="BE405" t="str">
            <v>-</v>
          </cell>
          <cell r="BF405" t="str">
            <v>-</v>
          </cell>
          <cell r="BG405" t="str">
            <v>-</v>
          </cell>
          <cell r="BH405" t="str">
            <v>-</v>
          </cell>
          <cell r="BI405" t="str">
            <v>-</v>
          </cell>
          <cell r="BJ405" t="str">
            <v>-</v>
          </cell>
          <cell r="BK405" t="str">
            <v>-</v>
          </cell>
          <cell r="BL405" t="str">
            <v>-</v>
          </cell>
          <cell r="BM405" t="str">
            <v>20345</v>
          </cell>
          <cell r="BN405" t="str">
            <v>-</v>
          </cell>
          <cell r="BO405" t="str">
            <v>-</v>
          </cell>
          <cell r="BP405" t="str">
            <v>-</v>
          </cell>
          <cell r="BQ405" t="str">
            <v>-</v>
          </cell>
          <cell r="BR405" t="str">
            <v>-</v>
          </cell>
          <cell r="BS405" t="str">
            <v>-</v>
          </cell>
          <cell r="BT405" t="str">
            <v>-</v>
          </cell>
          <cell r="BU405" t="str">
            <v>-</v>
          </cell>
          <cell r="BV405" t="str">
            <v>-</v>
          </cell>
          <cell r="BW405" t="str">
            <v>-</v>
          </cell>
          <cell r="BX405" t="str">
            <v>-</v>
          </cell>
          <cell r="BY405" t="str">
            <v>-</v>
          </cell>
          <cell r="CB405" t="str">
            <v>-</v>
          </cell>
          <cell r="CC405" t="str">
            <v>-</v>
          </cell>
          <cell r="CD405" t="str">
            <v>-</v>
          </cell>
          <cell r="CE405" t="str">
            <v>-</v>
          </cell>
          <cell r="CF405" t="str">
            <v>-</v>
          </cell>
          <cell r="CG405" t="str">
            <v>-</v>
          </cell>
          <cell r="CH405" t="str">
            <v>-</v>
          </cell>
          <cell r="CI405" t="str">
            <v>-</v>
          </cell>
          <cell r="CJ405" t="str">
            <v>-</v>
          </cell>
          <cell r="CK405" t="str">
            <v>-</v>
          </cell>
          <cell r="CL405" t="str">
            <v>-</v>
          </cell>
          <cell r="CM405" t="str">
            <v>-</v>
          </cell>
          <cell r="CN405" t="str">
            <v>-</v>
          </cell>
          <cell r="CO405" t="str">
            <v>-</v>
          </cell>
          <cell r="CP405" t="str">
            <v>-</v>
          </cell>
          <cell r="CQ405" t="str">
            <v>-</v>
          </cell>
          <cell r="CR405" t="str">
            <v>-</v>
          </cell>
          <cell r="CS405" t="str">
            <v>-</v>
          </cell>
          <cell r="CT405" t="str">
            <v>-</v>
          </cell>
          <cell r="CU405" t="str">
            <v>SAN SEBASTIÁN IXCAPA</v>
          </cell>
          <cell r="CV405" t="str">
            <v>-</v>
          </cell>
          <cell r="CW405" t="str">
            <v>-</v>
          </cell>
          <cell r="CX405" t="str">
            <v>-</v>
          </cell>
          <cell r="CY405" t="str">
            <v>-</v>
          </cell>
          <cell r="CZ405" t="str">
            <v>-</v>
          </cell>
          <cell r="DB405" t="str">
            <v>-</v>
          </cell>
          <cell r="DC405" t="str">
            <v>-</v>
          </cell>
          <cell r="DD405" t="str">
            <v>-</v>
          </cell>
          <cell r="DE405" t="str">
            <v>-</v>
          </cell>
          <cell r="DF405" t="str">
            <v>-</v>
          </cell>
          <cell r="DG405" t="str">
            <v>-</v>
          </cell>
        </row>
        <row r="406">
          <cell r="AT406" t="str">
            <v>-</v>
          </cell>
          <cell r="AU406" t="str">
            <v>-</v>
          </cell>
          <cell r="AV406" t="str">
            <v>-</v>
          </cell>
          <cell r="AW406" t="str">
            <v>-</v>
          </cell>
          <cell r="AX406" t="str">
            <v>-</v>
          </cell>
          <cell r="AY406" t="str">
            <v>-</v>
          </cell>
          <cell r="AZ406" t="str">
            <v>-</v>
          </cell>
          <cell r="BA406" t="str">
            <v>-</v>
          </cell>
          <cell r="BB406" t="str">
            <v>-</v>
          </cell>
          <cell r="BC406" t="str">
            <v>-</v>
          </cell>
          <cell r="BD406" t="str">
            <v>-</v>
          </cell>
          <cell r="BE406" t="str">
            <v>-</v>
          </cell>
          <cell r="BF406" t="str">
            <v>-</v>
          </cell>
          <cell r="BG406" t="str">
            <v>-</v>
          </cell>
          <cell r="BH406" t="str">
            <v>-</v>
          </cell>
          <cell r="BI406" t="str">
            <v>-</v>
          </cell>
          <cell r="BJ406" t="str">
            <v>-</v>
          </cell>
          <cell r="BK406" t="str">
            <v>-</v>
          </cell>
          <cell r="BL406" t="str">
            <v>-</v>
          </cell>
          <cell r="BM406" t="str">
            <v>20346</v>
          </cell>
          <cell r="BN406" t="str">
            <v>-</v>
          </cell>
          <cell r="BO406" t="str">
            <v>-</v>
          </cell>
          <cell r="BP406" t="str">
            <v>-</v>
          </cell>
          <cell r="BQ406" t="str">
            <v>-</v>
          </cell>
          <cell r="BR406" t="str">
            <v>-</v>
          </cell>
          <cell r="BS406" t="str">
            <v>-</v>
          </cell>
          <cell r="BT406" t="str">
            <v>-</v>
          </cell>
          <cell r="BU406" t="str">
            <v>-</v>
          </cell>
          <cell r="BV406" t="str">
            <v>-</v>
          </cell>
          <cell r="BW406" t="str">
            <v>-</v>
          </cell>
          <cell r="BX406" t="str">
            <v>-</v>
          </cell>
          <cell r="BY406" t="str">
            <v>-</v>
          </cell>
          <cell r="CB406" t="str">
            <v>-</v>
          </cell>
          <cell r="CC406" t="str">
            <v>-</v>
          </cell>
          <cell r="CD406" t="str">
            <v>-</v>
          </cell>
          <cell r="CE406" t="str">
            <v>-</v>
          </cell>
          <cell r="CF406" t="str">
            <v>-</v>
          </cell>
          <cell r="CG406" t="str">
            <v>-</v>
          </cell>
          <cell r="CH406" t="str">
            <v>-</v>
          </cell>
          <cell r="CI406" t="str">
            <v>-</v>
          </cell>
          <cell r="CJ406" t="str">
            <v>-</v>
          </cell>
          <cell r="CK406" t="str">
            <v>-</v>
          </cell>
          <cell r="CL406" t="str">
            <v>-</v>
          </cell>
          <cell r="CM406" t="str">
            <v>-</v>
          </cell>
          <cell r="CN406" t="str">
            <v>-</v>
          </cell>
          <cell r="CO406" t="str">
            <v>-</v>
          </cell>
          <cell r="CP406" t="str">
            <v>-</v>
          </cell>
          <cell r="CQ406" t="str">
            <v>-</v>
          </cell>
          <cell r="CR406" t="str">
            <v>-</v>
          </cell>
          <cell r="CS406" t="str">
            <v>-</v>
          </cell>
          <cell r="CT406" t="str">
            <v>-</v>
          </cell>
          <cell r="CU406" t="str">
            <v>SAN SEBASTIÁN NICANANDUTA</v>
          </cell>
          <cell r="CV406" t="str">
            <v>-</v>
          </cell>
          <cell r="CW406" t="str">
            <v>-</v>
          </cell>
          <cell r="CX406" t="str">
            <v>-</v>
          </cell>
          <cell r="CY406" t="str">
            <v>-</v>
          </cell>
          <cell r="CZ406" t="str">
            <v>-</v>
          </cell>
          <cell r="DB406" t="str">
            <v>-</v>
          </cell>
          <cell r="DC406" t="str">
            <v>-</v>
          </cell>
          <cell r="DD406" t="str">
            <v>-</v>
          </cell>
          <cell r="DE406" t="str">
            <v>-</v>
          </cell>
          <cell r="DF406" t="str">
            <v>-</v>
          </cell>
          <cell r="DG406" t="str">
            <v>-</v>
          </cell>
        </row>
        <row r="407">
          <cell r="AT407" t="str">
            <v>-</v>
          </cell>
          <cell r="AU407" t="str">
            <v>-</v>
          </cell>
          <cell r="AV407" t="str">
            <v>-</v>
          </cell>
          <cell r="AW407" t="str">
            <v>-</v>
          </cell>
          <cell r="AX407" t="str">
            <v>-</v>
          </cell>
          <cell r="AY407" t="str">
            <v>-</v>
          </cell>
          <cell r="AZ407" t="str">
            <v>-</v>
          </cell>
          <cell r="BA407" t="str">
            <v>-</v>
          </cell>
          <cell r="BB407" t="str">
            <v>-</v>
          </cell>
          <cell r="BC407" t="str">
            <v>-</v>
          </cell>
          <cell r="BD407" t="str">
            <v>-</v>
          </cell>
          <cell r="BE407" t="str">
            <v>-</v>
          </cell>
          <cell r="BF407" t="str">
            <v>-</v>
          </cell>
          <cell r="BG407" t="str">
            <v>-</v>
          </cell>
          <cell r="BH407" t="str">
            <v>-</v>
          </cell>
          <cell r="BI407" t="str">
            <v>-</v>
          </cell>
          <cell r="BJ407" t="str">
            <v>-</v>
          </cell>
          <cell r="BK407" t="str">
            <v>-</v>
          </cell>
          <cell r="BL407" t="str">
            <v>-</v>
          </cell>
          <cell r="BM407" t="str">
            <v>20347</v>
          </cell>
          <cell r="BN407" t="str">
            <v>-</v>
          </cell>
          <cell r="BO407" t="str">
            <v>-</v>
          </cell>
          <cell r="BP407" t="str">
            <v>-</v>
          </cell>
          <cell r="BQ407" t="str">
            <v>-</v>
          </cell>
          <cell r="BR407" t="str">
            <v>-</v>
          </cell>
          <cell r="BS407" t="str">
            <v>-</v>
          </cell>
          <cell r="BT407" t="str">
            <v>-</v>
          </cell>
          <cell r="BU407" t="str">
            <v>-</v>
          </cell>
          <cell r="BV407" t="str">
            <v>-</v>
          </cell>
          <cell r="BW407" t="str">
            <v>-</v>
          </cell>
          <cell r="BX407" t="str">
            <v>-</v>
          </cell>
          <cell r="BY407" t="str">
            <v>-</v>
          </cell>
          <cell r="CB407" t="str">
            <v>-</v>
          </cell>
          <cell r="CC407" t="str">
            <v>-</v>
          </cell>
          <cell r="CD407" t="str">
            <v>-</v>
          </cell>
          <cell r="CE407" t="str">
            <v>-</v>
          </cell>
          <cell r="CF407" t="str">
            <v>-</v>
          </cell>
          <cell r="CG407" t="str">
            <v>-</v>
          </cell>
          <cell r="CH407" t="str">
            <v>-</v>
          </cell>
          <cell r="CI407" t="str">
            <v>-</v>
          </cell>
          <cell r="CJ407" t="str">
            <v>-</v>
          </cell>
          <cell r="CK407" t="str">
            <v>-</v>
          </cell>
          <cell r="CL407" t="str">
            <v>-</v>
          </cell>
          <cell r="CM407" t="str">
            <v>-</v>
          </cell>
          <cell r="CN407" t="str">
            <v>-</v>
          </cell>
          <cell r="CO407" t="str">
            <v>-</v>
          </cell>
          <cell r="CP407" t="str">
            <v>-</v>
          </cell>
          <cell r="CQ407" t="str">
            <v>-</v>
          </cell>
          <cell r="CR407" t="str">
            <v>-</v>
          </cell>
          <cell r="CS407" t="str">
            <v>-</v>
          </cell>
          <cell r="CT407" t="str">
            <v>-</v>
          </cell>
          <cell r="CU407" t="str">
            <v>SAN SEBASTIÁN RÍO HONDO</v>
          </cell>
          <cell r="CV407" t="str">
            <v>-</v>
          </cell>
          <cell r="CW407" t="str">
            <v>-</v>
          </cell>
          <cell r="CX407" t="str">
            <v>-</v>
          </cell>
          <cell r="CY407" t="str">
            <v>-</v>
          </cell>
          <cell r="CZ407" t="str">
            <v>-</v>
          </cell>
          <cell r="DB407" t="str">
            <v>-</v>
          </cell>
          <cell r="DC407" t="str">
            <v>-</v>
          </cell>
          <cell r="DD407" t="str">
            <v>-</v>
          </cell>
          <cell r="DE407" t="str">
            <v>-</v>
          </cell>
          <cell r="DF407" t="str">
            <v>-</v>
          </cell>
          <cell r="DG407" t="str">
            <v>-</v>
          </cell>
        </row>
        <row r="408">
          <cell r="AT408" t="str">
            <v>-</v>
          </cell>
          <cell r="AU408" t="str">
            <v>-</v>
          </cell>
          <cell r="AV408" t="str">
            <v>-</v>
          </cell>
          <cell r="AW408" t="str">
            <v>-</v>
          </cell>
          <cell r="AX408" t="str">
            <v>-</v>
          </cell>
          <cell r="AY408" t="str">
            <v>-</v>
          </cell>
          <cell r="AZ408" t="str">
            <v>-</v>
          </cell>
          <cell r="BA408" t="str">
            <v>-</v>
          </cell>
          <cell r="BB408" t="str">
            <v>-</v>
          </cell>
          <cell r="BC408" t="str">
            <v>-</v>
          </cell>
          <cell r="BD408" t="str">
            <v>-</v>
          </cell>
          <cell r="BE408" t="str">
            <v>-</v>
          </cell>
          <cell r="BF408" t="str">
            <v>-</v>
          </cell>
          <cell r="BG408" t="str">
            <v>-</v>
          </cell>
          <cell r="BH408" t="str">
            <v>-</v>
          </cell>
          <cell r="BI408" t="str">
            <v>-</v>
          </cell>
          <cell r="BJ408" t="str">
            <v>-</v>
          </cell>
          <cell r="BK408" t="str">
            <v>-</v>
          </cell>
          <cell r="BL408" t="str">
            <v>-</v>
          </cell>
          <cell r="BM408" t="str">
            <v>20348</v>
          </cell>
          <cell r="BN408" t="str">
            <v>-</v>
          </cell>
          <cell r="BO408" t="str">
            <v>-</v>
          </cell>
          <cell r="BP408" t="str">
            <v>-</v>
          </cell>
          <cell r="BQ408" t="str">
            <v>-</v>
          </cell>
          <cell r="BR408" t="str">
            <v>-</v>
          </cell>
          <cell r="BS408" t="str">
            <v>-</v>
          </cell>
          <cell r="BT408" t="str">
            <v>-</v>
          </cell>
          <cell r="BU408" t="str">
            <v>-</v>
          </cell>
          <cell r="BV408" t="str">
            <v>-</v>
          </cell>
          <cell r="BW408" t="str">
            <v>-</v>
          </cell>
          <cell r="BX408" t="str">
            <v>-</v>
          </cell>
          <cell r="BY408" t="str">
            <v>-</v>
          </cell>
          <cell r="CB408" t="str">
            <v>-</v>
          </cell>
          <cell r="CC408" t="str">
            <v>-</v>
          </cell>
          <cell r="CD408" t="str">
            <v>-</v>
          </cell>
          <cell r="CE408" t="str">
            <v>-</v>
          </cell>
          <cell r="CF408" t="str">
            <v>-</v>
          </cell>
          <cell r="CG408" t="str">
            <v>-</v>
          </cell>
          <cell r="CH408" t="str">
            <v>-</v>
          </cell>
          <cell r="CI408" t="str">
            <v>-</v>
          </cell>
          <cell r="CJ408" t="str">
            <v>-</v>
          </cell>
          <cell r="CK408" t="str">
            <v>-</v>
          </cell>
          <cell r="CL408" t="str">
            <v>-</v>
          </cell>
          <cell r="CM408" t="str">
            <v>-</v>
          </cell>
          <cell r="CN408" t="str">
            <v>-</v>
          </cell>
          <cell r="CO408" t="str">
            <v>-</v>
          </cell>
          <cell r="CP408" t="str">
            <v>-</v>
          </cell>
          <cell r="CQ408" t="str">
            <v>-</v>
          </cell>
          <cell r="CR408" t="str">
            <v>-</v>
          </cell>
          <cell r="CS408" t="str">
            <v>-</v>
          </cell>
          <cell r="CT408" t="str">
            <v>-</v>
          </cell>
          <cell r="CU408" t="str">
            <v>SAN SEBASTIÁN TECOMAXTLAHUACA</v>
          </cell>
          <cell r="CV408" t="str">
            <v>-</v>
          </cell>
          <cell r="CW408" t="str">
            <v>-</v>
          </cell>
          <cell r="CX408" t="str">
            <v>-</v>
          </cell>
          <cell r="CY408" t="str">
            <v>-</v>
          </cell>
          <cell r="CZ408" t="str">
            <v>-</v>
          </cell>
          <cell r="DB408" t="str">
            <v>-</v>
          </cell>
          <cell r="DC408" t="str">
            <v>-</v>
          </cell>
          <cell r="DD408" t="str">
            <v>-</v>
          </cell>
          <cell r="DE408" t="str">
            <v>-</v>
          </cell>
          <cell r="DF408" t="str">
            <v>-</v>
          </cell>
          <cell r="DG408" t="str">
            <v>-</v>
          </cell>
        </row>
        <row r="409">
          <cell r="AT409" t="str">
            <v>-</v>
          </cell>
          <cell r="AU409" t="str">
            <v>-</v>
          </cell>
          <cell r="AV409" t="str">
            <v>-</v>
          </cell>
          <cell r="AW409" t="str">
            <v>-</v>
          </cell>
          <cell r="AX409" t="str">
            <v>-</v>
          </cell>
          <cell r="AY409" t="str">
            <v>-</v>
          </cell>
          <cell r="AZ409" t="str">
            <v>-</v>
          </cell>
          <cell r="BA409" t="str">
            <v>-</v>
          </cell>
          <cell r="BB409" t="str">
            <v>-</v>
          </cell>
          <cell r="BC409" t="str">
            <v>-</v>
          </cell>
          <cell r="BD409" t="str">
            <v>-</v>
          </cell>
          <cell r="BE409" t="str">
            <v>-</v>
          </cell>
          <cell r="BF409" t="str">
            <v>-</v>
          </cell>
          <cell r="BG409" t="str">
            <v>-</v>
          </cell>
          <cell r="BH409" t="str">
            <v>-</v>
          </cell>
          <cell r="BI409" t="str">
            <v>-</v>
          </cell>
          <cell r="BJ409" t="str">
            <v>-</v>
          </cell>
          <cell r="BK409" t="str">
            <v>-</v>
          </cell>
          <cell r="BL409" t="str">
            <v>-</v>
          </cell>
          <cell r="BM409" t="str">
            <v>20349</v>
          </cell>
          <cell r="BN409" t="str">
            <v>-</v>
          </cell>
          <cell r="BO409" t="str">
            <v>-</v>
          </cell>
          <cell r="BP409" t="str">
            <v>-</v>
          </cell>
          <cell r="BQ409" t="str">
            <v>-</v>
          </cell>
          <cell r="BR409" t="str">
            <v>-</v>
          </cell>
          <cell r="BS409" t="str">
            <v>-</v>
          </cell>
          <cell r="BT409" t="str">
            <v>-</v>
          </cell>
          <cell r="BU409" t="str">
            <v>-</v>
          </cell>
          <cell r="BV409" t="str">
            <v>-</v>
          </cell>
          <cell r="BW409" t="str">
            <v>-</v>
          </cell>
          <cell r="BX409" t="str">
            <v>-</v>
          </cell>
          <cell r="BY409" t="str">
            <v>-</v>
          </cell>
          <cell r="CB409" t="str">
            <v>-</v>
          </cell>
          <cell r="CC409" t="str">
            <v>-</v>
          </cell>
          <cell r="CD409" t="str">
            <v>-</v>
          </cell>
          <cell r="CE409" t="str">
            <v>-</v>
          </cell>
          <cell r="CF409" t="str">
            <v>-</v>
          </cell>
          <cell r="CG409" t="str">
            <v>-</v>
          </cell>
          <cell r="CH409" t="str">
            <v>-</v>
          </cell>
          <cell r="CI409" t="str">
            <v>-</v>
          </cell>
          <cell r="CJ409" t="str">
            <v>-</v>
          </cell>
          <cell r="CK409" t="str">
            <v>-</v>
          </cell>
          <cell r="CL409" t="str">
            <v>-</v>
          </cell>
          <cell r="CM409" t="str">
            <v>-</v>
          </cell>
          <cell r="CN409" t="str">
            <v>-</v>
          </cell>
          <cell r="CO409" t="str">
            <v>-</v>
          </cell>
          <cell r="CP409" t="str">
            <v>-</v>
          </cell>
          <cell r="CQ409" t="str">
            <v>-</v>
          </cell>
          <cell r="CR409" t="str">
            <v>-</v>
          </cell>
          <cell r="CS409" t="str">
            <v>-</v>
          </cell>
          <cell r="CT409" t="str">
            <v>-</v>
          </cell>
          <cell r="CU409" t="str">
            <v>SAN SEBASTIÁN TEITIPAC</v>
          </cell>
          <cell r="CV409" t="str">
            <v>-</v>
          </cell>
          <cell r="CW409" t="str">
            <v>-</v>
          </cell>
          <cell r="CX409" t="str">
            <v>-</v>
          </cell>
          <cell r="CY409" t="str">
            <v>-</v>
          </cell>
          <cell r="CZ409" t="str">
            <v>-</v>
          </cell>
          <cell r="DB409" t="str">
            <v>-</v>
          </cell>
          <cell r="DC409" t="str">
            <v>-</v>
          </cell>
          <cell r="DD409" t="str">
            <v>-</v>
          </cell>
          <cell r="DE409" t="str">
            <v>-</v>
          </cell>
          <cell r="DF409" t="str">
            <v>-</v>
          </cell>
          <cell r="DG409" t="str">
            <v>-</v>
          </cell>
        </row>
        <row r="410">
          <cell r="AT410" t="str">
            <v>-</v>
          </cell>
          <cell r="AU410" t="str">
            <v>-</v>
          </cell>
          <cell r="AV410" t="str">
            <v>-</v>
          </cell>
          <cell r="AW410" t="str">
            <v>-</v>
          </cell>
          <cell r="AX410" t="str">
            <v>-</v>
          </cell>
          <cell r="AY410" t="str">
            <v>-</v>
          </cell>
          <cell r="AZ410" t="str">
            <v>-</v>
          </cell>
          <cell r="BA410" t="str">
            <v>-</v>
          </cell>
          <cell r="BB410" t="str">
            <v>-</v>
          </cell>
          <cell r="BC410" t="str">
            <v>-</v>
          </cell>
          <cell r="BD410" t="str">
            <v>-</v>
          </cell>
          <cell r="BE410" t="str">
            <v>-</v>
          </cell>
          <cell r="BF410" t="str">
            <v>-</v>
          </cell>
          <cell r="BG410" t="str">
            <v>-</v>
          </cell>
          <cell r="BH410" t="str">
            <v>-</v>
          </cell>
          <cell r="BI410" t="str">
            <v>-</v>
          </cell>
          <cell r="BJ410" t="str">
            <v>-</v>
          </cell>
          <cell r="BK410" t="str">
            <v>-</v>
          </cell>
          <cell r="BL410" t="str">
            <v>-</v>
          </cell>
          <cell r="BM410" t="str">
            <v>20350</v>
          </cell>
          <cell r="BN410" t="str">
            <v>-</v>
          </cell>
          <cell r="BO410" t="str">
            <v>-</v>
          </cell>
          <cell r="BP410" t="str">
            <v>-</v>
          </cell>
          <cell r="BQ410" t="str">
            <v>-</v>
          </cell>
          <cell r="BR410" t="str">
            <v>-</v>
          </cell>
          <cell r="BS410" t="str">
            <v>-</v>
          </cell>
          <cell r="BT410" t="str">
            <v>-</v>
          </cell>
          <cell r="BU410" t="str">
            <v>-</v>
          </cell>
          <cell r="BV410" t="str">
            <v>-</v>
          </cell>
          <cell r="BW410" t="str">
            <v>-</v>
          </cell>
          <cell r="BX410" t="str">
            <v>-</v>
          </cell>
          <cell r="BY410" t="str">
            <v>-</v>
          </cell>
          <cell r="CB410" t="str">
            <v>-</v>
          </cell>
          <cell r="CC410" t="str">
            <v>-</v>
          </cell>
          <cell r="CD410" t="str">
            <v>-</v>
          </cell>
          <cell r="CE410" t="str">
            <v>-</v>
          </cell>
          <cell r="CF410" t="str">
            <v>-</v>
          </cell>
          <cell r="CG410" t="str">
            <v>-</v>
          </cell>
          <cell r="CH410" t="str">
            <v>-</v>
          </cell>
          <cell r="CI410" t="str">
            <v>-</v>
          </cell>
          <cell r="CJ410" t="str">
            <v>-</v>
          </cell>
          <cell r="CK410" t="str">
            <v>-</v>
          </cell>
          <cell r="CL410" t="str">
            <v>-</v>
          </cell>
          <cell r="CM410" t="str">
            <v>-</v>
          </cell>
          <cell r="CN410" t="str">
            <v>-</v>
          </cell>
          <cell r="CO410" t="str">
            <v>-</v>
          </cell>
          <cell r="CP410" t="str">
            <v>-</v>
          </cell>
          <cell r="CQ410" t="str">
            <v>-</v>
          </cell>
          <cell r="CR410" t="str">
            <v>-</v>
          </cell>
          <cell r="CS410" t="str">
            <v>-</v>
          </cell>
          <cell r="CT410" t="str">
            <v>-</v>
          </cell>
          <cell r="CU410" t="str">
            <v>SAN SEBASTIÁN TUTLA</v>
          </cell>
          <cell r="CV410" t="str">
            <v>-</v>
          </cell>
          <cell r="CW410" t="str">
            <v>-</v>
          </cell>
          <cell r="CX410" t="str">
            <v>-</v>
          </cell>
          <cell r="CY410" t="str">
            <v>-</v>
          </cell>
          <cell r="CZ410" t="str">
            <v>-</v>
          </cell>
          <cell r="DB410" t="str">
            <v>-</v>
          </cell>
          <cell r="DC410" t="str">
            <v>-</v>
          </cell>
          <cell r="DD410" t="str">
            <v>-</v>
          </cell>
          <cell r="DE410" t="str">
            <v>-</v>
          </cell>
          <cell r="DF410" t="str">
            <v>-</v>
          </cell>
          <cell r="DG410" t="str">
            <v>-</v>
          </cell>
        </row>
        <row r="411">
          <cell r="AT411" t="str">
            <v>-</v>
          </cell>
          <cell r="AU411" t="str">
            <v>-</v>
          </cell>
          <cell r="AV411" t="str">
            <v>-</v>
          </cell>
          <cell r="AW411" t="str">
            <v>-</v>
          </cell>
          <cell r="AX411" t="str">
            <v>-</v>
          </cell>
          <cell r="AY411" t="str">
            <v>-</v>
          </cell>
          <cell r="AZ411" t="str">
            <v>-</v>
          </cell>
          <cell r="BA411" t="str">
            <v>-</v>
          </cell>
          <cell r="BB411" t="str">
            <v>-</v>
          </cell>
          <cell r="BC411" t="str">
            <v>-</v>
          </cell>
          <cell r="BD411" t="str">
            <v>-</v>
          </cell>
          <cell r="BE411" t="str">
            <v>-</v>
          </cell>
          <cell r="BF411" t="str">
            <v>-</v>
          </cell>
          <cell r="BG411" t="str">
            <v>-</v>
          </cell>
          <cell r="BH411" t="str">
            <v>-</v>
          </cell>
          <cell r="BI411" t="str">
            <v>-</v>
          </cell>
          <cell r="BJ411" t="str">
            <v>-</v>
          </cell>
          <cell r="BK411" t="str">
            <v>-</v>
          </cell>
          <cell r="BL411" t="str">
            <v>-</v>
          </cell>
          <cell r="BM411" t="str">
            <v>20351</v>
          </cell>
          <cell r="BN411" t="str">
            <v>-</v>
          </cell>
          <cell r="BO411" t="str">
            <v>-</v>
          </cell>
          <cell r="BP411" t="str">
            <v>-</v>
          </cell>
          <cell r="BQ411" t="str">
            <v>-</v>
          </cell>
          <cell r="BR411" t="str">
            <v>-</v>
          </cell>
          <cell r="BS411" t="str">
            <v>-</v>
          </cell>
          <cell r="BT411" t="str">
            <v>-</v>
          </cell>
          <cell r="BU411" t="str">
            <v>-</v>
          </cell>
          <cell r="BV411" t="str">
            <v>-</v>
          </cell>
          <cell r="BW411" t="str">
            <v>-</v>
          </cell>
          <cell r="BX411" t="str">
            <v>-</v>
          </cell>
          <cell r="BY411" t="str">
            <v>-</v>
          </cell>
          <cell r="CB411" t="str">
            <v>-</v>
          </cell>
          <cell r="CC411" t="str">
            <v>-</v>
          </cell>
          <cell r="CD411" t="str">
            <v>-</v>
          </cell>
          <cell r="CE411" t="str">
            <v>-</v>
          </cell>
          <cell r="CF411" t="str">
            <v>-</v>
          </cell>
          <cell r="CG411" t="str">
            <v>-</v>
          </cell>
          <cell r="CH411" t="str">
            <v>-</v>
          </cell>
          <cell r="CI411" t="str">
            <v>-</v>
          </cell>
          <cell r="CJ411" t="str">
            <v>-</v>
          </cell>
          <cell r="CK411" t="str">
            <v>-</v>
          </cell>
          <cell r="CL411" t="str">
            <v>-</v>
          </cell>
          <cell r="CM411" t="str">
            <v>-</v>
          </cell>
          <cell r="CN411" t="str">
            <v>-</v>
          </cell>
          <cell r="CO411" t="str">
            <v>-</v>
          </cell>
          <cell r="CP411" t="str">
            <v>-</v>
          </cell>
          <cell r="CQ411" t="str">
            <v>-</v>
          </cell>
          <cell r="CR411" t="str">
            <v>-</v>
          </cell>
          <cell r="CS411" t="str">
            <v>-</v>
          </cell>
          <cell r="CT411" t="str">
            <v>-</v>
          </cell>
          <cell r="CU411" t="str">
            <v>SAN SIMÓN ALMOLONGAS</v>
          </cell>
          <cell r="CV411" t="str">
            <v>-</v>
          </cell>
          <cell r="CW411" t="str">
            <v>-</v>
          </cell>
          <cell r="CX411" t="str">
            <v>-</v>
          </cell>
          <cell r="CY411" t="str">
            <v>-</v>
          </cell>
          <cell r="CZ411" t="str">
            <v>-</v>
          </cell>
          <cell r="DB411" t="str">
            <v>-</v>
          </cell>
          <cell r="DC411" t="str">
            <v>-</v>
          </cell>
          <cell r="DD411" t="str">
            <v>-</v>
          </cell>
          <cell r="DE411" t="str">
            <v>-</v>
          </cell>
          <cell r="DF411" t="str">
            <v>-</v>
          </cell>
          <cell r="DG411" t="str">
            <v>-</v>
          </cell>
        </row>
        <row r="412">
          <cell r="AT412" t="str">
            <v>-</v>
          </cell>
          <cell r="AU412" t="str">
            <v>-</v>
          </cell>
          <cell r="AV412" t="str">
            <v>-</v>
          </cell>
          <cell r="AW412" t="str">
            <v>-</v>
          </cell>
          <cell r="AX412" t="str">
            <v>-</v>
          </cell>
          <cell r="AY412" t="str">
            <v>-</v>
          </cell>
          <cell r="AZ412" t="str">
            <v>-</v>
          </cell>
          <cell r="BA412" t="str">
            <v>-</v>
          </cell>
          <cell r="BB412" t="str">
            <v>-</v>
          </cell>
          <cell r="BC412" t="str">
            <v>-</v>
          </cell>
          <cell r="BD412" t="str">
            <v>-</v>
          </cell>
          <cell r="BE412" t="str">
            <v>-</v>
          </cell>
          <cell r="BF412" t="str">
            <v>-</v>
          </cell>
          <cell r="BG412" t="str">
            <v>-</v>
          </cell>
          <cell r="BH412" t="str">
            <v>-</v>
          </cell>
          <cell r="BI412" t="str">
            <v>-</v>
          </cell>
          <cell r="BJ412" t="str">
            <v>-</v>
          </cell>
          <cell r="BK412" t="str">
            <v>-</v>
          </cell>
          <cell r="BL412" t="str">
            <v>-</v>
          </cell>
          <cell r="BM412" t="str">
            <v>20352</v>
          </cell>
          <cell r="BN412" t="str">
            <v>-</v>
          </cell>
          <cell r="BO412" t="str">
            <v>-</v>
          </cell>
          <cell r="BP412" t="str">
            <v>-</v>
          </cell>
          <cell r="BQ412" t="str">
            <v>-</v>
          </cell>
          <cell r="BR412" t="str">
            <v>-</v>
          </cell>
          <cell r="BS412" t="str">
            <v>-</v>
          </cell>
          <cell r="BT412" t="str">
            <v>-</v>
          </cell>
          <cell r="BU412" t="str">
            <v>-</v>
          </cell>
          <cell r="BV412" t="str">
            <v>-</v>
          </cell>
          <cell r="BW412" t="str">
            <v>-</v>
          </cell>
          <cell r="BX412" t="str">
            <v>-</v>
          </cell>
          <cell r="BY412" t="str">
            <v>-</v>
          </cell>
          <cell r="CB412" t="str">
            <v>-</v>
          </cell>
          <cell r="CC412" t="str">
            <v>-</v>
          </cell>
          <cell r="CD412" t="str">
            <v>-</v>
          </cell>
          <cell r="CE412" t="str">
            <v>-</v>
          </cell>
          <cell r="CF412" t="str">
            <v>-</v>
          </cell>
          <cell r="CG412" t="str">
            <v>-</v>
          </cell>
          <cell r="CH412" t="str">
            <v>-</v>
          </cell>
          <cell r="CI412" t="str">
            <v>-</v>
          </cell>
          <cell r="CJ412" t="str">
            <v>-</v>
          </cell>
          <cell r="CK412" t="str">
            <v>-</v>
          </cell>
          <cell r="CL412" t="str">
            <v>-</v>
          </cell>
          <cell r="CM412" t="str">
            <v>-</v>
          </cell>
          <cell r="CN412" t="str">
            <v>-</v>
          </cell>
          <cell r="CO412" t="str">
            <v>-</v>
          </cell>
          <cell r="CP412" t="str">
            <v>-</v>
          </cell>
          <cell r="CQ412" t="str">
            <v>-</v>
          </cell>
          <cell r="CR412" t="str">
            <v>-</v>
          </cell>
          <cell r="CS412" t="str">
            <v>-</v>
          </cell>
          <cell r="CT412" t="str">
            <v>-</v>
          </cell>
          <cell r="CU412" t="str">
            <v>SAN SIMÓN ZAHUATLÁN</v>
          </cell>
          <cell r="CV412" t="str">
            <v>-</v>
          </cell>
          <cell r="CW412" t="str">
            <v>-</v>
          </cell>
          <cell r="CX412" t="str">
            <v>-</v>
          </cell>
          <cell r="CY412" t="str">
            <v>-</v>
          </cell>
          <cell r="CZ412" t="str">
            <v>-</v>
          </cell>
          <cell r="DB412" t="str">
            <v>-</v>
          </cell>
          <cell r="DC412" t="str">
            <v>-</v>
          </cell>
          <cell r="DD412" t="str">
            <v>-</v>
          </cell>
          <cell r="DE412" t="str">
            <v>-</v>
          </cell>
          <cell r="DF412" t="str">
            <v>-</v>
          </cell>
          <cell r="DG412" t="str">
            <v>-</v>
          </cell>
        </row>
        <row r="413">
          <cell r="AT413" t="str">
            <v>-</v>
          </cell>
          <cell r="AU413" t="str">
            <v>-</v>
          </cell>
          <cell r="AV413" t="str">
            <v>-</v>
          </cell>
          <cell r="AW413" t="str">
            <v>-</v>
          </cell>
          <cell r="AX413" t="str">
            <v>-</v>
          </cell>
          <cell r="AY413" t="str">
            <v>-</v>
          </cell>
          <cell r="AZ413" t="str">
            <v>-</v>
          </cell>
          <cell r="BA413" t="str">
            <v>-</v>
          </cell>
          <cell r="BB413" t="str">
            <v>-</v>
          </cell>
          <cell r="BC413" t="str">
            <v>-</v>
          </cell>
          <cell r="BD413" t="str">
            <v>-</v>
          </cell>
          <cell r="BE413" t="str">
            <v>-</v>
          </cell>
          <cell r="BF413" t="str">
            <v>-</v>
          </cell>
          <cell r="BG413" t="str">
            <v>-</v>
          </cell>
          <cell r="BH413" t="str">
            <v>-</v>
          </cell>
          <cell r="BI413" t="str">
            <v>-</v>
          </cell>
          <cell r="BJ413" t="str">
            <v>-</v>
          </cell>
          <cell r="BK413" t="str">
            <v>-</v>
          </cell>
          <cell r="BL413" t="str">
            <v>-</v>
          </cell>
          <cell r="BM413" t="str">
            <v>20353</v>
          </cell>
          <cell r="BN413" t="str">
            <v>-</v>
          </cell>
          <cell r="BO413" t="str">
            <v>-</v>
          </cell>
          <cell r="BP413" t="str">
            <v>-</v>
          </cell>
          <cell r="BQ413" t="str">
            <v>-</v>
          </cell>
          <cell r="BR413" t="str">
            <v>-</v>
          </cell>
          <cell r="BS413" t="str">
            <v>-</v>
          </cell>
          <cell r="BT413" t="str">
            <v>-</v>
          </cell>
          <cell r="BU413" t="str">
            <v>-</v>
          </cell>
          <cell r="BV413" t="str">
            <v>-</v>
          </cell>
          <cell r="BW413" t="str">
            <v>-</v>
          </cell>
          <cell r="BX413" t="str">
            <v>-</v>
          </cell>
          <cell r="BY413" t="str">
            <v>-</v>
          </cell>
          <cell r="CB413" t="str">
            <v>-</v>
          </cell>
          <cell r="CC413" t="str">
            <v>-</v>
          </cell>
          <cell r="CD413" t="str">
            <v>-</v>
          </cell>
          <cell r="CE413" t="str">
            <v>-</v>
          </cell>
          <cell r="CF413" t="str">
            <v>-</v>
          </cell>
          <cell r="CG413" t="str">
            <v>-</v>
          </cell>
          <cell r="CH413" t="str">
            <v>-</v>
          </cell>
          <cell r="CI413" t="str">
            <v>-</v>
          </cell>
          <cell r="CJ413" t="str">
            <v>-</v>
          </cell>
          <cell r="CK413" t="str">
            <v>-</v>
          </cell>
          <cell r="CL413" t="str">
            <v>-</v>
          </cell>
          <cell r="CM413" t="str">
            <v>-</v>
          </cell>
          <cell r="CN413" t="str">
            <v>-</v>
          </cell>
          <cell r="CO413" t="str">
            <v>-</v>
          </cell>
          <cell r="CP413" t="str">
            <v>-</v>
          </cell>
          <cell r="CQ413" t="str">
            <v>-</v>
          </cell>
          <cell r="CR413" t="str">
            <v>-</v>
          </cell>
          <cell r="CS413" t="str">
            <v>-</v>
          </cell>
          <cell r="CT413" t="str">
            <v>-</v>
          </cell>
          <cell r="CU413" t="str">
            <v>SANTA ANA</v>
          </cell>
          <cell r="CV413" t="str">
            <v>-</v>
          </cell>
          <cell r="CW413" t="str">
            <v>-</v>
          </cell>
          <cell r="CX413" t="str">
            <v>-</v>
          </cell>
          <cell r="CY413" t="str">
            <v>-</v>
          </cell>
          <cell r="CZ413" t="str">
            <v>-</v>
          </cell>
          <cell r="DB413" t="str">
            <v>-</v>
          </cell>
          <cell r="DC413" t="str">
            <v>-</v>
          </cell>
          <cell r="DD413" t="str">
            <v>-</v>
          </cell>
          <cell r="DE413" t="str">
            <v>-</v>
          </cell>
          <cell r="DF413" t="str">
            <v>-</v>
          </cell>
          <cell r="DG413" t="str">
            <v>-</v>
          </cell>
        </row>
        <row r="414">
          <cell r="AT414" t="str">
            <v>-</v>
          </cell>
          <cell r="AU414" t="str">
            <v>-</v>
          </cell>
          <cell r="AV414" t="str">
            <v>-</v>
          </cell>
          <cell r="AW414" t="str">
            <v>-</v>
          </cell>
          <cell r="AX414" t="str">
            <v>-</v>
          </cell>
          <cell r="AY414" t="str">
            <v>-</v>
          </cell>
          <cell r="AZ414" t="str">
            <v>-</v>
          </cell>
          <cell r="BA414" t="str">
            <v>-</v>
          </cell>
          <cell r="BB414" t="str">
            <v>-</v>
          </cell>
          <cell r="BC414" t="str">
            <v>-</v>
          </cell>
          <cell r="BD414" t="str">
            <v>-</v>
          </cell>
          <cell r="BE414" t="str">
            <v>-</v>
          </cell>
          <cell r="BF414" t="str">
            <v>-</v>
          </cell>
          <cell r="BG414" t="str">
            <v>-</v>
          </cell>
          <cell r="BH414" t="str">
            <v>-</v>
          </cell>
          <cell r="BI414" t="str">
            <v>-</v>
          </cell>
          <cell r="BJ414" t="str">
            <v>-</v>
          </cell>
          <cell r="BK414" t="str">
            <v>-</v>
          </cell>
          <cell r="BL414" t="str">
            <v>-</v>
          </cell>
          <cell r="BM414" t="str">
            <v>20354</v>
          </cell>
          <cell r="BN414" t="str">
            <v>-</v>
          </cell>
          <cell r="BO414" t="str">
            <v>-</v>
          </cell>
          <cell r="BP414" t="str">
            <v>-</v>
          </cell>
          <cell r="BQ414" t="str">
            <v>-</v>
          </cell>
          <cell r="BR414" t="str">
            <v>-</v>
          </cell>
          <cell r="BS414" t="str">
            <v>-</v>
          </cell>
          <cell r="BT414" t="str">
            <v>-</v>
          </cell>
          <cell r="BU414" t="str">
            <v>-</v>
          </cell>
          <cell r="BV414" t="str">
            <v>-</v>
          </cell>
          <cell r="BW414" t="str">
            <v>-</v>
          </cell>
          <cell r="BX414" t="str">
            <v>-</v>
          </cell>
          <cell r="BY414" t="str">
            <v>-</v>
          </cell>
          <cell r="CB414" t="str">
            <v>-</v>
          </cell>
          <cell r="CC414" t="str">
            <v>-</v>
          </cell>
          <cell r="CD414" t="str">
            <v>-</v>
          </cell>
          <cell r="CE414" t="str">
            <v>-</v>
          </cell>
          <cell r="CF414" t="str">
            <v>-</v>
          </cell>
          <cell r="CG414" t="str">
            <v>-</v>
          </cell>
          <cell r="CH414" t="str">
            <v>-</v>
          </cell>
          <cell r="CI414" t="str">
            <v>-</v>
          </cell>
          <cell r="CJ414" t="str">
            <v>-</v>
          </cell>
          <cell r="CK414" t="str">
            <v>-</v>
          </cell>
          <cell r="CL414" t="str">
            <v>-</v>
          </cell>
          <cell r="CM414" t="str">
            <v>-</v>
          </cell>
          <cell r="CN414" t="str">
            <v>-</v>
          </cell>
          <cell r="CO414" t="str">
            <v>-</v>
          </cell>
          <cell r="CP414" t="str">
            <v>-</v>
          </cell>
          <cell r="CQ414" t="str">
            <v>-</v>
          </cell>
          <cell r="CR414" t="str">
            <v>-</v>
          </cell>
          <cell r="CS414" t="str">
            <v>-</v>
          </cell>
          <cell r="CT414" t="str">
            <v>-</v>
          </cell>
          <cell r="CU414" t="str">
            <v>SANTA ANA ATEIXTLAHUACA</v>
          </cell>
          <cell r="CV414" t="str">
            <v>-</v>
          </cell>
          <cell r="CW414" t="str">
            <v>-</v>
          </cell>
          <cell r="CX414" t="str">
            <v>-</v>
          </cell>
          <cell r="CY414" t="str">
            <v>-</v>
          </cell>
          <cell r="CZ414" t="str">
            <v>-</v>
          </cell>
          <cell r="DB414" t="str">
            <v>-</v>
          </cell>
          <cell r="DC414" t="str">
            <v>-</v>
          </cell>
          <cell r="DD414" t="str">
            <v>-</v>
          </cell>
          <cell r="DE414" t="str">
            <v>-</v>
          </cell>
          <cell r="DF414" t="str">
            <v>-</v>
          </cell>
          <cell r="DG414" t="str">
            <v>-</v>
          </cell>
        </row>
        <row r="415">
          <cell r="AT415" t="str">
            <v>-</v>
          </cell>
          <cell r="AU415" t="str">
            <v>-</v>
          </cell>
          <cell r="AV415" t="str">
            <v>-</v>
          </cell>
          <cell r="AW415" t="str">
            <v>-</v>
          </cell>
          <cell r="AX415" t="str">
            <v>-</v>
          </cell>
          <cell r="AY415" t="str">
            <v>-</v>
          </cell>
          <cell r="AZ415" t="str">
            <v>-</v>
          </cell>
          <cell r="BA415" t="str">
            <v>-</v>
          </cell>
          <cell r="BB415" t="str">
            <v>-</v>
          </cell>
          <cell r="BC415" t="str">
            <v>-</v>
          </cell>
          <cell r="BD415" t="str">
            <v>-</v>
          </cell>
          <cell r="BE415" t="str">
            <v>-</v>
          </cell>
          <cell r="BF415" t="str">
            <v>-</v>
          </cell>
          <cell r="BG415" t="str">
            <v>-</v>
          </cell>
          <cell r="BH415" t="str">
            <v>-</v>
          </cell>
          <cell r="BI415" t="str">
            <v>-</v>
          </cell>
          <cell r="BJ415" t="str">
            <v>-</v>
          </cell>
          <cell r="BK415" t="str">
            <v>-</v>
          </cell>
          <cell r="BL415" t="str">
            <v>-</v>
          </cell>
          <cell r="BM415" t="str">
            <v>20355</v>
          </cell>
          <cell r="BN415" t="str">
            <v>-</v>
          </cell>
          <cell r="BO415" t="str">
            <v>-</v>
          </cell>
          <cell r="BP415" t="str">
            <v>-</v>
          </cell>
          <cell r="BQ415" t="str">
            <v>-</v>
          </cell>
          <cell r="BR415" t="str">
            <v>-</v>
          </cell>
          <cell r="BS415" t="str">
            <v>-</v>
          </cell>
          <cell r="BT415" t="str">
            <v>-</v>
          </cell>
          <cell r="BU415" t="str">
            <v>-</v>
          </cell>
          <cell r="BV415" t="str">
            <v>-</v>
          </cell>
          <cell r="BW415" t="str">
            <v>-</v>
          </cell>
          <cell r="BX415" t="str">
            <v>-</v>
          </cell>
          <cell r="BY415" t="str">
            <v>-</v>
          </cell>
          <cell r="CB415" t="str">
            <v>-</v>
          </cell>
          <cell r="CC415" t="str">
            <v>-</v>
          </cell>
          <cell r="CD415" t="str">
            <v>-</v>
          </cell>
          <cell r="CE415" t="str">
            <v>-</v>
          </cell>
          <cell r="CF415" t="str">
            <v>-</v>
          </cell>
          <cell r="CG415" t="str">
            <v>-</v>
          </cell>
          <cell r="CH415" t="str">
            <v>-</v>
          </cell>
          <cell r="CI415" t="str">
            <v>-</v>
          </cell>
          <cell r="CJ415" t="str">
            <v>-</v>
          </cell>
          <cell r="CK415" t="str">
            <v>-</v>
          </cell>
          <cell r="CL415" t="str">
            <v>-</v>
          </cell>
          <cell r="CM415" t="str">
            <v>-</v>
          </cell>
          <cell r="CN415" t="str">
            <v>-</v>
          </cell>
          <cell r="CO415" t="str">
            <v>-</v>
          </cell>
          <cell r="CP415" t="str">
            <v>-</v>
          </cell>
          <cell r="CQ415" t="str">
            <v>-</v>
          </cell>
          <cell r="CR415" t="str">
            <v>-</v>
          </cell>
          <cell r="CS415" t="str">
            <v>-</v>
          </cell>
          <cell r="CT415" t="str">
            <v>-</v>
          </cell>
          <cell r="CU415" t="str">
            <v>SANTA ANA CUAUHTÉMOC</v>
          </cell>
          <cell r="CV415" t="str">
            <v>-</v>
          </cell>
          <cell r="CW415" t="str">
            <v>-</v>
          </cell>
          <cell r="CX415" t="str">
            <v>-</v>
          </cell>
          <cell r="CY415" t="str">
            <v>-</v>
          </cell>
          <cell r="CZ415" t="str">
            <v>-</v>
          </cell>
          <cell r="DB415" t="str">
            <v>-</v>
          </cell>
          <cell r="DC415" t="str">
            <v>-</v>
          </cell>
          <cell r="DD415" t="str">
            <v>-</v>
          </cell>
          <cell r="DE415" t="str">
            <v>-</v>
          </cell>
          <cell r="DF415" t="str">
            <v>-</v>
          </cell>
          <cell r="DG415" t="str">
            <v>-</v>
          </cell>
        </row>
        <row r="416">
          <cell r="AT416" t="str">
            <v>-</v>
          </cell>
          <cell r="AU416" t="str">
            <v>-</v>
          </cell>
          <cell r="AV416" t="str">
            <v>-</v>
          </cell>
          <cell r="AW416" t="str">
            <v>-</v>
          </cell>
          <cell r="AX416" t="str">
            <v>-</v>
          </cell>
          <cell r="AY416" t="str">
            <v>-</v>
          </cell>
          <cell r="AZ416" t="str">
            <v>-</v>
          </cell>
          <cell r="BA416" t="str">
            <v>-</v>
          </cell>
          <cell r="BB416" t="str">
            <v>-</v>
          </cell>
          <cell r="BC416" t="str">
            <v>-</v>
          </cell>
          <cell r="BD416" t="str">
            <v>-</v>
          </cell>
          <cell r="BE416" t="str">
            <v>-</v>
          </cell>
          <cell r="BF416" t="str">
            <v>-</v>
          </cell>
          <cell r="BG416" t="str">
            <v>-</v>
          </cell>
          <cell r="BH416" t="str">
            <v>-</v>
          </cell>
          <cell r="BI416" t="str">
            <v>-</v>
          </cell>
          <cell r="BJ416" t="str">
            <v>-</v>
          </cell>
          <cell r="BK416" t="str">
            <v>-</v>
          </cell>
          <cell r="BL416" t="str">
            <v>-</v>
          </cell>
          <cell r="BM416" t="str">
            <v>20356</v>
          </cell>
          <cell r="BN416" t="str">
            <v>-</v>
          </cell>
          <cell r="BO416" t="str">
            <v>-</v>
          </cell>
          <cell r="BP416" t="str">
            <v>-</v>
          </cell>
          <cell r="BQ416" t="str">
            <v>-</v>
          </cell>
          <cell r="BR416" t="str">
            <v>-</v>
          </cell>
          <cell r="BS416" t="str">
            <v>-</v>
          </cell>
          <cell r="BT416" t="str">
            <v>-</v>
          </cell>
          <cell r="BU416" t="str">
            <v>-</v>
          </cell>
          <cell r="BV416" t="str">
            <v>-</v>
          </cell>
          <cell r="BW416" t="str">
            <v>-</v>
          </cell>
          <cell r="BX416" t="str">
            <v>-</v>
          </cell>
          <cell r="BY416" t="str">
            <v>-</v>
          </cell>
          <cell r="CB416" t="str">
            <v>-</v>
          </cell>
          <cell r="CC416" t="str">
            <v>-</v>
          </cell>
          <cell r="CD416" t="str">
            <v>-</v>
          </cell>
          <cell r="CE416" t="str">
            <v>-</v>
          </cell>
          <cell r="CF416" t="str">
            <v>-</v>
          </cell>
          <cell r="CG416" t="str">
            <v>-</v>
          </cell>
          <cell r="CH416" t="str">
            <v>-</v>
          </cell>
          <cell r="CI416" t="str">
            <v>-</v>
          </cell>
          <cell r="CJ416" t="str">
            <v>-</v>
          </cell>
          <cell r="CK416" t="str">
            <v>-</v>
          </cell>
          <cell r="CL416" t="str">
            <v>-</v>
          </cell>
          <cell r="CM416" t="str">
            <v>-</v>
          </cell>
          <cell r="CN416" t="str">
            <v>-</v>
          </cell>
          <cell r="CO416" t="str">
            <v>-</v>
          </cell>
          <cell r="CP416" t="str">
            <v>-</v>
          </cell>
          <cell r="CQ416" t="str">
            <v>-</v>
          </cell>
          <cell r="CR416" t="str">
            <v>-</v>
          </cell>
          <cell r="CS416" t="str">
            <v>-</v>
          </cell>
          <cell r="CT416" t="str">
            <v>-</v>
          </cell>
          <cell r="CU416" t="str">
            <v>SANTA ANA DEL VALLE</v>
          </cell>
          <cell r="CV416" t="str">
            <v>-</v>
          </cell>
          <cell r="CW416" t="str">
            <v>-</v>
          </cell>
          <cell r="CX416" t="str">
            <v>-</v>
          </cell>
          <cell r="CY416" t="str">
            <v>-</v>
          </cell>
          <cell r="CZ416" t="str">
            <v>-</v>
          </cell>
          <cell r="DB416" t="str">
            <v>-</v>
          </cell>
          <cell r="DC416" t="str">
            <v>-</v>
          </cell>
          <cell r="DD416" t="str">
            <v>-</v>
          </cell>
          <cell r="DE416" t="str">
            <v>-</v>
          </cell>
          <cell r="DF416" t="str">
            <v>-</v>
          </cell>
          <cell r="DG416" t="str">
            <v>-</v>
          </cell>
        </row>
        <row r="417">
          <cell r="AT417" t="str">
            <v>-</v>
          </cell>
          <cell r="AU417" t="str">
            <v>-</v>
          </cell>
          <cell r="AV417" t="str">
            <v>-</v>
          </cell>
          <cell r="AW417" t="str">
            <v>-</v>
          </cell>
          <cell r="AX417" t="str">
            <v>-</v>
          </cell>
          <cell r="AY417" t="str">
            <v>-</v>
          </cell>
          <cell r="AZ417" t="str">
            <v>-</v>
          </cell>
          <cell r="BA417" t="str">
            <v>-</v>
          </cell>
          <cell r="BB417" t="str">
            <v>-</v>
          </cell>
          <cell r="BC417" t="str">
            <v>-</v>
          </cell>
          <cell r="BD417" t="str">
            <v>-</v>
          </cell>
          <cell r="BE417" t="str">
            <v>-</v>
          </cell>
          <cell r="BF417" t="str">
            <v>-</v>
          </cell>
          <cell r="BG417" t="str">
            <v>-</v>
          </cell>
          <cell r="BH417" t="str">
            <v>-</v>
          </cell>
          <cell r="BI417" t="str">
            <v>-</v>
          </cell>
          <cell r="BJ417" t="str">
            <v>-</v>
          </cell>
          <cell r="BK417" t="str">
            <v>-</v>
          </cell>
          <cell r="BL417" t="str">
            <v>-</v>
          </cell>
          <cell r="BM417" t="str">
            <v>20357</v>
          </cell>
          <cell r="BN417" t="str">
            <v>-</v>
          </cell>
          <cell r="BO417" t="str">
            <v>-</v>
          </cell>
          <cell r="BP417" t="str">
            <v>-</v>
          </cell>
          <cell r="BQ417" t="str">
            <v>-</v>
          </cell>
          <cell r="BR417" t="str">
            <v>-</v>
          </cell>
          <cell r="BS417" t="str">
            <v>-</v>
          </cell>
          <cell r="BT417" t="str">
            <v>-</v>
          </cell>
          <cell r="BU417" t="str">
            <v>-</v>
          </cell>
          <cell r="BV417" t="str">
            <v>-</v>
          </cell>
          <cell r="BW417" t="str">
            <v>-</v>
          </cell>
          <cell r="BX417" t="str">
            <v>-</v>
          </cell>
          <cell r="BY417" t="str">
            <v>-</v>
          </cell>
          <cell r="CB417" t="str">
            <v>-</v>
          </cell>
          <cell r="CC417" t="str">
            <v>-</v>
          </cell>
          <cell r="CD417" t="str">
            <v>-</v>
          </cell>
          <cell r="CE417" t="str">
            <v>-</v>
          </cell>
          <cell r="CF417" t="str">
            <v>-</v>
          </cell>
          <cell r="CG417" t="str">
            <v>-</v>
          </cell>
          <cell r="CH417" t="str">
            <v>-</v>
          </cell>
          <cell r="CI417" t="str">
            <v>-</v>
          </cell>
          <cell r="CJ417" t="str">
            <v>-</v>
          </cell>
          <cell r="CK417" t="str">
            <v>-</v>
          </cell>
          <cell r="CL417" t="str">
            <v>-</v>
          </cell>
          <cell r="CM417" t="str">
            <v>-</v>
          </cell>
          <cell r="CN417" t="str">
            <v>-</v>
          </cell>
          <cell r="CO417" t="str">
            <v>-</v>
          </cell>
          <cell r="CP417" t="str">
            <v>-</v>
          </cell>
          <cell r="CQ417" t="str">
            <v>-</v>
          </cell>
          <cell r="CR417" t="str">
            <v>-</v>
          </cell>
          <cell r="CS417" t="str">
            <v>-</v>
          </cell>
          <cell r="CT417" t="str">
            <v>-</v>
          </cell>
          <cell r="CU417" t="str">
            <v>SANTA ANA TAVELA</v>
          </cell>
          <cell r="CV417" t="str">
            <v>-</v>
          </cell>
          <cell r="CW417" t="str">
            <v>-</v>
          </cell>
          <cell r="CX417" t="str">
            <v>-</v>
          </cell>
          <cell r="CY417" t="str">
            <v>-</v>
          </cell>
          <cell r="CZ417" t="str">
            <v>-</v>
          </cell>
          <cell r="DB417" t="str">
            <v>-</v>
          </cell>
          <cell r="DC417" t="str">
            <v>-</v>
          </cell>
          <cell r="DD417" t="str">
            <v>-</v>
          </cell>
          <cell r="DE417" t="str">
            <v>-</v>
          </cell>
          <cell r="DF417" t="str">
            <v>-</v>
          </cell>
          <cell r="DG417" t="str">
            <v>-</v>
          </cell>
        </row>
        <row r="418">
          <cell r="AT418" t="str">
            <v>-</v>
          </cell>
          <cell r="AU418" t="str">
            <v>-</v>
          </cell>
          <cell r="AV418" t="str">
            <v>-</v>
          </cell>
          <cell r="AW418" t="str">
            <v>-</v>
          </cell>
          <cell r="AX418" t="str">
            <v>-</v>
          </cell>
          <cell r="AY418" t="str">
            <v>-</v>
          </cell>
          <cell r="AZ418" t="str">
            <v>-</v>
          </cell>
          <cell r="BA418" t="str">
            <v>-</v>
          </cell>
          <cell r="BB418" t="str">
            <v>-</v>
          </cell>
          <cell r="BC418" t="str">
            <v>-</v>
          </cell>
          <cell r="BD418" t="str">
            <v>-</v>
          </cell>
          <cell r="BE418" t="str">
            <v>-</v>
          </cell>
          <cell r="BF418" t="str">
            <v>-</v>
          </cell>
          <cell r="BG418" t="str">
            <v>-</v>
          </cell>
          <cell r="BH418" t="str">
            <v>-</v>
          </cell>
          <cell r="BI418" t="str">
            <v>-</v>
          </cell>
          <cell r="BJ418" t="str">
            <v>-</v>
          </cell>
          <cell r="BK418" t="str">
            <v>-</v>
          </cell>
          <cell r="BL418" t="str">
            <v>-</v>
          </cell>
          <cell r="BM418" t="str">
            <v>20358</v>
          </cell>
          <cell r="BN418" t="str">
            <v>-</v>
          </cell>
          <cell r="BO418" t="str">
            <v>-</v>
          </cell>
          <cell r="BP418" t="str">
            <v>-</v>
          </cell>
          <cell r="BQ418" t="str">
            <v>-</v>
          </cell>
          <cell r="BR418" t="str">
            <v>-</v>
          </cell>
          <cell r="BS418" t="str">
            <v>-</v>
          </cell>
          <cell r="BT418" t="str">
            <v>-</v>
          </cell>
          <cell r="BU418" t="str">
            <v>-</v>
          </cell>
          <cell r="BV418" t="str">
            <v>-</v>
          </cell>
          <cell r="BW418" t="str">
            <v>-</v>
          </cell>
          <cell r="BX418" t="str">
            <v>-</v>
          </cell>
          <cell r="BY418" t="str">
            <v>-</v>
          </cell>
          <cell r="CB418" t="str">
            <v>-</v>
          </cell>
          <cell r="CC418" t="str">
            <v>-</v>
          </cell>
          <cell r="CD418" t="str">
            <v>-</v>
          </cell>
          <cell r="CE418" t="str">
            <v>-</v>
          </cell>
          <cell r="CF418" t="str">
            <v>-</v>
          </cell>
          <cell r="CG418" t="str">
            <v>-</v>
          </cell>
          <cell r="CH418" t="str">
            <v>-</v>
          </cell>
          <cell r="CI418" t="str">
            <v>-</v>
          </cell>
          <cell r="CJ418" t="str">
            <v>-</v>
          </cell>
          <cell r="CK418" t="str">
            <v>-</v>
          </cell>
          <cell r="CL418" t="str">
            <v>-</v>
          </cell>
          <cell r="CM418" t="str">
            <v>-</v>
          </cell>
          <cell r="CN418" t="str">
            <v>-</v>
          </cell>
          <cell r="CO418" t="str">
            <v>-</v>
          </cell>
          <cell r="CP418" t="str">
            <v>-</v>
          </cell>
          <cell r="CQ418" t="str">
            <v>-</v>
          </cell>
          <cell r="CR418" t="str">
            <v>-</v>
          </cell>
          <cell r="CS418" t="str">
            <v>-</v>
          </cell>
          <cell r="CT418" t="str">
            <v>-</v>
          </cell>
          <cell r="CU418" t="str">
            <v>SANTA ANA TLAPACOYAN</v>
          </cell>
          <cell r="CV418" t="str">
            <v>-</v>
          </cell>
          <cell r="CW418" t="str">
            <v>-</v>
          </cell>
          <cell r="CX418" t="str">
            <v>-</v>
          </cell>
          <cell r="CY418" t="str">
            <v>-</v>
          </cell>
          <cell r="CZ418" t="str">
            <v>-</v>
          </cell>
          <cell r="DB418" t="str">
            <v>-</v>
          </cell>
          <cell r="DC418" t="str">
            <v>-</v>
          </cell>
          <cell r="DD418" t="str">
            <v>-</v>
          </cell>
          <cell r="DE418" t="str">
            <v>-</v>
          </cell>
          <cell r="DF418" t="str">
            <v>-</v>
          </cell>
          <cell r="DG418" t="str">
            <v>-</v>
          </cell>
        </row>
        <row r="419">
          <cell r="AT419" t="str">
            <v>-</v>
          </cell>
          <cell r="AU419" t="str">
            <v>-</v>
          </cell>
          <cell r="AV419" t="str">
            <v>-</v>
          </cell>
          <cell r="AW419" t="str">
            <v>-</v>
          </cell>
          <cell r="AX419" t="str">
            <v>-</v>
          </cell>
          <cell r="AY419" t="str">
            <v>-</v>
          </cell>
          <cell r="AZ419" t="str">
            <v>-</v>
          </cell>
          <cell r="BA419" t="str">
            <v>-</v>
          </cell>
          <cell r="BB419" t="str">
            <v>-</v>
          </cell>
          <cell r="BC419" t="str">
            <v>-</v>
          </cell>
          <cell r="BD419" t="str">
            <v>-</v>
          </cell>
          <cell r="BE419" t="str">
            <v>-</v>
          </cell>
          <cell r="BF419" t="str">
            <v>-</v>
          </cell>
          <cell r="BG419" t="str">
            <v>-</v>
          </cell>
          <cell r="BH419" t="str">
            <v>-</v>
          </cell>
          <cell r="BI419" t="str">
            <v>-</v>
          </cell>
          <cell r="BJ419" t="str">
            <v>-</v>
          </cell>
          <cell r="BK419" t="str">
            <v>-</v>
          </cell>
          <cell r="BL419" t="str">
            <v>-</v>
          </cell>
          <cell r="BM419" t="str">
            <v>20359</v>
          </cell>
          <cell r="BN419" t="str">
            <v>-</v>
          </cell>
          <cell r="BO419" t="str">
            <v>-</v>
          </cell>
          <cell r="BP419" t="str">
            <v>-</v>
          </cell>
          <cell r="BQ419" t="str">
            <v>-</v>
          </cell>
          <cell r="BR419" t="str">
            <v>-</v>
          </cell>
          <cell r="BS419" t="str">
            <v>-</v>
          </cell>
          <cell r="BT419" t="str">
            <v>-</v>
          </cell>
          <cell r="BU419" t="str">
            <v>-</v>
          </cell>
          <cell r="BV419" t="str">
            <v>-</v>
          </cell>
          <cell r="BW419" t="str">
            <v>-</v>
          </cell>
          <cell r="BX419" t="str">
            <v>-</v>
          </cell>
          <cell r="BY419" t="str">
            <v>-</v>
          </cell>
          <cell r="CB419" t="str">
            <v>-</v>
          </cell>
          <cell r="CC419" t="str">
            <v>-</v>
          </cell>
          <cell r="CD419" t="str">
            <v>-</v>
          </cell>
          <cell r="CE419" t="str">
            <v>-</v>
          </cell>
          <cell r="CF419" t="str">
            <v>-</v>
          </cell>
          <cell r="CG419" t="str">
            <v>-</v>
          </cell>
          <cell r="CH419" t="str">
            <v>-</v>
          </cell>
          <cell r="CI419" t="str">
            <v>-</v>
          </cell>
          <cell r="CJ419" t="str">
            <v>-</v>
          </cell>
          <cell r="CK419" t="str">
            <v>-</v>
          </cell>
          <cell r="CL419" t="str">
            <v>-</v>
          </cell>
          <cell r="CM419" t="str">
            <v>-</v>
          </cell>
          <cell r="CN419" t="str">
            <v>-</v>
          </cell>
          <cell r="CO419" t="str">
            <v>-</v>
          </cell>
          <cell r="CP419" t="str">
            <v>-</v>
          </cell>
          <cell r="CQ419" t="str">
            <v>-</v>
          </cell>
          <cell r="CR419" t="str">
            <v>-</v>
          </cell>
          <cell r="CS419" t="str">
            <v>-</v>
          </cell>
          <cell r="CT419" t="str">
            <v>-</v>
          </cell>
          <cell r="CU419" t="str">
            <v>SANTA ANA YARENI</v>
          </cell>
          <cell r="CV419" t="str">
            <v>-</v>
          </cell>
          <cell r="CW419" t="str">
            <v>-</v>
          </cell>
          <cell r="CX419" t="str">
            <v>-</v>
          </cell>
          <cell r="CY419" t="str">
            <v>-</v>
          </cell>
          <cell r="CZ419" t="str">
            <v>-</v>
          </cell>
          <cell r="DB419" t="str">
            <v>-</v>
          </cell>
          <cell r="DC419" t="str">
            <v>-</v>
          </cell>
          <cell r="DD419" t="str">
            <v>-</v>
          </cell>
          <cell r="DE419" t="str">
            <v>-</v>
          </cell>
          <cell r="DF419" t="str">
            <v>-</v>
          </cell>
          <cell r="DG419" t="str">
            <v>-</v>
          </cell>
        </row>
        <row r="420">
          <cell r="AT420" t="str">
            <v>-</v>
          </cell>
          <cell r="AU420" t="str">
            <v>-</v>
          </cell>
          <cell r="AV420" t="str">
            <v>-</v>
          </cell>
          <cell r="AW420" t="str">
            <v>-</v>
          </cell>
          <cell r="AX420" t="str">
            <v>-</v>
          </cell>
          <cell r="AY420" t="str">
            <v>-</v>
          </cell>
          <cell r="AZ420" t="str">
            <v>-</v>
          </cell>
          <cell r="BA420" t="str">
            <v>-</v>
          </cell>
          <cell r="BB420" t="str">
            <v>-</v>
          </cell>
          <cell r="BC420" t="str">
            <v>-</v>
          </cell>
          <cell r="BD420" t="str">
            <v>-</v>
          </cell>
          <cell r="BE420" t="str">
            <v>-</v>
          </cell>
          <cell r="BF420" t="str">
            <v>-</v>
          </cell>
          <cell r="BG420" t="str">
            <v>-</v>
          </cell>
          <cell r="BH420" t="str">
            <v>-</v>
          </cell>
          <cell r="BI420" t="str">
            <v>-</v>
          </cell>
          <cell r="BJ420" t="str">
            <v>-</v>
          </cell>
          <cell r="BK420" t="str">
            <v>-</v>
          </cell>
          <cell r="BL420" t="str">
            <v>-</v>
          </cell>
          <cell r="BM420" t="str">
            <v>20360</v>
          </cell>
          <cell r="BN420" t="str">
            <v>-</v>
          </cell>
          <cell r="BO420" t="str">
            <v>-</v>
          </cell>
          <cell r="BP420" t="str">
            <v>-</v>
          </cell>
          <cell r="BQ420" t="str">
            <v>-</v>
          </cell>
          <cell r="BR420" t="str">
            <v>-</v>
          </cell>
          <cell r="BS420" t="str">
            <v>-</v>
          </cell>
          <cell r="BT420" t="str">
            <v>-</v>
          </cell>
          <cell r="BU420" t="str">
            <v>-</v>
          </cell>
          <cell r="BV420" t="str">
            <v>-</v>
          </cell>
          <cell r="BW420" t="str">
            <v>-</v>
          </cell>
          <cell r="BX420" t="str">
            <v>-</v>
          </cell>
          <cell r="BY420" t="str">
            <v>-</v>
          </cell>
          <cell r="CB420" t="str">
            <v>-</v>
          </cell>
          <cell r="CC420" t="str">
            <v>-</v>
          </cell>
          <cell r="CD420" t="str">
            <v>-</v>
          </cell>
          <cell r="CE420" t="str">
            <v>-</v>
          </cell>
          <cell r="CF420" t="str">
            <v>-</v>
          </cell>
          <cell r="CG420" t="str">
            <v>-</v>
          </cell>
          <cell r="CH420" t="str">
            <v>-</v>
          </cell>
          <cell r="CI420" t="str">
            <v>-</v>
          </cell>
          <cell r="CJ420" t="str">
            <v>-</v>
          </cell>
          <cell r="CK420" t="str">
            <v>-</v>
          </cell>
          <cell r="CL420" t="str">
            <v>-</v>
          </cell>
          <cell r="CM420" t="str">
            <v>-</v>
          </cell>
          <cell r="CN420" t="str">
            <v>-</v>
          </cell>
          <cell r="CO420" t="str">
            <v>-</v>
          </cell>
          <cell r="CP420" t="str">
            <v>-</v>
          </cell>
          <cell r="CQ420" t="str">
            <v>-</v>
          </cell>
          <cell r="CR420" t="str">
            <v>-</v>
          </cell>
          <cell r="CS420" t="str">
            <v>-</v>
          </cell>
          <cell r="CT420" t="str">
            <v>-</v>
          </cell>
          <cell r="CU420" t="str">
            <v>SANTA ANA ZEGACHE</v>
          </cell>
          <cell r="CV420" t="str">
            <v>-</v>
          </cell>
          <cell r="CW420" t="str">
            <v>-</v>
          </cell>
          <cell r="CX420" t="str">
            <v>-</v>
          </cell>
          <cell r="CY420" t="str">
            <v>-</v>
          </cell>
          <cell r="CZ420" t="str">
            <v>-</v>
          </cell>
          <cell r="DB420" t="str">
            <v>-</v>
          </cell>
          <cell r="DC420" t="str">
            <v>-</v>
          </cell>
          <cell r="DD420" t="str">
            <v>-</v>
          </cell>
          <cell r="DE420" t="str">
            <v>-</v>
          </cell>
          <cell r="DF420" t="str">
            <v>-</v>
          </cell>
          <cell r="DG420" t="str">
            <v>-</v>
          </cell>
        </row>
        <row r="421">
          <cell r="AT421" t="str">
            <v>-</v>
          </cell>
          <cell r="AU421" t="str">
            <v>-</v>
          </cell>
          <cell r="AV421" t="str">
            <v>-</v>
          </cell>
          <cell r="AW421" t="str">
            <v>-</v>
          </cell>
          <cell r="AX421" t="str">
            <v>-</v>
          </cell>
          <cell r="AY421" t="str">
            <v>-</v>
          </cell>
          <cell r="AZ421" t="str">
            <v>-</v>
          </cell>
          <cell r="BA421" t="str">
            <v>-</v>
          </cell>
          <cell r="BB421" t="str">
            <v>-</v>
          </cell>
          <cell r="BC421" t="str">
            <v>-</v>
          </cell>
          <cell r="BD421" t="str">
            <v>-</v>
          </cell>
          <cell r="BE421" t="str">
            <v>-</v>
          </cell>
          <cell r="BF421" t="str">
            <v>-</v>
          </cell>
          <cell r="BG421" t="str">
            <v>-</v>
          </cell>
          <cell r="BH421" t="str">
            <v>-</v>
          </cell>
          <cell r="BI421" t="str">
            <v>-</v>
          </cell>
          <cell r="BJ421" t="str">
            <v>-</v>
          </cell>
          <cell r="BK421" t="str">
            <v>-</v>
          </cell>
          <cell r="BL421" t="str">
            <v>-</v>
          </cell>
          <cell r="BM421" t="str">
            <v>20361</v>
          </cell>
          <cell r="BN421" t="str">
            <v>-</v>
          </cell>
          <cell r="BO421" t="str">
            <v>-</v>
          </cell>
          <cell r="BP421" t="str">
            <v>-</v>
          </cell>
          <cell r="BQ421" t="str">
            <v>-</v>
          </cell>
          <cell r="BR421" t="str">
            <v>-</v>
          </cell>
          <cell r="BS421" t="str">
            <v>-</v>
          </cell>
          <cell r="BT421" t="str">
            <v>-</v>
          </cell>
          <cell r="BU421" t="str">
            <v>-</v>
          </cell>
          <cell r="BV421" t="str">
            <v>-</v>
          </cell>
          <cell r="BW421" t="str">
            <v>-</v>
          </cell>
          <cell r="BX421" t="str">
            <v>-</v>
          </cell>
          <cell r="BY421" t="str">
            <v>-</v>
          </cell>
          <cell r="CB421" t="str">
            <v>-</v>
          </cell>
          <cell r="CC421" t="str">
            <v>-</v>
          </cell>
          <cell r="CD421" t="str">
            <v>-</v>
          </cell>
          <cell r="CE421" t="str">
            <v>-</v>
          </cell>
          <cell r="CF421" t="str">
            <v>-</v>
          </cell>
          <cell r="CG421" t="str">
            <v>-</v>
          </cell>
          <cell r="CH421" t="str">
            <v>-</v>
          </cell>
          <cell r="CI421" t="str">
            <v>-</v>
          </cell>
          <cell r="CJ421" t="str">
            <v>-</v>
          </cell>
          <cell r="CK421" t="str">
            <v>-</v>
          </cell>
          <cell r="CL421" t="str">
            <v>-</v>
          </cell>
          <cell r="CM421" t="str">
            <v>-</v>
          </cell>
          <cell r="CN421" t="str">
            <v>-</v>
          </cell>
          <cell r="CO421" t="str">
            <v>-</v>
          </cell>
          <cell r="CP421" t="str">
            <v>-</v>
          </cell>
          <cell r="CQ421" t="str">
            <v>-</v>
          </cell>
          <cell r="CR421" t="str">
            <v>-</v>
          </cell>
          <cell r="CS421" t="str">
            <v>-</v>
          </cell>
          <cell r="CT421" t="str">
            <v>-</v>
          </cell>
          <cell r="CU421" t="str">
            <v>SANTA CATALINA QUIERÍ</v>
          </cell>
          <cell r="CV421" t="str">
            <v>-</v>
          </cell>
          <cell r="CW421" t="str">
            <v>-</v>
          </cell>
          <cell r="CX421" t="str">
            <v>-</v>
          </cell>
          <cell r="CY421" t="str">
            <v>-</v>
          </cell>
          <cell r="CZ421" t="str">
            <v>-</v>
          </cell>
          <cell r="DB421" t="str">
            <v>-</v>
          </cell>
          <cell r="DC421" t="str">
            <v>-</v>
          </cell>
          <cell r="DD421" t="str">
            <v>-</v>
          </cell>
          <cell r="DE421" t="str">
            <v>-</v>
          </cell>
          <cell r="DF421" t="str">
            <v>-</v>
          </cell>
          <cell r="DG421" t="str">
            <v>-</v>
          </cell>
        </row>
        <row r="422">
          <cell r="AT422" t="str">
            <v>-</v>
          </cell>
          <cell r="AU422" t="str">
            <v>-</v>
          </cell>
          <cell r="AV422" t="str">
            <v>-</v>
          </cell>
          <cell r="AW422" t="str">
            <v>-</v>
          </cell>
          <cell r="AX422" t="str">
            <v>-</v>
          </cell>
          <cell r="AY422" t="str">
            <v>-</v>
          </cell>
          <cell r="AZ422" t="str">
            <v>-</v>
          </cell>
          <cell r="BA422" t="str">
            <v>-</v>
          </cell>
          <cell r="BB422" t="str">
            <v>-</v>
          </cell>
          <cell r="BC422" t="str">
            <v>-</v>
          </cell>
          <cell r="BD422" t="str">
            <v>-</v>
          </cell>
          <cell r="BE422" t="str">
            <v>-</v>
          </cell>
          <cell r="BF422" t="str">
            <v>-</v>
          </cell>
          <cell r="BG422" t="str">
            <v>-</v>
          </cell>
          <cell r="BH422" t="str">
            <v>-</v>
          </cell>
          <cell r="BI422" t="str">
            <v>-</v>
          </cell>
          <cell r="BJ422" t="str">
            <v>-</v>
          </cell>
          <cell r="BK422" t="str">
            <v>-</v>
          </cell>
          <cell r="BL422" t="str">
            <v>-</v>
          </cell>
          <cell r="BM422" t="str">
            <v>20362</v>
          </cell>
          <cell r="BN422" t="str">
            <v>-</v>
          </cell>
          <cell r="BO422" t="str">
            <v>-</v>
          </cell>
          <cell r="BP422" t="str">
            <v>-</v>
          </cell>
          <cell r="BQ422" t="str">
            <v>-</v>
          </cell>
          <cell r="BR422" t="str">
            <v>-</v>
          </cell>
          <cell r="BS422" t="str">
            <v>-</v>
          </cell>
          <cell r="BT422" t="str">
            <v>-</v>
          </cell>
          <cell r="BU422" t="str">
            <v>-</v>
          </cell>
          <cell r="BV422" t="str">
            <v>-</v>
          </cell>
          <cell r="BW422" t="str">
            <v>-</v>
          </cell>
          <cell r="BX422" t="str">
            <v>-</v>
          </cell>
          <cell r="BY422" t="str">
            <v>-</v>
          </cell>
          <cell r="CB422" t="str">
            <v>-</v>
          </cell>
          <cell r="CC422" t="str">
            <v>-</v>
          </cell>
          <cell r="CD422" t="str">
            <v>-</v>
          </cell>
          <cell r="CE422" t="str">
            <v>-</v>
          </cell>
          <cell r="CF422" t="str">
            <v>-</v>
          </cell>
          <cell r="CG422" t="str">
            <v>-</v>
          </cell>
          <cell r="CH422" t="str">
            <v>-</v>
          </cell>
          <cell r="CI422" t="str">
            <v>-</v>
          </cell>
          <cell r="CJ422" t="str">
            <v>-</v>
          </cell>
          <cell r="CK422" t="str">
            <v>-</v>
          </cell>
          <cell r="CL422" t="str">
            <v>-</v>
          </cell>
          <cell r="CM422" t="str">
            <v>-</v>
          </cell>
          <cell r="CN422" t="str">
            <v>-</v>
          </cell>
          <cell r="CO422" t="str">
            <v>-</v>
          </cell>
          <cell r="CP422" t="str">
            <v>-</v>
          </cell>
          <cell r="CQ422" t="str">
            <v>-</v>
          </cell>
          <cell r="CR422" t="str">
            <v>-</v>
          </cell>
          <cell r="CS422" t="str">
            <v>-</v>
          </cell>
          <cell r="CT422" t="str">
            <v>-</v>
          </cell>
          <cell r="CU422" t="str">
            <v>SANTA CATARINA CUIXTLA</v>
          </cell>
          <cell r="CV422" t="str">
            <v>-</v>
          </cell>
          <cell r="CW422" t="str">
            <v>-</v>
          </cell>
          <cell r="CX422" t="str">
            <v>-</v>
          </cell>
          <cell r="CY422" t="str">
            <v>-</v>
          </cell>
          <cell r="CZ422" t="str">
            <v>-</v>
          </cell>
          <cell r="DB422" t="str">
            <v>-</v>
          </cell>
          <cell r="DC422" t="str">
            <v>-</v>
          </cell>
          <cell r="DD422" t="str">
            <v>-</v>
          </cell>
          <cell r="DE422" t="str">
            <v>-</v>
          </cell>
          <cell r="DF422" t="str">
            <v>-</v>
          </cell>
          <cell r="DG422" t="str">
            <v>-</v>
          </cell>
        </row>
        <row r="423">
          <cell r="AT423" t="str">
            <v>-</v>
          </cell>
          <cell r="AU423" t="str">
            <v>-</v>
          </cell>
          <cell r="AV423" t="str">
            <v>-</v>
          </cell>
          <cell r="AW423" t="str">
            <v>-</v>
          </cell>
          <cell r="AX423" t="str">
            <v>-</v>
          </cell>
          <cell r="AY423" t="str">
            <v>-</v>
          </cell>
          <cell r="AZ423" t="str">
            <v>-</v>
          </cell>
          <cell r="BA423" t="str">
            <v>-</v>
          </cell>
          <cell r="BB423" t="str">
            <v>-</v>
          </cell>
          <cell r="BC423" t="str">
            <v>-</v>
          </cell>
          <cell r="BD423" t="str">
            <v>-</v>
          </cell>
          <cell r="BE423" t="str">
            <v>-</v>
          </cell>
          <cell r="BF423" t="str">
            <v>-</v>
          </cell>
          <cell r="BG423" t="str">
            <v>-</v>
          </cell>
          <cell r="BH423" t="str">
            <v>-</v>
          </cell>
          <cell r="BI423" t="str">
            <v>-</v>
          </cell>
          <cell r="BJ423" t="str">
            <v>-</v>
          </cell>
          <cell r="BK423" t="str">
            <v>-</v>
          </cell>
          <cell r="BL423" t="str">
            <v>-</v>
          </cell>
          <cell r="BM423" t="str">
            <v>20363</v>
          </cell>
          <cell r="BN423" t="str">
            <v>-</v>
          </cell>
          <cell r="BO423" t="str">
            <v>-</v>
          </cell>
          <cell r="BP423" t="str">
            <v>-</v>
          </cell>
          <cell r="BQ423" t="str">
            <v>-</v>
          </cell>
          <cell r="BR423" t="str">
            <v>-</v>
          </cell>
          <cell r="BS423" t="str">
            <v>-</v>
          </cell>
          <cell r="BT423" t="str">
            <v>-</v>
          </cell>
          <cell r="BU423" t="str">
            <v>-</v>
          </cell>
          <cell r="BV423" t="str">
            <v>-</v>
          </cell>
          <cell r="BW423" t="str">
            <v>-</v>
          </cell>
          <cell r="BX423" t="str">
            <v>-</v>
          </cell>
          <cell r="BY423" t="str">
            <v>-</v>
          </cell>
          <cell r="CB423" t="str">
            <v>-</v>
          </cell>
          <cell r="CC423" t="str">
            <v>-</v>
          </cell>
          <cell r="CD423" t="str">
            <v>-</v>
          </cell>
          <cell r="CE423" t="str">
            <v>-</v>
          </cell>
          <cell r="CF423" t="str">
            <v>-</v>
          </cell>
          <cell r="CG423" t="str">
            <v>-</v>
          </cell>
          <cell r="CH423" t="str">
            <v>-</v>
          </cell>
          <cell r="CI423" t="str">
            <v>-</v>
          </cell>
          <cell r="CJ423" t="str">
            <v>-</v>
          </cell>
          <cell r="CK423" t="str">
            <v>-</v>
          </cell>
          <cell r="CL423" t="str">
            <v>-</v>
          </cell>
          <cell r="CM423" t="str">
            <v>-</v>
          </cell>
          <cell r="CN423" t="str">
            <v>-</v>
          </cell>
          <cell r="CO423" t="str">
            <v>-</v>
          </cell>
          <cell r="CP423" t="str">
            <v>-</v>
          </cell>
          <cell r="CQ423" t="str">
            <v>-</v>
          </cell>
          <cell r="CR423" t="str">
            <v>-</v>
          </cell>
          <cell r="CS423" t="str">
            <v>-</v>
          </cell>
          <cell r="CT423" t="str">
            <v>-</v>
          </cell>
          <cell r="CU423" t="str">
            <v>SANTA CATARINA IXTEPEJI</v>
          </cell>
          <cell r="CV423" t="str">
            <v>-</v>
          </cell>
          <cell r="CW423" t="str">
            <v>-</v>
          </cell>
          <cell r="CX423" t="str">
            <v>-</v>
          </cell>
          <cell r="CY423" t="str">
            <v>-</v>
          </cell>
          <cell r="CZ423" t="str">
            <v>-</v>
          </cell>
          <cell r="DB423" t="str">
            <v>-</v>
          </cell>
          <cell r="DC423" t="str">
            <v>-</v>
          </cell>
          <cell r="DD423" t="str">
            <v>-</v>
          </cell>
          <cell r="DE423" t="str">
            <v>-</v>
          </cell>
          <cell r="DF423" t="str">
            <v>-</v>
          </cell>
          <cell r="DG423" t="str">
            <v>-</v>
          </cell>
        </row>
        <row r="424">
          <cell r="AT424" t="str">
            <v>-</v>
          </cell>
          <cell r="AU424" t="str">
            <v>-</v>
          </cell>
          <cell r="AV424" t="str">
            <v>-</v>
          </cell>
          <cell r="AW424" t="str">
            <v>-</v>
          </cell>
          <cell r="AX424" t="str">
            <v>-</v>
          </cell>
          <cell r="AY424" t="str">
            <v>-</v>
          </cell>
          <cell r="AZ424" t="str">
            <v>-</v>
          </cell>
          <cell r="BA424" t="str">
            <v>-</v>
          </cell>
          <cell r="BB424" t="str">
            <v>-</v>
          </cell>
          <cell r="BC424" t="str">
            <v>-</v>
          </cell>
          <cell r="BD424" t="str">
            <v>-</v>
          </cell>
          <cell r="BE424" t="str">
            <v>-</v>
          </cell>
          <cell r="BF424" t="str">
            <v>-</v>
          </cell>
          <cell r="BG424" t="str">
            <v>-</v>
          </cell>
          <cell r="BH424" t="str">
            <v>-</v>
          </cell>
          <cell r="BI424" t="str">
            <v>-</v>
          </cell>
          <cell r="BJ424" t="str">
            <v>-</v>
          </cell>
          <cell r="BK424" t="str">
            <v>-</v>
          </cell>
          <cell r="BL424" t="str">
            <v>-</v>
          </cell>
          <cell r="BM424" t="str">
            <v>20364</v>
          </cell>
          <cell r="BN424" t="str">
            <v>-</v>
          </cell>
          <cell r="BO424" t="str">
            <v>-</v>
          </cell>
          <cell r="BP424" t="str">
            <v>-</v>
          </cell>
          <cell r="BQ424" t="str">
            <v>-</v>
          </cell>
          <cell r="BR424" t="str">
            <v>-</v>
          </cell>
          <cell r="BS424" t="str">
            <v>-</v>
          </cell>
          <cell r="BT424" t="str">
            <v>-</v>
          </cell>
          <cell r="BU424" t="str">
            <v>-</v>
          </cell>
          <cell r="BV424" t="str">
            <v>-</v>
          </cell>
          <cell r="BW424" t="str">
            <v>-</v>
          </cell>
          <cell r="BX424" t="str">
            <v>-</v>
          </cell>
          <cell r="BY424" t="str">
            <v>-</v>
          </cell>
          <cell r="CB424" t="str">
            <v>-</v>
          </cell>
          <cell r="CC424" t="str">
            <v>-</v>
          </cell>
          <cell r="CD424" t="str">
            <v>-</v>
          </cell>
          <cell r="CE424" t="str">
            <v>-</v>
          </cell>
          <cell r="CF424" t="str">
            <v>-</v>
          </cell>
          <cell r="CG424" t="str">
            <v>-</v>
          </cell>
          <cell r="CH424" t="str">
            <v>-</v>
          </cell>
          <cell r="CI424" t="str">
            <v>-</v>
          </cell>
          <cell r="CJ424" t="str">
            <v>-</v>
          </cell>
          <cell r="CK424" t="str">
            <v>-</v>
          </cell>
          <cell r="CL424" t="str">
            <v>-</v>
          </cell>
          <cell r="CM424" t="str">
            <v>-</v>
          </cell>
          <cell r="CN424" t="str">
            <v>-</v>
          </cell>
          <cell r="CO424" t="str">
            <v>-</v>
          </cell>
          <cell r="CP424" t="str">
            <v>-</v>
          </cell>
          <cell r="CQ424" t="str">
            <v>-</v>
          </cell>
          <cell r="CR424" t="str">
            <v>-</v>
          </cell>
          <cell r="CS424" t="str">
            <v>-</v>
          </cell>
          <cell r="CT424" t="str">
            <v>-</v>
          </cell>
          <cell r="CU424" t="str">
            <v>SANTA CATARINA JUQUILA</v>
          </cell>
          <cell r="CV424" t="str">
            <v>-</v>
          </cell>
          <cell r="CW424" t="str">
            <v>-</v>
          </cell>
          <cell r="CX424" t="str">
            <v>-</v>
          </cell>
          <cell r="CY424" t="str">
            <v>-</v>
          </cell>
          <cell r="CZ424" t="str">
            <v>-</v>
          </cell>
          <cell r="DB424" t="str">
            <v>-</v>
          </cell>
          <cell r="DC424" t="str">
            <v>-</v>
          </cell>
          <cell r="DD424" t="str">
            <v>-</v>
          </cell>
          <cell r="DE424" t="str">
            <v>-</v>
          </cell>
          <cell r="DF424" t="str">
            <v>-</v>
          </cell>
          <cell r="DG424" t="str">
            <v>-</v>
          </cell>
        </row>
        <row r="425">
          <cell r="AT425" t="str">
            <v>-</v>
          </cell>
          <cell r="AU425" t="str">
            <v>-</v>
          </cell>
          <cell r="AV425" t="str">
            <v>-</v>
          </cell>
          <cell r="AW425" t="str">
            <v>-</v>
          </cell>
          <cell r="AX425" t="str">
            <v>-</v>
          </cell>
          <cell r="AY425" t="str">
            <v>-</v>
          </cell>
          <cell r="AZ425" t="str">
            <v>-</v>
          </cell>
          <cell r="BA425" t="str">
            <v>-</v>
          </cell>
          <cell r="BB425" t="str">
            <v>-</v>
          </cell>
          <cell r="BC425" t="str">
            <v>-</v>
          </cell>
          <cell r="BD425" t="str">
            <v>-</v>
          </cell>
          <cell r="BE425" t="str">
            <v>-</v>
          </cell>
          <cell r="BF425" t="str">
            <v>-</v>
          </cell>
          <cell r="BG425" t="str">
            <v>-</v>
          </cell>
          <cell r="BH425" t="str">
            <v>-</v>
          </cell>
          <cell r="BI425" t="str">
            <v>-</v>
          </cell>
          <cell r="BJ425" t="str">
            <v>-</v>
          </cell>
          <cell r="BK425" t="str">
            <v>-</v>
          </cell>
          <cell r="BL425" t="str">
            <v>-</v>
          </cell>
          <cell r="BM425" t="str">
            <v>20365</v>
          </cell>
          <cell r="BN425" t="str">
            <v>-</v>
          </cell>
          <cell r="BO425" t="str">
            <v>-</v>
          </cell>
          <cell r="BP425" t="str">
            <v>-</v>
          </cell>
          <cell r="BQ425" t="str">
            <v>-</v>
          </cell>
          <cell r="BR425" t="str">
            <v>-</v>
          </cell>
          <cell r="BS425" t="str">
            <v>-</v>
          </cell>
          <cell r="BT425" t="str">
            <v>-</v>
          </cell>
          <cell r="BU425" t="str">
            <v>-</v>
          </cell>
          <cell r="BV425" t="str">
            <v>-</v>
          </cell>
          <cell r="BW425" t="str">
            <v>-</v>
          </cell>
          <cell r="BX425" t="str">
            <v>-</v>
          </cell>
          <cell r="BY425" t="str">
            <v>-</v>
          </cell>
          <cell r="CB425" t="str">
            <v>-</v>
          </cell>
          <cell r="CC425" t="str">
            <v>-</v>
          </cell>
          <cell r="CD425" t="str">
            <v>-</v>
          </cell>
          <cell r="CE425" t="str">
            <v>-</v>
          </cell>
          <cell r="CF425" t="str">
            <v>-</v>
          </cell>
          <cell r="CG425" t="str">
            <v>-</v>
          </cell>
          <cell r="CH425" t="str">
            <v>-</v>
          </cell>
          <cell r="CI425" t="str">
            <v>-</v>
          </cell>
          <cell r="CJ425" t="str">
            <v>-</v>
          </cell>
          <cell r="CK425" t="str">
            <v>-</v>
          </cell>
          <cell r="CL425" t="str">
            <v>-</v>
          </cell>
          <cell r="CM425" t="str">
            <v>-</v>
          </cell>
          <cell r="CN425" t="str">
            <v>-</v>
          </cell>
          <cell r="CO425" t="str">
            <v>-</v>
          </cell>
          <cell r="CP425" t="str">
            <v>-</v>
          </cell>
          <cell r="CQ425" t="str">
            <v>-</v>
          </cell>
          <cell r="CR425" t="str">
            <v>-</v>
          </cell>
          <cell r="CS425" t="str">
            <v>-</v>
          </cell>
          <cell r="CT425" t="str">
            <v>-</v>
          </cell>
          <cell r="CU425" t="str">
            <v>SANTA CATARINA LACHATAO</v>
          </cell>
          <cell r="CV425" t="str">
            <v>-</v>
          </cell>
          <cell r="CW425" t="str">
            <v>-</v>
          </cell>
          <cell r="CX425" t="str">
            <v>-</v>
          </cell>
          <cell r="CY425" t="str">
            <v>-</v>
          </cell>
          <cell r="CZ425" t="str">
            <v>-</v>
          </cell>
          <cell r="DB425" t="str">
            <v>-</v>
          </cell>
          <cell r="DC425" t="str">
            <v>-</v>
          </cell>
          <cell r="DD425" t="str">
            <v>-</v>
          </cell>
          <cell r="DE425" t="str">
            <v>-</v>
          </cell>
          <cell r="DF425" t="str">
            <v>-</v>
          </cell>
          <cell r="DG425" t="str">
            <v>-</v>
          </cell>
        </row>
        <row r="426">
          <cell r="AT426" t="str">
            <v>-</v>
          </cell>
          <cell r="AU426" t="str">
            <v>-</v>
          </cell>
          <cell r="AV426" t="str">
            <v>-</v>
          </cell>
          <cell r="AW426" t="str">
            <v>-</v>
          </cell>
          <cell r="AX426" t="str">
            <v>-</v>
          </cell>
          <cell r="AY426" t="str">
            <v>-</v>
          </cell>
          <cell r="AZ426" t="str">
            <v>-</v>
          </cell>
          <cell r="BA426" t="str">
            <v>-</v>
          </cell>
          <cell r="BB426" t="str">
            <v>-</v>
          </cell>
          <cell r="BC426" t="str">
            <v>-</v>
          </cell>
          <cell r="BD426" t="str">
            <v>-</v>
          </cell>
          <cell r="BE426" t="str">
            <v>-</v>
          </cell>
          <cell r="BF426" t="str">
            <v>-</v>
          </cell>
          <cell r="BG426" t="str">
            <v>-</v>
          </cell>
          <cell r="BH426" t="str">
            <v>-</v>
          </cell>
          <cell r="BI426" t="str">
            <v>-</v>
          </cell>
          <cell r="BJ426" t="str">
            <v>-</v>
          </cell>
          <cell r="BK426" t="str">
            <v>-</v>
          </cell>
          <cell r="BL426" t="str">
            <v>-</v>
          </cell>
          <cell r="BM426" t="str">
            <v>20366</v>
          </cell>
          <cell r="BN426" t="str">
            <v>-</v>
          </cell>
          <cell r="BO426" t="str">
            <v>-</v>
          </cell>
          <cell r="BP426" t="str">
            <v>-</v>
          </cell>
          <cell r="BQ426" t="str">
            <v>-</v>
          </cell>
          <cell r="BR426" t="str">
            <v>-</v>
          </cell>
          <cell r="BS426" t="str">
            <v>-</v>
          </cell>
          <cell r="BT426" t="str">
            <v>-</v>
          </cell>
          <cell r="BU426" t="str">
            <v>-</v>
          </cell>
          <cell r="BV426" t="str">
            <v>-</v>
          </cell>
          <cell r="BW426" t="str">
            <v>-</v>
          </cell>
          <cell r="BX426" t="str">
            <v>-</v>
          </cell>
          <cell r="BY426" t="str">
            <v>-</v>
          </cell>
          <cell r="CB426" t="str">
            <v>-</v>
          </cell>
          <cell r="CC426" t="str">
            <v>-</v>
          </cell>
          <cell r="CD426" t="str">
            <v>-</v>
          </cell>
          <cell r="CE426" t="str">
            <v>-</v>
          </cell>
          <cell r="CF426" t="str">
            <v>-</v>
          </cell>
          <cell r="CG426" t="str">
            <v>-</v>
          </cell>
          <cell r="CH426" t="str">
            <v>-</v>
          </cell>
          <cell r="CI426" t="str">
            <v>-</v>
          </cell>
          <cell r="CJ426" t="str">
            <v>-</v>
          </cell>
          <cell r="CK426" t="str">
            <v>-</v>
          </cell>
          <cell r="CL426" t="str">
            <v>-</v>
          </cell>
          <cell r="CM426" t="str">
            <v>-</v>
          </cell>
          <cell r="CN426" t="str">
            <v>-</v>
          </cell>
          <cell r="CO426" t="str">
            <v>-</v>
          </cell>
          <cell r="CP426" t="str">
            <v>-</v>
          </cell>
          <cell r="CQ426" t="str">
            <v>-</v>
          </cell>
          <cell r="CR426" t="str">
            <v>-</v>
          </cell>
          <cell r="CS426" t="str">
            <v>-</v>
          </cell>
          <cell r="CT426" t="str">
            <v>-</v>
          </cell>
          <cell r="CU426" t="str">
            <v>SANTA CATARINA LOXICHA</v>
          </cell>
          <cell r="CV426" t="str">
            <v>-</v>
          </cell>
          <cell r="CW426" t="str">
            <v>-</v>
          </cell>
          <cell r="CX426" t="str">
            <v>-</v>
          </cell>
          <cell r="CY426" t="str">
            <v>-</v>
          </cell>
          <cell r="CZ426" t="str">
            <v>-</v>
          </cell>
          <cell r="DB426" t="str">
            <v>-</v>
          </cell>
          <cell r="DC426" t="str">
            <v>-</v>
          </cell>
          <cell r="DD426" t="str">
            <v>-</v>
          </cell>
          <cell r="DE426" t="str">
            <v>-</v>
          </cell>
          <cell r="DF426" t="str">
            <v>-</v>
          </cell>
          <cell r="DG426" t="str">
            <v>-</v>
          </cell>
        </row>
        <row r="427">
          <cell r="AT427" t="str">
            <v>-</v>
          </cell>
          <cell r="AU427" t="str">
            <v>-</v>
          </cell>
          <cell r="AV427" t="str">
            <v>-</v>
          </cell>
          <cell r="AW427" t="str">
            <v>-</v>
          </cell>
          <cell r="AX427" t="str">
            <v>-</v>
          </cell>
          <cell r="AY427" t="str">
            <v>-</v>
          </cell>
          <cell r="AZ427" t="str">
            <v>-</v>
          </cell>
          <cell r="BA427" t="str">
            <v>-</v>
          </cell>
          <cell r="BB427" t="str">
            <v>-</v>
          </cell>
          <cell r="BC427" t="str">
            <v>-</v>
          </cell>
          <cell r="BD427" t="str">
            <v>-</v>
          </cell>
          <cell r="BE427" t="str">
            <v>-</v>
          </cell>
          <cell r="BF427" t="str">
            <v>-</v>
          </cell>
          <cell r="BG427" t="str">
            <v>-</v>
          </cell>
          <cell r="BH427" t="str">
            <v>-</v>
          </cell>
          <cell r="BI427" t="str">
            <v>-</v>
          </cell>
          <cell r="BJ427" t="str">
            <v>-</v>
          </cell>
          <cell r="BK427" t="str">
            <v>-</v>
          </cell>
          <cell r="BL427" t="str">
            <v>-</v>
          </cell>
          <cell r="BM427" t="str">
            <v>20367</v>
          </cell>
          <cell r="BN427" t="str">
            <v>-</v>
          </cell>
          <cell r="BO427" t="str">
            <v>-</v>
          </cell>
          <cell r="BP427" t="str">
            <v>-</v>
          </cell>
          <cell r="BQ427" t="str">
            <v>-</v>
          </cell>
          <cell r="BR427" t="str">
            <v>-</v>
          </cell>
          <cell r="BS427" t="str">
            <v>-</v>
          </cell>
          <cell r="BT427" t="str">
            <v>-</v>
          </cell>
          <cell r="BU427" t="str">
            <v>-</v>
          </cell>
          <cell r="BV427" t="str">
            <v>-</v>
          </cell>
          <cell r="BW427" t="str">
            <v>-</v>
          </cell>
          <cell r="BX427" t="str">
            <v>-</v>
          </cell>
          <cell r="BY427" t="str">
            <v>-</v>
          </cell>
          <cell r="CB427" t="str">
            <v>-</v>
          </cell>
          <cell r="CC427" t="str">
            <v>-</v>
          </cell>
          <cell r="CD427" t="str">
            <v>-</v>
          </cell>
          <cell r="CE427" t="str">
            <v>-</v>
          </cell>
          <cell r="CF427" t="str">
            <v>-</v>
          </cell>
          <cell r="CG427" t="str">
            <v>-</v>
          </cell>
          <cell r="CH427" t="str">
            <v>-</v>
          </cell>
          <cell r="CI427" t="str">
            <v>-</v>
          </cell>
          <cell r="CJ427" t="str">
            <v>-</v>
          </cell>
          <cell r="CK427" t="str">
            <v>-</v>
          </cell>
          <cell r="CL427" t="str">
            <v>-</v>
          </cell>
          <cell r="CM427" t="str">
            <v>-</v>
          </cell>
          <cell r="CN427" t="str">
            <v>-</v>
          </cell>
          <cell r="CO427" t="str">
            <v>-</v>
          </cell>
          <cell r="CP427" t="str">
            <v>-</v>
          </cell>
          <cell r="CQ427" t="str">
            <v>-</v>
          </cell>
          <cell r="CR427" t="str">
            <v>-</v>
          </cell>
          <cell r="CS427" t="str">
            <v>-</v>
          </cell>
          <cell r="CT427" t="str">
            <v>-</v>
          </cell>
          <cell r="CU427" t="str">
            <v>SANTA CATARINA MECHOACÁN</v>
          </cell>
          <cell r="CV427" t="str">
            <v>-</v>
          </cell>
          <cell r="CW427" t="str">
            <v>-</v>
          </cell>
          <cell r="CX427" t="str">
            <v>-</v>
          </cell>
          <cell r="CY427" t="str">
            <v>-</v>
          </cell>
          <cell r="CZ427" t="str">
            <v>-</v>
          </cell>
          <cell r="DB427" t="str">
            <v>-</v>
          </cell>
          <cell r="DC427" t="str">
            <v>-</v>
          </cell>
          <cell r="DD427" t="str">
            <v>-</v>
          </cell>
          <cell r="DE427" t="str">
            <v>-</v>
          </cell>
          <cell r="DF427" t="str">
            <v>-</v>
          </cell>
          <cell r="DG427" t="str">
            <v>-</v>
          </cell>
        </row>
        <row r="428">
          <cell r="AT428" t="str">
            <v>-</v>
          </cell>
          <cell r="AU428" t="str">
            <v>-</v>
          </cell>
          <cell r="AV428" t="str">
            <v>-</v>
          </cell>
          <cell r="AW428" t="str">
            <v>-</v>
          </cell>
          <cell r="AX428" t="str">
            <v>-</v>
          </cell>
          <cell r="AY428" t="str">
            <v>-</v>
          </cell>
          <cell r="AZ428" t="str">
            <v>-</v>
          </cell>
          <cell r="BA428" t="str">
            <v>-</v>
          </cell>
          <cell r="BB428" t="str">
            <v>-</v>
          </cell>
          <cell r="BC428" t="str">
            <v>-</v>
          </cell>
          <cell r="BD428" t="str">
            <v>-</v>
          </cell>
          <cell r="BE428" t="str">
            <v>-</v>
          </cell>
          <cell r="BF428" t="str">
            <v>-</v>
          </cell>
          <cell r="BG428" t="str">
            <v>-</v>
          </cell>
          <cell r="BH428" t="str">
            <v>-</v>
          </cell>
          <cell r="BI428" t="str">
            <v>-</v>
          </cell>
          <cell r="BJ428" t="str">
            <v>-</v>
          </cell>
          <cell r="BK428" t="str">
            <v>-</v>
          </cell>
          <cell r="BL428" t="str">
            <v>-</v>
          </cell>
          <cell r="BM428" t="str">
            <v>20368</v>
          </cell>
          <cell r="BN428" t="str">
            <v>-</v>
          </cell>
          <cell r="BO428" t="str">
            <v>-</v>
          </cell>
          <cell r="BP428" t="str">
            <v>-</v>
          </cell>
          <cell r="BQ428" t="str">
            <v>-</v>
          </cell>
          <cell r="BR428" t="str">
            <v>-</v>
          </cell>
          <cell r="BS428" t="str">
            <v>-</v>
          </cell>
          <cell r="BT428" t="str">
            <v>-</v>
          </cell>
          <cell r="BU428" t="str">
            <v>-</v>
          </cell>
          <cell r="BV428" t="str">
            <v>-</v>
          </cell>
          <cell r="BW428" t="str">
            <v>-</v>
          </cell>
          <cell r="BX428" t="str">
            <v>-</v>
          </cell>
          <cell r="BY428" t="str">
            <v>-</v>
          </cell>
          <cell r="CB428" t="str">
            <v>-</v>
          </cell>
          <cell r="CC428" t="str">
            <v>-</v>
          </cell>
          <cell r="CD428" t="str">
            <v>-</v>
          </cell>
          <cell r="CE428" t="str">
            <v>-</v>
          </cell>
          <cell r="CF428" t="str">
            <v>-</v>
          </cell>
          <cell r="CG428" t="str">
            <v>-</v>
          </cell>
          <cell r="CH428" t="str">
            <v>-</v>
          </cell>
          <cell r="CI428" t="str">
            <v>-</v>
          </cell>
          <cell r="CJ428" t="str">
            <v>-</v>
          </cell>
          <cell r="CK428" t="str">
            <v>-</v>
          </cell>
          <cell r="CL428" t="str">
            <v>-</v>
          </cell>
          <cell r="CM428" t="str">
            <v>-</v>
          </cell>
          <cell r="CN428" t="str">
            <v>-</v>
          </cell>
          <cell r="CO428" t="str">
            <v>-</v>
          </cell>
          <cell r="CP428" t="str">
            <v>-</v>
          </cell>
          <cell r="CQ428" t="str">
            <v>-</v>
          </cell>
          <cell r="CR428" t="str">
            <v>-</v>
          </cell>
          <cell r="CS428" t="str">
            <v>-</v>
          </cell>
          <cell r="CT428" t="str">
            <v>-</v>
          </cell>
          <cell r="CU428" t="str">
            <v>SANTA CATARINA MINAS</v>
          </cell>
          <cell r="CV428" t="str">
            <v>-</v>
          </cell>
          <cell r="CW428" t="str">
            <v>-</v>
          </cell>
          <cell r="CX428" t="str">
            <v>-</v>
          </cell>
          <cell r="CY428" t="str">
            <v>-</v>
          </cell>
          <cell r="CZ428" t="str">
            <v>-</v>
          </cell>
          <cell r="DB428" t="str">
            <v>-</v>
          </cell>
          <cell r="DC428" t="str">
            <v>-</v>
          </cell>
          <cell r="DD428" t="str">
            <v>-</v>
          </cell>
          <cell r="DE428" t="str">
            <v>-</v>
          </cell>
          <cell r="DF428" t="str">
            <v>-</v>
          </cell>
          <cell r="DG428" t="str">
            <v>-</v>
          </cell>
        </row>
        <row r="429">
          <cell r="AT429" t="str">
            <v>-</v>
          </cell>
          <cell r="AU429" t="str">
            <v>-</v>
          </cell>
          <cell r="AV429" t="str">
            <v>-</v>
          </cell>
          <cell r="AW429" t="str">
            <v>-</v>
          </cell>
          <cell r="AX429" t="str">
            <v>-</v>
          </cell>
          <cell r="AY429" t="str">
            <v>-</v>
          </cell>
          <cell r="AZ429" t="str">
            <v>-</v>
          </cell>
          <cell r="BA429" t="str">
            <v>-</v>
          </cell>
          <cell r="BB429" t="str">
            <v>-</v>
          </cell>
          <cell r="BC429" t="str">
            <v>-</v>
          </cell>
          <cell r="BD429" t="str">
            <v>-</v>
          </cell>
          <cell r="BE429" t="str">
            <v>-</v>
          </cell>
          <cell r="BF429" t="str">
            <v>-</v>
          </cell>
          <cell r="BG429" t="str">
            <v>-</v>
          </cell>
          <cell r="BH429" t="str">
            <v>-</v>
          </cell>
          <cell r="BI429" t="str">
            <v>-</v>
          </cell>
          <cell r="BJ429" t="str">
            <v>-</v>
          </cell>
          <cell r="BK429" t="str">
            <v>-</v>
          </cell>
          <cell r="BL429" t="str">
            <v>-</v>
          </cell>
          <cell r="BM429" t="str">
            <v>20369</v>
          </cell>
          <cell r="BN429" t="str">
            <v>-</v>
          </cell>
          <cell r="BO429" t="str">
            <v>-</v>
          </cell>
          <cell r="BP429" t="str">
            <v>-</v>
          </cell>
          <cell r="BQ429" t="str">
            <v>-</v>
          </cell>
          <cell r="BR429" t="str">
            <v>-</v>
          </cell>
          <cell r="BS429" t="str">
            <v>-</v>
          </cell>
          <cell r="BT429" t="str">
            <v>-</v>
          </cell>
          <cell r="BU429" t="str">
            <v>-</v>
          </cell>
          <cell r="BV429" t="str">
            <v>-</v>
          </cell>
          <cell r="BW429" t="str">
            <v>-</v>
          </cell>
          <cell r="BX429" t="str">
            <v>-</v>
          </cell>
          <cell r="BY429" t="str">
            <v>-</v>
          </cell>
          <cell r="CB429" t="str">
            <v>-</v>
          </cell>
          <cell r="CC429" t="str">
            <v>-</v>
          </cell>
          <cell r="CD429" t="str">
            <v>-</v>
          </cell>
          <cell r="CE429" t="str">
            <v>-</v>
          </cell>
          <cell r="CF429" t="str">
            <v>-</v>
          </cell>
          <cell r="CG429" t="str">
            <v>-</v>
          </cell>
          <cell r="CH429" t="str">
            <v>-</v>
          </cell>
          <cell r="CI429" t="str">
            <v>-</v>
          </cell>
          <cell r="CJ429" t="str">
            <v>-</v>
          </cell>
          <cell r="CK429" t="str">
            <v>-</v>
          </cell>
          <cell r="CL429" t="str">
            <v>-</v>
          </cell>
          <cell r="CM429" t="str">
            <v>-</v>
          </cell>
          <cell r="CN429" t="str">
            <v>-</v>
          </cell>
          <cell r="CO429" t="str">
            <v>-</v>
          </cell>
          <cell r="CP429" t="str">
            <v>-</v>
          </cell>
          <cell r="CQ429" t="str">
            <v>-</v>
          </cell>
          <cell r="CR429" t="str">
            <v>-</v>
          </cell>
          <cell r="CS429" t="str">
            <v>-</v>
          </cell>
          <cell r="CT429" t="str">
            <v>-</v>
          </cell>
          <cell r="CU429" t="str">
            <v>SANTA CATARINA QUIANÉ</v>
          </cell>
          <cell r="CV429" t="str">
            <v>-</v>
          </cell>
          <cell r="CW429" t="str">
            <v>-</v>
          </cell>
          <cell r="CX429" t="str">
            <v>-</v>
          </cell>
          <cell r="CY429" t="str">
            <v>-</v>
          </cell>
          <cell r="CZ429" t="str">
            <v>-</v>
          </cell>
          <cell r="DB429" t="str">
            <v>-</v>
          </cell>
          <cell r="DC429" t="str">
            <v>-</v>
          </cell>
          <cell r="DD429" t="str">
            <v>-</v>
          </cell>
          <cell r="DE429" t="str">
            <v>-</v>
          </cell>
          <cell r="DF429" t="str">
            <v>-</v>
          </cell>
          <cell r="DG429" t="str">
            <v>-</v>
          </cell>
        </row>
        <row r="430">
          <cell r="AT430" t="str">
            <v>-</v>
          </cell>
          <cell r="AU430" t="str">
            <v>-</v>
          </cell>
          <cell r="AV430" t="str">
            <v>-</v>
          </cell>
          <cell r="AW430" t="str">
            <v>-</v>
          </cell>
          <cell r="AX430" t="str">
            <v>-</v>
          </cell>
          <cell r="AY430" t="str">
            <v>-</v>
          </cell>
          <cell r="AZ430" t="str">
            <v>-</v>
          </cell>
          <cell r="BA430" t="str">
            <v>-</v>
          </cell>
          <cell r="BB430" t="str">
            <v>-</v>
          </cell>
          <cell r="BC430" t="str">
            <v>-</v>
          </cell>
          <cell r="BD430" t="str">
            <v>-</v>
          </cell>
          <cell r="BE430" t="str">
            <v>-</v>
          </cell>
          <cell r="BF430" t="str">
            <v>-</v>
          </cell>
          <cell r="BG430" t="str">
            <v>-</v>
          </cell>
          <cell r="BH430" t="str">
            <v>-</v>
          </cell>
          <cell r="BI430" t="str">
            <v>-</v>
          </cell>
          <cell r="BJ430" t="str">
            <v>-</v>
          </cell>
          <cell r="BK430" t="str">
            <v>-</v>
          </cell>
          <cell r="BL430" t="str">
            <v>-</v>
          </cell>
          <cell r="BM430" t="str">
            <v>20370</v>
          </cell>
          <cell r="BN430" t="str">
            <v>-</v>
          </cell>
          <cell r="BO430" t="str">
            <v>-</v>
          </cell>
          <cell r="BP430" t="str">
            <v>-</v>
          </cell>
          <cell r="BQ430" t="str">
            <v>-</v>
          </cell>
          <cell r="BR430" t="str">
            <v>-</v>
          </cell>
          <cell r="BS430" t="str">
            <v>-</v>
          </cell>
          <cell r="BT430" t="str">
            <v>-</v>
          </cell>
          <cell r="BU430" t="str">
            <v>-</v>
          </cell>
          <cell r="BV430" t="str">
            <v>-</v>
          </cell>
          <cell r="BW430" t="str">
            <v>-</v>
          </cell>
          <cell r="BX430" t="str">
            <v>-</v>
          </cell>
          <cell r="BY430" t="str">
            <v>-</v>
          </cell>
          <cell r="CB430" t="str">
            <v>-</v>
          </cell>
          <cell r="CC430" t="str">
            <v>-</v>
          </cell>
          <cell r="CD430" t="str">
            <v>-</v>
          </cell>
          <cell r="CE430" t="str">
            <v>-</v>
          </cell>
          <cell r="CF430" t="str">
            <v>-</v>
          </cell>
          <cell r="CG430" t="str">
            <v>-</v>
          </cell>
          <cell r="CH430" t="str">
            <v>-</v>
          </cell>
          <cell r="CI430" t="str">
            <v>-</v>
          </cell>
          <cell r="CJ430" t="str">
            <v>-</v>
          </cell>
          <cell r="CK430" t="str">
            <v>-</v>
          </cell>
          <cell r="CL430" t="str">
            <v>-</v>
          </cell>
          <cell r="CM430" t="str">
            <v>-</v>
          </cell>
          <cell r="CN430" t="str">
            <v>-</v>
          </cell>
          <cell r="CO430" t="str">
            <v>-</v>
          </cell>
          <cell r="CP430" t="str">
            <v>-</v>
          </cell>
          <cell r="CQ430" t="str">
            <v>-</v>
          </cell>
          <cell r="CR430" t="str">
            <v>-</v>
          </cell>
          <cell r="CS430" t="str">
            <v>-</v>
          </cell>
          <cell r="CT430" t="str">
            <v>-</v>
          </cell>
          <cell r="CU430" t="str">
            <v>SANTA CATARINA TAYATA</v>
          </cell>
          <cell r="CV430" t="str">
            <v>-</v>
          </cell>
          <cell r="CW430" t="str">
            <v>-</v>
          </cell>
          <cell r="CX430" t="str">
            <v>-</v>
          </cell>
          <cell r="CY430" t="str">
            <v>-</v>
          </cell>
          <cell r="CZ430" t="str">
            <v>-</v>
          </cell>
          <cell r="DB430" t="str">
            <v>-</v>
          </cell>
          <cell r="DC430" t="str">
            <v>-</v>
          </cell>
          <cell r="DD430" t="str">
            <v>-</v>
          </cell>
          <cell r="DE430" t="str">
            <v>-</v>
          </cell>
          <cell r="DF430" t="str">
            <v>-</v>
          </cell>
          <cell r="DG430" t="str">
            <v>-</v>
          </cell>
        </row>
        <row r="431">
          <cell r="AT431" t="str">
            <v>-</v>
          </cell>
          <cell r="AU431" t="str">
            <v>-</v>
          </cell>
          <cell r="AV431" t="str">
            <v>-</v>
          </cell>
          <cell r="AW431" t="str">
            <v>-</v>
          </cell>
          <cell r="AX431" t="str">
            <v>-</v>
          </cell>
          <cell r="AY431" t="str">
            <v>-</v>
          </cell>
          <cell r="AZ431" t="str">
            <v>-</v>
          </cell>
          <cell r="BA431" t="str">
            <v>-</v>
          </cell>
          <cell r="BB431" t="str">
            <v>-</v>
          </cell>
          <cell r="BC431" t="str">
            <v>-</v>
          </cell>
          <cell r="BD431" t="str">
            <v>-</v>
          </cell>
          <cell r="BE431" t="str">
            <v>-</v>
          </cell>
          <cell r="BF431" t="str">
            <v>-</v>
          </cell>
          <cell r="BG431" t="str">
            <v>-</v>
          </cell>
          <cell r="BH431" t="str">
            <v>-</v>
          </cell>
          <cell r="BI431" t="str">
            <v>-</v>
          </cell>
          <cell r="BJ431" t="str">
            <v>-</v>
          </cell>
          <cell r="BK431" t="str">
            <v>-</v>
          </cell>
          <cell r="BL431" t="str">
            <v>-</v>
          </cell>
          <cell r="BM431" t="str">
            <v>20371</v>
          </cell>
          <cell r="BN431" t="str">
            <v>-</v>
          </cell>
          <cell r="BO431" t="str">
            <v>-</v>
          </cell>
          <cell r="BP431" t="str">
            <v>-</v>
          </cell>
          <cell r="BQ431" t="str">
            <v>-</v>
          </cell>
          <cell r="BR431" t="str">
            <v>-</v>
          </cell>
          <cell r="BS431" t="str">
            <v>-</v>
          </cell>
          <cell r="BT431" t="str">
            <v>-</v>
          </cell>
          <cell r="BU431" t="str">
            <v>-</v>
          </cell>
          <cell r="BV431" t="str">
            <v>-</v>
          </cell>
          <cell r="BW431" t="str">
            <v>-</v>
          </cell>
          <cell r="BX431" t="str">
            <v>-</v>
          </cell>
          <cell r="BY431" t="str">
            <v>-</v>
          </cell>
          <cell r="CB431" t="str">
            <v>-</v>
          </cell>
          <cell r="CC431" t="str">
            <v>-</v>
          </cell>
          <cell r="CD431" t="str">
            <v>-</v>
          </cell>
          <cell r="CE431" t="str">
            <v>-</v>
          </cell>
          <cell r="CF431" t="str">
            <v>-</v>
          </cell>
          <cell r="CG431" t="str">
            <v>-</v>
          </cell>
          <cell r="CH431" t="str">
            <v>-</v>
          </cell>
          <cell r="CI431" t="str">
            <v>-</v>
          </cell>
          <cell r="CJ431" t="str">
            <v>-</v>
          </cell>
          <cell r="CK431" t="str">
            <v>-</v>
          </cell>
          <cell r="CL431" t="str">
            <v>-</v>
          </cell>
          <cell r="CM431" t="str">
            <v>-</v>
          </cell>
          <cell r="CN431" t="str">
            <v>-</v>
          </cell>
          <cell r="CO431" t="str">
            <v>-</v>
          </cell>
          <cell r="CP431" t="str">
            <v>-</v>
          </cell>
          <cell r="CQ431" t="str">
            <v>-</v>
          </cell>
          <cell r="CR431" t="str">
            <v>-</v>
          </cell>
          <cell r="CS431" t="str">
            <v>-</v>
          </cell>
          <cell r="CT431" t="str">
            <v>-</v>
          </cell>
          <cell r="CU431" t="str">
            <v>SANTA CATARINA TICUÁ</v>
          </cell>
          <cell r="CV431" t="str">
            <v>-</v>
          </cell>
          <cell r="CW431" t="str">
            <v>-</v>
          </cell>
          <cell r="CX431" t="str">
            <v>-</v>
          </cell>
          <cell r="CY431" t="str">
            <v>-</v>
          </cell>
          <cell r="CZ431" t="str">
            <v>-</v>
          </cell>
          <cell r="DB431" t="str">
            <v>-</v>
          </cell>
          <cell r="DC431" t="str">
            <v>-</v>
          </cell>
          <cell r="DD431" t="str">
            <v>-</v>
          </cell>
          <cell r="DE431" t="str">
            <v>-</v>
          </cell>
          <cell r="DF431" t="str">
            <v>-</v>
          </cell>
          <cell r="DG431" t="str">
            <v>-</v>
          </cell>
        </row>
        <row r="432">
          <cell r="AT432" t="str">
            <v>-</v>
          </cell>
          <cell r="AU432" t="str">
            <v>-</v>
          </cell>
          <cell r="AV432" t="str">
            <v>-</v>
          </cell>
          <cell r="AW432" t="str">
            <v>-</v>
          </cell>
          <cell r="AX432" t="str">
            <v>-</v>
          </cell>
          <cell r="AY432" t="str">
            <v>-</v>
          </cell>
          <cell r="AZ432" t="str">
            <v>-</v>
          </cell>
          <cell r="BA432" t="str">
            <v>-</v>
          </cell>
          <cell r="BB432" t="str">
            <v>-</v>
          </cell>
          <cell r="BC432" t="str">
            <v>-</v>
          </cell>
          <cell r="BD432" t="str">
            <v>-</v>
          </cell>
          <cell r="BE432" t="str">
            <v>-</v>
          </cell>
          <cell r="BF432" t="str">
            <v>-</v>
          </cell>
          <cell r="BG432" t="str">
            <v>-</v>
          </cell>
          <cell r="BH432" t="str">
            <v>-</v>
          </cell>
          <cell r="BI432" t="str">
            <v>-</v>
          </cell>
          <cell r="BJ432" t="str">
            <v>-</v>
          </cell>
          <cell r="BK432" t="str">
            <v>-</v>
          </cell>
          <cell r="BL432" t="str">
            <v>-</v>
          </cell>
          <cell r="BM432" t="str">
            <v>20372</v>
          </cell>
          <cell r="BN432" t="str">
            <v>-</v>
          </cell>
          <cell r="BO432" t="str">
            <v>-</v>
          </cell>
          <cell r="BP432" t="str">
            <v>-</v>
          </cell>
          <cell r="BQ432" t="str">
            <v>-</v>
          </cell>
          <cell r="BR432" t="str">
            <v>-</v>
          </cell>
          <cell r="BS432" t="str">
            <v>-</v>
          </cell>
          <cell r="BT432" t="str">
            <v>-</v>
          </cell>
          <cell r="BU432" t="str">
            <v>-</v>
          </cell>
          <cell r="BV432" t="str">
            <v>-</v>
          </cell>
          <cell r="BW432" t="str">
            <v>-</v>
          </cell>
          <cell r="BX432" t="str">
            <v>-</v>
          </cell>
          <cell r="BY432" t="str">
            <v>-</v>
          </cell>
          <cell r="CB432" t="str">
            <v>-</v>
          </cell>
          <cell r="CC432" t="str">
            <v>-</v>
          </cell>
          <cell r="CD432" t="str">
            <v>-</v>
          </cell>
          <cell r="CE432" t="str">
            <v>-</v>
          </cell>
          <cell r="CF432" t="str">
            <v>-</v>
          </cell>
          <cell r="CG432" t="str">
            <v>-</v>
          </cell>
          <cell r="CH432" t="str">
            <v>-</v>
          </cell>
          <cell r="CI432" t="str">
            <v>-</v>
          </cell>
          <cell r="CJ432" t="str">
            <v>-</v>
          </cell>
          <cell r="CK432" t="str">
            <v>-</v>
          </cell>
          <cell r="CL432" t="str">
            <v>-</v>
          </cell>
          <cell r="CM432" t="str">
            <v>-</v>
          </cell>
          <cell r="CN432" t="str">
            <v>-</v>
          </cell>
          <cell r="CO432" t="str">
            <v>-</v>
          </cell>
          <cell r="CP432" t="str">
            <v>-</v>
          </cell>
          <cell r="CQ432" t="str">
            <v>-</v>
          </cell>
          <cell r="CR432" t="str">
            <v>-</v>
          </cell>
          <cell r="CS432" t="str">
            <v>-</v>
          </cell>
          <cell r="CT432" t="str">
            <v>-</v>
          </cell>
          <cell r="CU432" t="str">
            <v>SANTA CATARINA YOSONOTÚ</v>
          </cell>
          <cell r="CV432" t="str">
            <v>-</v>
          </cell>
          <cell r="CW432" t="str">
            <v>-</v>
          </cell>
          <cell r="CX432" t="str">
            <v>-</v>
          </cell>
          <cell r="CY432" t="str">
            <v>-</v>
          </cell>
          <cell r="CZ432" t="str">
            <v>-</v>
          </cell>
          <cell r="DB432" t="str">
            <v>-</v>
          </cell>
          <cell r="DC432" t="str">
            <v>-</v>
          </cell>
          <cell r="DD432" t="str">
            <v>-</v>
          </cell>
          <cell r="DE432" t="str">
            <v>-</v>
          </cell>
          <cell r="DF432" t="str">
            <v>-</v>
          </cell>
          <cell r="DG432" t="str">
            <v>-</v>
          </cell>
        </row>
        <row r="433">
          <cell r="AT433" t="str">
            <v>-</v>
          </cell>
          <cell r="AU433" t="str">
            <v>-</v>
          </cell>
          <cell r="AV433" t="str">
            <v>-</v>
          </cell>
          <cell r="AW433" t="str">
            <v>-</v>
          </cell>
          <cell r="AX433" t="str">
            <v>-</v>
          </cell>
          <cell r="AY433" t="str">
            <v>-</v>
          </cell>
          <cell r="AZ433" t="str">
            <v>-</v>
          </cell>
          <cell r="BA433" t="str">
            <v>-</v>
          </cell>
          <cell r="BB433" t="str">
            <v>-</v>
          </cell>
          <cell r="BC433" t="str">
            <v>-</v>
          </cell>
          <cell r="BD433" t="str">
            <v>-</v>
          </cell>
          <cell r="BE433" t="str">
            <v>-</v>
          </cell>
          <cell r="BF433" t="str">
            <v>-</v>
          </cell>
          <cell r="BG433" t="str">
            <v>-</v>
          </cell>
          <cell r="BH433" t="str">
            <v>-</v>
          </cell>
          <cell r="BI433" t="str">
            <v>-</v>
          </cell>
          <cell r="BJ433" t="str">
            <v>-</v>
          </cell>
          <cell r="BK433" t="str">
            <v>-</v>
          </cell>
          <cell r="BL433" t="str">
            <v>-</v>
          </cell>
          <cell r="BM433" t="str">
            <v>20373</v>
          </cell>
          <cell r="BN433" t="str">
            <v>-</v>
          </cell>
          <cell r="BO433" t="str">
            <v>-</v>
          </cell>
          <cell r="BP433" t="str">
            <v>-</v>
          </cell>
          <cell r="BQ433" t="str">
            <v>-</v>
          </cell>
          <cell r="BR433" t="str">
            <v>-</v>
          </cell>
          <cell r="BS433" t="str">
            <v>-</v>
          </cell>
          <cell r="BT433" t="str">
            <v>-</v>
          </cell>
          <cell r="BU433" t="str">
            <v>-</v>
          </cell>
          <cell r="BV433" t="str">
            <v>-</v>
          </cell>
          <cell r="BW433" t="str">
            <v>-</v>
          </cell>
          <cell r="BX433" t="str">
            <v>-</v>
          </cell>
          <cell r="BY433" t="str">
            <v>-</v>
          </cell>
          <cell r="CB433" t="str">
            <v>-</v>
          </cell>
          <cell r="CC433" t="str">
            <v>-</v>
          </cell>
          <cell r="CD433" t="str">
            <v>-</v>
          </cell>
          <cell r="CE433" t="str">
            <v>-</v>
          </cell>
          <cell r="CF433" t="str">
            <v>-</v>
          </cell>
          <cell r="CG433" t="str">
            <v>-</v>
          </cell>
          <cell r="CH433" t="str">
            <v>-</v>
          </cell>
          <cell r="CI433" t="str">
            <v>-</v>
          </cell>
          <cell r="CJ433" t="str">
            <v>-</v>
          </cell>
          <cell r="CK433" t="str">
            <v>-</v>
          </cell>
          <cell r="CL433" t="str">
            <v>-</v>
          </cell>
          <cell r="CM433" t="str">
            <v>-</v>
          </cell>
          <cell r="CN433" t="str">
            <v>-</v>
          </cell>
          <cell r="CO433" t="str">
            <v>-</v>
          </cell>
          <cell r="CP433" t="str">
            <v>-</v>
          </cell>
          <cell r="CQ433" t="str">
            <v>-</v>
          </cell>
          <cell r="CR433" t="str">
            <v>-</v>
          </cell>
          <cell r="CS433" t="str">
            <v>-</v>
          </cell>
          <cell r="CT433" t="str">
            <v>-</v>
          </cell>
          <cell r="CU433" t="str">
            <v>SANTA CATARINA ZAPOQUILA</v>
          </cell>
          <cell r="CV433" t="str">
            <v>-</v>
          </cell>
          <cell r="CW433" t="str">
            <v>-</v>
          </cell>
          <cell r="CX433" t="str">
            <v>-</v>
          </cell>
          <cell r="CY433" t="str">
            <v>-</v>
          </cell>
          <cell r="CZ433" t="str">
            <v>-</v>
          </cell>
          <cell r="DB433" t="str">
            <v>-</v>
          </cell>
          <cell r="DC433" t="str">
            <v>-</v>
          </cell>
          <cell r="DD433" t="str">
            <v>-</v>
          </cell>
          <cell r="DE433" t="str">
            <v>-</v>
          </cell>
          <cell r="DF433" t="str">
            <v>-</v>
          </cell>
          <cell r="DG433" t="str">
            <v>-</v>
          </cell>
        </row>
        <row r="434">
          <cell r="AT434" t="str">
            <v>-</v>
          </cell>
          <cell r="AU434" t="str">
            <v>-</v>
          </cell>
          <cell r="AV434" t="str">
            <v>-</v>
          </cell>
          <cell r="AW434" t="str">
            <v>-</v>
          </cell>
          <cell r="AX434" t="str">
            <v>-</v>
          </cell>
          <cell r="AY434" t="str">
            <v>-</v>
          </cell>
          <cell r="AZ434" t="str">
            <v>-</v>
          </cell>
          <cell r="BA434" t="str">
            <v>-</v>
          </cell>
          <cell r="BB434" t="str">
            <v>-</v>
          </cell>
          <cell r="BC434" t="str">
            <v>-</v>
          </cell>
          <cell r="BD434" t="str">
            <v>-</v>
          </cell>
          <cell r="BE434" t="str">
            <v>-</v>
          </cell>
          <cell r="BF434" t="str">
            <v>-</v>
          </cell>
          <cell r="BG434" t="str">
            <v>-</v>
          </cell>
          <cell r="BH434" t="str">
            <v>-</v>
          </cell>
          <cell r="BI434" t="str">
            <v>-</v>
          </cell>
          <cell r="BJ434" t="str">
            <v>-</v>
          </cell>
          <cell r="BK434" t="str">
            <v>-</v>
          </cell>
          <cell r="BL434" t="str">
            <v>-</v>
          </cell>
          <cell r="BM434" t="str">
            <v>20374</v>
          </cell>
          <cell r="BN434" t="str">
            <v>-</v>
          </cell>
          <cell r="BO434" t="str">
            <v>-</v>
          </cell>
          <cell r="BP434" t="str">
            <v>-</v>
          </cell>
          <cell r="BQ434" t="str">
            <v>-</v>
          </cell>
          <cell r="BR434" t="str">
            <v>-</v>
          </cell>
          <cell r="BS434" t="str">
            <v>-</v>
          </cell>
          <cell r="BT434" t="str">
            <v>-</v>
          </cell>
          <cell r="BU434" t="str">
            <v>-</v>
          </cell>
          <cell r="BV434" t="str">
            <v>-</v>
          </cell>
          <cell r="BW434" t="str">
            <v>-</v>
          </cell>
          <cell r="BX434" t="str">
            <v>-</v>
          </cell>
          <cell r="BY434" t="str">
            <v>-</v>
          </cell>
          <cell r="CB434" t="str">
            <v>-</v>
          </cell>
          <cell r="CC434" t="str">
            <v>-</v>
          </cell>
          <cell r="CD434" t="str">
            <v>-</v>
          </cell>
          <cell r="CE434" t="str">
            <v>-</v>
          </cell>
          <cell r="CF434" t="str">
            <v>-</v>
          </cell>
          <cell r="CG434" t="str">
            <v>-</v>
          </cell>
          <cell r="CH434" t="str">
            <v>-</v>
          </cell>
          <cell r="CI434" t="str">
            <v>-</v>
          </cell>
          <cell r="CJ434" t="str">
            <v>-</v>
          </cell>
          <cell r="CK434" t="str">
            <v>-</v>
          </cell>
          <cell r="CL434" t="str">
            <v>-</v>
          </cell>
          <cell r="CM434" t="str">
            <v>-</v>
          </cell>
          <cell r="CN434" t="str">
            <v>-</v>
          </cell>
          <cell r="CO434" t="str">
            <v>-</v>
          </cell>
          <cell r="CP434" t="str">
            <v>-</v>
          </cell>
          <cell r="CQ434" t="str">
            <v>-</v>
          </cell>
          <cell r="CR434" t="str">
            <v>-</v>
          </cell>
          <cell r="CS434" t="str">
            <v>-</v>
          </cell>
          <cell r="CT434" t="str">
            <v>-</v>
          </cell>
          <cell r="CU434" t="str">
            <v>SANTA CRUZ ACATEPEC</v>
          </cell>
          <cell r="CV434" t="str">
            <v>-</v>
          </cell>
          <cell r="CW434" t="str">
            <v>-</v>
          </cell>
          <cell r="CX434" t="str">
            <v>-</v>
          </cell>
          <cell r="CY434" t="str">
            <v>-</v>
          </cell>
          <cell r="CZ434" t="str">
            <v>-</v>
          </cell>
          <cell r="DB434" t="str">
            <v>-</v>
          </cell>
          <cell r="DC434" t="str">
            <v>-</v>
          </cell>
          <cell r="DD434" t="str">
            <v>-</v>
          </cell>
          <cell r="DE434" t="str">
            <v>-</v>
          </cell>
          <cell r="DF434" t="str">
            <v>-</v>
          </cell>
          <cell r="DG434" t="str">
            <v>-</v>
          </cell>
        </row>
        <row r="435">
          <cell r="AT435" t="str">
            <v>-</v>
          </cell>
          <cell r="AU435" t="str">
            <v>-</v>
          </cell>
          <cell r="AV435" t="str">
            <v>-</v>
          </cell>
          <cell r="AW435" t="str">
            <v>-</v>
          </cell>
          <cell r="AX435" t="str">
            <v>-</v>
          </cell>
          <cell r="AY435" t="str">
            <v>-</v>
          </cell>
          <cell r="AZ435" t="str">
            <v>-</v>
          </cell>
          <cell r="BA435" t="str">
            <v>-</v>
          </cell>
          <cell r="BB435" t="str">
            <v>-</v>
          </cell>
          <cell r="BC435" t="str">
            <v>-</v>
          </cell>
          <cell r="BD435" t="str">
            <v>-</v>
          </cell>
          <cell r="BE435" t="str">
            <v>-</v>
          </cell>
          <cell r="BF435" t="str">
            <v>-</v>
          </cell>
          <cell r="BG435" t="str">
            <v>-</v>
          </cell>
          <cell r="BH435" t="str">
            <v>-</v>
          </cell>
          <cell r="BI435" t="str">
            <v>-</v>
          </cell>
          <cell r="BJ435" t="str">
            <v>-</v>
          </cell>
          <cell r="BK435" t="str">
            <v>-</v>
          </cell>
          <cell r="BL435" t="str">
            <v>-</v>
          </cell>
          <cell r="BM435" t="str">
            <v>20375</v>
          </cell>
          <cell r="BN435" t="str">
            <v>-</v>
          </cell>
          <cell r="BO435" t="str">
            <v>-</v>
          </cell>
          <cell r="BP435" t="str">
            <v>-</v>
          </cell>
          <cell r="BQ435" t="str">
            <v>-</v>
          </cell>
          <cell r="BR435" t="str">
            <v>-</v>
          </cell>
          <cell r="BS435" t="str">
            <v>-</v>
          </cell>
          <cell r="BT435" t="str">
            <v>-</v>
          </cell>
          <cell r="BU435" t="str">
            <v>-</v>
          </cell>
          <cell r="BV435" t="str">
            <v>-</v>
          </cell>
          <cell r="BW435" t="str">
            <v>-</v>
          </cell>
          <cell r="BX435" t="str">
            <v>-</v>
          </cell>
          <cell r="BY435" t="str">
            <v>-</v>
          </cell>
          <cell r="CB435" t="str">
            <v>-</v>
          </cell>
          <cell r="CC435" t="str">
            <v>-</v>
          </cell>
          <cell r="CD435" t="str">
            <v>-</v>
          </cell>
          <cell r="CE435" t="str">
            <v>-</v>
          </cell>
          <cell r="CF435" t="str">
            <v>-</v>
          </cell>
          <cell r="CG435" t="str">
            <v>-</v>
          </cell>
          <cell r="CH435" t="str">
            <v>-</v>
          </cell>
          <cell r="CI435" t="str">
            <v>-</v>
          </cell>
          <cell r="CJ435" t="str">
            <v>-</v>
          </cell>
          <cell r="CK435" t="str">
            <v>-</v>
          </cell>
          <cell r="CL435" t="str">
            <v>-</v>
          </cell>
          <cell r="CM435" t="str">
            <v>-</v>
          </cell>
          <cell r="CN435" t="str">
            <v>-</v>
          </cell>
          <cell r="CO435" t="str">
            <v>-</v>
          </cell>
          <cell r="CP435" t="str">
            <v>-</v>
          </cell>
          <cell r="CQ435" t="str">
            <v>-</v>
          </cell>
          <cell r="CR435" t="str">
            <v>-</v>
          </cell>
          <cell r="CS435" t="str">
            <v>-</v>
          </cell>
          <cell r="CT435" t="str">
            <v>-</v>
          </cell>
          <cell r="CU435" t="str">
            <v>SANTA CRUZ AMILPAS</v>
          </cell>
          <cell r="CV435" t="str">
            <v>-</v>
          </cell>
          <cell r="CW435" t="str">
            <v>-</v>
          </cell>
          <cell r="CX435" t="str">
            <v>-</v>
          </cell>
          <cell r="CY435" t="str">
            <v>-</v>
          </cell>
          <cell r="CZ435" t="str">
            <v>-</v>
          </cell>
          <cell r="DB435" t="str">
            <v>-</v>
          </cell>
          <cell r="DC435" t="str">
            <v>-</v>
          </cell>
          <cell r="DD435" t="str">
            <v>-</v>
          </cell>
          <cell r="DE435" t="str">
            <v>-</v>
          </cell>
          <cell r="DF435" t="str">
            <v>-</v>
          </cell>
          <cell r="DG435" t="str">
            <v>-</v>
          </cell>
        </row>
        <row r="436">
          <cell r="AT436" t="str">
            <v>-</v>
          </cell>
          <cell r="AU436" t="str">
            <v>-</v>
          </cell>
          <cell r="AV436" t="str">
            <v>-</v>
          </cell>
          <cell r="AW436" t="str">
            <v>-</v>
          </cell>
          <cell r="AX436" t="str">
            <v>-</v>
          </cell>
          <cell r="AY436" t="str">
            <v>-</v>
          </cell>
          <cell r="AZ436" t="str">
            <v>-</v>
          </cell>
          <cell r="BA436" t="str">
            <v>-</v>
          </cell>
          <cell r="BB436" t="str">
            <v>-</v>
          </cell>
          <cell r="BC436" t="str">
            <v>-</v>
          </cell>
          <cell r="BD436" t="str">
            <v>-</v>
          </cell>
          <cell r="BE436" t="str">
            <v>-</v>
          </cell>
          <cell r="BF436" t="str">
            <v>-</v>
          </cell>
          <cell r="BG436" t="str">
            <v>-</v>
          </cell>
          <cell r="BH436" t="str">
            <v>-</v>
          </cell>
          <cell r="BI436" t="str">
            <v>-</v>
          </cell>
          <cell r="BJ436" t="str">
            <v>-</v>
          </cell>
          <cell r="BK436" t="str">
            <v>-</v>
          </cell>
          <cell r="BL436" t="str">
            <v>-</v>
          </cell>
          <cell r="BM436" t="str">
            <v>20376</v>
          </cell>
          <cell r="BN436" t="str">
            <v>-</v>
          </cell>
          <cell r="BO436" t="str">
            <v>-</v>
          </cell>
          <cell r="BP436" t="str">
            <v>-</v>
          </cell>
          <cell r="BQ436" t="str">
            <v>-</v>
          </cell>
          <cell r="BR436" t="str">
            <v>-</v>
          </cell>
          <cell r="BS436" t="str">
            <v>-</v>
          </cell>
          <cell r="BT436" t="str">
            <v>-</v>
          </cell>
          <cell r="BU436" t="str">
            <v>-</v>
          </cell>
          <cell r="BV436" t="str">
            <v>-</v>
          </cell>
          <cell r="BW436" t="str">
            <v>-</v>
          </cell>
          <cell r="BX436" t="str">
            <v>-</v>
          </cell>
          <cell r="BY436" t="str">
            <v>-</v>
          </cell>
          <cell r="CB436" t="str">
            <v>-</v>
          </cell>
          <cell r="CC436" t="str">
            <v>-</v>
          </cell>
          <cell r="CD436" t="str">
            <v>-</v>
          </cell>
          <cell r="CE436" t="str">
            <v>-</v>
          </cell>
          <cell r="CF436" t="str">
            <v>-</v>
          </cell>
          <cell r="CG436" t="str">
            <v>-</v>
          </cell>
          <cell r="CH436" t="str">
            <v>-</v>
          </cell>
          <cell r="CI436" t="str">
            <v>-</v>
          </cell>
          <cell r="CJ436" t="str">
            <v>-</v>
          </cell>
          <cell r="CK436" t="str">
            <v>-</v>
          </cell>
          <cell r="CL436" t="str">
            <v>-</v>
          </cell>
          <cell r="CM436" t="str">
            <v>-</v>
          </cell>
          <cell r="CN436" t="str">
            <v>-</v>
          </cell>
          <cell r="CO436" t="str">
            <v>-</v>
          </cell>
          <cell r="CP436" t="str">
            <v>-</v>
          </cell>
          <cell r="CQ436" t="str">
            <v>-</v>
          </cell>
          <cell r="CR436" t="str">
            <v>-</v>
          </cell>
          <cell r="CS436" t="str">
            <v>-</v>
          </cell>
          <cell r="CT436" t="str">
            <v>-</v>
          </cell>
          <cell r="CU436" t="str">
            <v>SANTA CRUZ DE BRAVO</v>
          </cell>
          <cell r="CV436" t="str">
            <v>-</v>
          </cell>
          <cell r="CW436" t="str">
            <v>-</v>
          </cell>
          <cell r="CX436" t="str">
            <v>-</v>
          </cell>
          <cell r="CY436" t="str">
            <v>-</v>
          </cell>
          <cell r="CZ436" t="str">
            <v>-</v>
          </cell>
          <cell r="DB436" t="str">
            <v>-</v>
          </cell>
          <cell r="DC436" t="str">
            <v>-</v>
          </cell>
          <cell r="DD436" t="str">
            <v>-</v>
          </cell>
          <cell r="DE436" t="str">
            <v>-</v>
          </cell>
          <cell r="DF436" t="str">
            <v>-</v>
          </cell>
          <cell r="DG436" t="str">
            <v>-</v>
          </cell>
        </row>
        <row r="437">
          <cell r="AT437" t="str">
            <v>-</v>
          </cell>
          <cell r="AU437" t="str">
            <v>-</v>
          </cell>
          <cell r="AV437" t="str">
            <v>-</v>
          </cell>
          <cell r="AW437" t="str">
            <v>-</v>
          </cell>
          <cell r="AX437" t="str">
            <v>-</v>
          </cell>
          <cell r="AY437" t="str">
            <v>-</v>
          </cell>
          <cell r="AZ437" t="str">
            <v>-</v>
          </cell>
          <cell r="BA437" t="str">
            <v>-</v>
          </cell>
          <cell r="BB437" t="str">
            <v>-</v>
          </cell>
          <cell r="BC437" t="str">
            <v>-</v>
          </cell>
          <cell r="BD437" t="str">
            <v>-</v>
          </cell>
          <cell r="BE437" t="str">
            <v>-</v>
          </cell>
          <cell r="BF437" t="str">
            <v>-</v>
          </cell>
          <cell r="BG437" t="str">
            <v>-</v>
          </cell>
          <cell r="BH437" t="str">
            <v>-</v>
          </cell>
          <cell r="BI437" t="str">
            <v>-</v>
          </cell>
          <cell r="BJ437" t="str">
            <v>-</v>
          </cell>
          <cell r="BK437" t="str">
            <v>-</v>
          </cell>
          <cell r="BL437" t="str">
            <v>-</v>
          </cell>
          <cell r="BM437" t="str">
            <v>20377</v>
          </cell>
          <cell r="BN437" t="str">
            <v>-</v>
          </cell>
          <cell r="BO437" t="str">
            <v>-</v>
          </cell>
          <cell r="BP437" t="str">
            <v>-</v>
          </cell>
          <cell r="BQ437" t="str">
            <v>-</v>
          </cell>
          <cell r="BR437" t="str">
            <v>-</v>
          </cell>
          <cell r="BS437" t="str">
            <v>-</v>
          </cell>
          <cell r="BT437" t="str">
            <v>-</v>
          </cell>
          <cell r="BU437" t="str">
            <v>-</v>
          </cell>
          <cell r="BV437" t="str">
            <v>-</v>
          </cell>
          <cell r="BW437" t="str">
            <v>-</v>
          </cell>
          <cell r="BX437" t="str">
            <v>-</v>
          </cell>
          <cell r="BY437" t="str">
            <v>-</v>
          </cell>
          <cell r="CB437" t="str">
            <v>-</v>
          </cell>
          <cell r="CC437" t="str">
            <v>-</v>
          </cell>
          <cell r="CD437" t="str">
            <v>-</v>
          </cell>
          <cell r="CE437" t="str">
            <v>-</v>
          </cell>
          <cell r="CF437" t="str">
            <v>-</v>
          </cell>
          <cell r="CG437" t="str">
            <v>-</v>
          </cell>
          <cell r="CH437" t="str">
            <v>-</v>
          </cell>
          <cell r="CI437" t="str">
            <v>-</v>
          </cell>
          <cell r="CJ437" t="str">
            <v>-</v>
          </cell>
          <cell r="CK437" t="str">
            <v>-</v>
          </cell>
          <cell r="CL437" t="str">
            <v>-</v>
          </cell>
          <cell r="CM437" t="str">
            <v>-</v>
          </cell>
          <cell r="CN437" t="str">
            <v>-</v>
          </cell>
          <cell r="CO437" t="str">
            <v>-</v>
          </cell>
          <cell r="CP437" t="str">
            <v>-</v>
          </cell>
          <cell r="CQ437" t="str">
            <v>-</v>
          </cell>
          <cell r="CR437" t="str">
            <v>-</v>
          </cell>
          <cell r="CS437" t="str">
            <v>-</v>
          </cell>
          <cell r="CT437" t="str">
            <v>-</v>
          </cell>
          <cell r="CU437" t="str">
            <v>SANTA CRUZ ITUNDUJIA</v>
          </cell>
          <cell r="CV437" t="str">
            <v>-</v>
          </cell>
          <cell r="CW437" t="str">
            <v>-</v>
          </cell>
          <cell r="CX437" t="str">
            <v>-</v>
          </cell>
          <cell r="CY437" t="str">
            <v>-</v>
          </cell>
          <cell r="CZ437" t="str">
            <v>-</v>
          </cell>
          <cell r="DB437" t="str">
            <v>-</v>
          </cell>
          <cell r="DC437" t="str">
            <v>-</v>
          </cell>
          <cell r="DD437" t="str">
            <v>-</v>
          </cell>
          <cell r="DE437" t="str">
            <v>-</v>
          </cell>
          <cell r="DF437" t="str">
            <v>-</v>
          </cell>
          <cell r="DG437" t="str">
            <v>-</v>
          </cell>
        </row>
        <row r="438">
          <cell r="AT438" t="str">
            <v>-</v>
          </cell>
          <cell r="AU438" t="str">
            <v>-</v>
          </cell>
          <cell r="AV438" t="str">
            <v>-</v>
          </cell>
          <cell r="AW438" t="str">
            <v>-</v>
          </cell>
          <cell r="AX438" t="str">
            <v>-</v>
          </cell>
          <cell r="AY438" t="str">
            <v>-</v>
          </cell>
          <cell r="AZ438" t="str">
            <v>-</v>
          </cell>
          <cell r="BA438" t="str">
            <v>-</v>
          </cell>
          <cell r="BB438" t="str">
            <v>-</v>
          </cell>
          <cell r="BC438" t="str">
            <v>-</v>
          </cell>
          <cell r="BD438" t="str">
            <v>-</v>
          </cell>
          <cell r="BE438" t="str">
            <v>-</v>
          </cell>
          <cell r="BF438" t="str">
            <v>-</v>
          </cell>
          <cell r="BG438" t="str">
            <v>-</v>
          </cell>
          <cell r="BH438" t="str">
            <v>-</v>
          </cell>
          <cell r="BI438" t="str">
            <v>-</v>
          </cell>
          <cell r="BJ438" t="str">
            <v>-</v>
          </cell>
          <cell r="BK438" t="str">
            <v>-</v>
          </cell>
          <cell r="BL438" t="str">
            <v>-</v>
          </cell>
          <cell r="BM438" t="str">
            <v>20378</v>
          </cell>
          <cell r="BN438" t="str">
            <v>-</v>
          </cell>
          <cell r="BO438" t="str">
            <v>-</v>
          </cell>
          <cell r="BP438" t="str">
            <v>-</v>
          </cell>
          <cell r="BQ438" t="str">
            <v>-</v>
          </cell>
          <cell r="BR438" t="str">
            <v>-</v>
          </cell>
          <cell r="BS438" t="str">
            <v>-</v>
          </cell>
          <cell r="BT438" t="str">
            <v>-</v>
          </cell>
          <cell r="BU438" t="str">
            <v>-</v>
          </cell>
          <cell r="BV438" t="str">
            <v>-</v>
          </cell>
          <cell r="BW438" t="str">
            <v>-</v>
          </cell>
          <cell r="BX438" t="str">
            <v>-</v>
          </cell>
          <cell r="BY438" t="str">
            <v>-</v>
          </cell>
          <cell r="CB438" t="str">
            <v>-</v>
          </cell>
          <cell r="CC438" t="str">
            <v>-</v>
          </cell>
          <cell r="CD438" t="str">
            <v>-</v>
          </cell>
          <cell r="CE438" t="str">
            <v>-</v>
          </cell>
          <cell r="CF438" t="str">
            <v>-</v>
          </cell>
          <cell r="CG438" t="str">
            <v>-</v>
          </cell>
          <cell r="CH438" t="str">
            <v>-</v>
          </cell>
          <cell r="CI438" t="str">
            <v>-</v>
          </cell>
          <cell r="CJ438" t="str">
            <v>-</v>
          </cell>
          <cell r="CK438" t="str">
            <v>-</v>
          </cell>
          <cell r="CL438" t="str">
            <v>-</v>
          </cell>
          <cell r="CM438" t="str">
            <v>-</v>
          </cell>
          <cell r="CN438" t="str">
            <v>-</v>
          </cell>
          <cell r="CO438" t="str">
            <v>-</v>
          </cell>
          <cell r="CP438" t="str">
            <v>-</v>
          </cell>
          <cell r="CQ438" t="str">
            <v>-</v>
          </cell>
          <cell r="CR438" t="str">
            <v>-</v>
          </cell>
          <cell r="CS438" t="str">
            <v>-</v>
          </cell>
          <cell r="CT438" t="str">
            <v>-</v>
          </cell>
          <cell r="CU438" t="str">
            <v>SANTA CRUZ MIXTEPEC</v>
          </cell>
          <cell r="CV438" t="str">
            <v>-</v>
          </cell>
          <cell r="CW438" t="str">
            <v>-</v>
          </cell>
          <cell r="CX438" t="str">
            <v>-</v>
          </cell>
          <cell r="CY438" t="str">
            <v>-</v>
          </cell>
          <cell r="CZ438" t="str">
            <v>-</v>
          </cell>
          <cell r="DB438" t="str">
            <v>-</v>
          </cell>
          <cell r="DC438" t="str">
            <v>-</v>
          </cell>
          <cell r="DD438" t="str">
            <v>-</v>
          </cell>
          <cell r="DE438" t="str">
            <v>-</v>
          </cell>
          <cell r="DF438" t="str">
            <v>-</v>
          </cell>
          <cell r="DG438" t="str">
            <v>-</v>
          </cell>
        </row>
        <row r="439">
          <cell r="AT439" t="str">
            <v>-</v>
          </cell>
          <cell r="AU439" t="str">
            <v>-</v>
          </cell>
          <cell r="AV439" t="str">
            <v>-</v>
          </cell>
          <cell r="AW439" t="str">
            <v>-</v>
          </cell>
          <cell r="AX439" t="str">
            <v>-</v>
          </cell>
          <cell r="AY439" t="str">
            <v>-</v>
          </cell>
          <cell r="AZ439" t="str">
            <v>-</v>
          </cell>
          <cell r="BA439" t="str">
            <v>-</v>
          </cell>
          <cell r="BB439" t="str">
            <v>-</v>
          </cell>
          <cell r="BC439" t="str">
            <v>-</v>
          </cell>
          <cell r="BD439" t="str">
            <v>-</v>
          </cell>
          <cell r="BE439" t="str">
            <v>-</v>
          </cell>
          <cell r="BF439" t="str">
            <v>-</v>
          </cell>
          <cell r="BG439" t="str">
            <v>-</v>
          </cell>
          <cell r="BH439" t="str">
            <v>-</v>
          </cell>
          <cell r="BI439" t="str">
            <v>-</v>
          </cell>
          <cell r="BJ439" t="str">
            <v>-</v>
          </cell>
          <cell r="BK439" t="str">
            <v>-</v>
          </cell>
          <cell r="BL439" t="str">
            <v>-</v>
          </cell>
          <cell r="BM439" t="str">
            <v>20379</v>
          </cell>
          <cell r="BN439" t="str">
            <v>-</v>
          </cell>
          <cell r="BO439" t="str">
            <v>-</v>
          </cell>
          <cell r="BP439" t="str">
            <v>-</v>
          </cell>
          <cell r="BQ439" t="str">
            <v>-</v>
          </cell>
          <cell r="BR439" t="str">
            <v>-</v>
          </cell>
          <cell r="BS439" t="str">
            <v>-</v>
          </cell>
          <cell r="BT439" t="str">
            <v>-</v>
          </cell>
          <cell r="BU439" t="str">
            <v>-</v>
          </cell>
          <cell r="BV439" t="str">
            <v>-</v>
          </cell>
          <cell r="BW439" t="str">
            <v>-</v>
          </cell>
          <cell r="BX439" t="str">
            <v>-</v>
          </cell>
          <cell r="BY439" t="str">
            <v>-</v>
          </cell>
          <cell r="CB439" t="str">
            <v>-</v>
          </cell>
          <cell r="CC439" t="str">
            <v>-</v>
          </cell>
          <cell r="CD439" t="str">
            <v>-</v>
          </cell>
          <cell r="CE439" t="str">
            <v>-</v>
          </cell>
          <cell r="CF439" t="str">
            <v>-</v>
          </cell>
          <cell r="CG439" t="str">
            <v>-</v>
          </cell>
          <cell r="CH439" t="str">
            <v>-</v>
          </cell>
          <cell r="CI439" t="str">
            <v>-</v>
          </cell>
          <cell r="CJ439" t="str">
            <v>-</v>
          </cell>
          <cell r="CK439" t="str">
            <v>-</v>
          </cell>
          <cell r="CL439" t="str">
            <v>-</v>
          </cell>
          <cell r="CM439" t="str">
            <v>-</v>
          </cell>
          <cell r="CN439" t="str">
            <v>-</v>
          </cell>
          <cell r="CO439" t="str">
            <v>-</v>
          </cell>
          <cell r="CP439" t="str">
            <v>-</v>
          </cell>
          <cell r="CQ439" t="str">
            <v>-</v>
          </cell>
          <cell r="CR439" t="str">
            <v>-</v>
          </cell>
          <cell r="CS439" t="str">
            <v>-</v>
          </cell>
          <cell r="CT439" t="str">
            <v>-</v>
          </cell>
          <cell r="CU439" t="str">
            <v>SANTA CRUZ NUNDACO</v>
          </cell>
          <cell r="CV439" t="str">
            <v>-</v>
          </cell>
          <cell r="CW439" t="str">
            <v>-</v>
          </cell>
          <cell r="CX439" t="str">
            <v>-</v>
          </cell>
          <cell r="CY439" t="str">
            <v>-</v>
          </cell>
          <cell r="CZ439" t="str">
            <v>-</v>
          </cell>
          <cell r="DB439" t="str">
            <v>-</v>
          </cell>
          <cell r="DC439" t="str">
            <v>-</v>
          </cell>
          <cell r="DD439" t="str">
            <v>-</v>
          </cell>
          <cell r="DE439" t="str">
            <v>-</v>
          </cell>
          <cell r="DF439" t="str">
            <v>-</v>
          </cell>
          <cell r="DG439" t="str">
            <v>-</v>
          </cell>
        </row>
        <row r="440">
          <cell r="AT440" t="str">
            <v>-</v>
          </cell>
          <cell r="AU440" t="str">
            <v>-</v>
          </cell>
          <cell r="AV440" t="str">
            <v>-</v>
          </cell>
          <cell r="AW440" t="str">
            <v>-</v>
          </cell>
          <cell r="AX440" t="str">
            <v>-</v>
          </cell>
          <cell r="AY440" t="str">
            <v>-</v>
          </cell>
          <cell r="AZ440" t="str">
            <v>-</v>
          </cell>
          <cell r="BA440" t="str">
            <v>-</v>
          </cell>
          <cell r="BB440" t="str">
            <v>-</v>
          </cell>
          <cell r="BC440" t="str">
            <v>-</v>
          </cell>
          <cell r="BD440" t="str">
            <v>-</v>
          </cell>
          <cell r="BE440" t="str">
            <v>-</v>
          </cell>
          <cell r="BF440" t="str">
            <v>-</v>
          </cell>
          <cell r="BG440" t="str">
            <v>-</v>
          </cell>
          <cell r="BH440" t="str">
            <v>-</v>
          </cell>
          <cell r="BI440" t="str">
            <v>-</v>
          </cell>
          <cell r="BJ440" t="str">
            <v>-</v>
          </cell>
          <cell r="BK440" t="str">
            <v>-</v>
          </cell>
          <cell r="BL440" t="str">
            <v>-</v>
          </cell>
          <cell r="BM440" t="str">
            <v>20380</v>
          </cell>
          <cell r="BN440" t="str">
            <v>-</v>
          </cell>
          <cell r="BO440" t="str">
            <v>-</v>
          </cell>
          <cell r="BP440" t="str">
            <v>-</v>
          </cell>
          <cell r="BQ440" t="str">
            <v>-</v>
          </cell>
          <cell r="BR440" t="str">
            <v>-</v>
          </cell>
          <cell r="BS440" t="str">
            <v>-</v>
          </cell>
          <cell r="BT440" t="str">
            <v>-</v>
          </cell>
          <cell r="BU440" t="str">
            <v>-</v>
          </cell>
          <cell r="BV440" t="str">
            <v>-</v>
          </cell>
          <cell r="BW440" t="str">
            <v>-</v>
          </cell>
          <cell r="BX440" t="str">
            <v>-</v>
          </cell>
          <cell r="BY440" t="str">
            <v>-</v>
          </cell>
          <cell r="CB440" t="str">
            <v>-</v>
          </cell>
          <cell r="CC440" t="str">
            <v>-</v>
          </cell>
          <cell r="CD440" t="str">
            <v>-</v>
          </cell>
          <cell r="CE440" t="str">
            <v>-</v>
          </cell>
          <cell r="CF440" t="str">
            <v>-</v>
          </cell>
          <cell r="CG440" t="str">
            <v>-</v>
          </cell>
          <cell r="CH440" t="str">
            <v>-</v>
          </cell>
          <cell r="CI440" t="str">
            <v>-</v>
          </cell>
          <cell r="CJ440" t="str">
            <v>-</v>
          </cell>
          <cell r="CK440" t="str">
            <v>-</v>
          </cell>
          <cell r="CL440" t="str">
            <v>-</v>
          </cell>
          <cell r="CM440" t="str">
            <v>-</v>
          </cell>
          <cell r="CN440" t="str">
            <v>-</v>
          </cell>
          <cell r="CO440" t="str">
            <v>-</v>
          </cell>
          <cell r="CP440" t="str">
            <v>-</v>
          </cell>
          <cell r="CQ440" t="str">
            <v>-</v>
          </cell>
          <cell r="CR440" t="str">
            <v>-</v>
          </cell>
          <cell r="CS440" t="str">
            <v>-</v>
          </cell>
          <cell r="CT440" t="str">
            <v>-</v>
          </cell>
          <cell r="CU440" t="str">
            <v>SANTA CRUZ PAPALUTLA</v>
          </cell>
          <cell r="CV440" t="str">
            <v>-</v>
          </cell>
          <cell r="CW440" t="str">
            <v>-</v>
          </cell>
          <cell r="CX440" t="str">
            <v>-</v>
          </cell>
          <cell r="CY440" t="str">
            <v>-</v>
          </cell>
          <cell r="CZ440" t="str">
            <v>-</v>
          </cell>
          <cell r="DB440" t="str">
            <v>-</v>
          </cell>
          <cell r="DC440" t="str">
            <v>-</v>
          </cell>
          <cell r="DD440" t="str">
            <v>-</v>
          </cell>
          <cell r="DE440" t="str">
            <v>-</v>
          </cell>
          <cell r="DF440" t="str">
            <v>-</v>
          </cell>
          <cell r="DG440" t="str">
            <v>-</v>
          </cell>
        </row>
        <row r="441">
          <cell r="AT441" t="str">
            <v>-</v>
          </cell>
          <cell r="AU441" t="str">
            <v>-</v>
          </cell>
          <cell r="AV441" t="str">
            <v>-</v>
          </cell>
          <cell r="AW441" t="str">
            <v>-</v>
          </cell>
          <cell r="AX441" t="str">
            <v>-</v>
          </cell>
          <cell r="AY441" t="str">
            <v>-</v>
          </cell>
          <cell r="AZ441" t="str">
            <v>-</v>
          </cell>
          <cell r="BA441" t="str">
            <v>-</v>
          </cell>
          <cell r="BB441" t="str">
            <v>-</v>
          </cell>
          <cell r="BC441" t="str">
            <v>-</v>
          </cell>
          <cell r="BD441" t="str">
            <v>-</v>
          </cell>
          <cell r="BE441" t="str">
            <v>-</v>
          </cell>
          <cell r="BF441" t="str">
            <v>-</v>
          </cell>
          <cell r="BG441" t="str">
            <v>-</v>
          </cell>
          <cell r="BH441" t="str">
            <v>-</v>
          </cell>
          <cell r="BI441" t="str">
            <v>-</v>
          </cell>
          <cell r="BJ441" t="str">
            <v>-</v>
          </cell>
          <cell r="BK441" t="str">
            <v>-</v>
          </cell>
          <cell r="BL441" t="str">
            <v>-</v>
          </cell>
          <cell r="BM441" t="str">
            <v>20381</v>
          </cell>
          <cell r="BN441" t="str">
            <v>-</v>
          </cell>
          <cell r="BO441" t="str">
            <v>-</v>
          </cell>
          <cell r="BP441" t="str">
            <v>-</v>
          </cell>
          <cell r="BQ441" t="str">
            <v>-</v>
          </cell>
          <cell r="BR441" t="str">
            <v>-</v>
          </cell>
          <cell r="BS441" t="str">
            <v>-</v>
          </cell>
          <cell r="BT441" t="str">
            <v>-</v>
          </cell>
          <cell r="BU441" t="str">
            <v>-</v>
          </cell>
          <cell r="BV441" t="str">
            <v>-</v>
          </cell>
          <cell r="BW441" t="str">
            <v>-</v>
          </cell>
          <cell r="BX441" t="str">
            <v>-</v>
          </cell>
          <cell r="BY441" t="str">
            <v>-</v>
          </cell>
          <cell r="CB441" t="str">
            <v>-</v>
          </cell>
          <cell r="CC441" t="str">
            <v>-</v>
          </cell>
          <cell r="CD441" t="str">
            <v>-</v>
          </cell>
          <cell r="CE441" t="str">
            <v>-</v>
          </cell>
          <cell r="CF441" t="str">
            <v>-</v>
          </cell>
          <cell r="CG441" t="str">
            <v>-</v>
          </cell>
          <cell r="CH441" t="str">
            <v>-</v>
          </cell>
          <cell r="CI441" t="str">
            <v>-</v>
          </cell>
          <cell r="CJ441" t="str">
            <v>-</v>
          </cell>
          <cell r="CK441" t="str">
            <v>-</v>
          </cell>
          <cell r="CL441" t="str">
            <v>-</v>
          </cell>
          <cell r="CM441" t="str">
            <v>-</v>
          </cell>
          <cell r="CN441" t="str">
            <v>-</v>
          </cell>
          <cell r="CO441" t="str">
            <v>-</v>
          </cell>
          <cell r="CP441" t="str">
            <v>-</v>
          </cell>
          <cell r="CQ441" t="str">
            <v>-</v>
          </cell>
          <cell r="CR441" t="str">
            <v>-</v>
          </cell>
          <cell r="CS441" t="str">
            <v>-</v>
          </cell>
          <cell r="CT441" t="str">
            <v>-</v>
          </cell>
          <cell r="CU441" t="str">
            <v>SANTA CRUZ TACACHE DE MINA</v>
          </cell>
          <cell r="CV441" t="str">
            <v>-</v>
          </cell>
          <cell r="CW441" t="str">
            <v>-</v>
          </cell>
          <cell r="CX441" t="str">
            <v>-</v>
          </cell>
          <cell r="CY441" t="str">
            <v>-</v>
          </cell>
          <cell r="CZ441" t="str">
            <v>-</v>
          </cell>
          <cell r="DB441" t="str">
            <v>-</v>
          </cell>
          <cell r="DC441" t="str">
            <v>-</v>
          </cell>
          <cell r="DD441" t="str">
            <v>-</v>
          </cell>
          <cell r="DE441" t="str">
            <v>-</v>
          </cell>
          <cell r="DF441" t="str">
            <v>-</v>
          </cell>
          <cell r="DG441" t="str">
            <v>-</v>
          </cell>
        </row>
        <row r="442">
          <cell r="AT442" t="str">
            <v>-</v>
          </cell>
          <cell r="AU442" t="str">
            <v>-</v>
          </cell>
          <cell r="AV442" t="str">
            <v>-</v>
          </cell>
          <cell r="AW442" t="str">
            <v>-</v>
          </cell>
          <cell r="AX442" t="str">
            <v>-</v>
          </cell>
          <cell r="AY442" t="str">
            <v>-</v>
          </cell>
          <cell r="AZ442" t="str">
            <v>-</v>
          </cell>
          <cell r="BA442" t="str">
            <v>-</v>
          </cell>
          <cell r="BB442" t="str">
            <v>-</v>
          </cell>
          <cell r="BC442" t="str">
            <v>-</v>
          </cell>
          <cell r="BD442" t="str">
            <v>-</v>
          </cell>
          <cell r="BE442" t="str">
            <v>-</v>
          </cell>
          <cell r="BF442" t="str">
            <v>-</v>
          </cell>
          <cell r="BG442" t="str">
            <v>-</v>
          </cell>
          <cell r="BH442" t="str">
            <v>-</v>
          </cell>
          <cell r="BI442" t="str">
            <v>-</v>
          </cell>
          <cell r="BJ442" t="str">
            <v>-</v>
          </cell>
          <cell r="BK442" t="str">
            <v>-</v>
          </cell>
          <cell r="BL442" t="str">
            <v>-</v>
          </cell>
          <cell r="BM442" t="str">
            <v>20382</v>
          </cell>
          <cell r="BN442" t="str">
            <v>-</v>
          </cell>
          <cell r="BO442" t="str">
            <v>-</v>
          </cell>
          <cell r="BP442" t="str">
            <v>-</v>
          </cell>
          <cell r="BQ442" t="str">
            <v>-</v>
          </cell>
          <cell r="BR442" t="str">
            <v>-</v>
          </cell>
          <cell r="BS442" t="str">
            <v>-</v>
          </cell>
          <cell r="BT442" t="str">
            <v>-</v>
          </cell>
          <cell r="BU442" t="str">
            <v>-</v>
          </cell>
          <cell r="BV442" t="str">
            <v>-</v>
          </cell>
          <cell r="BW442" t="str">
            <v>-</v>
          </cell>
          <cell r="BX442" t="str">
            <v>-</v>
          </cell>
          <cell r="BY442" t="str">
            <v>-</v>
          </cell>
          <cell r="CB442" t="str">
            <v>-</v>
          </cell>
          <cell r="CC442" t="str">
            <v>-</v>
          </cell>
          <cell r="CD442" t="str">
            <v>-</v>
          </cell>
          <cell r="CE442" t="str">
            <v>-</v>
          </cell>
          <cell r="CF442" t="str">
            <v>-</v>
          </cell>
          <cell r="CG442" t="str">
            <v>-</v>
          </cell>
          <cell r="CH442" t="str">
            <v>-</v>
          </cell>
          <cell r="CI442" t="str">
            <v>-</v>
          </cell>
          <cell r="CJ442" t="str">
            <v>-</v>
          </cell>
          <cell r="CK442" t="str">
            <v>-</v>
          </cell>
          <cell r="CL442" t="str">
            <v>-</v>
          </cell>
          <cell r="CM442" t="str">
            <v>-</v>
          </cell>
          <cell r="CN442" t="str">
            <v>-</v>
          </cell>
          <cell r="CO442" t="str">
            <v>-</v>
          </cell>
          <cell r="CP442" t="str">
            <v>-</v>
          </cell>
          <cell r="CQ442" t="str">
            <v>-</v>
          </cell>
          <cell r="CR442" t="str">
            <v>-</v>
          </cell>
          <cell r="CS442" t="str">
            <v>-</v>
          </cell>
          <cell r="CT442" t="str">
            <v>-</v>
          </cell>
          <cell r="CU442" t="str">
            <v>SANTA CRUZ TACAHUA</v>
          </cell>
          <cell r="CV442" t="str">
            <v>-</v>
          </cell>
          <cell r="CW442" t="str">
            <v>-</v>
          </cell>
          <cell r="CX442" t="str">
            <v>-</v>
          </cell>
          <cell r="CY442" t="str">
            <v>-</v>
          </cell>
          <cell r="CZ442" t="str">
            <v>-</v>
          </cell>
          <cell r="DB442" t="str">
            <v>-</v>
          </cell>
          <cell r="DC442" t="str">
            <v>-</v>
          </cell>
          <cell r="DD442" t="str">
            <v>-</v>
          </cell>
          <cell r="DE442" t="str">
            <v>-</v>
          </cell>
          <cell r="DF442" t="str">
            <v>-</v>
          </cell>
          <cell r="DG442" t="str">
            <v>-</v>
          </cell>
        </row>
        <row r="443">
          <cell r="AT443" t="str">
            <v>-</v>
          </cell>
          <cell r="AU443" t="str">
            <v>-</v>
          </cell>
          <cell r="AV443" t="str">
            <v>-</v>
          </cell>
          <cell r="AW443" t="str">
            <v>-</v>
          </cell>
          <cell r="AX443" t="str">
            <v>-</v>
          </cell>
          <cell r="AY443" t="str">
            <v>-</v>
          </cell>
          <cell r="AZ443" t="str">
            <v>-</v>
          </cell>
          <cell r="BA443" t="str">
            <v>-</v>
          </cell>
          <cell r="BB443" t="str">
            <v>-</v>
          </cell>
          <cell r="BC443" t="str">
            <v>-</v>
          </cell>
          <cell r="BD443" t="str">
            <v>-</v>
          </cell>
          <cell r="BE443" t="str">
            <v>-</v>
          </cell>
          <cell r="BF443" t="str">
            <v>-</v>
          </cell>
          <cell r="BG443" t="str">
            <v>-</v>
          </cell>
          <cell r="BH443" t="str">
            <v>-</v>
          </cell>
          <cell r="BI443" t="str">
            <v>-</v>
          </cell>
          <cell r="BJ443" t="str">
            <v>-</v>
          </cell>
          <cell r="BK443" t="str">
            <v>-</v>
          </cell>
          <cell r="BL443" t="str">
            <v>-</v>
          </cell>
          <cell r="BM443" t="str">
            <v>20383</v>
          </cell>
          <cell r="BN443" t="str">
            <v>-</v>
          </cell>
          <cell r="BO443" t="str">
            <v>-</v>
          </cell>
          <cell r="BP443" t="str">
            <v>-</v>
          </cell>
          <cell r="BQ443" t="str">
            <v>-</v>
          </cell>
          <cell r="BR443" t="str">
            <v>-</v>
          </cell>
          <cell r="BS443" t="str">
            <v>-</v>
          </cell>
          <cell r="BT443" t="str">
            <v>-</v>
          </cell>
          <cell r="BU443" t="str">
            <v>-</v>
          </cell>
          <cell r="BV443" t="str">
            <v>-</v>
          </cell>
          <cell r="BW443" t="str">
            <v>-</v>
          </cell>
          <cell r="BX443" t="str">
            <v>-</v>
          </cell>
          <cell r="BY443" t="str">
            <v>-</v>
          </cell>
          <cell r="CB443" t="str">
            <v>-</v>
          </cell>
          <cell r="CC443" t="str">
            <v>-</v>
          </cell>
          <cell r="CD443" t="str">
            <v>-</v>
          </cell>
          <cell r="CE443" t="str">
            <v>-</v>
          </cell>
          <cell r="CF443" t="str">
            <v>-</v>
          </cell>
          <cell r="CG443" t="str">
            <v>-</v>
          </cell>
          <cell r="CH443" t="str">
            <v>-</v>
          </cell>
          <cell r="CI443" t="str">
            <v>-</v>
          </cell>
          <cell r="CJ443" t="str">
            <v>-</v>
          </cell>
          <cell r="CK443" t="str">
            <v>-</v>
          </cell>
          <cell r="CL443" t="str">
            <v>-</v>
          </cell>
          <cell r="CM443" t="str">
            <v>-</v>
          </cell>
          <cell r="CN443" t="str">
            <v>-</v>
          </cell>
          <cell r="CO443" t="str">
            <v>-</v>
          </cell>
          <cell r="CP443" t="str">
            <v>-</v>
          </cell>
          <cell r="CQ443" t="str">
            <v>-</v>
          </cell>
          <cell r="CR443" t="str">
            <v>-</v>
          </cell>
          <cell r="CS443" t="str">
            <v>-</v>
          </cell>
          <cell r="CT443" t="str">
            <v>-</v>
          </cell>
          <cell r="CU443" t="str">
            <v>SANTA CRUZ TAYATA</v>
          </cell>
          <cell r="CV443" t="str">
            <v>-</v>
          </cell>
          <cell r="CW443" t="str">
            <v>-</v>
          </cell>
          <cell r="CX443" t="str">
            <v>-</v>
          </cell>
          <cell r="CY443" t="str">
            <v>-</v>
          </cell>
          <cell r="CZ443" t="str">
            <v>-</v>
          </cell>
          <cell r="DB443" t="str">
            <v>-</v>
          </cell>
          <cell r="DC443" t="str">
            <v>-</v>
          </cell>
          <cell r="DD443" t="str">
            <v>-</v>
          </cell>
          <cell r="DE443" t="str">
            <v>-</v>
          </cell>
          <cell r="DF443" t="str">
            <v>-</v>
          </cell>
          <cell r="DG443" t="str">
            <v>-</v>
          </cell>
        </row>
        <row r="444">
          <cell r="AT444" t="str">
            <v>-</v>
          </cell>
          <cell r="AU444" t="str">
            <v>-</v>
          </cell>
          <cell r="AV444" t="str">
            <v>-</v>
          </cell>
          <cell r="AW444" t="str">
            <v>-</v>
          </cell>
          <cell r="AX444" t="str">
            <v>-</v>
          </cell>
          <cell r="AY444" t="str">
            <v>-</v>
          </cell>
          <cell r="AZ444" t="str">
            <v>-</v>
          </cell>
          <cell r="BA444" t="str">
            <v>-</v>
          </cell>
          <cell r="BB444" t="str">
            <v>-</v>
          </cell>
          <cell r="BC444" t="str">
            <v>-</v>
          </cell>
          <cell r="BD444" t="str">
            <v>-</v>
          </cell>
          <cell r="BE444" t="str">
            <v>-</v>
          </cell>
          <cell r="BF444" t="str">
            <v>-</v>
          </cell>
          <cell r="BG444" t="str">
            <v>-</v>
          </cell>
          <cell r="BH444" t="str">
            <v>-</v>
          </cell>
          <cell r="BI444" t="str">
            <v>-</v>
          </cell>
          <cell r="BJ444" t="str">
            <v>-</v>
          </cell>
          <cell r="BK444" t="str">
            <v>-</v>
          </cell>
          <cell r="BL444" t="str">
            <v>-</v>
          </cell>
          <cell r="BM444" t="str">
            <v>20384</v>
          </cell>
          <cell r="BN444" t="str">
            <v>-</v>
          </cell>
          <cell r="BO444" t="str">
            <v>-</v>
          </cell>
          <cell r="BP444" t="str">
            <v>-</v>
          </cell>
          <cell r="BQ444" t="str">
            <v>-</v>
          </cell>
          <cell r="BR444" t="str">
            <v>-</v>
          </cell>
          <cell r="BS444" t="str">
            <v>-</v>
          </cell>
          <cell r="BT444" t="str">
            <v>-</v>
          </cell>
          <cell r="BU444" t="str">
            <v>-</v>
          </cell>
          <cell r="BV444" t="str">
            <v>-</v>
          </cell>
          <cell r="BW444" t="str">
            <v>-</v>
          </cell>
          <cell r="BX444" t="str">
            <v>-</v>
          </cell>
          <cell r="BY444" t="str">
            <v>-</v>
          </cell>
          <cell r="CB444" t="str">
            <v>-</v>
          </cell>
          <cell r="CC444" t="str">
            <v>-</v>
          </cell>
          <cell r="CD444" t="str">
            <v>-</v>
          </cell>
          <cell r="CE444" t="str">
            <v>-</v>
          </cell>
          <cell r="CF444" t="str">
            <v>-</v>
          </cell>
          <cell r="CG444" t="str">
            <v>-</v>
          </cell>
          <cell r="CH444" t="str">
            <v>-</v>
          </cell>
          <cell r="CI444" t="str">
            <v>-</v>
          </cell>
          <cell r="CJ444" t="str">
            <v>-</v>
          </cell>
          <cell r="CK444" t="str">
            <v>-</v>
          </cell>
          <cell r="CL444" t="str">
            <v>-</v>
          </cell>
          <cell r="CM444" t="str">
            <v>-</v>
          </cell>
          <cell r="CN444" t="str">
            <v>-</v>
          </cell>
          <cell r="CO444" t="str">
            <v>-</v>
          </cell>
          <cell r="CP444" t="str">
            <v>-</v>
          </cell>
          <cell r="CQ444" t="str">
            <v>-</v>
          </cell>
          <cell r="CR444" t="str">
            <v>-</v>
          </cell>
          <cell r="CS444" t="str">
            <v>-</v>
          </cell>
          <cell r="CT444" t="str">
            <v>-</v>
          </cell>
          <cell r="CU444" t="str">
            <v>SANTA CRUZ XITLA</v>
          </cell>
          <cell r="CV444" t="str">
            <v>-</v>
          </cell>
          <cell r="CW444" t="str">
            <v>-</v>
          </cell>
          <cell r="CX444" t="str">
            <v>-</v>
          </cell>
          <cell r="CY444" t="str">
            <v>-</v>
          </cell>
          <cell r="CZ444" t="str">
            <v>-</v>
          </cell>
          <cell r="DB444" t="str">
            <v>-</v>
          </cell>
          <cell r="DC444" t="str">
            <v>-</v>
          </cell>
          <cell r="DD444" t="str">
            <v>-</v>
          </cell>
          <cell r="DE444" t="str">
            <v>-</v>
          </cell>
          <cell r="DF444" t="str">
            <v>-</v>
          </cell>
          <cell r="DG444" t="str">
            <v>-</v>
          </cell>
        </row>
        <row r="445">
          <cell r="AT445" t="str">
            <v>-</v>
          </cell>
          <cell r="AU445" t="str">
            <v>-</v>
          </cell>
          <cell r="AV445" t="str">
            <v>-</v>
          </cell>
          <cell r="AW445" t="str">
            <v>-</v>
          </cell>
          <cell r="AX445" t="str">
            <v>-</v>
          </cell>
          <cell r="AY445" t="str">
            <v>-</v>
          </cell>
          <cell r="AZ445" t="str">
            <v>-</v>
          </cell>
          <cell r="BA445" t="str">
            <v>-</v>
          </cell>
          <cell r="BB445" t="str">
            <v>-</v>
          </cell>
          <cell r="BC445" t="str">
            <v>-</v>
          </cell>
          <cell r="BD445" t="str">
            <v>-</v>
          </cell>
          <cell r="BE445" t="str">
            <v>-</v>
          </cell>
          <cell r="BF445" t="str">
            <v>-</v>
          </cell>
          <cell r="BG445" t="str">
            <v>-</v>
          </cell>
          <cell r="BH445" t="str">
            <v>-</v>
          </cell>
          <cell r="BI445" t="str">
            <v>-</v>
          </cell>
          <cell r="BJ445" t="str">
            <v>-</v>
          </cell>
          <cell r="BK445" t="str">
            <v>-</v>
          </cell>
          <cell r="BL445" t="str">
            <v>-</v>
          </cell>
          <cell r="BM445" t="str">
            <v>20386</v>
          </cell>
          <cell r="BN445" t="str">
            <v>-</v>
          </cell>
          <cell r="BO445" t="str">
            <v>-</v>
          </cell>
          <cell r="BP445" t="str">
            <v>-</v>
          </cell>
          <cell r="BQ445" t="str">
            <v>-</v>
          </cell>
          <cell r="BR445" t="str">
            <v>-</v>
          </cell>
          <cell r="BS445" t="str">
            <v>-</v>
          </cell>
          <cell r="BT445" t="str">
            <v>-</v>
          </cell>
          <cell r="BU445" t="str">
            <v>-</v>
          </cell>
          <cell r="BV445" t="str">
            <v>-</v>
          </cell>
          <cell r="BW445" t="str">
            <v>-</v>
          </cell>
          <cell r="BX445" t="str">
            <v>-</v>
          </cell>
          <cell r="BY445" t="str">
            <v>-</v>
          </cell>
          <cell r="CB445" t="str">
            <v>-</v>
          </cell>
          <cell r="CC445" t="str">
            <v>-</v>
          </cell>
          <cell r="CD445" t="str">
            <v>-</v>
          </cell>
          <cell r="CE445" t="str">
            <v>-</v>
          </cell>
          <cell r="CF445" t="str">
            <v>-</v>
          </cell>
          <cell r="CG445" t="str">
            <v>-</v>
          </cell>
          <cell r="CH445" t="str">
            <v>-</v>
          </cell>
          <cell r="CI445" t="str">
            <v>-</v>
          </cell>
          <cell r="CJ445" t="str">
            <v>-</v>
          </cell>
          <cell r="CK445" t="str">
            <v>-</v>
          </cell>
          <cell r="CL445" t="str">
            <v>-</v>
          </cell>
          <cell r="CM445" t="str">
            <v>-</v>
          </cell>
          <cell r="CN445" t="str">
            <v>-</v>
          </cell>
          <cell r="CO445" t="str">
            <v>-</v>
          </cell>
          <cell r="CP445" t="str">
            <v>-</v>
          </cell>
          <cell r="CQ445" t="str">
            <v>-</v>
          </cell>
          <cell r="CR445" t="str">
            <v>-</v>
          </cell>
          <cell r="CS445" t="str">
            <v>-</v>
          </cell>
          <cell r="CT445" t="str">
            <v>-</v>
          </cell>
          <cell r="CU445" t="str">
            <v>SANTA CRUZ ZENZONTEPEC</v>
          </cell>
          <cell r="CV445" t="str">
            <v>-</v>
          </cell>
          <cell r="CW445" t="str">
            <v>-</v>
          </cell>
          <cell r="CX445" t="str">
            <v>-</v>
          </cell>
          <cell r="CY445" t="str">
            <v>-</v>
          </cell>
          <cell r="CZ445" t="str">
            <v>-</v>
          </cell>
          <cell r="DB445" t="str">
            <v>-</v>
          </cell>
          <cell r="DC445" t="str">
            <v>-</v>
          </cell>
          <cell r="DD445" t="str">
            <v>-</v>
          </cell>
          <cell r="DE445" t="str">
            <v>-</v>
          </cell>
          <cell r="DF445" t="str">
            <v>-</v>
          </cell>
          <cell r="DG445" t="str">
            <v>-</v>
          </cell>
        </row>
        <row r="446">
          <cell r="AT446" t="str">
            <v>-</v>
          </cell>
          <cell r="AU446" t="str">
            <v>-</v>
          </cell>
          <cell r="AV446" t="str">
            <v>-</v>
          </cell>
          <cell r="AW446" t="str">
            <v>-</v>
          </cell>
          <cell r="AX446" t="str">
            <v>-</v>
          </cell>
          <cell r="AY446" t="str">
            <v>-</v>
          </cell>
          <cell r="AZ446" t="str">
            <v>-</v>
          </cell>
          <cell r="BA446" t="str">
            <v>-</v>
          </cell>
          <cell r="BB446" t="str">
            <v>-</v>
          </cell>
          <cell r="BC446" t="str">
            <v>-</v>
          </cell>
          <cell r="BD446" t="str">
            <v>-</v>
          </cell>
          <cell r="BE446" t="str">
            <v>-</v>
          </cell>
          <cell r="BF446" t="str">
            <v>-</v>
          </cell>
          <cell r="BG446" t="str">
            <v>-</v>
          </cell>
          <cell r="BH446" t="str">
            <v>-</v>
          </cell>
          <cell r="BI446" t="str">
            <v>-</v>
          </cell>
          <cell r="BJ446" t="str">
            <v>-</v>
          </cell>
          <cell r="BK446" t="str">
            <v>-</v>
          </cell>
          <cell r="BL446" t="str">
            <v>-</v>
          </cell>
          <cell r="BM446" t="str">
            <v>20387</v>
          </cell>
          <cell r="BN446" t="str">
            <v>-</v>
          </cell>
          <cell r="BO446" t="str">
            <v>-</v>
          </cell>
          <cell r="BP446" t="str">
            <v>-</v>
          </cell>
          <cell r="BQ446" t="str">
            <v>-</v>
          </cell>
          <cell r="BR446" t="str">
            <v>-</v>
          </cell>
          <cell r="BS446" t="str">
            <v>-</v>
          </cell>
          <cell r="BT446" t="str">
            <v>-</v>
          </cell>
          <cell r="BU446" t="str">
            <v>-</v>
          </cell>
          <cell r="BV446" t="str">
            <v>-</v>
          </cell>
          <cell r="BW446" t="str">
            <v>-</v>
          </cell>
          <cell r="BX446" t="str">
            <v>-</v>
          </cell>
          <cell r="BY446" t="str">
            <v>-</v>
          </cell>
          <cell r="CB446" t="str">
            <v>-</v>
          </cell>
          <cell r="CC446" t="str">
            <v>-</v>
          </cell>
          <cell r="CD446" t="str">
            <v>-</v>
          </cell>
          <cell r="CE446" t="str">
            <v>-</v>
          </cell>
          <cell r="CF446" t="str">
            <v>-</v>
          </cell>
          <cell r="CG446" t="str">
            <v>-</v>
          </cell>
          <cell r="CH446" t="str">
            <v>-</v>
          </cell>
          <cell r="CI446" t="str">
            <v>-</v>
          </cell>
          <cell r="CJ446" t="str">
            <v>-</v>
          </cell>
          <cell r="CK446" t="str">
            <v>-</v>
          </cell>
          <cell r="CL446" t="str">
            <v>-</v>
          </cell>
          <cell r="CM446" t="str">
            <v>-</v>
          </cell>
          <cell r="CN446" t="str">
            <v>-</v>
          </cell>
          <cell r="CO446" t="str">
            <v>-</v>
          </cell>
          <cell r="CP446" t="str">
            <v>-</v>
          </cell>
          <cell r="CQ446" t="str">
            <v>-</v>
          </cell>
          <cell r="CR446" t="str">
            <v>-</v>
          </cell>
          <cell r="CS446" t="str">
            <v>-</v>
          </cell>
          <cell r="CT446" t="str">
            <v>-</v>
          </cell>
          <cell r="CU446" t="str">
            <v>SANTA GERTRUDIS</v>
          </cell>
          <cell r="CV446" t="str">
            <v>-</v>
          </cell>
          <cell r="CW446" t="str">
            <v>-</v>
          </cell>
          <cell r="CX446" t="str">
            <v>-</v>
          </cell>
          <cell r="CY446" t="str">
            <v>-</v>
          </cell>
          <cell r="CZ446" t="str">
            <v>-</v>
          </cell>
          <cell r="DB446" t="str">
            <v>-</v>
          </cell>
          <cell r="DC446" t="str">
            <v>-</v>
          </cell>
          <cell r="DD446" t="str">
            <v>-</v>
          </cell>
          <cell r="DE446" t="str">
            <v>-</v>
          </cell>
          <cell r="DF446" t="str">
            <v>-</v>
          </cell>
          <cell r="DG446" t="str">
            <v>-</v>
          </cell>
        </row>
        <row r="447">
          <cell r="AT447" t="str">
            <v>-</v>
          </cell>
          <cell r="AU447" t="str">
            <v>-</v>
          </cell>
          <cell r="AV447" t="str">
            <v>-</v>
          </cell>
          <cell r="AW447" t="str">
            <v>-</v>
          </cell>
          <cell r="AX447" t="str">
            <v>-</v>
          </cell>
          <cell r="AY447" t="str">
            <v>-</v>
          </cell>
          <cell r="AZ447" t="str">
            <v>-</v>
          </cell>
          <cell r="BA447" t="str">
            <v>-</v>
          </cell>
          <cell r="BB447" t="str">
            <v>-</v>
          </cell>
          <cell r="BC447" t="str">
            <v>-</v>
          </cell>
          <cell r="BD447" t="str">
            <v>-</v>
          </cell>
          <cell r="BE447" t="str">
            <v>-</v>
          </cell>
          <cell r="BF447" t="str">
            <v>-</v>
          </cell>
          <cell r="BG447" t="str">
            <v>-</v>
          </cell>
          <cell r="BH447" t="str">
            <v>-</v>
          </cell>
          <cell r="BI447" t="str">
            <v>-</v>
          </cell>
          <cell r="BJ447" t="str">
            <v>-</v>
          </cell>
          <cell r="BK447" t="str">
            <v>-</v>
          </cell>
          <cell r="BL447" t="str">
            <v>-</v>
          </cell>
          <cell r="BM447" t="str">
            <v>20388</v>
          </cell>
          <cell r="BN447" t="str">
            <v>-</v>
          </cell>
          <cell r="BO447" t="str">
            <v>-</v>
          </cell>
          <cell r="BP447" t="str">
            <v>-</v>
          </cell>
          <cell r="BQ447" t="str">
            <v>-</v>
          </cell>
          <cell r="BR447" t="str">
            <v>-</v>
          </cell>
          <cell r="BS447" t="str">
            <v>-</v>
          </cell>
          <cell r="BT447" t="str">
            <v>-</v>
          </cell>
          <cell r="BU447" t="str">
            <v>-</v>
          </cell>
          <cell r="BV447" t="str">
            <v>-</v>
          </cell>
          <cell r="BW447" t="str">
            <v>-</v>
          </cell>
          <cell r="BX447" t="str">
            <v>-</v>
          </cell>
          <cell r="BY447" t="str">
            <v>-</v>
          </cell>
          <cell r="CB447" t="str">
            <v>-</v>
          </cell>
          <cell r="CC447" t="str">
            <v>-</v>
          </cell>
          <cell r="CD447" t="str">
            <v>-</v>
          </cell>
          <cell r="CE447" t="str">
            <v>-</v>
          </cell>
          <cell r="CF447" t="str">
            <v>-</v>
          </cell>
          <cell r="CG447" t="str">
            <v>-</v>
          </cell>
          <cell r="CH447" t="str">
            <v>-</v>
          </cell>
          <cell r="CI447" t="str">
            <v>-</v>
          </cell>
          <cell r="CJ447" t="str">
            <v>-</v>
          </cell>
          <cell r="CK447" t="str">
            <v>-</v>
          </cell>
          <cell r="CL447" t="str">
            <v>-</v>
          </cell>
          <cell r="CM447" t="str">
            <v>-</v>
          </cell>
          <cell r="CN447" t="str">
            <v>-</v>
          </cell>
          <cell r="CO447" t="str">
            <v>-</v>
          </cell>
          <cell r="CP447" t="str">
            <v>-</v>
          </cell>
          <cell r="CQ447" t="str">
            <v>-</v>
          </cell>
          <cell r="CR447" t="str">
            <v>-</v>
          </cell>
          <cell r="CS447" t="str">
            <v>-</v>
          </cell>
          <cell r="CT447" t="str">
            <v>-</v>
          </cell>
          <cell r="CU447" t="str">
            <v>SANTA INÉS DEL MONTE</v>
          </cell>
          <cell r="CV447" t="str">
            <v>-</v>
          </cell>
          <cell r="CW447" t="str">
            <v>-</v>
          </cell>
          <cell r="CX447" t="str">
            <v>-</v>
          </cell>
          <cell r="CY447" t="str">
            <v>-</v>
          </cell>
          <cell r="CZ447" t="str">
            <v>-</v>
          </cell>
          <cell r="DB447" t="str">
            <v>-</v>
          </cell>
          <cell r="DC447" t="str">
            <v>-</v>
          </cell>
          <cell r="DD447" t="str">
            <v>-</v>
          </cell>
          <cell r="DE447" t="str">
            <v>-</v>
          </cell>
          <cell r="DF447" t="str">
            <v>-</v>
          </cell>
          <cell r="DG447" t="str">
            <v>-</v>
          </cell>
        </row>
        <row r="448">
          <cell r="AT448" t="str">
            <v>-</v>
          </cell>
          <cell r="AU448" t="str">
            <v>-</v>
          </cell>
          <cell r="AV448" t="str">
            <v>-</v>
          </cell>
          <cell r="AW448" t="str">
            <v>-</v>
          </cell>
          <cell r="AX448" t="str">
            <v>-</v>
          </cell>
          <cell r="AY448" t="str">
            <v>-</v>
          </cell>
          <cell r="AZ448" t="str">
            <v>-</v>
          </cell>
          <cell r="BA448" t="str">
            <v>-</v>
          </cell>
          <cell r="BB448" t="str">
            <v>-</v>
          </cell>
          <cell r="BC448" t="str">
            <v>-</v>
          </cell>
          <cell r="BD448" t="str">
            <v>-</v>
          </cell>
          <cell r="BE448" t="str">
            <v>-</v>
          </cell>
          <cell r="BF448" t="str">
            <v>-</v>
          </cell>
          <cell r="BG448" t="str">
            <v>-</v>
          </cell>
          <cell r="BH448" t="str">
            <v>-</v>
          </cell>
          <cell r="BI448" t="str">
            <v>-</v>
          </cell>
          <cell r="BJ448" t="str">
            <v>-</v>
          </cell>
          <cell r="BK448" t="str">
            <v>-</v>
          </cell>
          <cell r="BL448" t="str">
            <v>-</v>
          </cell>
          <cell r="BM448" t="str">
            <v>20389</v>
          </cell>
          <cell r="BN448" t="str">
            <v>-</v>
          </cell>
          <cell r="BO448" t="str">
            <v>-</v>
          </cell>
          <cell r="BP448" t="str">
            <v>-</v>
          </cell>
          <cell r="BQ448" t="str">
            <v>-</v>
          </cell>
          <cell r="BR448" t="str">
            <v>-</v>
          </cell>
          <cell r="BS448" t="str">
            <v>-</v>
          </cell>
          <cell r="BT448" t="str">
            <v>-</v>
          </cell>
          <cell r="BU448" t="str">
            <v>-</v>
          </cell>
          <cell r="BV448" t="str">
            <v>-</v>
          </cell>
          <cell r="BW448" t="str">
            <v>-</v>
          </cell>
          <cell r="BX448" t="str">
            <v>-</v>
          </cell>
          <cell r="BY448" t="str">
            <v>-</v>
          </cell>
          <cell r="CB448" t="str">
            <v>-</v>
          </cell>
          <cell r="CC448" t="str">
            <v>-</v>
          </cell>
          <cell r="CD448" t="str">
            <v>-</v>
          </cell>
          <cell r="CE448" t="str">
            <v>-</v>
          </cell>
          <cell r="CF448" t="str">
            <v>-</v>
          </cell>
          <cell r="CG448" t="str">
            <v>-</v>
          </cell>
          <cell r="CH448" t="str">
            <v>-</v>
          </cell>
          <cell r="CI448" t="str">
            <v>-</v>
          </cell>
          <cell r="CJ448" t="str">
            <v>-</v>
          </cell>
          <cell r="CK448" t="str">
            <v>-</v>
          </cell>
          <cell r="CL448" t="str">
            <v>-</v>
          </cell>
          <cell r="CM448" t="str">
            <v>-</v>
          </cell>
          <cell r="CN448" t="str">
            <v>-</v>
          </cell>
          <cell r="CO448" t="str">
            <v>-</v>
          </cell>
          <cell r="CP448" t="str">
            <v>-</v>
          </cell>
          <cell r="CQ448" t="str">
            <v>-</v>
          </cell>
          <cell r="CR448" t="str">
            <v>-</v>
          </cell>
          <cell r="CS448" t="str">
            <v>-</v>
          </cell>
          <cell r="CT448" t="str">
            <v>-</v>
          </cell>
          <cell r="CU448" t="str">
            <v>SANTA INÉS YATZECHE</v>
          </cell>
          <cell r="CV448" t="str">
            <v>-</v>
          </cell>
          <cell r="CW448" t="str">
            <v>-</v>
          </cell>
          <cell r="CX448" t="str">
            <v>-</v>
          </cell>
          <cell r="CY448" t="str">
            <v>-</v>
          </cell>
          <cell r="CZ448" t="str">
            <v>-</v>
          </cell>
          <cell r="DB448" t="str">
            <v>-</v>
          </cell>
          <cell r="DC448" t="str">
            <v>-</v>
          </cell>
          <cell r="DD448" t="str">
            <v>-</v>
          </cell>
          <cell r="DE448" t="str">
            <v>-</v>
          </cell>
          <cell r="DF448" t="str">
            <v>-</v>
          </cell>
          <cell r="DG448" t="str">
            <v>-</v>
          </cell>
        </row>
        <row r="449">
          <cell r="AT449" t="str">
            <v>-</v>
          </cell>
          <cell r="AU449" t="str">
            <v>-</v>
          </cell>
          <cell r="AV449" t="str">
            <v>-</v>
          </cell>
          <cell r="AW449" t="str">
            <v>-</v>
          </cell>
          <cell r="AX449" t="str">
            <v>-</v>
          </cell>
          <cell r="AY449" t="str">
            <v>-</v>
          </cell>
          <cell r="AZ449" t="str">
            <v>-</v>
          </cell>
          <cell r="BA449" t="str">
            <v>-</v>
          </cell>
          <cell r="BB449" t="str">
            <v>-</v>
          </cell>
          <cell r="BC449" t="str">
            <v>-</v>
          </cell>
          <cell r="BD449" t="str">
            <v>-</v>
          </cell>
          <cell r="BE449" t="str">
            <v>-</v>
          </cell>
          <cell r="BF449" t="str">
            <v>-</v>
          </cell>
          <cell r="BG449" t="str">
            <v>-</v>
          </cell>
          <cell r="BH449" t="str">
            <v>-</v>
          </cell>
          <cell r="BI449" t="str">
            <v>-</v>
          </cell>
          <cell r="BJ449" t="str">
            <v>-</v>
          </cell>
          <cell r="BK449" t="str">
            <v>-</v>
          </cell>
          <cell r="BL449" t="str">
            <v>-</v>
          </cell>
          <cell r="BM449" t="str">
            <v>20391</v>
          </cell>
          <cell r="BN449" t="str">
            <v>-</v>
          </cell>
          <cell r="BO449" t="str">
            <v>-</v>
          </cell>
          <cell r="BP449" t="str">
            <v>-</v>
          </cell>
          <cell r="BQ449" t="str">
            <v>-</v>
          </cell>
          <cell r="BR449" t="str">
            <v>-</v>
          </cell>
          <cell r="BS449" t="str">
            <v>-</v>
          </cell>
          <cell r="BT449" t="str">
            <v>-</v>
          </cell>
          <cell r="BU449" t="str">
            <v>-</v>
          </cell>
          <cell r="BV449" t="str">
            <v>-</v>
          </cell>
          <cell r="BW449" t="str">
            <v>-</v>
          </cell>
          <cell r="BX449" t="str">
            <v>-</v>
          </cell>
          <cell r="BY449" t="str">
            <v>-</v>
          </cell>
          <cell r="CB449" t="str">
            <v>-</v>
          </cell>
          <cell r="CC449" t="str">
            <v>-</v>
          </cell>
          <cell r="CD449" t="str">
            <v>-</v>
          </cell>
          <cell r="CE449" t="str">
            <v>-</v>
          </cell>
          <cell r="CF449" t="str">
            <v>-</v>
          </cell>
          <cell r="CG449" t="str">
            <v>-</v>
          </cell>
          <cell r="CH449" t="str">
            <v>-</v>
          </cell>
          <cell r="CI449" t="str">
            <v>-</v>
          </cell>
          <cell r="CJ449" t="str">
            <v>-</v>
          </cell>
          <cell r="CK449" t="str">
            <v>-</v>
          </cell>
          <cell r="CL449" t="str">
            <v>-</v>
          </cell>
          <cell r="CM449" t="str">
            <v>-</v>
          </cell>
          <cell r="CN449" t="str">
            <v>-</v>
          </cell>
          <cell r="CO449" t="str">
            <v>-</v>
          </cell>
          <cell r="CP449" t="str">
            <v>-</v>
          </cell>
          <cell r="CQ449" t="str">
            <v>-</v>
          </cell>
          <cell r="CR449" t="str">
            <v>-</v>
          </cell>
          <cell r="CS449" t="str">
            <v>-</v>
          </cell>
          <cell r="CT449" t="str">
            <v>-</v>
          </cell>
          <cell r="CU449" t="str">
            <v>SANTA LUCÍA MIAHUATLÁN</v>
          </cell>
          <cell r="CV449" t="str">
            <v>-</v>
          </cell>
          <cell r="CW449" t="str">
            <v>-</v>
          </cell>
          <cell r="CX449" t="str">
            <v>-</v>
          </cell>
          <cell r="CY449" t="str">
            <v>-</v>
          </cell>
          <cell r="CZ449" t="str">
            <v>-</v>
          </cell>
          <cell r="DB449" t="str">
            <v>-</v>
          </cell>
          <cell r="DC449" t="str">
            <v>-</v>
          </cell>
          <cell r="DD449" t="str">
            <v>-</v>
          </cell>
          <cell r="DE449" t="str">
            <v>-</v>
          </cell>
          <cell r="DF449" t="str">
            <v>-</v>
          </cell>
          <cell r="DG449" t="str">
            <v>-</v>
          </cell>
        </row>
        <row r="450">
          <cell r="AT450" t="str">
            <v>-</v>
          </cell>
          <cell r="AU450" t="str">
            <v>-</v>
          </cell>
          <cell r="AV450" t="str">
            <v>-</v>
          </cell>
          <cell r="AW450" t="str">
            <v>-</v>
          </cell>
          <cell r="AX450" t="str">
            <v>-</v>
          </cell>
          <cell r="AY450" t="str">
            <v>-</v>
          </cell>
          <cell r="AZ450" t="str">
            <v>-</v>
          </cell>
          <cell r="BA450" t="str">
            <v>-</v>
          </cell>
          <cell r="BB450" t="str">
            <v>-</v>
          </cell>
          <cell r="BC450" t="str">
            <v>-</v>
          </cell>
          <cell r="BD450" t="str">
            <v>-</v>
          </cell>
          <cell r="BE450" t="str">
            <v>-</v>
          </cell>
          <cell r="BF450" t="str">
            <v>-</v>
          </cell>
          <cell r="BG450" t="str">
            <v>-</v>
          </cell>
          <cell r="BH450" t="str">
            <v>-</v>
          </cell>
          <cell r="BI450" t="str">
            <v>-</v>
          </cell>
          <cell r="BJ450" t="str">
            <v>-</v>
          </cell>
          <cell r="BK450" t="str">
            <v>-</v>
          </cell>
          <cell r="BL450" t="str">
            <v>-</v>
          </cell>
          <cell r="BM450" t="str">
            <v>20392</v>
          </cell>
          <cell r="BN450" t="str">
            <v>-</v>
          </cell>
          <cell r="BO450" t="str">
            <v>-</v>
          </cell>
          <cell r="BP450" t="str">
            <v>-</v>
          </cell>
          <cell r="BQ450" t="str">
            <v>-</v>
          </cell>
          <cell r="BR450" t="str">
            <v>-</v>
          </cell>
          <cell r="BS450" t="str">
            <v>-</v>
          </cell>
          <cell r="BT450" t="str">
            <v>-</v>
          </cell>
          <cell r="BU450" t="str">
            <v>-</v>
          </cell>
          <cell r="BV450" t="str">
            <v>-</v>
          </cell>
          <cell r="BW450" t="str">
            <v>-</v>
          </cell>
          <cell r="BX450" t="str">
            <v>-</v>
          </cell>
          <cell r="BY450" t="str">
            <v>-</v>
          </cell>
          <cell r="CB450" t="str">
            <v>-</v>
          </cell>
          <cell r="CC450" t="str">
            <v>-</v>
          </cell>
          <cell r="CD450" t="str">
            <v>-</v>
          </cell>
          <cell r="CE450" t="str">
            <v>-</v>
          </cell>
          <cell r="CF450" t="str">
            <v>-</v>
          </cell>
          <cell r="CG450" t="str">
            <v>-</v>
          </cell>
          <cell r="CH450" t="str">
            <v>-</v>
          </cell>
          <cell r="CI450" t="str">
            <v>-</v>
          </cell>
          <cell r="CJ450" t="str">
            <v>-</v>
          </cell>
          <cell r="CK450" t="str">
            <v>-</v>
          </cell>
          <cell r="CL450" t="str">
            <v>-</v>
          </cell>
          <cell r="CM450" t="str">
            <v>-</v>
          </cell>
          <cell r="CN450" t="str">
            <v>-</v>
          </cell>
          <cell r="CO450" t="str">
            <v>-</v>
          </cell>
          <cell r="CP450" t="str">
            <v>-</v>
          </cell>
          <cell r="CQ450" t="str">
            <v>-</v>
          </cell>
          <cell r="CR450" t="str">
            <v>-</v>
          </cell>
          <cell r="CS450" t="str">
            <v>-</v>
          </cell>
          <cell r="CT450" t="str">
            <v>-</v>
          </cell>
          <cell r="CU450" t="str">
            <v>SANTA LUCÍA MONTEVERDE</v>
          </cell>
          <cell r="CV450" t="str">
            <v>-</v>
          </cell>
          <cell r="CW450" t="str">
            <v>-</v>
          </cell>
          <cell r="CX450" t="str">
            <v>-</v>
          </cell>
          <cell r="CY450" t="str">
            <v>-</v>
          </cell>
          <cell r="CZ450" t="str">
            <v>-</v>
          </cell>
          <cell r="DB450" t="str">
            <v>-</v>
          </cell>
          <cell r="DC450" t="str">
            <v>-</v>
          </cell>
          <cell r="DD450" t="str">
            <v>-</v>
          </cell>
          <cell r="DE450" t="str">
            <v>-</v>
          </cell>
          <cell r="DF450" t="str">
            <v>-</v>
          </cell>
          <cell r="DG450" t="str">
            <v>-</v>
          </cell>
        </row>
        <row r="451">
          <cell r="AT451" t="str">
            <v>-</v>
          </cell>
          <cell r="AU451" t="str">
            <v>-</v>
          </cell>
          <cell r="AV451" t="str">
            <v>-</v>
          </cell>
          <cell r="AW451" t="str">
            <v>-</v>
          </cell>
          <cell r="AX451" t="str">
            <v>-</v>
          </cell>
          <cell r="AY451" t="str">
            <v>-</v>
          </cell>
          <cell r="AZ451" t="str">
            <v>-</v>
          </cell>
          <cell r="BA451" t="str">
            <v>-</v>
          </cell>
          <cell r="BB451" t="str">
            <v>-</v>
          </cell>
          <cell r="BC451" t="str">
            <v>-</v>
          </cell>
          <cell r="BD451" t="str">
            <v>-</v>
          </cell>
          <cell r="BE451" t="str">
            <v>-</v>
          </cell>
          <cell r="BF451" t="str">
            <v>-</v>
          </cell>
          <cell r="BG451" t="str">
            <v>-</v>
          </cell>
          <cell r="BH451" t="str">
            <v>-</v>
          </cell>
          <cell r="BI451" t="str">
            <v>-</v>
          </cell>
          <cell r="BJ451" t="str">
            <v>-</v>
          </cell>
          <cell r="BK451" t="str">
            <v>-</v>
          </cell>
          <cell r="BL451" t="str">
            <v>-</v>
          </cell>
          <cell r="BM451" t="str">
            <v>20393</v>
          </cell>
          <cell r="BN451" t="str">
            <v>-</v>
          </cell>
          <cell r="BO451" t="str">
            <v>-</v>
          </cell>
          <cell r="BP451" t="str">
            <v>-</v>
          </cell>
          <cell r="BQ451" t="str">
            <v>-</v>
          </cell>
          <cell r="BR451" t="str">
            <v>-</v>
          </cell>
          <cell r="BS451" t="str">
            <v>-</v>
          </cell>
          <cell r="BT451" t="str">
            <v>-</v>
          </cell>
          <cell r="BU451" t="str">
            <v>-</v>
          </cell>
          <cell r="BV451" t="str">
            <v>-</v>
          </cell>
          <cell r="BW451" t="str">
            <v>-</v>
          </cell>
          <cell r="BX451" t="str">
            <v>-</v>
          </cell>
          <cell r="BY451" t="str">
            <v>-</v>
          </cell>
          <cell r="CB451" t="str">
            <v>-</v>
          </cell>
          <cell r="CC451" t="str">
            <v>-</v>
          </cell>
          <cell r="CD451" t="str">
            <v>-</v>
          </cell>
          <cell r="CE451" t="str">
            <v>-</v>
          </cell>
          <cell r="CF451" t="str">
            <v>-</v>
          </cell>
          <cell r="CG451" t="str">
            <v>-</v>
          </cell>
          <cell r="CH451" t="str">
            <v>-</v>
          </cell>
          <cell r="CI451" t="str">
            <v>-</v>
          </cell>
          <cell r="CJ451" t="str">
            <v>-</v>
          </cell>
          <cell r="CK451" t="str">
            <v>-</v>
          </cell>
          <cell r="CL451" t="str">
            <v>-</v>
          </cell>
          <cell r="CM451" t="str">
            <v>-</v>
          </cell>
          <cell r="CN451" t="str">
            <v>-</v>
          </cell>
          <cell r="CO451" t="str">
            <v>-</v>
          </cell>
          <cell r="CP451" t="str">
            <v>-</v>
          </cell>
          <cell r="CQ451" t="str">
            <v>-</v>
          </cell>
          <cell r="CR451" t="str">
            <v>-</v>
          </cell>
          <cell r="CS451" t="str">
            <v>-</v>
          </cell>
          <cell r="CT451" t="str">
            <v>-</v>
          </cell>
          <cell r="CU451" t="str">
            <v>SANTA LUCÍA OCOTLÁN</v>
          </cell>
          <cell r="CV451" t="str">
            <v>-</v>
          </cell>
          <cell r="CW451" t="str">
            <v>-</v>
          </cell>
          <cell r="CX451" t="str">
            <v>-</v>
          </cell>
          <cell r="CY451" t="str">
            <v>-</v>
          </cell>
          <cell r="CZ451" t="str">
            <v>-</v>
          </cell>
          <cell r="DB451" t="str">
            <v>-</v>
          </cell>
          <cell r="DC451" t="str">
            <v>-</v>
          </cell>
          <cell r="DD451" t="str">
            <v>-</v>
          </cell>
          <cell r="DE451" t="str">
            <v>-</v>
          </cell>
          <cell r="DF451" t="str">
            <v>-</v>
          </cell>
          <cell r="DG451" t="str">
            <v>-</v>
          </cell>
        </row>
        <row r="452">
          <cell r="AT452" t="str">
            <v>-</v>
          </cell>
          <cell r="AU452" t="str">
            <v>-</v>
          </cell>
          <cell r="AV452" t="str">
            <v>-</v>
          </cell>
          <cell r="AW452" t="str">
            <v>-</v>
          </cell>
          <cell r="AX452" t="str">
            <v>-</v>
          </cell>
          <cell r="AY452" t="str">
            <v>-</v>
          </cell>
          <cell r="AZ452" t="str">
            <v>-</v>
          </cell>
          <cell r="BA452" t="str">
            <v>-</v>
          </cell>
          <cell r="BB452" t="str">
            <v>-</v>
          </cell>
          <cell r="BC452" t="str">
            <v>-</v>
          </cell>
          <cell r="BD452" t="str">
            <v>-</v>
          </cell>
          <cell r="BE452" t="str">
            <v>-</v>
          </cell>
          <cell r="BF452" t="str">
            <v>-</v>
          </cell>
          <cell r="BG452" t="str">
            <v>-</v>
          </cell>
          <cell r="BH452" t="str">
            <v>-</v>
          </cell>
          <cell r="BI452" t="str">
            <v>-</v>
          </cell>
          <cell r="BJ452" t="str">
            <v>-</v>
          </cell>
          <cell r="BK452" t="str">
            <v>-</v>
          </cell>
          <cell r="BL452" t="str">
            <v>-</v>
          </cell>
          <cell r="BM452" t="str">
            <v>20394</v>
          </cell>
          <cell r="BN452" t="str">
            <v>-</v>
          </cell>
          <cell r="BO452" t="str">
            <v>-</v>
          </cell>
          <cell r="BP452" t="str">
            <v>-</v>
          </cell>
          <cell r="BQ452" t="str">
            <v>-</v>
          </cell>
          <cell r="BR452" t="str">
            <v>-</v>
          </cell>
          <cell r="BS452" t="str">
            <v>-</v>
          </cell>
          <cell r="BT452" t="str">
            <v>-</v>
          </cell>
          <cell r="BU452" t="str">
            <v>-</v>
          </cell>
          <cell r="BV452" t="str">
            <v>-</v>
          </cell>
          <cell r="BW452" t="str">
            <v>-</v>
          </cell>
          <cell r="BX452" t="str">
            <v>-</v>
          </cell>
          <cell r="BY452" t="str">
            <v>-</v>
          </cell>
          <cell r="CB452" t="str">
            <v>-</v>
          </cell>
          <cell r="CC452" t="str">
            <v>-</v>
          </cell>
          <cell r="CD452" t="str">
            <v>-</v>
          </cell>
          <cell r="CE452" t="str">
            <v>-</v>
          </cell>
          <cell r="CF452" t="str">
            <v>-</v>
          </cell>
          <cell r="CG452" t="str">
            <v>-</v>
          </cell>
          <cell r="CH452" t="str">
            <v>-</v>
          </cell>
          <cell r="CI452" t="str">
            <v>-</v>
          </cell>
          <cell r="CJ452" t="str">
            <v>-</v>
          </cell>
          <cell r="CK452" t="str">
            <v>-</v>
          </cell>
          <cell r="CL452" t="str">
            <v>-</v>
          </cell>
          <cell r="CM452" t="str">
            <v>-</v>
          </cell>
          <cell r="CN452" t="str">
            <v>-</v>
          </cell>
          <cell r="CO452" t="str">
            <v>-</v>
          </cell>
          <cell r="CP452" t="str">
            <v>-</v>
          </cell>
          <cell r="CQ452" t="str">
            <v>-</v>
          </cell>
          <cell r="CR452" t="str">
            <v>-</v>
          </cell>
          <cell r="CS452" t="str">
            <v>-</v>
          </cell>
          <cell r="CT452" t="str">
            <v>-</v>
          </cell>
          <cell r="CU452" t="str">
            <v>SANTA MARÍA ALOTEPEC</v>
          </cell>
          <cell r="CV452" t="str">
            <v>-</v>
          </cell>
          <cell r="CW452" t="str">
            <v>-</v>
          </cell>
          <cell r="CX452" t="str">
            <v>-</v>
          </cell>
          <cell r="CY452" t="str">
            <v>-</v>
          </cell>
          <cell r="CZ452" t="str">
            <v>-</v>
          </cell>
          <cell r="DB452" t="str">
            <v>-</v>
          </cell>
          <cell r="DC452" t="str">
            <v>-</v>
          </cell>
          <cell r="DD452" t="str">
            <v>-</v>
          </cell>
          <cell r="DE452" t="str">
            <v>-</v>
          </cell>
          <cell r="DF452" t="str">
            <v>-</v>
          </cell>
          <cell r="DG452" t="str">
            <v>-</v>
          </cell>
        </row>
        <row r="453">
          <cell r="AT453" t="str">
            <v>-</v>
          </cell>
          <cell r="AU453" t="str">
            <v>-</v>
          </cell>
          <cell r="AV453" t="str">
            <v>-</v>
          </cell>
          <cell r="AW453" t="str">
            <v>-</v>
          </cell>
          <cell r="AX453" t="str">
            <v>-</v>
          </cell>
          <cell r="AY453" t="str">
            <v>-</v>
          </cell>
          <cell r="AZ453" t="str">
            <v>-</v>
          </cell>
          <cell r="BA453" t="str">
            <v>-</v>
          </cell>
          <cell r="BB453" t="str">
            <v>-</v>
          </cell>
          <cell r="BC453" t="str">
            <v>-</v>
          </cell>
          <cell r="BD453" t="str">
            <v>-</v>
          </cell>
          <cell r="BE453" t="str">
            <v>-</v>
          </cell>
          <cell r="BF453" t="str">
            <v>-</v>
          </cell>
          <cell r="BG453" t="str">
            <v>-</v>
          </cell>
          <cell r="BH453" t="str">
            <v>-</v>
          </cell>
          <cell r="BI453" t="str">
            <v>-</v>
          </cell>
          <cell r="BJ453" t="str">
            <v>-</v>
          </cell>
          <cell r="BK453" t="str">
            <v>-</v>
          </cell>
          <cell r="BL453" t="str">
            <v>-</v>
          </cell>
          <cell r="BM453" t="str">
            <v>20395</v>
          </cell>
          <cell r="BN453" t="str">
            <v>-</v>
          </cell>
          <cell r="BO453" t="str">
            <v>-</v>
          </cell>
          <cell r="BP453" t="str">
            <v>-</v>
          </cell>
          <cell r="BQ453" t="str">
            <v>-</v>
          </cell>
          <cell r="BR453" t="str">
            <v>-</v>
          </cell>
          <cell r="BS453" t="str">
            <v>-</v>
          </cell>
          <cell r="BT453" t="str">
            <v>-</v>
          </cell>
          <cell r="BU453" t="str">
            <v>-</v>
          </cell>
          <cell r="BV453" t="str">
            <v>-</v>
          </cell>
          <cell r="BW453" t="str">
            <v>-</v>
          </cell>
          <cell r="BX453" t="str">
            <v>-</v>
          </cell>
          <cell r="BY453" t="str">
            <v>-</v>
          </cell>
          <cell r="CB453" t="str">
            <v>-</v>
          </cell>
          <cell r="CC453" t="str">
            <v>-</v>
          </cell>
          <cell r="CD453" t="str">
            <v>-</v>
          </cell>
          <cell r="CE453" t="str">
            <v>-</v>
          </cell>
          <cell r="CF453" t="str">
            <v>-</v>
          </cell>
          <cell r="CG453" t="str">
            <v>-</v>
          </cell>
          <cell r="CH453" t="str">
            <v>-</v>
          </cell>
          <cell r="CI453" t="str">
            <v>-</v>
          </cell>
          <cell r="CJ453" t="str">
            <v>-</v>
          </cell>
          <cell r="CK453" t="str">
            <v>-</v>
          </cell>
          <cell r="CL453" t="str">
            <v>-</v>
          </cell>
          <cell r="CM453" t="str">
            <v>-</v>
          </cell>
          <cell r="CN453" t="str">
            <v>-</v>
          </cell>
          <cell r="CO453" t="str">
            <v>-</v>
          </cell>
          <cell r="CP453" t="str">
            <v>-</v>
          </cell>
          <cell r="CQ453" t="str">
            <v>-</v>
          </cell>
          <cell r="CR453" t="str">
            <v>-</v>
          </cell>
          <cell r="CS453" t="str">
            <v>-</v>
          </cell>
          <cell r="CT453" t="str">
            <v>-</v>
          </cell>
          <cell r="CU453" t="str">
            <v>SANTA MARÍA APAZCO</v>
          </cell>
          <cell r="CV453" t="str">
            <v>-</v>
          </cell>
          <cell r="CW453" t="str">
            <v>-</v>
          </cell>
          <cell r="CX453" t="str">
            <v>-</v>
          </cell>
          <cell r="CY453" t="str">
            <v>-</v>
          </cell>
          <cell r="CZ453" t="str">
            <v>-</v>
          </cell>
          <cell r="DB453" t="str">
            <v>-</v>
          </cell>
          <cell r="DC453" t="str">
            <v>-</v>
          </cell>
          <cell r="DD453" t="str">
            <v>-</v>
          </cell>
          <cell r="DE453" t="str">
            <v>-</v>
          </cell>
          <cell r="DF453" t="str">
            <v>-</v>
          </cell>
          <cell r="DG453" t="str">
            <v>-</v>
          </cell>
        </row>
        <row r="454">
          <cell r="AT454" t="str">
            <v>-</v>
          </cell>
          <cell r="AU454" t="str">
            <v>-</v>
          </cell>
          <cell r="AV454" t="str">
            <v>-</v>
          </cell>
          <cell r="AW454" t="str">
            <v>-</v>
          </cell>
          <cell r="AX454" t="str">
            <v>-</v>
          </cell>
          <cell r="AY454" t="str">
            <v>-</v>
          </cell>
          <cell r="AZ454" t="str">
            <v>-</v>
          </cell>
          <cell r="BA454" t="str">
            <v>-</v>
          </cell>
          <cell r="BB454" t="str">
            <v>-</v>
          </cell>
          <cell r="BC454" t="str">
            <v>-</v>
          </cell>
          <cell r="BD454" t="str">
            <v>-</v>
          </cell>
          <cell r="BE454" t="str">
            <v>-</v>
          </cell>
          <cell r="BF454" t="str">
            <v>-</v>
          </cell>
          <cell r="BG454" t="str">
            <v>-</v>
          </cell>
          <cell r="BH454" t="str">
            <v>-</v>
          </cell>
          <cell r="BI454" t="str">
            <v>-</v>
          </cell>
          <cell r="BJ454" t="str">
            <v>-</v>
          </cell>
          <cell r="BK454" t="str">
            <v>-</v>
          </cell>
          <cell r="BL454" t="str">
            <v>-</v>
          </cell>
          <cell r="BM454" t="str">
            <v>20396</v>
          </cell>
          <cell r="BN454" t="str">
            <v>-</v>
          </cell>
          <cell r="BO454" t="str">
            <v>-</v>
          </cell>
          <cell r="BP454" t="str">
            <v>-</v>
          </cell>
          <cell r="BQ454" t="str">
            <v>-</v>
          </cell>
          <cell r="BR454" t="str">
            <v>-</v>
          </cell>
          <cell r="BS454" t="str">
            <v>-</v>
          </cell>
          <cell r="BT454" t="str">
            <v>-</v>
          </cell>
          <cell r="BU454" t="str">
            <v>-</v>
          </cell>
          <cell r="BV454" t="str">
            <v>-</v>
          </cell>
          <cell r="BW454" t="str">
            <v>-</v>
          </cell>
          <cell r="BX454" t="str">
            <v>-</v>
          </cell>
          <cell r="BY454" t="str">
            <v>-</v>
          </cell>
          <cell r="CB454" t="str">
            <v>-</v>
          </cell>
          <cell r="CC454" t="str">
            <v>-</v>
          </cell>
          <cell r="CD454" t="str">
            <v>-</v>
          </cell>
          <cell r="CE454" t="str">
            <v>-</v>
          </cell>
          <cell r="CF454" t="str">
            <v>-</v>
          </cell>
          <cell r="CG454" t="str">
            <v>-</v>
          </cell>
          <cell r="CH454" t="str">
            <v>-</v>
          </cell>
          <cell r="CI454" t="str">
            <v>-</v>
          </cell>
          <cell r="CJ454" t="str">
            <v>-</v>
          </cell>
          <cell r="CK454" t="str">
            <v>-</v>
          </cell>
          <cell r="CL454" t="str">
            <v>-</v>
          </cell>
          <cell r="CM454" t="str">
            <v>-</v>
          </cell>
          <cell r="CN454" t="str">
            <v>-</v>
          </cell>
          <cell r="CO454" t="str">
            <v>-</v>
          </cell>
          <cell r="CP454" t="str">
            <v>-</v>
          </cell>
          <cell r="CQ454" t="str">
            <v>-</v>
          </cell>
          <cell r="CR454" t="str">
            <v>-</v>
          </cell>
          <cell r="CS454" t="str">
            <v>-</v>
          </cell>
          <cell r="CT454" t="str">
            <v>-</v>
          </cell>
          <cell r="CU454" t="str">
            <v>SANTA MARÍA LA ASUNCIÓN</v>
          </cell>
          <cell r="CV454" t="str">
            <v>-</v>
          </cell>
          <cell r="CW454" t="str">
            <v>-</v>
          </cell>
          <cell r="CX454" t="str">
            <v>-</v>
          </cell>
          <cell r="CY454" t="str">
            <v>-</v>
          </cell>
          <cell r="CZ454" t="str">
            <v>-</v>
          </cell>
          <cell r="DB454" t="str">
            <v>-</v>
          </cell>
          <cell r="DC454" t="str">
            <v>-</v>
          </cell>
          <cell r="DD454" t="str">
            <v>-</v>
          </cell>
          <cell r="DE454" t="str">
            <v>-</v>
          </cell>
          <cell r="DF454" t="str">
            <v>-</v>
          </cell>
          <cell r="DG454" t="str">
            <v>-</v>
          </cell>
        </row>
        <row r="455">
          <cell r="AT455" t="str">
            <v>-</v>
          </cell>
          <cell r="AU455" t="str">
            <v>-</v>
          </cell>
          <cell r="AV455" t="str">
            <v>-</v>
          </cell>
          <cell r="AW455" t="str">
            <v>-</v>
          </cell>
          <cell r="AX455" t="str">
            <v>-</v>
          </cell>
          <cell r="AY455" t="str">
            <v>-</v>
          </cell>
          <cell r="AZ455" t="str">
            <v>-</v>
          </cell>
          <cell r="BA455" t="str">
            <v>-</v>
          </cell>
          <cell r="BB455" t="str">
            <v>-</v>
          </cell>
          <cell r="BC455" t="str">
            <v>-</v>
          </cell>
          <cell r="BD455" t="str">
            <v>-</v>
          </cell>
          <cell r="BE455" t="str">
            <v>-</v>
          </cell>
          <cell r="BF455" t="str">
            <v>-</v>
          </cell>
          <cell r="BG455" t="str">
            <v>-</v>
          </cell>
          <cell r="BH455" t="str">
            <v>-</v>
          </cell>
          <cell r="BI455" t="str">
            <v>-</v>
          </cell>
          <cell r="BJ455" t="str">
            <v>-</v>
          </cell>
          <cell r="BK455" t="str">
            <v>-</v>
          </cell>
          <cell r="BL455" t="str">
            <v>-</v>
          </cell>
          <cell r="BM455" t="str">
            <v>20398</v>
          </cell>
          <cell r="BN455" t="str">
            <v>-</v>
          </cell>
          <cell r="BO455" t="str">
            <v>-</v>
          </cell>
          <cell r="BP455" t="str">
            <v>-</v>
          </cell>
          <cell r="BQ455" t="str">
            <v>-</v>
          </cell>
          <cell r="BR455" t="str">
            <v>-</v>
          </cell>
          <cell r="BS455" t="str">
            <v>-</v>
          </cell>
          <cell r="BT455" t="str">
            <v>-</v>
          </cell>
          <cell r="BU455" t="str">
            <v>-</v>
          </cell>
          <cell r="BV455" t="str">
            <v>-</v>
          </cell>
          <cell r="BW455" t="str">
            <v>-</v>
          </cell>
          <cell r="BX455" t="str">
            <v>-</v>
          </cell>
          <cell r="BY455" t="str">
            <v>-</v>
          </cell>
          <cell r="CB455" t="str">
            <v>-</v>
          </cell>
          <cell r="CC455" t="str">
            <v>-</v>
          </cell>
          <cell r="CD455" t="str">
            <v>-</v>
          </cell>
          <cell r="CE455" t="str">
            <v>-</v>
          </cell>
          <cell r="CF455" t="str">
            <v>-</v>
          </cell>
          <cell r="CG455" t="str">
            <v>-</v>
          </cell>
          <cell r="CH455" t="str">
            <v>-</v>
          </cell>
          <cell r="CI455" t="str">
            <v>-</v>
          </cell>
          <cell r="CJ455" t="str">
            <v>-</v>
          </cell>
          <cell r="CK455" t="str">
            <v>-</v>
          </cell>
          <cell r="CL455" t="str">
            <v>-</v>
          </cell>
          <cell r="CM455" t="str">
            <v>-</v>
          </cell>
          <cell r="CN455" t="str">
            <v>-</v>
          </cell>
          <cell r="CO455" t="str">
            <v>-</v>
          </cell>
          <cell r="CP455" t="str">
            <v>-</v>
          </cell>
          <cell r="CQ455" t="str">
            <v>-</v>
          </cell>
          <cell r="CR455" t="str">
            <v>-</v>
          </cell>
          <cell r="CS455" t="str">
            <v>-</v>
          </cell>
          <cell r="CT455" t="str">
            <v>-</v>
          </cell>
          <cell r="CU455" t="str">
            <v>AYOQUEZCO DE ALDAMA</v>
          </cell>
          <cell r="CV455" t="str">
            <v>-</v>
          </cell>
          <cell r="CW455" t="str">
            <v>-</v>
          </cell>
          <cell r="CX455" t="str">
            <v>-</v>
          </cell>
          <cell r="CY455" t="str">
            <v>-</v>
          </cell>
          <cell r="CZ455" t="str">
            <v>-</v>
          </cell>
          <cell r="DB455" t="str">
            <v>-</v>
          </cell>
          <cell r="DC455" t="str">
            <v>-</v>
          </cell>
          <cell r="DD455" t="str">
            <v>-</v>
          </cell>
          <cell r="DE455" t="str">
            <v>-</v>
          </cell>
          <cell r="DF455" t="str">
            <v>-</v>
          </cell>
          <cell r="DG455" t="str">
            <v>-</v>
          </cell>
        </row>
        <row r="456">
          <cell r="AT456" t="str">
            <v>-</v>
          </cell>
          <cell r="AU456" t="str">
            <v>-</v>
          </cell>
          <cell r="AV456" t="str">
            <v>-</v>
          </cell>
          <cell r="AW456" t="str">
            <v>-</v>
          </cell>
          <cell r="AX456" t="str">
            <v>-</v>
          </cell>
          <cell r="AY456" t="str">
            <v>-</v>
          </cell>
          <cell r="AZ456" t="str">
            <v>-</v>
          </cell>
          <cell r="BA456" t="str">
            <v>-</v>
          </cell>
          <cell r="BB456" t="str">
            <v>-</v>
          </cell>
          <cell r="BC456" t="str">
            <v>-</v>
          </cell>
          <cell r="BD456" t="str">
            <v>-</v>
          </cell>
          <cell r="BE456" t="str">
            <v>-</v>
          </cell>
          <cell r="BF456" t="str">
            <v>-</v>
          </cell>
          <cell r="BG456" t="str">
            <v>-</v>
          </cell>
          <cell r="BH456" t="str">
            <v>-</v>
          </cell>
          <cell r="BI456" t="str">
            <v>-</v>
          </cell>
          <cell r="BJ456" t="str">
            <v>-</v>
          </cell>
          <cell r="BK456" t="str">
            <v>-</v>
          </cell>
          <cell r="BL456" t="str">
            <v>-</v>
          </cell>
          <cell r="BM456" t="str">
            <v>20400</v>
          </cell>
          <cell r="BN456" t="str">
            <v>-</v>
          </cell>
          <cell r="BO456" t="str">
            <v>-</v>
          </cell>
          <cell r="BP456" t="str">
            <v>-</v>
          </cell>
          <cell r="BQ456" t="str">
            <v>-</v>
          </cell>
          <cell r="BR456" t="str">
            <v>-</v>
          </cell>
          <cell r="BS456" t="str">
            <v>-</v>
          </cell>
          <cell r="BT456" t="str">
            <v>-</v>
          </cell>
          <cell r="BU456" t="str">
            <v>-</v>
          </cell>
          <cell r="BV456" t="str">
            <v>-</v>
          </cell>
          <cell r="BW456" t="str">
            <v>-</v>
          </cell>
          <cell r="BX456" t="str">
            <v>-</v>
          </cell>
          <cell r="BY456" t="str">
            <v>-</v>
          </cell>
          <cell r="CB456" t="str">
            <v>-</v>
          </cell>
          <cell r="CC456" t="str">
            <v>-</v>
          </cell>
          <cell r="CD456" t="str">
            <v>-</v>
          </cell>
          <cell r="CE456" t="str">
            <v>-</v>
          </cell>
          <cell r="CF456" t="str">
            <v>-</v>
          </cell>
          <cell r="CG456" t="str">
            <v>-</v>
          </cell>
          <cell r="CH456" t="str">
            <v>-</v>
          </cell>
          <cell r="CI456" t="str">
            <v>-</v>
          </cell>
          <cell r="CJ456" t="str">
            <v>-</v>
          </cell>
          <cell r="CK456" t="str">
            <v>-</v>
          </cell>
          <cell r="CL456" t="str">
            <v>-</v>
          </cell>
          <cell r="CM456" t="str">
            <v>-</v>
          </cell>
          <cell r="CN456" t="str">
            <v>-</v>
          </cell>
          <cell r="CO456" t="str">
            <v>-</v>
          </cell>
          <cell r="CP456" t="str">
            <v>-</v>
          </cell>
          <cell r="CQ456" t="str">
            <v>-</v>
          </cell>
          <cell r="CR456" t="str">
            <v>-</v>
          </cell>
          <cell r="CS456" t="str">
            <v>-</v>
          </cell>
          <cell r="CT456" t="str">
            <v>-</v>
          </cell>
          <cell r="CU456" t="str">
            <v>SANTA MARÍA CAMOTLÁN</v>
          </cell>
          <cell r="CV456" t="str">
            <v>-</v>
          </cell>
          <cell r="CW456" t="str">
            <v>-</v>
          </cell>
          <cell r="CX456" t="str">
            <v>-</v>
          </cell>
          <cell r="CY456" t="str">
            <v>-</v>
          </cell>
          <cell r="CZ456" t="str">
            <v>-</v>
          </cell>
          <cell r="DB456" t="str">
            <v>-</v>
          </cell>
          <cell r="DC456" t="str">
            <v>-</v>
          </cell>
          <cell r="DD456" t="str">
            <v>-</v>
          </cell>
          <cell r="DE456" t="str">
            <v>-</v>
          </cell>
          <cell r="DF456" t="str">
            <v>-</v>
          </cell>
          <cell r="DG456" t="str">
            <v>-</v>
          </cell>
        </row>
        <row r="457">
          <cell r="AT457" t="str">
            <v>-</v>
          </cell>
          <cell r="AU457" t="str">
            <v>-</v>
          </cell>
          <cell r="AV457" t="str">
            <v>-</v>
          </cell>
          <cell r="AW457" t="str">
            <v>-</v>
          </cell>
          <cell r="AX457" t="str">
            <v>-</v>
          </cell>
          <cell r="AY457" t="str">
            <v>-</v>
          </cell>
          <cell r="AZ457" t="str">
            <v>-</v>
          </cell>
          <cell r="BA457" t="str">
            <v>-</v>
          </cell>
          <cell r="BB457" t="str">
            <v>-</v>
          </cell>
          <cell r="BC457" t="str">
            <v>-</v>
          </cell>
          <cell r="BD457" t="str">
            <v>-</v>
          </cell>
          <cell r="BE457" t="str">
            <v>-</v>
          </cell>
          <cell r="BF457" t="str">
            <v>-</v>
          </cell>
          <cell r="BG457" t="str">
            <v>-</v>
          </cell>
          <cell r="BH457" t="str">
            <v>-</v>
          </cell>
          <cell r="BI457" t="str">
            <v>-</v>
          </cell>
          <cell r="BJ457" t="str">
            <v>-</v>
          </cell>
          <cell r="BK457" t="str">
            <v>-</v>
          </cell>
          <cell r="BL457" t="str">
            <v>-</v>
          </cell>
          <cell r="BM457" t="str">
            <v>20401</v>
          </cell>
          <cell r="BN457" t="str">
            <v>-</v>
          </cell>
          <cell r="BO457" t="str">
            <v>-</v>
          </cell>
          <cell r="BP457" t="str">
            <v>-</v>
          </cell>
          <cell r="BQ457" t="str">
            <v>-</v>
          </cell>
          <cell r="BR457" t="str">
            <v>-</v>
          </cell>
          <cell r="BS457" t="str">
            <v>-</v>
          </cell>
          <cell r="BT457" t="str">
            <v>-</v>
          </cell>
          <cell r="BU457" t="str">
            <v>-</v>
          </cell>
          <cell r="BV457" t="str">
            <v>-</v>
          </cell>
          <cell r="BW457" t="str">
            <v>-</v>
          </cell>
          <cell r="BX457" t="str">
            <v>-</v>
          </cell>
          <cell r="BY457" t="str">
            <v>-</v>
          </cell>
          <cell r="CB457" t="str">
            <v>-</v>
          </cell>
          <cell r="CC457" t="str">
            <v>-</v>
          </cell>
          <cell r="CD457" t="str">
            <v>-</v>
          </cell>
          <cell r="CE457" t="str">
            <v>-</v>
          </cell>
          <cell r="CF457" t="str">
            <v>-</v>
          </cell>
          <cell r="CG457" t="str">
            <v>-</v>
          </cell>
          <cell r="CH457" t="str">
            <v>-</v>
          </cell>
          <cell r="CI457" t="str">
            <v>-</v>
          </cell>
          <cell r="CJ457" t="str">
            <v>-</v>
          </cell>
          <cell r="CK457" t="str">
            <v>-</v>
          </cell>
          <cell r="CL457" t="str">
            <v>-</v>
          </cell>
          <cell r="CM457" t="str">
            <v>-</v>
          </cell>
          <cell r="CN457" t="str">
            <v>-</v>
          </cell>
          <cell r="CO457" t="str">
            <v>-</v>
          </cell>
          <cell r="CP457" t="str">
            <v>-</v>
          </cell>
          <cell r="CQ457" t="str">
            <v>-</v>
          </cell>
          <cell r="CR457" t="str">
            <v>-</v>
          </cell>
          <cell r="CS457" t="str">
            <v>-</v>
          </cell>
          <cell r="CT457" t="str">
            <v>-</v>
          </cell>
          <cell r="CU457" t="str">
            <v>SANTA MARÍA COLOTEPEC</v>
          </cell>
          <cell r="CV457" t="str">
            <v>-</v>
          </cell>
          <cell r="CW457" t="str">
            <v>-</v>
          </cell>
          <cell r="CX457" t="str">
            <v>-</v>
          </cell>
          <cell r="CY457" t="str">
            <v>-</v>
          </cell>
          <cell r="CZ457" t="str">
            <v>-</v>
          </cell>
          <cell r="DB457" t="str">
            <v>-</v>
          </cell>
          <cell r="DC457" t="str">
            <v>-</v>
          </cell>
          <cell r="DD457" t="str">
            <v>-</v>
          </cell>
          <cell r="DE457" t="str">
            <v>-</v>
          </cell>
          <cell r="DF457" t="str">
            <v>-</v>
          </cell>
          <cell r="DG457" t="str">
            <v>-</v>
          </cell>
        </row>
        <row r="458">
          <cell r="AT458" t="str">
            <v>-</v>
          </cell>
          <cell r="AU458" t="str">
            <v>-</v>
          </cell>
          <cell r="AV458" t="str">
            <v>-</v>
          </cell>
          <cell r="AW458" t="str">
            <v>-</v>
          </cell>
          <cell r="AX458" t="str">
            <v>-</v>
          </cell>
          <cell r="AY458" t="str">
            <v>-</v>
          </cell>
          <cell r="AZ458" t="str">
            <v>-</v>
          </cell>
          <cell r="BA458" t="str">
            <v>-</v>
          </cell>
          <cell r="BB458" t="str">
            <v>-</v>
          </cell>
          <cell r="BC458" t="str">
            <v>-</v>
          </cell>
          <cell r="BD458" t="str">
            <v>-</v>
          </cell>
          <cell r="BE458" t="str">
            <v>-</v>
          </cell>
          <cell r="BF458" t="str">
            <v>-</v>
          </cell>
          <cell r="BG458" t="str">
            <v>-</v>
          </cell>
          <cell r="BH458" t="str">
            <v>-</v>
          </cell>
          <cell r="BI458" t="str">
            <v>-</v>
          </cell>
          <cell r="BJ458" t="str">
            <v>-</v>
          </cell>
          <cell r="BK458" t="str">
            <v>-</v>
          </cell>
          <cell r="BL458" t="str">
            <v>-</v>
          </cell>
          <cell r="BM458" t="str">
            <v>20402</v>
          </cell>
          <cell r="BN458" t="str">
            <v>-</v>
          </cell>
          <cell r="BO458" t="str">
            <v>-</v>
          </cell>
          <cell r="BP458" t="str">
            <v>-</v>
          </cell>
          <cell r="BQ458" t="str">
            <v>-</v>
          </cell>
          <cell r="BR458" t="str">
            <v>-</v>
          </cell>
          <cell r="BS458" t="str">
            <v>-</v>
          </cell>
          <cell r="BT458" t="str">
            <v>-</v>
          </cell>
          <cell r="BU458" t="str">
            <v>-</v>
          </cell>
          <cell r="BV458" t="str">
            <v>-</v>
          </cell>
          <cell r="BW458" t="str">
            <v>-</v>
          </cell>
          <cell r="BX458" t="str">
            <v>-</v>
          </cell>
          <cell r="BY458" t="str">
            <v>-</v>
          </cell>
          <cell r="CB458" t="str">
            <v>-</v>
          </cell>
          <cell r="CC458" t="str">
            <v>-</v>
          </cell>
          <cell r="CD458" t="str">
            <v>-</v>
          </cell>
          <cell r="CE458" t="str">
            <v>-</v>
          </cell>
          <cell r="CF458" t="str">
            <v>-</v>
          </cell>
          <cell r="CG458" t="str">
            <v>-</v>
          </cell>
          <cell r="CH458" t="str">
            <v>-</v>
          </cell>
          <cell r="CI458" t="str">
            <v>-</v>
          </cell>
          <cell r="CJ458" t="str">
            <v>-</v>
          </cell>
          <cell r="CK458" t="str">
            <v>-</v>
          </cell>
          <cell r="CL458" t="str">
            <v>-</v>
          </cell>
          <cell r="CM458" t="str">
            <v>-</v>
          </cell>
          <cell r="CN458" t="str">
            <v>-</v>
          </cell>
          <cell r="CO458" t="str">
            <v>-</v>
          </cell>
          <cell r="CP458" t="str">
            <v>-</v>
          </cell>
          <cell r="CQ458" t="str">
            <v>-</v>
          </cell>
          <cell r="CR458" t="str">
            <v>-</v>
          </cell>
          <cell r="CS458" t="str">
            <v>-</v>
          </cell>
          <cell r="CT458" t="str">
            <v>-</v>
          </cell>
          <cell r="CU458" t="str">
            <v>SANTA MARÍA CORTIJO</v>
          </cell>
          <cell r="CV458" t="str">
            <v>-</v>
          </cell>
          <cell r="CW458" t="str">
            <v>-</v>
          </cell>
          <cell r="CX458" t="str">
            <v>-</v>
          </cell>
          <cell r="CY458" t="str">
            <v>-</v>
          </cell>
          <cell r="CZ458" t="str">
            <v>-</v>
          </cell>
          <cell r="DB458" t="str">
            <v>-</v>
          </cell>
          <cell r="DC458" t="str">
            <v>-</v>
          </cell>
          <cell r="DD458" t="str">
            <v>-</v>
          </cell>
          <cell r="DE458" t="str">
            <v>-</v>
          </cell>
          <cell r="DF458" t="str">
            <v>-</v>
          </cell>
          <cell r="DG458" t="str">
            <v>-</v>
          </cell>
        </row>
        <row r="459">
          <cell r="AT459" t="str">
            <v>-</v>
          </cell>
          <cell r="AU459" t="str">
            <v>-</v>
          </cell>
          <cell r="AV459" t="str">
            <v>-</v>
          </cell>
          <cell r="AW459" t="str">
            <v>-</v>
          </cell>
          <cell r="AX459" t="str">
            <v>-</v>
          </cell>
          <cell r="AY459" t="str">
            <v>-</v>
          </cell>
          <cell r="AZ459" t="str">
            <v>-</v>
          </cell>
          <cell r="BA459" t="str">
            <v>-</v>
          </cell>
          <cell r="BB459" t="str">
            <v>-</v>
          </cell>
          <cell r="BC459" t="str">
            <v>-</v>
          </cell>
          <cell r="BD459" t="str">
            <v>-</v>
          </cell>
          <cell r="BE459" t="str">
            <v>-</v>
          </cell>
          <cell r="BF459" t="str">
            <v>-</v>
          </cell>
          <cell r="BG459" t="str">
            <v>-</v>
          </cell>
          <cell r="BH459" t="str">
            <v>-</v>
          </cell>
          <cell r="BI459" t="str">
            <v>-</v>
          </cell>
          <cell r="BJ459" t="str">
            <v>-</v>
          </cell>
          <cell r="BK459" t="str">
            <v>-</v>
          </cell>
          <cell r="BL459" t="str">
            <v>-</v>
          </cell>
          <cell r="BM459" t="str">
            <v>20403</v>
          </cell>
          <cell r="BN459" t="str">
            <v>-</v>
          </cell>
          <cell r="BO459" t="str">
            <v>-</v>
          </cell>
          <cell r="BP459" t="str">
            <v>-</v>
          </cell>
          <cell r="BQ459" t="str">
            <v>-</v>
          </cell>
          <cell r="BR459" t="str">
            <v>-</v>
          </cell>
          <cell r="BS459" t="str">
            <v>-</v>
          </cell>
          <cell r="BT459" t="str">
            <v>-</v>
          </cell>
          <cell r="BU459" t="str">
            <v>-</v>
          </cell>
          <cell r="BV459" t="str">
            <v>-</v>
          </cell>
          <cell r="BW459" t="str">
            <v>-</v>
          </cell>
          <cell r="BX459" t="str">
            <v>-</v>
          </cell>
          <cell r="BY459" t="str">
            <v>-</v>
          </cell>
          <cell r="CB459" t="str">
            <v>-</v>
          </cell>
          <cell r="CC459" t="str">
            <v>-</v>
          </cell>
          <cell r="CD459" t="str">
            <v>-</v>
          </cell>
          <cell r="CE459" t="str">
            <v>-</v>
          </cell>
          <cell r="CF459" t="str">
            <v>-</v>
          </cell>
          <cell r="CG459" t="str">
            <v>-</v>
          </cell>
          <cell r="CH459" t="str">
            <v>-</v>
          </cell>
          <cell r="CI459" t="str">
            <v>-</v>
          </cell>
          <cell r="CJ459" t="str">
            <v>-</v>
          </cell>
          <cell r="CK459" t="str">
            <v>-</v>
          </cell>
          <cell r="CL459" t="str">
            <v>-</v>
          </cell>
          <cell r="CM459" t="str">
            <v>-</v>
          </cell>
          <cell r="CN459" t="str">
            <v>-</v>
          </cell>
          <cell r="CO459" t="str">
            <v>-</v>
          </cell>
          <cell r="CP459" t="str">
            <v>-</v>
          </cell>
          <cell r="CQ459" t="str">
            <v>-</v>
          </cell>
          <cell r="CR459" t="str">
            <v>-</v>
          </cell>
          <cell r="CS459" t="str">
            <v>-</v>
          </cell>
          <cell r="CT459" t="str">
            <v>-</v>
          </cell>
          <cell r="CU459" t="str">
            <v>SANTA MARÍA COYOTEPEC</v>
          </cell>
          <cell r="CV459" t="str">
            <v>-</v>
          </cell>
          <cell r="CW459" t="str">
            <v>-</v>
          </cell>
          <cell r="CX459" t="str">
            <v>-</v>
          </cell>
          <cell r="CY459" t="str">
            <v>-</v>
          </cell>
          <cell r="CZ459" t="str">
            <v>-</v>
          </cell>
          <cell r="DB459" t="str">
            <v>-</v>
          </cell>
          <cell r="DC459" t="str">
            <v>-</v>
          </cell>
          <cell r="DD459" t="str">
            <v>-</v>
          </cell>
          <cell r="DE459" t="str">
            <v>-</v>
          </cell>
          <cell r="DF459" t="str">
            <v>-</v>
          </cell>
          <cell r="DG459" t="str">
            <v>-</v>
          </cell>
        </row>
        <row r="460">
          <cell r="AT460" t="str">
            <v>-</v>
          </cell>
          <cell r="AU460" t="str">
            <v>-</v>
          </cell>
          <cell r="AV460" t="str">
            <v>-</v>
          </cell>
          <cell r="AW460" t="str">
            <v>-</v>
          </cell>
          <cell r="AX460" t="str">
            <v>-</v>
          </cell>
          <cell r="AY460" t="str">
            <v>-</v>
          </cell>
          <cell r="AZ460" t="str">
            <v>-</v>
          </cell>
          <cell r="BA460" t="str">
            <v>-</v>
          </cell>
          <cell r="BB460" t="str">
            <v>-</v>
          </cell>
          <cell r="BC460" t="str">
            <v>-</v>
          </cell>
          <cell r="BD460" t="str">
            <v>-</v>
          </cell>
          <cell r="BE460" t="str">
            <v>-</v>
          </cell>
          <cell r="BF460" t="str">
            <v>-</v>
          </cell>
          <cell r="BG460" t="str">
            <v>-</v>
          </cell>
          <cell r="BH460" t="str">
            <v>-</v>
          </cell>
          <cell r="BI460" t="str">
            <v>-</v>
          </cell>
          <cell r="BJ460" t="str">
            <v>-</v>
          </cell>
          <cell r="BK460" t="str">
            <v>-</v>
          </cell>
          <cell r="BL460" t="str">
            <v>-</v>
          </cell>
          <cell r="BM460" t="str">
            <v>20404</v>
          </cell>
          <cell r="BN460" t="str">
            <v>-</v>
          </cell>
          <cell r="BO460" t="str">
            <v>-</v>
          </cell>
          <cell r="BP460" t="str">
            <v>-</v>
          </cell>
          <cell r="BQ460" t="str">
            <v>-</v>
          </cell>
          <cell r="BR460" t="str">
            <v>-</v>
          </cell>
          <cell r="BS460" t="str">
            <v>-</v>
          </cell>
          <cell r="BT460" t="str">
            <v>-</v>
          </cell>
          <cell r="BU460" t="str">
            <v>-</v>
          </cell>
          <cell r="BV460" t="str">
            <v>-</v>
          </cell>
          <cell r="BW460" t="str">
            <v>-</v>
          </cell>
          <cell r="BX460" t="str">
            <v>-</v>
          </cell>
          <cell r="BY460" t="str">
            <v>-</v>
          </cell>
          <cell r="CB460" t="str">
            <v>-</v>
          </cell>
          <cell r="CC460" t="str">
            <v>-</v>
          </cell>
          <cell r="CD460" t="str">
            <v>-</v>
          </cell>
          <cell r="CE460" t="str">
            <v>-</v>
          </cell>
          <cell r="CF460" t="str">
            <v>-</v>
          </cell>
          <cell r="CG460" t="str">
            <v>-</v>
          </cell>
          <cell r="CH460" t="str">
            <v>-</v>
          </cell>
          <cell r="CI460" t="str">
            <v>-</v>
          </cell>
          <cell r="CJ460" t="str">
            <v>-</v>
          </cell>
          <cell r="CK460" t="str">
            <v>-</v>
          </cell>
          <cell r="CL460" t="str">
            <v>-</v>
          </cell>
          <cell r="CM460" t="str">
            <v>-</v>
          </cell>
          <cell r="CN460" t="str">
            <v>-</v>
          </cell>
          <cell r="CO460" t="str">
            <v>-</v>
          </cell>
          <cell r="CP460" t="str">
            <v>-</v>
          </cell>
          <cell r="CQ460" t="str">
            <v>-</v>
          </cell>
          <cell r="CR460" t="str">
            <v>-</v>
          </cell>
          <cell r="CS460" t="str">
            <v>-</v>
          </cell>
          <cell r="CT460" t="str">
            <v>-</v>
          </cell>
          <cell r="CU460" t="str">
            <v>SANTA MARÍA CHACHOÁPAM</v>
          </cell>
          <cell r="CV460" t="str">
            <v>-</v>
          </cell>
          <cell r="CW460" t="str">
            <v>-</v>
          </cell>
          <cell r="CX460" t="str">
            <v>-</v>
          </cell>
          <cell r="CY460" t="str">
            <v>-</v>
          </cell>
          <cell r="CZ460" t="str">
            <v>-</v>
          </cell>
          <cell r="DB460" t="str">
            <v>-</v>
          </cell>
          <cell r="DC460" t="str">
            <v>-</v>
          </cell>
          <cell r="DD460" t="str">
            <v>-</v>
          </cell>
          <cell r="DE460" t="str">
            <v>-</v>
          </cell>
          <cell r="DF460" t="str">
            <v>-</v>
          </cell>
          <cell r="DG460" t="str">
            <v>-</v>
          </cell>
        </row>
        <row r="461">
          <cell r="AT461" t="str">
            <v>-</v>
          </cell>
          <cell r="AU461" t="str">
            <v>-</v>
          </cell>
          <cell r="AV461" t="str">
            <v>-</v>
          </cell>
          <cell r="AW461" t="str">
            <v>-</v>
          </cell>
          <cell r="AX461" t="str">
            <v>-</v>
          </cell>
          <cell r="AY461" t="str">
            <v>-</v>
          </cell>
          <cell r="AZ461" t="str">
            <v>-</v>
          </cell>
          <cell r="BA461" t="str">
            <v>-</v>
          </cell>
          <cell r="BB461" t="str">
            <v>-</v>
          </cell>
          <cell r="BC461" t="str">
            <v>-</v>
          </cell>
          <cell r="BD461" t="str">
            <v>-</v>
          </cell>
          <cell r="BE461" t="str">
            <v>-</v>
          </cell>
          <cell r="BF461" t="str">
            <v>-</v>
          </cell>
          <cell r="BG461" t="str">
            <v>-</v>
          </cell>
          <cell r="BH461" t="str">
            <v>-</v>
          </cell>
          <cell r="BI461" t="str">
            <v>-</v>
          </cell>
          <cell r="BJ461" t="str">
            <v>-</v>
          </cell>
          <cell r="BK461" t="str">
            <v>-</v>
          </cell>
          <cell r="BL461" t="str">
            <v>-</v>
          </cell>
          <cell r="BM461" t="str">
            <v>20405</v>
          </cell>
          <cell r="BN461" t="str">
            <v>-</v>
          </cell>
          <cell r="BO461" t="str">
            <v>-</v>
          </cell>
          <cell r="BP461" t="str">
            <v>-</v>
          </cell>
          <cell r="BQ461" t="str">
            <v>-</v>
          </cell>
          <cell r="BR461" t="str">
            <v>-</v>
          </cell>
          <cell r="BS461" t="str">
            <v>-</v>
          </cell>
          <cell r="BT461" t="str">
            <v>-</v>
          </cell>
          <cell r="BU461" t="str">
            <v>-</v>
          </cell>
          <cell r="BV461" t="str">
            <v>-</v>
          </cell>
          <cell r="BW461" t="str">
            <v>-</v>
          </cell>
          <cell r="BX461" t="str">
            <v>-</v>
          </cell>
          <cell r="BY461" t="str">
            <v>-</v>
          </cell>
          <cell r="CB461" t="str">
            <v>-</v>
          </cell>
          <cell r="CC461" t="str">
            <v>-</v>
          </cell>
          <cell r="CD461" t="str">
            <v>-</v>
          </cell>
          <cell r="CE461" t="str">
            <v>-</v>
          </cell>
          <cell r="CF461" t="str">
            <v>-</v>
          </cell>
          <cell r="CG461" t="str">
            <v>-</v>
          </cell>
          <cell r="CH461" t="str">
            <v>-</v>
          </cell>
          <cell r="CI461" t="str">
            <v>-</v>
          </cell>
          <cell r="CJ461" t="str">
            <v>-</v>
          </cell>
          <cell r="CK461" t="str">
            <v>-</v>
          </cell>
          <cell r="CL461" t="str">
            <v>-</v>
          </cell>
          <cell r="CM461" t="str">
            <v>-</v>
          </cell>
          <cell r="CN461" t="str">
            <v>-</v>
          </cell>
          <cell r="CO461" t="str">
            <v>-</v>
          </cell>
          <cell r="CP461" t="str">
            <v>-</v>
          </cell>
          <cell r="CQ461" t="str">
            <v>-</v>
          </cell>
          <cell r="CR461" t="str">
            <v>-</v>
          </cell>
          <cell r="CS461" t="str">
            <v>-</v>
          </cell>
          <cell r="CT461" t="str">
            <v>-</v>
          </cell>
          <cell r="CU461" t="str">
            <v>VILLA DE CHILAPA DE DÍAZ</v>
          </cell>
          <cell r="CV461" t="str">
            <v>-</v>
          </cell>
          <cell r="CW461" t="str">
            <v>-</v>
          </cell>
          <cell r="CX461" t="str">
            <v>-</v>
          </cell>
          <cell r="CY461" t="str">
            <v>-</v>
          </cell>
          <cell r="CZ461" t="str">
            <v>-</v>
          </cell>
          <cell r="DB461" t="str">
            <v>-</v>
          </cell>
          <cell r="DC461" t="str">
            <v>-</v>
          </cell>
          <cell r="DD461" t="str">
            <v>-</v>
          </cell>
          <cell r="DE461" t="str">
            <v>-</v>
          </cell>
          <cell r="DF461" t="str">
            <v>-</v>
          </cell>
          <cell r="DG461" t="str">
            <v>-</v>
          </cell>
        </row>
        <row r="462">
          <cell r="AT462" t="str">
            <v>-</v>
          </cell>
          <cell r="AU462" t="str">
            <v>-</v>
          </cell>
          <cell r="AV462" t="str">
            <v>-</v>
          </cell>
          <cell r="AW462" t="str">
            <v>-</v>
          </cell>
          <cell r="AX462" t="str">
            <v>-</v>
          </cell>
          <cell r="AY462" t="str">
            <v>-</v>
          </cell>
          <cell r="AZ462" t="str">
            <v>-</v>
          </cell>
          <cell r="BA462" t="str">
            <v>-</v>
          </cell>
          <cell r="BB462" t="str">
            <v>-</v>
          </cell>
          <cell r="BC462" t="str">
            <v>-</v>
          </cell>
          <cell r="BD462" t="str">
            <v>-</v>
          </cell>
          <cell r="BE462" t="str">
            <v>-</v>
          </cell>
          <cell r="BF462" t="str">
            <v>-</v>
          </cell>
          <cell r="BG462" t="str">
            <v>-</v>
          </cell>
          <cell r="BH462" t="str">
            <v>-</v>
          </cell>
          <cell r="BI462" t="str">
            <v>-</v>
          </cell>
          <cell r="BJ462" t="str">
            <v>-</v>
          </cell>
          <cell r="BK462" t="str">
            <v>-</v>
          </cell>
          <cell r="BL462" t="str">
            <v>-</v>
          </cell>
          <cell r="BM462" t="str">
            <v>20406</v>
          </cell>
          <cell r="BN462" t="str">
            <v>-</v>
          </cell>
          <cell r="BO462" t="str">
            <v>-</v>
          </cell>
          <cell r="BP462" t="str">
            <v>-</v>
          </cell>
          <cell r="BQ462" t="str">
            <v>-</v>
          </cell>
          <cell r="BR462" t="str">
            <v>-</v>
          </cell>
          <cell r="BS462" t="str">
            <v>-</v>
          </cell>
          <cell r="BT462" t="str">
            <v>-</v>
          </cell>
          <cell r="BU462" t="str">
            <v>-</v>
          </cell>
          <cell r="BV462" t="str">
            <v>-</v>
          </cell>
          <cell r="BW462" t="str">
            <v>-</v>
          </cell>
          <cell r="BX462" t="str">
            <v>-</v>
          </cell>
          <cell r="BY462" t="str">
            <v>-</v>
          </cell>
          <cell r="CB462" t="str">
            <v>-</v>
          </cell>
          <cell r="CC462" t="str">
            <v>-</v>
          </cell>
          <cell r="CD462" t="str">
            <v>-</v>
          </cell>
          <cell r="CE462" t="str">
            <v>-</v>
          </cell>
          <cell r="CF462" t="str">
            <v>-</v>
          </cell>
          <cell r="CG462" t="str">
            <v>-</v>
          </cell>
          <cell r="CH462" t="str">
            <v>-</v>
          </cell>
          <cell r="CI462" t="str">
            <v>-</v>
          </cell>
          <cell r="CJ462" t="str">
            <v>-</v>
          </cell>
          <cell r="CK462" t="str">
            <v>-</v>
          </cell>
          <cell r="CL462" t="str">
            <v>-</v>
          </cell>
          <cell r="CM462" t="str">
            <v>-</v>
          </cell>
          <cell r="CN462" t="str">
            <v>-</v>
          </cell>
          <cell r="CO462" t="str">
            <v>-</v>
          </cell>
          <cell r="CP462" t="str">
            <v>-</v>
          </cell>
          <cell r="CQ462" t="str">
            <v>-</v>
          </cell>
          <cell r="CR462" t="str">
            <v>-</v>
          </cell>
          <cell r="CS462" t="str">
            <v>-</v>
          </cell>
          <cell r="CT462" t="str">
            <v>-</v>
          </cell>
          <cell r="CU462" t="str">
            <v>SANTA MARÍA CHILCHOTLA</v>
          </cell>
          <cell r="CV462" t="str">
            <v>-</v>
          </cell>
          <cell r="CW462" t="str">
            <v>-</v>
          </cell>
          <cell r="CX462" t="str">
            <v>-</v>
          </cell>
          <cell r="CY462" t="str">
            <v>-</v>
          </cell>
          <cell r="CZ462" t="str">
            <v>-</v>
          </cell>
          <cell r="DB462" t="str">
            <v>-</v>
          </cell>
          <cell r="DC462" t="str">
            <v>-</v>
          </cell>
          <cell r="DD462" t="str">
            <v>-</v>
          </cell>
          <cell r="DE462" t="str">
            <v>-</v>
          </cell>
          <cell r="DF462" t="str">
            <v>-</v>
          </cell>
          <cell r="DG462" t="str">
            <v>-</v>
          </cell>
        </row>
        <row r="463">
          <cell r="AT463" t="str">
            <v>-</v>
          </cell>
          <cell r="AU463" t="str">
            <v>-</v>
          </cell>
          <cell r="AV463" t="str">
            <v>-</v>
          </cell>
          <cell r="AW463" t="str">
            <v>-</v>
          </cell>
          <cell r="AX463" t="str">
            <v>-</v>
          </cell>
          <cell r="AY463" t="str">
            <v>-</v>
          </cell>
          <cell r="AZ463" t="str">
            <v>-</v>
          </cell>
          <cell r="BA463" t="str">
            <v>-</v>
          </cell>
          <cell r="BB463" t="str">
            <v>-</v>
          </cell>
          <cell r="BC463" t="str">
            <v>-</v>
          </cell>
          <cell r="BD463" t="str">
            <v>-</v>
          </cell>
          <cell r="BE463" t="str">
            <v>-</v>
          </cell>
          <cell r="BF463" t="str">
            <v>-</v>
          </cell>
          <cell r="BG463" t="str">
            <v>-</v>
          </cell>
          <cell r="BH463" t="str">
            <v>-</v>
          </cell>
          <cell r="BI463" t="str">
            <v>-</v>
          </cell>
          <cell r="BJ463" t="str">
            <v>-</v>
          </cell>
          <cell r="BK463" t="str">
            <v>-</v>
          </cell>
          <cell r="BL463" t="str">
            <v>-</v>
          </cell>
          <cell r="BM463" t="str">
            <v>20407</v>
          </cell>
          <cell r="BN463" t="str">
            <v>-</v>
          </cell>
          <cell r="BO463" t="str">
            <v>-</v>
          </cell>
          <cell r="BP463" t="str">
            <v>-</v>
          </cell>
          <cell r="BQ463" t="str">
            <v>-</v>
          </cell>
          <cell r="BR463" t="str">
            <v>-</v>
          </cell>
          <cell r="BS463" t="str">
            <v>-</v>
          </cell>
          <cell r="BT463" t="str">
            <v>-</v>
          </cell>
          <cell r="BU463" t="str">
            <v>-</v>
          </cell>
          <cell r="BV463" t="str">
            <v>-</v>
          </cell>
          <cell r="BW463" t="str">
            <v>-</v>
          </cell>
          <cell r="BX463" t="str">
            <v>-</v>
          </cell>
          <cell r="BY463" t="str">
            <v>-</v>
          </cell>
          <cell r="CB463" t="str">
            <v>-</v>
          </cell>
          <cell r="CC463" t="str">
            <v>-</v>
          </cell>
          <cell r="CD463" t="str">
            <v>-</v>
          </cell>
          <cell r="CE463" t="str">
            <v>-</v>
          </cell>
          <cell r="CF463" t="str">
            <v>-</v>
          </cell>
          <cell r="CG463" t="str">
            <v>-</v>
          </cell>
          <cell r="CH463" t="str">
            <v>-</v>
          </cell>
          <cell r="CI463" t="str">
            <v>-</v>
          </cell>
          <cell r="CJ463" t="str">
            <v>-</v>
          </cell>
          <cell r="CK463" t="str">
            <v>-</v>
          </cell>
          <cell r="CL463" t="str">
            <v>-</v>
          </cell>
          <cell r="CM463" t="str">
            <v>-</v>
          </cell>
          <cell r="CN463" t="str">
            <v>-</v>
          </cell>
          <cell r="CO463" t="str">
            <v>-</v>
          </cell>
          <cell r="CP463" t="str">
            <v>-</v>
          </cell>
          <cell r="CQ463" t="str">
            <v>-</v>
          </cell>
          <cell r="CR463" t="str">
            <v>-</v>
          </cell>
          <cell r="CS463" t="str">
            <v>-</v>
          </cell>
          <cell r="CT463" t="str">
            <v>-</v>
          </cell>
          <cell r="CU463" t="str">
            <v>SANTA MARÍA CHIMALAPA</v>
          </cell>
          <cell r="CV463" t="str">
            <v>-</v>
          </cell>
          <cell r="CW463" t="str">
            <v>-</v>
          </cell>
          <cell r="CX463" t="str">
            <v>-</v>
          </cell>
          <cell r="CY463" t="str">
            <v>-</v>
          </cell>
          <cell r="CZ463" t="str">
            <v>-</v>
          </cell>
          <cell r="DB463" t="str">
            <v>-</v>
          </cell>
          <cell r="DC463" t="str">
            <v>-</v>
          </cell>
          <cell r="DD463" t="str">
            <v>-</v>
          </cell>
          <cell r="DE463" t="str">
            <v>-</v>
          </cell>
          <cell r="DF463" t="str">
            <v>-</v>
          </cell>
          <cell r="DG463" t="str">
            <v>-</v>
          </cell>
        </row>
        <row r="464">
          <cell r="AT464" t="str">
            <v>-</v>
          </cell>
          <cell r="AU464" t="str">
            <v>-</v>
          </cell>
          <cell r="AV464" t="str">
            <v>-</v>
          </cell>
          <cell r="AW464" t="str">
            <v>-</v>
          </cell>
          <cell r="AX464" t="str">
            <v>-</v>
          </cell>
          <cell r="AY464" t="str">
            <v>-</v>
          </cell>
          <cell r="AZ464" t="str">
            <v>-</v>
          </cell>
          <cell r="BA464" t="str">
            <v>-</v>
          </cell>
          <cell r="BB464" t="str">
            <v>-</v>
          </cell>
          <cell r="BC464" t="str">
            <v>-</v>
          </cell>
          <cell r="BD464" t="str">
            <v>-</v>
          </cell>
          <cell r="BE464" t="str">
            <v>-</v>
          </cell>
          <cell r="BF464" t="str">
            <v>-</v>
          </cell>
          <cell r="BG464" t="str">
            <v>-</v>
          </cell>
          <cell r="BH464" t="str">
            <v>-</v>
          </cell>
          <cell r="BI464" t="str">
            <v>-</v>
          </cell>
          <cell r="BJ464" t="str">
            <v>-</v>
          </cell>
          <cell r="BK464" t="str">
            <v>-</v>
          </cell>
          <cell r="BL464" t="str">
            <v>-</v>
          </cell>
          <cell r="BM464" t="str">
            <v>20408</v>
          </cell>
          <cell r="BN464" t="str">
            <v>-</v>
          </cell>
          <cell r="BO464" t="str">
            <v>-</v>
          </cell>
          <cell r="BP464" t="str">
            <v>-</v>
          </cell>
          <cell r="BQ464" t="str">
            <v>-</v>
          </cell>
          <cell r="BR464" t="str">
            <v>-</v>
          </cell>
          <cell r="BS464" t="str">
            <v>-</v>
          </cell>
          <cell r="BT464" t="str">
            <v>-</v>
          </cell>
          <cell r="BU464" t="str">
            <v>-</v>
          </cell>
          <cell r="BV464" t="str">
            <v>-</v>
          </cell>
          <cell r="BW464" t="str">
            <v>-</v>
          </cell>
          <cell r="BX464" t="str">
            <v>-</v>
          </cell>
          <cell r="BY464" t="str">
            <v>-</v>
          </cell>
          <cell r="CB464" t="str">
            <v>-</v>
          </cell>
          <cell r="CC464" t="str">
            <v>-</v>
          </cell>
          <cell r="CD464" t="str">
            <v>-</v>
          </cell>
          <cell r="CE464" t="str">
            <v>-</v>
          </cell>
          <cell r="CF464" t="str">
            <v>-</v>
          </cell>
          <cell r="CG464" t="str">
            <v>-</v>
          </cell>
          <cell r="CH464" t="str">
            <v>-</v>
          </cell>
          <cell r="CI464" t="str">
            <v>-</v>
          </cell>
          <cell r="CJ464" t="str">
            <v>-</v>
          </cell>
          <cell r="CK464" t="str">
            <v>-</v>
          </cell>
          <cell r="CL464" t="str">
            <v>-</v>
          </cell>
          <cell r="CM464" t="str">
            <v>-</v>
          </cell>
          <cell r="CN464" t="str">
            <v>-</v>
          </cell>
          <cell r="CO464" t="str">
            <v>-</v>
          </cell>
          <cell r="CP464" t="str">
            <v>-</v>
          </cell>
          <cell r="CQ464" t="str">
            <v>-</v>
          </cell>
          <cell r="CR464" t="str">
            <v>-</v>
          </cell>
          <cell r="CS464" t="str">
            <v>-</v>
          </cell>
          <cell r="CT464" t="str">
            <v>-</v>
          </cell>
          <cell r="CU464" t="str">
            <v>SANTA MARÍA DEL ROSARIO</v>
          </cell>
          <cell r="CV464" t="str">
            <v>-</v>
          </cell>
          <cell r="CW464" t="str">
            <v>-</v>
          </cell>
          <cell r="CX464" t="str">
            <v>-</v>
          </cell>
          <cell r="CY464" t="str">
            <v>-</v>
          </cell>
          <cell r="CZ464" t="str">
            <v>-</v>
          </cell>
          <cell r="DB464" t="str">
            <v>-</v>
          </cell>
          <cell r="DC464" t="str">
            <v>-</v>
          </cell>
          <cell r="DD464" t="str">
            <v>-</v>
          </cell>
          <cell r="DE464" t="str">
            <v>-</v>
          </cell>
          <cell r="DF464" t="str">
            <v>-</v>
          </cell>
          <cell r="DG464" t="str">
            <v>-</v>
          </cell>
        </row>
        <row r="465">
          <cell r="AT465" t="str">
            <v>-</v>
          </cell>
          <cell r="AU465" t="str">
            <v>-</v>
          </cell>
          <cell r="AV465" t="str">
            <v>-</v>
          </cell>
          <cell r="AW465" t="str">
            <v>-</v>
          </cell>
          <cell r="AX465" t="str">
            <v>-</v>
          </cell>
          <cell r="AY465" t="str">
            <v>-</v>
          </cell>
          <cell r="AZ465" t="str">
            <v>-</v>
          </cell>
          <cell r="BA465" t="str">
            <v>-</v>
          </cell>
          <cell r="BB465" t="str">
            <v>-</v>
          </cell>
          <cell r="BC465" t="str">
            <v>-</v>
          </cell>
          <cell r="BD465" t="str">
            <v>-</v>
          </cell>
          <cell r="BE465" t="str">
            <v>-</v>
          </cell>
          <cell r="BF465" t="str">
            <v>-</v>
          </cell>
          <cell r="BG465" t="str">
            <v>-</v>
          </cell>
          <cell r="BH465" t="str">
            <v>-</v>
          </cell>
          <cell r="BI465" t="str">
            <v>-</v>
          </cell>
          <cell r="BJ465" t="str">
            <v>-</v>
          </cell>
          <cell r="BK465" t="str">
            <v>-</v>
          </cell>
          <cell r="BL465" t="str">
            <v>-</v>
          </cell>
          <cell r="BM465" t="str">
            <v>20409</v>
          </cell>
          <cell r="BN465" t="str">
            <v>-</v>
          </cell>
          <cell r="BO465" t="str">
            <v>-</v>
          </cell>
          <cell r="BP465" t="str">
            <v>-</v>
          </cell>
          <cell r="BQ465" t="str">
            <v>-</v>
          </cell>
          <cell r="BR465" t="str">
            <v>-</v>
          </cell>
          <cell r="BS465" t="str">
            <v>-</v>
          </cell>
          <cell r="BT465" t="str">
            <v>-</v>
          </cell>
          <cell r="BU465" t="str">
            <v>-</v>
          </cell>
          <cell r="BV465" t="str">
            <v>-</v>
          </cell>
          <cell r="BW465" t="str">
            <v>-</v>
          </cell>
          <cell r="BX465" t="str">
            <v>-</v>
          </cell>
          <cell r="BY465" t="str">
            <v>-</v>
          </cell>
          <cell r="CB465" t="str">
            <v>-</v>
          </cell>
          <cell r="CC465" t="str">
            <v>-</v>
          </cell>
          <cell r="CD465" t="str">
            <v>-</v>
          </cell>
          <cell r="CE465" t="str">
            <v>-</v>
          </cell>
          <cell r="CF465" t="str">
            <v>-</v>
          </cell>
          <cell r="CG465" t="str">
            <v>-</v>
          </cell>
          <cell r="CH465" t="str">
            <v>-</v>
          </cell>
          <cell r="CI465" t="str">
            <v>-</v>
          </cell>
          <cell r="CJ465" t="str">
            <v>-</v>
          </cell>
          <cell r="CK465" t="str">
            <v>-</v>
          </cell>
          <cell r="CL465" t="str">
            <v>-</v>
          </cell>
          <cell r="CM465" t="str">
            <v>-</v>
          </cell>
          <cell r="CN465" t="str">
            <v>-</v>
          </cell>
          <cell r="CO465" t="str">
            <v>-</v>
          </cell>
          <cell r="CP465" t="str">
            <v>-</v>
          </cell>
          <cell r="CQ465" t="str">
            <v>-</v>
          </cell>
          <cell r="CR465" t="str">
            <v>-</v>
          </cell>
          <cell r="CS465" t="str">
            <v>-</v>
          </cell>
          <cell r="CT465" t="str">
            <v>-</v>
          </cell>
          <cell r="CU465" t="str">
            <v>SANTA MARÍA DEL TULE</v>
          </cell>
          <cell r="CV465" t="str">
            <v>-</v>
          </cell>
          <cell r="CW465" t="str">
            <v>-</v>
          </cell>
          <cell r="CX465" t="str">
            <v>-</v>
          </cell>
          <cell r="CY465" t="str">
            <v>-</v>
          </cell>
          <cell r="CZ465" t="str">
            <v>-</v>
          </cell>
          <cell r="DB465" t="str">
            <v>-</v>
          </cell>
          <cell r="DC465" t="str">
            <v>-</v>
          </cell>
          <cell r="DD465" t="str">
            <v>-</v>
          </cell>
          <cell r="DE465" t="str">
            <v>-</v>
          </cell>
          <cell r="DF465" t="str">
            <v>-</v>
          </cell>
          <cell r="DG465" t="str">
            <v>-</v>
          </cell>
        </row>
        <row r="466">
          <cell r="AT466" t="str">
            <v>-</v>
          </cell>
          <cell r="AU466" t="str">
            <v>-</v>
          </cell>
          <cell r="AV466" t="str">
            <v>-</v>
          </cell>
          <cell r="AW466" t="str">
            <v>-</v>
          </cell>
          <cell r="AX466" t="str">
            <v>-</v>
          </cell>
          <cell r="AY466" t="str">
            <v>-</v>
          </cell>
          <cell r="AZ466" t="str">
            <v>-</v>
          </cell>
          <cell r="BA466" t="str">
            <v>-</v>
          </cell>
          <cell r="BB466" t="str">
            <v>-</v>
          </cell>
          <cell r="BC466" t="str">
            <v>-</v>
          </cell>
          <cell r="BD466" t="str">
            <v>-</v>
          </cell>
          <cell r="BE466" t="str">
            <v>-</v>
          </cell>
          <cell r="BF466" t="str">
            <v>-</v>
          </cell>
          <cell r="BG466" t="str">
            <v>-</v>
          </cell>
          <cell r="BH466" t="str">
            <v>-</v>
          </cell>
          <cell r="BI466" t="str">
            <v>-</v>
          </cell>
          <cell r="BJ466" t="str">
            <v>-</v>
          </cell>
          <cell r="BK466" t="str">
            <v>-</v>
          </cell>
          <cell r="BL466" t="str">
            <v>-</v>
          </cell>
          <cell r="BM466" t="str">
            <v>20410</v>
          </cell>
          <cell r="BN466" t="str">
            <v>-</v>
          </cell>
          <cell r="BO466" t="str">
            <v>-</v>
          </cell>
          <cell r="BP466" t="str">
            <v>-</v>
          </cell>
          <cell r="BQ466" t="str">
            <v>-</v>
          </cell>
          <cell r="BR466" t="str">
            <v>-</v>
          </cell>
          <cell r="BS466" t="str">
            <v>-</v>
          </cell>
          <cell r="BT466" t="str">
            <v>-</v>
          </cell>
          <cell r="BU466" t="str">
            <v>-</v>
          </cell>
          <cell r="BV466" t="str">
            <v>-</v>
          </cell>
          <cell r="BW466" t="str">
            <v>-</v>
          </cell>
          <cell r="BX466" t="str">
            <v>-</v>
          </cell>
          <cell r="BY466" t="str">
            <v>-</v>
          </cell>
          <cell r="CB466" t="str">
            <v>-</v>
          </cell>
          <cell r="CC466" t="str">
            <v>-</v>
          </cell>
          <cell r="CD466" t="str">
            <v>-</v>
          </cell>
          <cell r="CE466" t="str">
            <v>-</v>
          </cell>
          <cell r="CF466" t="str">
            <v>-</v>
          </cell>
          <cell r="CG466" t="str">
            <v>-</v>
          </cell>
          <cell r="CH466" t="str">
            <v>-</v>
          </cell>
          <cell r="CI466" t="str">
            <v>-</v>
          </cell>
          <cell r="CJ466" t="str">
            <v>-</v>
          </cell>
          <cell r="CK466" t="str">
            <v>-</v>
          </cell>
          <cell r="CL466" t="str">
            <v>-</v>
          </cell>
          <cell r="CM466" t="str">
            <v>-</v>
          </cell>
          <cell r="CN466" t="str">
            <v>-</v>
          </cell>
          <cell r="CO466" t="str">
            <v>-</v>
          </cell>
          <cell r="CP466" t="str">
            <v>-</v>
          </cell>
          <cell r="CQ466" t="str">
            <v>-</v>
          </cell>
          <cell r="CR466" t="str">
            <v>-</v>
          </cell>
          <cell r="CS466" t="str">
            <v>-</v>
          </cell>
          <cell r="CT466" t="str">
            <v>-</v>
          </cell>
          <cell r="CU466" t="str">
            <v>SANTA MARÍA ECATEPEC</v>
          </cell>
          <cell r="CV466" t="str">
            <v>-</v>
          </cell>
          <cell r="CW466" t="str">
            <v>-</v>
          </cell>
          <cell r="CX466" t="str">
            <v>-</v>
          </cell>
          <cell r="CY466" t="str">
            <v>-</v>
          </cell>
          <cell r="CZ466" t="str">
            <v>-</v>
          </cell>
          <cell r="DB466" t="str">
            <v>-</v>
          </cell>
          <cell r="DC466" t="str">
            <v>-</v>
          </cell>
          <cell r="DD466" t="str">
            <v>-</v>
          </cell>
          <cell r="DE466" t="str">
            <v>-</v>
          </cell>
          <cell r="DF466" t="str">
            <v>-</v>
          </cell>
          <cell r="DG466" t="str">
            <v>-</v>
          </cell>
        </row>
        <row r="467">
          <cell r="AT467" t="str">
            <v>-</v>
          </cell>
          <cell r="AU467" t="str">
            <v>-</v>
          </cell>
          <cell r="AV467" t="str">
            <v>-</v>
          </cell>
          <cell r="AW467" t="str">
            <v>-</v>
          </cell>
          <cell r="AX467" t="str">
            <v>-</v>
          </cell>
          <cell r="AY467" t="str">
            <v>-</v>
          </cell>
          <cell r="AZ467" t="str">
            <v>-</v>
          </cell>
          <cell r="BA467" t="str">
            <v>-</v>
          </cell>
          <cell r="BB467" t="str">
            <v>-</v>
          </cell>
          <cell r="BC467" t="str">
            <v>-</v>
          </cell>
          <cell r="BD467" t="str">
            <v>-</v>
          </cell>
          <cell r="BE467" t="str">
            <v>-</v>
          </cell>
          <cell r="BF467" t="str">
            <v>-</v>
          </cell>
          <cell r="BG467" t="str">
            <v>-</v>
          </cell>
          <cell r="BH467" t="str">
            <v>-</v>
          </cell>
          <cell r="BI467" t="str">
            <v>-</v>
          </cell>
          <cell r="BJ467" t="str">
            <v>-</v>
          </cell>
          <cell r="BK467" t="str">
            <v>-</v>
          </cell>
          <cell r="BL467" t="str">
            <v>-</v>
          </cell>
          <cell r="BM467" t="str">
            <v>20411</v>
          </cell>
          <cell r="BN467" t="str">
            <v>-</v>
          </cell>
          <cell r="BO467" t="str">
            <v>-</v>
          </cell>
          <cell r="BP467" t="str">
            <v>-</v>
          </cell>
          <cell r="BQ467" t="str">
            <v>-</v>
          </cell>
          <cell r="BR467" t="str">
            <v>-</v>
          </cell>
          <cell r="BS467" t="str">
            <v>-</v>
          </cell>
          <cell r="BT467" t="str">
            <v>-</v>
          </cell>
          <cell r="BU467" t="str">
            <v>-</v>
          </cell>
          <cell r="BV467" t="str">
            <v>-</v>
          </cell>
          <cell r="BW467" t="str">
            <v>-</v>
          </cell>
          <cell r="BX467" t="str">
            <v>-</v>
          </cell>
          <cell r="BY467" t="str">
            <v>-</v>
          </cell>
          <cell r="CB467" t="str">
            <v>-</v>
          </cell>
          <cell r="CC467" t="str">
            <v>-</v>
          </cell>
          <cell r="CD467" t="str">
            <v>-</v>
          </cell>
          <cell r="CE467" t="str">
            <v>-</v>
          </cell>
          <cell r="CF467" t="str">
            <v>-</v>
          </cell>
          <cell r="CG467" t="str">
            <v>-</v>
          </cell>
          <cell r="CH467" t="str">
            <v>-</v>
          </cell>
          <cell r="CI467" t="str">
            <v>-</v>
          </cell>
          <cell r="CJ467" t="str">
            <v>-</v>
          </cell>
          <cell r="CK467" t="str">
            <v>-</v>
          </cell>
          <cell r="CL467" t="str">
            <v>-</v>
          </cell>
          <cell r="CM467" t="str">
            <v>-</v>
          </cell>
          <cell r="CN467" t="str">
            <v>-</v>
          </cell>
          <cell r="CO467" t="str">
            <v>-</v>
          </cell>
          <cell r="CP467" t="str">
            <v>-</v>
          </cell>
          <cell r="CQ467" t="str">
            <v>-</v>
          </cell>
          <cell r="CR467" t="str">
            <v>-</v>
          </cell>
          <cell r="CS467" t="str">
            <v>-</v>
          </cell>
          <cell r="CT467" t="str">
            <v>-</v>
          </cell>
          <cell r="CU467" t="str">
            <v>SANTA MARÍA GUELACÉ</v>
          </cell>
          <cell r="CV467" t="str">
            <v>-</v>
          </cell>
          <cell r="CW467" t="str">
            <v>-</v>
          </cell>
          <cell r="CX467" t="str">
            <v>-</v>
          </cell>
          <cell r="CY467" t="str">
            <v>-</v>
          </cell>
          <cell r="CZ467" t="str">
            <v>-</v>
          </cell>
          <cell r="DB467" t="str">
            <v>-</v>
          </cell>
          <cell r="DC467" t="str">
            <v>-</v>
          </cell>
          <cell r="DD467" t="str">
            <v>-</v>
          </cell>
          <cell r="DE467" t="str">
            <v>-</v>
          </cell>
          <cell r="DF467" t="str">
            <v>-</v>
          </cell>
          <cell r="DG467" t="str">
            <v>-</v>
          </cell>
        </row>
        <row r="468">
          <cell r="AT468" t="str">
            <v>-</v>
          </cell>
          <cell r="AU468" t="str">
            <v>-</v>
          </cell>
          <cell r="AV468" t="str">
            <v>-</v>
          </cell>
          <cell r="AW468" t="str">
            <v>-</v>
          </cell>
          <cell r="AX468" t="str">
            <v>-</v>
          </cell>
          <cell r="AY468" t="str">
            <v>-</v>
          </cell>
          <cell r="AZ468" t="str">
            <v>-</v>
          </cell>
          <cell r="BA468" t="str">
            <v>-</v>
          </cell>
          <cell r="BB468" t="str">
            <v>-</v>
          </cell>
          <cell r="BC468" t="str">
            <v>-</v>
          </cell>
          <cell r="BD468" t="str">
            <v>-</v>
          </cell>
          <cell r="BE468" t="str">
            <v>-</v>
          </cell>
          <cell r="BF468" t="str">
            <v>-</v>
          </cell>
          <cell r="BG468" t="str">
            <v>-</v>
          </cell>
          <cell r="BH468" t="str">
            <v>-</v>
          </cell>
          <cell r="BI468" t="str">
            <v>-</v>
          </cell>
          <cell r="BJ468" t="str">
            <v>-</v>
          </cell>
          <cell r="BK468" t="str">
            <v>-</v>
          </cell>
          <cell r="BL468" t="str">
            <v>-</v>
          </cell>
          <cell r="BM468" t="str">
            <v>20412</v>
          </cell>
          <cell r="BN468" t="str">
            <v>-</v>
          </cell>
          <cell r="BO468" t="str">
            <v>-</v>
          </cell>
          <cell r="BP468" t="str">
            <v>-</v>
          </cell>
          <cell r="BQ468" t="str">
            <v>-</v>
          </cell>
          <cell r="BR468" t="str">
            <v>-</v>
          </cell>
          <cell r="BS468" t="str">
            <v>-</v>
          </cell>
          <cell r="BT468" t="str">
            <v>-</v>
          </cell>
          <cell r="BU468" t="str">
            <v>-</v>
          </cell>
          <cell r="BV468" t="str">
            <v>-</v>
          </cell>
          <cell r="BW468" t="str">
            <v>-</v>
          </cell>
          <cell r="BX468" t="str">
            <v>-</v>
          </cell>
          <cell r="BY468" t="str">
            <v>-</v>
          </cell>
          <cell r="CB468" t="str">
            <v>-</v>
          </cell>
          <cell r="CC468" t="str">
            <v>-</v>
          </cell>
          <cell r="CD468" t="str">
            <v>-</v>
          </cell>
          <cell r="CE468" t="str">
            <v>-</v>
          </cell>
          <cell r="CF468" t="str">
            <v>-</v>
          </cell>
          <cell r="CG468" t="str">
            <v>-</v>
          </cell>
          <cell r="CH468" t="str">
            <v>-</v>
          </cell>
          <cell r="CI468" t="str">
            <v>-</v>
          </cell>
          <cell r="CJ468" t="str">
            <v>-</v>
          </cell>
          <cell r="CK468" t="str">
            <v>-</v>
          </cell>
          <cell r="CL468" t="str">
            <v>-</v>
          </cell>
          <cell r="CM468" t="str">
            <v>-</v>
          </cell>
          <cell r="CN468" t="str">
            <v>-</v>
          </cell>
          <cell r="CO468" t="str">
            <v>-</v>
          </cell>
          <cell r="CP468" t="str">
            <v>-</v>
          </cell>
          <cell r="CQ468" t="str">
            <v>-</v>
          </cell>
          <cell r="CR468" t="str">
            <v>-</v>
          </cell>
          <cell r="CS468" t="str">
            <v>-</v>
          </cell>
          <cell r="CT468" t="str">
            <v>-</v>
          </cell>
          <cell r="CU468" t="str">
            <v>SANTA MARÍA GUIENAGATI</v>
          </cell>
          <cell r="CV468" t="str">
            <v>-</v>
          </cell>
          <cell r="CW468" t="str">
            <v>-</v>
          </cell>
          <cell r="CX468" t="str">
            <v>-</v>
          </cell>
          <cell r="CY468" t="str">
            <v>-</v>
          </cell>
          <cell r="CZ468" t="str">
            <v>-</v>
          </cell>
          <cell r="DB468" t="str">
            <v>-</v>
          </cell>
          <cell r="DC468" t="str">
            <v>-</v>
          </cell>
          <cell r="DD468" t="str">
            <v>-</v>
          </cell>
          <cell r="DE468" t="str">
            <v>-</v>
          </cell>
          <cell r="DF468" t="str">
            <v>-</v>
          </cell>
          <cell r="DG468" t="str">
            <v>-</v>
          </cell>
        </row>
        <row r="469">
          <cell r="AT469" t="str">
            <v>-</v>
          </cell>
          <cell r="AU469" t="str">
            <v>-</v>
          </cell>
          <cell r="AV469" t="str">
            <v>-</v>
          </cell>
          <cell r="AW469" t="str">
            <v>-</v>
          </cell>
          <cell r="AX469" t="str">
            <v>-</v>
          </cell>
          <cell r="AY469" t="str">
            <v>-</v>
          </cell>
          <cell r="AZ469" t="str">
            <v>-</v>
          </cell>
          <cell r="BA469" t="str">
            <v>-</v>
          </cell>
          <cell r="BB469" t="str">
            <v>-</v>
          </cell>
          <cell r="BC469" t="str">
            <v>-</v>
          </cell>
          <cell r="BD469" t="str">
            <v>-</v>
          </cell>
          <cell r="BE469" t="str">
            <v>-</v>
          </cell>
          <cell r="BF469" t="str">
            <v>-</v>
          </cell>
          <cell r="BG469" t="str">
            <v>-</v>
          </cell>
          <cell r="BH469" t="str">
            <v>-</v>
          </cell>
          <cell r="BI469" t="str">
            <v>-</v>
          </cell>
          <cell r="BJ469" t="str">
            <v>-</v>
          </cell>
          <cell r="BK469" t="str">
            <v>-</v>
          </cell>
          <cell r="BL469" t="str">
            <v>-</v>
          </cell>
          <cell r="BM469" t="str">
            <v>20414</v>
          </cell>
          <cell r="BN469" t="str">
            <v>-</v>
          </cell>
          <cell r="BO469" t="str">
            <v>-</v>
          </cell>
          <cell r="BP469" t="str">
            <v>-</v>
          </cell>
          <cell r="BQ469" t="str">
            <v>-</v>
          </cell>
          <cell r="BR469" t="str">
            <v>-</v>
          </cell>
          <cell r="BS469" t="str">
            <v>-</v>
          </cell>
          <cell r="BT469" t="str">
            <v>-</v>
          </cell>
          <cell r="BU469" t="str">
            <v>-</v>
          </cell>
          <cell r="BV469" t="str">
            <v>-</v>
          </cell>
          <cell r="BW469" t="str">
            <v>-</v>
          </cell>
          <cell r="BX469" t="str">
            <v>-</v>
          </cell>
          <cell r="BY469" t="str">
            <v>-</v>
          </cell>
          <cell r="CB469" t="str">
            <v>-</v>
          </cell>
          <cell r="CC469" t="str">
            <v>-</v>
          </cell>
          <cell r="CD469" t="str">
            <v>-</v>
          </cell>
          <cell r="CE469" t="str">
            <v>-</v>
          </cell>
          <cell r="CF469" t="str">
            <v>-</v>
          </cell>
          <cell r="CG469" t="str">
            <v>-</v>
          </cell>
          <cell r="CH469" t="str">
            <v>-</v>
          </cell>
          <cell r="CI469" t="str">
            <v>-</v>
          </cell>
          <cell r="CJ469" t="str">
            <v>-</v>
          </cell>
          <cell r="CK469" t="str">
            <v>-</v>
          </cell>
          <cell r="CL469" t="str">
            <v>-</v>
          </cell>
          <cell r="CM469" t="str">
            <v>-</v>
          </cell>
          <cell r="CN469" t="str">
            <v>-</v>
          </cell>
          <cell r="CO469" t="str">
            <v>-</v>
          </cell>
          <cell r="CP469" t="str">
            <v>-</v>
          </cell>
          <cell r="CQ469" t="str">
            <v>-</v>
          </cell>
          <cell r="CR469" t="str">
            <v>-</v>
          </cell>
          <cell r="CS469" t="str">
            <v>-</v>
          </cell>
          <cell r="CT469" t="str">
            <v>-</v>
          </cell>
          <cell r="CU469" t="str">
            <v>SANTA MARÍA HUAZOLOTITLÁN</v>
          </cell>
          <cell r="CV469" t="str">
            <v>-</v>
          </cell>
          <cell r="CW469" t="str">
            <v>-</v>
          </cell>
          <cell r="CX469" t="str">
            <v>-</v>
          </cell>
          <cell r="CY469" t="str">
            <v>-</v>
          </cell>
          <cell r="CZ469" t="str">
            <v>-</v>
          </cell>
          <cell r="DB469" t="str">
            <v>-</v>
          </cell>
          <cell r="DC469" t="str">
            <v>-</v>
          </cell>
          <cell r="DD469" t="str">
            <v>-</v>
          </cell>
          <cell r="DE469" t="str">
            <v>-</v>
          </cell>
          <cell r="DF469" t="str">
            <v>-</v>
          </cell>
          <cell r="DG469" t="str">
            <v>-</v>
          </cell>
        </row>
        <row r="470">
          <cell r="AT470" t="str">
            <v>-</v>
          </cell>
          <cell r="AU470" t="str">
            <v>-</v>
          </cell>
          <cell r="AV470" t="str">
            <v>-</v>
          </cell>
          <cell r="AW470" t="str">
            <v>-</v>
          </cell>
          <cell r="AX470" t="str">
            <v>-</v>
          </cell>
          <cell r="AY470" t="str">
            <v>-</v>
          </cell>
          <cell r="AZ470" t="str">
            <v>-</v>
          </cell>
          <cell r="BA470" t="str">
            <v>-</v>
          </cell>
          <cell r="BB470" t="str">
            <v>-</v>
          </cell>
          <cell r="BC470" t="str">
            <v>-</v>
          </cell>
          <cell r="BD470" t="str">
            <v>-</v>
          </cell>
          <cell r="BE470" t="str">
            <v>-</v>
          </cell>
          <cell r="BF470" t="str">
            <v>-</v>
          </cell>
          <cell r="BG470" t="str">
            <v>-</v>
          </cell>
          <cell r="BH470" t="str">
            <v>-</v>
          </cell>
          <cell r="BI470" t="str">
            <v>-</v>
          </cell>
          <cell r="BJ470" t="str">
            <v>-</v>
          </cell>
          <cell r="BK470" t="str">
            <v>-</v>
          </cell>
          <cell r="BL470" t="str">
            <v>-</v>
          </cell>
          <cell r="BM470" t="str">
            <v>20415</v>
          </cell>
          <cell r="BN470" t="str">
            <v>-</v>
          </cell>
          <cell r="BO470" t="str">
            <v>-</v>
          </cell>
          <cell r="BP470" t="str">
            <v>-</v>
          </cell>
          <cell r="BQ470" t="str">
            <v>-</v>
          </cell>
          <cell r="BR470" t="str">
            <v>-</v>
          </cell>
          <cell r="BS470" t="str">
            <v>-</v>
          </cell>
          <cell r="BT470" t="str">
            <v>-</v>
          </cell>
          <cell r="BU470" t="str">
            <v>-</v>
          </cell>
          <cell r="BV470" t="str">
            <v>-</v>
          </cell>
          <cell r="BW470" t="str">
            <v>-</v>
          </cell>
          <cell r="BX470" t="str">
            <v>-</v>
          </cell>
          <cell r="BY470" t="str">
            <v>-</v>
          </cell>
          <cell r="CB470" t="str">
            <v>-</v>
          </cell>
          <cell r="CC470" t="str">
            <v>-</v>
          </cell>
          <cell r="CD470" t="str">
            <v>-</v>
          </cell>
          <cell r="CE470" t="str">
            <v>-</v>
          </cell>
          <cell r="CF470" t="str">
            <v>-</v>
          </cell>
          <cell r="CG470" t="str">
            <v>-</v>
          </cell>
          <cell r="CH470" t="str">
            <v>-</v>
          </cell>
          <cell r="CI470" t="str">
            <v>-</v>
          </cell>
          <cell r="CJ470" t="str">
            <v>-</v>
          </cell>
          <cell r="CK470" t="str">
            <v>-</v>
          </cell>
          <cell r="CL470" t="str">
            <v>-</v>
          </cell>
          <cell r="CM470" t="str">
            <v>-</v>
          </cell>
          <cell r="CN470" t="str">
            <v>-</v>
          </cell>
          <cell r="CO470" t="str">
            <v>-</v>
          </cell>
          <cell r="CP470" t="str">
            <v>-</v>
          </cell>
          <cell r="CQ470" t="str">
            <v>-</v>
          </cell>
          <cell r="CR470" t="str">
            <v>-</v>
          </cell>
          <cell r="CS470" t="str">
            <v>-</v>
          </cell>
          <cell r="CT470" t="str">
            <v>-</v>
          </cell>
          <cell r="CU470" t="str">
            <v>SANTA MARÍA IPALAPA</v>
          </cell>
          <cell r="CV470" t="str">
            <v>-</v>
          </cell>
          <cell r="CW470" t="str">
            <v>-</v>
          </cell>
          <cell r="CX470" t="str">
            <v>-</v>
          </cell>
          <cell r="CY470" t="str">
            <v>-</v>
          </cell>
          <cell r="CZ470" t="str">
            <v>-</v>
          </cell>
          <cell r="DB470" t="str">
            <v>-</v>
          </cell>
          <cell r="DC470" t="str">
            <v>-</v>
          </cell>
          <cell r="DD470" t="str">
            <v>-</v>
          </cell>
          <cell r="DE470" t="str">
            <v>-</v>
          </cell>
          <cell r="DF470" t="str">
            <v>-</v>
          </cell>
          <cell r="DG470" t="str">
            <v>-</v>
          </cell>
        </row>
        <row r="471">
          <cell r="AT471" t="str">
            <v>-</v>
          </cell>
          <cell r="AU471" t="str">
            <v>-</v>
          </cell>
          <cell r="AV471" t="str">
            <v>-</v>
          </cell>
          <cell r="AW471" t="str">
            <v>-</v>
          </cell>
          <cell r="AX471" t="str">
            <v>-</v>
          </cell>
          <cell r="AY471" t="str">
            <v>-</v>
          </cell>
          <cell r="AZ471" t="str">
            <v>-</v>
          </cell>
          <cell r="BA471" t="str">
            <v>-</v>
          </cell>
          <cell r="BB471" t="str">
            <v>-</v>
          </cell>
          <cell r="BC471" t="str">
            <v>-</v>
          </cell>
          <cell r="BD471" t="str">
            <v>-</v>
          </cell>
          <cell r="BE471" t="str">
            <v>-</v>
          </cell>
          <cell r="BF471" t="str">
            <v>-</v>
          </cell>
          <cell r="BG471" t="str">
            <v>-</v>
          </cell>
          <cell r="BH471" t="str">
            <v>-</v>
          </cell>
          <cell r="BI471" t="str">
            <v>-</v>
          </cell>
          <cell r="BJ471" t="str">
            <v>-</v>
          </cell>
          <cell r="BK471" t="str">
            <v>-</v>
          </cell>
          <cell r="BL471" t="str">
            <v>-</v>
          </cell>
          <cell r="BM471" t="str">
            <v>20416</v>
          </cell>
          <cell r="BN471" t="str">
            <v>-</v>
          </cell>
          <cell r="BO471" t="str">
            <v>-</v>
          </cell>
          <cell r="BP471" t="str">
            <v>-</v>
          </cell>
          <cell r="BQ471" t="str">
            <v>-</v>
          </cell>
          <cell r="BR471" t="str">
            <v>-</v>
          </cell>
          <cell r="BS471" t="str">
            <v>-</v>
          </cell>
          <cell r="BT471" t="str">
            <v>-</v>
          </cell>
          <cell r="BU471" t="str">
            <v>-</v>
          </cell>
          <cell r="BV471" t="str">
            <v>-</v>
          </cell>
          <cell r="BW471" t="str">
            <v>-</v>
          </cell>
          <cell r="BX471" t="str">
            <v>-</v>
          </cell>
          <cell r="BY471" t="str">
            <v>-</v>
          </cell>
          <cell r="CB471" t="str">
            <v>-</v>
          </cell>
          <cell r="CC471" t="str">
            <v>-</v>
          </cell>
          <cell r="CD471" t="str">
            <v>-</v>
          </cell>
          <cell r="CE471" t="str">
            <v>-</v>
          </cell>
          <cell r="CF471" t="str">
            <v>-</v>
          </cell>
          <cell r="CG471" t="str">
            <v>-</v>
          </cell>
          <cell r="CH471" t="str">
            <v>-</v>
          </cell>
          <cell r="CI471" t="str">
            <v>-</v>
          </cell>
          <cell r="CJ471" t="str">
            <v>-</v>
          </cell>
          <cell r="CK471" t="str">
            <v>-</v>
          </cell>
          <cell r="CL471" t="str">
            <v>-</v>
          </cell>
          <cell r="CM471" t="str">
            <v>-</v>
          </cell>
          <cell r="CN471" t="str">
            <v>-</v>
          </cell>
          <cell r="CO471" t="str">
            <v>-</v>
          </cell>
          <cell r="CP471" t="str">
            <v>-</v>
          </cell>
          <cell r="CQ471" t="str">
            <v>-</v>
          </cell>
          <cell r="CR471" t="str">
            <v>-</v>
          </cell>
          <cell r="CS471" t="str">
            <v>-</v>
          </cell>
          <cell r="CT471" t="str">
            <v>-</v>
          </cell>
          <cell r="CU471" t="str">
            <v>SANTA MARÍA IXCATLÁN</v>
          </cell>
          <cell r="CV471" t="str">
            <v>-</v>
          </cell>
          <cell r="CW471" t="str">
            <v>-</v>
          </cell>
          <cell r="CX471" t="str">
            <v>-</v>
          </cell>
          <cell r="CY471" t="str">
            <v>-</v>
          </cell>
          <cell r="CZ471" t="str">
            <v>-</v>
          </cell>
          <cell r="DB471" t="str">
            <v>-</v>
          </cell>
          <cell r="DC471" t="str">
            <v>-</v>
          </cell>
          <cell r="DD471" t="str">
            <v>-</v>
          </cell>
          <cell r="DE471" t="str">
            <v>-</v>
          </cell>
          <cell r="DF471" t="str">
            <v>-</v>
          </cell>
          <cell r="DG471" t="str">
            <v>-</v>
          </cell>
        </row>
        <row r="472">
          <cell r="AT472" t="str">
            <v>-</v>
          </cell>
          <cell r="AU472" t="str">
            <v>-</v>
          </cell>
          <cell r="AV472" t="str">
            <v>-</v>
          </cell>
          <cell r="AW472" t="str">
            <v>-</v>
          </cell>
          <cell r="AX472" t="str">
            <v>-</v>
          </cell>
          <cell r="AY472" t="str">
            <v>-</v>
          </cell>
          <cell r="AZ472" t="str">
            <v>-</v>
          </cell>
          <cell r="BA472" t="str">
            <v>-</v>
          </cell>
          <cell r="BB472" t="str">
            <v>-</v>
          </cell>
          <cell r="BC472" t="str">
            <v>-</v>
          </cell>
          <cell r="BD472" t="str">
            <v>-</v>
          </cell>
          <cell r="BE472" t="str">
            <v>-</v>
          </cell>
          <cell r="BF472" t="str">
            <v>-</v>
          </cell>
          <cell r="BG472" t="str">
            <v>-</v>
          </cell>
          <cell r="BH472" t="str">
            <v>-</v>
          </cell>
          <cell r="BI472" t="str">
            <v>-</v>
          </cell>
          <cell r="BJ472" t="str">
            <v>-</v>
          </cell>
          <cell r="BK472" t="str">
            <v>-</v>
          </cell>
          <cell r="BL472" t="str">
            <v>-</v>
          </cell>
          <cell r="BM472" t="str">
            <v>20417</v>
          </cell>
          <cell r="BN472" t="str">
            <v>-</v>
          </cell>
          <cell r="BO472" t="str">
            <v>-</v>
          </cell>
          <cell r="BP472" t="str">
            <v>-</v>
          </cell>
          <cell r="BQ472" t="str">
            <v>-</v>
          </cell>
          <cell r="BR472" t="str">
            <v>-</v>
          </cell>
          <cell r="BS472" t="str">
            <v>-</v>
          </cell>
          <cell r="BT472" t="str">
            <v>-</v>
          </cell>
          <cell r="BU472" t="str">
            <v>-</v>
          </cell>
          <cell r="BV472" t="str">
            <v>-</v>
          </cell>
          <cell r="BW472" t="str">
            <v>-</v>
          </cell>
          <cell r="BX472" t="str">
            <v>-</v>
          </cell>
          <cell r="BY472" t="str">
            <v>-</v>
          </cell>
          <cell r="CB472" t="str">
            <v>-</v>
          </cell>
          <cell r="CC472" t="str">
            <v>-</v>
          </cell>
          <cell r="CD472" t="str">
            <v>-</v>
          </cell>
          <cell r="CE472" t="str">
            <v>-</v>
          </cell>
          <cell r="CF472" t="str">
            <v>-</v>
          </cell>
          <cell r="CG472" t="str">
            <v>-</v>
          </cell>
          <cell r="CH472" t="str">
            <v>-</v>
          </cell>
          <cell r="CI472" t="str">
            <v>-</v>
          </cell>
          <cell r="CJ472" t="str">
            <v>-</v>
          </cell>
          <cell r="CK472" t="str">
            <v>-</v>
          </cell>
          <cell r="CL472" t="str">
            <v>-</v>
          </cell>
          <cell r="CM472" t="str">
            <v>-</v>
          </cell>
          <cell r="CN472" t="str">
            <v>-</v>
          </cell>
          <cell r="CO472" t="str">
            <v>-</v>
          </cell>
          <cell r="CP472" t="str">
            <v>-</v>
          </cell>
          <cell r="CQ472" t="str">
            <v>-</v>
          </cell>
          <cell r="CR472" t="str">
            <v>-</v>
          </cell>
          <cell r="CS472" t="str">
            <v>-</v>
          </cell>
          <cell r="CT472" t="str">
            <v>-</v>
          </cell>
          <cell r="CU472" t="str">
            <v>SANTA MARÍA JACATEPEC</v>
          </cell>
          <cell r="CV472" t="str">
            <v>-</v>
          </cell>
          <cell r="CW472" t="str">
            <v>-</v>
          </cell>
          <cell r="CX472" t="str">
            <v>-</v>
          </cell>
          <cell r="CY472" t="str">
            <v>-</v>
          </cell>
          <cell r="CZ472" t="str">
            <v>-</v>
          </cell>
          <cell r="DB472" t="str">
            <v>-</v>
          </cell>
          <cell r="DC472" t="str">
            <v>-</v>
          </cell>
          <cell r="DD472" t="str">
            <v>-</v>
          </cell>
          <cell r="DE472" t="str">
            <v>-</v>
          </cell>
          <cell r="DF472" t="str">
            <v>-</v>
          </cell>
          <cell r="DG472" t="str">
            <v>-</v>
          </cell>
        </row>
        <row r="473">
          <cell r="AT473" t="str">
            <v>-</v>
          </cell>
          <cell r="AU473" t="str">
            <v>-</v>
          </cell>
          <cell r="AV473" t="str">
            <v>-</v>
          </cell>
          <cell r="AW473" t="str">
            <v>-</v>
          </cell>
          <cell r="AX473" t="str">
            <v>-</v>
          </cell>
          <cell r="AY473" t="str">
            <v>-</v>
          </cell>
          <cell r="AZ473" t="str">
            <v>-</v>
          </cell>
          <cell r="BA473" t="str">
            <v>-</v>
          </cell>
          <cell r="BB473" t="str">
            <v>-</v>
          </cell>
          <cell r="BC473" t="str">
            <v>-</v>
          </cell>
          <cell r="BD473" t="str">
            <v>-</v>
          </cell>
          <cell r="BE473" t="str">
            <v>-</v>
          </cell>
          <cell r="BF473" t="str">
            <v>-</v>
          </cell>
          <cell r="BG473" t="str">
            <v>-</v>
          </cell>
          <cell r="BH473" t="str">
            <v>-</v>
          </cell>
          <cell r="BI473" t="str">
            <v>-</v>
          </cell>
          <cell r="BJ473" t="str">
            <v>-</v>
          </cell>
          <cell r="BK473" t="str">
            <v>-</v>
          </cell>
          <cell r="BL473" t="str">
            <v>-</v>
          </cell>
          <cell r="BM473" t="str">
            <v>20418</v>
          </cell>
          <cell r="BN473" t="str">
            <v>-</v>
          </cell>
          <cell r="BO473" t="str">
            <v>-</v>
          </cell>
          <cell r="BP473" t="str">
            <v>-</v>
          </cell>
          <cell r="BQ473" t="str">
            <v>-</v>
          </cell>
          <cell r="BR473" t="str">
            <v>-</v>
          </cell>
          <cell r="BS473" t="str">
            <v>-</v>
          </cell>
          <cell r="BT473" t="str">
            <v>-</v>
          </cell>
          <cell r="BU473" t="str">
            <v>-</v>
          </cell>
          <cell r="BV473" t="str">
            <v>-</v>
          </cell>
          <cell r="BW473" t="str">
            <v>-</v>
          </cell>
          <cell r="BX473" t="str">
            <v>-</v>
          </cell>
          <cell r="BY473" t="str">
            <v>-</v>
          </cell>
          <cell r="CB473" t="str">
            <v>-</v>
          </cell>
          <cell r="CC473" t="str">
            <v>-</v>
          </cell>
          <cell r="CD473" t="str">
            <v>-</v>
          </cell>
          <cell r="CE473" t="str">
            <v>-</v>
          </cell>
          <cell r="CF473" t="str">
            <v>-</v>
          </cell>
          <cell r="CG473" t="str">
            <v>-</v>
          </cell>
          <cell r="CH473" t="str">
            <v>-</v>
          </cell>
          <cell r="CI473" t="str">
            <v>-</v>
          </cell>
          <cell r="CJ473" t="str">
            <v>-</v>
          </cell>
          <cell r="CK473" t="str">
            <v>-</v>
          </cell>
          <cell r="CL473" t="str">
            <v>-</v>
          </cell>
          <cell r="CM473" t="str">
            <v>-</v>
          </cell>
          <cell r="CN473" t="str">
            <v>-</v>
          </cell>
          <cell r="CO473" t="str">
            <v>-</v>
          </cell>
          <cell r="CP473" t="str">
            <v>-</v>
          </cell>
          <cell r="CQ473" t="str">
            <v>-</v>
          </cell>
          <cell r="CR473" t="str">
            <v>-</v>
          </cell>
          <cell r="CS473" t="str">
            <v>-</v>
          </cell>
          <cell r="CT473" t="str">
            <v>-</v>
          </cell>
          <cell r="CU473" t="str">
            <v>SANTA MARÍA JALAPA DEL MARQUÉS</v>
          </cell>
          <cell r="CV473" t="str">
            <v>-</v>
          </cell>
          <cell r="CW473" t="str">
            <v>-</v>
          </cell>
          <cell r="CX473" t="str">
            <v>-</v>
          </cell>
          <cell r="CY473" t="str">
            <v>-</v>
          </cell>
          <cell r="CZ473" t="str">
            <v>-</v>
          </cell>
          <cell r="DB473" t="str">
            <v>-</v>
          </cell>
          <cell r="DC473" t="str">
            <v>-</v>
          </cell>
          <cell r="DD473" t="str">
            <v>-</v>
          </cell>
          <cell r="DE473" t="str">
            <v>-</v>
          </cell>
          <cell r="DF473" t="str">
            <v>-</v>
          </cell>
          <cell r="DG473" t="str">
            <v>-</v>
          </cell>
        </row>
        <row r="474">
          <cell r="AT474" t="str">
            <v>-</v>
          </cell>
          <cell r="AU474" t="str">
            <v>-</v>
          </cell>
          <cell r="AV474" t="str">
            <v>-</v>
          </cell>
          <cell r="AW474" t="str">
            <v>-</v>
          </cell>
          <cell r="AX474" t="str">
            <v>-</v>
          </cell>
          <cell r="AY474" t="str">
            <v>-</v>
          </cell>
          <cell r="AZ474" t="str">
            <v>-</v>
          </cell>
          <cell r="BA474" t="str">
            <v>-</v>
          </cell>
          <cell r="BB474" t="str">
            <v>-</v>
          </cell>
          <cell r="BC474" t="str">
            <v>-</v>
          </cell>
          <cell r="BD474" t="str">
            <v>-</v>
          </cell>
          <cell r="BE474" t="str">
            <v>-</v>
          </cell>
          <cell r="BF474" t="str">
            <v>-</v>
          </cell>
          <cell r="BG474" t="str">
            <v>-</v>
          </cell>
          <cell r="BH474" t="str">
            <v>-</v>
          </cell>
          <cell r="BI474" t="str">
            <v>-</v>
          </cell>
          <cell r="BJ474" t="str">
            <v>-</v>
          </cell>
          <cell r="BK474" t="str">
            <v>-</v>
          </cell>
          <cell r="BL474" t="str">
            <v>-</v>
          </cell>
          <cell r="BM474" t="str">
            <v>20419</v>
          </cell>
          <cell r="BN474" t="str">
            <v>-</v>
          </cell>
          <cell r="BO474" t="str">
            <v>-</v>
          </cell>
          <cell r="BP474" t="str">
            <v>-</v>
          </cell>
          <cell r="BQ474" t="str">
            <v>-</v>
          </cell>
          <cell r="BR474" t="str">
            <v>-</v>
          </cell>
          <cell r="BS474" t="str">
            <v>-</v>
          </cell>
          <cell r="BT474" t="str">
            <v>-</v>
          </cell>
          <cell r="BU474" t="str">
            <v>-</v>
          </cell>
          <cell r="BV474" t="str">
            <v>-</v>
          </cell>
          <cell r="BW474" t="str">
            <v>-</v>
          </cell>
          <cell r="BX474" t="str">
            <v>-</v>
          </cell>
          <cell r="BY474" t="str">
            <v>-</v>
          </cell>
          <cell r="CB474" t="str">
            <v>-</v>
          </cell>
          <cell r="CC474" t="str">
            <v>-</v>
          </cell>
          <cell r="CD474" t="str">
            <v>-</v>
          </cell>
          <cell r="CE474" t="str">
            <v>-</v>
          </cell>
          <cell r="CF474" t="str">
            <v>-</v>
          </cell>
          <cell r="CG474" t="str">
            <v>-</v>
          </cell>
          <cell r="CH474" t="str">
            <v>-</v>
          </cell>
          <cell r="CI474" t="str">
            <v>-</v>
          </cell>
          <cell r="CJ474" t="str">
            <v>-</v>
          </cell>
          <cell r="CK474" t="str">
            <v>-</v>
          </cell>
          <cell r="CL474" t="str">
            <v>-</v>
          </cell>
          <cell r="CM474" t="str">
            <v>-</v>
          </cell>
          <cell r="CN474" t="str">
            <v>-</v>
          </cell>
          <cell r="CO474" t="str">
            <v>-</v>
          </cell>
          <cell r="CP474" t="str">
            <v>-</v>
          </cell>
          <cell r="CQ474" t="str">
            <v>-</v>
          </cell>
          <cell r="CR474" t="str">
            <v>-</v>
          </cell>
          <cell r="CS474" t="str">
            <v>-</v>
          </cell>
          <cell r="CT474" t="str">
            <v>-</v>
          </cell>
          <cell r="CU474" t="str">
            <v>SANTA MARÍA JALTIANGUIS</v>
          </cell>
          <cell r="CV474" t="str">
            <v>-</v>
          </cell>
          <cell r="CW474" t="str">
            <v>-</v>
          </cell>
          <cell r="CX474" t="str">
            <v>-</v>
          </cell>
          <cell r="CY474" t="str">
            <v>-</v>
          </cell>
          <cell r="CZ474" t="str">
            <v>-</v>
          </cell>
          <cell r="DB474" t="str">
            <v>-</v>
          </cell>
          <cell r="DC474" t="str">
            <v>-</v>
          </cell>
          <cell r="DD474" t="str">
            <v>-</v>
          </cell>
          <cell r="DE474" t="str">
            <v>-</v>
          </cell>
          <cell r="DF474" t="str">
            <v>-</v>
          </cell>
          <cell r="DG474" t="str">
            <v>-</v>
          </cell>
        </row>
        <row r="475">
          <cell r="AT475" t="str">
            <v>-</v>
          </cell>
          <cell r="AU475" t="str">
            <v>-</v>
          </cell>
          <cell r="AV475" t="str">
            <v>-</v>
          </cell>
          <cell r="AW475" t="str">
            <v>-</v>
          </cell>
          <cell r="AX475" t="str">
            <v>-</v>
          </cell>
          <cell r="AY475" t="str">
            <v>-</v>
          </cell>
          <cell r="AZ475" t="str">
            <v>-</v>
          </cell>
          <cell r="BA475" t="str">
            <v>-</v>
          </cell>
          <cell r="BB475" t="str">
            <v>-</v>
          </cell>
          <cell r="BC475" t="str">
            <v>-</v>
          </cell>
          <cell r="BD475" t="str">
            <v>-</v>
          </cell>
          <cell r="BE475" t="str">
            <v>-</v>
          </cell>
          <cell r="BF475" t="str">
            <v>-</v>
          </cell>
          <cell r="BG475" t="str">
            <v>-</v>
          </cell>
          <cell r="BH475" t="str">
            <v>-</v>
          </cell>
          <cell r="BI475" t="str">
            <v>-</v>
          </cell>
          <cell r="BJ475" t="str">
            <v>-</v>
          </cell>
          <cell r="BK475" t="str">
            <v>-</v>
          </cell>
          <cell r="BL475" t="str">
            <v>-</v>
          </cell>
          <cell r="BM475" t="str">
            <v>20420</v>
          </cell>
          <cell r="BN475" t="str">
            <v>-</v>
          </cell>
          <cell r="BO475" t="str">
            <v>-</v>
          </cell>
          <cell r="BP475" t="str">
            <v>-</v>
          </cell>
          <cell r="BQ475" t="str">
            <v>-</v>
          </cell>
          <cell r="BR475" t="str">
            <v>-</v>
          </cell>
          <cell r="BS475" t="str">
            <v>-</v>
          </cell>
          <cell r="BT475" t="str">
            <v>-</v>
          </cell>
          <cell r="BU475" t="str">
            <v>-</v>
          </cell>
          <cell r="BV475" t="str">
            <v>-</v>
          </cell>
          <cell r="BW475" t="str">
            <v>-</v>
          </cell>
          <cell r="BX475" t="str">
            <v>-</v>
          </cell>
          <cell r="BY475" t="str">
            <v>-</v>
          </cell>
          <cell r="CB475" t="str">
            <v>-</v>
          </cell>
          <cell r="CC475" t="str">
            <v>-</v>
          </cell>
          <cell r="CD475" t="str">
            <v>-</v>
          </cell>
          <cell r="CE475" t="str">
            <v>-</v>
          </cell>
          <cell r="CF475" t="str">
            <v>-</v>
          </cell>
          <cell r="CG475" t="str">
            <v>-</v>
          </cell>
          <cell r="CH475" t="str">
            <v>-</v>
          </cell>
          <cell r="CI475" t="str">
            <v>-</v>
          </cell>
          <cell r="CJ475" t="str">
            <v>-</v>
          </cell>
          <cell r="CK475" t="str">
            <v>-</v>
          </cell>
          <cell r="CL475" t="str">
            <v>-</v>
          </cell>
          <cell r="CM475" t="str">
            <v>-</v>
          </cell>
          <cell r="CN475" t="str">
            <v>-</v>
          </cell>
          <cell r="CO475" t="str">
            <v>-</v>
          </cell>
          <cell r="CP475" t="str">
            <v>-</v>
          </cell>
          <cell r="CQ475" t="str">
            <v>-</v>
          </cell>
          <cell r="CR475" t="str">
            <v>-</v>
          </cell>
          <cell r="CS475" t="str">
            <v>-</v>
          </cell>
          <cell r="CT475" t="str">
            <v>-</v>
          </cell>
          <cell r="CU475" t="str">
            <v>SANTA MARÍA LACHIXÍO</v>
          </cell>
          <cell r="CV475" t="str">
            <v>-</v>
          </cell>
          <cell r="CW475" t="str">
            <v>-</v>
          </cell>
          <cell r="CX475" t="str">
            <v>-</v>
          </cell>
          <cell r="CY475" t="str">
            <v>-</v>
          </cell>
          <cell r="CZ475" t="str">
            <v>-</v>
          </cell>
          <cell r="DB475" t="str">
            <v>-</v>
          </cell>
          <cell r="DC475" t="str">
            <v>-</v>
          </cell>
          <cell r="DD475" t="str">
            <v>-</v>
          </cell>
          <cell r="DE475" t="str">
            <v>-</v>
          </cell>
          <cell r="DF475" t="str">
            <v>-</v>
          </cell>
          <cell r="DG475" t="str">
            <v>-</v>
          </cell>
        </row>
        <row r="476">
          <cell r="AT476" t="str">
            <v>-</v>
          </cell>
          <cell r="AU476" t="str">
            <v>-</v>
          </cell>
          <cell r="AV476" t="str">
            <v>-</v>
          </cell>
          <cell r="AW476" t="str">
            <v>-</v>
          </cell>
          <cell r="AX476" t="str">
            <v>-</v>
          </cell>
          <cell r="AY476" t="str">
            <v>-</v>
          </cell>
          <cell r="AZ476" t="str">
            <v>-</v>
          </cell>
          <cell r="BA476" t="str">
            <v>-</v>
          </cell>
          <cell r="BB476" t="str">
            <v>-</v>
          </cell>
          <cell r="BC476" t="str">
            <v>-</v>
          </cell>
          <cell r="BD476" t="str">
            <v>-</v>
          </cell>
          <cell r="BE476" t="str">
            <v>-</v>
          </cell>
          <cell r="BF476" t="str">
            <v>-</v>
          </cell>
          <cell r="BG476" t="str">
            <v>-</v>
          </cell>
          <cell r="BH476" t="str">
            <v>-</v>
          </cell>
          <cell r="BI476" t="str">
            <v>-</v>
          </cell>
          <cell r="BJ476" t="str">
            <v>-</v>
          </cell>
          <cell r="BK476" t="str">
            <v>-</v>
          </cell>
          <cell r="BL476" t="str">
            <v>-</v>
          </cell>
          <cell r="BM476" t="str">
            <v>20421</v>
          </cell>
          <cell r="BN476" t="str">
            <v>-</v>
          </cell>
          <cell r="BO476" t="str">
            <v>-</v>
          </cell>
          <cell r="BP476" t="str">
            <v>-</v>
          </cell>
          <cell r="BQ476" t="str">
            <v>-</v>
          </cell>
          <cell r="BR476" t="str">
            <v>-</v>
          </cell>
          <cell r="BS476" t="str">
            <v>-</v>
          </cell>
          <cell r="BT476" t="str">
            <v>-</v>
          </cell>
          <cell r="BU476" t="str">
            <v>-</v>
          </cell>
          <cell r="BV476" t="str">
            <v>-</v>
          </cell>
          <cell r="BW476" t="str">
            <v>-</v>
          </cell>
          <cell r="BX476" t="str">
            <v>-</v>
          </cell>
          <cell r="BY476" t="str">
            <v>-</v>
          </cell>
          <cell r="CB476" t="str">
            <v>-</v>
          </cell>
          <cell r="CC476" t="str">
            <v>-</v>
          </cell>
          <cell r="CD476" t="str">
            <v>-</v>
          </cell>
          <cell r="CE476" t="str">
            <v>-</v>
          </cell>
          <cell r="CF476" t="str">
            <v>-</v>
          </cell>
          <cell r="CG476" t="str">
            <v>-</v>
          </cell>
          <cell r="CH476" t="str">
            <v>-</v>
          </cell>
          <cell r="CI476" t="str">
            <v>-</v>
          </cell>
          <cell r="CJ476" t="str">
            <v>-</v>
          </cell>
          <cell r="CK476" t="str">
            <v>-</v>
          </cell>
          <cell r="CL476" t="str">
            <v>-</v>
          </cell>
          <cell r="CM476" t="str">
            <v>-</v>
          </cell>
          <cell r="CN476" t="str">
            <v>-</v>
          </cell>
          <cell r="CO476" t="str">
            <v>-</v>
          </cell>
          <cell r="CP476" t="str">
            <v>-</v>
          </cell>
          <cell r="CQ476" t="str">
            <v>-</v>
          </cell>
          <cell r="CR476" t="str">
            <v>-</v>
          </cell>
          <cell r="CS476" t="str">
            <v>-</v>
          </cell>
          <cell r="CT476" t="str">
            <v>-</v>
          </cell>
          <cell r="CU476" t="str">
            <v>SANTA MARÍA MIXTEQUILLA</v>
          </cell>
          <cell r="CV476" t="str">
            <v>-</v>
          </cell>
          <cell r="CW476" t="str">
            <v>-</v>
          </cell>
          <cell r="CX476" t="str">
            <v>-</v>
          </cell>
          <cell r="CY476" t="str">
            <v>-</v>
          </cell>
          <cell r="CZ476" t="str">
            <v>-</v>
          </cell>
          <cell r="DB476" t="str">
            <v>-</v>
          </cell>
          <cell r="DC476" t="str">
            <v>-</v>
          </cell>
          <cell r="DD476" t="str">
            <v>-</v>
          </cell>
          <cell r="DE476" t="str">
            <v>-</v>
          </cell>
          <cell r="DF476" t="str">
            <v>-</v>
          </cell>
          <cell r="DG476" t="str">
            <v>-</v>
          </cell>
        </row>
        <row r="477">
          <cell r="AT477" t="str">
            <v>-</v>
          </cell>
          <cell r="AU477" t="str">
            <v>-</v>
          </cell>
          <cell r="AV477" t="str">
            <v>-</v>
          </cell>
          <cell r="AW477" t="str">
            <v>-</v>
          </cell>
          <cell r="AX477" t="str">
            <v>-</v>
          </cell>
          <cell r="AY477" t="str">
            <v>-</v>
          </cell>
          <cell r="AZ477" t="str">
            <v>-</v>
          </cell>
          <cell r="BA477" t="str">
            <v>-</v>
          </cell>
          <cell r="BB477" t="str">
            <v>-</v>
          </cell>
          <cell r="BC477" t="str">
            <v>-</v>
          </cell>
          <cell r="BD477" t="str">
            <v>-</v>
          </cell>
          <cell r="BE477" t="str">
            <v>-</v>
          </cell>
          <cell r="BF477" t="str">
            <v>-</v>
          </cell>
          <cell r="BG477" t="str">
            <v>-</v>
          </cell>
          <cell r="BH477" t="str">
            <v>-</v>
          </cell>
          <cell r="BI477" t="str">
            <v>-</v>
          </cell>
          <cell r="BJ477" t="str">
            <v>-</v>
          </cell>
          <cell r="BK477" t="str">
            <v>-</v>
          </cell>
          <cell r="BL477" t="str">
            <v>-</v>
          </cell>
          <cell r="BM477" t="str">
            <v>20422</v>
          </cell>
          <cell r="BN477" t="str">
            <v>-</v>
          </cell>
          <cell r="BO477" t="str">
            <v>-</v>
          </cell>
          <cell r="BP477" t="str">
            <v>-</v>
          </cell>
          <cell r="BQ477" t="str">
            <v>-</v>
          </cell>
          <cell r="BR477" t="str">
            <v>-</v>
          </cell>
          <cell r="BS477" t="str">
            <v>-</v>
          </cell>
          <cell r="BT477" t="str">
            <v>-</v>
          </cell>
          <cell r="BU477" t="str">
            <v>-</v>
          </cell>
          <cell r="BV477" t="str">
            <v>-</v>
          </cell>
          <cell r="BW477" t="str">
            <v>-</v>
          </cell>
          <cell r="BX477" t="str">
            <v>-</v>
          </cell>
          <cell r="BY477" t="str">
            <v>-</v>
          </cell>
          <cell r="CB477" t="str">
            <v>-</v>
          </cell>
          <cell r="CC477" t="str">
            <v>-</v>
          </cell>
          <cell r="CD477" t="str">
            <v>-</v>
          </cell>
          <cell r="CE477" t="str">
            <v>-</v>
          </cell>
          <cell r="CF477" t="str">
            <v>-</v>
          </cell>
          <cell r="CG477" t="str">
            <v>-</v>
          </cell>
          <cell r="CH477" t="str">
            <v>-</v>
          </cell>
          <cell r="CI477" t="str">
            <v>-</v>
          </cell>
          <cell r="CJ477" t="str">
            <v>-</v>
          </cell>
          <cell r="CK477" t="str">
            <v>-</v>
          </cell>
          <cell r="CL477" t="str">
            <v>-</v>
          </cell>
          <cell r="CM477" t="str">
            <v>-</v>
          </cell>
          <cell r="CN477" t="str">
            <v>-</v>
          </cell>
          <cell r="CO477" t="str">
            <v>-</v>
          </cell>
          <cell r="CP477" t="str">
            <v>-</v>
          </cell>
          <cell r="CQ477" t="str">
            <v>-</v>
          </cell>
          <cell r="CR477" t="str">
            <v>-</v>
          </cell>
          <cell r="CS477" t="str">
            <v>-</v>
          </cell>
          <cell r="CT477" t="str">
            <v>-</v>
          </cell>
          <cell r="CU477" t="str">
            <v>SANTA MARÍA NATIVITAS</v>
          </cell>
          <cell r="CV477" t="str">
            <v>-</v>
          </cell>
          <cell r="CW477" t="str">
            <v>-</v>
          </cell>
          <cell r="CX477" t="str">
            <v>-</v>
          </cell>
          <cell r="CY477" t="str">
            <v>-</v>
          </cell>
          <cell r="CZ477" t="str">
            <v>-</v>
          </cell>
          <cell r="DB477" t="str">
            <v>-</v>
          </cell>
          <cell r="DC477" t="str">
            <v>-</v>
          </cell>
          <cell r="DD477" t="str">
            <v>-</v>
          </cell>
          <cell r="DE477" t="str">
            <v>-</v>
          </cell>
          <cell r="DF477" t="str">
            <v>-</v>
          </cell>
          <cell r="DG477" t="str">
            <v>-</v>
          </cell>
        </row>
        <row r="478">
          <cell r="AT478" t="str">
            <v>-</v>
          </cell>
          <cell r="AU478" t="str">
            <v>-</v>
          </cell>
          <cell r="AV478" t="str">
            <v>-</v>
          </cell>
          <cell r="AW478" t="str">
            <v>-</v>
          </cell>
          <cell r="AX478" t="str">
            <v>-</v>
          </cell>
          <cell r="AY478" t="str">
            <v>-</v>
          </cell>
          <cell r="AZ478" t="str">
            <v>-</v>
          </cell>
          <cell r="BA478" t="str">
            <v>-</v>
          </cell>
          <cell r="BB478" t="str">
            <v>-</v>
          </cell>
          <cell r="BC478" t="str">
            <v>-</v>
          </cell>
          <cell r="BD478" t="str">
            <v>-</v>
          </cell>
          <cell r="BE478" t="str">
            <v>-</v>
          </cell>
          <cell r="BF478" t="str">
            <v>-</v>
          </cell>
          <cell r="BG478" t="str">
            <v>-</v>
          </cell>
          <cell r="BH478" t="str">
            <v>-</v>
          </cell>
          <cell r="BI478" t="str">
            <v>-</v>
          </cell>
          <cell r="BJ478" t="str">
            <v>-</v>
          </cell>
          <cell r="BK478" t="str">
            <v>-</v>
          </cell>
          <cell r="BL478" t="str">
            <v>-</v>
          </cell>
          <cell r="BM478" t="str">
            <v>20423</v>
          </cell>
          <cell r="BN478" t="str">
            <v>-</v>
          </cell>
          <cell r="BO478" t="str">
            <v>-</v>
          </cell>
          <cell r="BP478" t="str">
            <v>-</v>
          </cell>
          <cell r="BQ478" t="str">
            <v>-</v>
          </cell>
          <cell r="BR478" t="str">
            <v>-</v>
          </cell>
          <cell r="BS478" t="str">
            <v>-</v>
          </cell>
          <cell r="BT478" t="str">
            <v>-</v>
          </cell>
          <cell r="BU478" t="str">
            <v>-</v>
          </cell>
          <cell r="BV478" t="str">
            <v>-</v>
          </cell>
          <cell r="BW478" t="str">
            <v>-</v>
          </cell>
          <cell r="BX478" t="str">
            <v>-</v>
          </cell>
          <cell r="BY478" t="str">
            <v>-</v>
          </cell>
          <cell r="CB478" t="str">
            <v>-</v>
          </cell>
          <cell r="CC478" t="str">
            <v>-</v>
          </cell>
          <cell r="CD478" t="str">
            <v>-</v>
          </cell>
          <cell r="CE478" t="str">
            <v>-</v>
          </cell>
          <cell r="CF478" t="str">
            <v>-</v>
          </cell>
          <cell r="CG478" t="str">
            <v>-</v>
          </cell>
          <cell r="CH478" t="str">
            <v>-</v>
          </cell>
          <cell r="CI478" t="str">
            <v>-</v>
          </cell>
          <cell r="CJ478" t="str">
            <v>-</v>
          </cell>
          <cell r="CK478" t="str">
            <v>-</v>
          </cell>
          <cell r="CL478" t="str">
            <v>-</v>
          </cell>
          <cell r="CM478" t="str">
            <v>-</v>
          </cell>
          <cell r="CN478" t="str">
            <v>-</v>
          </cell>
          <cell r="CO478" t="str">
            <v>-</v>
          </cell>
          <cell r="CP478" t="str">
            <v>-</v>
          </cell>
          <cell r="CQ478" t="str">
            <v>-</v>
          </cell>
          <cell r="CR478" t="str">
            <v>-</v>
          </cell>
          <cell r="CS478" t="str">
            <v>-</v>
          </cell>
          <cell r="CT478" t="str">
            <v>-</v>
          </cell>
          <cell r="CU478" t="str">
            <v>SANTA MARÍA NDUAYACO</v>
          </cell>
          <cell r="CV478" t="str">
            <v>-</v>
          </cell>
          <cell r="CW478" t="str">
            <v>-</v>
          </cell>
          <cell r="CX478" t="str">
            <v>-</v>
          </cell>
          <cell r="CY478" t="str">
            <v>-</v>
          </cell>
          <cell r="CZ478" t="str">
            <v>-</v>
          </cell>
          <cell r="DB478" t="str">
            <v>-</v>
          </cell>
          <cell r="DC478" t="str">
            <v>-</v>
          </cell>
          <cell r="DD478" t="str">
            <v>-</v>
          </cell>
          <cell r="DE478" t="str">
            <v>-</v>
          </cell>
          <cell r="DF478" t="str">
            <v>-</v>
          </cell>
          <cell r="DG478" t="str">
            <v>-</v>
          </cell>
        </row>
        <row r="479">
          <cell r="AT479" t="str">
            <v>-</v>
          </cell>
          <cell r="AU479" t="str">
            <v>-</v>
          </cell>
          <cell r="AV479" t="str">
            <v>-</v>
          </cell>
          <cell r="AW479" t="str">
            <v>-</v>
          </cell>
          <cell r="AX479" t="str">
            <v>-</v>
          </cell>
          <cell r="AY479" t="str">
            <v>-</v>
          </cell>
          <cell r="AZ479" t="str">
            <v>-</v>
          </cell>
          <cell r="BA479" t="str">
            <v>-</v>
          </cell>
          <cell r="BB479" t="str">
            <v>-</v>
          </cell>
          <cell r="BC479" t="str">
            <v>-</v>
          </cell>
          <cell r="BD479" t="str">
            <v>-</v>
          </cell>
          <cell r="BE479" t="str">
            <v>-</v>
          </cell>
          <cell r="BF479" t="str">
            <v>-</v>
          </cell>
          <cell r="BG479" t="str">
            <v>-</v>
          </cell>
          <cell r="BH479" t="str">
            <v>-</v>
          </cell>
          <cell r="BI479" t="str">
            <v>-</v>
          </cell>
          <cell r="BJ479" t="str">
            <v>-</v>
          </cell>
          <cell r="BK479" t="str">
            <v>-</v>
          </cell>
          <cell r="BL479" t="str">
            <v>-</v>
          </cell>
          <cell r="BM479" t="str">
            <v>20424</v>
          </cell>
          <cell r="BN479" t="str">
            <v>-</v>
          </cell>
          <cell r="BO479" t="str">
            <v>-</v>
          </cell>
          <cell r="BP479" t="str">
            <v>-</v>
          </cell>
          <cell r="BQ479" t="str">
            <v>-</v>
          </cell>
          <cell r="BR479" t="str">
            <v>-</v>
          </cell>
          <cell r="BS479" t="str">
            <v>-</v>
          </cell>
          <cell r="BT479" t="str">
            <v>-</v>
          </cell>
          <cell r="BU479" t="str">
            <v>-</v>
          </cell>
          <cell r="BV479" t="str">
            <v>-</v>
          </cell>
          <cell r="BW479" t="str">
            <v>-</v>
          </cell>
          <cell r="BX479" t="str">
            <v>-</v>
          </cell>
          <cell r="BY479" t="str">
            <v>-</v>
          </cell>
          <cell r="CB479" t="str">
            <v>-</v>
          </cell>
          <cell r="CC479" t="str">
            <v>-</v>
          </cell>
          <cell r="CD479" t="str">
            <v>-</v>
          </cell>
          <cell r="CE479" t="str">
            <v>-</v>
          </cell>
          <cell r="CF479" t="str">
            <v>-</v>
          </cell>
          <cell r="CG479" t="str">
            <v>-</v>
          </cell>
          <cell r="CH479" t="str">
            <v>-</v>
          </cell>
          <cell r="CI479" t="str">
            <v>-</v>
          </cell>
          <cell r="CJ479" t="str">
            <v>-</v>
          </cell>
          <cell r="CK479" t="str">
            <v>-</v>
          </cell>
          <cell r="CL479" t="str">
            <v>-</v>
          </cell>
          <cell r="CM479" t="str">
            <v>-</v>
          </cell>
          <cell r="CN479" t="str">
            <v>-</v>
          </cell>
          <cell r="CO479" t="str">
            <v>-</v>
          </cell>
          <cell r="CP479" t="str">
            <v>-</v>
          </cell>
          <cell r="CQ479" t="str">
            <v>-</v>
          </cell>
          <cell r="CR479" t="str">
            <v>-</v>
          </cell>
          <cell r="CS479" t="str">
            <v>-</v>
          </cell>
          <cell r="CT479" t="str">
            <v>-</v>
          </cell>
          <cell r="CU479" t="str">
            <v>SANTA MARÍA OZOLOTEPEC</v>
          </cell>
          <cell r="CV479" t="str">
            <v>-</v>
          </cell>
          <cell r="CW479" t="str">
            <v>-</v>
          </cell>
          <cell r="CX479" t="str">
            <v>-</v>
          </cell>
          <cell r="CY479" t="str">
            <v>-</v>
          </cell>
          <cell r="CZ479" t="str">
            <v>-</v>
          </cell>
          <cell r="DB479" t="str">
            <v>-</v>
          </cell>
          <cell r="DC479" t="str">
            <v>-</v>
          </cell>
          <cell r="DD479" t="str">
            <v>-</v>
          </cell>
          <cell r="DE479" t="str">
            <v>-</v>
          </cell>
          <cell r="DF479" t="str">
            <v>-</v>
          </cell>
          <cell r="DG479" t="str">
            <v>-</v>
          </cell>
        </row>
        <row r="480">
          <cell r="AT480" t="str">
            <v>-</v>
          </cell>
          <cell r="AU480" t="str">
            <v>-</v>
          </cell>
          <cell r="AV480" t="str">
            <v>-</v>
          </cell>
          <cell r="AW480" t="str">
            <v>-</v>
          </cell>
          <cell r="AX480" t="str">
            <v>-</v>
          </cell>
          <cell r="AY480" t="str">
            <v>-</v>
          </cell>
          <cell r="AZ480" t="str">
            <v>-</v>
          </cell>
          <cell r="BA480" t="str">
            <v>-</v>
          </cell>
          <cell r="BB480" t="str">
            <v>-</v>
          </cell>
          <cell r="BC480" t="str">
            <v>-</v>
          </cell>
          <cell r="BD480" t="str">
            <v>-</v>
          </cell>
          <cell r="BE480" t="str">
            <v>-</v>
          </cell>
          <cell r="BF480" t="str">
            <v>-</v>
          </cell>
          <cell r="BG480" t="str">
            <v>-</v>
          </cell>
          <cell r="BH480" t="str">
            <v>-</v>
          </cell>
          <cell r="BI480" t="str">
            <v>-</v>
          </cell>
          <cell r="BJ480" t="str">
            <v>-</v>
          </cell>
          <cell r="BK480" t="str">
            <v>-</v>
          </cell>
          <cell r="BL480" t="str">
            <v>-</v>
          </cell>
          <cell r="BM480" t="str">
            <v>20425</v>
          </cell>
          <cell r="BN480" t="str">
            <v>-</v>
          </cell>
          <cell r="BO480" t="str">
            <v>-</v>
          </cell>
          <cell r="BP480" t="str">
            <v>-</v>
          </cell>
          <cell r="BQ480" t="str">
            <v>-</v>
          </cell>
          <cell r="BR480" t="str">
            <v>-</v>
          </cell>
          <cell r="BS480" t="str">
            <v>-</v>
          </cell>
          <cell r="BT480" t="str">
            <v>-</v>
          </cell>
          <cell r="BU480" t="str">
            <v>-</v>
          </cell>
          <cell r="BV480" t="str">
            <v>-</v>
          </cell>
          <cell r="BW480" t="str">
            <v>-</v>
          </cell>
          <cell r="BX480" t="str">
            <v>-</v>
          </cell>
          <cell r="BY480" t="str">
            <v>-</v>
          </cell>
          <cell r="CB480" t="str">
            <v>-</v>
          </cell>
          <cell r="CC480" t="str">
            <v>-</v>
          </cell>
          <cell r="CD480" t="str">
            <v>-</v>
          </cell>
          <cell r="CE480" t="str">
            <v>-</v>
          </cell>
          <cell r="CF480" t="str">
            <v>-</v>
          </cell>
          <cell r="CG480" t="str">
            <v>-</v>
          </cell>
          <cell r="CH480" t="str">
            <v>-</v>
          </cell>
          <cell r="CI480" t="str">
            <v>-</v>
          </cell>
          <cell r="CJ480" t="str">
            <v>-</v>
          </cell>
          <cell r="CK480" t="str">
            <v>-</v>
          </cell>
          <cell r="CL480" t="str">
            <v>-</v>
          </cell>
          <cell r="CM480" t="str">
            <v>-</v>
          </cell>
          <cell r="CN480" t="str">
            <v>-</v>
          </cell>
          <cell r="CO480" t="str">
            <v>-</v>
          </cell>
          <cell r="CP480" t="str">
            <v>-</v>
          </cell>
          <cell r="CQ480" t="str">
            <v>-</v>
          </cell>
          <cell r="CR480" t="str">
            <v>-</v>
          </cell>
          <cell r="CS480" t="str">
            <v>-</v>
          </cell>
          <cell r="CT480" t="str">
            <v>-</v>
          </cell>
          <cell r="CU480" t="str">
            <v>SANTA MARÍA PÁPALO</v>
          </cell>
          <cell r="CV480" t="str">
            <v>-</v>
          </cell>
          <cell r="CW480" t="str">
            <v>-</v>
          </cell>
          <cell r="CX480" t="str">
            <v>-</v>
          </cell>
          <cell r="CY480" t="str">
            <v>-</v>
          </cell>
          <cell r="CZ480" t="str">
            <v>-</v>
          </cell>
          <cell r="DB480" t="str">
            <v>-</v>
          </cell>
          <cell r="DC480" t="str">
            <v>-</v>
          </cell>
          <cell r="DD480" t="str">
            <v>-</v>
          </cell>
          <cell r="DE480" t="str">
            <v>-</v>
          </cell>
          <cell r="DF480" t="str">
            <v>-</v>
          </cell>
          <cell r="DG480" t="str">
            <v>-</v>
          </cell>
        </row>
        <row r="481">
          <cell r="AT481" t="str">
            <v>-</v>
          </cell>
          <cell r="AU481" t="str">
            <v>-</v>
          </cell>
          <cell r="AV481" t="str">
            <v>-</v>
          </cell>
          <cell r="AW481" t="str">
            <v>-</v>
          </cell>
          <cell r="AX481" t="str">
            <v>-</v>
          </cell>
          <cell r="AY481" t="str">
            <v>-</v>
          </cell>
          <cell r="AZ481" t="str">
            <v>-</v>
          </cell>
          <cell r="BA481" t="str">
            <v>-</v>
          </cell>
          <cell r="BB481" t="str">
            <v>-</v>
          </cell>
          <cell r="BC481" t="str">
            <v>-</v>
          </cell>
          <cell r="BD481" t="str">
            <v>-</v>
          </cell>
          <cell r="BE481" t="str">
            <v>-</v>
          </cell>
          <cell r="BF481" t="str">
            <v>-</v>
          </cell>
          <cell r="BG481" t="str">
            <v>-</v>
          </cell>
          <cell r="BH481" t="str">
            <v>-</v>
          </cell>
          <cell r="BI481" t="str">
            <v>-</v>
          </cell>
          <cell r="BJ481" t="str">
            <v>-</v>
          </cell>
          <cell r="BK481" t="str">
            <v>-</v>
          </cell>
          <cell r="BL481" t="str">
            <v>-</v>
          </cell>
          <cell r="BM481" t="str">
            <v>20426</v>
          </cell>
          <cell r="BN481" t="str">
            <v>-</v>
          </cell>
          <cell r="BO481" t="str">
            <v>-</v>
          </cell>
          <cell r="BP481" t="str">
            <v>-</v>
          </cell>
          <cell r="BQ481" t="str">
            <v>-</v>
          </cell>
          <cell r="BR481" t="str">
            <v>-</v>
          </cell>
          <cell r="BS481" t="str">
            <v>-</v>
          </cell>
          <cell r="BT481" t="str">
            <v>-</v>
          </cell>
          <cell r="BU481" t="str">
            <v>-</v>
          </cell>
          <cell r="BV481" t="str">
            <v>-</v>
          </cell>
          <cell r="BW481" t="str">
            <v>-</v>
          </cell>
          <cell r="BX481" t="str">
            <v>-</v>
          </cell>
          <cell r="BY481" t="str">
            <v>-</v>
          </cell>
          <cell r="CB481" t="str">
            <v>-</v>
          </cell>
          <cell r="CC481" t="str">
            <v>-</v>
          </cell>
          <cell r="CD481" t="str">
            <v>-</v>
          </cell>
          <cell r="CE481" t="str">
            <v>-</v>
          </cell>
          <cell r="CF481" t="str">
            <v>-</v>
          </cell>
          <cell r="CG481" t="str">
            <v>-</v>
          </cell>
          <cell r="CH481" t="str">
            <v>-</v>
          </cell>
          <cell r="CI481" t="str">
            <v>-</v>
          </cell>
          <cell r="CJ481" t="str">
            <v>-</v>
          </cell>
          <cell r="CK481" t="str">
            <v>-</v>
          </cell>
          <cell r="CL481" t="str">
            <v>-</v>
          </cell>
          <cell r="CM481" t="str">
            <v>-</v>
          </cell>
          <cell r="CN481" t="str">
            <v>-</v>
          </cell>
          <cell r="CO481" t="str">
            <v>-</v>
          </cell>
          <cell r="CP481" t="str">
            <v>-</v>
          </cell>
          <cell r="CQ481" t="str">
            <v>-</v>
          </cell>
          <cell r="CR481" t="str">
            <v>-</v>
          </cell>
          <cell r="CS481" t="str">
            <v>-</v>
          </cell>
          <cell r="CT481" t="str">
            <v>-</v>
          </cell>
          <cell r="CU481" t="str">
            <v>SANTA MARÍA PEÑOLES</v>
          </cell>
          <cell r="CV481" t="str">
            <v>-</v>
          </cell>
          <cell r="CW481" t="str">
            <v>-</v>
          </cell>
          <cell r="CX481" t="str">
            <v>-</v>
          </cell>
          <cell r="CY481" t="str">
            <v>-</v>
          </cell>
          <cell r="CZ481" t="str">
            <v>-</v>
          </cell>
          <cell r="DB481" t="str">
            <v>-</v>
          </cell>
          <cell r="DC481" t="str">
            <v>-</v>
          </cell>
          <cell r="DD481" t="str">
            <v>-</v>
          </cell>
          <cell r="DE481" t="str">
            <v>-</v>
          </cell>
          <cell r="DF481" t="str">
            <v>-</v>
          </cell>
          <cell r="DG481" t="str">
            <v>-</v>
          </cell>
        </row>
        <row r="482">
          <cell r="AT482" t="str">
            <v>-</v>
          </cell>
          <cell r="AU482" t="str">
            <v>-</v>
          </cell>
          <cell r="AV482" t="str">
            <v>-</v>
          </cell>
          <cell r="AW482" t="str">
            <v>-</v>
          </cell>
          <cell r="AX482" t="str">
            <v>-</v>
          </cell>
          <cell r="AY482" t="str">
            <v>-</v>
          </cell>
          <cell r="AZ482" t="str">
            <v>-</v>
          </cell>
          <cell r="BA482" t="str">
            <v>-</v>
          </cell>
          <cell r="BB482" t="str">
            <v>-</v>
          </cell>
          <cell r="BC482" t="str">
            <v>-</v>
          </cell>
          <cell r="BD482" t="str">
            <v>-</v>
          </cell>
          <cell r="BE482" t="str">
            <v>-</v>
          </cell>
          <cell r="BF482" t="str">
            <v>-</v>
          </cell>
          <cell r="BG482" t="str">
            <v>-</v>
          </cell>
          <cell r="BH482" t="str">
            <v>-</v>
          </cell>
          <cell r="BI482" t="str">
            <v>-</v>
          </cell>
          <cell r="BJ482" t="str">
            <v>-</v>
          </cell>
          <cell r="BK482" t="str">
            <v>-</v>
          </cell>
          <cell r="BL482" t="str">
            <v>-</v>
          </cell>
          <cell r="BM482" t="str">
            <v>20427</v>
          </cell>
          <cell r="BN482" t="str">
            <v>-</v>
          </cell>
          <cell r="BO482" t="str">
            <v>-</v>
          </cell>
          <cell r="BP482" t="str">
            <v>-</v>
          </cell>
          <cell r="BQ482" t="str">
            <v>-</v>
          </cell>
          <cell r="BR482" t="str">
            <v>-</v>
          </cell>
          <cell r="BS482" t="str">
            <v>-</v>
          </cell>
          <cell r="BT482" t="str">
            <v>-</v>
          </cell>
          <cell r="BU482" t="str">
            <v>-</v>
          </cell>
          <cell r="BV482" t="str">
            <v>-</v>
          </cell>
          <cell r="BW482" t="str">
            <v>-</v>
          </cell>
          <cell r="BX482" t="str">
            <v>-</v>
          </cell>
          <cell r="BY482" t="str">
            <v>-</v>
          </cell>
          <cell r="CB482" t="str">
            <v>-</v>
          </cell>
          <cell r="CC482" t="str">
            <v>-</v>
          </cell>
          <cell r="CD482" t="str">
            <v>-</v>
          </cell>
          <cell r="CE482" t="str">
            <v>-</v>
          </cell>
          <cell r="CF482" t="str">
            <v>-</v>
          </cell>
          <cell r="CG482" t="str">
            <v>-</v>
          </cell>
          <cell r="CH482" t="str">
            <v>-</v>
          </cell>
          <cell r="CI482" t="str">
            <v>-</v>
          </cell>
          <cell r="CJ482" t="str">
            <v>-</v>
          </cell>
          <cell r="CK482" t="str">
            <v>-</v>
          </cell>
          <cell r="CL482" t="str">
            <v>-</v>
          </cell>
          <cell r="CM482" t="str">
            <v>-</v>
          </cell>
          <cell r="CN482" t="str">
            <v>-</v>
          </cell>
          <cell r="CO482" t="str">
            <v>-</v>
          </cell>
          <cell r="CP482" t="str">
            <v>-</v>
          </cell>
          <cell r="CQ482" t="str">
            <v>-</v>
          </cell>
          <cell r="CR482" t="str">
            <v>-</v>
          </cell>
          <cell r="CS482" t="str">
            <v>-</v>
          </cell>
          <cell r="CT482" t="str">
            <v>-</v>
          </cell>
          <cell r="CU482" t="str">
            <v>SANTA MARÍA PETAPA</v>
          </cell>
          <cell r="CV482" t="str">
            <v>-</v>
          </cell>
          <cell r="CW482" t="str">
            <v>-</v>
          </cell>
          <cell r="CX482" t="str">
            <v>-</v>
          </cell>
          <cell r="CY482" t="str">
            <v>-</v>
          </cell>
          <cell r="CZ482" t="str">
            <v>-</v>
          </cell>
          <cell r="DB482" t="str">
            <v>-</v>
          </cell>
          <cell r="DC482" t="str">
            <v>-</v>
          </cell>
          <cell r="DD482" t="str">
            <v>-</v>
          </cell>
          <cell r="DE482" t="str">
            <v>-</v>
          </cell>
          <cell r="DF482" t="str">
            <v>-</v>
          </cell>
          <cell r="DG482" t="str">
            <v>-</v>
          </cell>
        </row>
        <row r="483">
          <cell r="AT483" t="str">
            <v>-</v>
          </cell>
          <cell r="AU483" t="str">
            <v>-</v>
          </cell>
          <cell r="AV483" t="str">
            <v>-</v>
          </cell>
          <cell r="AW483" t="str">
            <v>-</v>
          </cell>
          <cell r="AX483" t="str">
            <v>-</v>
          </cell>
          <cell r="AY483" t="str">
            <v>-</v>
          </cell>
          <cell r="AZ483" t="str">
            <v>-</v>
          </cell>
          <cell r="BA483" t="str">
            <v>-</v>
          </cell>
          <cell r="BB483" t="str">
            <v>-</v>
          </cell>
          <cell r="BC483" t="str">
            <v>-</v>
          </cell>
          <cell r="BD483" t="str">
            <v>-</v>
          </cell>
          <cell r="BE483" t="str">
            <v>-</v>
          </cell>
          <cell r="BF483" t="str">
            <v>-</v>
          </cell>
          <cell r="BG483" t="str">
            <v>-</v>
          </cell>
          <cell r="BH483" t="str">
            <v>-</v>
          </cell>
          <cell r="BI483" t="str">
            <v>-</v>
          </cell>
          <cell r="BJ483" t="str">
            <v>-</v>
          </cell>
          <cell r="BK483" t="str">
            <v>-</v>
          </cell>
          <cell r="BL483" t="str">
            <v>-</v>
          </cell>
          <cell r="BM483" t="str">
            <v>20428</v>
          </cell>
          <cell r="BN483" t="str">
            <v>-</v>
          </cell>
          <cell r="BO483" t="str">
            <v>-</v>
          </cell>
          <cell r="BP483" t="str">
            <v>-</v>
          </cell>
          <cell r="BQ483" t="str">
            <v>-</v>
          </cell>
          <cell r="BR483" t="str">
            <v>-</v>
          </cell>
          <cell r="BS483" t="str">
            <v>-</v>
          </cell>
          <cell r="BT483" t="str">
            <v>-</v>
          </cell>
          <cell r="BU483" t="str">
            <v>-</v>
          </cell>
          <cell r="BV483" t="str">
            <v>-</v>
          </cell>
          <cell r="BW483" t="str">
            <v>-</v>
          </cell>
          <cell r="BX483" t="str">
            <v>-</v>
          </cell>
          <cell r="BY483" t="str">
            <v>-</v>
          </cell>
          <cell r="CB483" t="str">
            <v>-</v>
          </cell>
          <cell r="CC483" t="str">
            <v>-</v>
          </cell>
          <cell r="CD483" t="str">
            <v>-</v>
          </cell>
          <cell r="CE483" t="str">
            <v>-</v>
          </cell>
          <cell r="CF483" t="str">
            <v>-</v>
          </cell>
          <cell r="CG483" t="str">
            <v>-</v>
          </cell>
          <cell r="CH483" t="str">
            <v>-</v>
          </cell>
          <cell r="CI483" t="str">
            <v>-</v>
          </cell>
          <cell r="CJ483" t="str">
            <v>-</v>
          </cell>
          <cell r="CK483" t="str">
            <v>-</v>
          </cell>
          <cell r="CL483" t="str">
            <v>-</v>
          </cell>
          <cell r="CM483" t="str">
            <v>-</v>
          </cell>
          <cell r="CN483" t="str">
            <v>-</v>
          </cell>
          <cell r="CO483" t="str">
            <v>-</v>
          </cell>
          <cell r="CP483" t="str">
            <v>-</v>
          </cell>
          <cell r="CQ483" t="str">
            <v>-</v>
          </cell>
          <cell r="CR483" t="str">
            <v>-</v>
          </cell>
          <cell r="CS483" t="str">
            <v>-</v>
          </cell>
          <cell r="CT483" t="str">
            <v>-</v>
          </cell>
          <cell r="CU483" t="str">
            <v>SANTA MARÍA QUIEGOLANI</v>
          </cell>
          <cell r="CV483" t="str">
            <v>-</v>
          </cell>
          <cell r="CW483" t="str">
            <v>-</v>
          </cell>
          <cell r="CX483" t="str">
            <v>-</v>
          </cell>
          <cell r="CY483" t="str">
            <v>-</v>
          </cell>
          <cell r="CZ483" t="str">
            <v>-</v>
          </cell>
          <cell r="DB483" t="str">
            <v>-</v>
          </cell>
          <cell r="DC483" t="str">
            <v>-</v>
          </cell>
          <cell r="DD483" t="str">
            <v>-</v>
          </cell>
          <cell r="DE483" t="str">
            <v>-</v>
          </cell>
          <cell r="DF483" t="str">
            <v>-</v>
          </cell>
          <cell r="DG483" t="str">
            <v>-</v>
          </cell>
        </row>
        <row r="484">
          <cell r="AT484" t="str">
            <v>-</v>
          </cell>
          <cell r="AU484" t="str">
            <v>-</v>
          </cell>
          <cell r="AV484" t="str">
            <v>-</v>
          </cell>
          <cell r="AW484" t="str">
            <v>-</v>
          </cell>
          <cell r="AX484" t="str">
            <v>-</v>
          </cell>
          <cell r="AY484" t="str">
            <v>-</v>
          </cell>
          <cell r="AZ484" t="str">
            <v>-</v>
          </cell>
          <cell r="BA484" t="str">
            <v>-</v>
          </cell>
          <cell r="BB484" t="str">
            <v>-</v>
          </cell>
          <cell r="BC484" t="str">
            <v>-</v>
          </cell>
          <cell r="BD484" t="str">
            <v>-</v>
          </cell>
          <cell r="BE484" t="str">
            <v>-</v>
          </cell>
          <cell r="BF484" t="str">
            <v>-</v>
          </cell>
          <cell r="BG484" t="str">
            <v>-</v>
          </cell>
          <cell r="BH484" t="str">
            <v>-</v>
          </cell>
          <cell r="BI484" t="str">
            <v>-</v>
          </cell>
          <cell r="BJ484" t="str">
            <v>-</v>
          </cell>
          <cell r="BK484" t="str">
            <v>-</v>
          </cell>
          <cell r="BL484" t="str">
            <v>-</v>
          </cell>
          <cell r="BM484" t="str">
            <v>20429</v>
          </cell>
          <cell r="BN484" t="str">
            <v>-</v>
          </cell>
          <cell r="BO484" t="str">
            <v>-</v>
          </cell>
          <cell r="BP484" t="str">
            <v>-</v>
          </cell>
          <cell r="BQ484" t="str">
            <v>-</v>
          </cell>
          <cell r="BR484" t="str">
            <v>-</v>
          </cell>
          <cell r="BS484" t="str">
            <v>-</v>
          </cell>
          <cell r="BT484" t="str">
            <v>-</v>
          </cell>
          <cell r="BU484" t="str">
            <v>-</v>
          </cell>
          <cell r="BV484" t="str">
            <v>-</v>
          </cell>
          <cell r="BW484" t="str">
            <v>-</v>
          </cell>
          <cell r="BX484" t="str">
            <v>-</v>
          </cell>
          <cell r="BY484" t="str">
            <v>-</v>
          </cell>
          <cell r="CB484" t="str">
            <v>-</v>
          </cell>
          <cell r="CC484" t="str">
            <v>-</v>
          </cell>
          <cell r="CD484" t="str">
            <v>-</v>
          </cell>
          <cell r="CE484" t="str">
            <v>-</v>
          </cell>
          <cell r="CF484" t="str">
            <v>-</v>
          </cell>
          <cell r="CG484" t="str">
            <v>-</v>
          </cell>
          <cell r="CH484" t="str">
            <v>-</v>
          </cell>
          <cell r="CI484" t="str">
            <v>-</v>
          </cell>
          <cell r="CJ484" t="str">
            <v>-</v>
          </cell>
          <cell r="CK484" t="str">
            <v>-</v>
          </cell>
          <cell r="CL484" t="str">
            <v>-</v>
          </cell>
          <cell r="CM484" t="str">
            <v>-</v>
          </cell>
          <cell r="CN484" t="str">
            <v>-</v>
          </cell>
          <cell r="CO484" t="str">
            <v>-</v>
          </cell>
          <cell r="CP484" t="str">
            <v>-</v>
          </cell>
          <cell r="CQ484" t="str">
            <v>-</v>
          </cell>
          <cell r="CR484" t="str">
            <v>-</v>
          </cell>
          <cell r="CS484" t="str">
            <v>-</v>
          </cell>
          <cell r="CT484" t="str">
            <v>-</v>
          </cell>
          <cell r="CU484" t="str">
            <v>SANTA MARÍA SOLA</v>
          </cell>
          <cell r="CV484" t="str">
            <v>-</v>
          </cell>
          <cell r="CW484" t="str">
            <v>-</v>
          </cell>
          <cell r="CX484" t="str">
            <v>-</v>
          </cell>
          <cell r="CY484" t="str">
            <v>-</v>
          </cell>
          <cell r="CZ484" t="str">
            <v>-</v>
          </cell>
          <cell r="DB484" t="str">
            <v>-</v>
          </cell>
          <cell r="DC484" t="str">
            <v>-</v>
          </cell>
          <cell r="DD484" t="str">
            <v>-</v>
          </cell>
          <cell r="DE484" t="str">
            <v>-</v>
          </cell>
          <cell r="DF484" t="str">
            <v>-</v>
          </cell>
          <cell r="DG484" t="str">
            <v>-</v>
          </cell>
        </row>
        <row r="485">
          <cell r="AT485" t="str">
            <v>-</v>
          </cell>
          <cell r="AU485" t="str">
            <v>-</v>
          </cell>
          <cell r="AV485" t="str">
            <v>-</v>
          </cell>
          <cell r="AW485" t="str">
            <v>-</v>
          </cell>
          <cell r="AX485" t="str">
            <v>-</v>
          </cell>
          <cell r="AY485" t="str">
            <v>-</v>
          </cell>
          <cell r="AZ485" t="str">
            <v>-</v>
          </cell>
          <cell r="BA485" t="str">
            <v>-</v>
          </cell>
          <cell r="BB485" t="str">
            <v>-</v>
          </cell>
          <cell r="BC485" t="str">
            <v>-</v>
          </cell>
          <cell r="BD485" t="str">
            <v>-</v>
          </cell>
          <cell r="BE485" t="str">
            <v>-</v>
          </cell>
          <cell r="BF485" t="str">
            <v>-</v>
          </cell>
          <cell r="BG485" t="str">
            <v>-</v>
          </cell>
          <cell r="BH485" t="str">
            <v>-</v>
          </cell>
          <cell r="BI485" t="str">
            <v>-</v>
          </cell>
          <cell r="BJ485" t="str">
            <v>-</v>
          </cell>
          <cell r="BK485" t="str">
            <v>-</v>
          </cell>
          <cell r="BL485" t="str">
            <v>-</v>
          </cell>
          <cell r="BM485" t="str">
            <v>20430</v>
          </cell>
          <cell r="BN485" t="str">
            <v>-</v>
          </cell>
          <cell r="BO485" t="str">
            <v>-</v>
          </cell>
          <cell r="BP485" t="str">
            <v>-</v>
          </cell>
          <cell r="BQ485" t="str">
            <v>-</v>
          </cell>
          <cell r="BR485" t="str">
            <v>-</v>
          </cell>
          <cell r="BS485" t="str">
            <v>-</v>
          </cell>
          <cell r="BT485" t="str">
            <v>-</v>
          </cell>
          <cell r="BU485" t="str">
            <v>-</v>
          </cell>
          <cell r="BV485" t="str">
            <v>-</v>
          </cell>
          <cell r="BW485" t="str">
            <v>-</v>
          </cell>
          <cell r="BX485" t="str">
            <v>-</v>
          </cell>
          <cell r="BY485" t="str">
            <v>-</v>
          </cell>
          <cell r="CB485" t="str">
            <v>-</v>
          </cell>
          <cell r="CC485" t="str">
            <v>-</v>
          </cell>
          <cell r="CD485" t="str">
            <v>-</v>
          </cell>
          <cell r="CE485" t="str">
            <v>-</v>
          </cell>
          <cell r="CF485" t="str">
            <v>-</v>
          </cell>
          <cell r="CG485" t="str">
            <v>-</v>
          </cell>
          <cell r="CH485" t="str">
            <v>-</v>
          </cell>
          <cell r="CI485" t="str">
            <v>-</v>
          </cell>
          <cell r="CJ485" t="str">
            <v>-</v>
          </cell>
          <cell r="CK485" t="str">
            <v>-</v>
          </cell>
          <cell r="CL485" t="str">
            <v>-</v>
          </cell>
          <cell r="CM485" t="str">
            <v>-</v>
          </cell>
          <cell r="CN485" t="str">
            <v>-</v>
          </cell>
          <cell r="CO485" t="str">
            <v>-</v>
          </cell>
          <cell r="CP485" t="str">
            <v>-</v>
          </cell>
          <cell r="CQ485" t="str">
            <v>-</v>
          </cell>
          <cell r="CR485" t="str">
            <v>-</v>
          </cell>
          <cell r="CS485" t="str">
            <v>-</v>
          </cell>
          <cell r="CT485" t="str">
            <v>-</v>
          </cell>
          <cell r="CU485" t="str">
            <v>SANTA MARÍA TATALTEPEC</v>
          </cell>
          <cell r="CV485" t="str">
            <v>-</v>
          </cell>
          <cell r="CW485" t="str">
            <v>-</v>
          </cell>
          <cell r="CX485" t="str">
            <v>-</v>
          </cell>
          <cell r="CY485" t="str">
            <v>-</v>
          </cell>
          <cell r="CZ485" t="str">
            <v>-</v>
          </cell>
          <cell r="DB485" t="str">
            <v>-</v>
          </cell>
          <cell r="DC485" t="str">
            <v>-</v>
          </cell>
          <cell r="DD485" t="str">
            <v>-</v>
          </cell>
          <cell r="DE485" t="str">
            <v>-</v>
          </cell>
          <cell r="DF485" t="str">
            <v>-</v>
          </cell>
          <cell r="DG485" t="str">
            <v>-</v>
          </cell>
        </row>
        <row r="486">
          <cell r="AT486" t="str">
            <v>-</v>
          </cell>
          <cell r="AU486" t="str">
            <v>-</v>
          </cell>
          <cell r="AV486" t="str">
            <v>-</v>
          </cell>
          <cell r="AW486" t="str">
            <v>-</v>
          </cell>
          <cell r="AX486" t="str">
            <v>-</v>
          </cell>
          <cell r="AY486" t="str">
            <v>-</v>
          </cell>
          <cell r="AZ486" t="str">
            <v>-</v>
          </cell>
          <cell r="BA486" t="str">
            <v>-</v>
          </cell>
          <cell r="BB486" t="str">
            <v>-</v>
          </cell>
          <cell r="BC486" t="str">
            <v>-</v>
          </cell>
          <cell r="BD486" t="str">
            <v>-</v>
          </cell>
          <cell r="BE486" t="str">
            <v>-</v>
          </cell>
          <cell r="BF486" t="str">
            <v>-</v>
          </cell>
          <cell r="BG486" t="str">
            <v>-</v>
          </cell>
          <cell r="BH486" t="str">
            <v>-</v>
          </cell>
          <cell r="BI486" t="str">
            <v>-</v>
          </cell>
          <cell r="BJ486" t="str">
            <v>-</v>
          </cell>
          <cell r="BK486" t="str">
            <v>-</v>
          </cell>
          <cell r="BL486" t="str">
            <v>-</v>
          </cell>
          <cell r="BM486" t="str">
            <v>20431</v>
          </cell>
          <cell r="BN486" t="str">
            <v>-</v>
          </cell>
          <cell r="BO486" t="str">
            <v>-</v>
          </cell>
          <cell r="BP486" t="str">
            <v>-</v>
          </cell>
          <cell r="BQ486" t="str">
            <v>-</v>
          </cell>
          <cell r="BR486" t="str">
            <v>-</v>
          </cell>
          <cell r="BS486" t="str">
            <v>-</v>
          </cell>
          <cell r="BT486" t="str">
            <v>-</v>
          </cell>
          <cell r="BU486" t="str">
            <v>-</v>
          </cell>
          <cell r="BV486" t="str">
            <v>-</v>
          </cell>
          <cell r="BW486" t="str">
            <v>-</v>
          </cell>
          <cell r="BX486" t="str">
            <v>-</v>
          </cell>
          <cell r="BY486" t="str">
            <v>-</v>
          </cell>
          <cell r="CB486" t="str">
            <v>-</v>
          </cell>
          <cell r="CC486" t="str">
            <v>-</v>
          </cell>
          <cell r="CD486" t="str">
            <v>-</v>
          </cell>
          <cell r="CE486" t="str">
            <v>-</v>
          </cell>
          <cell r="CF486" t="str">
            <v>-</v>
          </cell>
          <cell r="CG486" t="str">
            <v>-</v>
          </cell>
          <cell r="CH486" t="str">
            <v>-</v>
          </cell>
          <cell r="CI486" t="str">
            <v>-</v>
          </cell>
          <cell r="CJ486" t="str">
            <v>-</v>
          </cell>
          <cell r="CK486" t="str">
            <v>-</v>
          </cell>
          <cell r="CL486" t="str">
            <v>-</v>
          </cell>
          <cell r="CM486" t="str">
            <v>-</v>
          </cell>
          <cell r="CN486" t="str">
            <v>-</v>
          </cell>
          <cell r="CO486" t="str">
            <v>-</v>
          </cell>
          <cell r="CP486" t="str">
            <v>-</v>
          </cell>
          <cell r="CQ486" t="str">
            <v>-</v>
          </cell>
          <cell r="CR486" t="str">
            <v>-</v>
          </cell>
          <cell r="CS486" t="str">
            <v>-</v>
          </cell>
          <cell r="CT486" t="str">
            <v>-</v>
          </cell>
          <cell r="CU486" t="str">
            <v>SANTA MARÍA TECOMAVACA</v>
          </cell>
          <cell r="CV486" t="str">
            <v>-</v>
          </cell>
          <cell r="CW486" t="str">
            <v>-</v>
          </cell>
          <cell r="CX486" t="str">
            <v>-</v>
          </cell>
          <cell r="CY486" t="str">
            <v>-</v>
          </cell>
          <cell r="CZ486" t="str">
            <v>-</v>
          </cell>
          <cell r="DB486" t="str">
            <v>-</v>
          </cell>
          <cell r="DC486" t="str">
            <v>-</v>
          </cell>
          <cell r="DD486" t="str">
            <v>-</v>
          </cell>
          <cell r="DE486" t="str">
            <v>-</v>
          </cell>
          <cell r="DF486" t="str">
            <v>-</v>
          </cell>
          <cell r="DG486" t="str">
            <v>-</v>
          </cell>
        </row>
        <row r="487">
          <cell r="AT487" t="str">
            <v>-</v>
          </cell>
          <cell r="AU487" t="str">
            <v>-</v>
          </cell>
          <cell r="AV487" t="str">
            <v>-</v>
          </cell>
          <cell r="AW487" t="str">
            <v>-</v>
          </cell>
          <cell r="AX487" t="str">
            <v>-</v>
          </cell>
          <cell r="AY487" t="str">
            <v>-</v>
          </cell>
          <cell r="AZ487" t="str">
            <v>-</v>
          </cell>
          <cell r="BA487" t="str">
            <v>-</v>
          </cell>
          <cell r="BB487" t="str">
            <v>-</v>
          </cell>
          <cell r="BC487" t="str">
            <v>-</v>
          </cell>
          <cell r="BD487" t="str">
            <v>-</v>
          </cell>
          <cell r="BE487" t="str">
            <v>-</v>
          </cell>
          <cell r="BF487" t="str">
            <v>-</v>
          </cell>
          <cell r="BG487" t="str">
            <v>-</v>
          </cell>
          <cell r="BH487" t="str">
            <v>-</v>
          </cell>
          <cell r="BI487" t="str">
            <v>-</v>
          </cell>
          <cell r="BJ487" t="str">
            <v>-</v>
          </cell>
          <cell r="BK487" t="str">
            <v>-</v>
          </cell>
          <cell r="BL487" t="str">
            <v>-</v>
          </cell>
          <cell r="BM487" t="str">
            <v>20432</v>
          </cell>
          <cell r="BN487" t="str">
            <v>-</v>
          </cell>
          <cell r="BO487" t="str">
            <v>-</v>
          </cell>
          <cell r="BP487" t="str">
            <v>-</v>
          </cell>
          <cell r="BQ487" t="str">
            <v>-</v>
          </cell>
          <cell r="BR487" t="str">
            <v>-</v>
          </cell>
          <cell r="BS487" t="str">
            <v>-</v>
          </cell>
          <cell r="BT487" t="str">
            <v>-</v>
          </cell>
          <cell r="BU487" t="str">
            <v>-</v>
          </cell>
          <cell r="BV487" t="str">
            <v>-</v>
          </cell>
          <cell r="BW487" t="str">
            <v>-</v>
          </cell>
          <cell r="BX487" t="str">
            <v>-</v>
          </cell>
          <cell r="BY487" t="str">
            <v>-</v>
          </cell>
          <cell r="CB487" t="str">
            <v>-</v>
          </cell>
          <cell r="CC487" t="str">
            <v>-</v>
          </cell>
          <cell r="CD487" t="str">
            <v>-</v>
          </cell>
          <cell r="CE487" t="str">
            <v>-</v>
          </cell>
          <cell r="CF487" t="str">
            <v>-</v>
          </cell>
          <cell r="CG487" t="str">
            <v>-</v>
          </cell>
          <cell r="CH487" t="str">
            <v>-</v>
          </cell>
          <cell r="CI487" t="str">
            <v>-</v>
          </cell>
          <cell r="CJ487" t="str">
            <v>-</v>
          </cell>
          <cell r="CK487" t="str">
            <v>-</v>
          </cell>
          <cell r="CL487" t="str">
            <v>-</v>
          </cell>
          <cell r="CM487" t="str">
            <v>-</v>
          </cell>
          <cell r="CN487" t="str">
            <v>-</v>
          </cell>
          <cell r="CO487" t="str">
            <v>-</v>
          </cell>
          <cell r="CP487" t="str">
            <v>-</v>
          </cell>
          <cell r="CQ487" t="str">
            <v>-</v>
          </cell>
          <cell r="CR487" t="str">
            <v>-</v>
          </cell>
          <cell r="CS487" t="str">
            <v>-</v>
          </cell>
          <cell r="CT487" t="str">
            <v>-</v>
          </cell>
          <cell r="CU487" t="str">
            <v>SANTA MARÍA TEMAXCALAPA</v>
          </cell>
          <cell r="CV487" t="str">
            <v>-</v>
          </cell>
          <cell r="CW487" t="str">
            <v>-</v>
          </cell>
          <cell r="CX487" t="str">
            <v>-</v>
          </cell>
          <cell r="CY487" t="str">
            <v>-</v>
          </cell>
          <cell r="CZ487" t="str">
            <v>-</v>
          </cell>
          <cell r="DB487" t="str">
            <v>-</v>
          </cell>
          <cell r="DC487" t="str">
            <v>-</v>
          </cell>
          <cell r="DD487" t="str">
            <v>-</v>
          </cell>
          <cell r="DE487" t="str">
            <v>-</v>
          </cell>
          <cell r="DF487" t="str">
            <v>-</v>
          </cell>
          <cell r="DG487" t="str">
            <v>-</v>
          </cell>
        </row>
        <row r="488">
          <cell r="AT488" t="str">
            <v>-</v>
          </cell>
          <cell r="AU488" t="str">
            <v>-</v>
          </cell>
          <cell r="AV488" t="str">
            <v>-</v>
          </cell>
          <cell r="AW488" t="str">
            <v>-</v>
          </cell>
          <cell r="AX488" t="str">
            <v>-</v>
          </cell>
          <cell r="AY488" t="str">
            <v>-</v>
          </cell>
          <cell r="AZ488" t="str">
            <v>-</v>
          </cell>
          <cell r="BA488" t="str">
            <v>-</v>
          </cell>
          <cell r="BB488" t="str">
            <v>-</v>
          </cell>
          <cell r="BC488" t="str">
            <v>-</v>
          </cell>
          <cell r="BD488" t="str">
            <v>-</v>
          </cell>
          <cell r="BE488" t="str">
            <v>-</v>
          </cell>
          <cell r="BF488" t="str">
            <v>-</v>
          </cell>
          <cell r="BG488" t="str">
            <v>-</v>
          </cell>
          <cell r="BH488" t="str">
            <v>-</v>
          </cell>
          <cell r="BI488" t="str">
            <v>-</v>
          </cell>
          <cell r="BJ488" t="str">
            <v>-</v>
          </cell>
          <cell r="BK488" t="str">
            <v>-</v>
          </cell>
          <cell r="BL488" t="str">
            <v>-</v>
          </cell>
          <cell r="BM488" t="str">
            <v>20433</v>
          </cell>
          <cell r="BN488" t="str">
            <v>-</v>
          </cell>
          <cell r="BO488" t="str">
            <v>-</v>
          </cell>
          <cell r="BP488" t="str">
            <v>-</v>
          </cell>
          <cell r="BQ488" t="str">
            <v>-</v>
          </cell>
          <cell r="BR488" t="str">
            <v>-</v>
          </cell>
          <cell r="BS488" t="str">
            <v>-</v>
          </cell>
          <cell r="BT488" t="str">
            <v>-</v>
          </cell>
          <cell r="BU488" t="str">
            <v>-</v>
          </cell>
          <cell r="BV488" t="str">
            <v>-</v>
          </cell>
          <cell r="BW488" t="str">
            <v>-</v>
          </cell>
          <cell r="BX488" t="str">
            <v>-</v>
          </cell>
          <cell r="BY488" t="str">
            <v>-</v>
          </cell>
          <cell r="CB488" t="str">
            <v>-</v>
          </cell>
          <cell r="CC488" t="str">
            <v>-</v>
          </cell>
          <cell r="CD488" t="str">
            <v>-</v>
          </cell>
          <cell r="CE488" t="str">
            <v>-</v>
          </cell>
          <cell r="CF488" t="str">
            <v>-</v>
          </cell>
          <cell r="CG488" t="str">
            <v>-</v>
          </cell>
          <cell r="CH488" t="str">
            <v>-</v>
          </cell>
          <cell r="CI488" t="str">
            <v>-</v>
          </cell>
          <cell r="CJ488" t="str">
            <v>-</v>
          </cell>
          <cell r="CK488" t="str">
            <v>-</v>
          </cell>
          <cell r="CL488" t="str">
            <v>-</v>
          </cell>
          <cell r="CM488" t="str">
            <v>-</v>
          </cell>
          <cell r="CN488" t="str">
            <v>-</v>
          </cell>
          <cell r="CO488" t="str">
            <v>-</v>
          </cell>
          <cell r="CP488" t="str">
            <v>-</v>
          </cell>
          <cell r="CQ488" t="str">
            <v>-</v>
          </cell>
          <cell r="CR488" t="str">
            <v>-</v>
          </cell>
          <cell r="CS488" t="str">
            <v>-</v>
          </cell>
          <cell r="CT488" t="str">
            <v>-</v>
          </cell>
          <cell r="CU488" t="str">
            <v>SANTA MARÍA TEMAXCALTEPEC</v>
          </cell>
          <cell r="CV488" t="str">
            <v>-</v>
          </cell>
          <cell r="CW488" t="str">
            <v>-</v>
          </cell>
          <cell r="CX488" t="str">
            <v>-</v>
          </cell>
          <cell r="CY488" t="str">
            <v>-</v>
          </cell>
          <cell r="CZ488" t="str">
            <v>-</v>
          </cell>
          <cell r="DB488" t="str">
            <v>-</v>
          </cell>
          <cell r="DC488" t="str">
            <v>-</v>
          </cell>
          <cell r="DD488" t="str">
            <v>-</v>
          </cell>
          <cell r="DE488" t="str">
            <v>-</v>
          </cell>
          <cell r="DF488" t="str">
            <v>-</v>
          </cell>
          <cell r="DG488" t="str">
            <v>-</v>
          </cell>
        </row>
        <row r="489">
          <cell r="AT489" t="str">
            <v>-</v>
          </cell>
          <cell r="AU489" t="str">
            <v>-</v>
          </cell>
          <cell r="AV489" t="str">
            <v>-</v>
          </cell>
          <cell r="AW489" t="str">
            <v>-</v>
          </cell>
          <cell r="AX489" t="str">
            <v>-</v>
          </cell>
          <cell r="AY489" t="str">
            <v>-</v>
          </cell>
          <cell r="AZ489" t="str">
            <v>-</v>
          </cell>
          <cell r="BA489" t="str">
            <v>-</v>
          </cell>
          <cell r="BB489" t="str">
            <v>-</v>
          </cell>
          <cell r="BC489" t="str">
            <v>-</v>
          </cell>
          <cell r="BD489" t="str">
            <v>-</v>
          </cell>
          <cell r="BE489" t="str">
            <v>-</v>
          </cell>
          <cell r="BF489" t="str">
            <v>-</v>
          </cell>
          <cell r="BG489" t="str">
            <v>-</v>
          </cell>
          <cell r="BH489" t="str">
            <v>-</v>
          </cell>
          <cell r="BI489" t="str">
            <v>-</v>
          </cell>
          <cell r="BJ489" t="str">
            <v>-</v>
          </cell>
          <cell r="BK489" t="str">
            <v>-</v>
          </cell>
          <cell r="BL489" t="str">
            <v>-</v>
          </cell>
          <cell r="BM489" t="str">
            <v>20434</v>
          </cell>
          <cell r="BN489" t="str">
            <v>-</v>
          </cell>
          <cell r="BO489" t="str">
            <v>-</v>
          </cell>
          <cell r="BP489" t="str">
            <v>-</v>
          </cell>
          <cell r="BQ489" t="str">
            <v>-</v>
          </cell>
          <cell r="BR489" t="str">
            <v>-</v>
          </cell>
          <cell r="BS489" t="str">
            <v>-</v>
          </cell>
          <cell r="BT489" t="str">
            <v>-</v>
          </cell>
          <cell r="BU489" t="str">
            <v>-</v>
          </cell>
          <cell r="BV489" t="str">
            <v>-</v>
          </cell>
          <cell r="BW489" t="str">
            <v>-</v>
          </cell>
          <cell r="BX489" t="str">
            <v>-</v>
          </cell>
          <cell r="BY489" t="str">
            <v>-</v>
          </cell>
          <cell r="CB489" t="str">
            <v>-</v>
          </cell>
          <cell r="CC489" t="str">
            <v>-</v>
          </cell>
          <cell r="CD489" t="str">
            <v>-</v>
          </cell>
          <cell r="CE489" t="str">
            <v>-</v>
          </cell>
          <cell r="CF489" t="str">
            <v>-</v>
          </cell>
          <cell r="CG489" t="str">
            <v>-</v>
          </cell>
          <cell r="CH489" t="str">
            <v>-</v>
          </cell>
          <cell r="CI489" t="str">
            <v>-</v>
          </cell>
          <cell r="CJ489" t="str">
            <v>-</v>
          </cell>
          <cell r="CK489" t="str">
            <v>-</v>
          </cell>
          <cell r="CL489" t="str">
            <v>-</v>
          </cell>
          <cell r="CM489" t="str">
            <v>-</v>
          </cell>
          <cell r="CN489" t="str">
            <v>-</v>
          </cell>
          <cell r="CO489" t="str">
            <v>-</v>
          </cell>
          <cell r="CP489" t="str">
            <v>-</v>
          </cell>
          <cell r="CQ489" t="str">
            <v>-</v>
          </cell>
          <cell r="CR489" t="str">
            <v>-</v>
          </cell>
          <cell r="CS489" t="str">
            <v>-</v>
          </cell>
          <cell r="CT489" t="str">
            <v>-</v>
          </cell>
          <cell r="CU489" t="str">
            <v>SANTA MARÍA TEOPOXCO</v>
          </cell>
          <cell r="CV489" t="str">
            <v>-</v>
          </cell>
          <cell r="CW489" t="str">
            <v>-</v>
          </cell>
          <cell r="CX489" t="str">
            <v>-</v>
          </cell>
          <cell r="CY489" t="str">
            <v>-</v>
          </cell>
          <cell r="CZ489" t="str">
            <v>-</v>
          </cell>
          <cell r="DB489" t="str">
            <v>-</v>
          </cell>
          <cell r="DC489" t="str">
            <v>-</v>
          </cell>
          <cell r="DD489" t="str">
            <v>-</v>
          </cell>
          <cell r="DE489" t="str">
            <v>-</v>
          </cell>
          <cell r="DF489" t="str">
            <v>-</v>
          </cell>
          <cell r="DG489" t="str">
            <v>-</v>
          </cell>
        </row>
        <row r="490">
          <cell r="AT490" t="str">
            <v>-</v>
          </cell>
          <cell r="AU490" t="str">
            <v>-</v>
          </cell>
          <cell r="AV490" t="str">
            <v>-</v>
          </cell>
          <cell r="AW490" t="str">
            <v>-</v>
          </cell>
          <cell r="AX490" t="str">
            <v>-</v>
          </cell>
          <cell r="AY490" t="str">
            <v>-</v>
          </cell>
          <cell r="AZ490" t="str">
            <v>-</v>
          </cell>
          <cell r="BA490" t="str">
            <v>-</v>
          </cell>
          <cell r="BB490" t="str">
            <v>-</v>
          </cell>
          <cell r="BC490" t="str">
            <v>-</v>
          </cell>
          <cell r="BD490" t="str">
            <v>-</v>
          </cell>
          <cell r="BE490" t="str">
            <v>-</v>
          </cell>
          <cell r="BF490" t="str">
            <v>-</v>
          </cell>
          <cell r="BG490" t="str">
            <v>-</v>
          </cell>
          <cell r="BH490" t="str">
            <v>-</v>
          </cell>
          <cell r="BI490" t="str">
            <v>-</v>
          </cell>
          <cell r="BJ490" t="str">
            <v>-</v>
          </cell>
          <cell r="BK490" t="str">
            <v>-</v>
          </cell>
          <cell r="BL490" t="str">
            <v>-</v>
          </cell>
          <cell r="BM490" t="str">
            <v>20435</v>
          </cell>
          <cell r="BN490" t="str">
            <v>-</v>
          </cell>
          <cell r="BO490" t="str">
            <v>-</v>
          </cell>
          <cell r="BP490" t="str">
            <v>-</v>
          </cell>
          <cell r="BQ490" t="str">
            <v>-</v>
          </cell>
          <cell r="BR490" t="str">
            <v>-</v>
          </cell>
          <cell r="BS490" t="str">
            <v>-</v>
          </cell>
          <cell r="BT490" t="str">
            <v>-</v>
          </cell>
          <cell r="BU490" t="str">
            <v>-</v>
          </cell>
          <cell r="BV490" t="str">
            <v>-</v>
          </cell>
          <cell r="BW490" t="str">
            <v>-</v>
          </cell>
          <cell r="BX490" t="str">
            <v>-</v>
          </cell>
          <cell r="BY490" t="str">
            <v>-</v>
          </cell>
          <cell r="CB490" t="str">
            <v>-</v>
          </cell>
          <cell r="CC490" t="str">
            <v>-</v>
          </cell>
          <cell r="CD490" t="str">
            <v>-</v>
          </cell>
          <cell r="CE490" t="str">
            <v>-</v>
          </cell>
          <cell r="CF490" t="str">
            <v>-</v>
          </cell>
          <cell r="CG490" t="str">
            <v>-</v>
          </cell>
          <cell r="CH490" t="str">
            <v>-</v>
          </cell>
          <cell r="CI490" t="str">
            <v>-</v>
          </cell>
          <cell r="CJ490" t="str">
            <v>-</v>
          </cell>
          <cell r="CK490" t="str">
            <v>-</v>
          </cell>
          <cell r="CL490" t="str">
            <v>-</v>
          </cell>
          <cell r="CM490" t="str">
            <v>-</v>
          </cell>
          <cell r="CN490" t="str">
            <v>-</v>
          </cell>
          <cell r="CO490" t="str">
            <v>-</v>
          </cell>
          <cell r="CP490" t="str">
            <v>-</v>
          </cell>
          <cell r="CQ490" t="str">
            <v>-</v>
          </cell>
          <cell r="CR490" t="str">
            <v>-</v>
          </cell>
          <cell r="CS490" t="str">
            <v>-</v>
          </cell>
          <cell r="CT490" t="str">
            <v>-</v>
          </cell>
          <cell r="CU490" t="str">
            <v>SANTA MARÍA TEPANTLALI</v>
          </cell>
          <cell r="CV490" t="str">
            <v>-</v>
          </cell>
          <cell r="CW490" t="str">
            <v>-</v>
          </cell>
          <cell r="CX490" t="str">
            <v>-</v>
          </cell>
          <cell r="CY490" t="str">
            <v>-</v>
          </cell>
          <cell r="CZ490" t="str">
            <v>-</v>
          </cell>
          <cell r="DB490" t="str">
            <v>-</v>
          </cell>
          <cell r="DC490" t="str">
            <v>-</v>
          </cell>
          <cell r="DD490" t="str">
            <v>-</v>
          </cell>
          <cell r="DE490" t="str">
            <v>-</v>
          </cell>
          <cell r="DF490" t="str">
            <v>-</v>
          </cell>
          <cell r="DG490" t="str">
            <v>-</v>
          </cell>
        </row>
        <row r="491">
          <cell r="AT491" t="str">
            <v>-</v>
          </cell>
          <cell r="AU491" t="str">
            <v>-</v>
          </cell>
          <cell r="AV491" t="str">
            <v>-</v>
          </cell>
          <cell r="AW491" t="str">
            <v>-</v>
          </cell>
          <cell r="AX491" t="str">
            <v>-</v>
          </cell>
          <cell r="AY491" t="str">
            <v>-</v>
          </cell>
          <cell r="AZ491" t="str">
            <v>-</v>
          </cell>
          <cell r="BA491" t="str">
            <v>-</v>
          </cell>
          <cell r="BB491" t="str">
            <v>-</v>
          </cell>
          <cell r="BC491" t="str">
            <v>-</v>
          </cell>
          <cell r="BD491" t="str">
            <v>-</v>
          </cell>
          <cell r="BE491" t="str">
            <v>-</v>
          </cell>
          <cell r="BF491" t="str">
            <v>-</v>
          </cell>
          <cell r="BG491" t="str">
            <v>-</v>
          </cell>
          <cell r="BH491" t="str">
            <v>-</v>
          </cell>
          <cell r="BI491" t="str">
            <v>-</v>
          </cell>
          <cell r="BJ491" t="str">
            <v>-</v>
          </cell>
          <cell r="BK491" t="str">
            <v>-</v>
          </cell>
          <cell r="BL491" t="str">
            <v>-</v>
          </cell>
          <cell r="BM491" t="str">
            <v>20436</v>
          </cell>
          <cell r="BN491" t="str">
            <v>-</v>
          </cell>
          <cell r="BO491" t="str">
            <v>-</v>
          </cell>
          <cell r="BP491" t="str">
            <v>-</v>
          </cell>
          <cell r="BQ491" t="str">
            <v>-</v>
          </cell>
          <cell r="BR491" t="str">
            <v>-</v>
          </cell>
          <cell r="BS491" t="str">
            <v>-</v>
          </cell>
          <cell r="BT491" t="str">
            <v>-</v>
          </cell>
          <cell r="BU491" t="str">
            <v>-</v>
          </cell>
          <cell r="BV491" t="str">
            <v>-</v>
          </cell>
          <cell r="BW491" t="str">
            <v>-</v>
          </cell>
          <cell r="BX491" t="str">
            <v>-</v>
          </cell>
          <cell r="BY491" t="str">
            <v>-</v>
          </cell>
          <cell r="CB491" t="str">
            <v>-</v>
          </cell>
          <cell r="CC491" t="str">
            <v>-</v>
          </cell>
          <cell r="CD491" t="str">
            <v>-</v>
          </cell>
          <cell r="CE491" t="str">
            <v>-</v>
          </cell>
          <cell r="CF491" t="str">
            <v>-</v>
          </cell>
          <cell r="CG491" t="str">
            <v>-</v>
          </cell>
          <cell r="CH491" t="str">
            <v>-</v>
          </cell>
          <cell r="CI491" t="str">
            <v>-</v>
          </cell>
          <cell r="CJ491" t="str">
            <v>-</v>
          </cell>
          <cell r="CK491" t="str">
            <v>-</v>
          </cell>
          <cell r="CL491" t="str">
            <v>-</v>
          </cell>
          <cell r="CM491" t="str">
            <v>-</v>
          </cell>
          <cell r="CN491" t="str">
            <v>-</v>
          </cell>
          <cell r="CO491" t="str">
            <v>-</v>
          </cell>
          <cell r="CP491" t="str">
            <v>-</v>
          </cell>
          <cell r="CQ491" t="str">
            <v>-</v>
          </cell>
          <cell r="CR491" t="str">
            <v>-</v>
          </cell>
          <cell r="CS491" t="str">
            <v>-</v>
          </cell>
          <cell r="CT491" t="str">
            <v>-</v>
          </cell>
          <cell r="CU491" t="str">
            <v>SANTA MARÍA TEXCATITLÁN</v>
          </cell>
          <cell r="CV491" t="str">
            <v>-</v>
          </cell>
          <cell r="CW491" t="str">
            <v>-</v>
          </cell>
          <cell r="CX491" t="str">
            <v>-</v>
          </cell>
          <cell r="CY491" t="str">
            <v>-</v>
          </cell>
          <cell r="CZ491" t="str">
            <v>-</v>
          </cell>
          <cell r="DB491" t="str">
            <v>-</v>
          </cell>
          <cell r="DC491" t="str">
            <v>-</v>
          </cell>
          <cell r="DD491" t="str">
            <v>-</v>
          </cell>
          <cell r="DE491" t="str">
            <v>-</v>
          </cell>
          <cell r="DF491" t="str">
            <v>-</v>
          </cell>
          <cell r="DG491" t="str">
            <v>-</v>
          </cell>
        </row>
        <row r="492">
          <cell r="AT492" t="str">
            <v>-</v>
          </cell>
          <cell r="AU492" t="str">
            <v>-</v>
          </cell>
          <cell r="AV492" t="str">
            <v>-</v>
          </cell>
          <cell r="AW492" t="str">
            <v>-</v>
          </cell>
          <cell r="AX492" t="str">
            <v>-</v>
          </cell>
          <cell r="AY492" t="str">
            <v>-</v>
          </cell>
          <cell r="AZ492" t="str">
            <v>-</v>
          </cell>
          <cell r="BA492" t="str">
            <v>-</v>
          </cell>
          <cell r="BB492" t="str">
            <v>-</v>
          </cell>
          <cell r="BC492" t="str">
            <v>-</v>
          </cell>
          <cell r="BD492" t="str">
            <v>-</v>
          </cell>
          <cell r="BE492" t="str">
            <v>-</v>
          </cell>
          <cell r="BF492" t="str">
            <v>-</v>
          </cell>
          <cell r="BG492" t="str">
            <v>-</v>
          </cell>
          <cell r="BH492" t="str">
            <v>-</v>
          </cell>
          <cell r="BI492" t="str">
            <v>-</v>
          </cell>
          <cell r="BJ492" t="str">
            <v>-</v>
          </cell>
          <cell r="BK492" t="str">
            <v>-</v>
          </cell>
          <cell r="BL492" t="str">
            <v>-</v>
          </cell>
          <cell r="BM492" t="str">
            <v>20437</v>
          </cell>
          <cell r="BN492" t="str">
            <v>-</v>
          </cell>
          <cell r="BO492" t="str">
            <v>-</v>
          </cell>
          <cell r="BP492" t="str">
            <v>-</v>
          </cell>
          <cell r="BQ492" t="str">
            <v>-</v>
          </cell>
          <cell r="BR492" t="str">
            <v>-</v>
          </cell>
          <cell r="BS492" t="str">
            <v>-</v>
          </cell>
          <cell r="BT492" t="str">
            <v>-</v>
          </cell>
          <cell r="BU492" t="str">
            <v>-</v>
          </cell>
          <cell r="BV492" t="str">
            <v>-</v>
          </cell>
          <cell r="BW492" t="str">
            <v>-</v>
          </cell>
          <cell r="BX492" t="str">
            <v>-</v>
          </cell>
          <cell r="BY492" t="str">
            <v>-</v>
          </cell>
          <cell r="CB492" t="str">
            <v>-</v>
          </cell>
          <cell r="CC492" t="str">
            <v>-</v>
          </cell>
          <cell r="CD492" t="str">
            <v>-</v>
          </cell>
          <cell r="CE492" t="str">
            <v>-</v>
          </cell>
          <cell r="CF492" t="str">
            <v>-</v>
          </cell>
          <cell r="CG492" t="str">
            <v>-</v>
          </cell>
          <cell r="CH492" t="str">
            <v>-</v>
          </cell>
          <cell r="CI492" t="str">
            <v>-</v>
          </cell>
          <cell r="CJ492" t="str">
            <v>-</v>
          </cell>
          <cell r="CK492" t="str">
            <v>-</v>
          </cell>
          <cell r="CL492" t="str">
            <v>-</v>
          </cell>
          <cell r="CM492" t="str">
            <v>-</v>
          </cell>
          <cell r="CN492" t="str">
            <v>-</v>
          </cell>
          <cell r="CO492" t="str">
            <v>-</v>
          </cell>
          <cell r="CP492" t="str">
            <v>-</v>
          </cell>
          <cell r="CQ492" t="str">
            <v>-</v>
          </cell>
          <cell r="CR492" t="str">
            <v>-</v>
          </cell>
          <cell r="CS492" t="str">
            <v>-</v>
          </cell>
          <cell r="CT492" t="str">
            <v>-</v>
          </cell>
          <cell r="CU492" t="str">
            <v>SANTA MARÍA TLAHUITOLTEPEC</v>
          </cell>
          <cell r="CV492" t="str">
            <v>-</v>
          </cell>
          <cell r="CW492" t="str">
            <v>-</v>
          </cell>
          <cell r="CX492" t="str">
            <v>-</v>
          </cell>
          <cell r="CY492" t="str">
            <v>-</v>
          </cell>
          <cell r="CZ492" t="str">
            <v>-</v>
          </cell>
          <cell r="DB492" t="str">
            <v>-</v>
          </cell>
          <cell r="DC492" t="str">
            <v>-</v>
          </cell>
          <cell r="DD492" t="str">
            <v>-</v>
          </cell>
          <cell r="DE492" t="str">
            <v>-</v>
          </cell>
          <cell r="DF492" t="str">
            <v>-</v>
          </cell>
          <cell r="DG492" t="str">
            <v>-</v>
          </cell>
        </row>
        <row r="493">
          <cell r="AT493" t="str">
            <v>-</v>
          </cell>
          <cell r="AU493" t="str">
            <v>-</v>
          </cell>
          <cell r="AV493" t="str">
            <v>-</v>
          </cell>
          <cell r="AW493" t="str">
            <v>-</v>
          </cell>
          <cell r="AX493" t="str">
            <v>-</v>
          </cell>
          <cell r="AY493" t="str">
            <v>-</v>
          </cell>
          <cell r="AZ493" t="str">
            <v>-</v>
          </cell>
          <cell r="BA493" t="str">
            <v>-</v>
          </cell>
          <cell r="BB493" t="str">
            <v>-</v>
          </cell>
          <cell r="BC493" t="str">
            <v>-</v>
          </cell>
          <cell r="BD493" t="str">
            <v>-</v>
          </cell>
          <cell r="BE493" t="str">
            <v>-</v>
          </cell>
          <cell r="BF493" t="str">
            <v>-</v>
          </cell>
          <cell r="BG493" t="str">
            <v>-</v>
          </cell>
          <cell r="BH493" t="str">
            <v>-</v>
          </cell>
          <cell r="BI493" t="str">
            <v>-</v>
          </cell>
          <cell r="BJ493" t="str">
            <v>-</v>
          </cell>
          <cell r="BK493" t="str">
            <v>-</v>
          </cell>
          <cell r="BL493" t="str">
            <v>-</v>
          </cell>
          <cell r="BM493" t="str">
            <v>20438</v>
          </cell>
          <cell r="BN493" t="str">
            <v>-</v>
          </cell>
          <cell r="BO493" t="str">
            <v>-</v>
          </cell>
          <cell r="BP493" t="str">
            <v>-</v>
          </cell>
          <cell r="BQ493" t="str">
            <v>-</v>
          </cell>
          <cell r="BR493" t="str">
            <v>-</v>
          </cell>
          <cell r="BS493" t="str">
            <v>-</v>
          </cell>
          <cell r="BT493" t="str">
            <v>-</v>
          </cell>
          <cell r="BU493" t="str">
            <v>-</v>
          </cell>
          <cell r="BV493" t="str">
            <v>-</v>
          </cell>
          <cell r="BW493" t="str">
            <v>-</v>
          </cell>
          <cell r="BX493" t="str">
            <v>-</v>
          </cell>
          <cell r="BY493" t="str">
            <v>-</v>
          </cell>
          <cell r="CB493" t="str">
            <v>-</v>
          </cell>
          <cell r="CC493" t="str">
            <v>-</v>
          </cell>
          <cell r="CD493" t="str">
            <v>-</v>
          </cell>
          <cell r="CE493" t="str">
            <v>-</v>
          </cell>
          <cell r="CF493" t="str">
            <v>-</v>
          </cell>
          <cell r="CG493" t="str">
            <v>-</v>
          </cell>
          <cell r="CH493" t="str">
            <v>-</v>
          </cell>
          <cell r="CI493" t="str">
            <v>-</v>
          </cell>
          <cell r="CJ493" t="str">
            <v>-</v>
          </cell>
          <cell r="CK493" t="str">
            <v>-</v>
          </cell>
          <cell r="CL493" t="str">
            <v>-</v>
          </cell>
          <cell r="CM493" t="str">
            <v>-</v>
          </cell>
          <cell r="CN493" t="str">
            <v>-</v>
          </cell>
          <cell r="CO493" t="str">
            <v>-</v>
          </cell>
          <cell r="CP493" t="str">
            <v>-</v>
          </cell>
          <cell r="CQ493" t="str">
            <v>-</v>
          </cell>
          <cell r="CR493" t="str">
            <v>-</v>
          </cell>
          <cell r="CS493" t="str">
            <v>-</v>
          </cell>
          <cell r="CT493" t="str">
            <v>-</v>
          </cell>
          <cell r="CU493" t="str">
            <v>SANTA MARÍA TLALIXTAC</v>
          </cell>
          <cell r="CV493" t="str">
            <v>-</v>
          </cell>
          <cell r="CW493" t="str">
            <v>-</v>
          </cell>
          <cell r="CX493" t="str">
            <v>-</v>
          </cell>
          <cell r="CY493" t="str">
            <v>-</v>
          </cell>
          <cell r="CZ493" t="str">
            <v>-</v>
          </cell>
          <cell r="DB493" t="str">
            <v>-</v>
          </cell>
          <cell r="DC493" t="str">
            <v>-</v>
          </cell>
          <cell r="DD493" t="str">
            <v>-</v>
          </cell>
          <cell r="DE493" t="str">
            <v>-</v>
          </cell>
          <cell r="DF493" t="str">
            <v>-</v>
          </cell>
          <cell r="DG493" t="str">
            <v>-</v>
          </cell>
        </row>
        <row r="494">
          <cell r="AT494" t="str">
            <v>-</v>
          </cell>
          <cell r="AU494" t="str">
            <v>-</v>
          </cell>
          <cell r="AV494" t="str">
            <v>-</v>
          </cell>
          <cell r="AW494" t="str">
            <v>-</v>
          </cell>
          <cell r="AX494" t="str">
            <v>-</v>
          </cell>
          <cell r="AY494" t="str">
            <v>-</v>
          </cell>
          <cell r="AZ494" t="str">
            <v>-</v>
          </cell>
          <cell r="BA494" t="str">
            <v>-</v>
          </cell>
          <cell r="BB494" t="str">
            <v>-</v>
          </cell>
          <cell r="BC494" t="str">
            <v>-</v>
          </cell>
          <cell r="BD494" t="str">
            <v>-</v>
          </cell>
          <cell r="BE494" t="str">
            <v>-</v>
          </cell>
          <cell r="BF494" t="str">
            <v>-</v>
          </cell>
          <cell r="BG494" t="str">
            <v>-</v>
          </cell>
          <cell r="BH494" t="str">
            <v>-</v>
          </cell>
          <cell r="BI494" t="str">
            <v>-</v>
          </cell>
          <cell r="BJ494" t="str">
            <v>-</v>
          </cell>
          <cell r="BK494" t="str">
            <v>-</v>
          </cell>
          <cell r="BL494" t="str">
            <v>-</v>
          </cell>
          <cell r="BM494" t="str">
            <v>20439</v>
          </cell>
          <cell r="BN494" t="str">
            <v>-</v>
          </cell>
          <cell r="BO494" t="str">
            <v>-</v>
          </cell>
          <cell r="BP494" t="str">
            <v>-</v>
          </cell>
          <cell r="BQ494" t="str">
            <v>-</v>
          </cell>
          <cell r="BR494" t="str">
            <v>-</v>
          </cell>
          <cell r="BS494" t="str">
            <v>-</v>
          </cell>
          <cell r="BT494" t="str">
            <v>-</v>
          </cell>
          <cell r="BU494" t="str">
            <v>-</v>
          </cell>
          <cell r="BV494" t="str">
            <v>-</v>
          </cell>
          <cell r="BW494" t="str">
            <v>-</v>
          </cell>
          <cell r="BX494" t="str">
            <v>-</v>
          </cell>
          <cell r="BY494" t="str">
            <v>-</v>
          </cell>
          <cell r="CB494" t="str">
            <v>-</v>
          </cell>
          <cell r="CC494" t="str">
            <v>-</v>
          </cell>
          <cell r="CD494" t="str">
            <v>-</v>
          </cell>
          <cell r="CE494" t="str">
            <v>-</v>
          </cell>
          <cell r="CF494" t="str">
            <v>-</v>
          </cell>
          <cell r="CG494" t="str">
            <v>-</v>
          </cell>
          <cell r="CH494" t="str">
            <v>-</v>
          </cell>
          <cell r="CI494" t="str">
            <v>-</v>
          </cell>
          <cell r="CJ494" t="str">
            <v>-</v>
          </cell>
          <cell r="CK494" t="str">
            <v>-</v>
          </cell>
          <cell r="CL494" t="str">
            <v>-</v>
          </cell>
          <cell r="CM494" t="str">
            <v>-</v>
          </cell>
          <cell r="CN494" t="str">
            <v>-</v>
          </cell>
          <cell r="CO494" t="str">
            <v>-</v>
          </cell>
          <cell r="CP494" t="str">
            <v>-</v>
          </cell>
          <cell r="CQ494" t="str">
            <v>-</v>
          </cell>
          <cell r="CR494" t="str">
            <v>-</v>
          </cell>
          <cell r="CS494" t="str">
            <v>-</v>
          </cell>
          <cell r="CT494" t="str">
            <v>-</v>
          </cell>
          <cell r="CU494" t="str">
            <v>SANTA MARÍA TONAMECA</v>
          </cell>
          <cell r="CV494" t="str">
            <v>-</v>
          </cell>
          <cell r="CW494" t="str">
            <v>-</v>
          </cell>
          <cell r="CX494" t="str">
            <v>-</v>
          </cell>
          <cell r="CY494" t="str">
            <v>-</v>
          </cell>
          <cell r="CZ494" t="str">
            <v>-</v>
          </cell>
          <cell r="DB494" t="str">
            <v>-</v>
          </cell>
          <cell r="DC494" t="str">
            <v>-</v>
          </cell>
          <cell r="DD494" t="str">
            <v>-</v>
          </cell>
          <cell r="DE494" t="str">
            <v>-</v>
          </cell>
          <cell r="DF494" t="str">
            <v>-</v>
          </cell>
          <cell r="DG494" t="str">
            <v>-</v>
          </cell>
        </row>
        <row r="495">
          <cell r="AT495" t="str">
            <v>-</v>
          </cell>
          <cell r="AU495" t="str">
            <v>-</v>
          </cell>
          <cell r="AV495" t="str">
            <v>-</v>
          </cell>
          <cell r="AW495" t="str">
            <v>-</v>
          </cell>
          <cell r="AX495" t="str">
            <v>-</v>
          </cell>
          <cell r="AY495" t="str">
            <v>-</v>
          </cell>
          <cell r="AZ495" t="str">
            <v>-</v>
          </cell>
          <cell r="BA495" t="str">
            <v>-</v>
          </cell>
          <cell r="BB495" t="str">
            <v>-</v>
          </cell>
          <cell r="BC495" t="str">
            <v>-</v>
          </cell>
          <cell r="BD495" t="str">
            <v>-</v>
          </cell>
          <cell r="BE495" t="str">
            <v>-</v>
          </cell>
          <cell r="BF495" t="str">
            <v>-</v>
          </cell>
          <cell r="BG495" t="str">
            <v>-</v>
          </cell>
          <cell r="BH495" t="str">
            <v>-</v>
          </cell>
          <cell r="BI495" t="str">
            <v>-</v>
          </cell>
          <cell r="BJ495" t="str">
            <v>-</v>
          </cell>
          <cell r="BK495" t="str">
            <v>-</v>
          </cell>
          <cell r="BL495" t="str">
            <v>-</v>
          </cell>
          <cell r="BM495" t="str">
            <v>20440</v>
          </cell>
          <cell r="BN495" t="str">
            <v>-</v>
          </cell>
          <cell r="BO495" t="str">
            <v>-</v>
          </cell>
          <cell r="BP495" t="str">
            <v>-</v>
          </cell>
          <cell r="BQ495" t="str">
            <v>-</v>
          </cell>
          <cell r="BR495" t="str">
            <v>-</v>
          </cell>
          <cell r="BS495" t="str">
            <v>-</v>
          </cell>
          <cell r="BT495" t="str">
            <v>-</v>
          </cell>
          <cell r="BU495" t="str">
            <v>-</v>
          </cell>
          <cell r="BV495" t="str">
            <v>-</v>
          </cell>
          <cell r="BW495" t="str">
            <v>-</v>
          </cell>
          <cell r="BX495" t="str">
            <v>-</v>
          </cell>
          <cell r="BY495" t="str">
            <v>-</v>
          </cell>
          <cell r="CB495" t="str">
            <v>-</v>
          </cell>
          <cell r="CC495" t="str">
            <v>-</v>
          </cell>
          <cell r="CD495" t="str">
            <v>-</v>
          </cell>
          <cell r="CE495" t="str">
            <v>-</v>
          </cell>
          <cell r="CF495" t="str">
            <v>-</v>
          </cell>
          <cell r="CG495" t="str">
            <v>-</v>
          </cell>
          <cell r="CH495" t="str">
            <v>-</v>
          </cell>
          <cell r="CI495" t="str">
            <v>-</v>
          </cell>
          <cell r="CJ495" t="str">
            <v>-</v>
          </cell>
          <cell r="CK495" t="str">
            <v>-</v>
          </cell>
          <cell r="CL495" t="str">
            <v>-</v>
          </cell>
          <cell r="CM495" t="str">
            <v>-</v>
          </cell>
          <cell r="CN495" t="str">
            <v>-</v>
          </cell>
          <cell r="CO495" t="str">
            <v>-</v>
          </cell>
          <cell r="CP495" t="str">
            <v>-</v>
          </cell>
          <cell r="CQ495" t="str">
            <v>-</v>
          </cell>
          <cell r="CR495" t="str">
            <v>-</v>
          </cell>
          <cell r="CS495" t="str">
            <v>-</v>
          </cell>
          <cell r="CT495" t="str">
            <v>-</v>
          </cell>
          <cell r="CU495" t="str">
            <v>SANTA MARÍA TOTOLAPILLA</v>
          </cell>
          <cell r="CV495" t="str">
            <v>-</v>
          </cell>
          <cell r="CW495" t="str">
            <v>-</v>
          </cell>
          <cell r="CX495" t="str">
            <v>-</v>
          </cell>
          <cell r="CY495" t="str">
            <v>-</v>
          </cell>
          <cell r="CZ495" t="str">
            <v>-</v>
          </cell>
          <cell r="DB495" t="str">
            <v>-</v>
          </cell>
          <cell r="DC495" t="str">
            <v>-</v>
          </cell>
          <cell r="DD495" t="str">
            <v>-</v>
          </cell>
          <cell r="DE495" t="str">
            <v>-</v>
          </cell>
          <cell r="DF495" t="str">
            <v>-</v>
          </cell>
          <cell r="DG495" t="str">
            <v>-</v>
          </cell>
        </row>
        <row r="496">
          <cell r="AT496" t="str">
            <v>-</v>
          </cell>
          <cell r="AU496" t="str">
            <v>-</v>
          </cell>
          <cell r="AV496" t="str">
            <v>-</v>
          </cell>
          <cell r="AW496" t="str">
            <v>-</v>
          </cell>
          <cell r="AX496" t="str">
            <v>-</v>
          </cell>
          <cell r="AY496" t="str">
            <v>-</v>
          </cell>
          <cell r="AZ496" t="str">
            <v>-</v>
          </cell>
          <cell r="BA496" t="str">
            <v>-</v>
          </cell>
          <cell r="BB496" t="str">
            <v>-</v>
          </cell>
          <cell r="BC496" t="str">
            <v>-</v>
          </cell>
          <cell r="BD496" t="str">
            <v>-</v>
          </cell>
          <cell r="BE496" t="str">
            <v>-</v>
          </cell>
          <cell r="BF496" t="str">
            <v>-</v>
          </cell>
          <cell r="BG496" t="str">
            <v>-</v>
          </cell>
          <cell r="BH496" t="str">
            <v>-</v>
          </cell>
          <cell r="BI496" t="str">
            <v>-</v>
          </cell>
          <cell r="BJ496" t="str">
            <v>-</v>
          </cell>
          <cell r="BK496" t="str">
            <v>-</v>
          </cell>
          <cell r="BL496" t="str">
            <v>-</v>
          </cell>
          <cell r="BM496" t="str">
            <v>20441</v>
          </cell>
          <cell r="BN496" t="str">
            <v>-</v>
          </cell>
          <cell r="BO496" t="str">
            <v>-</v>
          </cell>
          <cell r="BP496" t="str">
            <v>-</v>
          </cell>
          <cell r="BQ496" t="str">
            <v>-</v>
          </cell>
          <cell r="BR496" t="str">
            <v>-</v>
          </cell>
          <cell r="BS496" t="str">
            <v>-</v>
          </cell>
          <cell r="BT496" t="str">
            <v>-</v>
          </cell>
          <cell r="BU496" t="str">
            <v>-</v>
          </cell>
          <cell r="BV496" t="str">
            <v>-</v>
          </cell>
          <cell r="BW496" t="str">
            <v>-</v>
          </cell>
          <cell r="BX496" t="str">
            <v>-</v>
          </cell>
          <cell r="BY496" t="str">
            <v>-</v>
          </cell>
          <cell r="CB496" t="str">
            <v>-</v>
          </cell>
          <cell r="CC496" t="str">
            <v>-</v>
          </cell>
          <cell r="CD496" t="str">
            <v>-</v>
          </cell>
          <cell r="CE496" t="str">
            <v>-</v>
          </cell>
          <cell r="CF496" t="str">
            <v>-</v>
          </cell>
          <cell r="CG496" t="str">
            <v>-</v>
          </cell>
          <cell r="CH496" t="str">
            <v>-</v>
          </cell>
          <cell r="CI496" t="str">
            <v>-</v>
          </cell>
          <cell r="CJ496" t="str">
            <v>-</v>
          </cell>
          <cell r="CK496" t="str">
            <v>-</v>
          </cell>
          <cell r="CL496" t="str">
            <v>-</v>
          </cell>
          <cell r="CM496" t="str">
            <v>-</v>
          </cell>
          <cell r="CN496" t="str">
            <v>-</v>
          </cell>
          <cell r="CO496" t="str">
            <v>-</v>
          </cell>
          <cell r="CP496" t="str">
            <v>-</v>
          </cell>
          <cell r="CQ496" t="str">
            <v>-</v>
          </cell>
          <cell r="CR496" t="str">
            <v>-</v>
          </cell>
          <cell r="CS496" t="str">
            <v>-</v>
          </cell>
          <cell r="CT496" t="str">
            <v>-</v>
          </cell>
          <cell r="CU496" t="str">
            <v>SANTA MARÍA XADANI</v>
          </cell>
          <cell r="CV496" t="str">
            <v>-</v>
          </cell>
          <cell r="CW496" t="str">
            <v>-</v>
          </cell>
          <cell r="CX496" t="str">
            <v>-</v>
          </cell>
          <cell r="CY496" t="str">
            <v>-</v>
          </cell>
          <cell r="CZ496" t="str">
            <v>-</v>
          </cell>
          <cell r="DB496" t="str">
            <v>-</v>
          </cell>
          <cell r="DC496" t="str">
            <v>-</v>
          </cell>
          <cell r="DD496" t="str">
            <v>-</v>
          </cell>
          <cell r="DE496" t="str">
            <v>-</v>
          </cell>
          <cell r="DF496" t="str">
            <v>-</v>
          </cell>
          <cell r="DG496" t="str">
            <v>-</v>
          </cell>
        </row>
        <row r="497">
          <cell r="AT497" t="str">
            <v>-</v>
          </cell>
          <cell r="AU497" t="str">
            <v>-</v>
          </cell>
          <cell r="AV497" t="str">
            <v>-</v>
          </cell>
          <cell r="AW497" t="str">
            <v>-</v>
          </cell>
          <cell r="AX497" t="str">
            <v>-</v>
          </cell>
          <cell r="AY497" t="str">
            <v>-</v>
          </cell>
          <cell r="AZ497" t="str">
            <v>-</v>
          </cell>
          <cell r="BA497" t="str">
            <v>-</v>
          </cell>
          <cell r="BB497" t="str">
            <v>-</v>
          </cell>
          <cell r="BC497" t="str">
            <v>-</v>
          </cell>
          <cell r="BD497" t="str">
            <v>-</v>
          </cell>
          <cell r="BE497" t="str">
            <v>-</v>
          </cell>
          <cell r="BF497" t="str">
            <v>-</v>
          </cell>
          <cell r="BG497" t="str">
            <v>-</v>
          </cell>
          <cell r="BH497" t="str">
            <v>-</v>
          </cell>
          <cell r="BI497" t="str">
            <v>-</v>
          </cell>
          <cell r="BJ497" t="str">
            <v>-</v>
          </cell>
          <cell r="BK497" t="str">
            <v>-</v>
          </cell>
          <cell r="BL497" t="str">
            <v>-</v>
          </cell>
          <cell r="BM497" t="str">
            <v>20442</v>
          </cell>
          <cell r="BN497" t="str">
            <v>-</v>
          </cell>
          <cell r="BO497" t="str">
            <v>-</v>
          </cell>
          <cell r="BP497" t="str">
            <v>-</v>
          </cell>
          <cell r="BQ497" t="str">
            <v>-</v>
          </cell>
          <cell r="BR497" t="str">
            <v>-</v>
          </cell>
          <cell r="BS497" t="str">
            <v>-</v>
          </cell>
          <cell r="BT497" t="str">
            <v>-</v>
          </cell>
          <cell r="BU497" t="str">
            <v>-</v>
          </cell>
          <cell r="BV497" t="str">
            <v>-</v>
          </cell>
          <cell r="BW497" t="str">
            <v>-</v>
          </cell>
          <cell r="BX497" t="str">
            <v>-</v>
          </cell>
          <cell r="BY497" t="str">
            <v>-</v>
          </cell>
          <cell r="CB497" t="str">
            <v>-</v>
          </cell>
          <cell r="CC497" t="str">
            <v>-</v>
          </cell>
          <cell r="CD497" t="str">
            <v>-</v>
          </cell>
          <cell r="CE497" t="str">
            <v>-</v>
          </cell>
          <cell r="CF497" t="str">
            <v>-</v>
          </cell>
          <cell r="CG497" t="str">
            <v>-</v>
          </cell>
          <cell r="CH497" t="str">
            <v>-</v>
          </cell>
          <cell r="CI497" t="str">
            <v>-</v>
          </cell>
          <cell r="CJ497" t="str">
            <v>-</v>
          </cell>
          <cell r="CK497" t="str">
            <v>-</v>
          </cell>
          <cell r="CL497" t="str">
            <v>-</v>
          </cell>
          <cell r="CM497" t="str">
            <v>-</v>
          </cell>
          <cell r="CN497" t="str">
            <v>-</v>
          </cell>
          <cell r="CO497" t="str">
            <v>-</v>
          </cell>
          <cell r="CP497" t="str">
            <v>-</v>
          </cell>
          <cell r="CQ497" t="str">
            <v>-</v>
          </cell>
          <cell r="CR497" t="str">
            <v>-</v>
          </cell>
          <cell r="CS497" t="str">
            <v>-</v>
          </cell>
          <cell r="CT497" t="str">
            <v>-</v>
          </cell>
          <cell r="CU497" t="str">
            <v>SANTA MARÍA YALINA</v>
          </cell>
          <cell r="CV497" t="str">
            <v>-</v>
          </cell>
          <cell r="CW497" t="str">
            <v>-</v>
          </cell>
          <cell r="CX497" t="str">
            <v>-</v>
          </cell>
          <cell r="CY497" t="str">
            <v>-</v>
          </cell>
          <cell r="CZ497" t="str">
            <v>-</v>
          </cell>
          <cell r="DB497" t="str">
            <v>-</v>
          </cell>
          <cell r="DC497" t="str">
            <v>-</v>
          </cell>
          <cell r="DD497" t="str">
            <v>-</v>
          </cell>
          <cell r="DE497" t="str">
            <v>-</v>
          </cell>
          <cell r="DF497" t="str">
            <v>-</v>
          </cell>
          <cell r="DG497" t="str">
            <v>-</v>
          </cell>
        </row>
        <row r="498">
          <cell r="AT498" t="str">
            <v>-</v>
          </cell>
          <cell r="AU498" t="str">
            <v>-</v>
          </cell>
          <cell r="AV498" t="str">
            <v>-</v>
          </cell>
          <cell r="AW498" t="str">
            <v>-</v>
          </cell>
          <cell r="AX498" t="str">
            <v>-</v>
          </cell>
          <cell r="AY498" t="str">
            <v>-</v>
          </cell>
          <cell r="AZ498" t="str">
            <v>-</v>
          </cell>
          <cell r="BA498" t="str">
            <v>-</v>
          </cell>
          <cell r="BB498" t="str">
            <v>-</v>
          </cell>
          <cell r="BC498" t="str">
            <v>-</v>
          </cell>
          <cell r="BD498" t="str">
            <v>-</v>
          </cell>
          <cell r="BE498" t="str">
            <v>-</v>
          </cell>
          <cell r="BF498" t="str">
            <v>-</v>
          </cell>
          <cell r="BG498" t="str">
            <v>-</v>
          </cell>
          <cell r="BH498" t="str">
            <v>-</v>
          </cell>
          <cell r="BI498" t="str">
            <v>-</v>
          </cell>
          <cell r="BJ498" t="str">
            <v>-</v>
          </cell>
          <cell r="BK498" t="str">
            <v>-</v>
          </cell>
          <cell r="BL498" t="str">
            <v>-</v>
          </cell>
          <cell r="BM498" t="str">
            <v>20443</v>
          </cell>
          <cell r="BN498" t="str">
            <v>-</v>
          </cell>
          <cell r="BO498" t="str">
            <v>-</v>
          </cell>
          <cell r="BP498" t="str">
            <v>-</v>
          </cell>
          <cell r="BQ498" t="str">
            <v>-</v>
          </cell>
          <cell r="BR498" t="str">
            <v>-</v>
          </cell>
          <cell r="BS498" t="str">
            <v>-</v>
          </cell>
          <cell r="BT498" t="str">
            <v>-</v>
          </cell>
          <cell r="BU498" t="str">
            <v>-</v>
          </cell>
          <cell r="BV498" t="str">
            <v>-</v>
          </cell>
          <cell r="BW498" t="str">
            <v>-</v>
          </cell>
          <cell r="BX498" t="str">
            <v>-</v>
          </cell>
          <cell r="BY498" t="str">
            <v>-</v>
          </cell>
          <cell r="CB498" t="str">
            <v>-</v>
          </cell>
          <cell r="CC498" t="str">
            <v>-</v>
          </cell>
          <cell r="CD498" t="str">
            <v>-</v>
          </cell>
          <cell r="CE498" t="str">
            <v>-</v>
          </cell>
          <cell r="CF498" t="str">
            <v>-</v>
          </cell>
          <cell r="CG498" t="str">
            <v>-</v>
          </cell>
          <cell r="CH498" t="str">
            <v>-</v>
          </cell>
          <cell r="CI498" t="str">
            <v>-</v>
          </cell>
          <cell r="CJ498" t="str">
            <v>-</v>
          </cell>
          <cell r="CK498" t="str">
            <v>-</v>
          </cell>
          <cell r="CL498" t="str">
            <v>-</v>
          </cell>
          <cell r="CM498" t="str">
            <v>-</v>
          </cell>
          <cell r="CN498" t="str">
            <v>-</v>
          </cell>
          <cell r="CO498" t="str">
            <v>-</v>
          </cell>
          <cell r="CP498" t="str">
            <v>-</v>
          </cell>
          <cell r="CQ498" t="str">
            <v>-</v>
          </cell>
          <cell r="CR498" t="str">
            <v>-</v>
          </cell>
          <cell r="CS498" t="str">
            <v>-</v>
          </cell>
          <cell r="CT498" t="str">
            <v>-</v>
          </cell>
          <cell r="CU498" t="str">
            <v>SANTA MARÍA YAVESÍA</v>
          </cell>
          <cell r="CV498" t="str">
            <v>-</v>
          </cell>
          <cell r="CW498" t="str">
            <v>-</v>
          </cell>
          <cell r="CX498" t="str">
            <v>-</v>
          </cell>
          <cell r="CY498" t="str">
            <v>-</v>
          </cell>
          <cell r="CZ498" t="str">
            <v>-</v>
          </cell>
          <cell r="DB498" t="str">
            <v>-</v>
          </cell>
          <cell r="DC498" t="str">
            <v>-</v>
          </cell>
          <cell r="DD498" t="str">
            <v>-</v>
          </cell>
          <cell r="DE498" t="str">
            <v>-</v>
          </cell>
          <cell r="DF498" t="str">
            <v>-</v>
          </cell>
          <cell r="DG498" t="str">
            <v>-</v>
          </cell>
        </row>
        <row r="499">
          <cell r="AT499" t="str">
            <v>-</v>
          </cell>
          <cell r="AU499" t="str">
            <v>-</v>
          </cell>
          <cell r="AV499" t="str">
            <v>-</v>
          </cell>
          <cell r="AW499" t="str">
            <v>-</v>
          </cell>
          <cell r="AX499" t="str">
            <v>-</v>
          </cell>
          <cell r="AY499" t="str">
            <v>-</v>
          </cell>
          <cell r="AZ499" t="str">
            <v>-</v>
          </cell>
          <cell r="BA499" t="str">
            <v>-</v>
          </cell>
          <cell r="BB499" t="str">
            <v>-</v>
          </cell>
          <cell r="BC499" t="str">
            <v>-</v>
          </cell>
          <cell r="BD499" t="str">
            <v>-</v>
          </cell>
          <cell r="BE499" t="str">
            <v>-</v>
          </cell>
          <cell r="BF499" t="str">
            <v>-</v>
          </cell>
          <cell r="BG499" t="str">
            <v>-</v>
          </cell>
          <cell r="BH499" t="str">
            <v>-</v>
          </cell>
          <cell r="BI499" t="str">
            <v>-</v>
          </cell>
          <cell r="BJ499" t="str">
            <v>-</v>
          </cell>
          <cell r="BK499" t="str">
            <v>-</v>
          </cell>
          <cell r="BL499" t="str">
            <v>-</v>
          </cell>
          <cell r="BM499" t="str">
            <v>20444</v>
          </cell>
          <cell r="BN499" t="str">
            <v>-</v>
          </cell>
          <cell r="BO499" t="str">
            <v>-</v>
          </cell>
          <cell r="BP499" t="str">
            <v>-</v>
          </cell>
          <cell r="BQ499" t="str">
            <v>-</v>
          </cell>
          <cell r="BR499" t="str">
            <v>-</v>
          </cell>
          <cell r="BS499" t="str">
            <v>-</v>
          </cell>
          <cell r="BT499" t="str">
            <v>-</v>
          </cell>
          <cell r="BU499" t="str">
            <v>-</v>
          </cell>
          <cell r="BV499" t="str">
            <v>-</v>
          </cell>
          <cell r="BW499" t="str">
            <v>-</v>
          </cell>
          <cell r="BX499" t="str">
            <v>-</v>
          </cell>
          <cell r="BY499" t="str">
            <v>-</v>
          </cell>
          <cell r="CB499" t="str">
            <v>-</v>
          </cell>
          <cell r="CC499" t="str">
            <v>-</v>
          </cell>
          <cell r="CD499" t="str">
            <v>-</v>
          </cell>
          <cell r="CE499" t="str">
            <v>-</v>
          </cell>
          <cell r="CF499" t="str">
            <v>-</v>
          </cell>
          <cell r="CG499" t="str">
            <v>-</v>
          </cell>
          <cell r="CH499" t="str">
            <v>-</v>
          </cell>
          <cell r="CI499" t="str">
            <v>-</v>
          </cell>
          <cell r="CJ499" t="str">
            <v>-</v>
          </cell>
          <cell r="CK499" t="str">
            <v>-</v>
          </cell>
          <cell r="CL499" t="str">
            <v>-</v>
          </cell>
          <cell r="CM499" t="str">
            <v>-</v>
          </cell>
          <cell r="CN499" t="str">
            <v>-</v>
          </cell>
          <cell r="CO499" t="str">
            <v>-</v>
          </cell>
          <cell r="CP499" t="str">
            <v>-</v>
          </cell>
          <cell r="CQ499" t="str">
            <v>-</v>
          </cell>
          <cell r="CR499" t="str">
            <v>-</v>
          </cell>
          <cell r="CS499" t="str">
            <v>-</v>
          </cell>
          <cell r="CT499" t="str">
            <v>-</v>
          </cell>
          <cell r="CU499" t="str">
            <v>SANTA MARÍA YOLOTEPEC</v>
          </cell>
          <cell r="CV499" t="str">
            <v>-</v>
          </cell>
          <cell r="CW499" t="str">
            <v>-</v>
          </cell>
          <cell r="CX499" t="str">
            <v>-</v>
          </cell>
          <cell r="CY499" t="str">
            <v>-</v>
          </cell>
          <cell r="CZ499" t="str">
            <v>-</v>
          </cell>
          <cell r="DB499" t="str">
            <v>-</v>
          </cell>
          <cell r="DC499" t="str">
            <v>-</v>
          </cell>
          <cell r="DD499" t="str">
            <v>-</v>
          </cell>
          <cell r="DE499" t="str">
            <v>-</v>
          </cell>
          <cell r="DF499" t="str">
            <v>-</v>
          </cell>
          <cell r="DG499" t="str">
            <v>-</v>
          </cell>
        </row>
        <row r="500">
          <cell r="AT500" t="str">
            <v>-</v>
          </cell>
          <cell r="AU500" t="str">
            <v>-</v>
          </cell>
          <cell r="AV500" t="str">
            <v>-</v>
          </cell>
          <cell r="AW500" t="str">
            <v>-</v>
          </cell>
          <cell r="AX500" t="str">
            <v>-</v>
          </cell>
          <cell r="AY500" t="str">
            <v>-</v>
          </cell>
          <cell r="AZ500" t="str">
            <v>-</v>
          </cell>
          <cell r="BA500" t="str">
            <v>-</v>
          </cell>
          <cell r="BB500" t="str">
            <v>-</v>
          </cell>
          <cell r="BC500" t="str">
            <v>-</v>
          </cell>
          <cell r="BD500" t="str">
            <v>-</v>
          </cell>
          <cell r="BE500" t="str">
            <v>-</v>
          </cell>
          <cell r="BF500" t="str">
            <v>-</v>
          </cell>
          <cell r="BG500" t="str">
            <v>-</v>
          </cell>
          <cell r="BH500" t="str">
            <v>-</v>
          </cell>
          <cell r="BI500" t="str">
            <v>-</v>
          </cell>
          <cell r="BJ500" t="str">
            <v>-</v>
          </cell>
          <cell r="BK500" t="str">
            <v>-</v>
          </cell>
          <cell r="BL500" t="str">
            <v>-</v>
          </cell>
          <cell r="BM500" t="str">
            <v>20445</v>
          </cell>
          <cell r="BN500" t="str">
            <v>-</v>
          </cell>
          <cell r="BO500" t="str">
            <v>-</v>
          </cell>
          <cell r="BP500" t="str">
            <v>-</v>
          </cell>
          <cell r="BQ500" t="str">
            <v>-</v>
          </cell>
          <cell r="BR500" t="str">
            <v>-</v>
          </cell>
          <cell r="BS500" t="str">
            <v>-</v>
          </cell>
          <cell r="BT500" t="str">
            <v>-</v>
          </cell>
          <cell r="BU500" t="str">
            <v>-</v>
          </cell>
          <cell r="BV500" t="str">
            <v>-</v>
          </cell>
          <cell r="BW500" t="str">
            <v>-</v>
          </cell>
          <cell r="BX500" t="str">
            <v>-</v>
          </cell>
          <cell r="BY500" t="str">
            <v>-</v>
          </cell>
          <cell r="CB500" t="str">
            <v>-</v>
          </cell>
          <cell r="CC500" t="str">
            <v>-</v>
          </cell>
          <cell r="CD500" t="str">
            <v>-</v>
          </cell>
          <cell r="CE500" t="str">
            <v>-</v>
          </cell>
          <cell r="CF500" t="str">
            <v>-</v>
          </cell>
          <cell r="CG500" t="str">
            <v>-</v>
          </cell>
          <cell r="CH500" t="str">
            <v>-</v>
          </cell>
          <cell r="CI500" t="str">
            <v>-</v>
          </cell>
          <cell r="CJ500" t="str">
            <v>-</v>
          </cell>
          <cell r="CK500" t="str">
            <v>-</v>
          </cell>
          <cell r="CL500" t="str">
            <v>-</v>
          </cell>
          <cell r="CM500" t="str">
            <v>-</v>
          </cell>
          <cell r="CN500" t="str">
            <v>-</v>
          </cell>
          <cell r="CO500" t="str">
            <v>-</v>
          </cell>
          <cell r="CP500" t="str">
            <v>-</v>
          </cell>
          <cell r="CQ500" t="str">
            <v>-</v>
          </cell>
          <cell r="CR500" t="str">
            <v>-</v>
          </cell>
          <cell r="CS500" t="str">
            <v>-</v>
          </cell>
          <cell r="CT500" t="str">
            <v>-</v>
          </cell>
          <cell r="CU500" t="str">
            <v>SANTA MARÍA YOSOYÚA</v>
          </cell>
          <cell r="CV500" t="str">
            <v>-</v>
          </cell>
          <cell r="CW500" t="str">
            <v>-</v>
          </cell>
          <cell r="CX500" t="str">
            <v>-</v>
          </cell>
          <cell r="CY500" t="str">
            <v>-</v>
          </cell>
          <cell r="CZ500" t="str">
            <v>-</v>
          </cell>
          <cell r="DB500" t="str">
            <v>-</v>
          </cell>
          <cell r="DC500" t="str">
            <v>-</v>
          </cell>
          <cell r="DD500" t="str">
            <v>-</v>
          </cell>
          <cell r="DE500" t="str">
            <v>-</v>
          </cell>
          <cell r="DF500" t="str">
            <v>-</v>
          </cell>
          <cell r="DG500" t="str">
            <v>-</v>
          </cell>
        </row>
        <row r="501">
          <cell r="AT501" t="str">
            <v>-</v>
          </cell>
          <cell r="AU501" t="str">
            <v>-</v>
          </cell>
          <cell r="AV501" t="str">
            <v>-</v>
          </cell>
          <cell r="AW501" t="str">
            <v>-</v>
          </cell>
          <cell r="AX501" t="str">
            <v>-</v>
          </cell>
          <cell r="AY501" t="str">
            <v>-</v>
          </cell>
          <cell r="AZ501" t="str">
            <v>-</v>
          </cell>
          <cell r="BA501" t="str">
            <v>-</v>
          </cell>
          <cell r="BB501" t="str">
            <v>-</v>
          </cell>
          <cell r="BC501" t="str">
            <v>-</v>
          </cell>
          <cell r="BD501" t="str">
            <v>-</v>
          </cell>
          <cell r="BE501" t="str">
            <v>-</v>
          </cell>
          <cell r="BF501" t="str">
            <v>-</v>
          </cell>
          <cell r="BG501" t="str">
            <v>-</v>
          </cell>
          <cell r="BH501" t="str">
            <v>-</v>
          </cell>
          <cell r="BI501" t="str">
            <v>-</v>
          </cell>
          <cell r="BJ501" t="str">
            <v>-</v>
          </cell>
          <cell r="BK501" t="str">
            <v>-</v>
          </cell>
          <cell r="BL501" t="str">
            <v>-</v>
          </cell>
          <cell r="BM501" t="str">
            <v>20446</v>
          </cell>
          <cell r="BN501" t="str">
            <v>-</v>
          </cell>
          <cell r="BO501" t="str">
            <v>-</v>
          </cell>
          <cell r="BP501" t="str">
            <v>-</v>
          </cell>
          <cell r="BQ501" t="str">
            <v>-</v>
          </cell>
          <cell r="BR501" t="str">
            <v>-</v>
          </cell>
          <cell r="BS501" t="str">
            <v>-</v>
          </cell>
          <cell r="BT501" t="str">
            <v>-</v>
          </cell>
          <cell r="BU501" t="str">
            <v>-</v>
          </cell>
          <cell r="BV501" t="str">
            <v>-</v>
          </cell>
          <cell r="BW501" t="str">
            <v>-</v>
          </cell>
          <cell r="BX501" t="str">
            <v>-</v>
          </cell>
          <cell r="BY501" t="str">
            <v>-</v>
          </cell>
          <cell r="CB501" t="str">
            <v>-</v>
          </cell>
          <cell r="CC501" t="str">
            <v>-</v>
          </cell>
          <cell r="CD501" t="str">
            <v>-</v>
          </cell>
          <cell r="CE501" t="str">
            <v>-</v>
          </cell>
          <cell r="CF501" t="str">
            <v>-</v>
          </cell>
          <cell r="CG501" t="str">
            <v>-</v>
          </cell>
          <cell r="CH501" t="str">
            <v>-</v>
          </cell>
          <cell r="CI501" t="str">
            <v>-</v>
          </cell>
          <cell r="CJ501" t="str">
            <v>-</v>
          </cell>
          <cell r="CK501" t="str">
            <v>-</v>
          </cell>
          <cell r="CL501" t="str">
            <v>-</v>
          </cell>
          <cell r="CM501" t="str">
            <v>-</v>
          </cell>
          <cell r="CN501" t="str">
            <v>-</v>
          </cell>
          <cell r="CO501" t="str">
            <v>-</v>
          </cell>
          <cell r="CP501" t="str">
            <v>-</v>
          </cell>
          <cell r="CQ501" t="str">
            <v>-</v>
          </cell>
          <cell r="CR501" t="str">
            <v>-</v>
          </cell>
          <cell r="CS501" t="str">
            <v>-</v>
          </cell>
          <cell r="CT501" t="str">
            <v>-</v>
          </cell>
          <cell r="CU501" t="str">
            <v>SANTA MARÍA YUCUHITI</v>
          </cell>
          <cell r="CV501" t="str">
            <v>-</v>
          </cell>
          <cell r="CW501" t="str">
            <v>-</v>
          </cell>
          <cell r="CX501" t="str">
            <v>-</v>
          </cell>
          <cell r="CY501" t="str">
            <v>-</v>
          </cell>
          <cell r="CZ501" t="str">
            <v>-</v>
          </cell>
          <cell r="DB501" t="str">
            <v>-</v>
          </cell>
          <cell r="DC501" t="str">
            <v>-</v>
          </cell>
          <cell r="DD501" t="str">
            <v>-</v>
          </cell>
          <cell r="DE501" t="str">
            <v>-</v>
          </cell>
          <cell r="DF501" t="str">
            <v>-</v>
          </cell>
          <cell r="DG501" t="str">
            <v>-</v>
          </cell>
        </row>
        <row r="502">
          <cell r="AT502" t="str">
            <v>-</v>
          </cell>
          <cell r="AU502" t="str">
            <v>-</v>
          </cell>
          <cell r="AV502" t="str">
            <v>-</v>
          </cell>
          <cell r="AW502" t="str">
            <v>-</v>
          </cell>
          <cell r="AX502" t="str">
            <v>-</v>
          </cell>
          <cell r="AY502" t="str">
            <v>-</v>
          </cell>
          <cell r="AZ502" t="str">
            <v>-</v>
          </cell>
          <cell r="BA502" t="str">
            <v>-</v>
          </cell>
          <cell r="BB502" t="str">
            <v>-</v>
          </cell>
          <cell r="BC502" t="str">
            <v>-</v>
          </cell>
          <cell r="BD502" t="str">
            <v>-</v>
          </cell>
          <cell r="BE502" t="str">
            <v>-</v>
          </cell>
          <cell r="BF502" t="str">
            <v>-</v>
          </cell>
          <cell r="BG502" t="str">
            <v>-</v>
          </cell>
          <cell r="BH502" t="str">
            <v>-</v>
          </cell>
          <cell r="BI502" t="str">
            <v>-</v>
          </cell>
          <cell r="BJ502" t="str">
            <v>-</v>
          </cell>
          <cell r="BK502" t="str">
            <v>-</v>
          </cell>
          <cell r="BL502" t="str">
            <v>-</v>
          </cell>
          <cell r="BM502" t="str">
            <v>20447</v>
          </cell>
          <cell r="BN502" t="str">
            <v>-</v>
          </cell>
          <cell r="BO502" t="str">
            <v>-</v>
          </cell>
          <cell r="BP502" t="str">
            <v>-</v>
          </cell>
          <cell r="BQ502" t="str">
            <v>-</v>
          </cell>
          <cell r="BR502" t="str">
            <v>-</v>
          </cell>
          <cell r="BS502" t="str">
            <v>-</v>
          </cell>
          <cell r="BT502" t="str">
            <v>-</v>
          </cell>
          <cell r="BU502" t="str">
            <v>-</v>
          </cell>
          <cell r="BV502" t="str">
            <v>-</v>
          </cell>
          <cell r="BW502" t="str">
            <v>-</v>
          </cell>
          <cell r="BX502" t="str">
            <v>-</v>
          </cell>
          <cell r="BY502" t="str">
            <v>-</v>
          </cell>
          <cell r="CB502" t="str">
            <v>-</v>
          </cell>
          <cell r="CC502" t="str">
            <v>-</v>
          </cell>
          <cell r="CD502" t="str">
            <v>-</v>
          </cell>
          <cell r="CE502" t="str">
            <v>-</v>
          </cell>
          <cell r="CF502" t="str">
            <v>-</v>
          </cell>
          <cell r="CG502" t="str">
            <v>-</v>
          </cell>
          <cell r="CH502" t="str">
            <v>-</v>
          </cell>
          <cell r="CI502" t="str">
            <v>-</v>
          </cell>
          <cell r="CJ502" t="str">
            <v>-</v>
          </cell>
          <cell r="CK502" t="str">
            <v>-</v>
          </cell>
          <cell r="CL502" t="str">
            <v>-</v>
          </cell>
          <cell r="CM502" t="str">
            <v>-</v>
          </cell>
          <cell r="CN502" t="str">
            <v>-</v>
          </cell>
          <cell r="CO502" t="str">
            <v>-</v>
          </cell>
          <cell r="CP502" t="str">
            <v>-</v>
          </cell>
          <cell r="CQ502" t="str">
            <v>-</v>
          </cell>
          <cell r="CR502" t="str">
            <v>-</v>
          </cell>
          <cell r="CS502" t="str">
            <v>-</v>
          </cell>
          <cell r="CT502" t="str">
            <v>-</v>
          </cell>
          <cell r="CU502" t="str">
            <v>SANTA MARÍA ZACATEPEC</v>
          </cell>
          <cell r="CV502" t="str">
            <v>-</v>
          </cell>
          <cell r="CW502" t="str">
            <v>-</v>
          </cell>
          <cell r="CX502" t="str">
            <v>-</v>
          </cell>
          <cell r="CY502" t="str">
            <v>-</v>
          </cell>
          <cell r="CZ502" t="str">
            <v>-</v>
          </cell>
          <cell r="DB502" t="str">
            <v>-</v>
          </cell>
          <cell r="DC502" t="str">
            <v>-</v>
          </cell>
          <cell r="DD502" t="str">
            <v>-</v>
          </cell>
          <cell r="DE502" t="str">
            <v>-</v>
          </cell>
          <cell r="DF502" t="str">
            <v>-</v>
          </cell>
          <cell r="DG502" t="str">
            <v>-</v>
          </cell>
        </row>
        <row r="503">
          <cell r="AT503" t="str">
            <v>-</v>
          </cell>
          <cell r="AU503" t="str">
            <v>-</v>
          </cell>
          <cell r="AV503" t="str">
            <v>-</v>
          </cell>
          <cell r="AW503" t="str">
            <v>-</v>
          </cell>
          <cell r="AX503" t="str">
            <v>-</v>
          </cell>
          <cell r="AY503" t="str">
            <v>-</v>
          </cell>
          <cell r="AZ503" t="str">
            <v>-</v>
          </cell>
          <cell r="BA503" t="str">
            <v>-</v>
          </cell>
          <cell r="BB503" t="str">
            <v>-</v>
          </cell>
          <cell r="BC503" t="str">
            <v>-</v>
          </cell>
          <cell r="BD503" t="str">
            <v>-</v>
          </cell>
          <cell r="BE503" t="str">
            <v>-</v>
          </cell>
          <cell r="BF503" t="str">
            <v>-</v>
          </cell>
          <cell r="BG503" t="str">
            <v>-</v>
          </cell>
          <cell r="BH503" t="str">
            <v>-</v>
          </cell>
          <cell r="BI503" t="str">
            <v>-</v>
          </cell>
          <cell r="BJ503" t="str">
            <v>-</v>
          </cell>
          <cell r="BK503" t="str">
            <v>-</v>
          </cell>
          <cell r="BL503" t="str">
            <v>-</v>
          </cell>
          <cell r="BM503" t="str">
            <v>20448</v>
          </cell>
          <cell r="BN503" t="str">
            <v>-</v>
          </cell>
          <cell r="BO503" t="str">
            <v>-</v>
          </cell>
          <cell r="BP503" t="str">
            <v>-</v>
          </cell>
          <cell r="BQ503" t="str">
            <v>-</v>
          </cell>
          <cell r="BR503" t="str">
            <v>-</v>
          </cell>
          <cell r="BS503" t="str">
            <v>-</v>
          </cell>
          <cell r="BT503" t="str">
            <v>-</v>
          </cell>
          <cell r="BU503" t="str">
            <v>-</v>
          </cell>
          <cell r="BV503" t="str">
            <v>-</v>
          </cell>
          <cell r="BW503" t="str">
            <v>-</v>
          </cell>
          <cell r="BX503" t="str">
            <v>-</v>
          </cell>
          <cell r="BY503" t="str">
            <v>-</v>
          </cell>
          <cell r="CB503" t="str">
            <v>-</v>
          </cell>
          <cell r="CC503" t="str">
            <v>-</v>
          </cell>
          <cell r="CD503" t="str">
            <v>-</v>
          </cell>
          <cell r="CE503" t="str">
            <v>-</v>
          </cell>
          <cell r="CF503" t="str">
            <v>-</v>
          </cell>
          <cell r="CG503" t="str">
            <v>-</v>
          </cell>
          <cell r="CH503" t="str">
            <v>-</v>
          </cell>
          <cell r="CI503" t="str">
            <v>-</v>
          </cell>
          <cell r="CJ503" t="str">
            <v>-</v>
          </cell>
          <cell r="CK503" t="str">
            <v>-</v>
          </cell>
          <cell r="CL503" t="str">
            <v>-</v>
          </cell>
          <cell r="CM503" t="str">
            <v>-</v>
          </cell>
          <cell r="CN503" t="str">
            <v>-</v>
          </cell>
          <cell r="CO503" t="str">
            <v>-</v>
          </cell>
          <cell r="CP503" t="str">
            <v>-</v>
          </cell>
          <cell r="CQ503" t="str">
            <v>-</v>
          </cell>
          <cell r="CR503" t="str">
            <v>-</v>
          </cell>
          <cell r="CS503" t="str">
            <v>-</v>
          </cell>
          <cell r="CT503" t="str">
            <v>-</v>
          </cell>
          <cell r="CU503" t="str">
            <v>SANTA MARÍA ZANIZA</v>
          </cell>
          <cell r="CV503" t="str">
            <v>-</v>
          </cell>
          <cell r="CW503" t="str">
            <v>-</v>
          </cell>
          <cell r="CX503" t="str">
            <v>-</v>
          </cell>
          <cell r="CY503" t="str">
            <v>-</v>
          </cell>
          <cell r="CZ503" t="str">
            <v>-</v>
          </cell>
          <cell r="DB503" t="str">
            <v>-</v>
          </cell>
          <cell r="DC503" t="str">
            <v>-</v>
          </cell>
          <cell r="DD503" t="str">
            <v>-</v>
          </cell>
          <cell r="DE503" t="str">
            <v>-</v>
          </cell>
          <cell r="DF503" t="str">
            <v>-</v>
          </cell>
          <cell r="DG503" t="str">
            <v>-</v>
          </cell>
        </row>
        <row r="504">
          <cell r="AT504" t="str">
            <v>-</v>
          </cell>
          <cell r="AU504" t="str">
            <v>-</v>
          </cell>
          <cell r="AV504" t="str">
            <v>-</v>
          </cell>
          <cell r="AW504" t="str">
            <v>-</v>
          </cell>
          <cell r="AX504" t="str">
            <v>-</v>
          </cell>
          <cell r="AY504" t="str">
            <v>-</v>
          </cell>
          <cell r="AZ504" t="str">
            <v>-</v>
          </cell>
          <cell r="BA504" t="str">
            <v>-</v>
          </cell>
          <cell r="BB504" t="str">
            <v>-</v>
          </cell>
          <cell r="BC504" t="str">
            <v>-</v>
          </cell>
          <cell r="BD504" t="str">
            <v>-</v>
          </cell>
          <cell r="BE504" t="str">
            <v>-</v>
          </cell>
          <cell r="BF504" t="str">
            <v>-</v>
          </cell>
          <cell r="BG504" t="str">
            <v>-</v>
          </cell>
          <cell r="BH504" t="str">
            <v>-</v>
          </cell>
          <cell r="BI504" t="str">
            <v>-</v>
          </cell>
          <cell r="BJ504" t="str">
            <v>-</v>
          </cell>
          <cell r="BK504" t="str">
            <v>-</v>
          </cell>
          <cell r="BL504" t="str">
            <v>-</v>
          </cell>
          <cell r="BM504" t="str">
            <v>20449</v>
          </cell>
          <cell r="BN504" t="str">
            <v>-</v>
          </cell>
          <cell r="BO504" t="str">
            <v>-</v>
          </cell>
          <cell r="BP504" t="str">
            <v>-</v>
          </cell>
          <cell r="BQ504" t="str">
            <v>-</v>
          </cell>
          <cell r="BR504" t="str">
            <v>-</v>
          </cell>
          <cell r="BS504" t="str">
            <v>-</v>
          </cell>
          <cell r="BT504" t="str">
            <v>-</v>
          </cell>
          <cell r="BU504" t="str">
            <v>-</v>
          </cell>
          <cell r="BV504" t="str">
            <v>-</v>
          </cell>
          <cell r="BW504" t="str">
            <v>-</v>
          </cell>
          <cell r="BX504" t="str">
            <v>-</v>
          </cell>
          <cell r="BY504" t="str">
            <v>-</v>
          </cell>
          <cell r="CB504" t="str">
            <v>-</v>
          </cell>
          <cell r="CC504" t="str">
            <v>-</v>
          </cell>
          <cell r="CD504" t="str">
            <v>-</v>
          </cell>
          <cell r="CE504" t="str">
            <v>-</v>
          </cell>
          <cell r="CF504" t="str">
            <v>-</v>
          </cell>
          <cell r="CG504" t="str">
            <v>-</v>
          </cell>
          <cell r="CH504" t="str">
            <v>-</v>
          </cell>
          <cell r="CI504" t="str">
            <v>-</v>
          </cell>
          <cell r="CJ504" t="str">
            <v>-</v>
          </cell>
          <cell r="CK504" t="str">
            <v>-</v>
          </cell>
          <cell r="CL504" t="str">
            <v>-</v>
          </cell>
          <cell r="CM504" t="str">
            <v>-</v>
          </cell>
          <cell r="CN504" t="str">
            <v>-</v>
          </cell>
          <cell r="CO504" t="str">
            <v>-</v>
          </cell>
          <cell r="CP504" t="str">
            <v>-</v>
          </cell>
          <cell r="CQ504" t="str">
            <v>-</v>
          </cell>
          <cell r="CR504" t="str">
            <v>-</v>
          </cell>
          <cell r="CS504" t="str">
            <v>-</v>
          </cell>
          <cell r="CT504" t="str">
            <v>-</v>
          </cell>
          <cell r="CU504" t="str">
            <v>SANTA MARÍA ZOQUITLÁN</v>
          </cell>
          <cell r="CV504" t="str">
            <v>-</v>
          </cell>
          <cell r="CW504" t="str">
            <v>-</v>
          </cell>
          <cell r="CX504" t="str">
            <v>-</v>
          </cell>
          <cell r="CY504" t="str">
            <v>-</v>
          </cell>
          <cell r="CZ504" t="str">
            <v>-</v>
          </cell>
          <cell r="DB504" t="str">
            <v>-</v>
          </cell>
          <cell r="DC504" t="str">
            <v>-</v>
          </cell>
          <cell r="DD504" t="str">
            <v>-</v>
          </cell>
          <cell r="DE504" t="str">
            <v>-</v>
          </cell>
          <cell r="DF504" t="str">
            <v>-</v>
          </cell>
          <cell r="DG504" t="str">
            <v>-</v>
          </cell>
        </row>
        <row r="505">
          <cell r="AT505" t="str">
            <v>-</v>
          </cell>
          <cell r="AU505" t="str">
            <v>-</v>
          </cell>
          <cell r="AV505" t="str">
            <v>-</v>
          </cell>
          <cell r="AW505" t="str">
            <v>-</v>
          </cell>
          <cell r="AX505" t="str">
            <v>-</v>
          </cell>
          <cell r="AY505" t="str">
            <v>-</v>
          </cell>
          <cell r="AZ505" t="str">
            <v>-</v>
          </cell>
          <cell r="BA505" t="str">
            <v>-</v>
          </cell>
          <cell r="BB505" t="str">
            <v>-</v>
          </cell>
          <cell r="BC505" t="str">
            <v>-</v>
          </cell>
          <cell r="BD505" t="str">
            <v>-</v>
          </cell>
          <cell r="BE505" t="str">
            <v>-</v>
          </cell>
          <cell r="BF505" t="str">
            <v>-</v>
          </cell>
          <cell r="BG505" t="str">
            <v>-</v>
          </cell>
          <cell r="BH505" t="str">
            <v>-</v>
          </cell>
          <cell r="BI505" t="str">
            <v>-</v>
          </cell>
          <cell r="BJ505" t="str">
            <v>-</v>
          </cell>
          <cell r="BK505" t="str">
            <v>-</v>
          </cell>
          <cell r="BL505" t="str">
            <v>-</v>
          </cell>
          <cell r="BM505" t="str">
            <v>20450</v>
          </cell>
          <cell r="BN505" t="str">
            <v>-</v>
          </cell>
          <cell r="BO505" t="str">
            <v>-</v>
          </cell>
          <cell r="BP505" t="str">
            <v>-</v>
          </cell>
          <cell r="BQ505" t="str">
            <v>-</v>
          </cell>
          <cell r="BR505" t="str">
            <v>-</v>
          </cell>
          <cell r="BS505" t="str">
            <v>-</v>
          </cell>
          <cell r="BT505" t="str">
            <v>-</v>
          </cell>
          <cell r="BU505" t="str">
            <v>-</v>
          </cell>
          <cell r="BV505" t="str">
            <v>-</v>
          </cell>
          <cell r="BW505" t="str">
            <v>-</v>
          </cell>
          <cell r="BX505" t="str">
            <v>-</v>
          </cell>
          <cell r="BY505" t="str">
            <v>-</v>
          </cell>
          <cell r="CB505" t="str">
            <v>-</v>
          </cell>
          <cell r="CC505" t="str">
            <v>-</v>
          </cell>
          <cell r="CD505" t="str">
            <v>-</v>
          </cell>
          <cell r="CE505" t="str">
            <v>-</v>
          </cell>
          <cell r="CF505" t="str">
            <v>-</v>
          </cell>
          <cell r="CG505" t="str">
            <v>-</v>
          </cell>
          <cell r="CH505" t="str">
            <v>-</v>
          </cell>
          <cell r="CI505" t="str">
            <v>-</v>
          </cell>
          <cell r="CJ505" t="str">
            <v>-</v>
          </cell>
          <cell r="CK505" t="str">
            <v>-</v>
          </cell>
          <cell r="CL505" t="str">
            <v>-</v>
          </cell>
          <cell r="CM505" t="str">
            <v>-</v>
          </cell>
          <cell r="CN505" t="str">
            <v>-</v>
          </cell>
          <cell r="CO505" t="str">
            <v>-</v>
          </cell>
          <cell r="CP505" t="str">
            <v>-</v>
          </cell>
          <cell r="CQ505" t="str">
            <v>-</v>
          </cell>
          <cell r="CR505" t="str">
            <v>-</v>
          </cell>
          <cell r="CS505" t="str">
            <v>-</v>
          </cell>
          <cell r="CT505" t="str">
            <v>-</v>
          </cell>
          <cell r="CU505" t="str">
            <v>SANTIAGO AMOLTEPEC</v>
          </cell>
          <cell r="CV505" t="str">
            <v>-</v>
          </cell>
          <cell r="CW505" t="str">
            <v>-</v>
          </cell>
          <cell r="CX505" t="str">
            <v>-</v>
          </cell>
          <cell r="CY505" t="str">
            <v>-</v>
          </cell>
          <cell r="CZ505" t="str">
            <v>-</v>
          </cell>
          <cell r="DB505" t="str">
            <v>-</v>
          </cell>
          <cell r="DC505" t="str">
            <v>-</v>
          </cell>
          <cell r="DD505" t="str">
            <v>-</v>
          </cell>
          <cell r="DE505" t="str">
            <v>-</v>
          </cell>
          <cell r="DF505" t="str">
            <v>-</v>
          </cell>
          <cell r="DG505" t="str">
            <v>-</v>
          </cell>
        </row>
        <row r="506">
          <cell r="AT506" t="str">
            <v>-</v>
          </cell>
          <cell r="AU506" t="str">
            <v>-</v>
          </cell>
          <cell r="AV506" t="str">
            <v>-</v>
          </cell>
          <cell r="AW506" t="str">
            <v>-</v>
          </cell>
          <cell r="AX506" t="str">
            <v>-</v>
          </cell>
          <cell r="AY506" t="str">
            <v>-</v>
          </cell>
          <cell r="AZ506" t="str">
            <v>-</v>
          </cell>
          <cell r="BA506" t="str">
            <v>-</v>
          </cell>
          <cell r="BB506" t="str">
            <v>-</v>
          </cell>
          <cell r="BC506" t="str">
            <v>-</v>
          </cell>
          <cell r="BD506" t="str">
            <v>-</v>
          </cell>
          <cell r="BE506" t="str">
            <v>-</v>
          </cell>
          <cell r="BF506" t="str">
            <v>-</v>
          </cell>
          <cell r="BG506" t="str">
            <v>-</v>
          </cell>
          <cell r="BH506" t="str">
            <v>-</v>
          </cell>
          <cell r="BI506" t="str">
            <v>-</v>
          </cell>
          <cell r="BJ506" t="str">
            <v>-</v>
          </cell>
          <cell r="BK506" t="str">
            <v>-</v>
          </cell>
          <cell r="BL506" t="str">
            <v>-</v>
          </cell>
          <cell r="BM506" t="str">
            <v>20451</v>
          </cell>
          <cell r="BN506" t="str">
            <v>-</v>
          </cell>
          <cell r="BO506" t="str">
            <v>-</v>
          </cell>
          <cell r="BP506" t="str">
            <v>-</v>
          </cell>
          <cell r="BQ506" t="str">
            <v>-</v>
          </cell>
          <cell r="BR506" t="str">
            <v>-</v>
          </cell>
          <cell r="BS506" t="str">
            <v>-</v>
          </cell>
          <cell r="BT506" t="str">
            <v>-</v>
          </cell>
          <cell r="BU506" t="str">
            <v>-</v>
          </cell>
          <cell r="BV506" t="str">
            <v>-</v>
          </cell>
          <cell r="BW506" t="str">
            <v>-</v>
          </cell>
          <cell r="BX506" t="str">
            <v>-</v>
          </cell>
          <cell r="BY506" t="str">
            <v>-</v>
          </cell>
          <cell r="CB506" t="str">
            <v>-</v>
          </cell>
          <cell r="CC506" t="str">
            <v>-</v>
          </cell>
          <cell r="CD506" t="str">
            <v>-</v>
          </cell>
          <cell r="CE506" t="str">
            <v>-</v>
          </cell>
          <cell r="CF506" t="str">
            <v>-</v>
          </cell>
          <cell r="CG506" t="str">
            <v>-</v>
          </cell>
          <cell r="CH506" t="str">
            <v>-</v>
          </cell>
          <cell r="CI506" t="str">
            <v>-</v>
          </cell>
          <cell r="CJ506" t="str">
            <v>-</v>
          </cell>
          <cell r="CK506" t="str">
            <v>-</v>
          </cell>
          <cell r="CL506" t="str">
            <v>-</v>
          </cell>
          <cell r="CM506" t="str">
            <v>-</v>
          </cell>
          <cell r="CN506" t="str">
            <v>-</v>
          </cell>
          <cell r="CO506" t="str">
            <v>-</v>
          </cell>
          <cell r="CP506" t="str">
            <v>-</v>
          </cell>
          <cell r="CQ506" t="str">
            <v>-</v>
          </cell>
          <cell r="CR506" t="str">
            <v>-</v>
          </cell>
          <cell r="CS506" t="str">
            <v>-</v>
          </cell>
          <cell r="CT506" t="str">
            <v>-</v>
          </cell>
          <cell r="CU506" t="str">
            <v>SANTIAGO APOALA</v>
          </cell>
          <cell r="CV506" t="str">
            <v>-</v>
          </cell>
          <cell r="CW506" t="str">
            <v>-</v>
          </cell>
          <cell r="CX506" t="str">
            <v>-</v>
          </cell>
          <cell r="CY506" t="str">
            <v>-</v>
          </cell>
          <cell r="CZ506" t="str">
            <v>-</v>
          </cell>
          <cell r="DB506" t="str">
            <v>-</v>
          </cell>
          <cell r="DC506" t="str">
            <v>-</v>
          </cell>
          <cell r="DD506" t="str">
            <v>-</v>
          </cell>
          <cell r="DE506" t="str">
            <v>-</v>
          </cell>
          <cell r="DF506" t="str">
            <v>-</v>
          </cell>
          <cell r="DG506" t="str">
            <v>-</v>
          </cell>
        </row>
        <row r="507">
          <cell r="AT507" t="str">
            <v>-</v>
          </cell>
          <cell r="AU507" t="str">
            <v>-</v>
          </cell>
          <cell r="AV507" t="str">
            <v>-</v>
          </cell>
          <cell r="AW507" t="str">
            <v>-</v>
          </cell>
          <cell r="AX507" t="str">
            <v>-</v>
          </cell>
          <cell r="AY507" t="str">
            <v>-</v>
          </cell>
          <cell r="AZ507" t="str">
            <v>-</v>
          </cell>
          <cell r="BA507" t="str">
            <v>-</v>
          </cell>
          <cell r="BB507" t="str">
            <v>-</v>
          </cell>
          <cell r="BC507" t="str">
            <v>-</v>
          </cell>
          <cell r="BD507" t="str">
            <v>-</v>
          </cell>
          <cell r="BE507" t="str">
            <v>-</v>
          </cell>
          <cell r="BF507" t="str">
            <v>-</v>
          </cell>
          <cell r="BG507" t="str">
            <v>-</v>
          </cell>
          <cell r="BH507" t="str">
            <v>-</v>
          </cell>
          <cell r="BI507" t="str">
            <v>-</v>
          </cell>
          <cell r="BJ507" t="str">
            <v>-</v>
          </cell>
          <cell r="BK507" t="str">
            <v>-</v>
          </cell>
          <cell r="BL507" t="str">
            <v>-</v>
          </cell>
          <cell r="BM507" t="str">
            <v>20452</v>
          </cell>
          <cell r="BN507" t="str">
            <v>-</v>
          </cell>
          <cell r="BO507" t="str">
            <v>-</v>
          </cell>
          <cell r="BP507" t="str">
            <v>-</v>
          </cell>
          <cell r="BQ507" t="str">
            <v>-</v>
          </cell>
          <cell r="BR507" t="str">
            <v>-</v>
          </cell>
          <cell r="BS507" t="str">
            <v>-</v>
          </cell>
          <cell r="BT507" t="str">
            <v>-</v>
          </cell>
          <cell r="BU507" t="str">
            <v>-</v>
          </cell>
          <cell r="BV507" t="str">
            <v>-</v>
          </cell>
          <cell r="BW507" t="str">
            <v>-</v>
          </cell>
          <cell r="BX507" t="str">
            <v>-</v>
          </cell>
          <cell r="BY507" t="str">
            <v>-</v>
          </cell>
          <cell r="CB507" t="str">
            <v>-</v>
          </cell>
          <cell r="CC507" t="str">
            <v>-</v>
          </cell>
          <cell r="CD507" t="str">
            <v>-</v>
          </cell>
          <cell r="CE507" t="str">
            <v>-</v>
          </cell>
          <cell r="CF507" t="str">
            <v>-</v>
          </cell>
          <cell r="CG507" t="str">
            <v>-</v>
          </cell>
          <cell r="CH507" t="str">
            <v>-</v>
          </cell>
          <cell r="CI507" t="str">
            <v>-</v>
          </cell>
          <cell r="CJ507" t="str">
            <v>-</v>
          </cell>
          <cell r="CK507" t="str">
            <v>-</v>
          </cell>
          <cell r="CL507" t="str">
            <v>-</v>
          </cell>
          <cell r="CM507" t="str">
            <v>-</v>
          </cell>
          <cell r="CN507" t="str">
            <v>-</v>
          </cell>
          <cell r="CO507" t="str">
            <v>-</v>
          </cell>
          <cell r="CP507" t="str">
            <v>-</v>
          </cell>
          <cell r="CQ507" t="str">
            <v>-</v>
          </cell>
          <cell r="CR507" t="str">
            <v>-</v>
          </cell>
          <cell r="CS507" t="str">
            <v>-</v>
          </cell>
          <cell r="CT507" t="str">
            <v>-</v>
          </cell>
          <cell r="CU507" t="str">
            <v>SANTIAGO APÓSTOL</v>
          </cell>
          <cell r="CV507" t="str">
            <v>-</v>
          </cell>
          <cell r="CW507" t="str">
            <v>-</v>
          </cell>
          <cell r="CX507" t="str">
            <v>-</v>
          </cell>
          <cell r="CY507" t="str">
            <v>-</v>
          </cell>
          <cell r="CZ507" t="str">
            <v>-</v>
          </cell>
          <cell r="DB507" t="str">
            <v>-</v>
          </cell>
          <cell r="DC507" t="str">
            <v>-</v>
          </cell>
          <cell r="DD507" t="str">
            <v>-</v>
          </cell>
          <cell r="DE507" t="str">
            <v>-</v>
          </cell>
          <cell r="DF507" t="str">
            <v>-</v>
          </cell>
          <cell r="DG507" t="str">
            <v>-</v>
          </cell>
        </row>
        <row r="508">
          <cell r="AT508" t="str">
            <v>-</v>
          </cell>
          <cell r="AU508" t="str">
            <v>-</v>
          </cell>
          <cell r="AV508" t="str">
            <v>-</v>
          </cell>
          <cell r="AW508" t="str">
            <v>-</v>
          </cell>
          <cell r="AX508" t="str">
            <v>-</v>
          </cell>
          <cell r="AY508" t="str">
            <v>-</v>
          </cell>
          <cell r="AZ508" t="str">
            <v>-</v>
          </cell>
          <cell r="BA508" t="str">
            <v>-</v>
          </cell>
          <cell r="BB508" t="str">
            <v>-</v>
          </cell>
          <cell r="BC508" t="str">
            <v>-</v>
          </cell>
          <cell r="BD508" t="str">
            <v>-</v>
          </cell>
          <cell r="BE508" t="str">
            <v>-</v>
          </cell>
          <cell r="BF508" t="str">
            <v>-</v>
          </cell>
          <cell r="BG508" t="str">
            <v>-</v>
          </cell>
          <cell r="BH508" t="str">
            <v>-</v>
          </cell>
          <cell r="BI508" t="str">
            <v>-</v>
          </cell>
          <cell r="BJ508" t="str">
            <v>-</v>
          </cell>
          <cell r="BK508" t="str">
            <v>-</v>
          </cell>
          <cell r="BL508" t="str">
            <v>-</v>
          </cell>
          <cell r="BM508" t="str">
            <v>20453</v>
          </cell>
          <cell r="BN508" t="str">
            <v>-</v>
          </cell>
          <cell r="BO508" t="str">
            <v>-</v>
          </cell>
          <cell r="BP508" t="str">
            <v>-</v>
          </cell>
          <cell r="BQ508" t="str">
            <v>-</v>
          </cell>
          <cell r="BR508" t="str">
            <v>-</v>
          </cell>
          <cell r="BS508" t="str">
            <v>-</v>
          </cell>
          <cell r="BT508" t="str">
            <v>-</v>
          </cell>
          <cell r="BU508" t="str">
            <v>-</v>
          </cell>
          <cell r="BV508" t="str">
            <v>-</v>
          </cell>
          <cell r="BW508" t="str">
            <v>-</v>
          </cell>
          <cell r="BX508" t="str">
            <v>-</v>
          </cell>
          <cell r="BY508" t="str">
            <v>-</v>
          </cell>
          <cell r="CB508" t="str">
            <v>-</v>
          </cell>
          <cell r="CC508" t="str">
            <v>-</v>
          </cell>
          <cell r="CD508" t="str">
            <v>-</v>
          </cell>
          <cell r="CE508" t="str">
            <v>-</v>
          </cell>
          <cell r="CF508" t="str">
            <v>-</v>
          </cell>
          <cell r="CG508" t="str">
            <v>-</v>
          </cell>
          <cell r="CH508" t="str">
            <v>-</v>
          </cell>
          <cell r="CI508" t="str">
            <v>-</v>
          </cell>
          <cell r="CJ508" t="str">
            <v>-</v>
          </cell>
          <cell r="CK508" t="str">
            <v>-</v>
          </cell>
          <cell r="CL508" t="str">
            <v>-</v>
          </cell>
          <cell r="CM508" t="str">
            <v>-</v>
          </cell>
          <cell r="CN508" t="str">
            <v>-</v>
          </cell>
          <cell r="CO508" t="str">
            <v>-</v>
          </cell>
          <cell r="CP508" t="str">
            <v>-</v>
          </cell>
          <cell r="CQ508" t="str">
            <v>-</v>
          </cell>
          <cell r="CR508" t="str">
            <v>-</v>
          </cell>
          <cell r="CS508" t="str">
            <v>-</v>
          </cell>
          <cell r="CT508" t="str">
            <v>-</v>
          </cell>
          <cell r="CU508" t="str">
            <v>SANTIAGO ASTATA</v>
          </cell>
          <cell r="CV508" t="str">
            <v>-</v>
          </cell>
          <cell r="CW508" t="str">
            <v>-</v>
          </cell>
          <cell r="CX508" t="str">
            <v>-</v>
          </cell>
          <cell r="CY508" t="str">
            <v>-</v>
          </cell>
          <cell r="CZ508" t="str">
            <v>-</v>
          </cell>
          <cell r="DB508" t="str">
            <v>-</v>
          </cell>
          <cell r="DC508" t="str">
            <v>-</v>
          </cell>
          <cell r="DD508" t="str">
            <v>-</v>
          </cell>
          <cell r="DE508" t="str">
            <v>-</v>
          </cell>
          <cell r="DF508" t="str">
            <v>-</v>
          </cell>
          <cell r="DG508" t="str">
            <v>-</v>
          </cell>
        </row>
        <row r="509">
          <cell r="AT509" t="str">
            <v>-</v>
          </cell>
          <cell r="AU509" t="str">
            <v>-</v>
          </cell>
          <cell r="AV509" t="str">
            <v>-</v>
          </cell>
          <cell r="AW509" t="str">
            <v>-</v>
          </cell>
          <cell r="AX509" t="str">
            <v>-</v>
          </cell>
          <cell r="AY509" t="str">
            <v>-</v>
          </cell>
          <cell r="AZ509" t="str">
            <v>-</v>
          </cell>
          <cell r="BA509" t="str">
            <v>-</v>
          </cell>
          <cell r="BB509" t="str">
            <v>-</v>
          </cell>
          <cell r="BC509" t="str">
            <v>-</v>
          </cell>
          <cell r="BD509" t="str">
            <v>-</v>
          </cell>
          <cell r="BE509" t="str">
            <v>-</v>
          </cell>
          <cell r="BF509" t="str">
            <v>-</v>
          </cell>
          <cell r="BG509" t="str">
            <v>-</v>
          </cell>
          <cell r="BH509" t="str">
            <v>-</v>
          </cell>
          <cell r="BI509" t="str">
            <v>-</v>
          </cell>
          <cell r="BJ509" t="str">
            <v>-</v>
          </cell>
          <cell r="BK509" t="str">
            <v>-</v>
          </cell>
          <cell r="BL509" t="str">
            <v>-</v>
          </cell>
          <cell r="BM509" t="str">
            <v>20454</v>
          </cell>
          <cell r="BN509" t="str">
            <v>-</v>
          </cell>
          <cell r="BO509" t="str">
            <v>-</v>
          </cell>
          <cell r="BP509" t="str">
            <v>-</v>
          </cell>
          <cell r="BQ509" t="str">
            <v>-</v>
          </cell>
          <cell r="BR509" t="str">
            <v>-</v>
          </cell>
          <cell r="BS509" t="str">
            <v>-</v>
          </cell>
          <cell r="BT509" t="str">
            <v>-</v>
          </cell>
          <cell r="BU509" t="str">
            <v>-</v>
          </cell>
          <cell r="BV509" t="str">
            <v>-</v>
          </cell>
          <cell r="BW509" t="str">
            <v>-</v>
          </cell>
          <cell r="BX509" t="str">
            <v>-</v>
          </cell>
          <cell r="BY509" t="str">
            <v>-</v>
          </cell>
          <cell r="CB509" t="str">
            <v>-</v>
          </cell>
          <cell r="CC509" t="str">
            <v>-</v>
          </cell>
          <cell r="CD509" t="str">
            <v>-</v>
          </cell>
          <cell r="CE509" t="str">
            <v>-</v>
          </cell>
          <cell r="CF509" t="str">
            <v>-</v>
          </cell>
          <cell r="CG509" t="str">
            <v>-</v>
          </cell>
          <cell r="CH509" t="str">
            <v>-</v>
          </cell>
          <cell r="CI509" t="str">
            <v>-</v>
          </cell>
          <cell r="CJ509" t="str">
            <v>-</v>
          </cell>
          <cell r="CK509" t="str">
            <v>-</v>
          </cell>
          <cell r="CL509" t="str">
            <v>-</v>
          </cell>
          <cell r="CM509" t="str">
            <v>-</v>
          </cell>
          <cell r="CN509" t="str">
            <v>-</v>
          </cell>
          <cell r="CO509" t="str">
            <v>-</v>
          </cell>
          <cell r="CP509" t="str">
            <v>-</v>
          </cell>
          <cell r="CQ509" t="str">
            <v>-</v>
          </cell>
          <cell r="CR509" t="str">
            <v>-</v>
          </cell>
          <cell r="CS509" t="str">
            <v>-</v>
          </cell>
          <cell r="CT509" t="str">
            <v>-</v>
          </cell>
          <cell r="CU509" t="str">
            <v>SANTIAGO ATITLÁN</v>
          </cell>
          <cell r="CV509" t="str">
            <v>-</v>
          </cell>
          <cell r="CW509" t="str">
            <v>-</v>
          </cell>
          <cell r="CX509" t="str">
            <v>-</v>
          </cell>
          <cell r="CY509" t="str">
            <v>-</v>
          </cell>
          <cell r="CZ509" t="str">
            <v>-</v>
          </cell>
          <cell r="DB509" t="str">
            <v>-</v>
          </cell>
          <cell r="DC509" t="str">
            <v>-</v>
          </cell>
          <cell r="DD509" t="str">
            <v>-</v>
          </cell>
          <cell r="DE509" t="str">
            <v>-</v>
          </cell>
          <cell r="DF509" t="str">
            <v>-</v>
          </cell>
          <cell r="DG509" t="str">
            <v>-</v>
          </cell>
        </row>
        <row r="510">
          <cell r="AT510" t="str">
            <v>-</v>
          </cell>
          <cell r="AU510" t="str">
            <v>-</v>
          </cell>
          <cell r="AV510" t="str">
            <v>-</v>
          </cell>
          <cell r="AW510" t="str">
            <v>-</v>
          </cell>
          <cell r="AX510" t="str">
            <v>-</v>
          </cell>
          <cell r="AY510" t="str">
            <v>-</v>
          </cell>
          <cell r="AZ510" t="str">
            <v>-</v>
          </cell>
          <cell r="BA510" t="str">
            <v>-</v>
          </cell>
          <cell r="BB510" t="str">
            <v>-</v>
          </cell>
          <cell r="BC510" t="str">
            <v>-</v>
          </cell>
          <cell r="BD510" t="str">
            <v>-</v>
          </cell>
          <cell r="BE510" t="str">
            <v>-</v>
          </cell>
          <cell r="BF510" t="str">
            <v>-</v>
          </cell>
          <cell r="BG510" t="str">
            <v>-</v>
          </cell>
          <cell r="BH510" t="str">
            <v>-</v>
          </cell>
          <cell r="BI510" t="str">
            <v>-</v>
          </cell>
          <cell r="BJ510" t="str">
            <v>-</v>
          </cell>
          <cell r="BK510" t="str">
            <v>-</v>
          </cell>
          <cell r="BL510" t="str">
            <v>-</v>
          </cell>
          <cell r="BM510" t="str">
            <v>20455</v>
          </cell>
          <cell r="BN510" t="str">
            <v>-</v>
          </cell>
          <cell r="BO510" t="str">
            <v>-</v>
          </cell>
          <cell r="BP510" t="str">
            <v>-</v>
          </cell>
          <cell r="BQ510" t="str">
            <v>-</v>
          </cell>
          <cell r="BR510" t="str">
            <v>-</v>
          </cell>
          <cell r="BS510" t="str">
            <v>-</v>
          </cell>
          <cell r="BT510" t="str">
            <v>-</v>
          </cell>
          <cell r="BU510" t="str">
            <v>-</v>
          </cell>
          <cell r="BV510" t="str">
            <v>-</v>
          </cell>
          <cell r="BW510" t="str">
            <v>-</v>
          </cell>
          <cell r="BX510" t="str">
            <v>-</v>
          </cell>
          <cell r="BY510" t="str">
            <v>-</v>
          </cell>
          <cell r="CB510" t="str">
            <v>-</v>
          </cell>
          <cell r="CC510" t="str">
            <v>-</v>
          </cell>
          <cell r="CD510" t="str">
            <v>-</v>
          </cell>
          <cell r="CE510" t="str">
            <v>-</v>
          </cell>
          <cell r="CF510" t="str">
            <v>-</v>
          </cell>
          <cell r="CG510" t="str">
            <v>-</v>
          </cell>
          <cell r="CH510" t="str">
            <v>-</v>
          </cell>
          <cell r="CI510" t="str">
            <v>-</v>
          </cell>
          <cell r="CJ510" t="str">
            <v>-</v>
          </cell>
          <cell r="CK510" t="str">
            <v>-</v>
          </cell>
          <cell r="CL510" t="str">
            <v>-</v>
          </cell>
          <cell r="CM510" t="str">
            <v>-</v>
          </cell>
          <cell r="CN510" t="str">
            <v>-</v>
          </cell>
          <cell r="CO510" t="str">
            <v>-</v>
          </cell>
          <cell r="CP510" t="str">
            <v>-</v>
          </cell>
          <cell r="CQ510" t="str">
            <v>-</v>
          </cell>
          <cell r="CR510" t="str">
            <v>-</v>
          </cell>
          <cell r="CS510" t="str">
            <v>-</v>
          </cell>
          <cell r="CT510" t="str">
            <v>-</v>
          </cell>
          <cell r="CU510" t="str">
            <v>SANTIAGO AYUQUILILLA</v>
          </cell>
          <cell r="CV510" t="str">
            <v>-</v>
          </cell>
          <cell r="CW510" t="str">
            <v>-</v>
          </cell>
          <cell r="CX510" t="str">
            <v>-</v>
          </cell>
          <cell r="CY510" t="str">
            <v>-</v>
          </cell>
          <cell r="CZ510" t="str">
            <v>-</v>
          </cell>
          <cell r="DB510" t="str">
            <v>-</v>
          </cell>
          <cell r="DC510" t="str">
            <v>-</v>
          </cell>
          <cell r="DD510" t="str">
            <v>-</v>
          </cell>
          <cell r="DE510" t="str">
            <v>-</v>
          </cell>
          <cell r="DF510" t="str">
            <v>-</v>
          </cell>
          <cell r="DG510" t="str">
            <v>-</v>
          </cell>
        </row>
        <row r="511">
          <cell r="AT511" t="str">
            <v>-</v>
          </cell>
          <cell r="AU511" t="str">
            <v>-</v>
          </cell>
          <cell r="AV511" t="str">
            <v>-</v>
          </cell>
          <cell r="AW511" t="str">
            <v>-</v>
          </cell>
          <cell r="AX511" t="str">
            <v>-</v>
          </cell>
          <cell r="AY511" t="str">
            <v>-</v>
          </cell>
          <cell r="AZ511" t="str">
            <v>-</v>
          </cell>
          <cell r="BA511" t="str">
            <v>-</v>
          </cell>
          <cell r="BB511" t="str">
            <v>-</v>
          </cell>
          <cell r="BC511" t="str">
            <v>-</v>
          </cell>
          <cell r="BD511" t="str">
            <v>-</v>
          </cell>
          <cell r="BE511" t="str">
            <v>-</v>
          </cell>
          <cell r="BF511" t="str">
            <v>-</v>
          </cell>
          <cell r="BG511" t="str">
            <v>-</v>
          </cell>
          <cell r="BH511" t="str">
            <v>-</v>
          </cell>
          <cell r="BI511" t="str">
            <v>-</v>
          </cell>
          <cell r="BJ511" t="str">
            <v>-</v>
          </cell>
          <cell r="BK511" t="str">
            <v>-</v>
          </cell>
          <cell r="BL511" t="str">
            <v>-</v>
          </cell>
          <cell r="BM511" t="str">
            <v>20456</v>
          </cell>
          <cell r="BN511" t="str">
            <v>-</v>
          </cell>
          <cell r="BO511" t="str">
            <v>-</v>
          </cell>
          <cell r="BP511" t="str">
            <v>-</v>
          </cell>
          <cell r="BQ511" t="str">
            <v>-</v>
          </cell>
          <cell r="BR511" t="str">
            <v>-</v>
          </cell>
          <cell r="BS511" t="str">
            <v>-</v>
          </cell>
          <cell r="BT511" t="str">
            <v>-</v>
          </cell>
          <cell r="BU511" t="str">
            <v>-</v>
          </cell>
          <cell r="BV511" t="str">
            <v>-</v>
          </cell>
          <cell r="BW511" t="str">
            <v>-</v>
          </cell>
          <cell r="BX511" t="str">
            <v>-</v>
          </cell>
          <cell r="BY511" t="str">
            <v>-</v>
          </cell>
          <cell r="CB511" t="str">
            <v>-</v>
          </cell>
          <cell r="CC511" t="str">
            <v>-</v>
          </cell>
          <cell r="CD511" t="str">
            <v>-</v>
          </cell>
          <cell r="CE511" t="str">
            <v>-</v>
          </cell>
          <cell r="CF511" t="str">
            <v>-</v>
          </cell>
          <cell r="CG511" t="str">
            <v>-</v>
          </cell>
          <cell r="CH511" t="str">
            <v>-</v>
          </cell>
          <cell r="CI511" t="str">
            <v>-</v>
          </cell>
          <cell r="CJ511" t="str">
            <v>-</v>
          </cell>
          <cell r="CK511" t="str">
            <v>-</v>
          </cell>
          <cell r="CL511" t="str">
            <v>-</v>
          </cell>
          <cell r="CM511" t="str">
            <v>-</v>
          </cell>
          <cell r="CN511" t="str">
            <v>-</v>
          </cell>
          <cell r="CO511" t="str">
            <v>-</v>
          </cell>
          <cell r="CP511" t="str">
            <v>-</v>
          </cell>
          <cell r="CQ511" t="str">
            <v>-</v>
          </cell>
          <cell r="CR511" t="str">
            <v>-</v>
          </cell>
          <cell r="CS511" t="str">
            <v>-</v>
          </cell>
          <cell r="CT511" t="str">
            <v>-</v>
          </cell>
          <cell r="CU511" t="str">
            <v>SANTIAGO CACALOXTEPEC</v>
          </cell>
          <cell r="CV511" t="str">
            <v>-</v>
          </cell>
          <cell r="CW511" t="str">
            <v>-</v>
          </cell>
          <cell r="CX511" t="str">
            <v>-</v>
          </cell>
          <cell r="CY511" t="str">
            <v>-</v>
          </cell>
          <cell r="CZ511" t="str">
            <v>-</v>
          </cell>
          <cell r="DB511" t="str">
            <v>-</v>
          </cell>
          <cell r="DC511" t="str">
            <v>-</v>
          </cell>
          <cell r="DD511" t="str">
            <v>-</v>
          </cell>
          <cell r="DE511" t="str">
            <v>-</v>
          </cell>
          <cell r="DF511" t="str">
            <v>-</v>
          </cell>
          <cell r="DG511" t="str">
            <v>-</v>
          </cell>
        </row>
        <row r="512">
          <cell r="AT512" t="str">
            <v>-</v>
          </cell>
          <cell r="AU512" t="str">
            <v>-</v>
          </cell>
          <cell r="AV512" t="str">
            <v>-</v>
          </cell>
          <cell r="AW512" t="str">
            <v>-</v>
          </cell>
          <cell r="AX512" t="str">
            <v>-</v>
          </cell>
          <cell r="AY512" t="str">
            <v>-</v>
          </cell>
          <cell r="AZ512" t="str">
            <v>-</v>
          </cell>
          <cell r="BA512" t="str">
            <v>-</v>
          </cell>
          <cell r="BB512" t="str">
            <v>-</v>
          </cell>
          <cell r="BC512" t="str">
            <v>-</v>
          </cell>
          <cell r="BD512" t="str">
            <v>-</v>
          </cell>
          <cell r="BE512" t="str">
            <v>-</v>
          </cell>
          <cell r="BF512" t="str">
            <v>-</v>
          </cell>
          <cell r="BG512" t="str">
            <v>-</v>
          </cell>
          <cell r="BH512" t="str">
            <v>-</v>
          </cell>
          <cell r="BI512" t="str">
            <v>-</v>
          </cell>
          <cell r="BJ512" t="str">
            <v>-</v>
          </cell>
          <cell r="BK512" t="str">
            <v>-</v>
          </cell>
          <cell r="BL512" t="str">
            <v>-</v>
          </cell>
          <cell r="BM512" t="str">
            <v>20457</v>
          </cell>
          <cell r="BN512" t="str">
            <v>-</v>
          </cell>
          <cell r="BO512" t="str">
            <v>-</v>
          </cell>
          <cell r="BP512" t="str">
            <v>-</v>
          </cell>
          <cell r="BQ512" t="str">
            <v>-</v>
          </cell>
          <cell r="BR512" t="str">
            <v>-</v>
          </cell>
          <cell r="BS512" t="str">
            <v>-</v>
          </cell>
          <cell r="BT512" t="str">
            <v>-</v>
          </cell>
          <cell r="BU512" t="str">
            <v>-</v>
          </cell>
          <cell r="BV512" t="str">
            <v>-</v>
          </cell>
          <cell r="BW512" t="str">
            <v>-</v>
          </cell>
          <cell r="BX512" t="str">
            <v>-</v>
          </cell>
          <cell r="BY512" t="str">
            <v>-</v>
          </cell>
          <cell r="CB512" t="str">
            <v>-</v>
          </cell>
          <cell r="CC512" t="str">
            <v>-</v>
          </cell>
          <cell r="CD512" t="str">
            <v>-</v>
          </cell>
          <cell r="CE512" t="str">
            <v>-</v>
          </cell>
          <cell r="CF512" t="str">
            <v>-</v>
          </cell>
          <cell r="CG512" t="str">
            <v>-</v>
          </cell>
          <cell r="CH512" t="str">
            <v>-</v>
          </cell>
          <cell r="CI512" t="str">
            <v>-</v>
          </cell>
          <cell r="CJ512" t="str">
            <v>-</v>
          </cell>
          <cell r="CK512" t="str">
            <v>-</v>
          </cell>
          <cell r="CL512" t="str">
            <v>-</v>
          </cell>
          <cell r="CM512" t="str">
            <v>-</v>
          </cell>
          <cell r="CN512" t="str">
            <v>-</v>
          </cell>
          <cell r="CO512" t="str">
            <v>-</v>
          </cell>
          <cell r="CP512" t="str">
            <v>-</v>
          </cell>
          <cell r="CQ512" t="str">
            <v>-</v>
          </cell>
          <cell r="CR512" t="str">
            <v>-</v>
          </cell>
          <cell r="CS512" t="str">
            <v>-</v>
          </cell>
          <cell r="CT512" t="str">
            <v>-</v>
          </cell>
          <cell r="CU512" t="str">
            <v>SANTIAGO CAMOTLÁN</v>
          </cell>
          <cell r="CV512" t="str">
            <v>-</v>
          </cell>
          <cell r="CW512" t="str">
            <v>-</v>
          </cell>
          <cell r="CX512" t="str">
            <v>-</v>
          </cell>
          <cell r="CY512" t="str">
            <v>-</v>
          </cell>
          <cell r="CZ512" t="str">
            <v>-</v>
          </cell>
          <cell r="DB512" t="str">
            <v>-</v>
          </cell>
          <cell r="DC512" t="str">
            <v>-</v>
          </cell>
          <cell r="DD512" t="str">
            <v>-</v>
          </cell>
          <cell r="DE512" t="str">
            <v>-</v>
          </cell>
          <cell r="DF512" t="str">
            <v>-</v>
          </cell>
          <cell r="DG512" t="str">
            <v>-</v>
          </cell>
        </row>
        <row r="513">
          <cell r="AT513" t="str">
            <v>-</v>
          </cell>
          <cell r="AU513" t="str">
            <v>-</v>
          </cell>
          <cell r="AV513" t="str">
            <v>-</v>
          </cell>
          <cell r="AW513" t="str">
            <v>-</v>
          </cell>
          <cell r="AX513" t="str">
            <v>-</v>
          </cell>
          <cell r="AY513" t="str">
            <v>-</v>
          </cell>
          <cell r="AZ513" t="str">
            <v>-</v>
          </cell>
          <cell r="BA513" t="str">
            <v>-</v>
          </cell>
          <cell r="BB513" t="str">
            <v>-</v>
          </cell>
          <cell r="BC513" t="str">
            <v>-</v>
          </cell>
          <cell r="BD513" t="str">
            <v>-</v>
          </cell>
          <cell r="BE513" t="str">
            <v>-</v>
          </cell>
          <cell r="BF513" t="str">
            <v>-</v>
          </cell>
          <cell r="BG513" t="str">
            <v>-</v>
          </cell>
          <cell r="BH513" t="str">
            <v>-</v>
          </cell>
          <cell r="BI513" t="str">
            <v>-</v>
          </cell>
          <cell r="BJ513" t="str">
            <v>-</v>
          </cell>
          <cell r="BK513" t="str">
            <v>-</v>
          </cell>
          <cell r="BL513" t="str">
            <v>-</v>
          </cell>
          <cell r="BM513" t="str">
            <v>20458</v>
          </cell>
          <cell r="BN513" t="str">
            <v>-</v>
          </cell>
          <cell r="BO513" t="str">
            <v>-</v>
          </cell>
          <cell r="BP513" t="str">
            <v>-</v>
          </cell>
          <cell r="BQ513" t="str">
            <v>-</v>
          </cell>
          <cell r="BR513" t="str">
            <v>-</v>
          </cell>
          <cell r="BS513" t="str">
            <v>-</v>
          </cell>
          <cell r="BT513" t="str">
            <v>-</v>
          </cell>
          <cell r="BU513" t="str">
            <v>-</v>
          </cell>
          <cell r="BV513" t="str">
            <v>-</v>
          </cell>
          <cell r="BW513" t="str">
            <v>-</v>
          </cell>
          <cell r="BX513" t="str">
            <v>-</v>
          </cell>
          <cell r="BY513" t="str">
            <v>-</v>
          </cell>
          <cell r="CB513" t="str">
            <v>-</v>
          </cell>
          <cell r="CC513" t="str">
            <v>-</v>
          </cell>
          <cell r="CD513" t="str">
            <v>-</v>
          </cell>
          <cell r="CE513" t="str">
            <v>-</v>
          </cell>
          <cell r="CF513" t="str">
            <v>-</v>
          </cell>
          <cell r="CG513" t="str">
            <v>-</v>
          </cell>
          <cell r="CH513" t="str">
            <v>-</v>
          </cell>
          <cell r="CI513" t="str">
            <v>-</v>
          </cell>
          <cell r="CJ513" t="str">
            <v>-</v>
          </cell>
          <cell r="CK513" t="str">
            <v>-</v>
          </cell>
          <cell r="CL513" t="str">
            <v>-</v>
          </cell>
          <cell r="CM513" t="str">
            <v>-</v>
          </cell>
          <cell r="CN513" t="str">
            <v>-</v>
          </cell>
          <cell r="CO513" t="str">
            <v>-</v>
          </cell>
          <cell r="CP513" t="str">
            <v>-</v>
          </cell>
          <cell r="CQ513" t="str">
            <v>-</v>
          </cell>
          <cell r="CR513" t="str">
            <v>-</v>
          </cell>
          <cell r="CS513" t="str">
            <v>-</v>
          </cell>
          <cell r="CT513" t="str">
            <v>-</v>
          </cell>
          <cell r="CU513" t="str">
            <v>SANTIAGO COMALTEPEC</v>
          </cell>
          <cell r="CV513" t="str">
            <v>-</v>
          </cell>
          <cell r="CW513" t="str">
            <v>-</v>
          </cell>
          <cell r="CX513" t="str">
            <v>-</v>
          </cell>
          <cell r="CY513" t="str">
            <v>-</v>
          </cell>
          <cell r="CZ513" t="str">
            <v>-</v>
          </cell>
          <cell r="DB513" t="str">
            <v>-</v>
          </cell>
          <cell r="DC513" t="str">
            <v>-</v>
          </cell>
          <cell r="DD513" t="str">
            <v>-</v>
          </cell>
          <cell r="DE513" t="str">
            <v>-</v>
          </cell>
          <cell r="DF513" t="str">
            <v>-</v>
          </cell>
          <cell r="DG513" t="str">
            <v>-</v>
          </cell>
        </row>
        <row r="514">
          <cell r="AT514" t="str">
            <v>-</v>
          </cell>
          <cell r="AU514" t="str">
            <v>-</v>
          </cell>
          <cell r="AV514" t="str">
            <v>-</v>
          </cell>
          <cell r="AW514" t="str">
            <v>-</v>
          </cell>
          <cell r="AX514" t="str">
            <v>-</v>
          </cell>
          <cell r="AY514" t="str">
            <v>-</v>
          </cell>
          <cell r="AZ514" t="str">
            <v>-</v>
          </cell>
          <cell r="BA514" t="str">
            <v>-</v>
          </cell>
          <cell r="BB514" t="str">
            <v>-</v>
          </cell>
          <cell r="BC514" t="str">
            <v>-</v>
          </cell>
          <cell r="BD514" t="str">
            <v>-</v>
          </cell>
          <cell r="BE514" t="str">
            <v>-</v>
          </cell>
          <cell r="BF514" t="str">
            <v>-</v>
          </cell>
          <cell r="BG514" t="str">
            <v>-</v>
          </cell>
          <cell r="BH514" t="str">
            <v>-</v>
          </cell>
          <cell r="BI514" t="str">
            <v>-</v>
          </cell>
          <cell r="BJ514" t="str">
            <v>-</v>
          </cell>
          <cell r="BK514" t="str">
            <v>-</v>
          </cell>
          <cell r="BL514" t="str">
            <v>-</v>
          </cell>
          <cell r="BM514" t="str">
            <v>20459</v>
          </cell>
          <cell r="BN514" t="str">
            <v>-</v>
          </cell>
          <cell r="BO514" t="str">
            <v>-</v>
          </cell>
          <cell r="BP514" t="str">
            <v>-</v>
          </cell>
          <cell r="BQ514" t="str">
            <v>-</v>
          </cell>
          <cell r="BR514" t="str">
            <v>-</v>
          </cell>
          <cell r="BS514" t="str">
            <v>-</v>
          </cell>
          <cell r="BT514" t="str">
            <v>-</v>
          </cell>
          <cell r="BU514" t="str">
            <v>-</v>
          </cell>
          <cell r="BV514" t="str">
            <v>-</v>
          </cell>
          <cell r="BW514" t="str">
            <v>-</v>
          </cell>
          <cell r="BX514" t="str">
            <v>-</v>
          </cell>
          <cell r="BY514" t="str">
            <v>-</v>
          </cell>
          <cell r="CB514" t="str">
            <v>-</v>
          </cell>
          <cell r="CC514" t="str">
            <v>-</v>
          </cell>
          <cell r="CD514" t="str">
            <v>-</v>
          </cell>
          <cell r="CE514" t="str">
            <v>-</v>
          </cell>
          <cell r="CF514" t="str">
            <v>-</v>
          </cell>
          <cell r="CG514" t="str">
            <v>-</v>
          </cell>
          <cell r="CH514" t="str">
            <v>-</v>
          </cell>
          <cell r="CI514" t="str">
            <v>-</v>
          </cell>
          <cell r="CJ514" t="str">
            <v>-</v>
          </cell>
          <cell r="CK514" t="str">
            <v>-</v>
          </cell>
          <cell r="CL514" t="str">
            <v>-</v>
          </cell>
          <cell r="CM514" t="str">
            <v>-</v>
          </cell>
          <cell r="CN514" t="str">
            <v>-</v>
          </cell>
          <cell r="CO514" t="str">
            <v>-</v>
          </cell>
          <cell r="CP514" t="str">
            <v>-</v>
          </cell>
          <cell r="CQ514" t="str">
            <v>-</v>
          </cell>
          <cell r="CR514" t="str">
            <v>-</v>
          </cell>
          <cell r="CS514" t="str">
            <v>-</v>
          </cell>
          <cell r="CT514" t="str">
            <v>-</v>
          </cell>
          <cell r="CU514" t="str">
            <v>SANTIAGO CHAZUMBA</v>
          </cell>
          <cell r="CV514" t="str">
            <v>-</v>
          </cell>
          <cell r="CW514" t="str">
            <v>-</v>
          </cell>
          <cell r="CX514" t="str">
            <v>-</v>
          </cell>
          <cell r="CY514" t="str">
            <v>-</v>
          </cell>
          <cell r="CZ514" t="str">
            <v>-</v>
          </cell>
          <cell r="DB514" t="str">
            <v>-</v>
          </cell>
          <cell r="DC514" t="str">
            <v>-</v>
          </cell>
          <cell r="DD514" t="str">
            <v>-</v>
          </cell>
          <cell r="DE514" t="str">
            <v>-</v>
          </cell>
          <cell r="DF514" t="str">
            <v>-</v>
          </cell>
          <cell r="DG514" t="str">
            <v>-</v>
          </cell>
        </row>
        <row r="515">
          <cell r="AT515" t="str">
            <v>-</v>
          </cell>
          <cell r="AU515" t="str">
            <v>-</v>
          </cell>
          <cell r="AV515" t="str">
            <v>-</v>
          </cell>
          <cell r="AW515" t="str">
            <v>-</v>
          </cell>
          <cell r="AX515" t="str">
            <v>-</v>
          </cell>
          <cell r="AY515" t="str">
            <v>-</v>
          </cell>
          <cell r="AZ515" t="str">
            <v>-</v>
          </cell>
          <cell r="BA515" t="str">
            <v>-</v>
          </cell>
          <cell r="BB515" t="str">
            <v>-</v>
          </cell>
          <cell r="BC515" t="str">
            <v>-</v>
          </cell>
          <cell r="BD515" t="str">
            <v>-</v>
          </cell>
          <cell r="BE515" t="str">
            <v>-</v>
          </cell>
          <cell r="BF515" t="str">
            <v>-</v>
          </cell>
          <cell r="BG515" t="str">
            <v>-</v>
          </cell>
          <cell r="BH515" t="str">
            <v>-</v>
          </cell>
          <cell r="BI515" t="str">
            <v>-</v>
          </cell>
          <cell r="BJ515" t="str">
            <v>-</v>
          </cell>
          <cell r="BK515" t="str">
            <v>-</v>
          </cell>
          <cell r="BL515" t="str">
            <v>-</v>
          </cell>
          <cell r="BM515" t="str">
            <v>20460</v>
          </cell>
          <cell r="BN515" t="str">
            <v>-</v>
          </cell>
          <cell r="BO515" t="str">
            <v>-</v>
          </cell>
          <cell r="BP515" t="str">
            <v>-</v>
          </cell>
          <cell r="BQ515" t="str">
            <v>-</v>
          </cell>
          <cell r="BR515" t="str">
            <v>-</v>
          </cell>
          <cell r="BS515" t="str">
            <v>-</v>
          </cell>
          <cell r="BT515" t="str">
            <v>-</v>
          </cell>
          <cell r="BU515" t="str">
            <v>-</v>
          </cell>
          <cell r="BV515" t="str">
            <v>-</v>
          </cell>
          <cell r="BW515" t="str">
            <v>-</v>
          </cell>
          <cell r="BX515" t="str">
            <v>-</v>
          </cell>
          <cell r="BY515" t="str">
            <v>-</v>
          </cell>
          <cell r="CB515" t="str">
            <v>-</v>
          </cell>
          <cell r="CC515" t="str">
            <v>-</v>
          </cell>
          <cell r="CD515" t="str">
            <v>-</v>
          </cell>
          <cell r="CE515" t="str">
            <v>-</v>
          </cell>
          <cell r="CF515" t="str">
            <v>-</v>
          </cell>
          <cell r="CG515" t="str">
            <v>-</v>
          </cell>
          <cell r="CH515" t="str">
            <v>-</v>
          </cell>
          <cell r="CI515" t="str">
            <v>-</v>
          </cell>
          <cell r="CJ515" t="str">
            <v>-</v>
          </cell>
          <cell r="CK515" t="str">
            <v>-</v>
          </cell>
          <cell r="CL515" t="str">
            <v>-</v>
          </cell>
          <cell r="CM515" t="str">
            <v>-</v>
          </cell>
          <cell r="CN515" t="str">
            <v>-</v>
          </cell>
          <cell r="CO515" t="str">
            <v>-</v>
          </cell>
          <cell r="CP515" t="str">
            <v>-</v>
          </cell>
          <cell r="CQ515" t="str">
            <v>-</v>
          </cell>
          <cell r="CR515" t="str">
            <v>-</v>
          </cell>
          <cell r="CS515" t="str">
            <v>-</v>
          </cell>
          <cell r="CT515" t="str">
            <v>-</v>
          </cell>
          <cell r="CU515" t="str">
            <v>SANTIAGO CHOÁPAM</v>
          </cell>
          <cell r="CV515" t="str">
            <v>-</v>
          </cell>
          <cell r="CW515" t="str">
            <v>-</v>
          </cell>
          <cell r="CX515" t="str">
            <v>-</v>
          </cell>
          <cell r="CY515" t="str">
            <v>-</v>
          </cell>
          <cell r="CZ515" t="str">
            <v>-</v>
          </cell>
          <cell r="DB515" t="str">
            <v>-</v>
          </cell>
          <cell r="DC515" t="str">
            <v>-</v>
          </cell>
          <cell r="DD515" t="str">
            <v>-</v>
          </cell>
          <cell r="DE515" t="str">
            <v>-</v>
          </cell>
          <cell r="DF515" t="str">
            <v>-</v>
          </cell>
          <cell r="DG515" t="str">
            <v>-</v>
          </cell>
        </row>
        <row r="516">
          <cell r="AT516" t="str">
            <v>-</v>
          </cell>
          <cell r="AU516" t="str">
            <v>-</v>
          </cell>
          <cell r="AV516" t="str">
            <v>-</v>
          </cell>
          <cell r="AW516" t="str">
            <v>-</v>
          </cell>
          <cell r="AX516" t="str">
            <v>-</v>
          </cell>
          <cell r="AY516" t="str">
            <v>-</v>
          </cell>
          <cell r="AZ516" t="str">
            <v>-</v>
          </cell>
          <cell r="BA516" t="str">
            <v>-</v>
          </cell>
          <cell r="BB516" t="str">
            <v>-</v>
          </cell>
          <cell r="BC516" t="str">
            <v>-</v>
          </cell>
          <cell r="BD516" t="str">
            <v>-</v>
          </cell>
          <cell r="BE516" t="str">
            <v>-</v>
          </cell>
          <cell r="BF516" t="str">
            <v>-</v>
          </cell>
          <cell r="BG516" t="str">
            <v>-</v>
          </cell>
          <cell r="BH516" t="str">
            <v>-</v>
          </cell>
          <cell r="BI516" t="str">
            <v>-</v>
          </cell>
          <cell r="BJ516" t="str">
            <v>-</v>
          </cell>
          <cell r="BK516" t="str">
            <v>-</v>
          </cell>
          <cell r="BL516" t="str">
            <v>-</v>
          </cell>
          <cell r="BM516" t="str">
            <v>20461</v>
          </cell>
          <cell r="BN516" t="str">
            <v>-</v>
          </cell>
          <cell r="BO516" t="str">
            <v>-</v>
          </cell>
          <cell r="BP516" t="str">
            <v>-</v>
          </cell>
          <cell r="BQ516" t="str">
            <v>-</v>
          </cell>
          <cell r="BR516" t="str">
            <v>-</v>
          </cell>
          <cell r="BS516" t="str">
            <v>-</v>
          </cell>
          <cell r="BT516" t="str">
            <v>-</v>
          </cell>
          <cell r="BU516" t="str">
            <v>-</v>
          </cell>
          <cell r="BV516" t="str">
            <v>-</v>
          </cell>
          <cell r="BW516" t="str">
            <v>-</v>
          </cell>
          <cell r="BX516" t="str">
            <v>-</v>
          </cell>
          <cell r="BY516" t="str">
            <v>-</v>
          </cell>
          <cell r="CB516" t="str">
            <v>-</v>
          </cell>
          <cell r="CC516" t="str">
            <v>-</v>
          </cell>
          <cell r="CD516" t="str">
            <v>-</v>
          </cell>
          <cell r="CE516" t="str">
            <v>-</v>
          </cell>
          <cell r="CF516" t="str">
            <v>-</v>
          </cell>
          <cell r="CG516" t="str">
            <v>-</v>
          </cell>
          <cell r="CH516" t="str">
            <v>-</v>
          </cell>
          <cell r="CI516" t="str">
            <v>-</v>
          </cell>
          <cell r="CJ516" t="str">
            <v>-</v>
          </cell>
          <cell r="CK516" t="str">
            <v>-</v>
          </cell>
          <cell r="CL516" t="str">
            <v>-</v>
          </cell>
          <cell r="CM516" t="str">
            <v>-</v>
          </cell>
          <cell r="CN516" t="str">
            <v>-</v>
          </cell>
          <cell r="CO516" t="str">
            <v>-</v>
          </cell>
          <cell r="CP516" t="str">
            <v>-</v>
          </cell>
          <cell r="CQ516" t="str">
            <v>-</v>
          </cell>
          <cell r="CR516" t="str">
            <v>-</v>
          </cell>
          <cell r="CS516" t="str">
            <v>-</v>
          </cell>
          <cell r="CT516" t="str">
            <v>-</v>
          </cell>
          <cell r="CU516" t="str">
            <v>SANTIAGO DEL RÍO</v>
          </cell>
          <cell r="CV516" t="str">
            <v>-</v>
          </cell>
          <cell r="CW516" t="str">
            <v>-</v>
          </cell>
          <cell r="CX516" t="str">
            <v>-</v>
          </cell>
          <cell r="CY516" t="str">
            <v>-</v>
          </cell>
          <cell r="CZ516" t="str">
            <v>-</v>
          </cell>
          <cell r="DB516" t="str">
            <v>-</v>
          </cell>
          <cell r="DC516" t="str">
            <v>-</v>
          </cell>
          <cell r="DD516" t="str">
            <v>-</v>
          </cell>
          <cell r="DE516" t="str">
            <v>-</v>
          </cell>
          <cell r="DF516" t="str">
            <v>-</v>
          </cell>
          <cell r="DG516" t="str">
            <v>-</v>
          </cell>
        </row>
        <row r="517">
          <cell r="AT517" t="str">
            <v>-</v>
          </cell>
          <cell r="AU517" t="str">
            <v>-</v>
          </cell>
          <cell r="AV517" t="str">
            <v>-</v>
          </cell>
          <cell r="AW517" t="str">
            <v>-</v>
          </cell>
          <cell r="AX517" t="str">
            <v>-</v>
          </cell>
          <cell r="AY517" t="str">
            <v>-</v>
          </cell>
          <cell r="AZ517" t="str">
            <v>-</v>
          </cell>
          <cell r="BA517" t="str">
            <v>-</v>
          </cell>
          <cell r="BB517" t="str">
            <v>-</v>
          </cell>
          <cell r="BC517" t="str">
            <v>-</v>
          </cell>
          <cell r="BD517" t="str">
            <v>-</v>
          </cell>
          <cell r="BE517" t="str">
            <v>-</v>
          </cell>
          <cell r="BF517" t="str">
            <v>-</v>
          </cell>
          <cell r="BG517" t="str">
            <v>-</v>
          </cell>
          <cell r="BH517" t="str">
            <v>-</v>
          </cell>
          <cell r="BI517" t="str">
            <v>-</v>
          </cell>
          <cell r="BJ517" t="str">
            <v>-</v>
          </cell>
          <cell r="BK517" t="str">
            <v>-</v>
          </cell>
          <cell r="BL517" t="str">
            <v>-</v>
          </cell>
          <cell r="BM517" t="str">
            <v>20462</v>
          </cell>
          <cell r="BN517" t="str">
            <v>-</v>
          </cell>
          <cell r="BO517" t="str">
            <v>-</v>
          </cell>
          <cell r="BP517" t="str">
            <v>-</v>
          </cell>
          <cell r="BQ517" t="str">
            <v>-</v>
          </cell>
          <cell r="BR517" t="str">
            <v>-</v>
          </cell>
          <cell r="BS517" t="str">
            <v>-</v>
          </cell>
          <cell r="BT517" t="str">
            <v>-</v>
          </cell>
          <cell r="BU517" t="str">
            <v>-</v>
          </cell>
          <cell r="BV517" t="str">
            <v>-</v>
          </cell>
          <cell r="BW517" t="str">
            <v>-</v>
          </cell>
          <cell r="BX517" t="str">
            <v>-</v>
          </cell>
          <cell r="BY517" t="str">
            <v>-</v>
          </cell>
          <cell r="CB517" t="str">
            <v>-</v>
          </cell>
          <cell r="CC517" t="str">
            <v>-</v>
          </cell>
          <cell r="CD517" t="str">
            <v>-</v>
          </cell>
          <cell r="CE517" t="str">
            <v>-</v>
          </cell>
          <cell r="CF517" t="str">
            <v>-</v>
          </cell>
          <cell r="CG517" t="str">
            <v>-</v>
          </cell>
          <cell r="CH517" t="str">
            <v>-</v>
          </cell>
          <cell r="CI517" t="str">
            <v>-</v>
          </cell>
          <cell r="CJ517" t="str">
            <v>-</v>
          </cell>
          <cell r="CK517" t="str">
            <v>-</v>
          </cell>
          <cell r="CL517" t="str">
            <v>-</v>
          </cell>
          <cell r="CM517" t="str">
            <v>-</v>
          </cell>
          <cell r="CN517" t="str">
            <v>-</v>
          </cell>
          <cell r="CO517" t="str">
            <v>-</v>
          </cell>
          <cell r="CP517" t="str">
            <v>-</v>
          </cell>
          <cell r="CQ517" t="str">
            <v>-</v>
          </cell>
          <cell r="CR517" t="str">
            <v>-</v>
          </cell>
          <cell r="CS517" t="str">
            <v>-</v>
          </cell>
          <cell r="CT517" t="str">
            <v>-</v>
          </cell>
          <cell r="CU517" t="str">
            <v>SANTIAGO HUAJOLOTITLÁN</v>
          </cell>
          <cell r="CV517" t="str">
            <v>-</v>
          </cell>
          <cell r="CW517" t="str">
            <v>-</v>
          </cell>
          <cell r="CX517" t="str">
            <v>-</v>
          </cell>
          <cell r="CY517" t="str">
            <v>-</v>
          </cell>
          <cell r="CZ517" t="str">
            <v>-</v>
          </cell>
          <cell r="DB517" t="str">
            <v>-</v>
          </cell>
          <cell r="DC517" t="str">
            <v>-</v>
          </cell>
          <cell r="DD517" t="str">
            <v>-</v>
          </cell>
          <cell r="DE517" t="str">
            <v>-</v>
          </cell>
          <cell r="DF517" t="str">
            <v>-</v>
          </cell>
          <cell r="DG517" t="str">
            <v>-</v>
          </cell>
        </row>
        <row r="518">
          <cell r="AT518" t="str">
            <v>-</v>
          </cell>
          <cell r="AU518" t="str">
            <v>-</v>
          </cell>
          <cell r="AV518" t="str">
            <v>-</v>
          </cell>
          <cell r="AW518" t="str">
            <v>-</v>
          </cell>
          <cell r="AX518" t="str">
            <v>-</v>
          </cell>
          <cell r="AY518" t="str">
            <v>-</v>
          </cell>
          <cell r="AZ518" t="str">
            <v>-</v>
          </cell>
          <cell r="BA518" t="str">
            <v>-</v>
          </cell>
          <cell r="BB518" t="str">
            <v>-</v>
          </cell>
          <cell r="BC518" t="str">
            <v>-</v>
          </cell>
          <cell r="BD518" t="str">
            <v>-</v>
          </cell>
          <cell r="BE518" t="str">
            <v>-</v>
          </cell>
          <cell r="BF518" t="str">
            <v>-</v>
          </cell>
          <cell r="BG518" t="str">
            <v>-</v>
          </cell>
          <cell r="BH518" t="str">
            <v>-</v>
          </cell>
          <cell r="BI518" t="str">
            <v>-</v>
          </cell>
          <cell r="BJ518" t="str">
            <v>-</v>
          </cell>
          <cell r="BK518" t="str">
            <v>-</v>
          </cell>
          <cell r="BL518" t="str">
            <v>-</v>
          </cell>
          <cell r="BM518" t="str">
            <v>20463</v>
          </cell>
          <cell r="BN518" t="str">
            <v>-</v>
          </cell>
          <cell r="BO518" t="str">
            <v>-</v>
          </cell>
          <cell r="BP518" t="str">
            <v>-</v>
          </cell>
          <cell r="BQ518" t="str">
            <v>-</v>
          </cell>
          <cell r="BR518" t="str">
            <v>-</v>
          </cell>
          <cell r="BS518" t="str">
            <v>-</v>
          </cell>
          <cell r="BT518" t="str">
            <v>-</v>
          </cell>
          <cell r="BU518" t="str">
            <v>-</v>
          </cell>
          <cell r="BV518" t="str">
            <v>-</v>
          </cell>
          <cell r="BW518" t="str">
            <v>-</v>
          </cell>
          <cell r="BX518" t="str">
            <v>-</v>
          </cell>
          <cell r="BY518" t="str">
            <v>-</v>
          </cell>
          <cell r="CB518" t="str">
            <v>-</v>
          </cell>
          <cell r="CC518" t="str">
            <v>-</v>
          </cell>
          <cell r="CD518" t="str">
            <v>-</v>
          </cell>
          <cell r="CE518" t="str">
            <v>-</v>
          </cell>
          <cell r="CF518" t="str">
            <v>-</v>
          </cell>
          <cell r="CG518" t="str">
            <v>-</v>
          </cell>
          <cell r="CH518" t="str">
            <v>-</v>
          </cell>
          <cell r="CI518" t="str">
            <v>-</v>
          </cell>
          <cell r="CJ518" t="str">
            <v>-</v>
          </cell>
          <cell r="CK518" t="str">
            <v>-</v>
          </cell>
          <cell r="CL518" t="str">
            <v>-</v>
          </cell>
          <cell r="CM518" t="str">
            <v>-</v>
          </cell>
          <cell r="CN518" t="str">
            <v>-</v>
          </cell>
          <cell r="CO518" t="str">
            <v>-</v>
          </cell>
          <cell r="CP518" t="str">
            <v>-</v>
          </cell>
          <cell r="CQ518" t="str">
            <v>-</v>
          </cell>
          <cell r="CR518" t="str">
            <v>-</v>
          </cell>
          <cell r="CS518" t="str">
            <v>-</v>
          </cell>
          <cell r="CT518" t="str">
            <v>-</v>
          </cell>
          <cell r="CU518" t="str">
            <v>SANTIAGO HUAUCLILLA</v>
          </cell>
          <cell r="CV518" t="str">
            <v>-</v>
          </cell>
          <cell r="CW518" t="str">
            <v>-</v>
          </cell>
          <cell r="CX518" t="str">
            <v>-</v>
          </cell>
          <cell r="CY518" t="str">
            <v>-</v>
          </cell>
          <cell r="CZ518" t="str">
            <v>-</v>
          </cell>
          <cell r="DB518" t="str">
            <v>-</v>
          </cell>
          <cell r="DC518" t="str">
            <v>-</v>
          </cell>
          <cell r="DD518" t="str">
            <v>-</v>
          </cell>
          <cell r="DE518" t="str">
            <v>-</v>
          </cell>
          <cell r="DF518" t="str">
            <v>-</v>
          </cell>
          <cell r="DG518" t="str">
            <v>-</v>
          </cell>
        </row>
        <row r="519">
          <cell r="AT519" t="str">
            <v>-</v>
          </cell>
          <cell r="AU519" t="str">
            <v>-</v>
          </cell>
          <cell r="AV519" t="str">
            <v>-</v>
          </cell>
          <cell r="AW519" t="str">
            <v>-</v>
          </cell>
          <cell r="AX519" t="str">
            <v>-</v>
          </cell>
          <cell r="AY519" t="str">
            <v>-</v>
          </cell>
          <cell r="AZ519" t="str">
            <v>-</v>
          </cell>
          <cell r="BA519" t="str">
            <v>-</v>
          </cell>
          <cell r="BB519" t="str">
            <v>-</v>
          </cell>
          <cell r="BC519" t="str">
            <v>-</v>
          </cell>
          <cell r="BD519" t="str">
            <v>-</v>
          </cell>
          <cell r="BE519" t="str">
            <v>-</v>
          </cell>
          <cell r="BF519" t="str">
            <v>-</v>
          </cell>
          <cell r="BG519" t="str">
            <v>-</v>
          </cell>
          <cell r="BH519" t="str">
            <v>-</v>
          </cell>
          <cell r="BI519" t="str">
            <v>-</v>
          </cell>
          <cell r="BJ519" t="str">
            <v>-</v>
          </cell>
          <cell r="BK519" t="str">
            <v>-</v>
          </cell>
          <cell r="BL519" t="str">
            <v>-</v>
          </cell>
          <cell r="BM519" t="str">
            <v>20464</v>
          </cell>
          <cell r="BN519" t="str">
            <v>-</v>
          </cell>
          <cell r="BO519" t="str">
            <v>-</v>
          </cell>
          <cell r="BP519" t="str">
            <v>-</v>
          </cell>
          <cell r="BQ519" t="str">
            <v>-</v>
          </cell>
          <cell r="BR519" t="str">
            <v>-</v>
          </cell>
          <cell r="BS519" t="str">
            <v>-</v>
          </cell>
          <cell r="BT519" t="str">
            <v>-</v>
          </cell>
          <cell r="BU519" t="str">
            <v>-</v>
          </cell>
          <cell r="BV519" t="str">
            <v>-</v>
          </cell>
          <cell r="BW519" t="str">
            <v>-</v>
          </cell>
          <cell r="BX519" t="str">
            <v>-</v>
          </cell>
          <cell r="BY519" t="str">
            <v>-</v>
          </cell>
          <cell r="CB519" t="str">
            <v>-</v>
          </cell>
          <cell r="CC519" t="str">
            <v>-</v>
          </cell>
          <cell r="CD519" t="str">
            <v>-</v>
          </cell>
          <cell r="CE519" t="str">
            <v>-</v>
          </cell>
          <cell r="CF519" t="str">
            <v>-</v>
          </cell>
          <cell r="CG519" t="str">
            <v>-</v>
          </cell>
          <cell r="CH519" t="str">
            <v>-</v>
          </cell>
          <cell r="CI519" t="str">
            <v>-</v>
          </cell>
          <cell r="CJ519" t="str">
            <v>-</v>
          </cell>
          <cell r="CK519" t="str">
            <v>-</v>
          </cell>
          <cell r="CL519" t="str">
            <v>-</v>
          </cell>
          <cell r="CM519" t="str">
            <v>-</v>
          </cell>
          <cell r="CN519" t="str">
            <v>-</v>
          </cell>
          <cell r="CO519" t="str">
            <v>-</v>
          </cell>
          <cell r="CP519" t="str">
            <v>-</v>
          </cell>
          <cell r="CQ519" t="str">
            <v>-</v>
          </cell>
          <cell r="CR519" t="str">
            <v>-</v>
          </cell>
          <cell r="CS519" t="str">
            <v>-</v>
          </cell>
          <cell r="CT519" t="str">
            <v>-</v>
          </cell>
          <cell r="CU519" t="str">
            <v>SANTIAGO IHUITLÁN PLUMAS</v>
          </cell>
          <cell r="CV519" t="str">
            <v>-</v>
          </cell>
          <cell r="CW519" t="str">
            <v>-</v>
          </cell>
          <cell r="CX519" t="str">
            <v>-</v>
          </cell>
          <cell r="CY519" t="str">
            <v>-</v>
          </cell>
          <cell r="CZ519" t="str">
            <v>-</v>
          </cell>
          <cell r="DB519" t="str">
            <v>-</v>
          </cell>
          <cell r="DC519" t="str">
            <v>-</v>
          </cell>
          <cell r="DD519" t="str">
            <v>-</v>
          </cell>
          <cell r="DE519" t="str">
            <v>-</v>
          </cell>
          <cell r="DF519" t="str">
            <v>-</v>
          </cell>
          <cell r="DG519" t="str">
            <v>-</v>
          </cell>
        </row>
        <row r="520">
          <cell r="AT520" t="str">
            <v>-</v>
          </cell>
          <cell r="AU520" t="str">
            <v>-</v>
          </cell>
          <cell r="AV520" t="str">
            <v>-</v>
          </cell>
          <cell r="AW520" t="str">
            <v>-</v>
          </cell>
          <cell r="AX520" t="str">
            <v>-</v>
          </cell>
          <cell r="AY520" t="str">
            <v>-</v>
          </cell>
          <cell r="AZ520" t="str">
            <v>-</v>
          </cell>
          <cell r="BA520" t="str">
            <v>-</v>
          </cell>
          <cell r="BB520" t="str">
            <v>-</v>
          </cell>
          <cell r="BC520" t="str">
            <v>-</v>
          </cell>
          <cell r="BD520" t="str">
            <v>-</v>
          </cell>
          <cell r="BE520" t="str">
            <v>-</v>
          </cell>
          <cell r="BF520" t="str">
            <v>-</v>
          </cell>
          <cell r="BG520" t="str">
            <v>-</v>
          </cell>
          <cell r="BH520" t="str">
            <v>-</v>
          </cell>
          <cell r="BI520" t="str">
            <v>-</v>
          </cell>
          <cell r="BJ520" t="str">
            <v>-</v>
          </cell>
          <cell r="BK520" t="str">
            <v>-</v>
          </cell>
          <cell r="BL520" t="str">
            <v>-</v>
          </cell>
          <cell r="BM520" t="str">
            <v>20465</v>
          </cell>
          <cell r="BN520" t="str">
            <v>-</v>
          </cell>
          <cell r="BO520" t="str">
            <v>-</v>
          </cell>
          <cell r="BP520" t="str">
            <v>-</v>
          </cell>
          <cell r="BQ520" t="str">
            <v>-</v>
          </cell>
          <cell r="BR520" t="str">
            <v>-</v>
          </cell>
          <cell r="BS520" t="str">
            <v>-</v>
          </cell>
          <cell r="BT520" t="str">
            <v>-</v>
          </cell>
          <cell r="BU520" t="str">
            <v>-</v>
          </cell>
          <cell r="BV520" t="str">
            <v>-</v>
          </cell>
          <cell r="BW520" t="str">
            <v>-</v>
          </cell>
          <cell r="BX520" t="str">
            <v>-</v>
          </cell>
          <cell r="BY520" t="str">
            <v>-</v>
          </cell>
          <cell r="CB520" t="str">
            <v>-</v>
          </cell>
          <cell r="CC520" t="str">
            <v>-</v>
          </cell>
          <cell r="CD520" t="str">
            <v>-</v>
          </cell>
          <cell r="CE520" t="str">
            <v>-</v>
          </cell>
          <cell r="CF520" t="str">
            <v>-</v>
          </cell>
          <cell r="CG520" t="str">
            <v>-</v>
          </cell>
          <cell r="CH520" t="str">
            <v>-</v>
          </cell>
          <cell r="CI520" t="str">
            <v>-</v>
          </cell>
          <cell r="CJ520" t="str">
            <v>-</v>
          </cell>
          <cell r="CK520" t="str">
            <v>-</v>
          </cell>
          <cell r="CL520" t="str">
            <v>-</v>
          </cell>
          <cell r="CM520" t="str">
            <v>-</v>
          </cell>
          <cell r="CN520" t="str">
            <v>-</v>
          </cell>
          <cell r="CO520" t="str">
            <v>-</v>
          </cell>
          <cell r="CP520" t="str">
            <v>-</v>
          </cell>
          <cell r="CQ520" t="str">
            <v>-</v>
          </cell>
          <cell r="CR520" t="str">
            <v>-</v>
          </cell>
          <cell r="CS520" t="str">
            <v>-</v>
          </cell>
          <cell r="CT520" t="str">
            <v>-</v>
          </cell>
          <cell r="CU520" t="str">
            <v>SANTIAGO IXCUINTEPEC</v>
          </cell>
          <cell r="CV520" t="str">
            <v>-</v>
          </cell>
          <cell r="CW520" t="str">
            <v>-</v>
          </cell>
          <cell r="CX520" t="str">
            <v>-</v>
          </cell>
          <cell r="CY520" t="str">
            <v>-</v>
          </cell>
          <cell r="CZ520" t="str">
            <v>-</v>
          </cell>
          <cell r="DB520" t="str">
            <v>-</v>
          </cell>
          <cell r="DC520" t="str">
            <v>-</v>
          </cell>
          <cell r="DD520" t="str">
            <v>-</v>
          </cell>
          <cell r="DE520" t="str">
            <v>-</v>
          </cell>
          <cell r="DF520" t="str">
            <v>-</v>
          </cell>
          <cell r="DG520" t="str">
            <v>-</v>
          </cell>
        </row>
        <row r="521">
          <cell r="AT521" t="str">
            <v>-</v>
          </cell>
          <cell r="AU521" t="str">
            <v>-</v>
          </cell>
          <cell r="AV521" t="str">
            <v>-</v>
          </cell>
          <cell r="AW521" t="str">
            <v>-</v>
          </cell>
          <cell r="AX521" t="str">
            <v>-</v>
          </cell>
          <cell r="AY521" t="str">
            <v>-</v>
          </cell>
          <cell r="AZ521" t="str">
            <v>-</v>
          </cell>
          <cell r="BA521" t="str">
            <v>-</v>
          </cell>
          <cell r="BB521" t="str">
            <v>-</v>
          </cell>
          <cell r="BC521" t="str">
            <v>-</v>
          </cell>
          <cell r="BD521" t="str">
            <v>-</v>
          </cell>
          <cell r="BE521" t="str">
            <v>-</v>
          </cell>
          <cell r="BF521" t="str">
            <v>-</v>
          </cell>
          <cell r="BG521" t="str">
            <v>-</v>
          </cell>
          <cell r="BH521" t="str">
            <v>-</v>
          </cell>
          <cell r="BI521" t="str">
            <v>-</v>
          </cell>
          <cell r="BJ521" t="str">
            <v>-</v>
          </cell>
          <cell r="BK521" t="str">
            <v>-</v>
          </cell>
          <cell r="BL521" t="str">
            <v>-</v>
          </cell>
          <cell r="BM521" t="str">
            <v>20466</v>
          </cell>
          <cell r="BN521" t="str">
            <v>-</v>
          </cell>
          <cell r="BO521" t="str">
            <v>-</v>
          </cell>
          <cell r="BP521" t="str">
            <v>-</v>
          </cell>
          <cell r="BQ521" t="str">
            <v>-</v>
          </cell>
          <cell r="BR521" t="str">
            <v>-</v>
          </cell>
          <cell r="BS521" t="str">
            <v>-</v>
          </cell>
          <cell r="BT521" t="str">
            <v>-</v>
          </cell>
          <cell r="BU521" t="str">
            <v>-</v>
          </cell>
          <cell r="BV521" t="str">
            <v>-</v>
          </cell>
          <cell r="BW521" t="str">
            <v>-</v>
          </cell>
          <cell r="BX521" t="str">
            <v>-</v>
          </cell>
          <cell r="BY521" t="str">
            <v>-</v>
          </cell>
          <cell r="CB521" t="str">
            <v>-</v>
          </cell>
          <cell r="CC521" t="str">
            <v>-</v>
          </cell>
          <cell r="CD521" t="str">
            <v>-</v>
          </cell>
          <cell r="CE521" t="str">
            <v>-</v>
          </cell>
          <cell r="CF521" t="str">
            <v>-</v>
          </cell>
          <cell r="CG521" t="str">
            <v>-</v>
          </cell>
          <cell r="CH521" t="str">
            <v>-</v>
          </cell>
          <cell r="CI521" t="str">
            <v>-</v>
          </cell>
          <cell r="CJ521" t="str">
            <v>-</v>
          </cell>
          <cell r="CK521" t="str">
            <v>-</v>
          </cell>
          <cell r="CL521" t="str">
            <v>-</v>
          </cell>
          <cell r="CM521" t="str">
            <v>-</v>
          </cell>
          <cell r="CN521" t="str">
            <v>-</v>
          </cell>
          <cell r="CO521" t="str">
            <v>-</v>
          </cell>
          <cell r="CP521" t="str">
            <v>-</v>
          </cell>
          <cell r="CQ521" t="str">
            <v>-</v>
          </cell>
          <cell r="CR521" t="str">
            <v>-</v>
          </cell>
          <cell r="CS521" t="str">
            <v>-</v>
          </cell>
          <cell r="CT521" t="str">
            <v>-</v>
          </cell>
          <cell r="CU521" t="str">
            <v>SANTIAGO IXTAYUTLA</v>
          </cell>
          <cell r="CV521" t="str">
            <v>-</v>
          </cell>
          <cell r="CW521" t="str">
            <v>-</v>
          </cell>
          <cell r="CX521" t="str">
            <v>-</v>
          </cell>
          <cell r="CY521" t="str">
            <v>-</v>
          </cell>
          <cell r="CZ521" t="str">
            <v>-</v>
          </cell>
          <cell r="DB521" t="str">
            <v>-</v>
          </cell>
          <cell r="DC521" t="str">
            <v>-</v>
          </cell>
          <cell r="DD521" t="str">
            <v>-</v>
          </cell>
          <cell r="DE521" t="str">
            <v>-</v>
          </cell>
          <cell r="DF521" t="str">
            <v>-</v>
          </cell>
          <cell r="DG521" t="str">
            <v>-</v>
          </cell>
        </row>
        <row r="522">
          <cell r="AT522" t="str">
            <v>-</v>
          </cell>
          <cell r="AU522" t="str">
            <v>-</v>
          </cell>
          <cell r="AV522" t="str">
            <v>-</v>
          </cell>
          <cell r="AW522" t="str">
            <v>-</v>
          </cell>
          <cell r="AX522" t="str">
            <v>-</v>
          </cell>
          <cell r="AY522" t="str">
            <v>-</v>
          </cell>
          <cell r="AZ522" t="str">
            <v>-</v>
          </cell>
          <cell r="BA522" t="str">
            <v>-</v>
          </cell>
          <cell r="BB522" t="str">
            <v>-</v>
          </cell>
          <cell r="BC522" t="str">
            <v>-</v>
          </cell>
          <cell r="BD522" t="str">
            <v>-</v>
          </cell>
          <cell r="BE522" t="str">
            <v>-</v>
          </cell>
          <cell r="BF522" t="str">
            <v>-</v>
          </cell>
          <cell r="BG522" t="str">
            <v>-</v>
          </cell>
          <cell r="BH522" t="str">
            <v>-</v>
          </cell>
          <cell r="BI522" t="str">
            <v>-</v>
          </cell>
          <cell r="BJ522" t="str">
            <v>-</v>
          </cell>
          <cell r="BK522" t="str">
            <v>-</v>
          </cell>
          <cell r="BL522" t="str">
            <v>-</v>
          </cell>
          <cell r="BM522" t="str">
            <v>20467</v>
          </cell>
          <cell r="BN522" t="str">
            <v>-</v>
          </cell>
          <cell r="BO522" t="str">
            <v>-</v>
          </cell>
          <cell r="BP522" t="str">
            <v>-</v>
          </cell>
          <cell r="BQ522" t="str">
            <v>-</v>
          </cell>
          <cell r="BR522" t="str">
            <v>-</v>
          </cell>
          <cell r="BS522" t="str">
            <v>-</v>
          </cell>
          <cell r="BT522" t="str">
            <v>-</v>
          </cell>
          <cell r="BU522" t="str">
            <v>-</v>
          </cell>
          <cell r="BV522" t="str">
            <v>-</v>
          </cell>
          <cell r="BW522" t="str">
            <v>-</v>
          </cell>
          <cell r="BX522" t="str">
            <v>-</v>
          </cell>
          <cell r="BY522" t="str">
            <v>-</v>
          </cell>
          <cell r="CB522" t="str">
            <v>-</v>
          </cell>
          <cell r="CC522" t="str">
            <v>-</v>
          </cell>
          <cell r="CD522" t="str">
            <v>-</v>
          </cell>
          <cell r="CE522" t="str">
            <v>-</v>
          </cell>
          <cell r="CF522" t="str">
            <v>-</v>
          </cell>
          <cell r="CG522" t="str">
            <v>-</v>
          </cell>
          <cell r="CH522" t="str">
            <v>-</v>
          </cell>
          <cell r="CI522" t="str">
            <v>-</v>
          </cell>
          <cell r="CJ522" t="str">
            <v>-</v>
          </cell>
          <cell r="CK522" t="str">
            <v>-</v>
          </cell>
          <cell r="CL522" t="str">
            <v>-</v>
          </cell>
          <cell r="CM522" t="str">
            <v>-</v>
          </cell>
          <cell r="CN522" t="str">
            <v>-</v>
          </cell>
          <cell r="CO522" t="str">
            <v>-</v>
          </cell>
          <cell r="CP522" t="str">
            <v>-</v>
          </cell>
          <cell r="CQ522" t="str">
            <v>-</v>
          </cell>
          <cell r="CR522" t="str">
            <v>-</v>
          </cell>
          <cell r="CS522" t="str">
            <v>-</v>
          </cell>
          <cell r="CT522" t="str">
            <v>-</v>
          </cell>
          <cell r="CU522" t="str">
            <v>SANTIAGO JAMILTEPEC</v>
          </cell>
          <cell r="CV522" t="str">
            <v>-</v>
          </cell>
          <cell r="CW522" t="str">
            <v>-</v>
          </cell>
          <cell r="CX522" t="str">
            <v>-</v>
          </cell>
          <cell r="CY522" t="str">
            <v>-</v>
          </cell>
          <cell r="CZ522" t="str">
            <v>-</v>
          </cell>
          <cell r="DB522" t="str">
            <v>-</v>
          </cell>
          <cell r="DC522" t="str">
            <v>-</v>
          </cell>
          <cell r="DD522" t="str">
            <v>-</v>
          </cell>
          <cell r="DE522" t="str">
            <v>-</v>
          </cell>
          <cell r="DF522" t="str">
            <v>-</v>
          </cell>
          <cell r="DG522" t="str">
            <v>-</v>
          </cell>
        </row>
        <row r="523">
          <cell r="AT523" t="str">
            <v>-</v>
          </cell>
          <cell r="AU523" t="str">
            <v>-</v>
          </cell>
          <cell r="AV523" t="str">
            <v>-</v>
          </cell>
          <cell r="AW523" t="str">
            <v>-</v>
          </cell>
          <cell r="AX523" t="str">
            <v>-</v>
          </cell>
          <cell r="AY523" t="str">
            <v>-</v>
          </cell>
          <cell r="AZ523" t="str">
            <v>-</v>
          </cell>
          <cell r="BA523" t="str">
            <v>-</v>
          </cell>
          <cell r="BB523" t="str">
            <v>-</v>
          </cell>
          <cell r="BC523" t="str">
            <v>-</v>
          </cell>
          <cell r="BD523" t="str">
            <v>-</v>
          </cell>
          <cell r="BE523" t="str">
            <v>-</v>
          </cell>
          <cell r="BF523" t="str">
            <v>-</v>
          </cell>
          <cell r="BG523" t="str">
            <v>-</v>
          </cell>
          <cell r="BH523" t="str">
            <v>-</v>
          </cell>
          <cell r="BI523" t="str">
            <v>-</v>
          </cell>
          <cell r="BJ523" t="str">
            <v>-</v>
          </cell>
          <cell r="BK523" t="str">
            <v>-</v>
          </cell>
          <cell r="BL523" t="str">
            <v>-</v>
          </cell>
          <cell r="BM523" t="str">
            <v>20468</v>
          </cell>
          <cell r="BN523" t="str">
            <v>-</v>
          </cell>
          <cell r="BO523" t="str">
            <v>-</v>
          </cell>
          <cell r="BP523" t="str">
            <v>-</v>
          </cell>
          <cell r="BQ523" t="str">
            <v>-</v>
          </cell>
          <cell r="BR523" t="str">
            <v>-</v>
          </cell>
          <cell r="BS523" t="str">
            <v>-</v>
          </cell>
          <cell r="BT523" t="str">
            <v>-</v>
          </cell>
          <cell r="BU523" t="str">
            <v>-</v>
          </cell>
          <cell r="BV523" t="str">
            <v>-</v>
          </cell>
          <cell r="BW523" t="str">
            <v>-</v>
          </cell>
          <cell r="BX523" t="str">
            <v>-</v>
          </cell>
          <cell r="BY523" t="str">
            <v>-</v>
          </cell>
          <cell r="CB523" t="str">
            <v>-</v>
          </cell>
          <cell r="CC523" t="str">
            <v>-</v>
          </cell>
          <cell r="CD523" t="str">
            <v>-</v>
          </cell>
          <cell r="CE523" t="str">
            <v>-</v>
          </cell>
          <cell r="CF523" t="str">
            <v>-</v>
          </cell>
          <cell r="CG523" t="str">
            <v>-</v>
          </cell>
          <cell r="CH523" t="str">
            <v>-</v>
          </cell>
          <cell r="CI523" t="str">
            <v>-</v>
          </cell>
          <cell r="CJ523" t="str">
            <v>-</v>
          </cell>
          <cell r="CK523" t="str">
            <v>-</v>
          </cell>
          <cell r="CL523" t="str">
            <v>-</v>
          </cell>
          <cell r="CM523" t="str">
            <v>-</v>
          </cell>
          <cell r="CN523" t="str">
            <v>-</v>
          </cell>
          <cell r="CO523" t="str">
            <v>-</v>
          </cell>
          <cell r="CP523" t="str">
            <v>-</v>
          </cell>
          <cell r="CQ523" t="str">
            <v>-</v>
          </cell>
          <cell r="CR523" t="str">
            <v>-</v>
          </cell>
          <cell r="CS523" t="str">
            <v>-</v>
          </cell>
          <cell r="CT523" t="str">
            <v>-</v>
          </cell>
          <cell r="CU523" t="str">
            <v>SANTIAGO JOCOTEPEC</v>
          </cell>
          <cell r="CV523" t="str">
            <v>-</v>
          </cell>
          <cell r="CW523" t="str">
            <v>-</v>
          </cell>
          <cell r="CX523" t="str">
            <v>-</v>
          </cell>
          <cell r="CY523" t="str">
            <v>-</v>
          </cell>
          <cell r="CZ523" t="str">
            <v>-</v>
          </cell>
          <cell r="DB523" t="str">
            <v>-</v>
          </cell>
          <cell r="DC523" t="str">
            <v>-</v>
          </cell>
          <cell r="DD523" t="str">
            <v>-</v>
          </cell>
          <cell r="DE523" t="str">
            <v>-</v>
          </cell>
          <cell r="DF523" t="str">
            <v>-</v>
          </cell>
          <cell r="DG523" t="str">
            <v>-</v>
          </cell>
        </row>
        <row r="524">
          <cell r="AT524" t="str">
            <v>-</v>
          </cell>
          <cell r="AU524" t="str">
            <v>-</v>
          </cell>
          <cell r="AV524" t="str">
            <v>-</v>
          </cell>
          <cell r="AW524" t="str">
            <v>-</v>
          </cell>
          <cell r="AX524" t="str">
            <v>-</v>
          </cell>
          <cell r="AY524" t="str">
            <v>-</v>
          </cell>
          <cell r="AZ524" t="str">
            <v>-</v>
          </cell>
          <cell r="BA524" t="str">
            <v>-</v>
          </cell>
          <cell r="BB524" t="str">
            <v>-</v>
          </cell>
          <cell r="BC524" t="str">
            <v>-</v>
          </cell>
          <cell r="BD524" t="str">
            <v>-</v>
          </cell>
          <cell r="BE524" t="str">
            <v>-</v>
          </cell>
          <cell r="BF524" t="str">
            <v>-</v>
          </cell>
          <cell r="BG524" t="str">
            <v>-</v>
          </cell>
          <cell r="BH524" t="str">
            <v>-</v>
          </cell>
          <cell r="BI524" t="str">
            <v>-</v>
          </cell>
          <cell r="BJ524" t="str">
            <v>-</v>
          </cell>
          <cell r="BK524" t="str">
            <v>-</v>
          </cell>
          <cell r="BL524" t="str">
            <v>-</v>
          </cell>
          <cell r="BM524" t="str">
            <v>20470</v>
          </cell>
          <cell r="BN524" t="str">
            <v>-</v>
          </cell>
          <cell r="BO524" t="str">
            <v>-</v>
          </cell>
          <cell r="BP524" t="str">
            <v>-</v>
          </cell>
          <cell r="BQ524" t="str">
            <v>-</v>
          </cell>
          <cell r="BR524" t="str">
            <v>-</v>
          </cell>
          <cell r="BS524" t="str">
            <v>-</v>
          </cell>
          <cell r="BT524" t="str">
            <v>-</v>
          </cell>
          <cell r="BU524" t="str">
            <v>-</v>
          </cell>
          <cell r="BV524" t="str">
            <v>-</v>
          </cell>
          <cell r="BW524" t="str">
            <v>-</v>
          </cell>
          <cell r="BX524" t="str">
            <v>-</v>
          </cell>
          <cell r="BY524" t="str">
            <v>-</v>
          </cell>
          <cell r="CB524" t="str">
            <v>-</v>
          </cell>
          <cell r="CC524" t="str">
            <v>-</v>
          </cell>
          <cell r="CD524" t="str">
            <v>-</v>
          </cell>
          <cell r="CE524" t="str">
            <v>-</v>
          </cell>
          <cell r="CF524" t="str">
            <v>-</v>
          </cell>
          <cell r="CG524" t="str">
            <v>-</v>
          </cell>
          <cell r="CH524" t="str">
            <v>-</v>
          </cell>
          <cell r="CI524" t="str">
            <v>-</v>
          </cell>
          <cell r="CJ524" t="str">
            <v>-</v>
          </cell>
          <cell r="CK524" t="str">
            <v>-</v>
          </cell>
          <cell r="CL524" t="str">
            <v>-</v>
          </cell>
          <cell r="CM524" t="str">
            <v>-</v>
          </cell>
          <cell r="CN524" t="str">
            <v>-</v>
          </cell>
          <cell r="CO524" t="str">
            <v>-</v>
          </cell>
          <cell r="CP524" t="str">
            <v>-</v>
          </cell>
          <cell r="CQ524" t="str">
            <v>-</v>
          </cell>
          <cell r="CR524" t="str">
            <v>-</v>
          </cell>
          <cell r="CS524" t="str">
            <v>-</v>
          </cell>
          <cell r="CT524" t="str">
            <v>-</v>
          </cell>
          <cell r="CU524" t="str">
            <v>SANTIAGO LACHIGUIRI</v>
          </cell>
          <cell r="CV524" t="str">
            <v>-</v>
          </cell>
          <cell r="CW524" t="str">
            <v>-</v>
          </cell>
          <cell r="CX524" t="str">
            <v>-</v>
          </cell>
          <cell r="CY524" t="str">
            <v>-</v>
          </cell>
          <cell r="CZ524" t="str">
            <v>-</v>
          </cell>
          <cell r="DB524" t="str">
            <v>-</v>
          </cell>
          <cell r="DC524" t="str">
            <v>-</v>
          </cell>
          <cell r="DD524" t="str">
            <v>-</v>
          </cell>
          <cell r="DE524" t="str">
            <v>-</v>
          </cell>
          <cell r="DF524" t="str">
            <v>-</v>
          </cell>
          <cell r="DG524" t="str">
            <v>-</v>
          </cell>
        </row>
        <row r="525">
          <cell r="AT525" t="str">
            <v>-</v>
          </cell>
          <cell r="AU525" t="str">
            <v>-</v>
          </cell>
          <cell r="AV525" t="str">
            <v>-</v>
          </cell>
          <cell r="AW525" t="str">
            <v>-</v>
          </cell>
          <cell r="AX525" t="str">
            <v>-</v>
          </cell>
          <cell r="AY525" t="str">
            <v>-</v>
          </cell>
          <cell r="AZ525" t="str">
            <v>-</v>
          </cell>
          <cell r="BA525" t="str">
            <v>-</v>
          </cell>
          <cell r="BB525" t="str">
            <v>-</v>
          </cell>
          <cell r="BC525" t="str">
            <v>-</v>
          </cell>
          <cell r="BD525" t="str">
            <v>-</v>
          </cell>
          <cell r="BE525" t="str">
            <v>-</v>
          </cell>
          <cell r="BF525" t="str">
            <v>-</v>
          </cell>
          <cell r="BG525" t="str">
            <v>-</v>
          </cell>
          <cell r="BH525" t="str">
            <v>-</v>
          </cell>
          <cell r="BI525" t="str">
            <v>-</v>
          </cell>
          <cell r="BJ525" t="str">
            <v>-</v>
          </cell>
          <cell r="BK525" t="str">
            <v>-</v>
          </cell>
          <cell r="BL525" t="str">
            <v>-</v>
          </cell>
          <cell r="BM525" t="str">
            <v>20471</v>
          </cell>
          <cell r="BN525" t="str">
            <v>-</v>
          </cell>
          <cell r="BO525" t="str">
            <v>-</v>
          </cell>
          <cell r="BP525" t="str">
            <v>-</v>
          </cell>
          <cell r="BQ525" t="str">
            <v>-</v>
          </cell>
          <cell r="BR525" t="str">
            <v>-</v>
          </cell>
          <cell r="BS525" t="str">
            <v>-</v>
          </cell>
          <cell r="BT525" t="str">
            <v>-</v>
          </cell>
          <cell r="BU525" t="str">
            <v>-</v>
          </cell>
          <cell r="BV525" t="str">
            <v>-</v>
          </cell>
          <cell r="BW525" t="str">
            <v>-</v>
          </cell>
          <cell r="BX525" t="str">
            <v>-</v>
          </cell>
          <cell r="BY525" t="str">
            <v>-</v>
          </cell>
          <cell r="CB525" t="str">
            <v>-</v>
          </cell>
          <cell r="CC525" t="str">
            <v>-</v>
          </cell>
          <cell r="CD525" t="str">
            <v>-</v>
          </cell>
          <cell r="CE525" t="str">
            <v>-</v>
          </cell>
          <cell r="CF525" t="str">
            <v>-</v>
          </cell>
          <cell r="CG525" t="str">
            <v>-</v>
          </cell>
          <cell r="CH525" t="str">
            <v>-</v>
          </cell>
          <cell r="CI525" t="str">
            <v>-</v>
          </cell>
          <cell r="CJ525" t="str">
            <v>-</v>
          </cell>
          <cell r="CK525" t="str">
            <v>-</v>
          </cell>
          <cell r="CL525" t="str">
            <v>-</v>
          </cell>
          <cell r="CM525" t="str">
            <v>-</v>
          </cell>
          <cell r="CN525" t="str">
            <v>-</v>
          </cell>
          <cell r="CO525" t="str">
            <v>-</v>
          </cell>
          <cell r="CP525" t="str">
            <v>-</v>
          </cell>
          <cell r="CQ525" t="str">
            <v>-</v>
          </cell>
          <cell r="CR525" t="str">
            <v>-</v>
          </cell>
          <cell r="CS525" t="str">
            <v>-</v>
          </cell>
          <cell r="CT525" t="str">
            <v>-</v>
          </cell>
          <cell r="CU525" t="str">
            <v>SANTIAGO LALOPA</v>
          </cell>
          <cell r="CV525" t="str">
            <v>-</v>
          </cell>
          <cell r="CW525" t="str">
            <v>-</v>
          </cell>
          <cell r="CX525" t="str">
            <v>-</v>
          </cell>
          <cell r="CY525" t="str">
            <v>-</v>
          </cell>
          <cell r="CZ525" t="str">
            <v>-</v>
          </cell>
          <cell r="DB525" t="str">
            <v>-</v>
          </cell>
          <cell r="DC525" t="str">
            <v>-</v>
          </cell>
          <cell r="DD525" t="str">
            <v>-</v>
          </cell>
          <cell r="DE525" t="str">
            <v>-</v>
          </cell>
          <cell r="DF525" t="str">
            <v>-</v>
          </cell>
          <cell r="DG525" t="str">
            <v>-</v>
          </cell>
        </row>
        <row r="526">
          <cell r="AT526" t="str">
            <v>-</v>
          </cell>
          <cell r="AU526" t="str">
            <v>-</v>
          </cell>
          <cell r="AV526" t="str">
            <v>-</v>
          </cell>
          <cell r="AW526" t="str">
            <v>-</v>
          </cell>
          <cell r="AX526" t="str">
            <v>-</v>
          </cell>
          <cell r="AY526" t="str">
            <v>-</v>
          </cell>
          <cell r="AZ526" t="str">
            <v>-</v>
          </cell>
          <cell r="BA526" t="str">
            <v>-</v>
          </cell>
          <cell r="BB526" t="str">
            <v>-</v>
          </cell>
          <cell r="BC526" t="str">
            <v>-</v>
          </cell>
          <cell r="BD526" t="str">
            <v>-</v>
          </cell>
          <cell r="BE526" t="str">
            <v>-</v>
          </cell>
          <cell r="BF526" t="str">
            <v>-</v>
          </cell>
          <cell r="BG526" t="str">
            <v>-</v>
          </cell>
          <cell r="BH526" t="str">
            <v>-</v>
          </cell>
          <cell r="BI526" t="str">
            <v>-</v>
          </cell>
          <cell r="BJ526" t="str">
            <v>-</v>
          </cell>
          <cell r="BK526" t="str">
            <v>-</v>
          </cell>
          <cell r="BL526" t="str">
            <v>-</v>
          </cell>
          <cell r="BM526" t="str">
            <v>20472</v>
          </cell>
          <cell r="BN526" t="str">
            <v>-</v>
          </cell>
          <cell r="BO526" t="str">
            <v>-</v>
          </cell>
          <cell r="BP526" t="str">
            <v>-</v>
          </cell>
          <cell r="BQ526" t="str">
            <v>-</v>
          </cell>
          <cell r="BR526" t="str">
            <v>-</v>
          </cell>
          <cell r="BS526" t="str">
            <v>-</v>
          </cell>
          <cell r="BT526" t="str">
            <v>-</v>
          </cell>
          <cell r="BU526" t="str">
            <v>-</v>
          </cell>
          <cell r="BV526" t="str">
            <v>-</v>
          </cell>
          <cell r="BW526" t="str">
            <v>-</v>
          </cell>
          <cell r="BX526" t="str">
            <v>-</v>
          </cell>
          <cell r="BY526" t="str">
            <v>-</v>
          </cell>
          <cell r="CB526" t="str">
            <v>-</v>
          </cell>
          <cell r="CC526" t="str">
            <v>-</v>
          </cell>
          <cell r="CD526" t="str">
            <v>-</v>
          </cell>
          <cell r="CE526" t="str">
            <v>-</v>
          </cell>
          <cell r="CF526" t="str">
            <v>-</v>
          </cell>
          <cell r="CG526" t="str">
            <v>-</v>
          </cell>
          <cell r="CH526" t="str">
            <v>-</v>
          </cell>
          <cell r="CI526" t="str">
            <v>-</v>
          </cell>
          <cell r="CJ526" t="str">
            <v>-</v>
          </cell>
          <cell r="CK526" t="str">
            <v>-</v>
          </cell>
          <cell r="CL526" t="str">
            <v>-</v>
          </cell>
          <cell r="CM526" t="str">
            <v>-</v>
          </cell>
          <cell r="CN526" t="str">
            <v>-</v>
          </cell>
          <cell r="CO526" t="str">
            <v>-</v>
          </cell>
          <cell r="CP526" t="str">
            <v>-</v>
          </cell>
          <cell r="CQ526" t="str">
            <v>-</v>
          </cell>
          <cell r="CR526" t="str">
            <v>-</v>
          </cell>
          <cell r="CS526" t="str">
            <v>-</v>
          </cell>
          <cell r="CT526" t="str">
            <v>-</v>
          </cell>
          <cell r="CU526" t="str">
            <v>SANTIAGO LAOLLAGA</v>
          </cell>
          <cell r="CV526" t="str">
            <v>-</v>
          </cell>
          <cell r="CW526" t="str">
            <v>-</v>
          </cell>
          <cell r="CX526" t="str">
            <v>-</v>
          </cell>
          <cell r="CY526" t="str">
            <v>-</v>
          </cell>
          <cell r="CZ526" t="str">
            <v>-</v>
          </cell>
          <cell r="DB526" t="str">
            <v>-</v>
          </cell>
          <cell r="DC526" t="str">
            <v>-</v>
          </cell>
          <cell r="DD526" t="str">
            <v>-</v>
          </cell>
          <cell r="DE526" t="str">
            <v>-</v>
          </cell>
          <cell r="DF526" t="str">
            <v>-</v>
          </cell>
          <cell r="DG526" t="str">
            <v>-</v>
          </cell>
        </row>
        <row r="527">
          <cell r="AT527" t="str">
            <v>-</v>
          </cell>
          <cell r="AU527" t="str">
            <v>-</v>
          </cell>
          <cell r="AV527" t="str">
            <v>-</v>
          </cell>
          <cell r="AW527" t="str">
            <v>-</v>
          </cell>
          <cell r="AX527" t="str">
            <v>-</v>
          </cell>
          <cell r="AY527" t="str">
            <v>-</v>
          </cell>
          <cell r="AZ527" t="str">
            <v>-</v>
          </cell>
          <cell r="BA527" t="str">
            <v>-</v>
          </cell>
          <cell r="BB527" t="str">
            <v>-</v>
          </cell>
          <cell r="BC527" t="str">
            <v>-</v>
          </cell>
          <cell r="BD527" t="str">
            <v>-</v>
          </cell>
          <cell r="BE527" t="str">
            <v>-</v>
          </cell>
          <cell r="BF527" t="str">
            <v>-</v>
          </cell>
          <cell r="BG527" t="str">
            <v>-</v>
          </cell>
          <cell r="BH527" t="str">
            <v>-</v>
          </cell>
          <cell r="BI527" t="str">
            <v>-</v>
          </cell>
          <cell r="BJ527" t="str">
            <v>-</v>
          </cell>
          <cell r="BK527" t="str">
            <v>-</v>
          </cell>
          <cell r="BL527" t="str">
            <v>-</v>
          </cell>
          <cell r="BM527" t="str">
            <v>20473</v>
          </cell>
          <cell r="BN527" t="str">
            <v>-</v>
          </cell>
          <cell r="BO527" t="str">
            <v>-</v>
          </cell>
          <cell r="BP527" t="str">
            <v>-</v>
          </cell>
          <cell r="BQ527" t="str">
            <v>-</v>
          </cell>
          <cell r="BR527" t="str">
            <v>-</v>
          </cell>
          <cell r="BS527" t="str">
            <v>-</v>
          </cell>
          <cell r="BT527" t="str">
            <v>-</v>
          </cell>
          <cell r="BU527" t="str">
            <v>-</v>
          </cell>
          <cell r="BV527" t="str">
            <v>-</v>
          </cell>
          <cell r="BW527" t="str">
            <v>-</v>
          </cell>
          <cell r="BX527" t="str">
            <v>-</v>
          </cell>
          <cell r="BY527" t="str">
            <v>-</v>
          </cell>
          <cell r="CB527" t="str">
            <v>-</v>
          </cell>
          <cell r="CC527" t="str">
            <v>-</v>
          </cell>
          <cell r="CD527" t="str">
            <v>-</v>
          </cell>
          <cell r="CE527" t="str">
            <v>-</v>
          </cell>
          <cell r="CF527" t="str">
            <v>-</v>
          </cell>
          <cell r="CG527" t="str">
            <v>-</v>
          </cell>
          <cell r="CH527" t="str">
            <v>-</v>
          </cell>
          <cell r="CI527" t="str">
            <v>-</v>
          </cell>
          <cell r="CJ527" t="str">
            <v>-</v>
          </cell>
          <cell r="CK527" t="str">
            <v>-</v>
          </cell>
          <cell r="CL527" t="str">
            <v>-</v>
          </cell>
          <cell r="CM527" t="str">
            <v>-</v>
          </cell>
          <cell r="CN527" t="str">
            <v>-</v>
          </cell>
          <cell r="CO527" t="str">
            <v>-</v>
          </cell>
          <cell r="CP527" t="str">
            <v>-</v>
          </cell>
          <cell r="CQ527" t="str">
            <v>-</v>
          </cell>
          <cell r="CR527" t="str">
            <v>-</v>
          </cell>
          <cell r="CS527" t="str">
            <v>-</v>
          </cell>
          <cell r="CT527" t="str">
            <v>-</v>
          </cell>
          <cell r="CU527" t="str">
            <v>SANTIAGO LAXOPA</v>
          </cell>
          <cell r="CV527" t="str">
            <v>-</v>
          </cell>
          <cell r="CW527" t="str">
            <v>-</v>
          </cell>
          <cell r="CX527" t="str">
            <v>-</v>
          </cell>
          <cell r="CY527" t="str">
            <v>-</v>
          </cell>
          <cell r="CZ527" t="str">
            <v>-</v>
          </cell>
          <cell r="DB527" t="str">
            <v>-</v>
          </cell>
          <cell r="DC527" t="str">
            <v>-</v>
          </cell>
          <cell r="DD527" t="str">
            <v>-</v>
          </cell>
          <cell r="DE527" t="str">
            <v>-</v>
          </cell>
          <cell r="DF527" t="str">
            <v>-</v>
          </cell>
          <cell r="DG527" t="str">
            <v>-</v>
          </cell>
        </row>
        <row r="528">
          <cell r="AT528" t="str">
            <v>-</v>
          </cell>
          <cell r="AU528" t="str">
            <v>-</v>
          </cell>
          <cell r="AV528" t="str">
            <v>-</v>
          </cell>
          <cell r="AW528" t="str">
            <v>-</v>
          </cell>
          <cell r="AX528" t="str">
            <v>-</v>
          </cell>
          <cell r="AY528" t="str">
            <v>-</v>
          </cell>
          <cell r="AZ528" t="str">
            <v>-</v>
          </cell>
          <cell r="BA528" t="str">
            <v>-</v>
          </cell>
          <cell r="BB528" t="str">
            <v>-</v>
          </cell>
          <cell r="BC528" t="str">
            <v>-</v>
          </cell>
          <cell r="BD528" t="str">
            <v>-</v>
          </cell>
          <cell r="BE528" t="str">
            <v>-</v>
          </cell>
          <cell r="BF528" t="str">
            <v>-</v>
          </cell>
          <cell r="BG528" t="str">
            <v>-</v>
          </cell>
          <cell r="BH528" t="str">
            <v>-</v>
          </cell>
          <cell r="BI528" t="str">
            <v>-</v>
          </cell>
          <cell r="BJ528" t="str">
            <v>-</v>
          </cell>
          <cell r="BK528" t="str">
            <v>-</v>
          </cell>
          <cell r="BL528" t="str">
            <v>-</v>
          </cell>
          <cell r="BM528" t="str">
            <v>20474</v>
          </cell>
          <cell r="BN528" t="str">
            <v>-</v>
          </cell>
          <cell r="BO528" t="str">
            <v>-</v>
          </cell>
          <cell r="BP528" t="str">
            <v>-</v>
          </cell>
          <cell r="BQ528" t="str">
            <v>-</v>
          </cell>
          <cell r="BR528" t="str">
            <v>-</v>
          </cell>
          <cell r="BS528" t="str">
            <v>-</v>
          </cell>
          <cell r="BT528" t="str">
            <v>-</v>
          </cell>
          <cell r="BU528" t="str">
            <v>-</v>
          </cell>
          <cell r="BV528" t="str">
            <v>-</v>
          </cell>
          <cell r="BW528" t="str">
            <v>-</v>
          </cell>
          <cell r="BX528" t="str">
            <v>-</v>
          </cell>
          <cell r="BY528" t="str">
            <v>-</v>
          </cell>
          <cell r="CB528" t="str">
            <v>-</v>
          </cell>
          <cell r="CC528" t="str">
            <v>-</v>
          </cell>
          <cell r="CD528" t="str">
            <v>-</v>
          </cell>
          <cell r="CE528" t="str">
            <v>-</v>
          </cell>
          <cell r="CF528" t="str">
            <v>-</v>
          </cell>
          <cell r="CG528" t="str">
            <v>-</v>
          </cell>
          <cell r="CH528" t="str">
            <v>-</v>
          </cell>
          <cell r="CI528" t="str">
            <v>-</v>
          </cell>
          <cell r="CJ528" t="str">
            <v>-</v>
          </cell>
          <cell r="CK528" t="str">
            <v>-</v>
          </cell>
          <cell r="CL528" t="str">
            <v>-</v>
          </cell>
          <cell r="CM528" t="str">
            <v>-</v>
          </cell>
          <cell r="CN528" t="str">
            <v>-</v>
          </cell>
          <cell r="CO528" t="str">
            <v>-</v>
          </cell>
          <cell r="CP528" t="str">
            <v>-</v>
          </cell>
          <cell r="CQ528" t="str">
            <v>-</v>
          </cell>
          <cell r="CR528" t="str">
            <v>-</v>
          </cell>
          <cell r="CS528" t="str">
            <v>-</v>
          </cell>
          <cell r="CT528" t="str">
            <v>-</v>
          </cell>
          <cell r="CU528" t="str">
            <v>SANTIAGO LLANO GRANDE</v>
          </cell>
          <cell r="CV528" t="str">
            <v>-</v>
          </cell>
          <cell r="CW528" t="str">
            <v>-</v>
          </cell>
          <cell r="CX528" t="str">
            <v>-</v>
          </cell>
          <cell r="CY528" t="str">
            <v>-</v>
          </cell>
          <cell r="CZ528" t="str">
            <v>-</v>
          </cell>
          <cell r="DB528" t="str">
            <v>-</v>
          </cell>
          <cell r="DC528" t="str">
            <v>-</v>
          </cell>
          <cell r="DD528" t="str">
            <v>-</v>
          </cell>
          <cell r="DE528" t="str">
            <v>-</v>
          </cell>
          <cell r="DF528" t="str">
            <v>-</v>
          </cell>
          <cell r="DG528" t="str">
            <v>-</v>
          </cell>
        </row>
        <row r="529">
          <cell r="AT529" t="str">
            <v>-</v>
          </cell>
          <cell r="AU529" t="str">
            <v>-</v>
          </cell>
          <cell r="AV529" t="str">
            <v>-</v>
          </cell>
          <cell r="AW529" t="str">
            <v>-</v>
          </cell>
          <cell r="AX529" t="str">
            <v>-</v>
          </cell>
          <cell r="AY529" t="str">
            <v>-</v>
          </cell>
          <cell r="AZ529" t="str">
            <v>-</v>
          </cell>
          <cell r="BA529" t="str">
            <v>-</v>
          </cell>
          <cell r="BB529" t="str">
            <v>-</v>
          </cell>
          <cell r="BC529" t="str">
            <v>-</v>
          </cell>
          <cell r="BD529" t="str">
            <v>-</v>
          </cell>
          <cell r="BE529" t="str">
            <v>-</v>
          </cell>
          <cell r="BF529" t="str">
            <v>-</v>
          </cell>
          <cell r="BG529" t="str">
            <v>-</v>
          </cell>
          <cell r="BH529" t="str">
            <v>-</v>
          </cell>
          <cell r="BI529" t="str">
            <v>-</v>
          </cell>
          <cell r="BJ529" t="str">
            <v>-</v>
          </cell>
          <cell r="BK529" t="str">
            <v>-</v>
          </cell>
          <cell r="BL529" t="str">
            <v>-</v>
          </cell>
          <cell r="BM529" t="str">
            <v>20475</v>
          </cell>
          <cell r="BN529" t="str">
            <v>-</v>
          </cell>
          <cell r="BO529" t="str">
            <v>-</v>
          </cell>
          <cell r="BP529" t="str">
            <v>-</v>
          </cell>
          <cell r="BQ529" t="str">
            <v>-</v>
          </cell>
          <cell r="BR529" t="str">
            <v>-</v>
          </cell>
          <cell r="BS529" t="str">
            <v>-</v>
          </cell>
          <cell r="BT529" t="str">
            <v>-</v>
          </cell>
          <cell r="BU529" t="str">
            <v>-</v>
          </cell>
          <cell r="BV529" t="str">
            <v>-</v>
          </cell>
          <cell r="BW529" t="str">
            <v>-</v>
          </cell>
          <cell r="BX529" t="str">
            <v>-</v>
          </cell>
          <cell r="BY529" t="str">
            <v>-</v>
          </cell>
          <cell r="CB529" t="str">
            <v>-</v>
          </cell>
          <cell r="CC529" t="str">
            <v>-</v>
          </cell>
          <cell r="CD529" t="str">
            <v>-</v>
          </cell>
          <cell r="CE529" t="str">
            <v>-</v>
          </cell>
          <cell r="CF529" t="str">
            <v>-</v>
          </cell>
          <cell r="CG529" t="str">
            <v>-</v>
          </cell>
          <cell r="CH529" t="str">
            <v>-</v>
          </cell>
          <cell r="CI529" t="str">
            <v>-</v>
          </cell>
          <cell r="CJ529" t="str">
            <v>-</v>
          </cell>
          <cell r="CK529" t="str">
            <v>-</v>
          </cell>
          <cell r="CL529" t="str">
            <v>-</v>
          </cell>
          <cell r="CM529" t="str">
            <v>-</v>
          </cell>
          <cell r="CN529" t="str">
            <v>-</v>
          </cell>
          <cell r="CO529" t="str">
            <v>-</v>
          </cell>
          <cell r="CP529" t="str">
            <v>-</v>
          </cell>
          <cell r="CQ529" t="str">
            <v>-</v>
          </cell>
          <cell r="CR529" t="str">
            <v>-</v>
          </cell>
          <cell r="CS529" t="str">
            <v>-</v>
          </cell>
          <cell r="CT529" t="str">
            <v>-</v>
          </cell>
          <cell r="CU529" t="str">
            <v>SANTIAGO MATATLÁN</v>
          </cell>
          <cell r="CV529" t="str">
            <v>-</v>
          </cell>
          <cell r="CW529" t="str">
            <v>-</v>
          </cell>
          <cell r="CX529" t="str">
            <v>-</v>
          </cell>
          <cell r="CY529" t="str">
            <v>-</v>
          </cell>
          <cell r="CZ529" t="str">
            <v>-</v>
          </cell>
          <cell r="DB529" t="str">
            <v>-</v>
          </cell>
          <cell r="DC529" t="str">
            <v>-</v>
          </cell>
          <cell r="DD529" t="str">
            <v>-</v>
          </cell>
          <cell r="DE529" t="str">
            <v>-</v>
          </cell>
          <cell r="DF529" t="str">
            <v>-</v>
          </cell>
          <cell r="DG529" t="str">
            <v>-</v>
          </cell>
        </row>
        <row r="530">
          <cell r="AT530" t="str">
            <v>-</v>
          </cell>
          <cell r="AU530" t="str">
            <v>-</v>
          </cell>
          <cell r="AV530" t="str">
            <v>-</v>
          </cell>
          <cell r="AW530" t="str">
            <v>-</v>
          </cell>
          <cell r="AX530" t="str">
            <v>-</v>
          </cell>
          <cell r="AY530" t="str">
            <v>-</v>
          </cell>
          <cell r="AZ530" t="str">
            <v>-</v>
          </cell>
          <cell r="BA530" t="str">
            <v>-</v>
          </cell>
          <cell r="BB530" t="str">
            <v>-</v>
          </cell>
          <cell r="BC530" t="str">
            <v>-</v>
          </cell>
          <cell r="BD530" t="str">
            <v>-</v>
          </cell>
          <cell r="BE530" t="str">
            <v>-</v>
          </cell>
          <cell r="BF530" t="str">
            <v>-</v>
          </cell>
          <cell r="BG530" t="str">
            <v>-</v>
          </cell>
          <cell r="BH530" t="str">
            <v>-</v>
          </cell>
          <cell r="BI530" t="str">
            <v>-</v>
          </cell>
          <cell r="BJ530" t="str">
            <v>-</v>
          </cell>
          <cell r="BK530" t="str">
            <v>-</v>
          </cell>
          <cell r="BL530" t="str">
            <v>-</v>
          </cell>
          <cell r="BM530" t="str">
            <v>20476</v>
          </cell>
          <cell r="BN530" t="str">
            <v>-</v>
          </cell>
          <cell r="BO530" t="str">
            <v>-</v>
          </cell>
          <cell r="BP530" t="str">
            <v>-</v>
          </cell>
          <cell r="BQ530" t="str">
            <v>-</v>
          </cell>
          <cell r="BR530" t="str">
            <v>-</v>
          </cell>
          <cell r="BS530" t="str">
            <v>-</v>
          </cell>
          <cell r="BT530" t="str">
            <v>-</v>
          </cell>
          <cell r="BU530" t="str">
            <v>-</v>
          </cell>
          <cell r="BV530" t="str">
            <v>-</v>
          </cell>
          <cell r="BW530" t="str">
            <v>-</v>
          </cell>
          <cell r="BX530" t="str">
            <v>-</v>
          </cell>
          <cell r="BY530" t="str">
            <v>-</v>
          </cell>
          <cell r="CB530" t="str">
            <v>-</v>
          </cell>
          <cell r="CC530" t="str">
            <v>-</v>
          </cell>
          <cell r="CD530" t="str">
            <v>-</v>
          </cell>
          <cell r="CE530" t="str">
            <v>-</v>
          </cell>
          <cell r="CF530" t="str">
            <v>-</v>
          </cell>
          <cell r="CG530" t="str">
            <v>-</v>
          </cell>
          <cell r="CH530" t="str">
            <v>-</v>
          </cell>
          <cell r="CI530" t="str">
            <v>-</v>
          </cell>
          <cell r="CJ530" t="str">
            <v>-</v>
          </cell>
          <cell r="CK530" t="str">
            <v>-</v>
          </cell>
          <cell r="CL530" t="str">
            <v>-</v>
          </cell>
          <cell r="CM530" t="str">
            <v>-</v>
          </cell>
          <cell r="CN530" t="str">
            <v>-</v>
          </cell>
          <cell r="CO530" t="str">
            <v>-</v>
          </cell>
          <cell r="CP530" t="str">
            <v>-</v>
          </cell>
          <cell r="CQ530" t="str">
            <v>-</v>
          </cell>
          <cell r="CR530" t="str">
            <v>-</v>
          </cell>
          <cell r="CS530" t="str">
            <v>-</v>
          </cell>
          <cell r="CT530" t="str">
            <v>-</v>
          </cell>
          <cell r="CU530" t="str">
            <v>SANTIAGO MILTEPEC</v>
          </cell>
          <cell r="CV530" t="str">
            <v>-</v>
          </cell>
          <cell r="CW530" t="str">
            <v>-</v>
          </cell>
          <cell r="CX530" t="str">
            <v>-</v>
          </cell>
          <cell r="CY530" t="str">
            <v>-</v>
          </cell>
          <cell r="CZ530" t="str">
            <v>-</v>
          </cell>
          <cell r="DB530" t="str">
            <v>-</v>
          </cell>
          <cell r="DC530" t="str">
            <v>-</v>
          </cell>
          <cell r="DD530" t="str">
            <v>-</v>
          </cell>
          <cell r="DE530" t="str">
            <v>-</v>
          </cell>
          <cell r="DF530" t="str">
            <v>-</v>
          </cell>
          <cell r="DG530" t="str">
            <v>-</v>
          </cell>
        </row>
        <row r="531">
          <cell r="AT531" t="str">
            <v>-</v>
          </cell>
          <cell r="AU531" t="str">
            <v>-</v>
          </cell>
          <cell r="AV531" t="str">
            <v>-</v>
          </cell>
          <cell r="AW531" t="str">
            <v>-</v>
          </cell>
          <cell r="AX531" t="str">
            <v>-</v>
          </cell>
          <cell r="AY531" t="str">
            <v>-</v>
          </cell>
          <cell r="AZ531" t="str">
            <v>-</v>
          </cell>
          <cell r="BA531" t="str">
            <v>-</v>
          </cell>
          <cell r="BB531" t="str">
            <v>-</v>
          </cell>
          <cell r="BC531" t="str">
            <v>-</v>
          </cell>
          <cell r="BD531" t="str">
            <v>-</v>
          </cell>
          <cell r="BE531" t="str">
            <v>-</v>
          </cell>
          <cell r="BF531" t="str">
            <v>-</v>
          </cell>
          <cell r="BG531" t="str">
            <v>-</v>
          </cell>
          <cell r="BH531" t="str">
            <v>-</v>
          </cell>
          <cell r="BI531" t="str">
            <v>-</v>
          </cell>
          <cell r="BJ531" t="str">
            <v>-</v>
          </cell>
          <cell r="BK531" t="str">
            <v>-</v>
          </cell>
          <cell r="BL531" t="str">
            <v>-</v>
          </cell>
          <cell r="BM531" t="str">
            <v>20477</v>
          </cell>
          <cell r="BN531" t="str">
            <v>-</v>
          </cell>
          <cell r="BO531" t="str">
            <v>-</v>
          </cell>
          <cell r="BP531" t="str">
            <v>-</v>
          </cell>
          <cell r="BQ531" t="str">
            <v>-</v>
          </cell>
          <cell r="BR531" t="str">
            <v>-</v>
          </cell>
          <cell r="BS531" t="str">
            <v>-</v>
          </cell>
          <cell r="BT531" t="str">
            <v>-</v>
          </cell>
          <cell r="BU531" t="str">
            <v>-</v>
          </cell>
          <cell r="BV531" t="str">
            <v>-</v>
          </cell>
          <cell r="BW531" t="str">
            <v>-</v>
          </cell>
          <cell r="BX531" t="str">
            <v>-</v>
          </cell>
          <cell r="BY531" t="str">
            <v>-</v>
          </cell>
          <cell r="CB531" t="str">
            <v>-</v>
          </cell>
          <cell r="CC531" t="str">
            <v>-</v>
          </cell>
          <cell r="CD531" t="str">
            <v>-</v>
          </cell>
          <cell r="CE531" t="str">
            <v>-</v>
          </cell>
          <cell r="CF531" t="str">
            <v>-</v>
          </cell>
          <cell r="CG531" t="str">
            <v>-</v>
          </cell>
          <cell r="CH531" t="str">
            <v>-</v>
          </cell>
          <cell r="CI531" t="str">
            <v>-</v>
          </cell>
          <cell r="CJ531" t="str">
            <v>-</v>
          </cell>
          <cell r="CK531" t="str">
            <v>-</v>
          </cell>
          <cell r="CL531" t="str">
            <v>-</v>
          </cell>
          <cell r="CM531" t="str">
            <v>-</v>
          </cell>
          <cell r="CN531" t="str">
            <v>-</v>
          </cell>
          <cell r="CO531" t="str">
            <v>-</v>
          </cell>
          <cell r="CP531" t="str">
            <v>-</v>
          </cell>
          <cell r="CQ531" t="str">
            <v>-</v>
          </cell>
          <cell r="CR531" t="str">
            <v>-</v>
          </cell>
          <cell r="CS531" t="str">
            <v>-</v>
          </cell>
          <cell r="CT531" t="str">
            <v>-</v>
          </cell>
          <cell r="CU531" t="str">
            <v>SANTIAGO MINAS</v>
          </cell>
          <cell r="CV531" t="str">
            <v>-</v>
          </cell>
          <cell r="CW531" t="str">
            <v>-</v>
          </cell>
          <cell r="CX531" t="str">
            <v>-</v>
          </cell>
          <cell r="CY531" t="str">
            <v>-</v>
          </cell>
          <cell r="CZ531" t="str">
            <v>-</v>
          </cell>
          <cell r="DB531" t="str">
            <v>-</v>
          </cell>
          <cell r="DC531" t="str">
            <v>-</v>
          </cell>
          <cell r="DD531" t="str">
            <v>-</v>
          </cell>
          <cell r="DE531" t="str">
            <v>-</v>
          </cell>
          <cell r="DF531" t="str">
            <v>-</v>
          </cell>
          <cell r="DG531" t="str">
            <v>-</v>
          </cell>
        </row>
        <row r="532">
          <cell r="AT532" t="str">
            <v>-</v>
          </cell>
          <cell r="AU532" t="str">
            <v>-</v>
          </cell>
          <cell r="AV532" t="str">
            <v>-</v>
          </cell>
          <cell r="AW532" t="str">
            <v>-</v>
          </cell>
          <cell r="AX532" t="str">
            <v>-</v>
          </cell>
          <cell r="AY532" t="str">
            <v>-</v>
          </cell>
          <cell r="AZ532" t="str">
            <v>-</v>
          </cell>
          <cell r="BA532" t="str">
            <v>-</v>
          </cell>
          <cell r="BB532" t="str">
            <v>-</v>
          </cell>
          <cell r="BC532" t="str">
            <v>-</v>
          </cell>
          <cell r="BD532" t="str">
            <v>-</v>
          </cell>
          <cell r="BE532" t="str">
            <v>-</v>
          </cell>
          <cell r="BF532" t="str">
            <v>-</v>
          </cell>
          <cell r="BG532" t="str">
            <v>-</v>
          </cell>
          <cell r="BH532" t="str">
            <v>-</v>
          </cell>
          <cell r="BI532" t="str">
            <v>-</v>
          </cell>
          <cell r="BJ532" t="str">
            <v>-</v>
          </cell>
          <cell r="BK532" t="str">
            <v>-</v>
          </cell>
          <cell r="BL532" t="str">
            <v>-</v>
          </cell>
          <cell r="BM532" t="str">
            <v>20478</v>
          </cell>
          <cell r="BN532" t="str">
            <v>-</v>
          </cell>
          <cell r="BO532" t="str">
            <v>-</v>
          </cell>
          <cell r="BP532" t="str">
            <v>-</v>
          </cell>
          <cell r="BQ532" t="str">
            <v>-</v>
          </cell>
          <cell r="BR532" t="str">
            <v>-</v>
          </cell>
          <cell r="BS532" t="str">
            <v>-</v>
          </cell>
          <cell r="BT532" t="str">
            <v>-</v>
          </cell>
          <cell r="BU532" t="str">
            <v>-</v>
          </cell>
          <cell r="BV532" t="str">
            <v>-</v>
          </cell>
          <cell r="BW532" t="str">
            <v>-</v>
          </cell>
          <cell r="BX532" t="str">
            <v>-</v>
          </cell>
          <cell r="BY532" t="str">
            <v>-</v>
          </cell>
          <cell r="CB532" t="str">
            <v>-</v>
          </cell>
          <cell r="CC532" t="str">
            <v>-</v>
          </cell>
          <cell r="CD532" t="str">
            <v>-</v>
          </cell>
          <cell r="CE532" t="str">
            <v>-</v>
          </cell>
          <cell r="CF532" t="str">
            <v>-</v>
          </cell>
          <cell r="CG532" t="str">
            <v>-</v>
          </cell>
          <cell r="CH532" t="str">
            <v>-</v>
          </cell>
          <cell r="CI532" t="str">
            <v>-</v>
          </cell>
          <cell r="CJ532" t="str">
            <v>-</v>
          </cell>
          <cell r="CK532" t="str">
            <v>-</v>
          </cell>
          <cell r="CL532" t="str">
            <v>-</v>
          </cell>
          <cell r="CM532" t="str">
            <v>-</v>
          </cell>
          <cell r="CN532" t="str">
            <v>-</v>
          </cell>
          <cell r="CO532" t="str">
            <v>-</v>
          </cell>
          <cell r="CP532" t="str">
            <v>-</v>
          </cell>
          <cell r="CQ532" t="str">
            <v>-</v>
          </cell>
          <cell r="CR532" t="str">
            <v>-</v>
          </cell>
          <cell r="CS532" t="str">
            <v>-</v>
          </cell>
          <cell r="CT532" t="str">
            <v>-</v>
          </cell>
          <cell r="CU532" t="str">
            <v>SANTIAGO NACALTEPEC</v>
          </cell>
          <cell r="CV532" t="str">
            <v>-</v>
          </cell>
          <cell r="CW532" t="str">
            <v>-</v>
          </cell>
          <cell r="CX532" t="str">
            <v>-</v>
          </cell>
          <cell r="CY532" t="str">
            <v>-</v>
          </cell>
          <cell r="CZ532" t="str">
            <v>-</v>
          </cell>
          <cell r="DB532" t="str">
            <v>-</v>
          </cell>
          <cell r="DC532" t="str">
            <v>-</v>
          </cell>
          <cell r="DD532" t="str">
            <v>-</v>
          </cell>
          <cell r="DE532" t="str">
            <v>-</v>
          </cell>
          <cell r="DF532" t="str">
            <v>-</v>
          </cell>
          <cell r="DG532" t="str">
            <v>-</v>
          </cell>
        </row>
        <row r="533">
          <cell r="AT533" t="str">
            <v>-</v>
          </cell>
          <cell r="AU533" t="str">
            <v>-</v>
          </cell>
          <cell r="AV533" t="str">
            <v>-</v>
          </cell>
          <cell r="AW533" t="str">
            <v>-</v>
          </cell>
          <cell r="AX533" t="str">
            <v>-</v>
          </cell>
          <cell r="AY533" t="str">
            <v>-</v>
          </cell>
          <cell r="AZ533" t="str">
            <v>-</v>
          </cell>
          <cell r="BA533" t="str">
            <v>-</v>
          </cell>
          <cell r="BB533" t="str">
            <v>-</v>
          </cell>
          <cell r="BC533" t="str">
            <v>-</v>
          </cell>
          <cell r="BD533" t="str">
            <v>-</v>
          </cell>
          <cell r="BE533" t="str">
            <v>-</v>
          </cell>
          <cell r="BF533" t="str">
            <v>-</v>
          </cell>
          <cell r="BG533" t="str">
            <v>-</v>
          </cell>
          <cell r="BH533" t="str">
            <v>-</v>
          </cell>
          <cell r="BI533" t="str">
            <v>-</v>
          </cell>
          <cell r="BJ533" t="str">
            <v>-</v>
          </cell>
          <cell r="BK533" t="str">
            <v>-</v>
          </cell>
          <cell r="BL533" t="str">
            <v>-</v>
          </cell>
          <cell r="BM533" t="str">
            <v>20479</v>
          </cell>
          <cell r="BN533" t="str">
            <v>-</v>
          </cell>
          <cell r="BO533" t="str">
            <v>-</v>
          </cell>
          <cell r="BP533" t="str">
            <v>-</v>
          </cell>
          <cell r="BQ533" t="str">
            <v>-</v>
          </cell>
          <cell r="BR533" t="str">
            <v>-</v>
          </cell>
          <cell r="BS533" t="str">
            <v>-</v>
          </cell>
          <cell r="BT533" t="str">
            <v>-</v>
          </cell>
          <cell r="BU533" t="str">
            <v>-</v>
          </cell>
          <cell r="BV533" t="str">
            <v>-</v>
          </cell>
          <cell r="BW533" t="str">
            <v>-</v>
          </cell>
          <cell r="BX533" t="str">
            <v>-</v>
          </cell>
          <cell r="BY533" t="str">
            <v>-</v>
          </cell>
          <cell r="CB533" t="str">
            <v>-</v>
          </cell>
          <cell r="CC533" t="str">
            <v>-</v>
          </cell>
          <cell r="CD533" t="str">
            <v>-</v>
          </cell>
          <cell r="CE533" t="str">
            <v>-</v>
          </cell>
          <cell r="CF533" t="str">
            <v>-</v>
          </cell>
          <cell r="CG533" t="str">
            <v>-</v>
          </cell>
          <cell r="CH533" t="str">
            <v>-</v>
          </cell>
          <cell r="CI533" t="str">
            <v>-</v>
          </cell>
          <cell r="CJ533" t="str">
            <v>-</v>
          </cell>
          <cell r="CK533" t="str">
            <v>-</v>
          </cell>
          <cell r="CL533" t="str">
            <v>-</v>
          </cell>
          <cell r="CM533" t="str">
            <v>-</v>
          </cell>
          <cell r="CN533" t="str">
            <v>-</v>
          </cell>
          <cell r="CO533" t="str">
            <v>-</v>
          </cell>
          <cell r="CP533" t="str">
            <v>-</v>
          </cell>
          <cell r="CQ533" t="str">
            <v>-</v>
          </cell>
          <cell r="CR533" t="str">
            <v>-</v>
          </cell>
          <cell r="CS533" t="str">
            <v>-</v>
          </cell>
          <cell r="CT533" t="str">
            <v>-</v>
          </cell>
          <cell r="CU533" t="str">
            <v>SANTIAGO NEJAPILLA</v>
          </cell>
          <cell r="CV533" t="str">
            <v>-</v>
          </cell>
          <cell r="CW533" t="str">
            <v>-</v>
          </cell>
          <cell r="CX533" t="str">
            <v>-</v>
          </cell>
          <cell r="CY533" t="str">
            <v>-</v>
          </cell>
          <cell r="CZ533" t="str">
            <v>-</v>
          </cell>
          <cell r="DB533" t="str">
            <v>-</v>
          </cell>
          <cell r="DC533" t="str">
            <v>-</v>
          </cell>
          <cell r="DD533" t="str">
            <v>-</v>
          </cell>
          <cell r="DE533" t="str">
            <v>-</v>
          </cell>
          <cell r="DF533" t="str">
            <v>-</v>
          </cell>
          <cell r="DG533" t="str">
            <v>-</v>
          </cell>
        </row>
        <row r="534">
          <cell r="AT534" t="str">
            <v>-</v>
          </cell>
          <cell r="AU534" t="str">
            <v>-</v>
          </cell>
          <cell r="AV534" t="str">
            <v>-</v>
          </cell>
          <cell r="AW534" t="str">
            <v>-</v>
          </cell>
          <cell r="AX534" t="str">
            <v>-</v>
          </cell>
          <cell r="AY534" t="str">
            <v>-</v>
          </cell>
          <cell r="AZ534" t="str">
            <v>-</v>
          </cell>
          <cell r="BA534" t="str">
            <v>-</v>
          </cell>
          <cell r="BB534" t="str">
            <v>-</v>
          </cell>
          <cell r="BC534" t="str">
            <v>-</v>
          </cell>
          <cell r="BD534" t="str">
            <v>-</v>
          </cell>
          <cell r="BE534" t="str">
            <v>-</v>
          </cell>
          <cell r="BF534" t="str">
            <v>-</v>
          </cell>
          <cell r="BG534" t="str">
            <v>-</v>
          </cell>
          <cell r="BH534" t="str">
            <v>-</v>
          </cell>
          <cell r="BI534" t="str">
            <v>-</v>
          </cell>
          <cell r="BJ534" t="str">
            <v>-</v>
          </cell>
          <cell r="BK534" t="str">
            <v>-</v>
          </cell>
          <cell r="BL534" t="str">
            <v>-</v>
          </cell>
          <cell r="BM534" t="str">
            <v>20480</v>
          </cell>
          <cell r="BN534" t="str">
            <v>-</v>
          </cell>
          <cell r="BO534" t="str">
            <v>-</v>
          </cell>
          <cell r="BP534" t="str">
            <v>-</v>
          </cell>
          <cell r="BQ534" t="str">
            <v>-</v>
          </cell>
          <cell r="BR534" t="str">
            <v>-</v>
          </cell>
          <cell r="BS534" t="str">
            <v>-</v>
          </cell>
          <cell r="BT534" t="str">
            <v>-</v>
          </cell>
          <cell r="BU534" t="str">
            <v>-</v>
          </cell>
          <cell r="BV534" t="str">
            <v>-</v>
          </cell>
          <cell r="BW534" t="str">
            <v>-</v>
          </cell>
          <cell r="BX534" t="str">
            <v>-</v>
          </cell>
          <cell r="BY534" t="str">
            <v>-</v>
          </cell>
          <cell r="CB534" t="str">
            <v>-</v>
          </cell>
          <cell r="CC534" t="str">
            <v>-</v>
          </cell>
          <cell r="CD534" t="str">
            <v>-</v>
          </cell>
          <cell r="CE534" t="str">
            <v>-</v>
          </cell>
          <cell r="CF534" t="str">
            <v>-</v>
          </cell>
          <cell r="CG534" t="str">
            <v>-</v>
          </cell>
          <cell r="CH534" t="str">
            <v>-</v>
          </cell>
          <cell r="CI534" t="str">
            <v>-</v>
          </cell>
          <cell r="CJ534" t="str">
            <v>-</v>
          </cell>
          <cell r="CK534" t="str">
            <v>-</v>
          </cell>
          <cell r="CL534" t="str">
            <v>-</v>
          </cell>
          <cell r="CM534" t="str">
            <v>-</v>
          </cell>
          <cell r="CN534" t="str">
            <v>-</v>
          </cell>
          <cell r="CO534" t="str">
            <v>-</v>
          </cell>
          <cell r="CP534" t="str">
            <v>-</v>
          </cell>
          <cell r="CQ534" t="str">
            <v>-</v>
          </cell>
          <cell r="CR534" t="str">
            <v>-</v>
          </cell>
          <cell r="CS534" t="str">
            <v>-</v>
          </cell>
          <cell r="CT534" t="str">
            <v>-</v>
          </cell>
          <cell r="CU534" t="str">
            <v>SANTIAGO NUNDICHE</v>
          </cell>
          <cell r="CV534" t="str">
            <v>-</v>
          </cell>
          <cell r="CW534" t="str">
            <v>-</v>
          </cell>
          <cell r="CX534" t="str">
            <v>-</v>
          </cell>
          <cell r="CY534" t="str">
            <v>-</v>
          </cell>
          <cell r="CZ534" t="str">
            <v>-</v>
          </cell>
          <cell r="DB534" t="str">
            <v>-</v>
          </cell>
          <cell r="DC534" t="str">
            <v>-</v>
          </cell>
          <cell r="DD534" t="str">
            <v>-</v>
          </cell>
          <cell r="DE534" t="str">
            <v>-</v>
          </cell>
          <cell r="DF534" t="str">
            <v>-</v>
          </cell>
          <cell r="DG534" t="str">
            <v>-</v>
          </cell>
        </row>
        <row r="535">
          <cell r="AT535" t="str">
            <v>-</v>
          </cell>
          <cell r="AU535" t="str">
            <v>-</v>
          </cell>
          <cell r="AV535" t="str">
            <v>-</v>
          </cell>
          <cell r="AW535" t="str">
            <v>-</v>
          </cell>
          <cell r="AX535" t="str">
            <v>-</v>
          </cell>
          <cell r="AY535" t="str">
            <v>-</v>
          </cell>
          <cell r="AZ535" t="str">
            <v>-</v>
          </cell>
          <cell r="BA535" t="str">
            <v>-</v>
          </cell>
          <cell r="BB535" t="str">
            <v>-</v>
          </cell>
          <cell r="BC535" t="str">
            <v>-</v>
          </cell>
          <cell r="BD535" t="str">
            <v>-</v>
          </cell>
          <cell r="BE535" t="str">
            <v>-</v>
          </cell>
          <cell r="BF535" t="str">
            <v>-</v>
          </cell>
          <cell r="BG535" t="str">
            <v>-</v>
          </cell>
          <cell r="BH535" t="str">
            <v>-</v>
          </cell>
          <cell r="BI535" t="str">
            <v>-</v>
          </cell>
          <cell r="BJ535" t="str">
            <v>-</v>
          </cell>
          <cell r="BK535" t="str">
            <v>-</v>
          </cell>
          <cell r="BL535" t="str">
            <v>-</v>
          </cell>
          <cell r="BM535" t="str">
            <v>20481</v>
          </cell>
          <cell r="BN535" t="str">
            <v>-</v>
          </cell>
          <cell r="BO535" t="str">
            <v>-</v>
          </cell>
          <cell r="BP535" t="str">
            <v>-</v>
          </cell>
          <cell r="BQ535" t="str">
            <v>-</v>
          </cell>
          <cell r="BR535" t="str">
            <v>-</v>
          </cell>
          <cell r="BS535" t="str">
            <v>-</v>
          </cell>
          <cell r="BT535" t="str">
            <v>-</v>
          </cell>
          <cell r="BU535" t="str">
            <v>-</v>
          </cell>
          <cell r="BV535" t="str">
            <v>-</v>
          </cell>
          <cell r="BW535" t="str">
            <v>-</v>
          </cell>
          <cell r="BX535" t="str">
            <v>-</v>
          </cell>
          <cell r="BY535" t="str">
            <v>-</v>
          </cell>
          <cell r="CB535" t="str">
            <v>-</v>
          </cell>
          <cell r="CC535" t="str">
            <v>-</v>
          </cell>
          <cell r="CD535" t="str">
            <v>-</v>
          </cell>
          <cell r="CE535" t="str">
            <v>-</v>
          </cell>
          <cell r="CF535" t="str">
            <v>-</v>
          </cell>
          <cell r="CG535" t="str">
            <v>-</v>
          </cell>
          <cell r="CH535" t="str">
            <v>-</v>
          </cell>
          <cell r="CI535" t="str">
            <v>-</v>
          </cell>
          <cell r="CJ535" t="str">
            <v>-</v>
          </cell>
          <cell r="CK535" t="str">
            <v>-</v>
          </cell>
          <cell r="CL535" t="str">
            <v>-</v>
          </cell>
          <cell r="CM535" t="str">
            <v>-</v>
          </cell>
          <cell r="CN535" t="str">
            <v>-</v>
          </cell>
          <cell r="CO535" t="str">
            <v>-</v>
          </cell>
          <cell r="CP535" t="str">
            <v>-</v>
          </cell>
          <cell r="CQ535" t="str">
            <v>-</v>
          </cell>
          <cell r="CR535" t="str">
            <v>-</v>
          </cell>
          <cell r="CS535" t="str">
            <v>-</v>
          </cell>
          <cell r="CT535" t="str">
            <v>-</v>
          </cell>
          <cell r="CU535" t="str">
            <v>SANTIAGO NUYOÓ</v>
          </cell>
          <cell r="CV535" t="str">
            <v>-</v>
          </cell>
          <cell r="CW535" t="str">
            <v>-</v>
          </cell>
          <cell r="CX535" t="str">
            <v>-</v>
          </cell>
          <cell r="CY535" t="str">
            <v>-</v>
          </cell>
          <cell r="CZ535" t="str">
            <v>-</v>
          </cell>
          <cell r="DB535" t="str">
            <v>-</v>
          </cell>
          <cell r="DC535" t="str">
            <v>-</v>
          </cell>
          <cell r="DD535" t="str">
            <v>-</v>
          </cell>
          <cell r="DE535" t="str">
            <v>-</v>
          </cell>
          <cell r="DF535" t="str">
            <v>-</v>
          </cell>
          <cell r="DG535" t="str">
            <v>-</v>
          </cell>
        </row>
        <row r="536">
          <cell r="AT536" t="str">
            <v>-</v>
          </cell>
          <cell r="AU536" t="str">
            <v>-</v>
          </cell>
          <cell r="AV536" t="str">
            <v>-</v>
          </cell>
          <cell r="AW536" t="str">
            <v>-</v>
          </cell>
          <cell r="AX536" t="str">
            <v>-</v>
          </cell>
          <cell r="AY536" t="str">
            <v>-</v>
          </cell>
          <cell r="AZ536" t="str">
            <v>-</v>
          </cell>
          <cell r="BA536" t="str">
            <v>-</v>
          </cell>
          <cell r="BB536" t="str">
            <v>-</v>
          </cell>
          <cell r="BC536" t="str">
            <v>-</v>
          </cell>
          <cell r="BD536" t="str">
            <v>-</v>
          </cell>
          <cell r="BE536" t="str">
            <v>-</v>
          </cell>
          <cell r="BF536" t="str">
            <v>-</v>
          </cell>
          <cell r="BG536" t="str">
            <v>-</v>
          </cell>
          <cell r="BH536" t="str">
            <v>-</v>
          </cell>
          <cell r="BI536" t="str">
            <v>-</v>
          </cell>
          <cell r="BJ536" t="str">
            <v>-</v>
          </cell>
          <cell r="BK536" t="str">
            <v>-</v>
          </cell>
          <cell r="BL536" t="str">
            <v>-</v>
          </cell>
          <cell r="BM536" t="str">
            <v>20483</v>
          </cell>
          <cell r="BN536" t="str">
            <v>-</v>
          </cell>
          <cell r="BO536" t="str">
            <v>-</v>
          </cell>
          <cell r="BP536" t="str">
            <v>-</v>
          </cell>
          <cell r="BQ536" t="str">
            <v>-</v>
          </cell>
          <cell r="BR536" t="str">
            <v>-</v>
          </cell>
          <cell r="BS536" t="str">
            <v>-</v>
          </cell>
          <cell r="BT536" t="str">
            <v>-</v>
          </cell>
          <cell r="BU536" t="str">
            <v>-</v>
          </cell>
          <cell r="BV536" t="str">
            <v>-</v>
          </cell>
          <cell r="BW536" t="str">
            <v>-</v>
          </cell>
          <cell r="BX536" t="str">
            <v>-</v>
          </cell>
          <cell r="BY536" t="str">
            <v>-</v>
          </cell>
          <cell r="CB536" t="str">
            <v>-</v>
          </cell>
          <cell r="CC536" t="str">
            <v>-</v>
          </cell>
          <cell r="CD536" t="str">
            <v>-</v>
          </cell>
          <cell r="CE536" t="str">
            <v>-</v>
          </cell>
          <cell r="CF536" t="str">
            <v>-</v>
          </cell>
          <cell r="CG536" t="str">
            <v>-</v>
          </cell>
          <cell r="CH536" t="str">
            <v>-</v>
          </cell>
          <cell r="CI536" t="str">
            <v>-</v>
          </cell>
          <cell r="CJ536" t="str">
            <v>-</v>
          </cell>
          <cell r="CK536" t="str">
            <v>-</v>
          </cell>
          <cell r="CL536" t="str">
            <v>-</v>
          </cell>
          <cell r="CM536" t="str">
            <v>-</v>
          </cell>
          <cell r="CN536" t="str">
            <v>-</v>
          </cell>
          <cell r="CO536" t="str">
            <v>-</v>
          </cell>
          <cell r="CP536" t="str">
            <v>-</v>
          </cell>
          <cell r="CQ536" t="str">
            <v>-</v>
          </cell>
          <cell r="CR536" t="str">
            <v>-</v>
          </cell>
          <cell r="CS536" t="str">
            <v>-</v>
          </cell>
          <cell r="CT536" t="str">
            <v>-</v>
          </cell>
          <cell r="CU536" t="str">
            <v>SANTIAGO SUCHILQUITONGO</v>
          </cell>
          <cell r="CV536" t="str">
            <v>-</v>
          </cell>
          <cell r="CW536" t="str">
            <v>-</v>
          </cell>
          <cell r="CX536" t="str">
            <v>-</v>
          </cell>
          <cell r="CY536" t="str">
            <v>-</v>
          </cell>
          <cell r="CZ536" t="str">
            <v>-</v>
          </cell>
          <cell r="DB536" t="str">
            <v>-</v>
          </cell>
          <cell r="DC536" t="str">
            <v>-</v>
          </cell>
          <cell r="DD536" t="str">
            <v>-</v>
          </cell>
          <cell r="DE536" t="str">
            <v>-</v>
          </cell>
          <cell r="DF536" t="str">
            <v>-</v>
          </cell>
          <cell r="DG536" t="str">
            <v>-</v>
          </cell>
        </row>
        <row r="537">
          <cell r="AT537" t="str">
            <v>-</v>
          </cell>
          <cell r="AU537" t="str">
            <v>-</v>
          </cell>
          <cell r="AV537" t="str">
            <v>-</v>
          </cell>
          <cell r="AW537" t="str">
            <v>-</v>
          </cell>
          <cell r="AX537" t="str">
            <v>-</v>
          </cell>
          <cell r="AY537" t="str">
            <v>-</v>
          </cell>
          <cell r="AZ537" t="str">
            <v>-</v>
          </cell>
          <cell r="BA537" t="str">
            <v>-</v>
          </cell>
          <cell r="BB537" t="str">
            <v>-</v>
          </cell>
          <cell r="BC537" t="str">
            <v>-</v>
          </cell>
          <cell r="BD537" t="str">
            <v>-</v>
          </cell>
          <cell r="BE537" t="str">
            <v>-</v>
          </cell>
          <cell r="BF537" t="str">
            <v>-</v>
          </cell>
          <cell r="BG537" t="str">
            <v>-</v>
          </cell>
          <cell r="BH537" t="str">
            <v>-</v>
          </cell>
          <cell r="BI537" t="str">
            <v>-</v>
          </cell>
          <cell r="BJ537" t="str">
            <v>-</v>
          </cell>
          <cell r="BK537" t="str">
            <v>-</v>
          </cell>
          <cell r="BL537" t="str">
            <v>-</v>
          </cell>
          <cell r="BM537" t="str">
            <v>20484</v>
          </cell>
          <cell r="BN537" t="str">
            <v>-</v>
          </cell>
          <cell r="BO537" t="str">
            <v>-</v>
          </cell>
          <cell r="BP537" t="str">
            <v>-</v>
          </cell>
          <cell r="BQ537" t="str">
            <v>-</v>
          </cell>
          <cell r="BR537" t="str">
            <v>-</v>
          </cell>
          <cell r="BS537" t="str">
            <v>-</v>
          </cell>
          <cell r="BT537" t="str">
            <v>-</v>
          </cell>
          <cell r="BU537" t="str">
            <v>-</v>
          </cell>
          <cell r="BV537" t="str">
            <v>-</v>
          </cell>
          <cell r="BW537" t="str">
            <v>-</v>
          </cell>
          <cell r="BX537" t="str">
            <v>-</v>
          </cell>
          <cell r="BY537" t="str">
            <v>-</v>
          </cell>
          <cell r="CB537" t="str">
            <v>-</v>
          </cell>
          <cell r="CC537" t="str">
            <v>-</v>
          </cell>
          <cell r="CD537" t="str">
            <v>-</v>
          </cell>
          <cell r="CE537" t="str">
            <v>-</v>
          </cell>
          <cell r="CF537" t="str">
            <v>-</v>
          </cell>
          <cell r="CG537" t="str">
            <v>-</v>
          </cell>
          <cell r="CH537" t="str">
            <v>-</v>
          </cell>
          <cell r="CI537" t="str">
            <v>-</v>
          </cell>
          <cell r="CJ537" t="str">
            <v>-</v>
          </cell>
          <cell r="CK537" t="str">
            <v>-</v>
          </cell>
          <cell r="CL537" t="str">
            <v>-</v>
          </cell>
          <cell r="CM537" t="str">
            <v>-</v>
          </cell>
          <cell r="CN537" t="str">
            <v>-</v>
          </cell>
          <cell r="CO537" t="str">
            <v>-</v>
          </cell>
          <cell r="CP537" t="str">
            <v>-</v>
          </cell>
          <cell r="CQ537" t="str">
            <v>-</v>
          </cell>
          <cell r="CR537" t="str">
            <v>-</v>
          </cell>
          <cell r="CS537" t="str">
            <v>-</v>
          </cell>
          <cell r="CT537" t="str">
            <v>-</v>
          </cell>
          <cell r="CU537" t="str">
            <v>SANTIAGO TAMAZOLA</v>
          </cell>
          <cell r="CV537" t="str">
            <v>-</v>
          </cell>
          <cell r="CW537" t="str">
            <v>-</v>
          </cell>
          <cell r="CX537" t="str">
            <v>-</v>
          </cell>
          <cell r="CY537" t="str">
            <v>-</v>
          </cell>
          <cell r="CZ537" t="str">
            <v>-</v>
          </cell>
          <cell r="DB537" t="str">
            <v>-</v>
          </cell>
          <cell r="DC537" t="str">
            <v>-</v>
          </cell>
          <cell r="DD537" t="str">
            <v>-</v>
          </cell>
          <cell r="DE537" t="str">
            <v>-</v>
          </cell>
          <cell r="DF537" t="str">
            <v>-</v>
          </cell>
          <cell r="DG537" t="str">
            <v>-</v>
          </cell>
        </row>
        <row r="538">
          <cell r="AT538" t="str">
            <v>-</v>
          </cell>
          <cell r="AU538" t="str">
            <v>-</v>
          </cell>
          <cell r="AV538" t="str">
            <v>-</v>
          </cell>
          <cell r="AW538" t="str">
            <v>-</v>
          </cell>
          <cell r="AX538" t="str">
            <v>-</v>
          </cell>
          <cell r="AY538" t="str">
            <v>-</v>
          </cell>
          <cell r="AZ538" t="str">
            <v>-</v>
          </cell>
          <cell r="BA538" t="str">
            <v>-</v>
          </cell>
          <cell r="BB538" t="str">
            <v>-</v>
          </cell>
          <cell r="BC538" t="str">
            <v>-</v>
          </cell>
          <cell r="BD538" t="str">
            <v>-</v>
          </cell>
          <cell r="BE538" t="str">
            <v>-</v>
          </cell>
          <cell r="BF538" t="str">
            <v>-</v>
          </cell>
          <cell r="BG538" t="str">
            <v>-</v>
          </cell>
          <cell r="BH538" t="str">
            <v>-</v>
          </cell>
          <cell r="BI538" t="str">
            <v>-</v>
          </cell>
          <cell r="BJ538" t="str">
            <v>-</v>
          </cell>
          <cell r="BK538" t="str">
            <v>-</v>
          </cell>
          <cell r="BL538" t="str">
            <v>-</v>
          </cell>
          <cell r="BM538" t="str">
            <v>20485</v>
          </cell>
          <cell r="BN538" t="str">
            <v>-</v>
          </cell>
          <cell r="BO538" t="str">
            <v>-</v>
          </cell>
          <cell r="BP538" t="str">
            <v>-</v>
          </cell>
          <cell r="BQ538" t="str">
            <v>-</v>
          </cell>
          <cell r="BR538" t="str">
            <v>-</v>
          </cell>
          <cell r="BS538" t="str">
            <v>-</v>
          </cell>
          <cell r="BT538" t="str">
            <v>-</v>
          </cell>
          <cell r="BU538" t="str">
            <v>-</v>
          </cell>
          <cell r="BV538" t="str">
            <v>-</v>
          </cell>
          <cell r="BW538" t="str">
            <v>-</v>
          </cell>
          <cell r="BX538" t="str">
            <v>-</v>
          </cell>
          <cell r="BY538" t="str">
            <v>-</v>
          </cell>
          <cell r="CB538" t="str">
            <v>-</v>
          </cell>
          <cell r="CC538" t="str">
            <v>-</v>
          </cell>
          <cell r="CD538" t="str">
            <v>-</v>
          </cell>
          <cell r="CE538" t="str">
            <v>-</v>
          </cell>
          <cell r="CF538" t="str">
            <v>-</v>
          </cell>
          <cell r="CG538" t="str">
            <v>-</v>
          </cell>
          <cell r="CH538" t="str">
            <v>-</v>
          </cell>
          <cell r="CI538" t="str">
            <v>-</v>
          </cell>
          <cell r="CJ538" t="str">
            <v>-</v>
          </cell>
          <cell r="CK538" t="str">
            <v>-</v>
          </cell>
          <cell r="CL538" t="str">
            <v>-</v>
          </cell>
          <cell r="CM538" t="str">
            <v>-</v>
          </cell>
          <cell r="CN538" t="str">
            <v>-</v>
          </cell>
          <cell r="CO538" t="str">
            <v>-</v>
          </cell>
          <cell r="CP538" t="str">
            <v>-</v>
          </cell>
          <cell r="CQ538" t="str">
            <v>-</v>
          </cell>
          <cell r="CR538" t="str">
            <v>-</v>
          </cell>
          <cell r="CS538" t="str">
            <v>-</v>
          </cell>
          <cell r="CT538" t="str">
            <v>-</v>
          </cell>
          <cell r="CU538" t="str">
            <v>SANTIAGO TAPEXTLA</v>
          </cell>
          <cell r="CV538" t="str">
            <v>-</v>
          </cell>
          <cell r="CW538" t="str">
            <v>-</v>
          </cell>
          <cell r="CX538" t="str">
            <v>-</v>
          </cell>
          <cell r="CY538" t="str">
            <v>-</v>
          </cell>
          <cell r="CZ538" t="str">
            <v>-</v>
          </cell>
          <cell r="DB538" t="str">
            <v>-</v>
          </cell>
          <cell r="DC538" t="str">
            <v>-</v>
          </cell>
          <cell r="DD538" t="str">
            <v>-</v>
          </cell>
          <cell r="DE538" t="str">
            <v>-</v>
          </cell>
          <cell r="DF538" t="str">
            <v>-</v>
          </cell>
          <cell r="DG538" t="str">
            <v>-</v>
          </cell>
        </row>
        <row r="539">
          <cell r="AT539" t="str">
            <v>-</v>
          </cell>
          <cell r="AU539" t="str">
            <v>-</v>
          </cell>
          <cell r="AV539" t="str">
            <v>-</v>
          </cell>
          <cell r="AW539" t="str">
            <v>-</v>
          </cell>
          <cell r="AX539" t="str">
            <v>-</v>
          </cell>
          <cell r="AY539" t="str">
            <v>-</v>
          </cell>
          <cell r="AZ539" t="str">
            <v>-</v>
          </cell>
          <cell r="BA539" t="str">
            <v>-</v>
          </cell>
          <cell r="BB539" t="str">
            <v>-</v>
          </cell>
          <cell r="BC539" t="str">
            <v>-</v>
          </cell>
          <cell r="BD539" t="str">
            <v>-</v>
          </cell>
          <cell r="BE539" t="str">
            <v>-</v>
          </cell>
          <cell r="BF539" t="str">
            <v>-</v>
          </cell>
          <cell r="BG539" t="str">
            <v>-</v>
          </cell>
          <cell r="BH539" t="str">
            <v>-</v>
          </cell>
          <cell r="BI539" t="str">
            <v>-</v>
          </cell>
          <cell r="BJ539" t="str">
            <v>-</v>
          </cell>
          <cell r="BK539" t="str">
            <v>-</v>
          </cell>
          <cell r="BL539" t="str">
            <v>-</v>
          </cell>
          <cell r="BM539" t="str">
            <v>20486</v>
          </cell>
          <cell r="BN539" t="str">
            <v>-</v>
          </cell>
          <cell r="BO539" t="str">
            <v>-</v>
          </cell>
          <cell r="BP539" t="str">
            <v>-</v>
          </cell>
          <cell r="BQ539" t="str">
            <v>-</v>
          </cell>
          <cell r="BR539" t="str">
            <v>-</v>
          </cell>
          <cell r="BS539" t="str">
            <v>-</v>
          </cell>
          <cell r="BT539" t="str">
            <v>-</v>
          </cell>
          <cell r="BU539" t="str">
            <v>-</v>
          </cell>
          <cell r="BV539" t="str">
            <v>-</v>
          </cell>
          <cell r="BW539" t="str">
            <v>-</v>
          </cell>
          <cell r="BX539" t="str">
            <v>-</v>
          </cell>
          <cell r="BY539" t="str">
            <v>-</v>
          </cell>
          <cell r="CB539" t="str">
            <v>-</v>
          </cell>
          <cell r="CC539" t="str">
            <v>-</v>
          </cell>
          <cell r="CD539" t="str">
            <v>-</v>
          </cell>
          <cell r="CE539" t="str">
            <v>-</v>
          </cell>
          <cell r="CF539" t="str">
            <v>-</v>
          </cell>
          <cell r="CG539" t="str">
            <v>-</v>
          </cell>
          <cell r="CH539" t="str">
            <v>-</v>
          </cell>
          <cell r="CI539" t="str">
            <v>-</v>
          </cell>
          <cell r="CJ539" t="str">
            <v>-</v>
          </cell>
          <cell r="CK539" t="str">
            <v>-</v>
          </cell>
          <cell r="CL539" t="str">
            <v>-</v>
          </cell>
          <cell r="CM539" t="str">
            <v>-</v>
          </cell>
          <cell r="CN539" t="str">
            <v>-</v>
          </cell>
          <cell r="CO539" t="str">
            <v>-</v>
          </cell>
          <cell r="CP539" t="str">
            <v>-</v>
          </cell>
          <cell r="CQ539" t="str">
            <v>-</v>
          </cell>
          <cell r="CR539" t="str">
            <v>-</v>
          </cell>
          <cell r="CS539" t="str">
            <v>-</v>
          </cell>
          <cell r="CT539" t="str">
            <v>-</v>
          </cell>
          <cell r="CU539" t="str">
            <v>VILLA TEJÚPAM DE LA UNIÓN</v>
          </cell>
          <cell r="CV539" t="str">
            <v>-</v>
          </cell>
          <cell r="CW539" t="str">
            <v>-</v>
          </cell>
          <cell r="CX539" t="str">
            <v>-</v>
          </cell>
          <cell r="CY539" t="str">
            <v>-</v>
          </cell>
          <cell r="CZ539" t="str">
            <v>-</v>
          </cell>
          <cell r="DB539" t="str">
            <v>-</v>
          </cell>
          <cell r="DC539" t="str">
            <v>-</v>
          </cell>
          <cell r="DD539" t="str">
            <v>-</v>
          </cell>
          <cell r="DE539" t="str">
            <v>-</v>
          </cell>
          <cell r="DF539" t="str">
            <v>-</v>
          </cell>
          <cell r="DG539" t="str">
            <v>-</v>
          </cell>
        </row>
        <row r="540">
          <cell r="AT540" t="str">
            <v>-</v>
          </cell>
          <cell r="AU540" t="str">
            <v>-</v>
          </cell>
          <cell r="AV540" t="str">
            <v>-</v>
          </cell>
          <cell r="AW540" t="str">
            <v>-</v>
          </cell>
          <cell r="AX540" t="str">
            <v>-</v>
          </cell>
          <cell r="AY540" t="str">
            <v>-</v>
          </cell>
          <cell r="AZ540" t="str">
            <v>-</v>
          </cell>
          <cell r="BA540" t="str">
            <v>-</v>
          </cell>
          <cell r="BB540" t="str">
            <v>-</v>
          </cell>
          <cell r="BC540" t="str">
            <v>-</v>
          </cell>
          <cell r="BD540" t="str">
            <v>-</v>
          </cell>
          <cell r="BE540" t="str">
            <v>-</v>
          </cell>
          <cell r="BF540" t="str">
            <v>-</v>
          </cell>
          <cell r="BG540" t="str">
            <v>-</v>
          </cell>
          <cell r="BH540" t="str">
            <v>-</v>
          </cell>
          <cell r="BI540" t="str">
            <v>-</v>
          </cell>
          <cell r="BJ540" t="str">
            <v>-</v>
          </cell>
          <cell r="BK540" t="str">
            <v>-</v>
          </cell>
          <cell r="BL540" t="str">
            <v>-</v>
          </cell>
          <cell r="BM540" t="str">
            <v>20487</v>
          </cell>
          <cell r="BN540" t="str">
            <v>-</v>
          </cell>
          <cell r="BO540" t="str">
            <v>-</v>
          </cell>
          <cell r="BP540" t="str">
            <v>-</v>
          </cell>
          <cell r="BQ540" t="str">
            <v>-</v>
          </cell>
          <cell r="BR540" t="str">
            <v>-</v>
          </cell>
          <cell r="BS540" t="str">
            <v>-</v>
          </cell>
          <cell r="BT540" t="str">
            <v>-</v>
          </cell>
          <cell r="BU540" t="str">
            <v>-</v>
          </cell>
          <cell r="BV540" t="str">
            <v>-</v>
          </cell>
          <cell r="BW540" t="str">
            <v>-</v>
          </cell>
          <cell r="BX540" t="str">
            <v>-</v>
          </cell>
          <cell r="BY540" t="str">
            <v>-</v>
          </cell>
          <cell r="CB540" t="str">
            <v>-</v>
          </cell>
          <cell r="CC540" t="str">
            <v>-</v>
          </cell>
          <cell r="CD540" t="str">
            <v>-</v>
          </cell>
          <cell r="CE540" t="str">
            <v>-</v>
          </cell>
          <cell r="CF540" t="str">
            <v>-</v>
          </cell>
          <cell r="CG540" t="str">
            <v>-</v>
          </cell>
          <cell r="CH540" t="str">
            <v>-</v>
          </cell>
          <cell r="CI540" t="str">
            <v>-</v>
          </cell>
          <cell r="CJ540" t="str">
            <v>-</v>
          </cell>
          <cell r="CK540" t="str">
            <v>-</v>
          </cell>
          <cell r="CL540" t="str">
            <v>-</v>
          </cell>
          <cell r="CM540" t="str">
            <v>-</v>
          </cell>
          <cell r="CN540" t="str">
            <v>-</v>
          </cell>
          <cell r="CO540" t="str">
            <v>-</v>
          </cell>
          <cell r="CP540" t="str">
            <v>-</v>
          </cell>
          <cell r="CQ540" t="str">
            <v>-</v>
          </cell>
          <cell r="CR540" t="str">
            <v>-</v>
          </cell>
          <cell r="CS540" t="str">
            <v>-</v>
          </cell>
          <cell r="CT540" t="str">
            <v>-</v>
          </cell>
          <cell r="CU540" t="str">
            <v>SANTIAGO TENANGO</v>
          </cell>
          <cell r="CV540" t="str">
            <v>-</v>
          </cell>
          <cell r="CW540" t="str">
            <v>-</v>
          </cell>
          <cell r="CX540" t="str">
            <v>-</v>
          </cell>
          <cell r="CY540" t="str">
            <v>-</v>
          </cell>
          <cell r="CZ540" t="str">
            <v>-</v>
          </cell>
          <cell r="DB540" t="str">
            <v>-</v>
          </cell>
          <cell r="DC540" t="str">
            <v>-</v>
          </cell>
          <cell r="DD540" t="str">
            <v>-</v>
          </cell>
          <cell r="DE540" t="str">
            <v>-</v>
          </cell>
          <cell r="DF540" t="str">
            <v>-</v>
          </cell>
          <cell r="DG540" t="str">
            <v>-</v>
          </cell>
        </row>
        <row r="541">
          <cell r="AT541" t="str">
            <v>-</v>
          </cell>
          <cell r="AU541" t="str">
            <v>-</v>
          </cell>
          <cell r="AV541" t="str">
            <v>-</v>
          </cell>
          <cell r="AW541" t="str">
            <v>-</v>
          </cell>
          <cell r="AX541" t="str">
            <v>-</v>
          </cell>
          <cell r="AY541" t="str">
            <v>-</v>
          </cell>
          <cell r="AZ541" t="str">
            <v>-</v>
          </cell>
          <cell r="BA541" t="str">
            <v>-</v>
          </cell>
          <cell r="BB541" t="str">
            <v>-</v>
          </cell>
          <cell r="BC541" t="str">
            <v>-</v>
          </cell>
          <cell r="BD541" t="str">
            <v>-</v>
          </cell>
          <cell r="BE541" t="str">
            <v>-</v>
          </cell>
          <cell r="BF541" t="str">
            <v>-</v>
          </cell>
          <cell r="BG541" t="str">
            <v>-</v>
          </cell>
          <cell r="BH541" t="str">
            <v>-</v>
          </cell>
          <cell r="BI541" t="str">
            <v>-</v>
          </cell>
          <cell r="BJ541" t="str">
            <v>-</v>
          </cell>
          <cell r="BK541" t="str">
            <v>-</v>
          </cell>
          <cell r="BL541" t="str">
            <v>-</v>
          </cell>
          <cell r="BM541" t="str">
            <v>20488</v>
          </cell>
          <cell r="BN541" t="str">
            <v>-</v>
          </cell>
          <cell r="BO541" t="str">
            <v>-</v>
          </cell>
          <cell r="BP541" t="str">
            <v>-</v>
          </cell>
          <cell r="BQ541" t="str">
            <v>-</v>
          </cell>
          <cell r="BR541" t="str">
            <v>-</v>
          </cell>
          <cell r="BS541" t="str">
            <v>-</v>
          </cell>
          <cell r="BT541" t="str">
            <v>-</v>
          </cell>
          <cell r="BU541" t="str">
            <v>-</v>
          </cell>
          <cell r="BV541" t="str">
            <v>-</v>
          </cell>
          <cell r="BW541" t="str">
            <v>-</v>
          </cell>
          <cell r="BX541" t="str">
            <v>-</v>
          </cell>
          <cell r="BY541" t="str">
            <v>-</v>
          </cell>
          <cell r="CB541" t="str">
            <v>-</v>
          </cell>
          <cell r="CC541" t="str">
            <v>-</v>
          </cell>
          <cell r="CD541" t="str">
            <v>-</v>
          </cell>
          <cell r="CE541" t="str">
            <v>-</v>
          </cell>
          <cell r="CF541" t="str">
            <v>-</v>
          </cell>
          <cell r="CG541" t="str">
            <v>-</v>
          </cell>
          <cell r="CH541" t="str">
            <v>-</v>
          </cell>
          <cell r="CI541" t="str">
            <v>-</v>
          </cell>
          <cell r="CJ541" t="str">
            <v>-</v>
          </cell>
          <cell r="CK541" t="str">
            <v>-</v>
          </cell>
          <cell r="CL541" t="str">
            <v>-</v>
          </cell>
          <cell r="CM541" t="str">
            <v>-</v>
          </cell>
          <cell r="CN541" t="str">
            <v>-</v>
          </cell>
          <cell r="CO541" t="str">
            <v>-</v>
          </cell>
          <cell r="CP541" t="str">
            <v>-</v>
          </cell>
          <cell r="CQ541" t="str">
            <v>-</v>
          </cell>
          <cell r="CR541" t="str">
            <v>-</v>
          </cell>
          <cell r="CS541" t="str">
            <v>-</v>
          </cell>
          <cell r="CT541" t="str">
            <v>-</v>
          </cell>
          <cell r="CU541" t="str">
            <v>SANTIAGO TEPETLAPA</v>
          </cell>
          <cell r="CV541" t="str">
            <v>-</v>
          </cell>
          <cell r="CW541" t="str">
            <v>-</v>
          </cell>
          <cell r="CX541" t="str">
            <v>-</v>
          </cell>
          <cell r="CY541" t="str">
            <v>-</v>
          </cell>
          <cell r="CZ541" t="str">
            <v>-</v>
          </cell>
          <cell r="DB541" t="str">
            <v>-</v>
          </cell>
          <cell r="DC541" t="str">
            <v>-</v>
          </cell>
          <cell r="DD541" t="str">
            <v>-</v>
          </cell>
          <cell r="DE541" t="str">
            <v>-</v>
          </cell>
          <cell r="DF541" t="str">
            <v>-</v>
          </cell>
          <cell r="DG541" t="str">
            <v>-</v>
          </cell>
        </row>
        <row r="542">
          <cell r="AT542" t="str">
            <v>-</v>
          </cell>
          <cell r="AU542" t="str">
            <v>-</v>
          </cell>
          <cell r="AV542" t="str">
            <v>-</v>
          </cell>
          <cell r="AW542" t="str">
            <v>-</v>
          </cell>
          <cell r="AX542" t="str">
            <v>-</v>
          </cell>
          <cell r="AY542" t="str">
            <v>-</v>
          </cell>
          <cell r="AZ542" t="str">
            <v>-</v>
          </cell>
          <cell r="BA542" t="str">
            <v>-</v>
          </cell>
          <cell r="BB542" t="str">
            <v>-</v>
          </cell>
          <cell r="BC542" t="str">
            <v>-</v>
          </cell>
          <cell r="BD542" t="str">
            <v>-</v>
          </cell>
          <cell r="BE542" t="str">
            <v>-</v>
          </cell>
          <cell r="BF542" t="str">
            <v>-</v>
          </cell>
          <cell r="BG542" t="str">
            <v>-</v>
          </cell>
          <cell r="BH542" t="str">
            <v>-</v>
          </cell>
          <cell r="BI542" t="str">
            <v>-</v>
          </cell>
          <cell r="BJ542" t="str">
            <v>-</v>
          </cell>
          <cell r="BK542" t="str">
            <v>-</v>
          </cell>
          <cell r="BL542" t="str">
            <v>-</v>
          </cell>
          <cell r="BM542" t="str">
            <v>20489</v>
          </cell>
          <cell r="BN542" t="str">
            <v>-</v>
          </cell>
          <cell r="BO542" t="str">
            <v>-</v>
          </cell>
          <cell r="BP542" t="str">
            <v>-</v>
          </cell>
          <cell r="BQ542" t="str">
            <v>-</v>
          </cell>
          <cell r="BR542" t="str">
            <v>-</v>
          </cell>
          <cell r="BS542" t="str">
            <v>-</v>
          </cell>
          <cell r="BT542" t="str">
            <v>-</v>
          </cell>
          <cell r="BU542" t="str">
            <v>-</v>
          </cell>
          <cell r="BV542" t="str">
            <v>-</v>
          </cell>
          <cell r="BW542" t="str">
            <v>-</v>
          </cell>
          <cell r="BX542" t="str">
            <v>-</v>
          </cell>
          <cell r="BY542" t="str">
            <v>-</v>
          </cell>
          <cell r="CB542" t="str">
            <v>-</v>
          </cell>
          <cell r="CC542" t="str">
            <v>-</v>
          </cell>
          <cell r="CD542" t="str">
            <v>-</v>
          </cell>
          <cell r="CE542" t="str">
            <v>-</v>
          </cell>
          <cell r="CF542" t="str">
            <v>-</v>
          </cell>
          <cell r="CG542" t="str">
            <v>-</v>
          </cell>
          <cell r="CH542" t="str">
            <v>-</v>
          </cell>
          <cell r="CI542" t="str">
            <v>-</v>
          </cell>
          <cell r="CJ542" t="str">
            <v>-</v>
          </cell>
          <cell r="CK542" t="str">
            <v>-</v>
          </cell>
          <cell r="CL542" t="str">
            <v>-</v>
          </cell>
          <cell r="CM542" t="str">
            <v>-</v>
          </cell>
          <cell r="CN542" t="str">
            <v>-</v>
          </cell>
          <cell r="CO542" t="str">
            <v>-</v>
          </cell>
          <cell r="CP542" t="str">
            <v>-</v>
          </cell>
          <cell r="CQ542" t="str">
            <v>-</v>
          </cell>
          <cell r="CR542" t="str">
            <v>-</v>
          </cell>
          <cell r="CS542" t="str">
            <v>-</v>
          </cell>
          <cell r="CT542" t="str">
            <v>-</v>
          </cell>
          <cell r="CU542" t="str">
            <v>SANTIAGO TETEPEC</v>
          </cell>
          <cell r="CV542" t="str">
            <v>-</v>
          </cell>
          <cell r="CW542" t="str">
            <v>-</v>
          </cell>
          <cell r="CX542" t="str">
            <v>-</v>
          </cell>
          <cell r="CY542" t="str">
            <v>-</v>
          </cell>
          <cell r="CZ542" t="str">
            <v>-</v>
          </cell>
          <cell r="DB542" t="str">
            <v>-</v>
          </cell>
          <cell r="DC542" t="str">
            <v>-</v>
          </cell>
          <cell r="DD542" t="str">
            <v>-</v>
          </cell>
          <cell r="DE542" t="str">
            <v>-</v>
          </cell>
          <cell r="DF542" t="str">
            <v>-</v>
          </cell>
          <cell r="DG542" t="str">
            <v>-</v>
          </cell>
        </row>
        <row r="543">
          <cell r="AT543" t="str">
            <v>-</v>
          </cell>
          <cell r="AU543" t="str">
            <v>-</v>
          </cell>
          <cell r="AV543" t="str">
            <v>-</v>
          </cell>
          <cell r="AW543" t="str">
            <v>-</v>
          </cell>
          <cell r="AX543" t="str">
            <v>-</v>
          </cell>
          <cell r="AY543" t="str">
            <v>-</v>
          </cell>
          <cell r="AZ543" t="str">
            <v>-</v>
          </cell>
          <cell r="BA543" t="str">
            <v>-</v>
          </cell>
          <cell r="BB543" t="str">
            <v>-</v>
          </cell>
          <cell r="BC543" t="str">
            <v>-</v>
          </cell>
          <cell r="BD543" t="str">
            <v>-</v>
          </cell>
          <cell r="BE543" t="str">
            <v>-</v>
          </cell>
          <cell r="BF543" t="str">
            <v>-</v>
          </cell>
          <cell r="BG543" t="str">
            <v>-</v>
          </cell>
          <cell r="BH543" t="str">
            <v>-</v>
          </cell>
          <cell r="BI543" t="str">
            <v>-</v>
          </cell>
          <cell r="BJ543" t="str">
            <v>-</v>
          </cell>
          <cell r="BK543" t="str">
            <v>-</v>
          </cell>
          <cell r="BL543" t="str">
            <v>-</v>
          </cell>
          <cell r="BM543" t="str">
            <v>20490</v>
          </cell>
          <cell r="BN543" t="str">
            <v>-</v>
          </cell>
          <cell r="BO543" t="str">
            <v>-</v>
          </cell>
          <cell r="BP543" t="str">
            <v>-</v>
          </cell>
          <cell r="BQ543" t="str">
            <v>-</v>
          </cell>
          <cell r="BR543" t="str">
            <v>-</v>
          </cell>
          <cell r="BS543" t="str">
            <v>-</v>
          </cell>
          <cell r="BT543" t="str">
            <v>-</v>
          </cell>
          <cell r="BU543" t="str">
            <v>-</v>
          </cell>
          <cell r="BV543" t="str">
            <v>-</v>
          </cell>
          <cell r="BW543" t="str">
            <v>-</v>
          </cell>
          <cell r="BX543" t="str">
            <v>-</v>
          </cell>
          <cell r="BY543" t="str">
            <v>-</v>
          </cell>
          <cell r="CB543" t="str">
            <v>-</v>
          </cell>
          <cell r="CC543" t="str">
            <v>-</v>
          </cell>
          <cell r="CD543" t="str">
            <v>-</v>
          </cell>
          <cell r="CE543" t="str">
            <v>-</v>
          </cell>
          <cell r="CF543" t="str">
            <v>-</v>
          </cell>
          <cell r="CG543" t="str">
            <v>-</v>
          </cell>
          <cell r="CH543" t="str">
            <v>-</v>
          </cell>
          <cell r="CI543" t="str">
            <v>-</v>
          </cell>
          <cell r="CJ543" t="str">
            <v>-</v>
          </cell>
          <cell r="CK543" t="str">
            <v>-</v>
          </cell>
          <cell r="CL543" t="str">
            <v>-</v>
          </cell>
          <cell r="CM543" t="str">
            <v>-</v>
          </cell>
          <cell r="CN543" t="str">
            <v>-</v>
          </cell>
          <cell r="CO543" t="str">
            <v>-</v>
          </cell>
          <cell r="CP543" t="str">
            <v>-</v>
          </cell>
          <cell r="CQ543" t="str">
            <v>-</v>
          </cell>
          <cell r="CR543" t="str">
            <v>-</v>
          </cell>
          <cell r="CS543" t="str">
            <v>-</v>
          </cell>
          <cell r="CT543" t="str">
            <v>-</v>
          </cell>
          <cell r="CU543" t="str">
            <v>SANTIAGO TEXCALCINGO</v>
          </cell>
          <cell r="CV543" t="str">
            <v>-</v>
          </cell>
          <cell r="CW543" t="str">
            <v>-</v>
          </cell>
          <cell r="CX543" t="str">
            <v>-</v>
          </cell>
          <cell r="CY543" t="str">
            <v>-</v>
          </cell>
          <cell r="CZ543" t="str">
            <v>-</v>
          </cell>
          <cell r="DB543" t="str">
            <v>-</v>
          </cell>
          <cell r="DC543" t="str">
            <v>-</v>
          </cell>
          <cell r="DD543" t="str">
            <v>-</v>
          </cell>
          <cell r="DE543" t="str">
            <v>-</v>
          </cell>
          <cell r="DF543" t="str">
            <v>-</v>
          </cell>
          <cell r="DG543" t="str">
            <v>-</v>
          </cell>
        </row>
        <row r="544">
          <cell r="AT544" t="str">
            <v>-</v>
          </cell>
          <cell r="AU544" t="str">
            <v>-</v>
          </cell>
          <cell r="AV544" t="str">
            <v>-</v>
          </cell>
          <cell r="AW544" t="str">
            <v>-</v>
          </cell>
          <cell r="AX544" t="str">
            <v>-</v>
          </cell>
          <cell r="AY544" t="str">
            <v>-</v>
          </cell>
          <cell r="AZ544" t="str">
            <v>-</v>
          </cell>
          <cell r="BA544" t="str">
            <v>-</v>
          </cell>
          <cell r="BB544" t="str">
            <v>-</v>
          </cell>
          <cell r="BC544" t="str">
            <v>-</v>
          </cell>
          <cell r="BD544" t="str">
            <v>-</v>
          </cell>
          <cell r="BE544" t="str">
            <v>-</v>
          </cell>
          <cell r="BF544" t="str">
            <v>-</v>
          </cell>
          <cell r="BG544" t="str">
            <v>-</v>
          </cell>
          <cell r="BH544" t="str">
            <v>-</v>
          </cell>
          <cell r="BI544" t="str">
            <v>-</v>
          </cell>
          <cell r="BJ544" t="str">
            <v>-</v>
          </cell>
          <cell r="BK544" t="str">
            <v>-</v>
          </cell>
          <cell r="BL544" t="str">
            <v>-</v>
          </cell>
          <cell r="BM544" t="str">
            <v>20491</v>
          </cell>
          <cell r="BN544" t="str">
            <v>-</v>
          </cell>
          <cell r="BO544" t="str">
            <v>-</v>
          </cell>
          <cell r="BP544" t="str">
            <v>-</v>
          </cell>
          <cell r="BQ544" t="str">
            <v>-</v>
          </cell>
          <cell r="BR544" t="str">
            <v>-</v>
          </cell>
          <cell r="BS544" t="str">
            <v>-</v>
          </cell>
          <cell r="BT544" t="str">
            <v>-</v>
          </cell>
          <cell r="BU544" t="str">
            <v>-</v>
          </cell>
          <cell r="BV544" t="str">
            <v>-</v>
          </cell>
          <cell r="BW544" t="str">
            <v>-</v>
          </cell>
          <cell r="BX544" t="str">
            <v>-</v>
          </cell>
          <cell r="BY544" t="str">
            <v>-</v>
          </cell>
          <cell r="CB544" t="str">
            <v>-</v>
          </cell>
          <cell r="CC544" t="str">
            <v>-</v>
          </cell>
          <cell r="CD544" t="str">
            <v>-</v>
          </cell>
          <cell r="CE544" t="str">
            <v>-</v>
          </cell>
          <cell r="CF544" t="str">
            <v>-</v>
          </cell>
          <cell r="CG544" t="str">
            <v>-</v>
          </cell>
          <cell r="CH544" t="str">
            <v>-</v>
          </cell>
          <cell r="CI544" t="str">
            <v>-</v>
          </cell>
          <cell r="CJ544" t="str">
            <v>-</v>
          </cell>
          <cell r="CK544" t="str">
            <v>-</v>
          </cell>
          <cell r="CL544" t="str">
            <v>-</v>
          </cell>
          <cell r="CM544" t="str">
            <v>-</v>
          </cell>
          <cell r="CN544" t="str">
            <v>-</v>
          </cell>
          <cell r="CO544" t="str">
            <v>-</v>
          </cell>
          <cell r="CP544" t="str">
            <v>-</v>
          </cell>
          <cell r="CQ544" t="str">
            <v>-</v>
          </cell>
          <cell r="CR544" t="str">
            <v>-</v>
          </cell>
          <cell r="CS544" t="str">
            <v>-</v>
          </cell>
          <cell r="CT544" t="str">
            <v>-</v>
          </cell>
          <cell r="CU544" t="str">
            <v>SANTIAGO TEXTITLÁN</v>
          </cell>
          <cell r="CV544" t="str">
            <v>-</v>
          </cell>
          <cell r="CW544" t="str">
            <v>-</v>
          </cell>
          <cell r="CX544" t="str">
            <v>-</v>
          </cell>
          <cell r="CY544" t="str">
            <v>-</v>
          </cell>
          <cell r="CZ544" t="str">
            <v>-</v>
          </cell>
          <cell r="DB544" t="str">
            <v>-</v>
          </cell>
          <cell r="DC544" t="str">
            <v>-</v>
          </cell>
          <cell r="DD544" t="str">
            <v>-</v>
          </cell>
          <cell r="DE544" t="str">
            <v>-</v>
          </cell>
          <cell r="DF544" t="str">
            <v>-</v>
          </cell>
          <cell r="DG544" t="str">
            <v>-</v>
          </cell>
        </row>
        <row r="545">
          <cell r="AT545" t="str">
            <v>-</v>
          </cell>
          <cell r="AU545" t="str">
            <v>-</v>
          </cell>
          <cell r="AV545" t="str">
            <v>-</v>
          </cell>
          <cell r="AW545" t="str">
            <v>-</v>
          </cell>
          <cell r="AX545" t="str">
            <v>-</v>
          </cell>
          <cell r="AY545" t="str">
            <v>-</v>
          </cell>
          <cell r="AZ545" t="str">
            <v>-</v>
          </cell>
          <cell r="BA545" t="str">
            <v>-</v>
          </cell>
          <cell r="BB545" t="str">
            <v>-</v>
          </cell>
          <cell r="BC545" t="str">
            <v>-</v>
          </cell>
          <cell r="BD545" t="str">
            <v>-</v>
          </cell>
          <cell r="BE545" t="str">
            <v>-</v>
          </cell>
          <cell r="BF545" t="str">
            <v>-</v>
          </cell>
          <cell r="BG545" t="str">
            <v>-</v>
          </cell>
          <cell r="BH545" t="str">
            <v>-</v>
          </cell>
          <cell r="BI545" t="str">
            <v>-</v>
          </cell>
          <cell r="BJ545" t="str">
            <v>-</v>
          </cell>
          <cell r="BK545" t="str">
            <v>-</v>
          </cell>
          <cell r="BL545" t="str">
            <v>-</v>
          </cell>
          <cell r="BM545" t="str">
            <v>20492</v>
          </cell>
          <cell r="BN545" t="str">
            <v>-</v>
          </cell>
          <cell r="BO545" t="str">
            <v>-</v>
          </cell>
          <cell r="BP545" t="str">
            <v>-</v>
          </cell>
          <cell r="BQ545" t="str">
            <v>-</v>
          </cell>
          <cell r="BR545" t="str">
            <v>-</v>
          </cell>
          <cell r="BS545" t="str">
            <v>-</v>
          </cell>
          <cell r="BT545" t="str">
            <v>-</v>
          </cell>
          <cell r="BU545" t="str">
            <v>-</v>
          </cell>
          <cell r="BV545" t="str">
            <v>-</v>
          </cell>
          <cell r="BW545" t="str">
            <v>-</v>
          </cell>
          <cell r="BX545" t="str">
            <v>-</v>
          </cell>
          <cell r="BY545" t="str">
            <v>-</v>
          </cell>
          <cell r="CB545" t="str">
            <v>-</v>
          </cell>
          <cell r="CC545" t="str">
            <v>-</v>
          </cell>
          <cell r="CD545" t="str">
            <v>-</v>
          </cell>
          <cell r="CE545" t="str">
            <v>-</v>
          </cell>
          <cell r="CF545" t="str">
            <v>-</v>
          </cell>
          <cell r="CG545" t="str">
            <v>-</v>
          </cell>
          <cell r="CH545" t="str">
            <v>-</v>
          </cell>
          <cell r="CI545" t="str">
            <v>-</v>
          </cell>
          <cell r="CJ545" t="str">
            <v>-</v>
          </cell>
          <cell r="CK545" t="str">
            <v>-</v>
          </cell>
          <cell r="CL545" t="str">
            <v>-</v>
          </cell>
          <cell r="CM545" t="str">
            <v>-</v>
          </cell>
          <cell r="CN545" t="str">
            <v>-</v>
          </cell>
          <cell r="CO545" t="str">
            <v>-</v>
          </cell>
          <cell r="CP545" t="str">
            <v>-</v>
          </cell>
          <cell r="CQ545" t="str">
            <v>-</v>
          </cell>
          <cell r="CR545" t="str">
            <v>-</v>
          </cell>
          <cell r="CS545" t="str">
            <v>-</v>
          </cell>
          <cell r="CT545" t="str">
            <v>-</v>
          </cell>
          <cell r="CU545" t="str">
            <v>SANTIAGO TILANTONGO</v>
          </cell>
          <cell r="CV545" t="str">
            <v>-</v>
          </cell>
          <cell r="CW545" t="str">
            <v>-</v>
          </cell>
          <cell r="CX545" t="str">
            <v>-</v>
          </cell>
          <cell r="CY545" t="str">
            <v>-</v>
          </cell>
          <cell r="CZ545" t="str">
            <v>-</v>
          </cell>
          <cell r="DB545" t="str">
            <v>-</v>
          </cell>
          <cell r="DC545" t="str">
            <v>-</v>
          </cell>
          <cell r="DD545" t="str">
            <v>-</v>
          </cell>
          <cell r="DE545" t="str">
            <v>-</v>
          </cell>
          <cell r="DF545" t="str">
            <v>-</v>
          </cell>
          <cell r="DG545" t="str">
            <v>-</v>
          </cell>
        </row>
        <row r="546">
          <cell r="AT546" t="str">
            <v>-</v>
          </cell>
          <cell r="AU546" t="str">
            <v>-</v>
          </cell>
          <cell r="AV546" t="str">
            <v>-</v>
          </cell>
          <cell r="AW546" t="str">
            <v>-</v>
          </cell>
          <cell r="AX546" t="str">
            <v>-</v>
          </cell>
          <cell r="AY546" t="str">
            <v>-</v>
          </cell>
          <cell r="AZ546" t="str">
            <v>-</v>
          </cell>
          <cell r="BA546" t="str">
            <v>-</v>
          </cell>
          <cell r="BB546" t="str">
            <v>-</v>
          </cell>
          <cell r="BC546" t="str">
            <v>-</v>
          </cell>
          <cell r="BD546" t="str">
            <v>-</v>
          </cell>
          <cell r="BE546" t="str">
            <v>-</v>
          </cell>
          <cell r="BF546" t="str">
            <v>-</v>
          </cell>
          <cell r="BG546" t="str">
            <v>-</v>
          </cell>
          <cell r="BH546" t="str">
            <v>-</v>
          </cell>
          <cell r="BI546" t="str">
            <v>-</v>
          </cell>
          <cell r="BJ546" t="str">
            <v>-</v>
          </cell>
          <cell r="BK546" t="str">
            <v>-</v>
          </cell>
          <cell r="BL546" t="str">
            <v>-</v>
          </cell>
          <cell r="BM546" t="str">
            <v>20493</v>
          </cell>
          <cell r="BN546" t="str">
            <v>-</v>
          </cell>
          <cell r="BO546" t="str">
            <v>-</v>
          </cell>
          <cell r="BP546" t="str">
            <v>-</v>
          </cell>
          <cell r="BQ546" t="str">
            <v>-</v>
          </cell>
          <cell r="BR546" t="str">
            <v>-</v>
          </cell>
          <cell r="BS546" t="str">
            <v>-</v>
          </cell>
          <cell r="BT546" t="str">
            <v>-</v>
          </cell>
          <cell r="BU546" t="str">
            <v>-</v>
          </cell>
          <cell r="BV546" t="str">
            <v>-</v>
          </cell>
          <cell r="BW546" t="str">
            <v>-</v>
          </cell>
          <cell r="BX546" t="str">
            <v>-</v>
          </cell>
          <cell r="BY546" t="str">
            <v>-</v>
          </cell>
          <cell r="CB546" t="str">
            <v>-</v>
          </cell>
          <cell r="CC546" t="str">
            <v>-</v>
          </cell>
          <cell r="CD546" t="str">
            <v>-</v>
          </cell>
          <cell r="CE546" t="str">
            <v>-</v>
          </cell>
          <cell r="CF546" t="str">
            <v>-</v>
          </cell>
          <cell r="CG546" t="str">
            <v>-</v>
          </cell>
          <cell r="CH546" t="str">
            <v>-</v>
          </cell>
          <cell r="CI546" t="str">
            <v>-</v>
          </cell>
          <cell r="CJ546" t="str">
            <v>-</v>
          </cell>
          <cell r="CK546" t="str">
            <v>-</v>
          </cell>
          <cell r="CL546" t="str">
            <v>-</v>
          </cell>
          <cell r="CM546" t="str">
            <v>-</v>
          </cell>
          <cell r="CN546" t="str">
            <v>-</v>
          </cell>
          <cell r="CO546" t="str">
            <v>-</v>
          </cell>
          <cell r="CP546" t="str">
            <v>-</v>
          </cell>
          <cell r="CQ546" t="str">
            <v>-</v>
          </cell>
          <cell r="CR546" t="str">
            <v>-</v>
          </cell>
          <cell r="CS546" t="str">
            <v>-</v>
          </cell>
          <cell r="CT546" t="str">
            <v>-</v>
          </cell>
          <cell r="CU546" t="str">
            <v>SANTIAGO TILLO</v>
          </cell>
          <cell r="CV546" t="str">
            <v>-</v>
          </cell>
          <cell r="CW546" t="str">
            <v>-</v>
          </cell>
          <cell r="CX546" t="str">
            <v>-</v>
          </cell>
          <cell r="CY546" t="str">
            <v>-</v>
          </cell>
          <cell r="CZ546" t="str">
            <v>-</v>
          </cell>
          <cell r="DB546" t="str">
            <v>-</v>
          </cell>
          <cell r="DC546" t="str">
            <v>-</v>
          </cell>
          <cell r="DD546" t="str">
            <v>-</v>
          </cell>
          <cell r="DE546" t="str">
            <v>-</v>
          </cell>
          <cell r="DF546" t="str">
            <v>-</v>
          </cell>
          <cell r="DG546" t="str">
            <v>-</v>
          </cell>
        </row>
        <row r="547">
          <cell r="AT547" t="str">
            <v>-</v>
          </cell>
          <cell r="AU547" t="str">
            <v>-</v>
          </cell>
          <cell r="AV547" t="str">
            <v>-</v>
          </cell>
          <cell r="AW547" t="str">
            <v>-</v>
          </cell>
          <cell r="AX547" t="str">
            <v>-</v>
          </cell>
          <cell r="AY547" t="str">
            <v>-</v>
          </cell>
          <cell r="AZ547" t="str">
            <v>-</v>
          </cell>
          <cell r="BA547" t="str">
            <v>-</v>
          </cell>
          <cell r="BB547" t="str">
            <v>-</v>
          </cell>
          <cell r="BC547" t="str">
            <v>-</v>
          </cell>
          <cell r="BD547" t="str">
            <v>-</v>
          </cell>
          <cell r="BE547" t="str">
            <v>-</v>
          </cell>
          <cell r="BF547" t="str">
            <v>-</v>
          </cell>
          <cell r="BG547" t="str">
            <v>-</v>
          </cell>
          <cell r="BH547" t="str">
            <v>-</v>
          </cell>
          <cell r="BI547" t="str">
            <v>-</v>
          </cell>
          <cell r="BJ547" t="str">
            <v>-</v>
          </cell>
          <cell r="BK547" t="str">
            <v>-</v>
          </cell>
          <cell r="BL547" t="str">
            <v>-</v>
          </cell>
          <cell r="BM547" t="str">
            <v>20494</v>
          </cell>
          <cell r="BN547" t="str">
            <v>-</v>
          </cell>
          <cell r="BO547" t="str">
            <v>-</v>
          </cell>
          <cell r="BP547" t="str">
            <v>-</v>
          </cell>
          <cell r="BQ547" t="str">
            <v>-</v>
          </cell>
          <cell r="BR547" t="str">
            <v>-</v>
          </cell>
          <cell r="BS547" t="str">
            <v>-</v>
          </cell>
          <cell r="BT547" t="str">
            <v>-</v>
          </cell>
          <cell r="BU547" t="str">
            <v>-</v>
          </cell>
          <cell r="BV547" t="str">
            <v>-</v>
          </cell>
          <cell r="BW547" t="str">
            <v>-</v>
          </cell>
          <cell r="BX547" t="str">
            <v>-</v>
          </cell>
          <cell r="BY547" t="str">
            <v>-</v>
          </cell>
          <cell r="CB547" t="str">
            <v>-</v>
          </cell>
          <cell r="CC547" t="str">
            <v>-</v>
          </cell>
          <cell r="CD547" t="str">
            <v>-</v>
          </cell>
          <cell r="CE547" t="str">
            <v>-</v>
          </cell>
          <cell r="CF547" t="str">
            <v>-</v>
          </cell>
          <cell r="CG547" t="str">
            <v>-</v>
          </cell>
          <cell r="CH547" t="str">
            <v>-</v>
          </cell>
          <cell r="CI547" t="str">
            <v>-</v>
          </cell>
          <cell r="CJ547" t="str">
            <v>-</v>
          </cell>
          <cell r="CK547" t="str">
            <v>-</v>
          </cell>
          <cell r="CL547" t="str">
            <v>-</v>
          </cell>
          <cell r="CM547" t="str">
            <v>-</v>
          </cell>
          <cell r="CN547" t="str">
            <v>-</v>
          </cell>
          <cell r="CO547" t="str">
            <v>-</v>
          </cell>
          <cell r="CP547" t="str">
            <v>-</v>
          </cell>
          <cell r="CQ547" t="str">
            <v>-</v>
          </cell>
          <cell r="CR547" t="str">
            <v>-</v>
          </cell>
          <cell r="CS547" t="str">
            <v>-</v>
          </cell>
          <cell r="CT547" t="str">
            <v>-</v>
          </cell>
          <cell r="CU547" t="str">
            <v>SANTIAGO TLAZOYALTEPEC</v>
          </cell>
          <cell r="CV547" t="str">
            <v>-</v>
          </cell>
          <cell r="CW547" t="str">
            <v>-</v>
          </cell>
          <cell r="CX547" t="str">
            <v>-</v>
          </cell>
          <cell r="CY547" t="str">
            <v>-</v>
          </cell>
          <cell r="CZ547" t="str">
            <v>-</v>
          </cell>
          <cell r="DB547" t="str">
            <v>-</v>
          </cell>
          <cell r="DC547" t="str">
            <v>-</v>
          </cell>
          <cell r="DD547" t="str">
            <v>-</v>
          </cell>
          <cell r="DE547" t="str">
            <v>-</v>
          </cell>
          <cell r="DF547" t="str">
            <v>-</v>
          </cell>
          <cell r="DG547" t="str">
            <v>-</v>
          </cell>
        </row>
        <row r="548">
          <cell r="AT548" t="str">
            <v>-</v>
          </cell>
          <cell r="AU548" t="str">
            <v>-</v>
          </cell>
          <cell r="AV548" t="str">
            <v>-</v>
          </cell>
          <cell r="AW548" t="str">
            <v>-</v>
          </cell>
          <cell r="AX548" t="str">
            <v>-</v>
          </cell>
          <cell r="AY548" t="str">
            <v>-</v>
          </cell>
          <cell r="AZ548" t="str">
            <v>-</v>
          </cell>
          <cell r="BA548" t="str">
            <v>-</v>
          </cell>
          <cell r="BB548" t="str">
            <v>-</v>
          </cell>
          <cell r="BC548" t="str">
            <v>-</v>
          </cell>
          <cell r="BD548" t="str">
            <v>-</v>
          </cell>
          <cell r="BE548" t="str">
            <v>-</v>
          </cell>
          <cell r="BF548" t="str">
            <v>-</v>
          </cell>
          <cell r="BG548" t="str">
            <v>-</v>
          </cell>
          <cell r="BH548" t="str">
            <v>-</v>
          </cell>
          <cell r="BI548" t="str">
            <v>-</v>
          </cell>
          <cell r="BJ548" t="str">
            <v>-</v>
          </cell>
          <cell r="BK548" t="str">
            <v>-</v>
          </cell>
          <cell r="BL548" t="str">
            <v>-</v>
          </cell>
          <cell r="BM548" t="str">
            <v>20495</v>
          </cell>
          <cell r="BN548" t="str">
            <v>-</v>
          </cell>
          <cell r="BO548" t="str">
            <v>-</v>
          </cell>
          <cell r="BP548" t="str">
            <v>-</v>
          </cell>
          <cell r="BQ548" t="str">
            <v>-</v>
          </cell>
          <cell r="BR548" t="str">
            <v>-</v>
          </cell>
          <cell r="BS548" t="str">
            <v>-</v>
          </cell>
          <cell r="BT548" t="str">
            <v>-</v>
          </cell>
          <cell r="BU548" t="str">
            <v>-</v>
          </cell>
          <cell r="BV548" t="str">
            <v>-</v>
          </cell>
          <cell r="BW548" t="str">
            <v>-</v>
          </cell>
          <cell r="BX548" t="str">
            <v>-</v>
          </cell>
          <cell r="BY548" t="str">
            <v>-</v>
          </cell>
          <cell r="CB548" t="str">
            <v>-</v>
          </cell>
          <cell r="CC548" t="str">
            <v>-</v>
          </cell>
          <cell r="CD548" t="str">
            <v>-</v>
          </cell>
          <cell r="CE548" t="str">
            <v>-</v>
          </cell>
          <cell r="CF548" t="str">
            <v>-</v>
          </cell>
          <cell r="CG548" t="str">
            <v>-</v>
          </cell>
          <cell r="CH548" t="str">
            <v>-</v>
          </cell>
          <cell r="CI548" t="str">
            <v>-</v>
          </cell>
          <cell r="CJ548" t="str">
            <v>-</v>
          </cell>
          <cell r="CK548" t="str">
            <v>-</v>
          </cell>
          <cell r="CL548" t="str">
            <v>-</v>
          </cell>
          <cell r="CM548" t="str">
            <v>-</v>
          </cell>
          <cell r="CN548" t="str">
            <v>-</v>
          </cell>
          <cell r="CO548" t="str">
            <v>-</v>
          </cell>
          <cell r="CP548" t="str">
            <v>-</v>
          </cell>
          <cell r="CQ548" t="str">
            <v>-</v>
          </cell>
          <cell r="CR548" t="str">
            <v>-</v>
          </cell>
          <cell r="CS548" t="str">
            <v>-</v>
          </cell>
          <cell r="CT548" t="str">
            <v>-</v>
          </cell>
          <cell r="CU548" t="str">
            <v>SANTIAGO XANICA</v>
          </cell>
          <cell r="CV548" t="str">
            <v>-</v>
          </cell>
          <cell r="CW548" t="str">
            <v>-</v>
          </cell>
          <cell r="CX548" t="str">
            <v>-</v>
          </cell>
          <cell r="CY548" t="str">
            <v>-</v>
          </cell>
          <cell r="CZ548" t="str">
            <v>-</v>
          </cell>
          <cell r="DB548" t="str">
            <v>-</v>
          </cell>
          <cell r="DC548" t="str">
            <v>-</v>
          </cell>
          <cell r="DD548" t="str">
            <v>-</v>
          </cell>
          <cell r="DE548" t="str">
            <v>-</v>
          </cell>
          <cell r="DF548" t="str">
            <v>-</v>
          </cell>
          <cell r="DG548" t="str">
            <v>-</v>
          </cell>
        </row>
        <row r="549">
          <cell r="AT549" t="str">
            <v>-</v>
          </cell>
          <cell r="AU549" t="str">
            <v>-</v>
          </cell>
          <cell r="AV549" t="str">
            <v>-</v>
          </cell>
          <cell r="AW549" t="str">
            <v>-</v>
          </cell>
          <cell r="AX549" t="str">
            <v>-</v>
          </cell>
          <cell r="AY549" t="str">
            <v>-</v>
          </cell>
          <cell r="AZ549" t="str">
            <v>-</v>
          </cell>
          <cell r="BA549" t="str">
            <v>-</v>
          </cell>
          <cell r="BB549" t="str">
            <v>-</v>
          </cell>
          <cell r="BC549" t="str">
            <v>-</v>
          </cell>
          <cell r="BD549" t="str">
            <v>-</v>
          </cell>
          <cell r="BE549" t="str">
            <v>-</v>
          </cell>
          <cell r="BF549" t="str">
            <v>-</v>
          </cell>
          <cell r="BG549" t="str">
            <v>-</v>
          </cell>
          <cell r="BH549" t="str">
            <v>-</v>
          </cell>
          <cell r="BI549" t="str">
            <v>-</v>
          </cell>
          <cell r="BJ549" t="str">
            <v>-</v>
          </cell>
          <cell r="BK549" t="str">
            <v>-</v>
          </cell>
          <cell r="BL549" t="str">
            <v>-</v>
          </cell>
          <cell r="BM549" t="str">
            <v>20496</v>
          </cell>
          <cell r="BN549" t="str">
            <v>-</v>
          </cell>
          <cell r="BO549" t="str">
            <v>-</v>
          </cell>
          <cell r="BP549" t="str">
            <v>-</v>
          </cell>
          <cell r="BQ549" t="str">
            <v>-</v>
          </cell>
          <cell r="BR549" t="str">
            <v>-</v>
          </cell>
          <cell r="BS549" t="str">
            <v>-</v>
          </cell>
          <cell r="BT549" t="str">
            <v>-</v>
          </cell>
          <cell r="BU549" t="str">
            <v>-</v>
          </cell>
          <cell r="BV549" t="str">
            <v>-</v>
          </cell>
          <cell r="BW549" t="str">
            <v>-</v>
          </cell>
          <cell r="BX549" t="str">
            <v>-</v>
          </cell>
          <cell r="BY549" t="str">
            <v>-</v>
          </cell>
          <cell r="CB549" t="str">
            <v>-</v>
          </cell>
          <cell r="CC549" t="str">
            <v>-</v>
          </cell>
          <cell r="CD549" t="str">
            <v>-</v>
          </cell>
          <cell r="CE549" t="str">
            <v>-</v>
          </cell>
          <cell r="CF549" t="str">
            <v>-</v>
          </cell>
          <cell r="CG549" t="str">
            <v>-</v>
          </cell>
          <cell r="CH549" t="str">
            <v>-</v>
          </cell>
          <cell r="CI549" t="str">
            <v>-</v>
          </cell>
          <cell r="CJ549" t="str">
            <v>-</v>
          </cell>
          <cell r="CK549" t="str">
            <v>-</v>
          </cell>
          <cell r="CL549" t="str">
            <v>-</v>
          </cell>
          <cell r="CM549" t="str">
            <v>-</v>
          </cell>
          <cell r="CN549" t="str">
            <v>-</v>
          </cell>
          <cell r="CO549" t="str">
            <v>-</v>
          </cell>
          <cell r="CP549" t="str">
            <v>-</v>
          </cell>
          <cell r="CQ549" t="str">
            <v>-</v>
          </cell>
          <cell r="CR549" t="str">
            <v>-</v>
          </cell>
          <cell r="CS549" t="str">
            <v>-</v>
          </cell>
          <cell r="CT549" t="str">
            <v>-</v>
          </cell>
          <cell r="CU549" t="str">
            <v>SANTIAGO XIACUÍ</v>
          </cell>
          <cell r="CV549" t="str">
            <v>-</v>
          </cell>
          <cell r="CW549" t="str">
            <v>-</v>
          </cell>
          <cell r="CX549" t="str">
            <v>-</v>
          </cell>
          <cell r="CY549" t="str">
            <v>-</v>
          </cell>
          <cell r="CZ549" t="str">
            <v>-</v>
          </cell>
          <cell r="DB549" t="str">
            <v>-</v>
          </cell>
          <cell r="DC549" t="str">
            <v>-</v>
          </cell>
          <cell r="DD549" t="str">
            <v>-</v>
          </cell>
          <cell r="DE549" t="str">
            <v>-</v>
          </cell>
          <cell r="DF549" t="str">
            <v>-</v>
          </cell>
          <cell r="DG549" t="str">
            <v>-</v>
          </cell>
        </row>
        <row r="550">
          <cell r="AT550" t="str">
            <v>-</v>
          </cell>
          <cell r="AU550" t="str">
            <v>-</v>
          </cell>
          <cell r="AV550" t="str">
            <v>-</v>
          </cell>
          <cell r="AW550" t="str">
            <v>-</v>
          </cell>
          <cell r="AX550" t="str">
            <v>-</v>
          </cell>
          <cell r="AY550" t="str">
            <v>-</v>
          </cell>
          <cell r="AZ550" t="str">
            <v>-</v>
          </cell>
          <cell r="BA550" t="str">
            <v>-</v>
          </cell>
          <cell r="BB550" t="str">
            <v>-</v>
          </cell>
          <cell r="BC550" t="str">
            <v>-</v>
          </cell>
          <cell r="BD550" t="str">
            <v>-</v>
          </cell>
          <cell r="BE550" t="str">
            <v>-</v>
          </cell>
          <cell r="BF550" t="str">
            <v>-</v>
          </cell>
          <cell r="BG550" t="str">
            <v>-</v>
          </cell>
          <cell r="BH550" t="str">
            <v>-</v>
          </cell>
          <cell r="BI550" t="str">
            <v>-</v>
          </cell>
          <cell r="BJ550" t="str">
            <v>-</v>
          </cell>
          <cell r="BK550" t="str">
            <v>-</v>
          </cell>
          <cell r="BL550" t="str">
            <v>-</v>
          </cell>
          <cell r="BM550" t="str">
            <v>20497</v>
          </cell>
          <cell r="BN550" t="str">
            <v>-</v>
          </cell>
          <cell r="BO550" t="str">
            <v>-</v>
          </cell>
          <cell r="BP550" t="str">
            <v>-</v>
          </cell>
          <cell r="BQ550" t="str">
            <v>-</v>
          </cell>
          <cell r="BR550" t="str">
            <v>-</v>
          </cell>
          <cell r="BS550" t="str">
            <v>-</v>
          </cell>
          <cell r="BT550" t="str">
            <v>-</v>
          </cell>
          <cell r="BU550" t="str">
            <v>-</v>
          </cell>
          <cell r="BV550" t="str">
            <v>-</v>
          </cell>
          <cell r="BW550" t="str">
            <v>-</v>
          </cell>
          <cell r="BX550" t="str">
            <v>-</v>
          </cell>
          <cell r="BY550" t="str">
            <v>-</v>
          </cell>
          <cell r="CB550" t="str">
            <v>-</v>
          </cell>
          <cell r="CC550" t="str">
            <v>-</v>
          </cell>
          <cell r="CD550" t="str">
            <v>-</v>
          </cell>
          <cell r="CE550" t="str">
            <v>-</v>
          </cell>
          <cell r="CF550" t="str">
            <v>-</v>
          </cell>
          <cell r="CG550" t="str">
            <v>-</v>
          </cell>
          <cell r="CH550" t="str">
            <v>-</v>
          </cell>
          <cell r="CI550" t="str">
            <v>-</v>
          </cell>
          <cell r="CJ550" t="str">
            <v>-</v>
          </cell>
          <cell r="CK550" t="str">
            <v>-</v>
          </cell>
          <cell r="CL550" t="str">
            <v>-</v>
          </cell>
          <cell r="CM550" t="str">
            <v>-</v>
          </cell>
          <cell r="CN550" t="str">
            <v>-</v>
          </cell>
          <cell r="CO550" t="str">
            <v>-</v>
          </cell>
          <cell r="CP550" t="str">
            <v>-</v>
          </cell>
          <cell r="CQ550" t="str">
            <v>-</v>
          </cell>
          <cell r="CR550" t="str">
            <v>-</v>
          </cell>
          <cell r="CS550" t="str">
            <v>-</v>
          </cell>
          <cell r="CT550" t="str">
            <v>-</v>
          </cell>
          <cell r="CU550" t="str">
            <v>SANTIAGO YAITEPEC</v>
          </cell>
          <cell r="CV550" t="str">
            <v>-</v>
          </cell>
          <cell r="CW550" t="str">
            <v>-</v>
          </cell>
          <cell r="CX550" t="str">
            <v>-</v>
          </cell>
          <cell r="CY550" t="str">
            <v>-</v>
          </cell>
          <cell r="CZ550" t="str">
            <v>-</v>
          </cell>
          <cell r="DB550" t="str">
            <v>-</v>
          </cell>
          <cell r="DC550" t="str">
            <v>-</v>
          </cell>
          <cell r="DD550" t="str">
            <v>-</v>
          </cell>
          <cell r="DE550" t="str">
            <v>-</v>
          </cell>
          <cell r="DF550" t="str">
            <v>-</v>
          </cell>
          <cell r="DG550" t="str">
            <v>-</v>
          </cell>
        </row>
        <row r="551">
          <cell r="AT551" t="str">
            <v>-</v>
          </cell>
          <cell r="AU551" t="str">
            <v>-</v>
          </cell>
          <cell r="AV551" t="str">
            <v>-</v>
          </cell>
          <cell r="AW551" t="str">
            <v>-</v>
          </cell>
          <cell r="AX551" t="str">
            <v>-</v>
          </cell>
          <cell r="AY551" t="str">
            <v>-</v>
          </cell>
          <cell r="AZ551" t="str">
            <v>-</v>
          </cell>
          <cell r="BA551" t="str">
            <v>-</v>
          </cell>
          <cell r="BB551" t="str">
            <v>-</v>
          </cell>
          <cell r="BC551" t="str">
            <v>-</v>
          </cell>
          <cell r="BD551" t="str">
            <v>-</v>
          </cell>
          <cell r="BE551" t="str">
            <v>-</v>
          </cell>
          <cell r="BF551" t="str">
            <v>-</v>
          </cell>
          <cell r="BG551" t="str">
            <v>-</v>
          </cell>
          <cell r="BH551" t="str">
            <v>-</v>
          </cell>
          <cell r="BI551" t="str">
            <v>-</v>
          </cell>
          <cell r="BJ551" t="str">
            <v>-</v>
          </cell>
          <cell r="BK551" t="str">
            <v>-</v>
          </cell>
          <cell r="BL551" t="str">
            <v>-</v>
          </cell>
          <cell r="BM551" t="str">
            <v>20498</v>
          </cell>
          <cell r="BN551" t="str">
            <v>-</v>
          </cell>
          <cell r="BO551" t="str">
            <v>-</v>
          </cell>
          <cell r="BP551" t="str">
            <v>-</v>
          </cell>
          <cell r="BQ551" t="str">
            <v>-</v>
          </cell>
          <cell r="BR551" t="str">
            <v>-</v>
          </cell>
          <cell r="BS551" t="str">
            <v>-</v>
          </cell>
          <cell r="BT551" t="str">
            <v>-</v>
          </cell>
          <cell r="BU551" t="str">
            <v>-</v>
          </cell>
          <cell r="BV551" t="str">
            <v>-</v>
          </cell>
          <cell r="BW551" t="str">
            <v>-</v>
          </cell>
          <cell r="BX551" t="str">
            <v>-</v>
          </cell>
          <cell r="BY551" t="str">
            <v>-</v>
          </cell>
          <cell r="CB551" t="str">
            <v>-</v>
          </cell>
          <cell r="CC551" t="str">
            <v>-</v>
          </cell>
          <cell r="CD551" t="str">
            <v>-</v>
          </cell>
          <cell r="CE551" t="str">
            <v>-</v>
          </cell>
          <cell r="CF551" t="str">
            <v>-</v>
          </cell>
          <cell r="CG551" t="str">
            <v>-</v>
          </cell>
          <cell r="CH551" t="str">
            <v>-</v>
          </cell>
          <cell r="CI551" t="str">
            <v>-</v>
          </cell>
          <cell r="CJ551" t="str">
            <v>-</v>
          </cell>
          <cell r="CK551" t="str">
            <v>-</v>
          </cell>
          <cell r="CL551" t="str">
            <v>-</v>
          </cell>
          <cell r="CM551" t="str">
            <v>-</v>
          </cell>
          <cell r="CN551" t="str">
            <v>-</v>
          </cell>
          <cell r="CO551" t="str">
            <v>-</v>
          </cell>
          <cell r="CP551" t="str">
            <v>-</v>
          </cell>
          <cell r="CQ551" t="str">
            <v>-</v>
          </cell>
          <cell r="CR551" t="str">
            <v>-</v>
          </cell>
          <cell r="CS551" t="str">
            <v>-</v>
          </cell>
          <cell r="CT551" t="str">
            <v>-</v>
          </cell>
          <cell r="CU551" t="str">
            <v>SANTIAGO YAVEO</v>
          </cell>
          <cell r="CV551" t="str">
            <v>-</v>
          </cell>
          <cell r="CW551" t="str">
            <v>-</v>
          </cell>
          <cell r="CX551" t="str">
            <v>-</v>
          </cell>
          <cell r="CY551" t="str">
            <v>-</v>
          </cell>
          <cell r="CZ551" t="str">
            <v>-</v>
          </cell>
          <cell r="DB551" t="str">
            <v>-</v>
          </cell>
          <cell r="DC551" t="str">
            <v>-</v>
          </cell>
          <cell r="DD551" t="str">
            <v>-</v>
          </cell>
          <cell r="DE551" t="str">
            <v>-</v>
          </cell>
          <cell r="DF551" t="str">
            <v>-</v>
          </cell>
          <cell r="DG551" t="str">
            <v>-</v>
          </cell>
        </row>
        <row r="552">
          <cell r="AT552" t="str">
            <v>-</v>
          </cell>
          <cell r="AU552" t="str">
            <v>-</v>
          </cell>
          <cell r="AV552" t="str">
            <v>-</v>
          </cell>
          <cell r="AW552" t="str">
            <v>-</v>
          </cell>
          <cell r="AX552" t="str">
            <v>-</v>
          </cell>
          <cell r="AY552" t="str">
            <v>-</v>
          </cell>
          <cell r="AZ552" t="str">
            <v>-</v>
          </cell>
          <cell r="BA552" t="str">
            <v>-</v>
          </cell>
          <cell r="BB552" t="str">
            <v>-</v>
          </cell>
          <cell r="BC552" t="str">
            <v>-</v>
          </cell>
          <cell r="BD552" t="str">
            <v>-</v>
          </cell>
          <cell r="BE552" t="str">
            <v>-</v>
          </cell>
          <cell r="BF552" t="str">
            <v>-</v>
          </cell>
          <cell r="BG552" t="str">
            <v>-</v>
          </cell>
          <cell r="BH552" t="str">
            <v>-</v>
          </cell>
          <cell r="BI552" t="str">
            <v>-</v>
          </cell>
          <cell r="BJ552" t="str">
            <v>-</v>
          </cell>
          <cell r="BK552" t="str">
            <v>-</v>
          </cell>
          <cell r="BL552" t="str">
            <v>-</v>
          </cell>
          <cell r="BM552" t="str">
            <v>20499</v>
          </cell>
          <cell r="BN552" t="str">
            <v>-</v>
          </cell>
          <cell r="BO552" t="str">
            <v>-</v>
          </cell>
          <cell r="BP552" t="str">
            <v>-</v>
          </cell>
          <cell r="BQ552" t="str">
            <v>-</v>
          </cell>
          <cell r="BR552" t="str">
            <v>-</v>
          </cell>
          <cell r="BS552" t="str">
            <v>-</v>
          </cell>
          <cell r="BT552" t="str">
            <v>-</v>
          </cell>
          <cell r="BU552" t="str">
            <v>-</v>
          </cell>
          <cell r="BV552" t="str">
            <v>-</v>
          </cell>
          <cell r="BW552" t="str">
            <v>-</v>
          </cell>
          <cell r="BX552" t="str">
            <v>-</v>
          </cell>
          <cell r="BY552" t="str">
            <v>-</v>
          </cell>
          <cell r="CB552" t="str">
            <v>-</v>
          </cell>
          <cell r="CC552" t="str">
            <v>-</v>
          </cell>
          <cell r="CD552" t="str">
            <v>-</v>
          </cell>
          <cell r="CE552" t="str">
            <v>-</v>
          </cell>
          <cell r="CF552" t="str">
            <v>-</v>
          </cell>
          <cell r="CG552" t="str">
            <v>-</v>
          </cell>
          <cell r="CH552" t="str">
            <v>-</v>
          </cell>
          <cell r="CI552" t="str">
            <v>-</v>
          </cell>
          <cell r="CJ552" t="str">
            <v>-</v>
          </cell>
          <cell r="CK552" t="str">
            <v>-</v>
          </cell>
          <cell r="CL552" t="str">
            <v>-</v>
          </cell>
          <cell r="CM552" t="str">
            <v>-</v>
          </cell>
          <cell r="CN552" t="str">
            <v>-</v>
          </cell>
          <cell r="CO552" t="str">
            <v>-</v>
          </cell>
          <cell r="CP552" t="str">
            <v>-</v>
          </cell>
          <cell r="CQ552" t="str">
            <v>-</v>
          </cell>
          <cell r="CR552" t="str">
            <v>-</v>
          </cell>
          <cell r="CS552" t="str">
            <v>-</v>
          </cell>
          <cell r="CT552" t="str">
            <v>-</v>
          </cell>
          <cell r="CU552" t="str">
            <v>SANTIAGO YOLOMÉCATL</v>
          </cell>
          <cell r="CV552" t="str">
            <v>-</v>
          </cell>
          <cell r="CW552" t="str">
            <v>-</v>
          </cell>
          <cell r="CX552" t="str">
            <v>-</v>
          </cell>
          <cell r="CY552" t="str">
            <v>-</v>
          </cell>
          <cell r="CZ552" t="str">
            <v>-</v>
          </cell>
          <cell r="DB552" t="str">
            <v>-</v>
          </cell>
          <cell r="DC552" t="str">
            <v>-</v>
          </cell>
          <cell r="DD552" t="str">
            <v>-</v>
          </cell>
          <cell r="DE552" t="str">
            <v>-</v>
          </cell>
          <cell r="DF552" t="str">
            <v>-</v>
          </cell>
          <cell r="DG552" t="str">
            <v>-</v>
          </cell>
        </row>
        <row r="553">
          <cell r="AT553" t="str">
            <v>-</v>
          </cell>
          <cell r="AU553" t="str">
            <v>-</v>
          </cell>
          <cell r="AV553" t="str">
            <v>-</v>
          </cell>
          <cell r="AW553" t="str">
            <v>-</v>
          </cell>
          <cell r="AX553" t="str">
            <v>-</v>
          </cell>
          <cell r="AY553" t="str">
            <v>-</v>
          </cell>
          <cell r="AZ553" t="str">
            <v>-</v>
          </cell>
          <cell r="BA553" t="str">
            <v>-</v>
          </cell>
          <cell r="BB553" t="str">
            <v>-</v>
          </cell>
          <cell r="BC553" t="str">
            <v>-</v>
          </cell>
          <cell r="BD553" t="str">
            <v>-</v>
          </cell>
          <cell r="BE553" t="str">
            <v>-</v>
          </cell>
          <cell r="BF553" t="str">
            <v>-</v>
          </cell>
          <cell r="BG553" t="str">
            <v>-</v>
          </cell>
          <cell r="BH553" t="str">
            <v>-</v>
          </cell>
          <cell r="BI553" t="str">
            <v>-</v>
          </cell>
          <cell r="BJ553" t="str">
            <v>-</v>
          </cell>
          <cell r="BK553" t="str">
            <v>-</v>
          </cell>
          <cell r="BL553" t="str">
            <v>-</v>
          </cell>
          <cell r="BM553" t="str">
            <v>20500</v>
          </cell>
          <cell r="BN553" t="str">
            <v>-</v>
          </cell>
          <cell r="BO553" t="str">
            <v>-</v>
          </cell>
          <cell r="BP553" t="str">
            <v>-</v>
          </cell>
          <cell r="BQ553" t="str">
            <v>-</v>
          </cell>
          <cell r="BR553" t="str">
            <v>-</v>
          </cell>
          <cell r="BS553" t="str">
            <v>-</v>
          </cell>
          <cell r="BT553" t="str">
            <v>-</v>
          </cell>
          <cell r="BU553" t="str">
            <v>-</v>
          </cell>
          <cell r="BV553" t="str">
            <v>-</v>
          </cell>
          <cell r="BW553" t="str">
            <v>-</v>
          </cell>
          <cell r="BX553" t="str">
            <v>-</v>
          </cell>
          <cell r="BY553" t="str">
            <v>-</v>
          </cell>
          <cell r="CB553" t="str">
            <v>-</v>
          </cell>
          <cell r="CC553" t="str">
            <v>-</v>
          </cell>
          <cell r="CD553" t="str">
            <v>-</v>
          </cell>
          <cell r="CE553" t="str">
            <v>-</v>
          </cell>
          <cell r="CF553" t="str">
            <v>-</v>
          </cell>
          <cell r="CG553" t="str">
            <v>-</v>
          </cell>
          <cell r="CH553" t="str">
            <v>-</v>
          </cell>
          <cell r="CI553" t="str">
            <v>-</v>
          </cell>
          <cell r="CJ553" t="str">
            <v>-</v>
          </cell>
          <cell r="CK553" t="str">
            <v>-</v>
          </cell>
          <cell r="CL553" t="str">
            <v>-</v>
          </cell>
          <cell r="CM553" t="str">
            <v>-</v>
          </cell>
          <cell r="CN553" t="str">
            <v>-</v>
          </cell>
          <cell r="CO553" t="str">
            <v>-</v>
          </cell>
          <cell r="CP553" t="str">
            <v>-</v>
          </cell>
          <cell r="CQ553" t="str">
            <v>-</v>
          </cell>
          <cell r="CR553" t="str">
            <v>-</v>
          </cell>
          <cell r="CS553" t="str">
            <v>-</v>
          </cell>
          <cell r="CT553" t="str">
            <v>-</v>
          </cell>
          <cell r="CU553" t="str">
            <v>SANTIAGO YOSONDÚA</v>
          </cell>
          <cell r="CV553" t="str">
            <v>-</v>
          </cell>
          <cell r="CW553" t="str">
            <v>-</v>
          </cell>
          <cell r="CX553" t="str">
            <v>-</v>
          </cell>
          <cell r="CY553" t="str">
            <v>-</v>
          </cell>
          <cell r="CZ553" t="str">
            <v>-</v>
          </cell>
          <cell r="DB553" t="str">
            <v>-</v>
          </cell>
          <cell r="DC553" t="str">
            <v>-</v>
          </cell>
          <cell r="DD553" t="str">
            <v>-</v>
          </cell>
          <cell r="DE553" t="str">
            <v>-</v>
          </cell>
          <cell r="DF553" t="str">
            <v>-</v>
          </cell>
          <cell r="DG553" t="str">
            <v>-</v>
          </cell>
        </row>
        <row r="554">
          <cell r="AT554" t="str">
            <v>-</v>
          </cell>
          <cell r="AU554" t="str">
            <v>-</v>
          </cell>
          <cell r="AV554" t="str">
            <v>-</v>
          </cell>
          <cell r="AW554" t="str">
            <v>-</v>
          </cell>
          <cell r="AX554" t="str">
            <v>-</v>
          </cell>
          <cell r="AY554" t="str">
            <v>-</v>
          </cell>
          <cell r="AZ554" t="str">
            <v>-</v>
          </cell>
          <cell r="BA554" t="str">
            <v>-</v>
          </cell>
          <cell r="BB554" t="str">
            <v>-</v>
          </cell>
          <cell r="BC554" t="str">
            <v>-</v>
          </cell>
          <cell r="BD554" t="str">
            <v>-</v>
          </cell>
          <cell r="BE554" t="str">
            <v>-</v>
          </cell>
          <cell r="BF554" t="str">
            <v>-</v>
          </cell>
          <cell r="BG554" t="str">
            <v>-</v>
          </cell>
          <cell r="BH554" t="str">
            <v>-</v>
          </cell>
          <cell r="BI554" t="str">
            <v>-</v>
          </cell>
          <cell r="BJ554" t="str">
            <v>-</v>
          </cell>
          <cell r="BK554" t="str">
            <v>-</v>
          </cell>
          <cell r="BL554" t="str">
            <v>-</v>
          </cell>
          <cell r="BM554" t="str">
            <v>20501</v>
          </cell>
          <cell r="BN554" t="str">
            <v>-</v>
          </cell>
          <cell r="BO554" t="str">
            <v>-</v>
          </cell>
          <cell r="BP554" t="str">
            <v>-</v>
          </cell>
          <cell r="BQ554" t="str">
            <v>-</v>
          </cell>
          <cell r="BR554" t="str">
            <v>-</v>
          </cell>
          <cell r="BS554" t="str">
            <v>-</v>
          </cell>
          <cell r="BT554" t="str">
            <v>-</v>
          </cell>
          <cell r="BU554" t="str">
            <v>-</v>
          </cell>
          <cell r="BV554" t="str">
            <v>-</v>
          </cell>
          <cell r="BW554" t="str">
            <v>-</v>
          </cell>
          <cell r="BX554" t="str">
            <v>-</v>
          </cell>
          <cell r="BY554" t="str">
            <v>-</v>
          </cell>
          <cell r="CB554" t="str">
            <v>-</v>
          </cell>
          <cell r="CC554" t="str">
            <v>-</v>
          </cell>
          <cell r="CD554" t="str">
            <v>-</v>
          </cell>
          <cell r="CE554" t="str">
            <v>-</v>
          </cell>
          <cell r="CF554" t="str">
            <v>-</v>
          </cell>
          <cell r="CG554" t="str">
            <v>-</v>
          </cell>
          <cell r="CH554" t="str">
            <v>-</v>
          </cell>
          <cell r="CI554" t="str">
            <v>-</v>
          </cell>
          <cell r="CJ554" t="str">
            <v>-</v>
          </cell>
          <cell r="CK554" t="str">
            <v>-</v>
          </cell>
          <cell r="CL554" t="str">
            <v>-</v>
          </cell>
          <cell r="CM554" t="str">
            <v>-</v>
          </cell>
          <cell r="CN554" t="str">
            <v>-</v>
          </cell>
          <cell r="CO554" t="str">
            <v>-</v>
          </cell>
          <cell r="CP554" t="str">
            <v>-</v>
          </cell>
          <cell r="CQ554" t="str">
            <v>-</v>
          </cell>
          <cell r="CR554" t="str">
            <v>-</v>
          </cell>
          <cell r="CS554" t="str">
            <v>-</v>
          </cell>
          <cell r="CT554" t="str">
            <v>-</v>
          </cell>
          <cell r="CU554" t="str">
            <v>SANTIAGO YUCUYACHI</v>
          </cell>
          <cell r="CV554" t="str">
            <v>-</v>
          </cell>
          <cell r="CW554" t="str">
            <v>-</v>
          </cell>
          <cell r="CX554" t="str">
            <v>-</v>
          </cell>
          <cell r="CY554" t="str">
            <v>-</v>
          </cell>
          <cell r="CZ554" t="str">
            <v>-</v>
          </cell>
          <cell r="DB554" t="str">
            <v>-</v>
          </cell>
          <cell r="DC554" t="str">
            <v>-</v>
          </cell>
          <cell r="DD554" t="str">
            <v>-</v>
          </cell>
          <cell r="DE554" t="str">
            <v>-</v>
          </cell>
          <cell r="DF554" t="str">
            <v>-</v>
          </cell>
          <cell r="DG554" t="str">
            <v>-</v>
          </cell>
        </row>
        <row r="555">
          <cell r="AT555" t="str">
            <v>-</v>
          </cell>
          <cell r="AU555" t="str">
            <v>-</v>
          </cell>
          <cell r="AV555" t="str">
            <v>-</v>
          </cell>
          <cell r="AW555" t="str">
            <v>-</v>
          </cell>
          <cell r="AX555" t="str">
            <v>-</v>
          </cell>
          <cell r="AY555" t="str">
            <v>-</v>
          </cell>
          <cell r="AZ555" t="str">
            <v>-</v>
          </cell>
          <cell r="BA555" t="str">
            <v>-</v>
          </cell>
          <cell r="BB555" t="str">
            <v>-</v>
          </cell>
          <cell r="BC555" t="str">
            <v>-</v>
          </cell>
          <cell r="BD555" t="str">
            <v>-</v>
          </cell>
          <cell r="BE555" t="str">
            <v>-</v>
          </cell>
          <cell r="BF555" t="str">
            <v>-</v>
          </cell>
          <cell r="BG555" t="str">
            <v>-</v>
          </cell>
          <cell r="BH555" t="str">
            <v>-</v>
          </cell>
          <cell r="BI555" t="str">
            <v>-</v>
          </cell>
          <cell r="BJ555" t="str">
            <v>-</v>
          </cell>
          <cell r="BK555" t="str">
            <v>-</v>
          </cell>
          <cell r="BL555" t="str">
            <v>-</v>
          </cell>
          <cell r="BM555" t="str">
            <v>20502</v>
          </cell>
          <cell r="BN555" t="str">
            <v>-</v>
          </cell>
          <cell r="BO555" t="str">
            <v>-</v>
          </cell>
          <cell r="BP555" t="str">
            <v>-</v>
          </cell>
          <cell r="BQ555" t="str">
            <v>-</v>
          </cell>
          <cell r="BR555" t="str">
            <v>-</v>
          </cell>
          <cell r="BS555" t="str">
            <v>-</v>
          </cell>
          <cell r="BT555" t="str">
            <v>-</v>
          </cell>
          <cell r="BU555" t="str">
            <v>-</v>
          </cell>
          <cell r="BV555" t="str">
            <v>-</v>
          </cell>
          <cell r="BW555" t="str">
            <v>-</v>
          </cell>
          <cell r="BX555" t="str">
            <v>-</v>
          </cell>
          <cell r="BY555" t="str">
            <v>-</v>
          </cell>
          <cell r="CB555" t="str">
            <v>-</v>
          </cell>
          <cell r="CC555" t="str">
            <v>-</v>
          </cell>
          <cell r="CD555" t="str">
            <v>-</v>
          </cell>
          <cell r="CE555" t="str">
            <v>-</v>
          </cell>
          <cell r="CF555" t="str">
            <v>-</v>
          </cell>
          <cell r="CG555" t="str">
            <v>-</v>
          </cell>
          <cell r="CH555" t="str">
            <v>-</v>
          </cell>
          <cell r="CI555" t="str">
            <v>-</v>
          </cell>
          <cell r="CJ555" t="str">
            <v>-</v>
          </cell>
          <cell r="CK555" t="str">
            <v>-</v>
          </cell>
          <cell r="CL555" t="str">
            <v>-</v>
          </cell>
          <cell r="CM555" t="str">
            <v>-</v>
          </cell>
          <cell r="CN555" t="str">
            <v>-</v>
          </cell>
          <cell r="CO555" t="str">
            <v>-</v>
          </cell>
          <cell r="CP555" t="str">
            <v>-</v>
          </cell>
          <cell r="CQ555" t="str">
            <v>-</v>
          </cell>
          <cell r="CR555" t="str">
            <v>-</v>
          </cell>
          <cell r="CS555" t="str">
            <v>-</v>
          </cell>
          <cell r="CT555" t="str">
            <v>-</v>
          </cell>
          <cell r="CU555" t="str">
            <v>SANTIAGO ZACATEPEC</v>
          </cell>
          <cell r="CV555" t="str">
            <v>-</v>
          </cell>
          <cell r="CW555" t="str">
            <v>-</v>
          </cell>
          <cell r="CX555" t="str">
            <v>-</v>
          </cell>
          <cell r="CY555" t="str">
            <v>-</v>
          </cell>
          <cell r="CZ555" t="str">
            <v>-</v>
          </cell>
          <cell r="DB555" t="str">
            <v>-</v>
          </cell>
          <cell r="DC555" t="str">
            <v>-</v>
          </cell>
          <cell r="DD555" t="str">
            <v>-</v>
          </cell>
          <cell r="DE555" t="str">
            <v>-</v>
          </cell>
          <cell r="DF555" t="str">
            <v>-</v>
          </cell>
          <cell r="DG555" t="str">
            <v>-</v>
          </cell>
        </row>
        <row r="556">
          <cell r="AT556" t="str">
            <v>-</v>
          </cell>
          <cell r="AU556" t="str">
            <v>-</v>
          </cell>
          <cell r="AV556" t="str">
            <v>-</v>
          </cell>
          <cell r="AW556" t="str">
            <v>-</v>
          </cell>
          <cell r="AX556" t="str">
            <v>-</v>
          </cell>
          <cell r="AY556" t="str">
            <v>-</v>
          </cell>
          <cell r="AZ556" t="str">
            <v>-</v>
          </cell>
          <cell r="BA556" t="str">
            <v>-</v>
          </cell>
          <cell r="BB556" t="str">
            <v>-</v>
          </cell>
          <cell r="BC556" t="str">
            <v>-</v>
          </cell>
          <cell r="BD556" t="str">
            <v>-</v>
          </cell>
          <cell r="BE556" t="str">
            <v>-</v>
          </cell>
          <cell r="BF556" t="str">
            <v>-</v>
          </cell>
          <cell r="BG556" t="str">
            <v>-</v>
          </cell>
          <cell r="BH556" t="str">
            <v>-</v>
          </cell>
          <cell r="BI556" t="str">
            <v>-</v>
          </cell>
          <cell r="BJ556" t="str">
            <v>-</v>
          </cell>
          <cell r="BK556" t="str">
            <v>-</v>
          </cell>
          <cell r="BL556" t="str">
            <v>-</v>
          </cell>
          <cell r="BM556" t="str">
            <v>20503</v>
          </cell>
          <cell r="BN556" t="str">
            <v>-</v>
          </cell>
          <cell r="BO556" t="str">
            <v>-</v>
          </cell>
          <cell r="BP556" t="str">
            <v>-</v>
          </cell>
          <cell r="BQ556" t="str">
            <v>-</v>
          </cell>
          <cell r="BR556" t="str">
            <v>-</v>
          </cell>
          <cell r="BS556" t="str">
            <v>-</v>
          </cell>
          <cell r="BT556" t="str">
            <v>-</v>
          </cell>
          <cell r="BU556" t="str">
            <v>-</v>
          </cell>
          <cell r="BV556" t="str">
            <v>-</v>
          </cell>
          <cell r="BW556" t="str">
            <v>-</v>
          </cell>
          <cell r="BX556" t="str">
            <v>-</v>
          </cell>
          <cell r="BY556" t="str">
            <v>-</v>
          </cell>
          <cell r="CB556" t="str">
            <v>-</v>
          </cell>
          <cell r="CC556" t="str">
            <v>-</v>
          </cell>
          <cell r="CD556" t="str">
            <v>-</v>
          </cell>
          <cell r="CE556" t="str">
            <v>-</v>
          </cell>
          <cell r="CF556" t="str">
            <v>-</v>
          </cell>
          <cell r="CG556" t="str">
            <v>-</v>
          </cell>
          <cell r="CH556" t="str">
            <v>-</v>
          </cell>
          <cell r="CI556" t="str">
            <v>-</v>
          </cell>
          <cell r="CJ556" t="str">
            <v>-</v>
          </cell>
          <cell r="CK556" t="str">
            <v>-</v>
          </cell>
          <cell r="CL556" t="str">
            <v>-</v>
          </cell>
          <cell r="CM556" t="str">
            <v>-</v>
          </cell>
          <cell r="CN556" t="str">
            <v>-</v>
          </cell>
          <cell r="CO556" t="str">
            <v>-</v>
          </cell>
          <cell r="CP556" t="str">
            <v>-</v>
          </cell>
          <cell r="CQ556" t="str">
            <v>-</v>
          </cell>
          <cell r="CR556" t="str">
            <v>-</v>
          </cell>
          <cell r="CS556" t="str">
            <v>-</v>
          </cell>
          <cell r="CT556" t="str">
            <v>-</v>
          </cell>
          <cell r="CU556" t="str">
            <v>SANTIAGO ZOOCHILA</v>
          </cell>
          <cell r="CV556" t="str">
            <v>-</v>
          </cell>
          <cell r="CW556" t="str">
            <v>-</v>
          </cell>
          <cell r="CX556" t="str">
            <v>-</v>
          </cell>
          <cell r="CY556" t="str">
            <v>-</v>
          </cell>
          <cell r="CZ556" t="str">
            <v>-</v>
          </cell>
          <cell r="DB556" t="str">
            <v>-</v>
          </cell>
          <cell r="DC556" t="str">
            <v>-</v>
          </cell>
          <cell r="DD556" t="str">
            <v>-</v>
          </cell>
          <cell r="DE556" t="str">
            <v>-</v>
          </cell>
          <cell r="DF556" t="str">
            <v>-</v>
          </cell>
          <cell r="DG556" t="str">
            <v>-</v>
          </cell>
        </row>
        <row r="557">
          <cell r="AT557" t="str">
            <v>-</v>
          </cell>
          <cell r="AU557" t="str">
            <v>-</v>
          </cell>
          <cell r="AV557" t="str">
            <v>-</v>
          </cell>
          <cell r="AW557" t="str">
            <v>-</v>
          </cell>
          <cell r="AX557" t="str">
            <v>-</v>
          </cell>
          <cell r="AY557" t="str">
            <v>-</v>
          </cell>
          <cell r="AZ557" t="str">
            <v>-</v>
          </cell>
          <cell r="BA557" t="str">
            <v>-</v>
          </cell>
          <cell r="BB557" t="str">
            <v>-</v>
          </cell>
          <cell r="BC557" t="str">
            <v>-</v>
          </cell>
          <cell r="BD557" t="str">
            <v>-</v>
          </cell>
          <cell r="BE557" t="str">
            <v>-</v>
          </cell>
          <cell r="BF557" t="str">
            <v>-</v>
          </cell>
          <cell r="BG557" t="str">
            <v>-</v>
          </cell>
          <cell r="BH557" t="str">
            <v>-</v>
          </cell>
          <cell r="BI557" t="str">
            <v>-</v>
          </cell>
          <cell r="BJ557" t="str">
            <v>-</v>
          </cell>
          <cell r="BK557" t="str">
            <v>-</v>
          </cell>
          <cell r="BL557" t="str">
            <v>-</v>
          </cell>
          <cell r="BM557" t="str">
            <v>20504</v>
          </cell>
          <cell r="BN557" t="str">
            <v>-</v>
          </cell>
          <cell r="BO557" t="str">
            <v>-</v>
          </cell>
          <cell r="BP557" t="str">
            <v>-</v>
          </cell>
          <cell r="BQ557" t="str">
            <v>-</v>
          </cell>
          <cell r="BR557" t="str">
            <v>-</v>
          </cell>
          <cell r="BS557" t="str">
            <v>-</v>
          </cell>
          <cell r="BT557" t="str">
            <v>-</v>
          </cell>
          <cell r="BU557" t="str">
            <v>-</v>
          </cell>
          <cell r="BV557" t="str">
            <v>-</v>
          </cell>
          <cell r="BW557" t="str">
            <v>-</v>
          </cell>
          <cell r="BX557" t="str">
            <v>-</v>
          </cell>
          <cell r="BY557" t="str">
            <v>-</v>
          </cell>
          <cell r="CB557" t="str">
            <v>-</v>
          </cell>
          <cell r="CC557" t="str">
            <v>-</v>
          </cell>
          <cell r="CD557" t="str">
            <v>-</v>
          </cell>
          <cell r="CE557" t="str">
            <v>-</v>
          </cell>
          <cell r="CF557" t="str">
            <v>-</v>
          </cell>
          <cell r="CG557" t="str">
            <v>-</v>
          </cell>
          <cell r="CH557" t="str">
            <v>-</v>
          </cell>
          <cell r="CI557" t="str">
            <v>-</v>
          </cell>
          <cell r="CJ557" t="str">
            <v>-</v>
          </cell>
          <cell r="CK557" t="str">
            <v>-</v>
          </cell>
          <cell r="CL557" t="str">
            <v>-</v>
          </cell>
          <cell r="CM557" t="str">
            <v>-</v>
          </cell>
          <cell r="CN557" t="str">
            <v>-</v>
          </cell>
          <cell r="CO557" t="str">
            <v>-</v>
          </cell>
          <cell r="CP557" t="str">
            <v>-</v>
          </cell>
          <cell r="CQ557" t="str">
            <v>-</v>
          </cell>
          <cell r="CR557" t="str">
            <v>-</v>
          </cell>
          <cell r="CS557" t="str">
            <v>-</v>
          </cell>
          <cell r="CT557" t="str">
            <v>-</v>
          </cell>
          <cell r="CU557" t="str">
            <v>NUEVO ZOQUIÁPAM</v>
          </cell>
          <cell r="CV557" t="str">
            <v>-</v>
          </cell>
          <cell r="CW557" t="str">
            <v>-</v>
          </cell>
          <cell r="CX557" t="str">
            <v>-</v>
          </cell>
          <cell r="CY557" t="str">
            <v>-</v>
          </cell>
          <cell r="CZ557" t="str">
            <v>-</v>
          </cell>
          <cell r="DB557" t="str">
            <v>-</v>
          </cell>
          <cell r="DC557" t="str">
            <v>-</v>
          </cell>
          <cell r="DD557" t="str">
            <v>-</v>
          </cell>
          <cell r="DE557" t="str">
            <v>-</v>
          </cell>
          <cell r="DF557" t="str">
            <v>-</v>
          </cell>
          <cell r="DG557" t="str">
            <v>-</v>
          </cell>
        </row>
        <row r="558">
          <cell r="AT558" t="str">
            <v>-</v>
          </cell>
          <cell r="AU558" t="str">
            <v>-</v>
          </cell>
          <cell r="AV558" t="str">
            <v>-</v>
          </cell>
          <cell r="AW558" t="str">
            <v>-</v>
          </cell>
          <cell r="AX558" t="str">
            <v>-</v>
          </cell>
          <cell r="AY558" t="str">
            <v>-</v>
          </cell>
          <cell r="AZ558" t="str">
            <v>-</v>
          </cell>
          <cell r="BA558" t="str">
            <v>-</v>
          </cell>
          <cell r="BB558" t="str">
            <v>-</v>
          </cell>
          <cell r="BC558" t="str">
            <v>-</v>
          </cell>
          <cell r="BD558" t="str">
            <v>-</v>
          </cell>
          <cell r="BE558" t="str">
            <v>-</v>
          </cell>
          <cell r="BF558" t="str">
            <v>-</v>
          </cell>
          <cell r="BG558" t="str">
            <v>-</v>
          </cell>
          <cell r="BH558" t="str">
            <v>-</v>
          </cell>
          <cell r="BI558" t="str">
            <v>-</v>
          </cell>
          <cell r="BJ558" t="str">
            <v>-</v>
          </cell>
          <cell r="BK558" t="str">
            <v>-</v>
          </cell>
          <cell r="BL558" t="str">
            <v>-</v>
          </cell>
          <cell r="BM558" t="str">
            <v>20505</v>
          </cell>
          <cell r="BN558" t="str">
            <v>-</v>
          </cell>
          <cell r="BO558" t="str">
            <v>-</v>
          </cell>
          <cell r="BP558" t="str">
            <v>-</v>
          </cell>
          <cell r="BQ558" t="str">
            <v>-</v>
          </cell>
          <cell r="BR558" t="str">
            <v>-</v>
          </cell>
          <cell r="BS558" t="str">
            <v>-</v>
          </cell>
          <cell r="BT558" t="str">
            <v>-</v>
          </cell>
          <cell r="BU558" t="str">
            <v>-</v>
          </cell>
          <cell r="BV558" t="str">
            <v>-</v>
          </cell>
          <cell r="BW558" t="str">
            <v>-</v>
          </cell>
          <cell r="BX558" t="str">
            <v>-</v>
          </cell>
          <cell r="BY558" t="str">
            <v>-</v>
          </cell>
          <cell r="CB558" t="str">
            <v>-</v>
          </cell>
          <cell r="CC558" t="str">
            <v>-</v>
          </cell>
          <cell r="CD558" t="str">
            <v>-</v>
          </cell>
          <cell r="CE558" t="str">
            <v>-</v>
          </cell>
          <cell r="CF558" t="str">
            <v>-</v>
          </cell>
          <cell r="CG558" t="str">
            <v>-</v>
          </cell>
          <cell r="CH558" t="str">
            <v>-</v>
          </cell>
          <cell r="CI558" t="str">
            <v>-</v>
          </cell>
          <cell r="CJ558" t="str">
            <v>-</v>
          </cell>
          <cell r="CK558" t="str">
            <v>-</v>
          </cell>
          <cell r="CL558" t="str">
            <v>-</v>
          </cell>
          <cell r="CM558" t="str">
            <v>-</v>
          </cell>
          <cell r="CN558" t="str">
            <v>-</v>
          </cell>
          <cell r="CO558" t="str">
            <v>-</v>
          </cell>
          <cell r="CP558" t="str">
            <v>-</v>
          </cell>
          <cell r="CQ558" t="str">
            <v>-</v>
          </cell>
          <cell r="CR558" t="str">
            <v>-</v>
          </cell>
          <cell r="CS558" t="str">
            <v>-</v>
          </cell>
          <cell r="CT558" t="str">
            <v>-</v>
          </cell>
          <cell r="CU558" t="str">
            <v>SANTO DOMINGO INGENIO</v>
          </cell>
          <cell r="CV558" t="str">
            <v>-</v>
          </cell>
          <cell r="CW558" t="str">
            <v>-</v>
          </cell>
          <cell r="CX558" t="str">
            <v>-</v>
          </cell>
          <cell r="CY558" t="str">
            <v>-</v>
          </cell>
          <cell r="CZ558" t="str">
            <v>-</v>
          </cell>
          <cell r="DB558" t="str">
            <v>-</v>
          </cell>
          <cell r="DC558" t="str">
            <v>-</v>
          </cell>
          <cell r="DD558" t="str">
            <v>-</v>
          </cell>
          <cell r="DE558" t="str">
            <v>-</v>
          </cell>
          <cell r="DF558" t="str">
            <v>-</v>
          </cell>
          <cell r="DG558" t="str">
            <v>-</v>
          </cell>
        </row>
        <row r="559">
          <cell r="AT559" t="str">
            <v>-</v>
          </cell>
          <cell r="AU559" t="str">
            <v>-</v>
          </cell>
          <cell r="AV559" t="str">
            <v>-</v>
          </cell>
          <cell r="AW559" t="str">
            <v>-</v>
          </cell>
          <cell r="AX559" t="str">
            <v>-</v>
          </cell>
          <cell r="AY559" t="str">
            <v>-</v>
          </cell>
          <cell r="AZ559" t="str">
            <v>-</v>
          </cell>
          <cell r="BA559" t="str">
            <v>-</v>
          </cell>
          <cell r="BB559" t="str">
            <v>-</v>
          </cell>
          <cell r="BC559" t="str">
            <v>-</v>
          </cell>
          <cell r="BD559" t="str">
            <v>-</v>
          </cell>
          <cell r="BE559" t="str">
            <v>-</v>
          </cell>
          <cell r="BF559" t="str">
            <v>-</v>
          </cell>
          <cell r="BG559" t="str">
            <v>-</v>
          </cell>
          <cell r="BH559" t="str">
            <v>-</v>
          </cell>
          <cell r="BI559" t="str">
            <v>-</v>
          </cell>
          <cell r="BJ559" t="str">
            <v>-</v>
          </cell>
          <cell r="BK559" t="str">
            <v>-</v>
          </cell>
          <cell r="BL559" t="str">
            <v>-</v>
          </cell>
          <cell r="BM559" t="str">
            <v>20506</v>
          </cell>
          <cell r="BN559" t="str">
            <v>-</v>
          </cell>
          <cell r="BO559" t="str">
            <v>-</v>
          </cell>
          <cell r="BP559" t="str">
            <v>-</v>
          </cell>
          <cell r="BQ559" t="str">
            <v>-</v>
          </cell>
          <cell r="BR559" t="str">
            <v>-</v>
          </cell>
          <cell r="BS559" t="str">
            <v>-</v>
          </cell>
          <cell r="BT559" t="str">
            <v>-</v>
          </cell>
          <cell r="BU559" t="str">
            <v>-</v>
          </cell>
          <cell r="BV559" t="str">
            <v>-</v>
          </cell>
          <cell r="BW559" t="str">
            <v>-</v>
          </cell>
          <cell r="BX559" t="str">
            <v>-</v>
          </cell>
          <cell r="BY559" t="str">
            <v>-</v>
          </cell>
          <cell r="CB559" t="str">
            <v>-</v>
          </cell>
          <cell r="CC559" t="str">
            <v>-</v>
          </cell>
          <cell r="CD559" t="str">
            <v>-</v>
          </cell>
          <cell r="CE559" t="str">
            <v>-</v>
          </cell>
          <cell r="CF559" t="str">
            <v>-</v>
          </cell>
          <cell r="CG559" t="str">
            <v>-</v>
          </cell>
          <cell r="CH559" t="str">
            <v>-</v>
          </cell>
          <cell r="CI559" t="str">
            <v>-</v>
          </cell>
          <cell r="CJ559" t="str">
            <v>-</v>
          </cell>
          <cell r="CK559" t="str">
            <v>-</v>
          </cell>
          <cell r="CL559" t="str">
            <v>-</v>
          </cell>
          <cell r="CM559" t="str">
            <v>-</v>
          </cell>
          <cell r="CN559" t="str">
            <v>-</v>
          </cell>
          <cell r="CO559" t="str">
            <v>-</v>
          </cell>
          <cell r="CP559" t="str">
            <v>-</v>
          </cell>
          <cell r="CQ559" t="str">
            <v>-</v>
          </cell>
          <cell r="CR559" t="str">
            <v>-</v>
          </cell>
          <cell r="CS559" t="str">
            <v>-</v>
          </cell>
          <cell r="CT559" t="str">
            <v>-</v>
          </cell>
          <cell r="CU559" t="str">
            <v>SANTO DOMINGO ALBARRADAS</v>
          </cell>
          <cell r="CV559" t="str">
            <v>-</v>
          </cell>
          <cell r="CW559" t="str">
            <v>-</v>
          </cell>
          <cell r="CX559" t="str">
            <v>-</v>
          </cell>
          <cell r="CY559" t="str">
            <v>-</v>
          </cell>
          <cell r="CZ559" t="str">
            <v>-</v>
          </cell>
          <cell r="DB559" t="str">
            <v>-</v>
          </cell>
          <cell r="DC559" t="str">
            <v>-</v>
          </cell>
          <cell r="DD559" t="str">
            <v>-</v>
          </cell>
          <cell r="DE559" t="str">
            <v>-</v>
          </cell>
          <cell r="DF559" t="str">
            <v>-</v>
          </cell>
          <cell r="DG559" t="str">
            <v>-</v>
          </cell>
        </row>
        <row r="560">
          <cell r="AT560" t="str">
            <v>-</v>
          </cell>
          <cell r="AU560" t="str">
            <v>-</v>
          </cell>
          <cell r="AV560" t="str">
            <v>-</v>
          </cell>
          <cell r="AW560" t="str">
            <v>-</v>
          </cell>
          <cell r="AX560" t="str">
            <v>-</v>
          </cell>
          <cell r="AY560" t="str">
            <v>-</v>
          </cell>
          <cell r="AZ560" t="str">
            <v>-</v>
          </cell>
          <cell r="BA560" t="str">
            <v>-</v>
          </cell>
          <cell r="BB560" t="str">
            <v>-</v>
          </cell>
          <cell r="BC560" t="str">
            <v>-</v>
          </cell>
          <cell r="BD560" t="str">
            <v>-</v>
          </cell>
          <cell r="BE560" t="str">
            <v>-</v>
          </cell>
          <cell r="BF560" t="str">
            <v>-</v>
          </cell>
          <cell r="BG560" t="str">
            <v>-</v>
          </cell>
          <cell r="BH560" t="str">
            <v>-</v>
          </cell>
          <cell r="BI560" t="str">
            <v>-</v>
          </cell>
          <cell r="BJ560" t="str">
            <v>-</v>
          </cell>
          <cell r="BK560" t="str">
            <v>-</v>
          </cell>
          <cell r="BL560" t="str">
            <v>-</v>
          </cell>
          <cell r="BM560" t="str">
            <v>20507</v>
          </cell>
          <cell r="BN560" t="str">
            <v>-</v>
          </cell>
          <cell r="BO560" t="str">
            <v>-</v>
          </cell>
          <cell r="BP560" t="str">
            <v>-</v>
          </cell>
          <cell r="BQ560" t="str">
            <v>-</v>
          </cell>
          <cell r="BR560" t="str">
            <v>-</v>
          </cell>
          <cell r="BS560" t="str">
            <v>-</v>
          </cell>
          <cell r="BT560" t="str">
            <v>-</v>
          </cell>
          <cell r="BU560" t="str">
            <v>-</v>
          </cell>
          <cell r="BV560" t="str">
            <v>-</v>
          </cell>
          <cell r="BW560" t="str">
            <v>-</v>
          </cell>
          <cell r="BX560" t="str">
            <v>-</v>
          </cell>
          <cell r="BY560" t="str">
            <v>-</v>
          </cell>
          <cell r="CB560" t="str">
            <v>-</v>
          </cell>
          <cell r="CC560" t="str">
            <v>-</v>
          </cell>
          <cell r="CD560" t="str">
            <v>-</v>
          </cell>
          <cell r="CE560" t="str">
            <v>-</v>
          </cell>
          <cell r="CF560" t="str">
            <v>-</v>
          </cell>
          <cell r="CG560" t="str">
            <v>-</v>
          </cell>
          <cell r="CH560" t="str">
            <v>-</v>
          </cell>
          <cell r="CI560" t="str">
            <v>-</v>
          </cell>
          <cell r="CJ560" t="str">
            <v>-</v>
          </cell>
          <cell r="CK560" t="str">
            <v>-</v>
          </cell>
          <cell r="CL560" t="str">
            <v>-</v>
          </cell>
          <cell r="CM560" t="str">
            <v>-</v>
          </cell>
          <cell r="CN560" t="str">
            <v>-</v>
          </cell>
          <cell r="CO560" t="str">
            <v>-</v>
          </cell>
          <cell r="CP560" t="str">
            <v>-</v>
          </cell>
          <cell r="CQ560" t="str">
            <v>-</v>
          </cell>
          <cell r="CR560" t="str">
            <v>-</v>
          </cell>
          <cell r="CS560" t="str">
            <v>-</v>
          </cell>
          <cell r="CT560" t="str">
            <v>-</v>
          </cell>
          <cell r="CU560" t="str">
            <v>SANTO DOMINGO ARMENTA</v>
          </cell>
          <cell r="CV560" t="str">
            <v>-</v>
          </cell>
          <cell r="CW560" t="str">
            <v>-</v>
          </cell>
          <cell r="CX560" t="str">
            <v>-</v>
          </cell>
          <cell r="CY560" t="str">
            <v>-</v>
          </cell>
          <cell r="CZ560" t="str">
            <v>-</v>
          </cell>
          <cell r="DB560" t="str">
            <v>-</v>
          </cell>
          <cell r="DC560" t="str">
            <v>-</v>
          </cell>
          <cell r="DD560" t="str">
            <v>-</v>
          </cell>
          <cell r="DE560" t="str">
            <v>-</v>
          </cell>
          <cell r="DF560" t="str">
            <v>-</v>
          </cell>
          <cell r="DG560" t="str">
            <v>-</v>
          </cell>
        </row>
        <row r="561">
          <cell r="AT561" t="str">
            <v>-</v>
          </cell>
          <cell r="AU561" t="str">
            <v>-</v>
          </cell>
          <cell r="AV561" t="str">
            <v>-</v>
          </cell>
          <cell r="AW561" t="str">
            <v>-</v>
          </cell>
          <cell r="AX561" t="str">
            <v>-</v>
          </cell>
          <cell r="AY561" t="str">
            <v>-</v>
          </cell>
          <cell r="AZ561" t="str">
            <v>-</v>
          </cell>
          <cell r="BA561" t="str">
            <v>-</v>
          </cell>
          <cell r="BB561" t="str">
            <v>-</v>
          </cell>
          <cell r="BC561" t="str">
            <v>-</v>
          </cell>
          <cell r="BD561" t="str">
            <v>-</v>
          </cell>
          <cell r="BE561" t="str">
            <v>-</v>
          </cell>
          <cell r="BF561" t="str">
            <v>-</v>
          </cell>
          <cell r="BG561" t="str">
            <v>-</v>
          </cell>
          <cell r="BH561" t="str">
            <v>-</v>
          </cell>
          <cell r="BI561" t="str">
            <v>-</v>
          </cell>
          <cell r="BJ561" t="str">
            <v>-</v>
          </cell>
          <cell r="BK561" t="str">
            <v>-</v>
          </cell>
          <cell r="BL561" t="str">
            <v>-</v>
          </cell>
          <cell r="BM561" t="str">
            <v>20508</v>
          </cell>
          <cell r="BN561" t="str">
            <v>-</v>
          </cell>
          <cell r="BO561" t="str">
            <v>-</v>
          </cell>
          <cell r="BP561" t="str">
            <v>-</v>
          </cell>
          <cell r="BQ561" t="str">
            <v>-</v>
          </cell>
          <cell r="BR561" t="str">
            <v>-</v>
          </cell>
          <cell r="BS561" t="str">
            <v>-</v>
          </cell>
          <cell r="BT561" t="str">
            <v>-</v>
          </cell>
          <cell r="BU561" t="str">
            <v>-</v>
          </cell>
          <cell r="BV561" t="str">
            <v>-</v>
          </cell>
          <cell r="BW561" t="str">
            <v>-</v>
          </cell>
          <cell r="BX561" t="str">
            <v>-</v>
          </cell>
          <cell r="BY561" t="str">
            <v>-</v>
          </cell>
          <cell r="CB561" t="str">
            <v>-</v>
          </cell>
          <cell r="CC561" t="str">
            <v>-</v>
          </cell>
          <cell r="CD561" t="str">
            <v>-</v>
          </cell>
          <cell r="CE561" t="str">
            <v>-</v>
          </cell>
          <cell r="CF561" t="str">
            <v>-</v>
          </cell>
          <cell r="CG561" t="str">
            <v>-</v>
          </cell>
          <cell r="CH561" t="str">
            <v>-</v>
          </cell>
          <cell r="CI561" t="str">
            <v>-</v>
          </cell>
          <cell r="CJ561" t="str">
            <v>-</v>
          </cell>
          <cell r="CK561" t="str">
            <v>-</v>
          </cell>
          <cell r="CL561" t="str">
            <v>-</v>
          </cell>
          <cell r="CM561" t="str">
            <v>-</v>
          </cell>
          <cell r="CN561" t="str">
            <v>-</v>
          </cell>
          <cell r="CO561" t="str">
            <v>-</v>
          </cell>
          <cell r="CP561" t="str">
            <v>-</v>
          </cell>
          <cell r="CQ561" t="str">
            <v>-</v>
          </cell>
          <cell r="CR561" t="str">
            <v>-</v>
          </cell>
          <cell r="CS561" t="str">
            <v>-</v>
          </cell>
          <cell r="CT561" t="str">
            <v>-</v>
          </cell>
          <cell r="CU561" t="str">
            <v>SANTO DOMINGO CHIHUITÁN</v>
          </cell>
          <cell r="CV561" t="str">
            <v>-</v>
          </cell>
          <cell r="CW561" t="str">
            <v>-</v>
          </cell>
          <cell r="CX561" t="str">
            <v>-</v>
          </cell>
          <cell r="CY561" t="str">
            <v>-</v>
          </cell>
          <cell r="CZ561" t="str">
            <v>-</v>
          </cell>
          <cell r="DB561" t="str">
            <v>-</v>
          </cell>
          <cell r="DC561" t="str">
            <v>-</v>
          </cell>
          <cell r="DD561" t="str">
            <v>-</v>
          </cell>
          <cell r="DE561" t="str">
            <v>-</v>
          </cell>
          <cell r="DF561" t="str">
            <v>-</v>
          </cell>
          <cell r="DG561" t="str">
            <v>-</v>
          </cell>
        </row>
        <row r="562">
          <cell r="AT562" t="str">
            <v>-</v>
          </cell>
          <cell r="AU562" t="str">
            <v>-</v>
          </cell>
          <cell r="AV562" t="str">
            <v>-</v>
          </cell>
          <cell r="AW562" t="str">
            <v>-</v>
          </cell>
          <cell r="AX562" t="str">
            <v>-</v>
          </cell>
          <cell r="AY562" t="str">
            <v>-</v>
          </cell>
          <cell r="AZ562" t="str">
            <v>-</v>
          </cell>
          <cell r="BA562" t="str">
            <v>-</v>
          </cell>
          <cell r="BB562" t="str">
            <v>-</v>
          </cell>
          <cell r="BC562" t="str">
            <v>-</v>
          </cell>
          <cell r="BD562" t="str">
            <v>-</v>
          </cell>
          <cell r="BE562" t="str">
            <v>-</v>
          </cell>
          <cell r="BF562" t="str">
            <v>-</v>
          </cell>
          <cell r="BG562" t="str">
            <v>-</v>
          </cell>
          <cell r="BH562" t="str">
            <v>-</v>
          </cell>
          <cell r="BI562" t="str">
            <v>-</v>
          </cell>
          <cell r="BJ562" t="str">
            <v>-</v>
          </cell>
          <cell r="BK562" t="str">
            <v>-</v>
          </cell>
          <cell r="BL562" t="str">
            <v>-</v>
          </cell>
          <cell r="BM562" t="str">
            <v>20509</v>
          </cell>
          <cell r="BN562" t="str">
            <v>-</v>
          </cell>
          <cell r="BO562" t="str">
            <v>-</v>
          </cell>
          <cell r="BP562" t="str">
            <v>-</v>
          </cell>
          <cell r="BQ562" t="str">
            <v>-</v>
          </cell>
          <cell r="BR562" t="str">
            <v>-</v>
          </cell>
          <cell r="BS562" t="str">
            <v>-</v>
          </cell>
          <cell r="BT562" t="str">
            <v>-</v>
          </cell>
          <cell r="BU562" t="str">
            <v>-</v>
          </cell>
          <cell r="BV562" t="str">
            <v>-</v>
          </cell>
          <cell r="BW562" t="str">
            <v>-</v>
          </cell>
          <cell r="BX562" t="str">
            <v>-</v>
          </cell>
          <cell r="BY562" t="str">
            <v>-</v>
          </cell>
          <cell r="CB562" t="str">
            <v>-</v>
          </cell>
          <cell r="CC562" t="str">
            <v>-</v>
          </cell>
          <cell r="CD562" t="str">
            <v>-</v>
          </cell>
          <cell r="CE562" t="str">
            <v>-</v>
          </cell>
          <cell r="CF562" t="str">
            <v>-</v>
          </cell>
          <cell r="CG562" t="str">
            <v>-</v>
          </cell>
          <cell r="CH562" t="str">
            <v>-</v>
          </cell>
          <cell r="CI562" t="str">
            <v>-</v>
          </cell>
          <cell r="CJ562" t="str">
            <v>-</v>
          </cell>
          <cell r="CK562" t="str">
            <v>-</v>
          </cell>
          <cell r="CL562" t="str">
            <v>-</v>
          </cell>
          <cell r="CM562" t="str">
            <v>-</v>
          </cell>
          <cell r="CN562" t="str">
            <v>-</v>
          </cell>
          <cell r="CO562" t="str">
            <v>-</v>
          </cell>
          <cell r="CP562" t="str">
            <v>-</v>
          </cell>
          <cell r="CQ562" t="str">
            <v>-</v>
          </cell>
          <cell r="CR562" t="str">
            <v>-</v>
          </cell>
          <cell r="CS562" t="str">
            <v>-</v>
          </cell>
          <cell r="CT562" t="str">
            <v>-</v>
          </cell>
          <cell r="CU562" t="str">
            <v>SANTO DOMINGO DE MORELOS</v>
          </cell>
          <cell r="CV562" t="str">
            <v>-</v>
          </cell>
          <cell r="CW562" t="str">
            <v>-</v>
          </cell>
          <cell r="CX562" t="str">
            <v>-</v>
          </cell>
          <cell r="CY562" t="str">
            <v>-</v>
          </cell>
          <cell r="CZ562" t="str">
            <v>-</v>
          </cell>
          <cell r="DB562" t="str">
            <v>-</v>
          </cell>
          <cell r="DC562" t="str">
            <v>-</v>
          </cell>
          <cell r="DD562" t="str">
            <v>-</v>
          </cell>
          <cell r="DE562" t="str">
            <v>-</v>
          </cell>
          <cell r="DF562" t="str">
            <v>-</v>
          </cell>
          <cell r="DG562" t="str">
            <v>-</v>
          </cell>
        </row>
        <row r="563">
          <cell r="AT563" t="str">
            <v>-</v>
          </cell>
          <cell r="AU563" t="str">
            <v>-</v>
          </cell>
          <cell r="AV563" t="str">
            <v>-</v>
          </cell>
          <cell r="AW563" t="str">
            <v>-</v>
          </cell>
          <cell r="AX563" t="str">
            <v>-</v>
          </cell>
          <cell r="AY563" t="str">
            <v>-</v>
          </cell>
          <cell r="AZ563" t="str">
            <v>-</v>
          </cell>
          <cell r="BA563" t="str">
            <v>-</v>
          </cell>
          <cell r="BB563" t="str">
            <v>-</v>
          </cell>
          <cell r="BC563" t="str">
            <v>-</v>
          </cell>
          <cell r="BD563" t="str">
            <v>-</v>
          </cell>
          <cell r="BE563" t="str">
            <v>-</v>
          </cell>
          <cell r="BF563" t="str">
            <v>-</v>
          </cell>
          <cell r="BG563" t="str">
            <v>-</v>
          </cell>
          <cell r="BH563" t="str">
            <v>-</v>
          </cell>
          <cell r="BI563" t="str">
            <v>-</v>
          </cell>
          <cell r="BJ563" t="str">
            <v>-</v>
          </cell>
          <cell r="BK563" t="str">
            <v>-</v>
          </cell>
          <cell r="BL563" t="str">
            <v>-</v>
          </cell>
          <cell r="BM563" t="str">
            <v>20510</v>
          </cell>
          <cell r="BN563" t="str">
            <v>-</v>
          </cell>
          <cell r="BO563" t="str">
            <v>-</v>
          </cell>
          <cell r="BP563" t="str">
            <v>-</v>
          </cell>
          <cell r="BQ563" t="str">
            <v>-</v>
          </cell>
          <cell r="BR563" t="str">
            <v>-</v>
          </cell>
          <cell r="BS563" t="str">
            <v>-</v>
          </cell>
          <cell r="BT563" t="str">
            <v>-</v>
          </cell>
          <cell r="BU563" t="str">
            <v>-</v>
          </cell>
          <cell r="BV563" t="str">
            <v>-</v>
          </cell>
          <cell r="BW563" t="str">
            <v>-</v>
          </cell>
          <cell r="BX563" t="str">
            <v>-</v>
          </cell>
          <cell r="BY563" t="str">
            <v>-</v>
          </cell>
          <cell r="CB563" t="str">
            <v>-</v>
          </cell>
          <cell r="CC563" t="str">
            <v>-</v>
          </cell>
          <cell r="CD563" t="str">
            <v>-</v>
          </cell>
          <cell r="CE563" t="str">
            <v>-</v>
          </cell>
          <cell r="CF563" t="str">
            <v>-</v>
          </cell>
          <cell r="CG563" t="str">
            <v>-</v>
          </cell>
          <cell r="CH563" t="str">
            <v>-</v>
          </cell>
          <cell r="CI563" t="str">
            <v>-</v>
          </cell>
          <cell r="CJ563" t="str">
            <v>-</v>
          </cell>
          <cell r="CK563" t="str">
            <v>-</v>
          </cell>
          <cell r="CL563" t="str">
            <v>-</v>
          </cell>
          <cell r="CM563" t="str">
            <v>-</v>
          </cell>
          <cell r="CN563" t="str">
            <v>-</v>
          </cell>
          <cell r="CO563" t="str">
            <v>-</v>
          </cell>
          <cell r="CP563" t="str">
            <v>-</v>
          </cell>
          <cell r="CQ563" t="str">
            <v>-</v>
          </cell>
          <cell r="CR563" t="str">
            <v>-</v>
          </cell>
          <cell r="CS563" t="str">
            <v>-</v>
          </cell>
          <cell r="CT563" t="str">
            <v>-</v>
          </cell>
          <cell r="CU563" t="str">
            <v>SANTO DOMINGO IXCATLÁN</v>
          </cell>
          <cell r="CV563" t="str">
            <v>-</v>
          </cell>
          <cell r="CW563" t="str">
            <v>-</v>
          </cell>
          <cell r="CX563" t="str">
            <v>-</v>
          </cell>
          <cell r="CY563" t="str">
            <v>-</v>
          </cell>
          <cell r="CZ563" t="str">
            <v>-</v>
          </cell>
          <cell r="DB563" t="str">
            <v>-</v>
          </cell>
          <cell r="DC563" t="str">
            <v>-</v>
          </cell>
          <cell r="DD563" t="str">
            <v>-</v>
          </cell>
          <cell r="DE563" t="str">
            <v>-</v>
          </cell>
          <cell r="DF563" t="str">
            <v>-</v>
          </cell>
          <cell r="DG563" t="str">
            <v>-</v>
          </cell>
        </row>
        <row r="564">
          <cell r="AT564" t="str">
            <v>-</v>
          </cell>
          <cell r="AU564" t="str">
            <v>-</v>
          </cell>
          <cell r="AV564" t="str">
            <v>-</v>
          </cell>
          <cell r="AW564" t="str">
            <v>-</v>
          </cell>
          <cell r="AX564" t="str">
            <v>-</v>
          </cell>
          <cell r="AY564" t="str">
            <v>-</v>
          </cell>
          <cell r="AZ564" t="str">
            <v>-</v>
          </cell>
          <cell r="BA564" t="str">
            <v>-</v>
          </cell>
          <cell r="BB564" t="str">
            <v>-</v>
          </cell>
          <cell r="BC564" t="str">
            <v>-</v>
          </cell>
          <cell r="BD564" t="str">
            <v>-</v>
          </cell>
          <cell r="BE564" t="str">
            <v>-</v>
          </cell>
          <cell r="BF564" t="str">
            <v>-</v>
          </cell>
          <cell r="BG564" t="str">
            <v>-</v>
          </cell>
          <cell r="BH564" t="str">
            <v>-</v>
          </cell>
          <cell r="BI564" t="str">
            <v>-</v>
          </cell>
          <cell r="BJ564" t="str">
            <v>-</v>
          </cell>
          <cell r="BK564" t="str">
            <v>-</v>
          </cell>
          <cell r="BL564" t="str">
            <v>-</v>
          </cell>
          <cell r="BM564" t="str">
            <v>20511</v>
          </cell>
          <cell r="BN564" t="str">
            <v>-</v>
          </cell>
          <cell r="BO564" t="str">
            <v>-</v>
          </cell>
          <cell r="BP564" t="str">
            <v>-</v>
          </cell>
          <cell r="BQ564" t="str">
            <v>-</v>
          </cell>
          <cell r="BR564" t="str">
            <v>-</v>
          </cell>
          <cell r="BS564" t="str">
            <v>-</v>
          </cell>
          <cell r="BT564" t="str">
            <v>-</v>
          </cell>
          <cell r="BU564" t="str">
            <v>-</v>
          </cell>
          <cell r="BV564" t="str">
            <v>-</v>
          </cell>
          <cell r="BW564" t="str">
            <v>-</v>
          </cell>
          <cell r="BX564" t="str">
            <v>-</v>
          </cell>
          <cell r="BY564" t="str">
            <v>-</v>
          </cell>
          <cell r="CB564" t="str">
            <v>-</v>
          </cell>
          <cell r="CC564" t="str">
            <v>-</v>
          </cell>
          <cell r="CD564" t="str">
            <v>-</v>
          </cell>
          <cell r="CE564" t="str">
            <v>-</v>
          </cell>
          <cell r="CF564" t="str">
            <v>-</v>
          </cell>
          <cell r="CG564" t="str">
            <v>-</v>
          </cell>
          <cell r="CH564" t="str">
            <v>-</v>
          </cell>
          <cell r="CI564" t="str">
            <v>-</v>
          </cell>
          <cell r="CJ564" t="str">
            <v>-</v>
          </cell>
          <cell r="CK564" t="str">
            <v>-</v>
          </cell>
          <cell r="CL564" t="str">
            <v>-</v>
          </cell>
          <cell r="CM564" t="str">
            <v>-</v>
          </cell>
          <cell r="CN564" t="str">
            <v>-</v>
          </cell>
          <cell r="CO564" t="str">
            <v>-</v>
          </cell>
          <cell r="CP564" t="str">
            <v>-</v>
          </cell>
          <cell r="CQ564" t="str">
            <v>-</v>
          </cell>
          <cell r="CR564" t="str">
            <v>-</v>
          </cell>
          <cell r="CS564" t="str">
            <v>-</v>
          </cell>
          <cell r="CT564" t="str">
            <v>-</v>
          </cell>
          <cell r="CU564" t="str">
            <v>SANTO DOMINGO NUXAÁ</v>
          </cell>
          <cell r="CV564" t="str">
            <v>-</v>
          </cell>
          <cell r="CW564" t="str">
            <v>-</v>
          </cell>
          <cell r="CX564" t="str">
            <v>-</v>
          </cell>
          <cell r="CY564" t="str">
            <v>-</v>
          </cell>
          <cell r="CZ564" t="str">
            <v>-</v>
          </cell>
          <cell r="DB564" t="str">
            <v>-</v>
          </cell>
          <cell r="DC564" t="str">
            <v>-</v>
          </cell>
          <cell r="DD564" t="str">
            <v>-</v>
          </cell>
          <cell r="DE564" t="str">
            <v>-</v>
          </cell>
          <cell r="DF564" t="str">
            <v>-</v>
          </cell>
          <cell r="DG564" t="str">
            <v>-</v>
          </cell>
        </row>
        <row r="565">
          <cell r="AT565" t="str">
            <v>-</v>
          </cell>
          <cell r="AU565" t="str">
            <v>-</v>
          </cell>
          <cell r="AV565" t="str">
            <v>-</v>
          </cell>
          <cell r="AW565" t="str">
            <v>-</v>
          </cell>
          <cell r="AX565" t="str">
            <v>-</v>
          </cell>
          <cell r="AY565" t="str">
            <v>-</v>
          </cell>
          <cell r="AZ565" t="str">
            <v>-</v>
          </cell>
          <cell r="BA565" t="str">
            <v>-</v>
          </cell>
          <cell r="BB565" t="str">
            <v>-</v>
          </cell>
          <cell r="BC565" t="str">
            <v>-</v>
          </cell>
          <cell r="BD565" t="str">
            <v>-</v>
          </cell>
          <cell r="BE565" t="str">
            <v>-</v>
          </cell>
          <cell r="BF565" t="str">
            <v>-</v>
          </cell>
          <cell r="BG565" t="str">
            <v>-</v>
          </cell>
          <cell r="BH565" t="str">
            <v>-</v>
          </cell>
          <cell r="BI565" t="str">
            <v>-</v>
          </cell>
          <cell r="BJ565" t="str">
            <v>-</v>
          </cell>
          <cell r="BK565" t="str">
            <v>-</v>
          </cell>
          <cell r="BL565" t="str">
            <v>-</v>
          </cell>
          <cell r="BM565" t="str">
            <v>20512</v>
          </cell>
          <cell r="BN565" t="str">
            <v>-</v>
          </cell>
          <cell r="BO565" t="str">
            <v>-</v>
          </cell>
          <cell r="BP565" t="str">
            <v>-</v>
          </cell>
          <cell r="BQ565" t="str">
            <v>-</v>
          </cell>
          <cell r="BR565" t="str">
            <v>-</v>
          </cell>
          <cell r="BS565" t="str">
            <v>-</v>
          </cell>
          <cell r="BT565" t="str">
            <v>-</v>
          </cell>
          <cell r="BU565" t="str">
            <v>-</v>
          </cell>
          <cell r="BV565" t="str">
            <v>-</v>
          </cell>
          <cell r="BW565" t="str">
            <v>-</v>
          </cell>
          <cell r="BX565" t="str">
            <v>-</v>
          </cell>
          <cell r="BY565" t="str">
            <v>-</v>
          </cell>
          <cell r="CB565" t="str">
            <v>-</v>
          </cell>
          <cell r="CC565" t="str">
            <v>-</v>
          </cell>
          <cell r="CD565" t="str">
            <v>-</v>
          </cell>
          <cell r="CE565" t="str">
            <v>-</v>
          </cell>
          <cell r="CF565" t="str">
            <v>-</v>
          </cell>
          <cell r="CG565" t="str">
            <v>-</v>
          </cell>
          <cell r="CH565" t="str">
            <v>-</v>
          </cell>
          <cell r="CI565" t="str">
            <v>-</v>
          </cell>
          <cell r="CJ565" t="str">
            <v>-</v>
          </cell>
          <cell r="CK565" t="str">
            <v>-</v>
          </cell>
          <cell r="CL565" t="str">
            <v>-</v>
          </cell>
          <cell r="CM565" t="str">
            <v>-</v>
          </cell>
          <cell r="CN565" t="str">
            <v>-</v>
          </cell>
          <cell r="CO565" t="str">
            <v>-</v>
          </cell>
          <cell r="CP565" t="str">
            <v>-</v>
          </cell>
          <cell r="CQ565" t="str">
            <v>-</v>
          </cell>
          <cell r="CR565" t="str">
            <v>-</v>
          </cell>
          <cell r="CS565" t="str">
            <v>-</v>
          </cell>
          <cell r="CT565" t="str">
            <v>-</v>
          </cell>
          <cell r="CU565" t="str">
            <v>SANTO DOMINGO OZOLOTEPEC</v>
          </cell>
          <cell r="CV565" t="str">
            <v>-</v>
          </cell>
          <cell r="CW565" t="str">
            <v>-</v>
          </cell>
          <cell r="CX565" t="str">
            <v>-</v>
          </cell>
          <cell r="CY565" t="str">
            <v>-</v>
          </cell>
          <cell r="CZ565" t="str">
            <v>-</v>
          </cell>
          <cell r="DB565" t="str">
            <v>-</v>
          </cell>
          <cell r="DC565" t="str">
            <v>-</v>
          </cell>
          <cell r="DD565" t="str">
            <v>-</v>
          </cell>
          <cell r="DE565" t="str">
            <v>-</v>
          </cell>
          <cell r="DF565" t="str">
            <v>-</v>
          </cell>
          <cell r="DG565" t="str">
            <v>-</v>
          </cell>
        </row>
        <row r="566">
          <cell r="AT566" t="str">
            <v>-</v>
          </cell>
          <cell r="AU566" t="str">
            <v>-</v>
          </cell>
          <cell r="AV566" t="str">
            <v>-</v>
          </cell>
          <cell r="AW566" t="str">
            <v>-</v>
          </cell>
          <cell r="AX566" t="str">
            <v>-</v>
          </cell>
          <cell r="AY566" t="str">
            <v>-</v>
          </cell>
          <cell r="AZ566" t="str">
            <v>-</v>
          </cell>
          <cell r="BA566" t="str">
            <v>-</v>
          </cell>
          <cell r="BB566" t="str">
            <v>-</v>
          </cell>
          <cell r="BC566" t="str">
            <v>-</v>
          </cell>
          <cell r="BD566" t="str">
            <v>-</v>
          </cell>
          <cell r="BE566" t="str">
            <v>-</v>
          </cell>
          <cell r="BF566" t="str">
            <v>-</v>
          </cell>
          <cell r="BG566" t="str">
            <v>-</v>
          </cell>
          <cell r="BH566" t="str">
            <v>-</v>
          </cell>
          <cell r="BI566" t="str">
            <v>-</v>
          </cell>
          <cell r="BJ566" t="str">
            <v>-</v>
          </cell>
          <cell r="BK566" t="str">
            <v>-</v>
          </cell>
          <cell r="BL566" t="str">
            <v>-</v>
          </cell>
          <cell r="BM566" t="str">
            <v>20513</v>
          </cell>
          <cell r="BN566" t="str">
            <v>-</v>
          </cell>
          <cell r="BO566" t="str">
            <v>-</v>
          </cell>
          <cell r="BP566" t="str">
            <v>-</v>
          </cell>
          <cell r="BQ566" t="str">
            <v>-</v>
          </cell>
          <cell r="BR566" t="str">
            <v>-</v>
          </cell>
          <cell r="BS566" t="str">
            <v>-</v>
          </cell>
          <cell r="BT566" t="str">
            <v>-</v>
          </cell>
          <cell r="BU566" t="str">
            <v>-</v>
          </cell>
          <cell r="BV566" t="str">
            <v>-</v>
          </cell>
          <cell r="BW566" t="str">
            <v>-</v>
          </cell>
          <cell r="BX566" t="str">
            <v>-</v>
          </cell>
          <cell r="BY566" t="str">
            <v>-</v>
          </cell>
          <cell r="CB566" t="str">
            <v>-</v>
          </cell>
          <cell r="CC566" t="str">
            <v>-</v>
          </cell>
          <cell r="CD566" t="str">
            <v>-</v>
          </cell>
          <cell r="CE566" t="str">
            <v>-</v>
          </cell>
          <cell r="CF566" t="str">
            <v>-</v>
          </cell>
          <cell r="CG566" t="str">
            <v>-</v>
          </cell>
          <cell r="CH566" t="str">
            <v>-</v>
          </cell>
          <cell r="CI566" t="str">
            <v>-</v>
          </cell>
          <cell r="CJ566" t="str">
            <v>-</v>
          </cell>
          <cell r="CK566" t="str">
            <v>-</v>
          </cell>
          <cell r="CL566" t="str">
            <v>-</v>
          </cell>
          <cell r="CM566" t="str">
            <v>-</v>
          </cell>
          <cell r="CN566" t="str">
            <v>-</v>
          </cell>
          <cell r="CO566" t="str">
            <v>-</v>
          </cell>
          <cell r="CP566" t="str">
            <v>-</v>
          </cell>
          <cell r="CQ566" t="str">
            <v>-</v>
          </cell>
          <cell r="CR566" t="str">
            <v>-</v>
          </cell>
          <cell r="CS566" t="str">
            <v>-</v>
          </cell>
          <cell r="CT566" t="str">
            <v>-</v>
          </cell>
          <cell r="CU566" t="str">
            <v>SANTO DOMINGO PETAPA</v>
          </cell>
          <cell r="CV566" t="str">
            <v>-</v>
          </cell>
          <cell r="CW566" t="str">
            <v>-</v>
          </cell>
          <cell r="CX566" t="str">
            <v>-</v>
          </cell>
          <cell r="CY566" t="str">
            <v>-</v>
          </cell>
          <cell r="CZ566" t="str">
            <v>-</v>
          </cell>
          <cell r="DB566" t="str">
            <v>-</v>
          </cell>
          <cell r="DC566" t="str">
            <v>-</v>
          </cell>
          <cell r="DD566" t="str">
            <v>-</v>
          </cell>
          <cell r="DE566" t="str">
            <v>-</v>
          </cell>
          <cell r="DF566" t="str">
            <v>-</v>
          </cell>
          <cell r="DG566" t="str">
            <v>-</v>
          </cell>
        </row>
        <row r="567">
          <cell r="AT567" t="str">
            <v>-</v>
          </cell>
          <cell r="AU567" t="str">
            <v>-</v>
          </cell>
          <cell r="AV567" t="str">
            <v>-</v>
          </cell>
          <cell r="AW567" t="str">
            <v>-</v>
          </cell>
          <cell r="AX567" t="str">
            <v>-</v>
          </cell>
          <cell r="AY567" t="str">
            <v>-</v>
          </cell>
          <cell r="AZ567" t="str">
            <v>-</v>
          </cell>
          <cell r="BA567" t="str">
            <v>-</v>
          </cell>
          <cell r="BB567" t="str">
            <v>-</v>
          </cell>
          <cell r="BC567" t="str">
            <v>-</v>
          </cell>
          <cell r="BD567" t="str">
            <v>-</v>
          </cell>
          <cell r="BE567" t="str">
            <v>-</v>
          </cell>
          <cell r="BF567" t="str">
            <v>-</v>
          </cell>
          <cell r="BG567" t="str">
            <v>-</v>
          </cell>
          <cell r="BH567" t="str">
            <v>-</v>
          </cell>
          <cell r="BI567" t="str">
            <v>-</v>
          </cell>
          <cell r="BJ567" t="str">
            <v>-</v>
          </cell>
          <cell r="BK567" t="str">
            <v>-</v>
          </cell>
          <cell r="BL567" t="str">
            <v>-</v>
          </cell>
          <cell r="BM567" t="str">
            <v>20514</v>
          </cell>
          <cell r="BN567" t="str">
            <v>-</v>
          </cell>
          <cell r="BO567" t="str">
            <v>-</v>
          </cell>
          <cell r="BP567" t="str">
            <v>-</v>
          </cell>
          <cell r="BQ567" t="str">
            <v>-</v>
          </cell>
          <cell r="BR567" t="str">
            <v>-</v>
          </cell>
          <cell r="BS567" t="str">
            <v>-</v>
          </cell>
          <cell r="BT567" t="str">
            <v>-</v>
          </cell>
          <cell r="BU567" t="str">
            <v>-</v>
          </cell>
          <cell r="BV567" t="str">
            <v>-</v>
          </cell>
          <cell r="BW567" t="str">
            <v>-</v>
          </cell>
          <cell r="BX567" t="str">
            <v>-</v>
          </cell>
          <cell r="BY567" t="str">
            <v>-</v>
          </cell>
          <cell r="CB567" t="str">
            <v>-</v>
          </cell>
          <cell r="CC567" t="str">
            <v>-</v>
          </cell>
          <cell r="CD567" t="str">
            <v>-</v>
          </cell>
          <cell r="CE567" t="str">
            <v>-</v>
          </cell>
          <cell r="CF567" t="str">
            <v>-</v>
          </cell>
          <cell r="CG567" t="str">
            <v>-</v>
          </cell>
          <cell r="CH567" t="str">
            <v>-</v>
          </cell>
          <cell r="CI567" t="str">
            <v>-</v>
          </cell>
          <cell r="CJ567" t="str">
            <v>-</v>
          </cell>
          <cell r="CK567" t="str">
            <v>-</v>
          </cell>
          <cell r="CL567" t="str">
            <v>-</v>
          </cell>
          <cell r="CM567" t="str">
            <v>-</v>
          </cell>
          <cell r="CN567" t="str">
            <v>-</v>
          </cell>
          <cell r="CO567" t="str">
            <v>-</v>
          </cell>
          <cell r="CP567" t="str">
            <v>-</v>
          </cell>
          <cell r="CQ567" t="str">
            <v>-</v>
          </cell>
          <cell r="CR567" t="str">
            <v>-</v>
          </cell>
          <cell r="CS567" t="str">
            <v>-</v>
          </cell>
          <cell r="CT567" t="str">
            <v>-</v>
          </cell>
          <cell r="CU567" t="str">
            <v>SANTO DOMINGO ROAYAGA</v>
          </cell>
          <cell r="CV567" t="str">
            <v>-</v>
          </cell>
          <cell r="CW567" t="str">
            <v>-</v>
          </cell>
          <cell r="CX567" t="str">
            <v>-</v>
          </cell>
          <cell r="CY567" t="str">
            <v>-</v>
          </cell>
          <cell r="CZ567" t="str">
            <v>-</v>
          </cell>
          <cell r="DB567" t="str">
            <v>-</v>
          </cell>
          <cell r="DC567" t="str">
            <v>-</v>
          </cell>
          <cell r="DD567" t="str">
            <v>-</v>
          </cell>
          <cell r="DE567" t="str">
            <v>-</v>
          </cell>
          <cell r="DF567" t="str">
            <v>-</v>
          </cell>
          <cell r="DG567" t="str">
            <v>-</v>
          </cell>
        </row>
        <row r="568">
          <cell r="AT568" t="str">
            <v>-</v>
          </cell>
          <cell r="AU568" t="str">
            <v>-</v>
          </cell>
          <cell r="AV568" t="str">
            <v>-</v>
          </cell>
          <cell r="AW568" t="str">
            <v>-</v>
          </cell>
          <cell r="AX568" t="str">
            <v>-</v>
          </cell>
          <cell r="AY568" t="str">
            <v>-</v>
          </cell>
          <cell r="AZ568" t="str">
            <v>-</v>
          </cell>
          <cell r="BA568" t="str">
            <v>-</v>
          </cell>
          <cell r="BB568" t="str">
            <v>-</v>
          </cell>
          <cell r="BC568" t="str">
            <v>-</v>
          </cell>
          <cell r="BD568" t="str">
            <v>-</v>
          </cell>
          <cell r="BE568" t="str">
            <v>-</v>
          </cell>
          <cell r="BF568" t="str">
            <v>-</v>
          </cell>
          <cell r="BG568" t="str">
            <v>-</v>
          </cell>
          <cell r="BH568" t="str">
            <v>-</v>
          </cell>
          <cell r="BI568" t="str">
            <v>-</v>
          </cell>
          <cell r="BJ568" t="str">
            <v>-</v>
          </cell>
          <cell r="BK568" t="str">
            <v>-</v>
          </cell>
          <cell r="BL568" t="str">
            <v>-</v>
          </cell>
          <cell r="BM568" t="str">
            <v>20516</v>
          </cell>
          <cell r="BN568" t="str">
            <v>-</v>
          </cell>
          <cell r="BO568" t="str">
            <v>-</v>
          </cell>
          <cell r="BP568" t="str">
            <v>-</v>
          </cell>
          <cell r="BQ568" t="str">
            <v>-</v>
          </cell>
          <cell r="BR568" t="str">
            <v>-</v>
          </cell>
          <cell r="BS568" t="str">
            <v>-</v>
          </cell>
          <cell r="BT568" t="str">
            <v>-</v>
          </cell>
          <cell r="BU568" t="str">
            <v>-</v>
          </cell>
          <cell r="BV568" t="str">
            <v>-</v>
          </cell>
          <cell r="BW568" t="str">
            <v>-</v>
          </cell>
          <cell r="BX568" t="str">
            <v>-</v>
          </cell>
          <cell r="BY568" t="str">
            <v>-</v>
          </cell>
          <cell r="CB568" t="str">
            <v>-</v>
          </cell>
          <cell r="CC568" t="str">
            <v>-</v>
          </cell>
          <cell r="CD568" t="str">
            <v>-</v>
          </cell>
          <cell r="CE568" t="str">
            <v>-</v>
          </cell>
          <cell r="CF568" t="str">
            <v>-</v>
          </cell>
          <cell r="CG568" t="str">
            <v>-</v>
          </cell>
          <cell r="CH568" t="str">
            <v>-</v>
          </cell>
          <cell r="CI568" t="str">
            <v>-</v>
          </cell>
          <cell r="CJ568" t="str">
            <v>-</v>
          </cell>
          <cell r="CK568" t="str">
            <v>-</v>
          </cell>
          <cell r="CL568" t="str">
            <v>-</v>
          </cell>
          <cell r="CM568" t="str">
            <v>-</v>
          </cell>
          <cell r="CN568" t="str">
            <v>-</v>
          </cell>
          <cell r="CO568" t="str">
            <v>-</v>
          </cell>
          <cell r="CP568" t="str">
            <v>-</v>
          </cell>
          <cell r="CQ568" t="str">
            <v>-</v>
          </cell>
          <cell r="CR568" t="str">
            <v>-</v>
          </cell>
          <cell r="CS568" t="str">
            <v>-</v>
          </cell>
          <cell r="CT568" t="str">
            <v>-</v>
          </cell>
          <cell r="CU568" t="str">
            <v>SANTO DOMINGO TEOJOMULCO</v>
          </cell>
          <cell r="CV568" t="str">
            <v>-</v>
          </cell>
          <cell r="CW568" t="str">
            <v>-</v>
          </cell>
          <cell r="CX568" t="str">
            <v>-</v>
          </cell>
          <cell r="CY568" t="str">
            <v>-</v>
          </cell>
          <cell r="CZ568" t="str">
            <v>-</v>
          </cell>
          <cell r="DB568" t="str">
            <v>-</v>
          </cell>
          <cell r="DC568" t="str">
            <v>-</v>
          </cell>
          <cell r="DD568" t="str">
            <v>-</v>
          </cell>
          <cell r="DE568" t="str">
            <v>-</v>
          </cell>
          <cell r="DF568" t="str">
            <v>-</v>
          </cell>
          <cell r="DG568" t="str">
            <v>-</v>
          </cell>
        </row>
        <row r="569">
          <cell r="AT569" t="str">
            <v>-</v>
          </cell>
          <cell r="AU569" t="str">
            <v>-</v>
          </cell>
          <cell r="AV569" t="str">
            <v>-</v>
          </cell>
          <cell r="AW569" t="str">
            <v>-</v>
          </cell>
          <cell r="AX569" t="str">
            <v>-</v>
          </cell>
          <cell r="AY569" t="str">
            <v>-</v>
          </cell>
          <cell r="AZ569" t="str">
            <v>-</v>
          </cell>
          <cell r="BA569" t="str">
            <v>-</v>
          </cell>
          <cell r="BB569" t="str">
            <v>-</v>
          </cell>
          <cell r="BC569" t="str">
            <v>-</v>
          </cell>
          <cell r="BD569" t="str">
            <v>-</v>
          </cell>
          <cell r="BE569" t="str">
            <v>-</v>
          </cell>
          <cell r="BF569" t="str">
            <v>-</v>
          </cell>
          <cell r="BG569" t="str">
            <v>-</v>
          </cell>
          <cell r="BH569" t="str">
            <v>-</v>
          </cell>
          <cell r="BI569" t="str">
            <v>-</v>
          </cell>
          <cell r="BJ569" t="str">
            <v>-</v>
          </cell>
          <cell r="BK569" t="str">
            <v>-</v>
          </cell>
          <cell r="BL569" t="str">
            <v>-</v>
          </cell>
          <cell r="BM569" t="str">
            <v>20517</v>
          </cell>
          <cell r="BN569" t="str">
            <v>-</v>
          </cell>
          <cell r="BO569" t="str">
            <v>-</v>
          </cell>
          <cell r="BP569" t="str">
            <v>-</v>
          </cell>
          <cell r="BQ569" t="str">
            <v>-</v>
          </cell>
          <cell r="BR569" t="str">
            <v>-</v>
          </cell>
          <cell r="BS569" t="str">
            <v>-</v>
          </cell>
          <cell r="BT569" t="str">
            <v>-</v>
          </cell>
          <cell r="BU569" t="str">
            <v>-</v>
          </cell>
          <cell r="BV569" t="str">
            <v>-</v>
          </cell>
          <cell r="BW569" t="str">
            <v>-</v>
          </cell>
          <cell r="BX569" t="str">
            <v>-</v>
          </cell>
          <cell r="BY569" t="str">
            <v>-</v>
          </cell>
          <cell r="CB569" t="str">
            <v>-</v>
          </cell>
          <cell r="CC569" t="str">
            <v>-</v>
          </cell>
          <cell r="CD569" t="str">
            <v>-</v>
          </cell>
          <cell r="CE569" t="str">
            <v>-</v>
          </cell>
          <cell r="CF569" t="str">
            <v>-</v>
          </cell>
          <cell r="CG569" t="str">
            <v>-</v>
          </cell>
          <cell r="CH569" t="str">
            <v>-</v>
          </cell>
          <cell r="CI569" t="str">
            <v>-</v>
          </cell>
          <cell r="CJ569" t="str">
            <v>-</v>
          </cell>
          <cell r="CK569" t="str">
            <v>-</v>
          </cell>
          <cell r="CL569" t="str">
            <v>-</v>
          </cell>
          <cell r="CM569" t="str">
            <v>-</v>
          </cell>
          <cell r="CN569" t="str">
            <v>-</v>
          </cell>
          <cell r="CO569" t="str">
            <v>-</v>
          </cell>
          <cell r="CP569" t="str">
            <v>-</v>
          </cell>
          <cell r="CQ569" t="str">
            <v>-</v>
          </cell>
          <cell r="CR569" t="str">
            <v>-</v>
          </cell>
          <cell r="CS569" t="str">
            <v>-</v>
          </cell>
          <cell r="CT569" t="str">
            <v>-</v>
          </cell>
          <cell r="CU569" t="str">
            <v>SANTO DOMINGO TEPUXTEPEC</v>
          </cell>
          <cell r="CV569" t="str">
            <v>-</v>
          </cell>
          <cell r="CW569" t="str">
            <v>-</v>
          </cell>
          <cell r="CX569" t="str">
            <v>-</v>
          </cell>
          <cell r="CY569" t="str">
            <v>-</v>
          </cell>
          <cell r="CZ569" t="str">
            <v>-</v>
          </cell>
          <cell r="DB569" t="str">
            <v>-</v>
          </cell>
          <cell r="DC569" t="str">
            <v>-</v>
          </cell>
          <cell r="DD569" t="str">
            <v>-</v>
          </cell>
          <cell r="DE569" t="str">
            <v>-</v>
          </cell>
          <cell r="DF569" t="str">
            <v>-</v>
          </cell>
          <cell r="DG569" t="str">
            <v>-</v>
          </cell>
        </row>
        <row r="570">
          <cell r="AT570" t="str">
            <v>-</v>
          </cell>
          <cell r="AU570" t="str">
            <v>-</v>
          </cell>
          <cell r="AV570" t="str">
            <v>-</v>
          </cell>
          <cell r="AW570" t="str">
            <v>-</v>
          </cell>
          <cell r="AX570" t="str">
            <v>-</v>
          </cell>
          <cell r="AY570" t="str">
            <v>-</v>
          </cell>
          <cell r="AZ570" t="str">
            <v>-</v>
          </cell>
          <cell r="BA570" t="str">
            <v>-</v>
          </cell>
          <cell r="BB570" t="str">
            <v>-</v>
          </cell>
          <cell r="BC570" t="str">
            <v>-</v>
          </cell>
          <cell r="BD570" t="str">
            <v>-</v>
          </cell>
          <cell r="BE570" t="str">
            <v>-</v>
          </cell>
          <cell r="BF570" t="str">
            <v>-</v>
          </cell>
          <cell r="BG570" t="str">
            <v>-</v>
          </cell>
          <cell r="BH570" t="str">
            <v>-</v>
          </cell>
          <cell r="BI570" t="str">
            <v>-</v>
          </cell>
          <cell r="BJ570" t="str">
            <v>-</v>
          </cell>
          <cell r="BK570" t="str">
            <v>-</v>
          </cell>
          <cell r="BL570" t="str">
            <v>-</v>
          </cell>
          <cell r="BM570" t="str">
            <v>20518</v>
          </cell>
          <cell r="BN570" t="str">
            <v>-</v>
          </cell>
          <cell r="BO570" t="str">
            <v>-</v>
          </cell>
          <cell r="BP570" t="str">
            <v>-</v>
          </cell>
          <cell r="BQ570" t="str">
            <v>-</v>
          </cell>
          <cell r="BR570" t="str">
            <v>-</v>
          </cell>
          <cell r="BS570" t="str">
            <v>-</v>
          </cell>
          <cell r="BT570" t="str">
            <v>-</v>
          </cell>
          <cell r="BU570" t="str">
            <v>-</v>
          </cell>
          <cell r="BV570" t="str">
            <v>-</v>
          </cell>
          <cell r="BW570" t="str">
            <v>-</v>
          </cell>
          <cell r="BX570" t="str">
            <v>-</v>
          </cell>
          <cell r="BY570" t="str">
            <v>-</v>
          </cell>
          <cell r="CB570" t="str">
            <v>-</v>
          </cell>
          <cell r="CC570" t="str">
            <v>-</v>
          </cell>
          <cell r="CD570" t="str">
            <v>-</v>
          </cell>
          <cell r="CE570" t="str">
            <v>-</v>
          </cell>
          <cell r="CF570" t="str">
            <v>-</v>
          </cell>
          <cell r="CG570" t="str">
            <v>-</v>
          </cell>
          <cell r="CH570" t="str">
            <v>-</v>
          </cell>
          <cell r="CI570" t="str">
            <v>-</v>
          </cell>
          <cell r="CJ570" t="str">
            <v>-</v>
          </cell>
          <cell r="CK570" t="str">
            <v>-</v>
          </cell>
          <cell r="CL570" t="str">
            <v>-</v>
          </cell>
          <cell r="CM570" t="str">
            <v>-</v>
          </cell>
          <cell r="CN570" t="str">
            <v>-</v>
          </cell>
          <cell r="CO570" t="str">
            <v>-</v>
          </cell>
          <cell r="CP570" t="str">
            <v>-</v>
          </cell>
          <cell r="CQ570" t="str">
            <v>-</v>
          </cell>
          <cell r="CR570" t="str">
            <v>-</v>
          </cell>
          <cell r="CS570" t="str">
            <v>-</v>
          </cell>
          <cell r="CT570" t="str">
            <v>-</v>
          </cell>
          <cell r="CU570" t="str">
            <v>SANTO DOMINGO TLATAYÁPAM</v>
          </cell>
          <cell r="CV570" t="str">
            <v>-</v>
          </cell>
          <cell r="CW570" t="str">
            <v>-</v>
          </cell>
          <cell r="CX570" t="str">
            <v>-</v>
          </cell>
          <cell r="CY570" t="str">
            <v>-</v>
          </cell>
          <cell r="CZ570" t="str">
            <v>-</v>
          </cell>
          <cell r="DB570" t="str">
            <v>-</v>
          </cell>
          <cell r="DC570" t="str">
            <v>-</v>
          </cell>
          <cell r="DD570" t="str">
            <v>-</v>
          </cell>
          <cell r="DE570" t="str">
            <v>-</v>
          </cell>
          <cell r="DF570" t="str">
            <v>-</v>
          </cell>
          <cell r="DG570" t="str">
            <v>-</v>
          </cell>
        </row>
        <row r="571">
          <cell r="AT571" t="str">
            <v>-</v>
          </cell>
          <cell r="AU571" t="str">
            <v>-</v>
          </cell>
          <cell r="AV571" t="str">
            <v>-</v>
          </cell>
          <cell r="AW571" t="str">
            <v>-</v>
          </cell>
          <cell r="AX571" t="str">
            <v>-</v>
          </cell>
          <cell r="AY571" t="str">
            <v>-</v>
          </cell>
          <cell r="AZ571" t="str">
            <v>-</v>
          </cell>
          <cell r="BA571" t="str">
            <v>-</v>
          </cell>
          <cell r="BB571" t="str">
            <v>-</v>
          </cell>
          <cell r="BC571" t="str">
            <v>-</v>
          </cell>
          <cell r="BD571" t="str">
            <v>-</v>
          </cell>
          <cell r="BE571" t="str">
            <v>-</v>
          </cell>
          <cell r="BF571" t="str">
            <v>-</v>
          </cell>
          <cell r="BG571" t="str">
            <v>-</v>
          </cell>
          <cell r="BH571" t="str">
            <v>-</v>
          </cell>
          <cell r="BI571" t="str">
            <v>-</v>
          </cell>
          <cell r="BJ571" t="str">
            <v>-</v>
          </cell>
          <cell r="BK571" t="str">
            <v>-</v>
          </cell>
          <cell r="BL571" t="str">
            <v>-</v>
          </cell>
          <cell r="BM571" t="str">
            <v>20519</v>
          </cell>
          <cell r="BN571" t="str">
            <v>-</v>
          </cell>
          <cell r="BO571" t="str">
            <v>-</v>
          </cell>
          <cell r="BP571" t="str">
            <v>-</v>
          </cell>
          <cell r="BQ571" t="str">
            <v>-</v>
          </cell>
          <cell r="BR571" t="str">
            <v>-</v>
          </cell>
          <cell r="BS571" t="str">
            <v>-</v>
          </cell>
          <cell r="BT571" t="str">
            <v>-</v>
          </cell>
          <cell r="BU571" t="str">
            <v>-</v>
          </cell>
          <cell r="BV571" t="str">
            <v>-</v>
          </cell>
          <cell r="BW571" t="str">
            <v>-</v>
          </cell>
          <cell r="BX571" t="str">
            <v>-</v>
          </cell>
          <cell r="BY571" t="str">
            <v>-</v>
          </cell>
          <cell r="CB571" t="str">
            <v>-</v>
          </cell>
          <cell r="CC571" t="str">
            <v>-</v>
          </cell>
          <cell r="CD571" t="str">
            <v>-</v>
          </cell>
          <cell r="CE571" t="str">
            <v>-</v>
          </cell>
          <cell r="CF571" t="str">
            <v>-</v>
          </cell>
          <cell r="CG571" t="str">
            <v>-</v>
          </cell>
          <cell r="CH571" t="str">
            <v>-</v>
          </cell>
          <cell r="CI571" t="str">
            <v>-</v>
          </cell>
          <cell r="CJ571" t="str">
            <v>-</v>
          </cell>
          <cell r="CK571" t="str">
            <v>-</v>
          </cell>
          <cell r="CL571" t="str">
            <v>-</v>
          </cell>
          <cell r="CM571" t="str">
            <v>-</v>
          </cell>
          <cell r="CN571" t="str">
            <v>-</v>
          </cell>
          <cell r="CO571" t="str">
            <v>-</v>
          </cell>
          <cell r="CP571" t="str">
            <v>-</v>
          </cell>
          <cell r="CQ571" t="str">
            <v>-</v>
          </cell>
          <cell r="CR571" t="str">
            <v>-</v>
          </cell>
          <cell r="CS571" t="str">
            <v>-</v>
          </cell>
          <cell r="CT571" t="str">
            <v>-</v>
          </cell>
          <cell r="CU571" t="str">
            <v>SANTO DOMINGO TOMALTEPEC</v>
          </cell>
          <cell r="CV571" t="str">
            <v>-</v>
          </cell>
          <cell r="CW571" t="str">
            <v>-</v>
          </cell>
          <cell r="CX571" t="str">
            <v>-</v>
          </cell>
          <cell r="CY571" t="str">
            <v>-</v>
          </cell>
          <cell r="CZ571" t="str">
            <v>-</v>
          </cell>
          <cell r="DB571" t="str">
            <v>-</v>
          </cell>
          <cell r="DC571" t="str">
            <v>-</v>
          </cell>
          <cell r="DD571" t="str">
            <v>-</v>
          </cell>
          <cell r="DE571" t="str">
            <v>-</v>
          </cell>
          <cell r="DF571" t="str">
            <v>-</v>
          </cell>
          <cell r="DG571" t="str">
            <v>-</v>
          </cell>
        </row>
        <row r="572">
          <cell r="AT572" t="str">
            <v>-</v>
          </cell>
          <cell r="AU572" t="str">
            <v>-</v>
          </cell>
          <cell r="AV572" t="str">
            <v>-</v>
          </cell>
          <cell r="AW572" t="str">
            <v>-</v>
          </cell>
          <cell r="AX572" t="str">
            <v>-</v>
          </cell>
          <cell r="AY572" t="str">
            <v>-</v>
          </cell>
          <cell r="AZ572" t="str">
            <v>-</v>
          </cell>
          <cell r="BA572" t="str">
            <v>-</v>
          </cell>
          <cell r="BB572" t="str">
            <v>-</v>
          </cell>
          <cell r="BC572" t="str">
            <v>-</v>
          </cell>
          <cell r="BD572" t="str">
            <v>-</v>
          </cell>
          <cell r="BE572" t="str">
            <v>-</v>
          </cell>
          <cell r="BF572" t="str">
            <v>-</v>
          </cell>
          <cell r="BG572" t="str">
            <v>-</v>
          </cell>
          <cell r="BH572" t="str">
            <v>-</v>
          </cell>
          <cell r="BI572" t="str">
            <v>-</v>
          </cell>
          <cell r="BJ572" t="str">
            <v>-</v>
          </cell>
          <cell r="BK572" t="str">
            <v>-</v>
          </cell>
          <cell r="BL572" t="str">
            <v>-</v>
          </cell>
          <cell r="BM572" t="str">
            <v>20520</v>
          </cell>
          <cell r="BN572" t="str">
            <v>-</v>
          </cell>
          <cell r="BO572" t="str">
            <v>-</v>
          </cell>
          <cell r="BP572" t="str">
            <v>-</v>
          </cell>
          <cell r="BQ572" t="str">
            <v>-</v>
          </cell>
          <cell r="BR572" t="str">
            <v>-</v>
          </cell>
          <cell r="BS572" t="str">
            <v>-</v>
          </cell>
          <cell r="BT572" t="str">
            <v>-</v>
          </cell>
          <cell r="BU572" t="str">
            <v>-</v>
          </cell>
          <cell r="BV572" t="str">
            <v>-</v>
          </cell>
          <cell r="BW572" t="str">
            <v>-</v>
          </cell>
          <cell r="BX572" t="str">
            <v>-</v>
          </cell>
          <cell r="BY572" t="str">
            <v>-</v>
          </cell>
          <cell r="CB572" t="str">
            <v>-</v>
          </cell>
          <cell r="CC572" t="str">
            <v>-</v>
          </cell>
          <cell r="CD572" t="str">
            <v>-</v>
          </cell>
          <cell r="CE572" t="str">
            <v>-</v>
          </cell>
          <cell r="CF572" t="str">
            <v>-</v>
          </cell>
          <cell r="CG572" t="str">
            <v>-</v>
          </cell>
          <cell r="CH572" t="str">
            <v>-</v>
          </cell>
          <cell r="CI572" t="str">
            <v>-</v>
          </cell>
          <cell r="CJ572" t="str">
            <v>-</v>
          </cell>
          <cell r="CK572" t="str">
            <v>-</v>
          </cell>
          <cell r="CL572" t="str">
            <v>-</v>
          </cell>
          <cell r="CM572" t="str">
            <v>-</v>
          </cell>
          <cell r="CN572" t="str">
            <v>-</v>
          </cell>
          <cell r="CO572" t="str">
            <v>-</v>
          </cell>
          <cell r="CP572" t="str">
            <v>-</v>
          </cell>
          <cell r="CQ572" t="str">
            <v>-</v>
          </cell>
          <cell r="CR572" t="str">
            <v>-</v>
          </cell>
          <cell r="CS572" t="str">
            <v>-</v>
          </cell>
          <cell r="CT572" t="str">
            <v>-</v>
          </cell>
          <cell r="CU572" t="str">
            <v>SANTO DOMINGO TONALÁ</v>
          </cell>
          <cell r="CV572" t="str">
            <v>-</v>
          </cell>
          <cell r="CW572" t="str">
            <v>-</v>
          </cell>
          <cell r="CX572" t="str">
            <v>-</v>
          </cell>
          <cell r="CY572" t="str">
            <v>-</v>
          </cell>
          <cell r="CZ572" t="str">
            <v>-</v>
          </cell>
          <cell r="DB572" t="str">
            <v>-</v>
          </cell>
          <cell r="DC572" t="str">
            <v>-</v>
          </cell>
          <cell r="DD572" t="str">
            <v>-</v>
          </cell>
          <cell r="DE572" t="str">
            <v>-</v>
          </cell>
          <cell r="DF572" t="str">
            <v>-</v>
          </cell>
          <cell r="DG572" t="str">
            <v>-</v>
          </cell>
        </row>
        <row r="573">
          <cell r="AT573" t="str">
            <v>-</v>
          </cell>
          <cell r="AU573" t="str">
            <v>-</v>
          </cell>
          <cell r="AV573" t="str">
            <v>-</v>
          </cell>
          <cell r="AW573" t="str">
            <v>-</v>
          </cell>
          <cell r="AX573" t="str">
            <v>-</v>
          </cell>
          <cell r="AY573" t="str">
            <v>-</v>
          </cell>
          <cell r="AZ573" t="str">
            <v>-</v>
          </cell>
          <cell r="BA573" t="str">
            <v>-</v>
          </cell>
          <cell r="BB573" t="str">
            <v>-</v>
          </cell>
          <cell r="BC573" t="str">
            <v>-</v>
          </cell>
          <cell r="BD573" t="str">
            <v>-</v>
          </cell>
          <cell r="BE573" t="str">
            <v>-</v>
          </cell>
          <cell r="BF573" t="str">
            <v>-</v>
          </cell>
          <cell r="BG573" t="str">
            <v>-</v>
          </cell>
          <cell r="BH573" t="str">
            <v>-</v>
          </cell>
          <cell r="BI573" t="str">
            <v>-</v>
          </cell>
          <cell r="BJ573" t="str">
            <v>-</v>
          </cell>
          <cell r="BK573" t="str">
            <v>-</v>
          </cell>
          <cell r="BL573" t="str">
            <v>-</v>
          </cell>
          <cell r="BM573" t="str">
            <v>20521</v>
          </cell>
          <cell r="BN573" t="str">
            <v>-</v>
          </cell>
          <cell r="BO573" t="str">
            <v>-</v>
          </cell>
          <cell r="BP573" t="str">
            <v>-</v>
          </cell>
          <cell r="BQ573" t="str">
            <v>-</v>
          </cell>
          <cell r="BR573" t="str">
            <v>-</v>
          </cell>
          <cell r="BS573" t="str">
            <v>-</v>
          </cell>
          <cell r="BT573" t="str">
            <v>-</v>
          </cell>
          <cell r="BU573" t="str">
            <v>-</v>
          </cell>
          <cell r="BV573" t="str">
            <v>-</v>
          </cell>
          <cell r="BW573" t="str">
            <v>-</v>
          </cell>
          <cell r="BX573" t="str">
            <v>-</v>
          </cell>
          <cell r="BY573" t="str">
            <v>-</v>
          </cell>
          <cell r="CB573" t="str">
            <v>-</v>
          </cell>
          <cell r="CC573" t="str">
            <v>-</v>
          </cell>
          <cell r="CD573" t="str">
            <v>-</v>
          </cell>
          <cell r="CE573" t="str">
            <v>-</v>
          </cell>
          <cell r="CF573" t="str">
            <v>-</v>
          </cell>
          <cell r="CG573" t="str">
            <v>-</v>
          </cell>
          <cell r="CH573" t="str">
            <v>-</v>
          </cell>
          <cell r="CI573" t="str">
            <v>-</v>
          </cell>
          <cell r="CJ573" t="str">
            <v>-</v>
          </cell>
          <cell r="CK573" t="str">
            <v>-</v>
          </cell>
          <cell r="CL573" t="str">
            <v>-</v>
          </cell>
          <cell r="CM573" t="str">
            <v>-</v>
          </cell>
          <cell r="CN573" t="str">
            <v>-</v>
          </cell>
          <cell r="CO573" t="str">
            <v>-</v>
          </cell>
          <cell r="CP573" t="str">
            <v>-</v>
          </cell>
          <cell r="CQ573" t="str">
            <v>-</v>
          </cell>
          <cell r="CR573" t="str">
            <v>-</v>
          </cell>
          <cell r="CS573" t="str">
            <v>-</v>
          </cell>
          <cell r="CT573" t="str">
            <v>-</v>
          </cell>
          <cell r="CU573" t="str">
            <v>SANTO DOMINGO TONALTEPEC</v>
          </cell>
          <cell r="CV573" t="str">
            <v>-</v>
          </cell>
          <cell r="CW573" t="str">
            <v>-</v>
          </cell>
          <cell r="CX573" t="str">
            <v>-</v>
          </cell>
          <cell r="CY573" t="str">
            <v>-</v>
          </cell>
          <cell r="CZ573" t="str">
            <v>-</v>
          </cell>
          <cell r="DB573" t="str">
            <v>-</v>
          </cell>
          <cell r="DC573" t="str">
            <v>-</v>
          </cell>
          <cell r="DD573" t="str">
            <v>-</v>
          </cell>
          <cell r="DE573" t="str">
            <v>-</v>
          </cell>
          <cell r="DF573" t="str">
            <v>-</v>
          </cell>
          <cell r="DG573" t="str">
            <v>-</v>
          </cell>
        </row>
        <row r="574">
          <cell r="AT574" t="str">
            <v>-</v>
          </cell>
          <cell r="AU574" t="str">
            <v>-</v>
          </cell>
          <cell r="AV574" t="str">
            <v>-</v>
          </cell>
          <cell r="AW574" t="str">
            <v>-</v>
          </cell>
          <cell r="AX574" t="str">
            <v>-</v>
          </cell>
          <cell r="AY574" t="str">
            <v>-</v>
          </cell>
          <cell r="AZ574" t="str">
            <v>-</v>
          </cell>
          <cell r="BA574" t="str">
            <v>-</v>
          </cell>
          <cell r="BB574" t="str">
            <v>-</v>
          </cell>
          <cell r="BC574" t="str">
            <v>-</v>
          </cell>
          <cell r="BD574" t="str">
            <v>-</v>
          </cell>
          <cell r="BE574" t="str">
            <v>-</v>
          </cell>
          <cell r="BF574" t="str">
            <v>-</v>
          </cell>
          <cell r="BG574" t="str">
            <v>-</v>
          </cell>
          <cell r="BH574" t="str">
            <v>-</v>
          </cell>
          <cell r="BI574" t="str">
            <v>-</v>
          </cell>
          <cell r="BJ574" t="str">
            <v>-</v>
          </cell>
          <cell r="BK574" t="str">
            <v>-</v>
          </cell>
          <cell r="BL574" t="str">
            <v>-</v>
          </cell>
          <cell r="BM574" t="str">
            <v>20522</v>
          </cell>
          <cell r="BN574" t="str">
            <v>-</v>
          </cell>
          <cell r="BO574" t="str">
            <v>-</v>
          </cell>
          <cell r="BP574" t="str">
            <v>-</v>
          </cell>
          <cell r="BQ574" t="str">
            <v>-</v>
          </cell>
          <cell r="BR574" t="str">
            <v>-</v>
          </cell>
          <cell r="BS574" t="str">
            <v>-</v>
          </cell>
          <cell r="BT574" t="str">
            <v>-</v>
          </cell>
          <cell r="BU574" t="str">
            <v>-</v>
          </cell>
          <cell r="BV574" t="str">
            <v>-</v>
          </cell>
          <cell r="BW574" t="str">
            <v>-</v>
          </cell>
          <cell r="BX574" t="str">
            <v>-</v>
          </cell>
          <cell r="BY574" t="str">
            <v>-</v>
          </cell>
          <cell r="CB574" t="str">
            <v>-</v>
          </cell>
          <cell r="CC574" t="str">
            <v>-</v>
          </cell>
          <cell r="CD574" t="str">
            <v>-</v>
          </cell>
          <cell r="CE574" t="str">
            <v>-</v>
          </cell>
          <cell r="CF574" t="str">
            <v>-</v>
          </cell>
          <cell r="CG574" t="str">
            <v>-</v>
          </cell>
          <cell r="CH574" t="str">
            <v>-</v>
          </cell>
          <cell r="CI574" t="str">
            <v>-</v>
          </cell>
          <cell r="CJ574" t="str">
            <v>-</v>
          </cell>
          <cell r="CK574" t="str">
            <v>-</v>
          </cell>
          <cell r="CL574" t="str">
            <v>-</v>
          </cell>
          <cell r="CM574" t="str">
            <v>-</v>
          </cell>
          <cell r="CN574" t="str">
            <v>-</v>
          </cell>
          <cell r="CO574" t="str">
            <v>-</v>
          </cell>
          <cell r="CP574" t="str">
            <v>-</v>
          </cell>
          <cell r="CQ574" t="str">
            <v>-</v>
          </cell>
          <cell r="CR574" t="str">
            <v>-</v>
          </cell>
          <cell r="CS574" t="str">
            <v>-</v>
          </cell>
          <cell r="CT574" t="str">
            <v>-</v>
          </cell>
          <cell r="CU574" t="str">
            <v>SANTO DOMINGO XAGACÍA</v>
          </cell>
          <cell r="CV574" t="str">
            <v>-</v>
          </cell>
          <cell r="CW574" t="str">
            <v>-</v>
          </cell>
          <cell r="CX574" t="str">
            <v>-</v>
          </cell>
          <cell r="CY574" t="str">
            <v>-</v>
          </cell>
          <cell r="CZ574" t="str">
            <v>-</v>
          </cell>
          <cell r="DB574" t="str">
            <v>-</v>
          </cell>
          <cell r="DC574" t="str">
            <v>-</v>
          </cell>
          <cell r="DD574" t="str">
            <v>-</v>
          </cell>
          <cell r="DE574" t="str">
            <v>-</v>
          </cell>
          <cell r="DF574" t="str">
            <v>-</v>
          </cell>
          <cell r="DG574" t="str">
            <v>-</v>
          </cell>
        </row>
        <row r="575">
          <cell r="AT575" t="str">
            <v>-</v>
          </cell>
          <cell r="AU575" t="str">
            <v>-</v>
          </cell>
          <cell r="AV575" t="str">
            <v>-</v>
          </cell>
          <cell r="AW575" t="str">
            <v>-</v>
          </cell>
          <cell r="AX575" t="str">
            <v>-</v>
          </cell>
          <cell r="AY575" t="str">
            <v>-</v>
          </cell>
          <cell r="AZ575" t="str">
            <v>-</v>
          </cell>
          <cell r="BA575" t="str">
            <v>-</v>
          </cell>
          <cell r="BB575" t="str">
            <v>-</v>
          </cell>
          <cell r="BC575" t="str">
            <v>-</v>
          </cell>
          <cell r="BD575" t="str">
            <v>-</v>
          </cell>
          <cell r="BE575" t="str">
            <v>-</v>
          </cell>
          <cell r="BF575" t="str">
            <v>-</v>
          </cell>
          <cell r="BG575" t="str">
            <v>-</v>
          </cell>
          <cell r="BH575" t="str">
            <v>-</v>
          </cell>
          <cell r="BI575" t="str">
            <v>-</v>
          </cell>
          <cell r="BJ575" t="str">
            <v>-</v>
          </cell>
          <cell r="BK575" t="str">
            <v>-</v>
          </cell>
          <cell r="BL575" t="str">
            <v>-</v>
          </cell>
          <cell r="BM575" t="str">
            <v>20523</v>
          </cell>
          <cell r="BN575" t="str">
            <v>-</v>
          </cell>
          <cell r="BO575" t="str">
            <v>-</v>
          </cell>
          <cell r="BP575" t="str">
            <v>-</v>
          </cell>
          <cell r="BQ575" t="str">
            <v>-</v>
          </cell>
          <cell r="BR575" t="str">
            <v>-</v>
          </cell>
          <cell r="BS575" t="str">
            <v>-</v>
          </cell>
          <cell r="BT575" t="str">
            <v>-</v>
          </cell>
          <cell r="BU575" t="str">
            <v>-</v>
          </cell>
          <cell r="BV575" t="str">
            <v>-</v>
          </cell>
          <cell r="BW575" t="str">
            <v>-</v>
          </cell>
          <cell r="BX575" t="str">
            <v>-</v>
          </cell>
          <cell r="BY575" t="str">
            <v>-</v>
          </cell>
          <cell r="CB575" t="str">
            <v>-</v>
          </cell>
          <cell r="CC575" t="str">
            <v>-</v>
          </cell>
          <cell r="CD575" t="str">
            <v>-</v>
          </cell>
          <cell r="CE575" t="str">
            <v>-</v>
          </cell>
          <cell r="CF575" t="str">
            <v>-</v>
          </cell>
          <cell r="CG575" t="str">
            <v>-</v>
          </cell>
          <cell r="CH575" t="str">
            <v>-</v>
          </cell>
          <cell r="CI575" t="str">
            <v>-</v>
          </cell>
          <cell r="CJ575" t="str">
            <v>-</v>
          </cell>
          <cell r="CK575" t="str">
            <v>-</v>
          </cell>
          <cell r="CL575" t="str">
            <v>-</v>
          </cell>
          <cell r="CM575" t="str">
            <v>-</v>
          </cell>
          <cell r="CN575" t="str">
            <v>-</v>
          </cell>
          <cell r="CO575" t="str">
            <v>-</v>
          </cell>
          <cell r="CP575" t="str">
            <v>-</v>
          </cell>
          <cell r="CQ575" t="str">
            <v>-</v>
          </cell>
          <cell r="CR575" t="str">
            <v>-</v>
          </cell>
          <cell r="CS575" t="str">
            <v>-</v>
          </cell>
          <cell r="CT575" t="str">
            <v>-</v>
          </cell>
          <cell r="CU575" t="str">
            <v>SANTO DOMINGO YANHUITLÁN</v>
          </cell>
          <cell r="CV575" t="str">
            <v>-</v>
          </cell>
          <cell r="CW575" t="str">
            <v>-</v>
          </cell>
          <cell r="CX575" t="str">
            <v>-</v>
          </cell>
          <cell r="CY575" t="str">
            <v>-</v>
          </cell>
          <cell r="CZ575" t="str">
            <v>-</v>
          </cell>
          <cell r="DB575" t="str">
            <v>-</v>
          </cell>
          <cell r="DC575" t="str">
            <v>-</v>
          </cell>
          <cell r="DD575" t="str">
            <v>-</v>
          </cell>
          <cell r="DE575" t="str">
            <v>-</v>
          </cell>
          <cell r="DF575" t="str">
            <v>-</v>
          </cell>
          <cell r="DG575" t="str">
            <v>-</v>
          </cell>
        </row>
        <row r="576">
          <cell r="AT576" t="str">
            <v>-</v>
          </cell>
          <cell r="AU576" t="str">
            <v>-</v>
          </cell>
          <cell r="AV576" t="str">
            <v>-</v>
          </cell>
          <cell r="AW576" t="str">
            <v>-</v>
          </cell>
          <cell r="AX576" t="str">
            <v>-</v>
          </cell>
          <cell r="AY576" t="str">
            <v>-</v>
          </cell>
          <cell r="AZ576" t="str">
            <v>-</v>
          </cell>
          <cell r="BA576" t="str">
            <v>-</v>
          </cell>
          <cell r="BB576" t="str">
            <v>-</v>
          </cell>
          <cell r="BC576" t="str">
            <v>-</v>
          </cell>
          <cell r="BD576" t="str">
            <v>-</v>
          </cell>
          <cell r="BE576" t="str">
            <v>-</v>
          </cell>
          <cell r="BF576" t="str">
            <v>-</v>
          </cell>
          <cell r="BG576" t="str">
            <v>-</v>
          </cell>
          <cell r="BH576" t="str">
            <v>-</v>
          </cell>
          <cell r="BI576" t="str">
            <v>-</v>
          </cell>
          <cell r="BJ576" t="str">
            <v>-</v>
          </cell>
          <cell r="BK576" t="str">
            <v>-</v>
          </cell>
          <cell r="BL576" t="str">
            <v>-</v>
          </cell>
          <cell r="BM576" t="str">
            <v>20524</v>
          </cell>
          <cell r="BN576" t="str">
            <v>-</v>
          </cell>
          <cell r="BO576" t="str">
            <v>-</v>
          </cell>
          <cell r="BP576" t="str">
            <v>-</v>
          </cell>
          <cell r="BQ576" t="str">
            <v>-</v>
          </cell>
          <cell r="BR576" t="str">
            <v>-</v>
          </cell>
          <cell r="BS576" t="str">
            <v>-</v>
          </cell>
          <cell r="BT576" t="str">
            <v>-</v>
          </cell>
          <cell r="BU576" t="str">
            <v>-</v>
          </cell>
          <cell r="BV576" t="str">
            <v>-</v>
          </cell>
          <cell r="BW576" t="str">
            <v>-</v>
          </cell>
          <cell r="BX576" t="str">
            <v>-</v>
          </cell>
          <cell r="BY576" t="str">
            <v>-</v>
          </cell>
          <cell r="CB576" t="str">
            <v>-</v>
          </cell>
          <cell r="CC576" t="str">
            <v>-</v>
          </cell>
          <cell r="CD576" t="str">
            <v>-</v>
          </cell>
          <cell r="CE576" t="str">
            <v>-</v>
          </cell>
          <cell r="CF576" t="str">
            <v>-</v>
          </cell>
          <cell r="CG576" t="str">
            <v>-</v>
          </cell>
          <cell r="CH576" t="str">
            <v>-</v>
          </cell>
          <cell r="CI576" t="str">
            <v>-</v>
          </cell>
          <cell r="CJ576" t="str">
            <v>-</v>
          </cell>
          <cell r="CK576" t="str">
            <v>-</v>
          </cell>
          <cell r="CL576" t="str">
            <v>-</v>
          </cell>
          <cell r="CM576" t="str">
            <v>-</v>
          </cell>
          <cell r="CN576" t="str">
            <v>-</v>
          </cell>
          <cell r="CO576" t="str">
            <v>-</v>
          </cell>
          <cell r="CP576" t="str">
            <v>-</v>
          </cell>
          <cell r="CQ576" t="str">
            <v>-</v>
          </cell>
          <cell r="CR576" t="str">
            <v>-</v>
          </cell>
          <cell r="CS576" t="str">
            <v>-</v>
          </cell>
          <cell r="CT576" t="str">
            <v>-</v>
          </cell>
          <cell r="CU576" t="str">
            <v>SANTO DOMINGO YODOHINO</v>
          </cell>
          <cell r="CV576" t="str">
            <v>-</v>
          </cell>
          <cell r="CW576" t="str">
            <v>-</v>
          </cell>
          <cell r="CX576" t="str">
            <v>-</v>
          </cell>
          <cell r="CY576" t="str">
            <v>-</v>
          </cell>
          <cell r="CZ576" t="str">
            <v>-</v>
          </cell>
          <cell r="DB576" t="str">
            <v>-</v>
          </cell>
          <cell r="DC576" t="str">
            <v>-</v>
          </cell>
          <cell r="DD576" t="str">
            <v>-</v>
          </cell>
          <cell r="DE576" t="str">
            <v>-</v>
          </cell>
          <cell r="DF576" t="str">
            <v>-</v>
          </cell>
          <cell r="DG576" t="str">
            <v>-</v>
          </cell>
        </row>
        <row r="577">
          <cell r="AT577" t="str">
            <v>-</v>
          </cell>
          <cell r="AU577" t="str">
            <v>-</v>
          </cell>
          <cell r="AV577" t="str">
            <v>-</v>
          </cell>
          <cell r="AW577" t="str">
            <v>-</v>
          </cell>
          <cell r="AX577" t="str">
            <v>-</v>
          </cell>
          <cell r="AY577" t="str">
            <v>-</v>
          </cell>
          <cell r="AZ577" t="str">
            <v>-</v>
          </cell>
          <cell r="BA577" t="str">
            <v>-</v>
          </cell>
          <cell r="BB577" t="str">
            <v>-</v>
          </cell>
          <cell r="BC577" t="str">
            <v>-</v>
          </cell>
          <cell r="BD577" t="str">
            <v>-</v>
          </cell>
          <cell r="BE577" t="str">
            <v>-</v>
          </cell>
          <cell r="BF577" t="str">
            <v>-</v>
          </cell>
          <cell r="BG577" t="str">
            <v>-</v>
          </cell>
          <cell r="BH577" t="str">
            <v>-</v>
          </cell>
          <cell r="BI577" t="str">
            <v>-</v>
          </cell>
          <cell r="BJ577" t="str">
            <v>-</v>
          </cell>
          <cell r="BK577" t="str">
            <v>-</v>
          </cell>
          <cell r="BL577" t="str">
            <v>-</v>
          </cell>
          <cell r="BM577" t="str">
            <v>20525</v>
          </cell>
          <cell r="BN577" t="str">
            <v>-</v>
          </cell>
          <cell r="BO577" t="str">
            <v>-</v>
          </cell>
          <cell r="BP577" t="str">
            <v>-</v>
          </cell>
          <cell r="BQ577" t="str">
            <v>-</v>
          </cell>
          <cell r="BR577" t="str">
            <v>-</v>
          </cell>
          <cell r="BS577" t="str">
            <v>-</v>
          </cell>
          <cell r="BT577" t="str">
            <v>-</v>
          </cell>
          <cell r="BU577" t="str">
            <v>-</v>
          </cell>
          <cell r="BV577" t="str">
            <v>-</v>
          </cell>
          <cell r="BW577" t="str">
            <v>-</v>
          </cell>
          <cell r="BX577" t="str">
            <v>-</v>
          </cell>
          <cell r="BY577" t="str">
            <v>-</v>
          </cell>
          <cell r="CB577" t="str">
            <v>-</v>
          </cell>
          <cell r="CC577" t="str">
            <v>-</v>
          </cell>
          <cell r="CD577" t="str">
            <v>-</v>
          </cell>
          <cell r="CE577" t="str">
            <v>-</v>
          </cell>
          <cell r="CF577" t="str">
            <v>-</v>
          </cell>
          <cell r="CG577" t="str">
            <v>-</v>
          </cell>
          <cell r="CH577" t="str">
            <v>-</v>
          </cell>
          <cell r="CI577" t="str">
            <v>-</v>
          </cell>
          <cell r="CJ577" t="str">
            <v>-</v>
          </cell>
          <cell r="CK577" t="str">
            <v>-</v>
          </cell>
          <cell r="CL577" t="str">
            <v>-</v>
          </cell>
          <cell r="CM577" t="str">
            <v>-</v>
          </cell>
          <cell r="CN577" t="str">
            <v>-</v>
          </cell>
          <cell r="CO577" t="str">
            <v>-</v>
          </cell>
          <cell r="CP577" t="str">
            <v>-</v>
          </cell>
          <cell r="CQ577" t="str">
            <v>-</v>
          </cell>
          <cell r="CR577" t="str">
            <v>-</v>
          </cell>
          <cell r="CS577" t="str">
            <v>-</v>
          </cell>
          <cell r="CT577" t="str">
            <v>-</v>
          </cell>
          <cell r="CU577" t="str">
            <v>SANTO DOMINGO ZANATEPEC</v>
          </cell>
          <cell r="CV577" t="str">
            <v>-</v>
          </cell>
          <cell r="CW577" t="str">
            <v>-</v>
          </cell>
          <cell r="CX577" t="str">
            <v>-</v>
          </cell>
          <cell r="CY577" t="str">
            <v>-</v>
          </cell>
          <cell r="CZ577" t="str">
            <v>-</v>
          </cell>
          <cell r="DB577" t="str">
            <v>-</v>
          </cell>
          <cell r="DC577" t="str">
            <v>-</v>
          </cell>
          <cell r="DD577" t="str">
            <v>-</v>
          </cell>
          <cell r="DE577" t="str">
            <v>-</v>
          </cell>
          <cell r="DF577" t="str">
            <v>-</v>
          </cell>
          <cell r="DG577" t="str">
            <v>-</v>
          </cell>
        </row>
        <row r="578">
          <cell r="AT578" t="str">
            <v>-</v>
          </cell>
          <cell r="AU578" t="str">
            <v>-</v>
          </cell>
          <cell r="AV578" t="str">
            <v>-</v>
          </cell>
          <cell r="AW578" t="str">
            <v>-</v>
          </cell>
          <cell r="AX578" t="str">
            <v>-</v>
          </cell>
          <cell r="AY578" t="str">
            <v>-</v>
          </cell>
          <cell r="AZ578" t="str">
            <v>-</v>
          </cell>
          <cell r="BA578" t="str">
            <v>-</v>
          </cell>
          <cell r="BB578" t="str">
            <v>-</v>
          </cell>
          <cell r="BC578" t="str">
            <v>-</v>
          </cell>
          <cell r="BD578" t="str">
            <v>-</v>
          </cell>
          <cell r="BE578" t="str">
            <v>-</v>
          </cell>
          <cell r="BF578" t="str">
            <v>-</v>
          </cell>
          <cell r="BG578" t="str">
            <v>-</v>
          </cell>
          <cell r="BH578" t="str">
            <v>-</v>
          </cell>
          <cell r="BI578" t="str">
            <v>-</v>
          </cell>
          <cell r="BJ578" t="str">
            <v>-</v>
          </cell>
          <cell r="BK578" t="str">
            <v>-</v>
          </cell>
          <cell r="BL578" t="str">
            <v>-</v>
          </cell>
          <cell r="BM578" t="str">
            <v>20526</v>
          </cell>
          <cell r="BN578" t="str">
            <v>-</v>
          </cell>
          <cell r="BO578" t="str">
            <v>-</v>
          </cell>
          <cell r="BP578" t="str">
            <v>-</v>
          </cell>
          <cell r="BQ578" t="str">
            <v>-</v>
          </cell>
          <cell r="BR578" t="str">
            <v>-</v>
          </cell>
          <cell r="BS578" t="str">
            <v>-</v>
          </cell>
          <cell r="BT578" t="str">
            <v>-</v>
          </cell>
          <cell r="BU578" t="str">
            <v>-</v>
          </cell>
          <cell r="BV578" t="str">
            <v>-</v>
          </cell>
          <cell r="BW578" t="str">
            <v>-</v>
          </cell>
          <cell r="BX578" t="str">
            <v>-</v>
          </cell>
          <cell r="BY578" t="str">
            <v>-</v>
          </cell>
          <cell r="CB578" t="str">
            <v>-</v>
          </cell>
          <cell r="CC578" t="str">
            <v>-</v>
          </cell>
          <cell r="CD578" t="str">
            <v>-</v>
          </cell>
          <cell r="CE578" t="str">
            <v>-</v>
          </cell>
          <cell r="CF578" t="str">
            <v>-</v>
          </cell>
          <cell r="CG578" t="str">
            <v>-</v>
          </cell>
          <cell r="CH578" t="str">
            <v>-</v>
          </cell>
          <cell r="CI578" t="str">
            <v>-</v>
          </cell>
          <cell r="CJ578" t="str">
            <v>-</v>
          </cell>
          <cell r="CK578" t="str">
            <v>-</v>
          </cell>
          <cell r="CL578" t="str">
            <v>-</v>
          </cell>
          <cell r="CM578" t="str">
            <v>-</v>
          </cell>
          <cell r="CN578" t="str">
            <v>-</v>
          </cell>
          <cell r="CO578" t="str">
            <v>-</v>
          </cell>
          <cell r="CP578" t="str">
            <v>-</v>
          </cell>
          <cell r="CQ578" t="str">
            <v>-</v>
          </cell>
          <cell r="CR578" t="str">
            <v>-</v>
          </cell>
          <cell r="CS578" t="str">
            <v>-</v>
          </cell>
          <cell r="CT578" t="str">
            <v>-</v>
          </cell>
          <cell r="CU578" t="str">
            <v>SANTOS REYES NOPALA</v>
          </cell>
          <cell r="CV578" t="str">
            <v>-</v>
          </cell>
          <cell r="CW578" t="str">
            <v>-</v>
          </cell>
          <cell r="CX578" t="str">
            <v>-</v>
          </cell>
          <cell r="CY578" t="str">
            <v>-</v>
          </cell>
          <cell r="CZ578" t="str">
            <v>-</v>
          </cell>
          <cell r="DB578" t="str">
            <v>-</v>
          </cell>
          <cell r="DC578" t="str">
            <v>-</v>
          </cell>
          <cell r="DD578" t="str">
            <v>-</v>
          </cell>
          <cell r="DE578" t="str">
            <v>-</v>
          </cell>
          <cell r="DF578" t="str">
            <v>-</v>
          </cell>
          <cell r="DG578" t="str">
            <v>-</v>
          </cell>
        </row>
        <row r="579">
          <cell r="AT579" t="str">
            <v>-</v>
          </cell>
          <cell r="AU579" t="str">
            <v>-</v>
          </cell>
          <cell r="AV579" t="str">
            <v>-</v>
          </cell>
          <cell r="AW579" t="str">
            <v>-</v>
          </cell>
          <cell r="AX579" t="str">
            <v>-</v>
          </cell>
          <cell r="AY579" t="str">
            <v>-</v>
          </cell>
          <cell r="AZ579" t="str">
            <v>-</v>
          </cell>
          <cell r="BA579" t="str">
            <v>-</v>
          </cell>
          <cell r="BB579" t="str">
            <v>-</v>
          </cell>
          <cell r="BC579" t="str">
            <v>-</v>
          </cell>
          <cell r="BD579" t="str">
            <v>-</v>
          </cell>
          <cell r="BE579" t="str">
            <v>-</v>
          </cell>
          <cell r="BF579" t="str">
            <v>-</v>
          </cell>
          <cell r="BG579" t="str">
            <v>-</v>
          </cell>
          <cell r="BH579" t="str">
            <v>-</v>
          </cell>
          <cell r="BI579" t="str">
            <v>-</v>
          </cell>
          <cell r="BJ579" t="str">
            <v>-</v>
          </cell>
          <cell r="BK579" t="str">
            <v>-</v>
          </cell>
          <cell r="BL579" t="str">
            <v>-</v>
          </cell>
          <cell r="BM579" t="str">
            <v>20527</v>
          </cell>
          <cell r="BN579" t="str">
            <v>-</v>
          </cell>
          <cell r="BO579" t="str">
            <v>-</v>
          </cell>
          <cell r="BP579" t="str">
            <v>-</v>
          </cell>
          <cell r="BQ579" t="str">
            <v>-</v>
          </cell>
          <cell r="BR579" t="str">
            <v>-</v>
          </cell>
          <cell r="BS579" t="str">
            <v>-</v>
          </cell>
          <cell r="BT579" t="str">
            <v>-</v>
          </cell>
          <cell r="BU579" t="str">
            <v>-</v>
          </cell>
          <cell r="BV579" t="str">
            <v>-</v>
          </cell>
          <cell r="BW579" t="str">
            <v>-</v>
          </cell>
          <cell r="BX579" t="str">
            <v>-</v>
          </cell>
          <cell r="BY579" t="str">
            <v>-</v>
          </cell>
          <cell r="CB579" t="str">
            <v>-</v>
          </cell>
          <cell r="CC579" t="str">
            <v>-</v>
          </cell>
          <cell r="CD579" t="str">
            <v>-</v>
          </cell>
          <cell r="CE579" t="str">
            <v>-</v>
          </cell>
          <cell r="CF579" t="str">
            <v>-</v>
          </cell>
          <cell r="CG579" t="str">
            <v>-</v>
          </cell>
          <cell r="CH579" t="str">
            <v>-</v>
          </cell>
          <cell r="CI579" t="str">
            <v>-</v>
          </cell>
          <cell r="CJ579" t="str">
            <v>-</v>
          </cell>
          <cell r="CK579" t="str">
            <v>-</v>
          </cell>
          <cell r="CL579" t="str">
            <v>-</v>
          </cell>
          <cell r="CM579" t="str">
            <v>-</v>
          </cell>
          <cell r="CN579" t="str">
            <v>-</v>
          </cell>
          <cell r="CO579" t="str">
            <v>-</v>
          </cell>
          <cell r="CP579" t="str">
            <v>-</v>
          </cell>
          <cell r="CQ579" t="str">
            <v>-</v>
          </cell>
          <cell r="CR579" t="str">
            <v>-</v>
          </cell>
          <cell r="CS579" t="str">
            <v>-</v>
          </cell>
          <cell r="CT579" t="str">
            <v>-</v>
          </cell>
          <cell r="CU579" t="str">
            <v>SANTOS REYES PÁPALO</v>
          </cell>
          <cell r="CV579" t="str">
            <v>-</v>
          </cell>
          <cell r="CW579" t="str">
            <v>-</v>
          </cell>
          <cell r="CX579" t="str">
            <v>-</v>
          </cell>
          <cell r="CY579" t="str">
            <v>-</v>
          </cell>
          <cell r="CZ579" t="str">
            <v>-</v>
          </cell>
          <cell r="DB579" t="str">
            <v>-</v>
          </cell>
          <cell r="DC579" t="str">
            <v>-</v>
          </cell>
          <cell r="DD579" t="str">
            <v>-</v>
          </cell>
          <cell r="DE579" t="str">
            <v>-</v>
          </cell>
          <cell r="DF579" t="str">
            <v>-</v>
          </cell>
          <cell r="DG579" t="str">
            <v>-</v>
          </cell>
        </row>
        <row r="580">
          <cell r="AT580" t="str">
            <v>-</v>
          </cell>
          <cell r="AU580" t="str">
            <v>-</v>
          </cell>
          <cell r="AV580" t="str">
            <v>-</v>
          </cell>
          <cell r="AW580" t="str">
            <v>-</v>
          </cell>
          <cell r="AX580" t="str">
            <v>-</v>
          </cell>
          <cell r="AY580" t="str">
            <v>-</v>
          </cell>
          <cell r="AZ580" t="str">
            <v>-</v>
          </cell>
          <cell r="BA580" t="str">
            <v>-</v>
          </cell>
          <cell r="BB580" t="str">
            <v>-</v>
          </cell>
          <cell r="BC580" t="str">
            <v>-</v>
          </cell>
          <cell r="BD580" t="str">
            <v>-</v>
          </cell>
          <cell r="BE580" t="str">
            <v>-</v>
          </cell>
          <cell r="BF580" t="str">
            <v>-</v>
          </cell>
          <cell r="BG580" t="str">
            <v>-</v>
          </cell>
          <cell r="BH580" t="str">
            <v>-</v>
          </cell>
          <cell r="BI580" t="str">
            <v>-</v>
          </cell>
          <cell r="BJ580" t="str">
            <v>-</v>
          </cell>
          <cell r="BK580" t="str">
            <v>-</v>
          </cell>
          <cell r="BL580" t="str">
            <v>-</v>
          </cell>
          <cell r="BM580" t="str">
            <v>20528</v>
          </cell>
          <cell r="BN580" t="str">
            <v>-</v>
          </cell>
          <cell r="BO580" t="str">
            <v>-</v>
          </cell>
          <cell r="BP580" t="str">
            <v>-</v>
          </cell>
          <cell r="BQ580" t="str">
            <v>-</v>
          </cell>
          <cell r="BR580" t="str">
            <v>-</v>
          </cell>
          <cell r="BS580" t="str">
            <v>-</v>
          </cell>
          <cell r="BT580" t="str">
            <v>-</v>
          </cell>
          <cell r="BU580" t="str">
            <v>-</v>
          </cell>
          <cell r="BV580" t="str">
            <v>-</v>
          </cell>
          <cell r="BW580" t="str">
            <v>-</v>
          </cell>
          <cell r="BX580" t="str">
            <v>-</v>
          </cell>
          <cell r="BY580" t="str">
            <v>-</v>
          </cell>
          <cell r="CB580" t="str">
            <v>-</v>
          </cell>
          <cell r="CC580" t="str">
            <v>-</v>
          </cell>
          <cell r="CD580" t="str">
            <v>-</v>
          </cell>
          <cell r="CE580" t="str">
            <v>-</v>
          </cell>
          <cell r="CF580" t="str">
            <v>-</v>
          </cell>
          <cell r="CG580" t="str">
            <v>-</v>
          </cell>
          <cell r="CH580" t="str">
            <v>-</v>
          </cell>
          <cell r="CI580" t="str">
            <v>-</v>
          </cell>
          <cell r="CJ580" t="str">
            <v>-</v>
          </cell>
          <cell r="CK580" t="str">
            <v>-</v>
          </cell>
          <cell r="CL580" t="str">
            <v>-</v>
          </cell>
          <cell r="CM580" t="str">
            <v>-</v>
          </cell>
          <cell r="CN580" t="str">
            <v>-</v>
          </cell>
          <cell r="CO580" t="str">
            <v>-</v>
          </cell>
          <cell r="CP580" t="str">
            <v>-</v>
          </cell>
          <cell r="CQ580" t="str">
            <v>-</v>
          </cell>
          <cell r="CR580" t="str">
            <v>-</v>
          </cell>
          <cell r="CS580" t="str">
            <v>-</v>
          </cell>
          <cell r="CT580" t="str">
            <v>-</v>
          </cell>
          <cell r="CU580" t="str">
            <v>SANTOS REYES TEPEJILLO</v>
          </cell>
          <cell r="CV580" t="str">
            <v>-</v>
          </cell>
          <cell r="CW580" t="str">
            <v>-</v>
          </cell>
          <cell r="CX580" t="str">
            <v>-</v>
          </cell>
          <cell r="CY580" t="str">
            <v>-</v>
          </cell>
          <cell r="CZ580" t="str">
            <v>-</v>
          </cell>
          <cell r="DB580" t="str">
            <v>-</v>
          </cell>
          <cell r="DC580" t="str">
            <v>-</v>
          </cell>
          <cell r="DD580" t="str">
            <v>-</v>
          </cell>
          <cell r="DE580" t="str">
            <v>-</v>
          </cell>
          <cell r="DF580" t="str">
            <v>-</v>
          </cell>
          <cell r="DG580" t="str">
            <v>-</v>
          </cell>
        </row>
        <row r="581">
          <cell r="AT581" t="str">
            <v>-</v>
          </cell>
          <cell r="AU581" t="str">
            <v>-</v>
          </cell>
          <cell r="AV581" t="str">
            <v>-</v>
          </cell>
          <cell r="AW581" t="str">
            <v>-</v>
          </cell>
          <cell r="AX581" t="str">
            <v>-</v>
          </cell>
          <cell r="AY581" t="str">
            <v>-</v>
          </cell>
          <cell r="AZ581" t="str">
            <v>-</v>
          </cell>
          <cell r="BA581" t="str">
            <v>-</v>
          </cell>
          <cell r="BB581" t="str">
            <v>-</v>
          </cell>
          <cell r="BC581" t="str">
            <v>-</v>
          </cell>
          <cell r="BD581" t="str">
            <v>-</v>
          </cell>
          <cell r="BE581" t="str">
            <v>-</v>
          </cell>
          <cell r="BF581" t="str">
            <v>-</v>
          </cell>
          <cell r="BG581" t="str">
            <v>-</v>
          </cell>
          <cell r="BH581" t="str">
            <v>-</v>
          </cell>
          <cell r="BI581" t="str">
            <v>-</v>
          </cell>
          <cell r="BJ581" t="str">
            <v>-</v>
          </cell>
          <cell r="BK581" t="str">
            <v>-</v>
          </cell>
          <cell r="BL581" t="str">
            <v>-</v>
          </cell>
          <cell r="BM581" t="str">
            <v>20529</v>
          </cell>
          <cell r="BN581" t="str">
            <v>-</v>
          </cell>
          <cell r="BO581" t="str">
            <v>-</v>
          </cell>
          <cell r="BP581" t="str">
            <v>-</v>
          </cell>
          <cell r="BQ581" t="str">
            <v>-</v>
          </cell>
          <cell r="BR581" t="str">
            <v>-</v>
          </cell>
          <cell r="BS581" t="str">
            <v>-</v>
          </cell>
          <cell r="BT581" t="str">
            <v>-</v>
          </cell>
          <cell r="BU581" t="str">
            <v>-</v>
          </cell>
          <cell r="BV581" t="str">
            <v>-</v>
          </cell>
          <cell r="BW581" t="str">
            <v>-</v>
          </cell>
          <cell r="BX581" t="str">
            <v>-</v>
          </cell>
          <cell r="BY581" t="str">
            <v>-</v>
          </cell>
          <cell r="CB581" t="str">
            <v>-</v>
          </cell>
          <cell r="CC581" t="str">
            <v>-</v>
          </cell>
          <cell r="CD581" t="str">
            <v>-</v>
          </cell>
          <cell r="CE581" t="str">
            <v>-</v>
          </cell>
          <cell r="CF581" t="str">
            <v>-</v>
          </cell>
          <cell r="CG581" t="str">
            <v>-</v>
          </cell>
          <cell r="CH581" t="str">
            <v>-</v>
          </cell>
          <cell r="CI581" t="str">
            <v>-</v>
          </cell>
          <cell r="CJ581" t="str">
            <v>-</v>
          </cell>
          <cell r="CK581" t="str">
            <v>-</v>
          </cell>
          <cell r="CL581" t="str">
            <v>-</v>
          </cell>
          <cell r="CM581" t="str">
            <v>-</v>
          </cell>
          <cell r="CN581" t="str">
            <v>-</v>
          </cell>
          <cell r="CO581" t="str">
            <v>-</v>
          </cell>
          <cell r="CP581" t="str">
            <v>-</v>
          </cell>
          <cell r="CQ581" t="str">
            <v>-</v>
          </cell>
          <cell r="CR581" t="str">
            <v>-</v>
          </cell>
          <cell r="CS581" t="str">
            <v>-</v>
          </cell>
          <cell r="CT581" t="str">
            <v>-</v>
          </cell>
          <cell r="CU581" t="str">
            <v>SANTOS REYES YUCUNÁ</v>
          </cell>
          <cell r="CV581" t="str">
            <v>-</v>
          </cell>
          <cell r="CW581" t="str">
            <v>-</v>
          </cell>
          <cell r="CX581" t="str">
            <v>-</v>
          </cell>
          <cell r="CY581" t="str">
            <v>-</v>
          </cell>
          <cell r="CZ581" t="str">
            <v>-</v>
          </cell>
          <cell r="DB581" t="str">
            <v>-</v>
          </cell>
          <cell r="DC581" t="str">
            <v>-</v>
          </cell>
          <cell r="DD581" t="str">
            <v>-</v>
          </cell>
          <cell r="DE581" t="str">
            <v>-</v>
          </cell>
          <cell r="DF581" t="str">
            <v>-</v>
          </cell>
          <cell r="DG581" t="str">
            <v>-</v>
          </cell>
        </row>
        <row r="582">
          <cell r="AT582" t="str">
            <v>-</v>
          </cell>
          <cell r="AU582" t="str">
            <v>-</v>
          </cell>
          <cell r="AV582" t="str">
            <v>-</v>
          </cell>
          <cell r="AW582" t="str">
            <v>-</v>
          </cell>
          <cell r="AX582" t="str">
            <v>-</v>
          </cell>
          <cell r="AY582" t="str">
            <v>-</v>
          </cell>
          <cell r="AZ582" t="str">
            <v>-</v>
          </cell>
          <cell r="BA582" t="str">
            <v>-</v>
          </cell>
          <cell r="BB582" t="str">
            <v>-</v>
          </cell>
          <cell r="BC582" t="str">
            <v>-</v>
          </cell>
          <cell r="BD582" t="str">
            <v>-</v>
          </cell>
          <cell r="BE582" t="str">
            <v>-</v>
          </cell>
          <cell r="BF582" t="str">
            <v>-</v>
          </cell>
          <cell r="BG582" t="str">
            <v>-</v>
          </cell>
          <cell r="BH582" t="str">
            <v>-</v>
          </cell>
          <cell r="BI582" t="str">
            <v>-</v>
          </cell>
          <cell r="BJ582" t="str">
            <v>-</v>
          </cell>
          <cell r="BK582" t="str">
            <v>-</v>
          </cell>
          <cell r="BL582" t="str">
            <v>-</v>
          </cell>
          <cell r="BM582" t="str">
            <v>20530</v>
          </cell>
          <cell r="BN582" t="str">
            <v>-</v>
          </cell>
          <cell r="BO582" t="str">
            <v>-</v>
          </cell>
          <cell r="BP582" t="str">
            <v>-</v>
          </cell>
          <cell r="BQ582" t="str">
            <v>-</v>
          </cell>
          <cell r="BR582" t="str">
            <v>-</v>
          </cell>
          <cell r="BS582" t="str">
            <v>-</v>
          </cell>
          <cell r="BT582" t="str">
            <v>-</v>
          </cell>
          <cell r="BU582" t="str">
            <v>-</v>
          </cell>
          <cell r="BV582" t="str">
            <v>-</v>
          </cell>
          <cell r="BW582" t="str">
            <v>-</v>
          </cell>
          <cell r="BX582" t="str">
            <v>-</v>
          </cell>
          <cell r="BY582" t="str">
            <v>-</v>
          </cell>
          <cell r="CB582" t="str">
            <v>-</v>
          </cell>
          <cell r="CC582" t="str">
            <v>-</v>
          </cell>
          <cell r="CD582" t="str">
            <v>-</v>
          </cell>
          <cell r="CE582" t="str">
            <v>-</v>
          </cell>
          <cell r="CF582" t="str">
            <v>-</v>
          </cell>
          <cell r="CG582" t="str">
            <v>-</v>
          </cell>
          <cell r="CH582" t="str">
            <v>-</v>
          </cell>
          <cell r="CI582" t="str">
            <v>-</v>
          </cell>
          <cell r="CJ582" t="str">
            <v>-</v>
          </cell>
          <cell r="CK582" t="str">
            <v>-</v>
          </cell>
          <cell r="CL582" t="str">
            <v>-</v>
          </cell>
          <cell r="CM582" t="str">
            <v>-</v>
          </cell>
          <cell r="CN582" t="str">
            <v>-</v>
          </cell>
          <cell r="CO582" t="str">
            <v>-</v>
          </cell>
          <cell r="CP582" t="str">
            <v>-</v>
          </cell>
          <cell r="CQ582" t="str">
            <v>-</v>
          </cell>
          <cell r="CR582" t="str">
            <v>-</v>
          </cell>
          <cell r="CS582" t="str">
            <v>-</v>
          </cell>
          <cell r="CT582" t="str">
            <v>-</v>
          </cell>
          <cell r="CU582" t="str">
            <v>SANTO TOMÁS JALIEZA</v>
          </cell>
          <cell r="CV582" t="str">
            <v>-</v>
          </cell>
          <cell r="CW582" t="str">
            <v>-</v>
          </cell>
          <cell r="CX582" t="str">
            <v>-</v>
          </cell>
          <cell r="CY582" t="str">
            <v>-</v>
          </cell>
          <cell r="CZ582" t="str">
            <v>-</v>
          </cell>
          <cell r="DB582" t="str">
            <v>-</v>
          </cell>
          <cell r="DC582" t="str">
            <v>-</v>
          </cell>
          <cell r="DD582" t="str">
            <v>-</v>
          </cell>
          <cell r="DE582" t="str">
            <v>-</v>
          </cell>
          <cell r="DF582" t="str">
            <v>-</v>
          </cell>
          <cell r="DG582" t="str">
            <v>-</v>
          </cell>
        </row>
        <row r="583">
          <cell r="AT583" t="str">
            <v>-</v>
          </cell>
          <cell r="AU583" t="str">
            <v>-</v>
          </cell>
          <cell r="AV583" t="str">
            <v>-</v>
          </cell>
          <cell r="AW583" t="str">
            <v>-</v>
          </cell>
          <cell r="AX583" t="str">
            <v>-</v>
          </cell>
          <cell r="AY583" t="str">
            <v>-</v>
          </cell>
          <cell r="AZ583" t="str">
            <v>-</v>
          </cell>
          <cell r="BA583" t="str">
            <v>-</v>
          </cell>
          <cell r="BB583" t="str">
            <v>-</v>
          </cell>
          <cell r="BC583" t="str">
            <v>-</v>
          </cell>
          <cell r="BD583" t="str">
            <v>-</v>
          </cell>
          <cell r="BE583" t="str">
            <v>-</v>
          </cell>
          <cell r="BF583" t="str">
            <v>-</v>
          </cell>
          <cell r="BG583" t="str">
            <v>-</v>
          </cell>
          <cell r="BH583" t="str">
            <v>-</v>
          </cell>
          <cell r="BI583" t="str">
            <v>-</v>
          </cell>
          <cell r="BJ583" t="str">
            <v>-</v>
          </cell>
          <cell r="BK583" t="str">
            <v>-</v>
          </cell>
          <cell r="BL583" t="str">
            <v>-</v>
          </cell>
          <cell r="BM583" t="str">
            <v>20531</v>
          </cell>
          <cell r="BN583" t="str">
            <v>-</v>
          </cell>
          <cell r="BO583" t="str">
            <v>-</v>
          </cell>
          <cell r="BP583" t="str">
            <v>-</v>
          </cell>
          <cell r="BQ583" t="str">
            <v>-</v>
          </cell>
          <cell r="BR583" t="str">
            <v>-</v>
          </cell>
          <cell r="BS583" t="str">
            <v>-</v>
          </cell>
          <cell r="BT583" t="str">
            <v>-</v>
          </cell>
          <cell r="BU583" t="str">
            <v>-</v>
          </cell>
          <cell r="BV583" t="str">
            <v>-</v>
          </cell>
          <cell r="BW583" t="str">
            <v>-</v>
          </cell>
          <cell r="BX583" t="str">
            <v>-</v>
          </cell>
          <cell r="BY583" t="str">
            <v>-</v>
          </cell>
          <cell r="CB583" t="str">
            <v>-</v>
          </cell>
          <cell r="CC583" t="str">
            <v>-</v>
          </cell>
          <cell r="CD583" t="str">
            <v>-</v>
          </cell>
          <cell r="CE583" t="str">
            <v>-</v>
          </cell>
          <cell r="CF583" t="str">
            <v>-</v>
          </cell>
          <cell r="CG583" t="str">
            <v>-</v>
          </cell>
          <cell r="CH583" t="str">
            <v>-</v>
          </cell>
          <cell r="CI583" t="str">
            <v>-</v>
          </cell>
          <cell r="CJ583" t="str">
            <v>-</v>
          </cell>
          <cell r="CK583" t="str">
            <v>-</v>
          </cell>
          <cell r="CL583" t="str">
            <v>-</v>
          </cell>
          <cell r="CM583" t="str">
            <v>-</v>
          </cell>
          <cell r="CN583" t="str">
            <v>-</v>
          </cell>
          <cell r="CO583" t="str">
            <v>-</v>
          </cell>
          <cell r="CP583" t="str">
            <v>-</v>
          </cell>
          <cell r="CQ583" t="str">
            <v>-</v>
          </cell>
          <cell r="CR583" t="str">
            <v>-</v>
          </cell>
          <cell r="CS583" t="str">
            <v>-</v>
          </cell>
          <cell r="CT583" t="str">
            <v>-</v>
          </cell>
          <cell r="CU583" t="str">
            <v>SANTO TOMÁS MAZALTEPEC</v>
          </cell>
          <cell r="CV583" t="str">
            <v>-</v>
          </cell>
          <cell r="CW583" t="str">
            <v>-</v>
          </cell>
          <cell r="CX583" t="str">
            <v>-</v>
          </cell>
          <cell r="CY583" t="str">
            <v>-</v>
          </cell>
          <cell r="CZ583" t="str">
            <v>-</v>
          </cell>
          <cell r="DB583" t="str">
            <v>-</v>
          </cell>
          <cell r="DC583" t="str">
            <v>-</v>
          </cell>
          <cell r="DD583" t="str">
            <v>-</v>
          </cell>
          <cell r="DE583" t="str">
            <v>-</v>
          </cell>
          <cell r="DF583" t="str">
            <v>-</v>
          </cell>
          <cell r="DG583" t="str">
            <v>-</v>
          </cell>
        </row>
        <row r="584">
          <cell r="AT584" t="str">
            <v>-</v>
          </cell>
          <cell r="AU584" t="str">
            <v>-</v>
          </cell>
          <cell r="AV584" t="str">
            <v>-</v>
          </cell>
          <cell r="AW584" t="str">
            <v>-</v>
          </cell>
          <cell r="AX584" t="str">
            <v>-</v>
          </cell>
          <cell r="AY584" t="str">
            <v>-</v>
          </cell>
          <cell r="AZ584" t="str">
            <v>-</v>
          </cell>
          <cell r="BA584" t="str">
            <v>-</v>
          </cell>
          <cell r="BB584" t="str">
            <v>-</v>
          </cell>
          <cell r="BC584" t="str">
            <v>-</v>
          </cell>
          <cell r="BD584" t="str">
            <v>-</v>
          </cell>
          <cell r="BE584" t="str">
            <v>-</v>
          </cell>
          <cell r="BF584" t="str">
            <v>-</v>
          </cell>
          <cell r="BG584" t="str">
            <v>-</v>
          </cell>
          <cell r="BH584" t="str">
            <v>-</v>
          </cell>
          <cell r="BI584" t="str">
            <v>-</v>
          </cell>
          <cell r="BJ584" t="str">
            <v>-</v>
          </cell>
          <cell r="BK584" t="str">
            <v>-</v>
          </cell>
          <cell r="BL584" t="str">
            <v>-</v>
          </cell>
          <cell r="BM584" t="str">
            <v>20532</v>
          </cell>
          <cell r="BN584" t="str">
            <v>-</v>
          </cell>
          <cell r="BO584" t="str">
            <v>-</v>
          </cell>
          <cell r="BP584" t="str">
            <v>-</v>
          </cell>
          <cell r="BQ584" t="str">
            <v>-</v>
          </cell>
          <cell r="BR584" t="str">
            <v>-</v>
          </cell>
          <cell r="BS584" t="str">
            <v>-</v>
          </cell>
          <cell r="BT584" t="str">
            <v>-</v>
          </cell>
          <cell r="BU584" t="str">
            <v>-</v>
          </cell>
          <cell r="BV584" t="str">
            <v>-</v>
          </cell>
          <cell r="BW584" t="str">
            <v>-</v>
          </cell>
          <cell r="BX584" t="str">
            <v>-</v>
          </cell>
          <cell r="BY584" t="str">
            <v>-</v>
          </cell>
          <cell r="CB584" t="str">
            <v>-</v>
          </cell>
          <cell r="CC584" t="str">
            <v>-</v>
          </cell>
          <cell r="CD584" t="str">
            <v>-</v>
          </cell>
          <cell r="CE584" t="str">
            <v>-</v>
          </cell>
          <cell r="CF584" t="str">
            <v>-</v>
          </cell>
          <cell r="CG584" t="str">
            <v>-</v>
          </cell>
          <cell r="CH584" t="str">
            <v>-</v>
          </cell>
          <cell r="CI584" t="str">
            <v>-</v>
          </cell>
          <cell r="CJ584" t="str">
            <v>-</v>
          </cell>
          <cell r="CK584" t="str">
            <v>-</v>
          </cell>
          <cell r="CL584" t="str">
            <v>-</v>
          </cell>
          <cell r="CM584" t="str">
            <v>-</v>
          </cell>
          <cell r="CN584" t="str">
            <v>-</v>
          </cell>
          <cell r="CO584" t="str">
            <v>-</v>
          </cell>
          <cell r="CP584" t="str">
            <v>-</v>
          </cell>
          <cell r="CQ584" t="str">
            <v>-</v>
          </cell>
          <cell r="CR584" t="str">
            <v>-</v>
          </cell>
          <cell r="CS584" t="str">
            <v>-</v>
          </cell>
          <cell r="CT584" t="str">
            <v>-</v>
          </cell>
          <cell r="CU584" t="str">
            <v>SANTO TOMÁS OCOTEPEC</v>
          </cell>
          <cell r="CV584" t="str">
            <v>-</v>
          </cell>
          <cell r="CW584" t="str">
            <v>-</v>
          </cell>
          <cell r="CX584" t="str">
            <v>-</v>
          </cell>
          <cell r="CY584" t="str">
            <v>-</v>
          </cell>
          <cell r="CZ584" t="str">
            <v>-</v>
          </cell>
          <cell r="DB584" t="str">
            <v>-</v>
          </cell>
          <cell r="DC584" t="str">
            <v>-</v>
          </cell>
          <cell r="DD584" t="str">
            <v>-</v>
          </cell>
          <cell r="DE584" t="str">
            <v>-</v>
          </cell>
          <cell r="DF584" t="str">
            <v>-</v>
          </cell>
          <cell r="DG584" t="str">
            <v>-</v>
          </cell>
        </row>
        <row r="585">
          <cell r="AT585" t="str">
            <v>-</v>
          </cell>
          <cell r="AU585" t="str">
            <v>-</v>
          </cell>
          <cell r="AV585" t="str">
            <v>-</v>
          </cell>
          <cell r="AW585" t="str">
            <v>-</v>
          </cell>
          <cell r="AX585" t="str">
            <v>-</v>
          </cell>
          <cell r="AY585" t="str">
            <v>-</v>
          </cell>
          <cell r="AZ585" t="str">
            <v>-</v>
          </cell>
          <cell r="BA585" t="str">
            <v>-</v>
          </cell>
          <cell r="BB585" t="str">
            <v>-</v>
          </cell>
          <cell r="BC585" t="str">
            <v>-</v>
          </cell>
          <cell r="BD585" t="str">
            <v>-</v>
          </cell>
          <cell r="BE585" t="str">
            <v>-</v>
          </cell>
          <cell r="BF585" t="str">
            <v>-</v>
          </cell>
          <cell r="BG585" t="str">
            <v>-</v>
          </cell>
          <cell r="BH585" t="str">
            <v>-</v>
          </cell>
          <cell r="BI585" t="str">
            <v>-</v>
          </cell>
          <cell r="BJ585" t="str">
            <v>-</v>
          </cell>
          <cell r="BK585" t="str">
            <v>-</v>
          </cell>
          <cell r="BL585" t="str">
            <v>-</v>
          </cell>
          <cell r="BM585" t="str">
            <v>20533</v>
          </cell>
          <cell r="BN585" t="str">
            <v>-</v>
          </cell>
          <cell r="BO585" t="str">
            <v>-</v>
          </cell>
          <cell r="BP585" t="str">
            <v>-</v>
          </cell>
          <cell r="BQ585" t="str">
            <v>-</v>
          </cell>
          <cell r="BR585" t="str">
            <v>-</v>
          </cell>
          <cell r="BS585" t="str">
            <v>-</v>
          </cell>
          <cell r="BT585" t="str">
            <v>-</v>
          </cell>
          <cell r="BU585" t="str">
            <v>-</v>
          </cell>
          <cell r="BV585" t="str">
            <v>-</v>
          </cell>
          <cell r="BW585" t="str">
            <v>-</v>
          </cell>
          <cell r="BX585" t="str">
            <v>-</v>
          </cell>
          <cell r="BY585" t="str">
            <v>-</v>
          </cell>
          <cell r="CB585" t="str">
            <v>-</v>
          </cell>
          <cell r="CC585" t="str">
            <v>-</v>
          </cell>
          <cell r="CD585" t="str">
            <v>-</v>
          </cell>
          <cell r="CE585" t="str">
            <v>-</v>
          </cell>
          <cell r="CF585" t="str">
            <v>-</v>
          </cell>
          <cell r="CG585" t="str">
            <v>-</v>
          </cell>
          <cell r="CH585" t="str">
            <v>-</v>
          </cell>
          <cell r="CI585" t="str">
            <v>-</v>
          </cell>
          <cell r="CJ585" t="str">
            <v>-</v>
          </cell>
          <cell r="CK585" t="str">
            <v>-</v>
          </cell>
          <cell r="CL585" t="str">
            <v>-</v>
          </cell>
          <cell r="CM585" t="str">
            <v>-</v>
          </cell>
          <cell r="CN585" t="str">
            <v>-</v>
          </cell>
          <cell r="CO585" t="str">
            <v>-</v>
          </cell>
          <cell r="CP585" t="str">
            <v>-</v>
          </cell>
          <cell r="CQ585" t="str">
            <v>-</v>
          </cell>
          <cell r="CR585" t="str">
            <v>-</v>
          </cell>
          <cell r="CS585" t="str">
            <v>-</v>
          </cell>
          <cell r="CT585" t="str">
            <v>-</v>
          </cell>
          <cell r="CU585" t="str">
            <v>SANTO TOMÁS TAMAZULAPAN</v>
          </cell>
          <cell r="CV585" t="str">
            <v>-</v>
          </cell>
          <cell r="CW585" t="str">
            <v>-</v>
          </cell>
          <cell r="CX585" t="str">
            <v>-</v>
          </cell>
          <cell r="CY585" t="str">
            <v>-</v>
          </cell>
          <cell r="CZ585" t="str">
            <v>-</v>
          </cell>
          <cell r="DB585" t="str">
            <v>-</v>
          </cell>
          <cell r="DC585" t="str">
            <v>-</v>
          </cell>
          <cell r="DD585" t="str">
            <v>-</v>
          </cell>
          <cell r="DE585" t="str">
            <v>-</v>
          </cell>
          <cell r="DF585" t="str">
            <v>-</v>
          </cell>
          <cell r="DG585" t="str">
            <v>-</v>
          </cell>
        </row>
        <row r="586">
          <cell r="AT586" t="str">
            <v>-</v>
          </cell>
          <cell r="AU586" t="str">
            <v>-</v>
          </cell>
          <cell r="AV586" t="str">
            <v>-</v>
          </cell>
          <cell r="AW586" t="str">
            <v>-</v>
          </cell>
          <cell r="AX586" t="str">
            <v>-</v>
          </cell>
          <cell r="AY586" t="str">
            <v>-</v>
          </cell>
          <cell r="AZ586" t="str">
            <v>-</v>
          </cell>
          <cell r="BA586" t="str">
            <v>-</v>
          </cell>
          <cell r="BB586" t="str">
            <v>-</v>
          </cell>
          <cell r="BC586" t="str">
            <v>-</v>
          </cell>
          <cell r="BD586" t="str">
            <v>-</v>
          </cell>
          <cell r="BE586" t="str">
            <v>-</v>
          </cell>
          <cell r="BF586" t="str">
            <v>-</v>
          </cell>
          <cell r="BG586" t="str">
            <v>-</v>
          </cell>
          <cell r="BH586" t="str">
            <v>-</v>
          </cell>
          <cell r="BI586" t="str">
            <v>-</v>
          </cell>
          <cell r="BJ586" t="str">
            <v>-</v>
          </cell>
          <cell r="BK586" t="str">
            <v>-</v>
          </cell>
          <cell r="BL586" t="str">
            <v>-</v>
          </cell>
          <cell r="BM586" t="str">
            <v>20534</v>
          </cell>
          <cell r="BN586" t="str">
            <v>-</v>
          </cell>
          <cell r="BO586" t="str">
            <v>-</v>
          </cell>
          <cell r="BP586" t="str">
            <v>-</v>
          </cell>
          <cell r="BQ586" t="str">
            <v>-</v>
          </cell>
          <cell r="BR586" t="str">
            <v>-</v>
          </cell>
          <cell r="BS586" t="str">
            <v>-</v>
          </cell>
          <cell r="BT586" t="str">
            <v>-</v>
          </cell>
          <cell r="BU586" t="str">
            <v>-</v>
          </cell>
          <cell r="BV586" t="str">
            <v>-</v>
          </cell>
          <cell r="BW586" t="str">
            <v>-</v>
          </cell>
          <cell r="BX586" t="str">
            <v>-</v>
          </cell>
          <cell r="BY586" t="str">
            <v>-</v>
          </cell>
          <cell r="CB586" t="str">
            <v>-</v>
          </cell>
          <cell r="CC586" t="str">
            <v>-</v>
          </cell>
          <cell r="CD586" t="str">
            <v>-</v>
          </cell>
          <cell r="CE586" t="str">
            <v>-</v>
          </cell>
          <cell r="CF586" t="str">
            <v>-</v>
          </cell>
          <cell r="CG586" t="str">
            <v>-</v>
          </cell>
          <cell r="CH586" t="str">
            <v>-</v>
          </cell>
          <cell r="CI586" t="str">
            <v>-</v>
          </cell>
          <cell r="CJ586" t="str">
            <v>-</v>
          </cell>
          <cell r="CK586" t="str">
            <v>-</v>
          </cell>
          <cell r="CL586" t="str">
            <v>-</v>
          </cell>
          <cell r="CM586" t="str">
            <v>-</v>
          </cell>
          <cell r="CN586" t="str">
            <v>-</v>
          </cell>
          <cell r="CO586" t="str">
            <v>-</v>
          </cell>
          <cell r="CP586" t="str">
            <v>-</v>
          </cell>
          <cell r="CQ586" t="str">
            <v>-</v>
          </cell>
          <cell r="CR586" t="str">
            <v>-</v>
          </cell>
          <cell r="CS586" t="str">
            <v>-</v>
          </cell>
          <cell r="CT586" t="str">
            <v>-</v>
          </cell>
          <cell r="CU586" t="str">
            <v>SAN VICENTE COATLÁN</v>
          </cell>
          <cell r="CV586" t="str">
            <v>-</v>
          </cell>
          <cell r="CW586" t="str">
            <v>-</v>
          </cell>
          <cell r="CX586" t="str">
            <v>-</v>
          </cell>
          <cell r="CY586" t="str">
            <v>-</v>
          </cell>
          <cell r="CZ586" t="str">
            <v>-</v>
          </cell>
          <cell r="DB586" t="str">
            <v>-</v>
          </cell>
          <cell r="DC586" t="str">
            <v>-</v>
          </cell>
          <cell r="DD586" t="str">
            <v>-</v>
          </cell>
          <cell r="DE586" t="str">
            <v>-</v>
          </cell>
          <cell r="DF586" t="str">
            <v>-</v>
          </cell>
          <cell r="DG586" t="str">
            <v>-</v>
          </cell>
        </row>
        <row r="587">
          <cell r="AT587" t="str">
            <v>-</v>
          </cell>
          <cell r="AU587" t="str">
            <v>-</v>
          </cell>
          <cell r="AV587" t="str">
            <v>-</v>
          </cell>
          <cell r="AW587" t="str">
            <v>-</v>
          </cell>
          <cell r="AX587" t="str">
            <v>-</v>
          </cell>
          <cell r="AY587" t="str">
            <v>-</v>
          </cell>
          <cell r="AZ587" t="str">
            <v>-</v>
          </cell>
          <cell r="BA587" t="str">
            <v>-</v>
          </cell>
          <cell r="BB587" t="str">
            <v>-</v>
          </cell>
          <cell r="BC587" t="str">
            <v>-</v>
          </cell>
          <cell r="BD587" t="str">
            <v>-</v>
          </cell>
          <cell r="BE587" t="str">
            <v>-</v>
          </cell>
          <cell r="BF587" t="str">
            <v>-</v>
          </cell>
          <cell r="BG587" t="str">
            <v>-</v>
          </cell>
          <cell r="BH587" t="str">
            <v>-</v>
          </cell>
          <cell r="BI587" t="str">
            <v>-</v>
          </cell>
          <cell r="BJ587" t="str">
            <v>-</v>
          </cell>
          <cell r="BK587" t="str">
            <v>-</v>
          </cell>
          <cell r="BL587" t="str">
            <v>-</v>
          </cell>
          <cell r="BM587" t="str">
            <v>20535</v>
          </cell>
          <cell r="BN587" t="str">
            <v>-</v>
          </cell>
          <cell r="BO587" t="str">
            <v>-</v>
          </cell>
          <cell r="BP587" t="str">
            <v>-</v>
          </cell>
          <cell r="BQ587" t="str">
            <v>-</v>
          </cell>
          <cell r="BR587" t="str">
            <v>-</v>
          </cell>
          <cell r="BS587" t="str">
            <v>-</v>
          </cell>
          <cell r="BT587" t="str">
            <v>-</v>
          </cell>
          <cell r="BU587" t="str">
            <v>-</v>
          </cell>
          <cell r="BV587" t="str">
            <v>-</v>
          </cell>
          <cell r="BW587" t="str">
            <v>-</v>
          </cell>
          <cell r="BX587" t="str">
            <v>-</v>
          </cell>
          <cell r="BY587" t="str">
            <v>-</v>
          </cell>
          <cell r="CB587" t="str">
            <v>-</v>
          </cell>
          <cell r="CC587" t="str">
            <v>-</v>
          </cell>
          <cell r="CD587" t="str">
            <v>-</v>
          </cell>
          <cell r="CE587" t="str">
            <v>-</v>
          </cell>
          <cell r="CF587" t="str">
            <v>-</v>
          </cell>
          <cell r="CG587" t="str">
            <v>-</v>
          </cell>
          <cell r="CH587" t="str">
            <v>-</v>
          </cell>
          <cell r="CI587" t="str">
            <v>-</v>
          </cell>
          <cell r="CJ587" t="str">
            <v>-</v>
          </cell>
          <cell r="CK587" t="str">
            <v>-</v>
          </cell>
          <cell r="CL587" t="str">
            <v>-</v>
          </cell>
          <cell r="CM587" t="str">
            <v>-</v>
          </cell>
          <cell r="CN587" t="str">
            <v>-</v>
          </cell>
          <cell r="CO587" t="str">
            <v>-</v>
          </cell>
          <cell r="CP587" t="str">
            <v>-</v>
          </cell>
          <cell r="CQ587" t="str">
            <v>-</v>
          </cell>
          <cell r="CR587" t="str">
            <v>-</v>
          </cell>
          <cell r="CS587" t="str">
            <v>-</v>
          </cell>
          <cell r="CT587" t="str">
            <v>-</v>
          </cell>
          <cell r="CU587" t="str">
            <v>SAN VICENTE LACHIXÍO</v>
          </cell>
          <cell r="CV587" t="str">
            <v>-</v>
          </cell>
          <cell r="CW587" t="str">
            <v>-</v>
          </cell>
          <cell r="CX587" t="str">
            <v>-</v>
          </cell>
          <cell r="CY587" t="str">
            <v>-</v>
          </cell>
          <cell r="CZ587" t="str">
            <v>-</v>
          </cell>
          <cell r="DB587" t="str">
            <v>-</v>
          </cell>
          <cell r="DC587" t="str">
            <v>-</v>
          </cell>
          <cell r="DD587" t="str">
            <v>-</v>
          </cell>
          <cell r="DE587" t="str">
            <v>-</v>
          </cell>
          <cell r="DF587" t="str">
            <v>-</v>
          </cell>
          <cell r="DG587" t="str">
            <v>-</v>
          </cell>
        </row>
        <row r="588">
          <cell r="AT588" t="str">
            <v>-</v>
          </cell>
          <cell r="AU588" t="str">
            <v>-</v>
          </cell>
          <cell r="AV588" t="str">
            <v>-</v>
          </cell>
          <cell r="AW588" t="str">
            <v>-</v>
          </cell>
          <cell r="AX588" t="str">
            <v>-</v>
          </cell>
          <cell r="AY588" t="str">
            <v>-</v>
          </cell>
          <cell r="AZ588" t="str">
            <v>-</v>
          </cell>
          <cell r="BA588" t="str">
            <v>-</v>
          </cell>
          <cell r="BB588" t="str">
            <v>-</v>
          </cell>
          <cell r="BC588" t="str">
            <v>-</v>
          </cell>
          <cell r="BD588" t="str">
            <v>-</v>
          </cell>
          <cell r="BE588" t="str">
            <v>-</v>
          </cell>
          <cell r="BF588" t="str">
            <v>-</v>
          </cell>
          <cell r="BG588" t="str">
            <v>-</v>
          </cell>
          <cell r="BH588" t="str">
            <v>-</v>
          </cell>
          <cell r="BI588" t="str">
            <v>-</v>
          </cell>
          <cell r="BJ588" t="str">
            <v>-</v>
          </cell>
          <cell r="BK588" t="str">
            <v>-</v>
          </cell>
          <cell r="BL588" t="str">
            <v>-</v>
          </cell>
          <cell r="BM588" t="str">
            <v>20536</v>
          </cell>
          <cell r="BN588" t="str">
            <v>-</v>
          </cell>
          <cell r="BO588" t="str">
            <v>-</v>
          </cell>
          <cell r="BP588" t="str">
            <v>-</v>
          </cell>
          <cell r="BQ588" t="str">
            <v>-</v>
          </cell>
          <cell r="BR588" t="str">
            <v>-</v>
          </cell>
          <cell r="BS588" t="str">
            <v>-</v>
          </cell>
          <cell r="BT588" t="str">
            <v>-</v>
          </cell>
          <cell r="BU588" t="str">
            <v>-</v>
          </cell>
          <cell r="BV588" t="str">
            <v>-</v>
          </cell>
          <cell r="BW588" t="str">
            <v>-</v>
          </cell>
          <cell r="BX588" t="str">
            <v>-</v>
          </cell>
          <cell r="BY588" t="str">
            <v>-</v>
          </cell>
          <cell r="CB588" t="str">
            <v>-</v>
          </cell>
          <cell r="CC588" t="str">
            <v>-</v>
          </cell>
          <cell r="CD588" t="str">
            <v>-</v>
          </cell>
          <cell r="CE588" t="str">
            <v>-</v>
          </cell>
          <cell r="CF588" t="str">
            <v>-</v>
          </cell>
          <cell r="CG588" t="str">
            <v>-</v>
          </cell>
          <cell r="CH588" t="str">
            <v>-</v>
          </cell>
          <cell r="CI588" t="str">
            <v>-</v>
          </cell>
          <cell r="CJ588" t="str">
            <v>-</v>
          </cell>
          <cell r="CK588" t="str">
            <v>-</v>
          </cell>
          <cell r="CL588" t="str">
            <v>-</v>
          </cell>
          <cell r="CM588" t="str">
            <v>-</v>
          </cell>
          <cell r="CN588" t="str">
            <v>-</v>
          </cell>
          <cell r="CO588" t="str">
            <v>-</v>
          </cell>
          <cell r="CP588" t="str">
            <v>-</v>
          </cell>
          <cell r="CQ588" t="str">
            <v>-</v>
          </cell>
          <cell r="CR588" t="str">
            <v>-</v>
          </cell>
          <cell r="CS588" t="str">
            <v>-</v>
          </cell>
          <cell r="CT588" t="str">
            <v>-</v>
          </cell>
          <cell r="CU588" t="str">
            <v>SAN VICENTE NUÑÚ</v>
          </cell>
          <cell r="CV588" t="str">
            <v>-</v>
          </cell>
          <cell r="CW588" t="str">
            <v>-</v>
          </cell>
          <cell r="CX588" t="str">
            <v>-</v>
          </cell>
          <cell r="CY588" t="str">
            <v>-</v>
          </cell>
          <cell r="CZ588" t="str">
            <v>-</v>
          </cell>
          <cell r="DB588" t="str">
            <v>-</v>
          </cell>
          <cell r="DC588" t="str">
            <v>-</v>
          </cell>
          <cell r="DD588" t="str">
            <v>-</v>
          </cell>
          <cell r="DE588" t="str">
            <v>-</v>
          </cell>
          <cell r="DF588" t="str">
            <v>-</v>
          </cell>
          <cell r="DG588" t="str">
            <v>-</v>
          </cell>
        </row>
        <row r="589">
          <cell r="AT589" t="str">
            <v>-</v>
          </cell>
          <cell r="AU589" t="str">
            <v>-</v>
          </cell>
          <cell r="AV589" t="str">
            <v>-</v>
          </cell>
          <cell r="AW589" t="str">
            <v>-</v>
          </cell>
          <cell r="AX589" t="str">
            <v>-</v>
          </cell>
          <cell r="AY589" t="str">
            <v>-</v>
          </cell>
          <cell r="AZ589" t="str">
            <v>-</v>
          </cell>
          <cell r="BA589" t="str">
            <v>-</v>
          </cell>
          <cell r="BB589" t="str">
            <v>-</v>
          </cell>
          <cell r="BC589" t="str">
            <v>-</v>
          </cell>
          <cell r="BD589" t="str">
            <v>-</v>
          </cell>
          <cell r="BE589" t="str">
            <v>-</v>
          </cell>
          <cell r="BF589" t="str">
            <v>-</v>
          </cell>
          <cell r="BG589" t="str">
            <v>-</v>
          </cell>
          <cell r="BH589" t="str">
            <v>-</v>
          </cell>
          <cell r="BI589" t="str">
            <v>-</v>
          </cell>
          <cell r="BJ589" t="str">
            <v>-</v>
          </cell>
          <cell r="BK589" t="str">
            <v>-</v>
          </cell>
          <cell r="BL589" t="str">
            <v>-</v>
          </cell>
          <cell r="BM589" t="str">
            <v>20537</v>
          </cell>
          <cell r="BN589" t="str">
            <v>-</v>
          </cell>
          <cell r="BO589" t="str">
            <v>-</v>
          </cell>
          <cell r="BP589" t="str">
            <v>-</v>
          </cell>
          <cell r="BQ589" t="str">
            <v>-</v>
          </cell>
          <cell r="BR589" t="str">
            <v>-</v>
          </cell>
          <cell r="BS589" t="str">
            <v>-</v>
          </cell>
          <cell r="BT589" t="str">
            <v>-</v>
          </cell>
          <cell r="BU589" t="str">
            <v>-</v>
          </cell>
          <cell r="BV589" t="str">
            <v>-</v>
          </cell>
          <cell r="BW589" t="str">
            <v>-</v>
          </cell>
          <cell r="BX589" t="str">
            <v>-</v>
          </cell>
          <cell r="BY589" t="str">
            <v>-</v>
          </cell>
          <cell r="CB589" t="str">
            <v>-</v>
          </cell>
          <cell r="CC589" t="str">
            <v>-</v>
          </cell>
          <cell r="CD589" t="str">
            <v>-</v>
          </cell>
          <cell r="CE589" t="str">
            <v>-</v>
          </cell>
          <cell r="CF589" t="str">
            <v>-</v>
          </cell>
          <cell r="CG589" t="str">
            <v>-</v>
          </cell>
          <cell r="CH589" t="str">
            <v>-</v>
          </cell>
          <cell r="CI589" t="str">
            <v>-</v>
          </cell>
          <cell r="CJ589" t="str">
            <v>-</v>
          </cell>
          <cell r="CK589" t="str">
            <v>-</v>
          </cell>
          <cell r="CL589" t="str">
            <v>-</v>
          </cell>
          <cell r="CM589" t="str">
            <v>-</v>
          </cell>
          <cell r="CN589" t="str">
            <v>-</v>
          </cell>
          <cell r="CO589" t="str">
            <v>-</v>
          </cell>
          <cell r="CP589" t="str">
            <v>-</v>
          </cell>
          <cell r="CQ589" t="str">
            <v>-</v>
          </cell>
          <cell r="CR589" t="str">
            <v>-</v>
          </cell>
          <cell r="CS589" t="str">
            <v>-</v>
          </cell>
          <cell r="CT589" t="str">
            <v>-</v>
          </cell>
          <cell r="CU589" t="str">
            <v>SILACAYOÁPAM</v>
          </cell>
          <cell r="CV589" t="str">
            <v>-</v>
          </cell>
          <cell r="CW589" t="str">
            <v>-</v>
          </cell>
          <cell r="CX589" t="str">
            <v>-</v>
          </cell>
          <cell r="CY589" t="str">
            <v>-</v>
          </cell>
          <cell r="CZ589" t="str">
            <v>-</v>
          </cell>
          <cell r="DB589" t="str">
            <v>-</v>
          </cell>
          <cell r="DC589" t="str">
            <v>-</v>
          </cell>
          <cell r="DD589" t="str">
            <v>-</v>
          </cell>
          <cell r="DE589" t="str">
            <v>-</v>
          </cell>
          <cell r="DF589" t="str">
            <v>-</v>
          </cell>
          <cell r="DG589" t="str">
            <v>-</v>
          </cell>
        </row>
        <row r="590">
          <cell r="AT590" t="str">
            <v>-</v>
          </cell>
          <cell r="AU590" t="str">
            <v>-</v>
          </cell>
          <cell r="AV590" t="str">
            <v>-</v>
          </cell>
          <cell r="AW590" t="str">
            <v>-</v>
          </cell>
          <cell r="AX590" t="str">
            <v>-</v>
          </cell>
          <cell r="AY590" t="str">
            <v>-</v>
          </cell>
          <cell r="AZ590" t="str">
            <v>-</v>
          </cell>
          <cell r="BA590" t="str">
            <v>-</v>
          </cell>
          <cell r="BB590" t="str">
            <v>-</v>
          </cell>
          <cell r="BC590" t="str">
            <v>-</v>
          </cell>
          <cell r="BD590" t="str">
            <v>-</v>
          </cell>
          <cell r="BE590" t="str">
            <v>-</v>
          </cell>
          <cell r="BF590" t="str">
            <v>-</v>
          </cell>
          <cell r="BG590" t="str">
            <v>-</v>
          </cell>
          <cell r="BH590" t="str">
            <v>-</v>
          </cell>
          <cell r="BI590" t="str">
            <v>-</v>
          </cell>
          <cell r="BJ590" t="str">
            <v>-</v>
          </cell>
          <cell r="BK590" t="str">
            <v>-</v>
          </cell>
          <cell r="BL590" t="str">
            <v>-</v>
          </cell>
          <cell r="BM590" t="str">
            <v>20538</v>
          </cell>
          <cell r="BN590" t="str">
            <v>-</v>
          </cell>
          <cell r="BO590" t="str">
            <v>-</v>
          </cell>
          <cell r="BP590" t="str">
            <v>-</v>
          </cell>
          <cell r="BQ590" t="str">
            <v>-</v>
          </cell>
          <cell r="BR590" t="str">
            <v>-</v>
          </cell>
          <cell r="BS590" t="str">
            <v>-</v>
          </cell>
          <cell r="BT590" t="str">
            <v>-</v>
          </cell>
          <cell r="BU590" t="str">
            <v>-</v>
          </cell>
          <cell r="BV590" t="str">
            <v>-</v>
          </cell>
          <cell r="BW590" t="str">
            <v>-</v>
          </cell>
          <cell r="BX590" t="str">
            <v>-</v>
          </cell>
          <cell r="BY590" t="str">
            <v>-</v>
          </cell>
          <cell r="CB590" t="str">
            <v>-</v>
          </cell>
          <cell r="CC590" t="str">
            <v>-</v>
          </cell>
          <cell r="CD590" t="str">
            <v>-</v>
          </cell>
          <cell r="CE590" t="str">
            <v>-</v>
          </cell>
          <cell r="CF590" t="str">
            <v>-</v>
          </cell>
          <cell r="CG590" t="str">
            <v>-</v>
          </cell>
          <cell r="CH590" t="str">
            <v>-</v>
          </cell>
          <cell r="CI590" t="str">
            <v>-</v>
          </cell>
          <cell r="CJ590" t="str">
            <v>-</v>
          </cell>
          <cell r="CK590" t="str">
            <v>-</v>
          </cell>
          <cell r="CL590" t="str">
            <v>-</v>
          </cell>
          <cell r="CM590" t="str">
            <v>-</v>
          </cell>
          <cell r="CN590" t="str">
            <v>-</v>
          </cell>
          <cell r="CO590" t="str">
            <v>-</v>
          </cell>
          <cell r="CP590" t="str">
            <v>-</v>
          </cell>
          <cell r="CQ590" t="str">
            <v>-</v>
          </cell>
          <cell r="CR590" t="str">
            <v>-</v>
          </cell>
          <cell r="CS590" t="str">
            <v>-</v>
          </cell>
          <cell r="CT590" t="str">
            <v>-</v>
          </cell>
          <cell r="CU590" t="str">
            <v>SITIO DE XITLAPEHUA</v>
          </cell>
          <cell r="CV590" t="str">
            <v>-</v>
          </cell>
          <cell r="CW590" t="str">
            <v>-</v>
          </cell>
          <cell r="CX590" t="str">
            <v>-</v>
          </cell>
          <cell r="CY590" t="str">
            <v>-</v>
          </cell>
          <cell r="CZ590" t="str">
            <v>-</v>
          </cell>
          <cell r="DB590" t="str">
            <v>-</v>
          </cell>
          <cell r="DC590" t="str">
            <v>-</v>
          </cell>
          <cell r="DD590" t="str">
            <v>-</v>
          </cell>
          <cell r="DE590" t="str">
            <v>-</v>
          </cell>
          <cell r="DF590" t="str">
            <v>-</v>
          </cell>
          <cell r="DG590" t="str">
            <v>-</v>
          </cell>
        </row>
        <row r="591">
          <cell r="AT591" t="str">
            <v>-</v>
          </cell>
          <cell r="AU591" t="str">
            <v>-</v>
          </cell>
          <cell r="AV591" t="str">
            <v>-</v>
          </cell>
          <cell r="AW591" t="str">
            <v>-</v>
          </cell>
          <cell r="AX591" t="str">
            <v>-</v>
          </cell>
          <cell r="AY591" t="str">
            <v>-</v>
          </cell>
          <cell r="AZ591" t="str">
            <v>-</v>
          </cell>
          <cell r="BA591" t="str">
            <v>-</v>
          </cell>
          <cell r="BB591" t="str">
            <v>-</v>
          </cell>
          <cell r="BC591" t="str">
            <v>-</v>
          </cell>
          <cell r="BD591" t="str">
            <v>-</v>
          </cell>
          <cell r="BE591" t="str">
            <v>-</v>
          </cell>
          <cell r="BF591" t="str">
            <v>-</v>
          </cell>
          <cell r="BG591" t="str">
            <v>-</v>
          </cell>
          <cell r="BH591" t="str">
            <v>-</v>
          </cell>
          <cell r="BI591" t="str">
            <v>-</v>
          </cell>
          <cell r="BJ591" t="str">
            <v>-</v>
          </cell>
          <cell r="BK591" t="str">
            <v>-</v>
          </cell>
          <cell r="BL591" t="str">
            <v>-</v>
          </cell>
          <cell r="BM591" t="str">
            <v>20539</v>
          </cell>
          <cell r="BN591" t="str">
            <v>-</v>
          </cell>
          <cell r="BO591" t="str">
            <v>-</v>
          </cell>
          <cell r="BP591" t="str">
            <v>-</v>
          </cell>
          <cell r="BQ591" t="str">
            <v>-</v>
          </cell>
          <cell r="BR591" t="str">
            <v>-</v>
          </cell>
          <cell r="BS591" t="str">
            <v>-</v>
          </cell>
          <cell r="BT591" t="str">
            <v>-</v>
          </cell>
          <cell r="BU591" t="str">
            <v>-</v>
          </cell>
          <cell r="BV591" t="str">
            <v>-</v>
          </cell>
          <cell r="BW591" t="str">
            <v>-</v>
          </cell>
          <cell r="BX591" t="str">
            <v>-</v>
          </cell>
          <cell r="BY591" t="str">
            <v>-</v>
          </cell>
          <cell r="CB591" t="str">
            <v>-</v>
          </cell>
          <cell r="CC591" t="str">
            <v>-</v>
          </cell>
          <cell r="CD591" t="str">
            <v>-</v>
          </cell>
          <cell r="CE591" t="str">
            <v>-</v>
          </cell>
          <cell r="CF591" t="str">
            <v>-</v>
          </cell>
          <cell r="CG591" t="str">
            <v>-</v>
          </cell>
          <cell r="CH591" t="str">
            <v>-</v>
          </cell>
          <cell r="CI591" t="str">
            <v>-</v>
          </cell>
          <cell r="CJ591" t="str">
            <v>-</v>
          </cell>
          <cell r="CK591" t="str">
            <v>-</v>
          </cell>
          <cell r="CL591" t="str">
            <v>-</v>
          </cell>
          <cell r="CM591" t="str">
            <v>-</v>
          </cell>
          <cell r="CN591" t="str">
            <v>-</v>
          </cell>
          <cell r="CO591" t="str">
            <v>-</v>
          </cell>
          <cell r="CP591" t="str">
            <v>-</v>
          </cell>
          <cell r="CQ591" t="str">
            <v>-</v>
          </cell>
          <cell r="CR591" t="str">
            <v>-</v>
          </cell>
          <cell r="CS591" t="str">
            <v>-</v>
          </cell>
          <cell r="CT591" t="str">
            <v>-</v>
          </cell>
          <cell r="CU591" t="str">
            <v>SOLEDAD ETLA</v>
          </cell>
          <cell r="CV591" t="str">
            <v>-</v>
          </cell>
          <cell r="CW591" t="str">
            <v>-</v>
          </cell>
          <cell r="CX591" t="str">
            <v>-</v>
          </cell>
          <cell r="CY591" t="str">
            <v>-</v>
          </cell>
          <cell r="CZ591" t="str">
            <v>-</v>
          </cell>
          <cell r="DB591" t="str">
            <v>-</v>
          </cell>
          <cell r="DC591" t="str">
            <v>-</v>
          </cell>
          <cell r="DD591" t="str">
            <v>-</v>
          </cell>
          <cell r="DE591" t="str">
            <v>-</v>
          </cell>
          <cell r="DF591" t="str">
            <v>-</v>
          </cell>
          <cell r="DG591" t="str">
            <v>-</v>
          </cell>
        </row>
        <row r="592">
          <cell r="AT592" t="str">
            <v>-</v>
          </cell>
          <cell r="AU592" t="str">
            <v>-</v>
          </cell>
          <cell r="AV592" t="str">
            <v>-</v>
          </cell>
          <cell r="AW592" t="str">
            <v>-</v>
          </cell>
          <cell r="AX592" t="str">
            <v>-</v>
          </cell>
          <cell r="AY592" t="str">
            <v>-</v>
          </cell>
          <cell r="AZ592" t="str">
            <v>-</v>
          </cell>
          <cell r="BA592" t="str">
            <v>-</v>
          </cell>
          <cell r="BB592" t="str">
            <v>-</v>
          </cell>
          <cell r="BC592" t="str">
            <v>-</v>
          </cell>
          <cell r="BD592" t="str">
            <v>-</v>
          </cell>
          <cell r="BE592" t="str">
            <v>-</v>
          </cell>
          <cell r="BF592" t="str">
            <v>-</v>
          </cell>
          <cell r="BG592" t="str">
            <v>-</v>
          </cell>
          <cell r="BH592" t="str">
            <v>-</v>
          </cell>
          <cell r="BI592" t="str">
            <v>-</v>
          </cell>
          <cell r="BJ592" t="str">
            <v>-</v>
          </cell>
          <cell r="BK592" t="str">
            <v>-</v>
          </cell>
          <cell r="BL592" t="str">
            <v>-</v>
          </cell>
          <cell r="BM592" t="str">
            <v>20540</v>
          </cell>
          <cell r="BN592" t="str">
            <v>-</v>
          </cell>
          <cell r="BO592" t="str">
            <v>-</v>
          </cell>
          <cell r="BP592" t="str">
            <v>-</v>
          </cell>
          <cell r="BQ592" t="str">
            <v>-</v>
          </cell>
          <cell r="BR592" t="str">
            <v>-</v>
          </cell>
          <cell r="BS592" t="str">
            <v>-</v>
          </cell>
          <cell r="BT592" t="str">
            <v>-</v>
          </cell>
          <cell r="BU592" t="str">
            <v>-</v>
          </cell>
          <cell r="BV592" t="str">
            <v>-</v>
          </cell>
          <cell r="BW592" t="str">
            <v>-</v>
          </cell>
          <cell r="BX592" t="str">
            <v>-</v>
          </cell>
          <cell r="BY592" t="str">
            <v>-</v>
          </cell>
          <cell r="CB592" t="str">
            <v>-</v>
          </cell>
          <cell r="CC592" t="str">
            <v>-</v>
          </cell>
          <cell r="CD592" t="str">
            <v>-</v>
          </cell>
          <cell r="CE592" t="str">
            <v>-</v>
          </cell>
          <cell r="CF592" t="str">
            <v>-</v>
          </cell>
          <cell r="CG592" t="str">
            <v>-</v>
          </cell>
          <cell r="CH592" t="str">
            <v>-</v>
          </cell>
          <cell r="CI592" t="str">
            <v>-</v>
          </cell>
          <cell r="CJ592" t="str">
            <v>-</v>
          </cell>
          <cell r="CK592" t="str">
            <v>-</v>
          </cell>
          <cell r="CL592" t="str">
            <v>-</v>
          </cell>
          <cell r="CM592" t="str">
            <v>-</v>
          </cell>
          <cell r="CN592" t="str">
            <v>-</v>
          </cell>
          <cell r="CO592" t="str">
            <v>-</v>
          </cell>
          <cell r="CP592" t="str">
            <v>-</v>
          </cell>
          <cell r="CQ592" t="str">
            <v>-</v>
          </cell>
          <cell r="CR592" t="str">
            <v>-</v>
          </cell>
          <cell r="CS592" t="str">
            <v>-</v>
          </cell>
          <cell r="CT592" t="str">
            <v>-</v>
          </cell>
          <cell r="CU592" t="str">
            <v>VILLA DE TAMAZULÁPAM DEL PROGRESO</v>
          </cell>
          <cell r="CV592" t="str">
            <v>-</v>
          </cell>
          <cell r="CW592" t="str">
            <v>-</v>
          </cell>
          <cell r="CX592" t="str">
            <v>-</v>
          </cell>
          <cell r="CY592" t="str">
            <v>-</v>
          </cell>
          <cell r="CZ592" t="str">
            <v>-</v>
          </cell>
          <cell r="DB592" t="str">
            <v>-</v>
          </cell>
          <cell r="DC592" t="str">
            <v>-</v>
          </cell>
          <cell r="DD592" t="str">
            <v>-</v>
          </cell>
          <cell r="DE592" t="str">
            <v>-</v>
          </cell>
          <cell r="DF592" t="str">
            <v>-</v>
          </cell>
          <cell r="DG592" t="str">
            <v>-</v>
          </cell>
        </row>
        <row r="593">
          <cell r="AT593" t="str">
            <v>-</v>
          </cell>
          <cell r="AU593" t="str">
            <v>-</v>
          </cell>
          <cell r="AV593" t="str">
            <v>-</v>
          </cell>
          <cell r="AW593" t="str">
            <v>-</v>
          </cell>
          <cell r="AX593" t="str">
            <v>-</v>
          </cell>
          <cell r="AY593" t="str">
            <v>-</v>
          </cell>
          <cell r="AZ593" t="str">
            <v>-</v>
          </cell>
          <cell r="BA593" t="str">
            <v>-</v>
          </cell>
          <cell r="BB593" t="str">
            <v>-</v>
          </cell>
          <cell r="BC593" t="str">
            <v>-</v>
          </cell>
          <cell r="BD593" t="str">
            <v>-</v>
          </cell>
          <cell r="BE593" t="str">
            <v>-</v>
          </cell>
          <cell r="BF593" t="str">
            <v>-</v>
          </cell>
          <cell r="BG593" t="str">
            <v>-</v>
          </cell>
          <cell r="BH593" t="str">
            <v>-</v>
          </cell>
          <cell r="BI593" t="str">
            <v>-</v>
          </cell>
          <cell r="BJ593" t="str">
            <v>-</v>
          </cell>
          <cell r="BK593" t="str">
            <v>-</v>
          </cell>
          <cell r="BL593" t="str">
            <v>-</v>
          </cell>
          <cell r="BM593" t="str">
            <v>20541</v>
          </cell>
          <cell r="BN593" t="str">
            <v>-</v>
          </cell>
          <cell r="BO593" t="str">
            <v>-</v>
          </cell>
          <cell r="BP593" t="str">
            <v>-</v>
          </cell>
          <cell r="BQ593" t="str">
            <v>-</v>
          </cell>
          <cell r="BR593" t="str">
            <v>-</v>
          </cell>
          <cell r="BS593" t="str">
            <v>-</v>
          </cell>
          <cell r="BT593" t="str">
            <v>-</v>
          </cell>
          <cell r="BU593" t="str">
            <v>-</v>
          </cell>
          <cell r="BV593" t="str">
            <v>-</v>
          </cell>
          <cell r="BW593" t="str">
            <v>-</v>
          </cell>
          <cell r="BX593" t="str">
            <v>-</v>
          </cell>
          <cell r="BY593" t="str">
            <v>-</v>
          </cell>
          <cell r="CB593" t="str">
            <v>-</v>
          </cell>
          <cell r="CC593" t="str">
            <v>-</v>
          </cell>
          <cell r="CD593" t="str">
            <v>-</v>
          </cell>
          <cell r="CE593" t="str">
            <v>-</v>
          </cell>
          <cell r="CF593" t="str">
            <v>-</v>
          </cell>
          <cell r="CG593" t="str">
            <v>-</v>
          </cell>
          <cell r="CH593" t="str">
            <v>-</v>
          </cell>
          <cell r="CI593" t="str">
            <v>-</v>
          </cell>
          <cell r="CJ593" t="str">
            <v>-</v>
          </cell>
          <cell r="CK593" t="str">
            <v>-</v>
          </cell>
          <cell r="CL593" t="str">
            <v>-</v>
          </cell>
          <cell r="CM593" t="str">
            <v>-</v>
          </cell>
          <cell r="CN593" t="str">
            <v>-</v>
          </cell>
          <cell r="CO593" t="str">
            <v>-</v>
          </cell>
          <cell r="CP593" t="str">
            <v>-</v>
          </cell>
          <cell r="CQ593" t="str">
            <v>-</v>
          </cell>
          <cell r="CR593" t="str">
            <v>-</v>
          </cell>
          <cell r="CS593" t="str">
            <v>-</v>
          </cell>
          <cell r="CT593" t="str">
            <v>-</v>
          </cell>
          <cell r="CU593" t="str">
            <v>TANETZE DE ZARAGOZA</v>
          </cell>
          <cell r="CV593" t="str">
            <v>-</v>
          </cell>
          <cell r="CW593" t="str">
            <v>-</v>
          </cell>
          <cell r="CX593" t="str">
            <v>-</v>
          </cell>
          <cell r="CY593" t="str">
            <v>-</v>
          </cell>
          <cell r="CZ593" t="str">
            <v>-</v>
          </cell>
          <cell r="DB593" t="str">
            <v>-</v>
          </cell>
          <cell r="DC593" t="str">
            <v>-</v>
          </cell>
          <cell r="DD593" t="str">
            <v>-</v>
          </cell>
          <cell r="DE593" t="str">
            <v>-</v>
          </cell>
          <cell r="DF593" t="str">
            <v>-</v>
          </cell>
          <cell r="DG593" t="str">
            <v>-</v>
          </cell>
        </row>
        <row r="594">
          <cell r="AT594" t="str">
            <v>-</v>
          </cell>
          <cell r="AU594" t="str">
            <v>-</v>
          </cell>
          <cell r="AV594" t="str">
            <v>-</v>
          </cell>
          <cell r="AW594" t="str">
            <v>-</v>
          </cell>
          <cell r="AX594" t="str">
            <v>-</v>
          </cell>
          <cell r="AY594" t="str">
            <v>-</v>
          </cell>
          <cell r="AZ594" t="str">
            <v>-</v>
          </cell>
          <cell r="BA594" t="str">
            <v>-</v>
          </cell>
          <cell r="BB594" t="str">
            <v>-</v>
          </cell>
          <cell r="BC594" t="str">
            <v>-</v>
          </cell>
          <cell r="BD594" t="str">
            <v>-</v>
          </cell>
          <cell r="BE594" t="str">
            <v>-</v>
          </cell>
          <cell r="BF594" t="str">
            <v>-</v>
          </cell>
          <cell r="BG594" t="str">
            <v>-</v>
          </cell>
          <cell r="BH594" t="str">
            <v>-</v>
          </cell>
          <cell r="BI594" t="str">
            <v>-</v>
          </cell>
          <cell r="BJ594" t="str">
            <v>-</v>
          </cell>
          <cell r="BK594" t="str">
            <v>-</v>
          </cell>
          <cell r="BL594" t="str">
            <v>-</v>
          </cell>
          <cell r="BM594" t="str">
            <v>20542</v>
          </cell>
          <cell r="BN594" t="str">
            <v>-</v>
          </cell>
          <cell r="BO594" t="str">
            <v>-</v>
          </cell>
          <cell r="BP594" t="str">
            <v>-</v>
          </cell>
          <cell r="BQ594" t="str">
            <v>-</v>
          </cell>
          <cell r="BR594" t="str">
            <v>-</v>
          </cell>
          <cell r="BS594" t="str">
            <v>-</v>
          </cell>
          <cell r="BT594" t="str">
            <v>-</v>
          </cell>
          <cell r="BU594" t="str">
            <v>-</v>
          </cell>
          <cell r="BV594" t="str">
            <v>-</v>
          </cell>
          <cell r="BW594" t="str">
            <v>-</v>
          </cell>
          <cell r="BX594" t="str">
            <v>-</v>
          </cell>
          <cell r="BY594" t="str">
            <v>-</v>
          </cell>
          <cell r="CB594" t="str">
            <v>-</v>
          </cell>
          <cell r="CC594" t="str">
            <v>-</v>
          </cell>
          <cell r="CD594" t="str">
            <v>-</v>
          </cell>
          <cell r="CE594" t="str">
            <v>-</v>
          </cell>
          <cell r="CF594" t="str">
            <v>-</v>
          </cell>
          <cell r="CG594" t="str">
            <v>-</v>
          </cell>
          <cell r="CH594" t="str">
            <v>-</v>
          </cell>
          <cell r="CI594" t="str">
            <v>-</v>
          </cell>
          <cell r="CJ594" t="str">
            <v>-</v>
          </cell>
          <cell r="CK594" t="str">
            <v>-</v>
          </cell>
          <cell r="CL594" t="str">
            <v>-</v>
          </cell>
          <cell r="CM594" t="str">
            <v>-</v>
          </cell>
          <cell r="CN594" t="str">
            <v>-</v>
          </cell>
          <cell r="CO594" t="str">
            <v>-</v>
          </cell>
          <cell r="CP594" t="str">
            <v>-</v>
          </cell>
          <cell r="CQ594" t="str">
            <v>-</v>
          </cell>
          <cell r="CR594" t="str">
            <v>-</v>
          </cell>
          <cell r="CS594" t="str">
            <v>-</v>
          </cell>
          <cell r="CT594" t="str">
            <v>-</v>
          </cell>
          <cell r="CU594" t="str">
            <v>TANICHE</v>
          </cell>
          <cell r="CV594" t="str">
            <v>-</v>
          </cell>
          <cell r="CW594" t="str">
            <v>-</v>
          </cell>
          <cell r="CX594" t="str">
            <v>-</v>
          </cell>
          <cell r="CY594" t="str">
            <v>-</v>
          </cell>
          <cell r="CZ594" t="str">
            <v>-</v>
          </cell>
          <cell r="DB594" t="str">
            <v>-</v>
          </cell>
          <cell r="DC594" t="str">
            <v>-</v>
          </cell>
          <cell r="DD594" t="str">
            <v>-</v>
          </cell>
          <cell r="DE594" t="str">
            <v>-</v>
          </cell>
          <cell r="DF594" t="str">
            <v>-</v>
          </cell>
          <cell r="DG594" t="str">
            <v>-</v>
          </cell>
        </row>
        <row r="595">
          <cell r="AT595" t="str">
            <v>-</v>
          </cell>
          <cell r="AU595" t="str">
            <v>-</v>
          </cell>
          <cell r="AV595" t="str">
            <v>-</v>
          </cell>
          <cell r="AW595" t="str">
            <v>-</v>
          </cell>
          <cell r="AX595" t="str">
            <v>-</v>
          </cell>
          <cell r="AY595" t="str">
            <v>-</v>
          </cell>
          <cell r="AZ595" t="str">
            <v>-</v>
          </cell>
          <cell r="BA595" t="str">
            <v>-</v>
          </cell>
          <cell r="BB595" t="str">
            <v>-</v>
          </cell>
          <cell r="BC595" t="str">
            <v>-</v>
          </cell>
          <cell r="BD595" t="str">
            <v>-</v>
          </cell>
          <cell r="BE595" t="str">
            <v>-</v>
          </cell>
          <cell r="BF595" t="str">
            <v>-</v>
          </cell>
          <cell r="BG595" t="str">
            <v>-</v>
          </cell>
          <cell r="BH595" t="str">
            <v>-</v>
          </cell>
          <cell r="BI595" t="str">
            <v>-</v>
          </cell>
          <cell r="BJ595" t="str">
            <v>-</v>
          </cell>
          <cell r="BK595" t="str">
            <v>-</v>
          </cell>
          <cell r="BL595" t="str">
            <v>-</v>
          </cell>
          <cell r="BM595" t="str">
            <v>20543</v>
          </cell>
          <cell r="BN595" t="str">
            <v>-</v>
          </cell>
          <cell r="BO595" t="str">
            <v>-</v>
          </cell>
          <cell r="BP595" t="str">
            <v>-</v>
          </cell>
          <cell r="BQ595" t="str">
            <v>-</v>
          </cell>
          <cell r="BR595" t="str">
            <v>-</v>
          </cell>
          <cell r="BS595" t="str">
            <v>-</v>
          </cell>
          <cell r="BT595" t="str">
            <v>-</v>
          </cell>
          <cell r="BU595" t="str">
            <v>-</v>
          </cell>
          <cell r="BV595" t="str">
            <v>-</v>
          </cell>
          <cell r="BW595" t="str">
            <v>-</v>
          </cell>
          <cell r="BX595" t="str">
            <v>-</v>
          </cell>
          <cell r="BY595" t="str">
            <v>-</v>
          </cell>
          <cell r="CB595" t="str">
            <v>-</v>
          </cell>
          <cell r="CC595" t="str">
            <v>-</v>
          </cell>
          <cell r="CD595" t="str">
            <v>-</v>
          </cell>
          <cell r="CE595" t="str">
            <v>-</v>
          </cell>
          <cell r="CF595" t="str">
            <v>-</v>
          </cell>
          <cell r="CG595" t="str">
            <v>-</v>
          </cell>
          <cell r="CH595" t="str">
            <v>-</v>
          </cell>
          <cell r="CI595" t="str">
            <v>-</v>
          </cell>
          <cell r="CJ595" t="str">
            <v>-</v>
          </cell>
          <cell r="CK595" t="str">
            <v>-</v>
          </cell>
          <cell r="CL595" t="str">
            <v>-</v>
          </cell>
          <cell r="CM595" t="str">
            <v>-</v>
          </cell>
          <cell r="CN595" t="str">
            <v>-</v>
          </cell>
          <cell r="CO595" t="str">
            <v>-</v>
          </cell>
          <cell r="CP595" t="str">
            <v>-</v>
          </cell>
          <cell r="CQ595" t="str">
            <v>-</v>
          </cell>
          <cell r="CR595" t="str">
            <v>-</v>
          </cell>
          <cell r="CS595" t="str">
            <v>-</v>
          </cell>
          <cell r="CT595" t="str">
            <v>-</v>
          </cell>
          <cell r="CU595" t="str">
            <v>TATALTEPEC DE VALDÉS</v>
          </cell>
          <cell r="CV595" t="str">
            <v>-</v>
          </cell>
          <cell r="CW595" t="str">
            <v>-</v>
          </cell>
          <cell r="CX595" t="str">
            <v>-</v>
          </cell>
          <cell r="CY595" t="str">
            <v>-</v>
          </cell>
          <cell r="CZ595" t="str">
            <v>-</v>
          </cell>
          <cell r="DB595" t="str">
            <v>-</v>
          </cell>
          <cell r="DC595" t="str">
            <v>-</v>
          </cell>
          <cell r="DD595" t="str">
            <v>-</v>
          </cell>
          <cell r="DE595" t="str">
            <v>-</v>
          </cell>
          <cell r="DF595" t="str">
            <v>-</v>
          </cell>
          <cell r="DG595" t="str">
            <v>-</v>
          </cell>
        </row>
        <row r="596">
          <cell r="AT596" t="str">
            <v>-</v>
          </cell>
          <cell r="AU596" t="str">
            <v>-</v>
          </cell>
          <cell r="AV596" t="str">
            <v>-</v>
          </cell>
          <cell r="AW596" t="str">
            <v>-</v>
          </cell>
          <cell r="AX596" t="str">
            <v>-</v>
          </cell>
          <cell r="AY596" t="str">
            <v>-</v>
          </cell>
          <cell r="AZ596" t="str">
            <v>-</v>
          </cell>
          <cell r="BA596" t="str">
            <v>-</v>
          </cell>
          <cell r="BB596" t="str">
            <v>-</v>
          </cell>
          <cell r="BC596" t="str">
            <v>-</v>
          </cell>
          <cell r="BD596" t="str">
            <v>-</v>
          </cell>
          <cell r="BE596" t="str">
            <v>-</v>
          </cell>
          <cell r="BF596" t="str">
            <v>-</v>
          </cell>
          <cell r="BG596" t="str">
            <v>-</v>
          </cell>
          <cell r="BH596" t="str">
            <v>-</v>
          </cell>
          <cell r="BI596" t="str">
            <v>-</v>
          </cell>
          <cell r="BJ596" t="str">
            <v>-</v>
          </cell>
          <cell r="BK596" t="str">
            <v>-</v>
          </cell>
          <cell r="BL596" t="str">
            <v>-</v>
          </cell>
          <cell r="BM596" t="str">
            <v>20544</v>
          </cell>
          <cell r="BN596" t="str">
            <v>-</v>
          </cell>
          <cell r="BO596" t="str">
            <v>-</v>
          </cell>
          <cell r="BP596" t="str">
            <v>-</v>
          </cell>
          <cell r="BQ596" t="str">
            <v>-</v>
          </cell>
          <cell r="BR596" t="str">
            <v>-</v>
          </cell>
          <cell r="BS596" t="str">
            <v>-</v>
          </cell>
          <cell r="BT596" t="str">
            <v>-</v>
          </cell>
          <cell r="BU596" t="str">
            <v>-</v>
          </cell>
          <cell r="BV596" t="str">
            <v>-</v>
          </cell>
          <cell r="BW596" t="str">
            <v>-</v>
          </cell>
          <cell r="BX596" t="str">
            <v>-</v>
          </cell>
          <cell r="BY596" t="str">
            <v>-</v>
          </cell>
          <cell r="CB596" t="str">
            <v>-</v>
          </cell>
          <cell r="CC596" t="str">
            <v>-</v>
          </cell>
          <cell r="CD596" t="str">
            <v>-</v>
          </cell>
          <cell r="CE596" t="str">
            <v>-</v>
          </cell>
          <cell r="CF596" t="str">
            <v>-</v>
          </cell>
          <cell r="CG596" t="str">
            <v>-</v>
          </cell>
          <cell r="CH596" t="str">
            <v>-</v>
          </cell>
          <cell r="CI596" t="str">
            <v>-</v>
          </cell>
          <cell r="CJ596" t="str">
            <v>-</v>
          </cell>
          <cell r="CK596" t="str">
            <v>-</v>
          </cell>
          <cell r="CL596" t="str">
            <v>-</v>
          </cell>
          <cell r="CM596" t="str">
            <v>-</v>
          </cell>
          <cell r="CN596" t="str">
            <v>-</v>
          </cell>
          <cell r="CO596" t="str">
            <v>-</v>
          </cell>
          <cell r="CP596" t="str">
            <v>-</v>
          </cell>
          <cell r="CQ596" t="str">
            <v>-</v>
          </cell>
          <cell r="CR596" t="str">
            <v>-</v>
          </cell>
          <cell r="CS596" t="str">
            <v>-</v>
          </cell>
          <cell r="CT596" t="str">
            <v>-</v>
          </cell>
          <cell r="CU596" t="str">
            <v>TEOCOCUILCO DE MARCOS PÉREZ</v>
          </cell>
          <cell r="CV596" t="str">
            <v>-</v>
          </cell>
          <cell r="CW596" t="str">
            <v>-</v>
          </cell>
          <cell r="CX596" t="str">
            <v>-</v>
          </cell>
          <cell r="CY596" t="str">
            <v>-</v>
          </cell>
          <cell r="CZ596" t="str">
            <v>-</v>
          </cell>
          <cell r="DB596" t="str">
            <v>-</v>
          </cell>
          <cell r="DC596" t="str">
            <v>-</v>
          </cell>
          <cell r="DD596" t="str">
            <v>-</v>
          </cell>
          <cell r="DE596" t="str">
            <v>-</v>
          </cell>
          <cell r="DF596" t="str">
            <v>-</v>
          </cell>
          <cell r="DG596" t="str">
            <v>-</v>
          </cell>
        </row>
        <row r="597">
          <cell r="AT597" t="str">
            <v>-</v>
          </cell>
          <cell r="AU597" t="str">
            <v>-</v>
          </cell>
          <cell r="AV597" t="str">
            <v>-</v>
          </cell>
          <cell r="AW597" t="str">
            <v>-</v>
          </cell>
          <cell r="AX597" t="str">
            <v>-</v>
          </cell>
          <cell r="AY597" t="str">
            <v>-</v>
          </cell>
          <cell r="AZ597" t="str">
            <v>-</v>
          </cell>
          <cell r="BA597" t="str">
            <v>-</v>
          </cell>
          <cell r="BB597" t="str">
            <v>-</v>
          </cell>
          <cell r="BC597" t="str">
            <v>-</v>
          </cell>
          <cell r="BD597" t="str">
            <v>-</v>
          </cell>
          <cell r="BE597" t="str">
            <v>-</v>
          </cell>
          <cell r="BF597" t="str">
            <v>-</v>
          </cell>
          <cell r="BG597" t="str">
            <v>-</v>
          </cell>
          <cell r="BH597" t="str">
            <v>-</v>
          </cell>
          <cell r="BI597" t="str">
            <v>-</v>
          </cell>
          <cell r="BJ597" t="str">
            <v>-</v>
          </cell>
          <cell r="BK597" t="str">
            <v>-</v>
          </cell>
          <cell r="BL597" t="str">
            <v>-</v>
          </cell>
          <cell r="BM597" t="str">
            <v>20545</v>
          </cell>
          <cell r="BN597" t="str">
            <v>-</v>
          </cell>
          <cell r="BO597" t="str">
            <v>-</v>
          </cell>
          <cell r="BP597" t="str">
            <v>-</v>
          </cell>
          <cell r="BQ597" t="str">
            <v>-</v>
          </cell>
          <cell r="BR597" t="str">
            <v>-</v>
          </cell>
          <cell r="BS597" t="str">
            <v>-</v>
          </cell>
          <cell r="BT597" t="str">
            <v>-</v>
          </cell>
          <cell r="BU597" t="str">
            <v>-</v>
          </cell>
          <cell r="BV597" t="str">
            <v>-</v>
          </cell>
          <cell r="BW597" t="str">
            <v>-</v>
          </cell>
          <cell r="BX597" t="str">
            <v>-</v>
          </cell>
          <cell r="BY597" t="str">
            <v>-</v>
          </cell>
          <cell r="CB597" t="str">
            <v>-</v>
          </cell>
          <cell r="CC597" t="str">
            <v>-</v>
          </cell>
          <cell r="CD597" t="str">
            <v>-</v>
          </cell>
          <cell r="CE597" t="str">
            <v>-</v>
          </cell>
          <cell r="CF597" t="str">
            <v>-</v>
          </cell>
          <cell r="CG597" t="str">
            <v>-</v>
          </cell>
          <cell r="CH597" t="str">
            <v>-</v>
          </cell>
          <cell r="CI597" t="str">
            <v>-</v>
          </cell>
          <cell r="CJ597" t="str">
            <v>-</v>
          </cell>
          <cell r="CK597" t="str">
            <v>-</v>
          </cell>
          <cell r="CL597" t="str">
            <v>-</v>
          </cell>
          <cell r="CM597" t="str">
            <v>-</v>
          </cell>
          <cell r="CN597" t="str">
            <v>-</v>
          </cell>
          <cell r="CO597" t="str">
            <v>-</v>
          </cell>
          <cell r="CP597" t="str">
            <v>-</v>
          </cell>
          <cell r="CQ597" t="str">
            <v>-</v>
          </cell>
          <cell r="CR597" t="str">
            <v>-</v>
          </cell>
          <cell r="CS597" t="str">
            <v>-</v>
          </cell>
          <cell r="CT597" t="str">
            <v>-</v>
          </cell>
          <cell r="CU597" t="str">
            <v>TEOTITLÁN DE FLORES MAGÓN</v>
          </cell>
          <cell r="CV597" t="str">
            <v>-</v>
          </cell>
          <cell r="CW597" t="str">
            <v>-</v>
          </cell>
          <cell r="CX597" t="str">
            <v>-</v>
          </cell>
          <cell r="CY597" t="str">
            <v>-</v>
          </cell>
          <cell r="CZ597" t="str">
            <v>-</v>
          </cell>
          <cell r="DB597" t="str">
            <v>-</v>
          </cell>
          <cell r="DC597" t="str">
            <v>-</v>
          </cell>
          <cell r="DD597" t="str">
            <v>-</v>
          </cell>
          <cell r="DE597" t="str">
            <v>-</v>
          </cell>
          <cell r="DF597" t="str">
            <v>-</v>
          </cell>
          <cell r="DG597" t="str">
            <v>-</v>
          </cell>
        </row>
        <row r="598">
          <cell r="AT598" t="str">
            <v>-</v>
          </cell>
          <cell r="AU598" t="str">
            <v>-</v>
          </cell>
          <cell r="AV598" t="str">
            <v>-</v>
          </cell>
          <cell r="AW598" t="str">
            <v>-</v>
          </cell>
          <cell r="AX598" t="str">
            <v>-</v>
          </cell>
          <cell r="AY598" t="str">
            <v>-</v>
          </cell>
          <cell r="AZ598" t="str">
            <v>-</v>
          </cell>
          <cell r="BA598" t="str">
            <v>-</v>
          </cell>
          <cell r="BB598" t="str">
            <v>-</v>
          </cell>
          <cell r="BC598" t="str">
            <v>-</v>
          </cell>
          <cell r="BD598" t="str">
            <v>-</v>
          </cell>
          <cell r="BE598" t="str">
            <v>-</v>
          </cell>
          <cell r="BF598" t="str">
            <v>-</v>
          </cell>
          <cell r="BG598" t="str">
            <v>-</v>
          </cell>
          <cell r="BH598" t="str">
            <v>-</v>
          </cell>
          <cell r="BI598" t="str">
            <v>-</v>
          </cell>
          <cell r="BJ598" t="str">
            <v>-</v>
          </cell>
          <cell r="BK598" t="str">
            <v>-</v>
          </cell>
          <cell r="BL598" t="str">
            <v>-</v>
          </cell>
          <cell r="BM598" t="str">
            <v>20546</v>
          </cell>
          <cell r="BN598" t="str">
            <v>-</v>
          </cell>
          <cell r="BO598" t="str">
            <v>-</v>
          </cell>
          <cell r="BP598" t="str">
            <v>-</v>
          </cell>
          <cell r="BQ598" t="str">
            <v>-</v>
          </cell>
          <cell r="BR598" t="str">
            <v>-</v>
          </cell>
          <cell r="BS598" t="str">
            <v>-</v>
          </cell>
          <cell r="BT598" t="str">
            <v>-</v>
          </cell>
          <cell r="BU598" t="str">
            <v>-</v>
          </cell>
          <cell r="BV598" t="str">
            <v>-</v>
          </cell>
          <cell r="BW598" t="str">
            <v>-</v>
          </cell>
          <cell r="BX598" t="str">
            <v>-</v>
          </cell>
          <cell r="BY598" t="str">
            <v>-</v>
          </cell>
          <cell r="CB598" t="str">
            <v>-</v>
          </cell>
          <cell r="CC598" t="str">
            <v>-</v>
          </cell>
          <cell r="CD598" t="str">
            <v>-</v>
          </cell>
          <cell r="CE598" t="str">
            <v>-</v>
          </cell>
          <cell r="CF598" t="str">
            <v>-</v>
          </cell>
          <cell r="CG598" t="str">
            <v>-</v>
          </cell>
          <cell r="CH598" t="str">
            <v>-</v>
          </cell>
          <cell r="CI598" t="str">
            <v>-</v>
          </cell>
          <cell r="CJ598" t="str">
            <v>-</v>
          </cell>
          <cell r="CK598" t="str">
            <v>-</v>
          </cell>
          <cell r="CL598" t="str">
            <v>-</v>
          </cell>
          <cell r="CM598" t="str">
            <v>-</v>
          </cell>
          <cell r="CN598" t="str">
            <v>-</v>
          </cell>
          <cell r="CO598" t="str">
            <v>-</v>
          </cell>
          <cell r="CP598" t="str">
            <v>-</v>
          </cell>
          <cell r="CQ598" t="str">
            <v>-</v>
          </cell>
          <cell r="CR598" t="str">
            <v>-</v>
          </cell>
          <cell r="CS598" t="str">
            <v>-</v>
          </cell>
          <cell r="CT598" t="str">
            <v>-</v>
          </cell>
          <cell r="CU598" t="str">
            <v>TEOTITLÁN DEL VALLE</v>
          </cell>
          <cell r="CV598" t="str">
            <v>-</v>
          </cell>
          <cell r="CW598" t="str">
            <v>-</v>
          </cell>
          <cell r="CX598" t="str">
            <v>-</v>
          </cell>
          <cell r="CY598" t="str">
            <v>-</v>
          </cell>
          <cell r="CZ598" t="str">
            <v>-</v>
          </cell>
          <cell r="DB598" t="str">
            <v>-</v>
          </cell>
          <cell r="DC598" t="str">
            <v>-</v>
          </cell>
          <cell r="DD598" t="str">
            <v>-</v>
          </cell>
          <cell r="DE598" t="str">
            <v>-</v>
          </cell>
          <cell r="DF598" t="str">
            <v>-</v>
          </cell>
          <cell r="DG598" t="str">
            <v>-</v>
          </cell>
        </row>
        <row r="599">
          <cell r="AT599" t="str">
            <v>-</v>
          </cell>
          <cell r="AU599" t="str">
            <v>-</v>
          </cell>
          <cell r="AV599" t="str">
            <v>-</v>
          </cell>
          <cell r="AW599" t="str">
            <v>-</v>
          </cell>
          <cell r="AX599" t="str">
            <v>-</v>
          </cell>
          <cell r="AY599" t="str">
            <v>-</v>
          </cell>
          <cell r="AZ599" t="str">
            <v>-</v>
          </cell>
          <cell r="BA599" t="str">
            <v>-</v>
          </cell>
          <cell r="BB599" t="str">
            <v>-</v>
          </cell>
          <cell r="BC599" t="str">
            <v>-</v>
          </cell>
          <cell r="BD599" t="str">
            <v>-</v>
          </cell>
          <cell r="BE599" t="str">
            <v>-</v>
          </cell>
          <cell r="BF599" t="str">
            <v>-</v>
          </cell>
          <cell r="BG599" t="str">
            <v>-</v>
          </cell>
          <cell r="BH599" t="str">
            <v>-</v>
          </cell>
          <cell r="BI599" t="str">
            <v>-</v>
          </cell>
          <cell r="BJ599" t="str">
            <v>-</v>
          </cell>
          <cell r="BK599" t="str">
            <v>-</v>
          </cell>
          <cell r="BL599" t="str">
            <v>-</v>
          </cell>
          <cell r="BM599" t="str">
            <v>20547</v>
          </cell>
          <cell r="BN599" t="str">
            <v>-</v>
          </cell>
          <cell r="BO599" t="str">
            <v>-</v>
          </cell>
          <cell r="BP599" t="str">
            <v>-</v>
          </cell>
          <cell r="BQ599" t="str">
            <v>-</v>
          </cell>
          <cell r="BR599" t="str">
            <v>-</v>
          </cell>
          <cell r="BS599" t="str">
            <v>-</v>
          </cell>
          <cell r="BT599" t="str">
            <v>-</v>
          </cell>
          <cell r="BU599" t="str">
            <v>-</v>
          </cell>
          <cell r="BV599" t="str">
            <v>-</v>
          </cell>
          <cell r="BW599" t="str">
            <v>-</v>
          </cell>
          <cell r="BX599" t="str">
            <v>-</v>
          </cell>
          <cell r="BY599" t="str">
            <v>-</v>
          </cell>
          <cell r="CB599" t="str">
            <v>-</v>
          </cell>
          <cell r="CC599" t="str">
            <v>-</v>
          </cell>
          <cell r="CD599" t="str">
            <v>-</v>
          </cell>
          <cell r="CE599" t="str">
            <v>-</v>
          </cell>
          <cell r="CF599" t="str">
            <v>-</v>
          </cell>
          <cell r="CG599" t="str">
            <v>-</v>
          </cell>
          <cell r="CH599" t="str">
            <v>-</v>
          </cell>
          <cell r="CI599" t="str">
            <v>-</v>
          </cell>
          <cell r="CJ599" t="str">
            <v>-</v>
          </cell>
          <cell r="CK599" t="str">
            <v>-</v>
          </cell>
          <cell r="CL599" t="str">
            <v>-</v>
          </cell>
          <cell r="CM599" t="str">
            <v>-</v>
          </cell>
          <cell r="CN599" t="str">
            <v>-</v>
          </cell>
          <cell r="CO599" t="str">
            <v>-</v>
          </cell>
          <cell r="CP599" t="str">
            <v>-</v>
          </cell>
          <cell r="CQ599" t="str">
            <v>-</v>
          </cell>
          <cell r="CR599" t="str">
            <v>-</v>
          </cell>
          <cell r="CS599" t="str">
            <v>-</v>
          </cell>
          <cell r="CT599" t="str">
            <v>-</v>
          </cell>
          <cell r="CU599" t="str">
            <v>TEOTONGO</v>
          </cell>
          <cell r="CV599" t="str">
            <v>-</v>
          </cell>
          <cell r="CW599" t="str">
            <v>-</v>
          </cell>
          <cell r="CX599" t="str">
            <v>-</v>
          </cell>
          <cell r="CY599" t="str">
            <v>-</v>
          </cell>
          <cell r="CZ599" t="str">
            <v>-</v>
          </cell>
          <cell r="DB599" t="str">
            <v>-</v>
          </cell>
          <cell r="DC599" t="str">
            <v>-</v>
          </cell>
          <cell r="DD599" t="str">
            <v>-</v>
          </cell>
          <cell r="DE599" t="str">
            <v>-</v>
          </cell>
          <cell r="DF599" t="str">
            <v>-</v>
          </cell>
          <cell r="DG599" t="str">
            <v>-</v>
          </cell>
        </row>
        <row r="600">
          <cell r="AT600" t="str">
            <v>-</v>
          </cell>
          <cell r="AU600" t="str">
            <v>-</v>
          </cell>
          <cell r="AV600" t="str">
            <v>-</v>
          </cell>
          <cell r="AW600" t="str">
            <v>-</v>
          </cell>
          <cell r="AX600" t="str">
            <v>-</v>
          </cell>
          <cell r="AY600" t="str">
            <v>-</v>
          </cell>
          <cell r="AZ600" t="str">
            <v>-</v>
          </cell>
          <cell r="BA600" t="str">
            <v>-</v>
          </cell>
          <cell r="BB600" t="str">
            <v>-</v>
          </cell>
          <cell r="BC600" t="str">
            <v>-</v>
          </cell>
          <cell r="BD600" t="str">
            <v>-</v>
          </cell>
          <cell r="BE600" t="str">
            <v>-</v>
          </cell>
          <cell r="BF600" t="str">
            <v>-</v>
          </cell>
          <cell r="BG600" t="str">
            <v>-</v>
          </cell>
          <cell r="BH600" t="str">
            <v>-</v>
          </cell>
          <cell r="BI600" t="str">
            <v>-</v>
          </cell>
          <cell r="BJ600" t="str">
            <v>-</v>
          </cell>
          <cell r="BK600" t="str">
            <v>-</v>
          </cell>
          <cell r="BL600" t="str">
            <v>-</v>
          </cell>
          <cell r="BM600" t="str">
            <v>20548</v>
          </cell>
          <cell r="BN600" t="str">
            <v>-</v>
          </cell>
          <cell r="BO600" t="str">
            <v>-</v>
          </cell>
          <cell r="BP600" t="str">
            <v>-</v>
          </cell>
          <cell r="BQ600" t="str">
            <v>-</v>
          </cell>
          <cell r="BR600" t="str">
            <v>-</v>
          </cell>
          <cell r="BS600" t="str">
            <v>-</v>
          </cell>
          <cell r="BT600" t="str">
            <v>-</v>
          </cell>
          <cell r="BU600" t="str">
            <v>-</v>
          </cell>
          <cell r="BV600" t="str">
            <v>-</v>
          </cell>
          <cell r="BW600" t="str">
            <v>-</v>
          </cell>
          <cell r="BX600" t="str">
            <v>-</v>
          </cell>
          <cell r="BY600" t="str">
            <v>-</v>
          </cell>
          <cell r="CB600" t="str">
            <v>-</v>
          </cell>
          <cell r="CC600" t="str">
            <v>-</v>
          </cell>
          <cell r="CD600" t="str">
            <v>-</v>
          </cell>
          <cell r="CE600" t="str">
            <v>-</v>
          </cell>
          <cell r="CF600" t="str">
            <v>-</v>
          </cell>
          <cell r="CG600" t="str">
            <v>-</v>
          </cell>
          <cell r="CH600" t="str">
            <v>-</v>
          </cell>
          <cell r="CI600" t="str">
            <v>-</v>
          </cell>
          <cell r="CJ600" t="str">
            <v>-</v>
          </cell>
          <cell r="CK600" t="str">
            <v>-</v>
          </cell>
          <cell r="CL600" t="str">
            <v>-</v>
          </cell>
          <cell r="CM600" t="str">
            <v>-</v>
          </cell>
          <cell r="CN600" t="str">
            <v>-</v>
          </cell>
          <cell r="CO600" t="str">
            <v>-</v>
          </cell>
          <cell r="CP600" t="str">
            <v>-</v>
          </cell>
          <cell r="CQ600" t="str">
            <v>-</v>
          </cell>
          <cell r="CR600" t="str">
            <v>-</v>
          </cell>
          <cell r="CS600" t="str">
            <v>-</v>
          </cell>
          <cell r="CT600" t="str">
            <v>-</v>
          </cell>
          <cell r="CU600" t="str">
            <v>TEPELMEME VILLA DE MORELOS</v>
          </cell>
          <cell r="CV600" t="str">
            <v>-</v>
          </cell>
          <cell r="CW600" t="str">
            <v>-</v>
          </cell>
          <cell r="CX600" t="str">
            <v>-</v>
          </cell>
          <cell r="CY600" t="str">
            <v>-</v>
          </cell>
          <cell r="CZ600" t="str">
            <v>-</v>
          </cell>
          <cell r="DB600" t="str">
            <v>-</v>
          </cell>
          <cell r="DC600" t="str">
            <v>-</v>
          </cell>
          <cell r="DD600" t="str">
            <v>-</v>
          </cell>
          <cell r="DE600" t="str">
            <v>-</v>
          </cell>
          <cell r="DF600" t="str">
            <v>-</v>
          </cell>
          <cell r="DG600" t="str">
            <v>-</v>
          </cell>
        </row>
        <row r="601">
          <cell r="AT601" t="str">
            <v>-</v>
          </cell>
          <cell r="AU601" t="str">
            <v>-</v>
          </cell>
          <cell r="AV601" t="str">
            <v>-</v>
          </cell>
          <cell r="AW601" t="str">
            <v>-</v>
          </cell>
          <cell r="AX601" t="str">
            <v>-</v>
          </cell>
          <cell r="AY601" t="str">
            <v>-</v>
          </cell>
          <cell r="AZ601" t="str">
            <v>-</v>
          </cell>
          <cell r="BA601" t="str">
            <v>-</v>
          </cell>
          <cell r="BB601" t="str">
            <v>-</v>
          </cell>
          <cell r="BC601" t="str">
            <v>-</v>
          </cell>
          <cell r="BD601" t="str">
            <v>-</v>
          </cell>
          <cell r="BE601" t="str">
            <v>-</v>
          </cell>
          <cell r="BF601" t="str">
            <v>-</v>
          </cell>
          <cell r="BG601" t="str">
            <v>-</v>
          </cell>
          <cell r="BH601" t="str">
            <v>-</v>
          </cell>
          <cell r="BI601" t="str">
            <v>-</v>
          </cell>
          <cell r="BJ601" t="str">
            <v>-</v>
          </cell>
          <cell r="BK601" t="str">
            <v>-</v>
          </cell>
          <cell r="BL601" t="str">
            <v>-</v>
          </cell>
          <cell r="BM601" t="str">
            <v>20549</v>
          </cell>
          <cell r="BN601" t="str">
            <v>-</v>
          </cell>
          <cell r="BO601" t="str">
            <v>-</v>
          </cell>
          <cell r="BP601" t="str">
            <v>-</v>
          </cell>
          <cell r="BQ601" t="str">
            <v>-</v>
          </cell>
          <cell r="BR601" t="str">
            <v>-</v>
          </cell>
          <cell r="BS601" t="str">
            <v>-</v>
          </cell>
          <cell r="BT601" t="str">
            <v>-</v>
          </cell>
          <cell r="BU601" t="str">
            <v>-</v>
          </cell>
          <cell r="BV601" t="str">
            <v>-</v>
          </cell>
          <cell r="BW601" t="str">
            <v>-</v>
          </cell>
          <cell r="BX601" t="str">
            <v>-</v>
          </cell>
          <cell r="BY601" t="str">
            <v>-</v>
          </cell>
          <cell r="CB601" t="str">
            <v>-</v>
          </cell>
          <cell r="CC601" t="str">
            <v>-</v>
          </cell>
          <cell r="CD601" t="str">
            <v>-</v>
          </cell>
          <cell r="CE601" t="str">
            <v>-</v>
          </cell>
          <cell r="CF601" t="str">
            <v>-</v>
          </cell>
          <cell r="CG601" t="str">
            <v>-</v>
          </cell>
          <cell r="CH601" t="str">
            <v>-</v>
          </cell>
          <cell r="CI601" t="str">
            <v>-</v>
          </cell>
          <cell r="CJ601" t="str">
            <v>-</v>
          </cell>
          <cell r="CK601" t="str">
            <v>-</v>
          </cell>
          <cell r="CL601" t="str">
            <v>-</v>
          </cell>
          <cell r="CM601" t="str">
            <v>-</v>
          </cell>
          <cell r="CN601" t="str">
            <v>-</v>
          </cell>
          <cell r="CO601" t="str">
            <v>-</v>
          </cell>
          <cell r="CP601" t="str">
            <v>-</v>
          </cell>
          <cell r="CQ601" t="str">
            <v>-</v>
          </cell>
          <cell r="CR601" t="str">
            <v>-</v>
          </cell>
          <cell r="CS601" t="str">
            <v>-</v>
          </cell>
          <cell r="CT601" t="str">
            <v>-</v>
          </cell>
          <cell r="CU601" t="str">
            <v>TEZOATLÁN DE SEGURA Y LUNA</v>
          </cell>
          <cell r="CV601" t="str">
            <v>-</v>
          </cell>
          <cell r="CW601" t="str">
            <v>-</v>
          </cell>
          <cell r="CX601" t="str">
            <v>-</v>
          </cell>
          <cell r="CY601" t="str">
            <v>-</v>
          </cell>
          <cell r="CZ601" t="str">
            <v>-</v>
          </cell>
          <cell r="DB601" t="str">
            <v>-</v>
          </cell>
          <cell r="DC601" t="str">
            <v>-</v>
          </cell>
          <cell r="DD601" t="str">
            <v>-</v>
          </cell>
          <cell r="DE601" t="str">
            <v>-</v>
          </cell>
          <cell r="DF601" t="str">
            <v>-</v>
          </cell>
          <cell r="DG601" t="str">
            <v>-</v>
          </cell>
        </row>
        <row r="602">
          <cell r="AT602" t="str">
            <v>-</v>
          </cell>
          <cell r="AU602" t="str">
            <v>-</v>
          </cell>
          <cell r="AV602" t="str">
            <v>-</v>
          </cell>
          <cell r="AW602" t="str">
            <v>-</v>
          </cell>
          <cell r="AX602" t="str">
            <v>-</v>
          </cell>
          <cell r="AY602" t="str">
            <v>-</v>
          </cell>
          <cell r="AZ602" t="str">
            <v>-</v>
          </cell>
          <cell r="BA602" t="str">
            <v>-</v>
          </cell>
          <cell r="BB602" t="str">
            <v>-</v>
          </cell>
          <cell r="BC602" t="str">
            <v>-</v>
          </cell>
          <cell r="BD602" t="str">
            <v>-</v>
          </cell>
          <cell r="BE602" t="str">
            <v>-</v>
          </cell>
          <cell r="BF602" t="str">
            <v>-</v>
          </cell>
          <cell r="BG602" t="str">
            <v>-</v>
          </cell>
          <cell r="BH602" t="str">
            <v>-</v>
          </cell>
          <cell r="BI602" t="str">
            <v>-</v>
          </cell>
          <cell r="BJ602" t="str">
            <v>-</v>
          </cell>
          <cell r="BK602" t="str">
            <v>-</v>
          </cell>
          <cell r="BL602" t="str">
            <v>-</v>
          </cell>
          <cell r="BM602" t="str">
            <v>20550</v>
          </cell>
          <cell r="BN602" t="str">
            <v>-</v>
          </cell>
          <cell r="BO602" t="str">
            <v>-</v>
          </cell>
          <cell r="BP602" t="str">
            <v>-</v>
          </cell>
          <cell r="BQ602" t="str">
            <v>-</v>
          </cell>
          <cell r="BR602" t="str">
            <v>-</v>
          </cell>
          <cell r="BS602" t="str">
            <v>-</v>
          </cell>
          <cell r="BT602" t="str">
            <v>-</v>
          </cell>
          <cell r="BU602" t="str">
            <v>-</v>
          </cell>
          <cell r="BV602" t="str">
            <v>-</v>
          </cell>
          <cell r="BW602" t="str">
            <v>-</v>
          </cell>
          <cell r="BX602" t="str">
            <v>-</v>
          </cell>
          <cell r="BY602" t="str">
            <v>-</v>
          </cell>
          <cell r="CB602" t="str">
            <v>-</v>
          </cell>
          <cell r="CC602" t="str">
            <v>-</v>
          </cell>
          <cell r="CD602" t="str">
            <v>-</v>
          </cell>
          <cell r="CE602" t="str">
            <v>-</v>
          </cell>
          <cell r="CF602" t="str">
            <v>-</v>
          </cell>
          <cell r="CG602" t="str">
            <v>-</v>
          </cell>
          <cell r="CH602" t="str">
            <v>-</v>
          </cell>
          <cell r="CI602" t="str">
            <v>-</v>
          </cell>
          <cell r="CJ602" t="str">
            <v>-</v>
          </cell>
          <cell r="CK602" t="str">
            <v>-</v>
          </cell>
          <cell r="CL602" t="str">
            <v>-</v>
          </cell>
          <cell r="CM602" t="str">
            <v>-</v>
          </cell>
          <cell r="CN602" t="str">
            <v>-</v>
          </cell>
          <cell r="CO602" t="str">
            <v>-</v>
          </cell>
          <cell r="CP602" t="str">
            <v>-</v>
          </cell>
          <cell r="CQ602" t="str">
            <v>-</v>
          </cell>
          <cell r="CR602" t="str">
            <v>-</v>
          </cell>
          <cell r="CS602" t="str">
            <v>-</v>
          </cell>
          <cell r="CT602" t="str">
            <v>-</v>
          </cell>
          <cell r="CU602" t="str">
            <v>SAN JERÓNIMO TLACOCHAHUAYA</v>
          </cell>
          <cell r="CV602" t="str">
            <v>-</v>
          </cell>
          <cell r="CW602" t="str">
            <v>-</v>
          </cell>
          <cell r="CX602" t="str">
            <v>-</v>
          </cell>
          <cell r="CY602" t="str">
            <v>-</v>
          </cell>
          <cell r="CZ602" t="str">
            <v>-</v>
          </cell>
          <cell r="DB602" t="str">
            <v>-</v>
          </cell>
          <cell r="DC602" t="str">
            <v>-</v>
          </cell>
          <cell r="DD602" t="str">
            <v>-</v>
          </cell>
          <cell r="DE602" t="str">
            <v>-</v>
          </cell>
          <cell r="DF602" t="str">
            <v>-</v>
          </cell>
          <cell r="DG602" t="str">
            <v>-</v>
          </cell>
        </row>
        <row r="603">
          <cell r="AT603" t="str">
            <v>-</v>
          </cell>
          <cell r="AU603" t="str">
            <v>-</v>
          </cell>
          <cell r="AV603" t="str">
            <v>-</v>
          </cell>
          <cell r="AW603" t="str">
            <v>-</v>
          </cell>
          <cell r="AX603" t="str">
            <v>-</v>
          </cell>
          <cell r="AY603" t="str">
            <v>-</v>
          </cell>
          <cell r="AZ603" t="str">
            <v>-</v>
          </cell>
          <cell r="BA603" t="str">
            <v>-</v>
          </cell>
          <cell r="BB603" t="str">
            <v>-</v>
          </cell>
          <cell r="BC603" t="str">
            <v>-</v>
          </cell>
          <cell r="BD603" t="str">
            <v>-</v>
          </cell>
          <cell r="BE603" t="str">
            <v>-</v>
          </cell>
          <cell r="BF603" t="str">
            <v>-</v>
          </cell>
          <cell r="BG603" t="str">
            <v>-</v>
          </cell>
          <cell r="BH603" t="str">
            <v>-</v>
          </cell>
          <cell r="BI603" t="str">
            <v>-</v>
          </cell>
          <cell r="BJ603" t="str">
            <v>-</v>
          </cell>
          <cell r="BK603" t="str">
            <v>-</v>
          </cell>
          <cell r="BL603" t="str">
            <v>-</v>
          </cell>
          <cell r="BM603" t="str">
            <v>20551</v>
          </cell>
          <cell r="BN603" t="str">
            <v>-</v>
          </cell>
          <cell r="BO603" t="str">
            <v>-</v>
          </cell>
          <cell r="BP603" t="str">
            <v>-</v>
          </cell>
          <cell r="BQ603" t="str">
            <v>-</v>
          </cell>
          <cell r="BR603" t="str">
            <v>-</v>
          </cell>
          <cell r="BS603" t="str">
            <v>-</v>
          </cell>
          <cell r="BT603" t="str">
            <v>-</v>
          </cell>
          <cell r="BU603" t="str">
            <v>-</v>
          </cell>
          <cell r="BV603" t="str">
            <v>-</v>
          </cell>
          <cell r="BW603" t="str">
            <v>-</v>
          </cell>
          <cell r="BX603" t="str">
            <v>-</v>
          </cell>
          <cell r="BY603" t="str">
            <v>-</v>
          </cell>
          <cell r="CB603" t="str">
            <v>-</v>
          </cell>
          <cell r="CC603" t="str">
            <v>-</v>
          </cell>
          <cell r="CD603" t="str">
            <v>-</v>
          </cell>
          <cell r="CE603" t="str">
            <v>-</v>
          </cell>
          <cell r="CF603" t="str">
            <v>-</v>
          </cell>
          <cell r="CG603" t="str">
            <v>-</v>
          </cell>
          <cell r="CH603" t="str">
            <v>-</v>
          </cell>
          <cell r="CI603" t="str">
            <v>-</v>
          </cell>
          <cell r="CJ603" t="str">
            <v>-</v>
          </cell>
          <cell r="CK603" t="str">
            <v>-</v>
          </cell>
          <cell r="CL603" t="str">
            <v>-</v>
          </cell>
          <cell r="CM603" t="str">
            <v>-</v>
          </cell>
          <cell r="CN603" t="str">
            <v>-</v>
          </cell>
          <cell r="CO603" t="str">
            <v>-</v>
          </cell>
          <cell r="CP603" t="str">
            <v>-</v>
          </cell>
          <cell r="CQ603" t="str">
            <v>-</v>
          </cell>
          <cell r="CR603" t="str">
            <v>-</v>
          </cell>
          <cell r="CS603" t="str">
            <v>-</v>
          </cell>
          <cell r="CT603" t="str">
            <v>-</v>
          </cell>
          <cell r="CU603" t="str">
            <v>TLACOLULA DE MATAMOROS</v>
          </cell>
          <cell r="CV603" t="str">
            <v>-</v>
          </cell>
          <cell r="CW603" t="str">
            <v>-</v>
          </cell>
          <cell r="CX603" t="str">
            <v>-</v>
          </cell>
          <cell r="CY603" t="str">
            <v>-</v>
          </cell>
          <cell r="CZ603" t="str">
            <v>-</v>
          </cell>
          <cell r="DB603" t="str">
            <v>-</v>
          </cell>
          <cell r="DC603" t="str">
            <v>-</v>
          </cell>
          <cell r="DD603" t="str">
            <v>-</v>
          </cell>
          <cell r="DE603" t="str">
            <v>-</v>
          </cell>
          <cell r="DF603" t="str">
            <v>-</v>
          </cell>
          <cell r="DG603" t="str">
            <v>-</v>
          </cell>
        </row>
        <row r="604">
          <cell r="AT604" t="str">
            <v>-</v>
          </cell>
          <cell r="AU604" t="str">
            <v>-</v>
          </cell>
          <cell r="AV604" t="str">
            <v>-</v>
          </cell>
          <cell r="AW604" t="str">
            <v>-</v>
          </cell>
          <cell r="AX604" t="str">
            <v>-</v>
          </cell>
          <cell r="AY604" t="str">
            <v>-</v>
          </cell>
          <cell r="AZ604" t="str">
            <v>-</v>
          </cell>
          <cell r="BA604" t="str">
            <v>-</v>
          </cell>
          <cell r="BB604" t="str">
            <v>-</v>
          </cell>
          <cell r="BC604" t="str">
            <v>-</v>
          </cell>
          <cell r="BD604" t="str">
            <v>-</v>
          </cell>
          <cell r="BE604" t="str">
            <v>-</v>
          </cell>
          <cell r="BF604" t="str">
            <v>-</v>
          </cell>
          <cell r="BG604" t="str">
            <v>-</v>
          </cell>
          <cell r="BH604" t="str">
            <v>-</v>
          </cell>
          <cell r="BI604" t="str">
            <v>-</v>
          </cell>
          <cell r="BJ604" t="str">
            <v>-</v>
          </cell>
          <cell r="BK604" t="str">
            <v>-</v>
          </cell>
          <cell r="BL604" t="str">
            <v>-</v>
          </cell>
          <cell r="BM604" t="str">
            <v>20552</v>
          </cell>
          <cell r="BN604" t="str">
            <v>-</v>
          </cell>
          <cell r="BO604" t="str">
            <v>-</v>
          </cell>
          <cell r="BP604" t="str">
            <v>-</v>
          </cell>
          <cell r="BQ604" t="str">
            <v>-</v>
          </cell>
          <cell r="BR604" t="str">
            <v>-</v>
          </cell>
          <cell r="BS604" t="str">
            <v>-</v>
          </cell>
          <cell r="BT604" t="str">
            <v>-</v>
          </cell>
          <cell r="BU604" t="str">
            <v>-</v>
          </cell>
          <cell r="BV604" t="str">
            <v>-</v>
          </cell>
          <cell r="BW604" t="str">
            <v>-</v>
          </cell>
          <cell r="BX604" t="str">
            <v>-</v>
          </cell>
          <cell r="BY604" t="str">
            <v>-</v>
          </cell>
          <cell r="CB604" t="str">
            <v>-</v>
          </cell>
          <cell r="CC604" t="str">
            <v>-</v>
          </cell>
          <cell r="CD604" t="str">
            <v>-</v>
          </cell>
          <cell r="CE604" t="str">
            <v>-</v>
          </cell>
          <cell r="CF604" t="str">
            <v>-</v>
          </cell>
          <cell r="CG604" t="str">
            <v>-</v>
          </cell>
          <cell r="CH604" t="str">
            <v>-</v>
          </cell>
          <cell r="CI604" t="str">
            <v>-</v>
          </cell>
          <cell r="CJ604" t="str">
            <v>-</v>
          </cell>
          <cell r="CK604" t="str">
            <v>-</v>
          </cell>
          <cell r="CL604" t="str">
            <v>-</v>
          </cell>
          <cell r="CM604" t="str">
            <v>-</v>
          </cell>
          <cell r="CN604" t="str">
            <v>-</v>
          </cell>
          <cell r="CO604" t="str">
            <v>-</v>
          </cell>
          <cell r="CP604" t="str">
            <v>-</v>
          </cell>
          <cell r="CQ604" t="str">
            <v>-</v>
          </cell>
          <cell r="CR604" t="str">
            <v>-</v>
          </cell>
          <cell r="CS604" t="str">
            <v>-</v>
          </cell>
          <cell r="CT604" t="str">
            <v>-</v>
          </cell>
          <cell r="CU604" t="str">
            <v>TLACOTEPEC PLUMAS</v>
          </cell>
          <cell r="CV604" t="str">
            <v>-</v>
          </cell>
          <cell r="CW604" t="str">
            <v>-</v>
          </cell>
          <cell r="CX604" t="str">
            <v>-</v>
          </cell>
          <cell r="CY604" t="str">
            <v>-</v>
          </cell>
          <cell r="CZ604" t="str">
            <v>-</v>
          </cell>
          <cell r="DB604" t="str">
            <v>-</v>
          </cell>
          <cell r="DC604" t="str">
            <v>-</v>
          </cell>
          <cell r="DD604" t="str">
            <v>-</v>
          </cell>
          <cell r="DE604" t="str">
            <v>-</v>
          </cell>
          <cell r="DF604" t="str">
            <v>-</v>
          </cell>
          <cell r="DG604" t="str">
            <v>-</v>
          </cell>
        </row>
        <row r="605">
          <cell r="AT605" t="str">
            <v>-</v>
          </cell>
          <cell r="AU605" t="str">
            <v>-</v>
          </cell>
          <cell r="AV605" t="str">
            <v>-</v>
          </cell>
          <cell r="AW605" t="str">
            <v>-</v>
          </cell>
          <cell r="AX605" t="str">
            <v>-</v>
          </cell>
          <cell r="AY605" t="str">
            <v>-</v>
          </cell>
          <cell r="AZ605" t="str">
            <v>-</v>
          </cell>
          <cell r="BA605" t="str">
            <v>-</v>
          </cell>
          <cell r="BB605" t="str">
            <v>-</v>
          </cell>
          <cell r="BC605" t="str">
            <v>-</v>
          </cell>
          <cell r="BD605" t="str">
            <v>-</v>
          </cell>
          <cell r="BE605" t="str">
            <v>-</v>
          </cell>
          <cell r="BF605" t="str">
            <v>-</v>
          </cell>
          <cell r="BG605" t="str">
            <v>-</v>
          </cell>
          <cell r="BH605" t="str">
            <v>-</v>
          </cell>
          <cell r="BI605" t="str">
            <v>-</v>
          </cell>
          <cell r="BJ605" t="str">
            <v>-</v>
          </cell>
          <cell r="BK605" t="str">
            <v>-</v>
          </cell>
          <cell r="BL605" t="str">
            <v>-</v>
          </cell>
          <cell r="BM605" t="str">
            <v>20553</v>
          </cell>
          <cell r="BN605" t="str">
            <v>-</v>
          </cell>
          <cell r="BO605" t="str">
            <v>-</v>
          </cell>
          <cell r="BP605" t="str">
            <v>-</v>
          </cell>
          <cell r="BQ605" t="str">
            <v>-</v>
          </cell>
          <cell r="BR605" t="str">
            <v>-</v>
          </cell>
          <cell r="BS605" t="str">
            <v>-</v>
          </cell>
          <cell r="BT605" t="str">
            <v>-</v>
          </cell>
          <cell r="BU605" t="str">
            <v>-</v>
          </cell>
          <cell r="BV605" t="str">
            <v>-</v>
          </cell>
          <cell r="BW605" t="str">
            <v>-</v>
          </cell>
          <cell r="BX605" t="str">
            <v>-</v>
          </cell>
          <cell r="BY605" t="str">
            <v>-</v>
          </cell>
          <cell r="CB605" t="str">
            <v>-</v>
          </cell>
          <cell r="CC605" t="str">
            <v>-</v>
          </cell>
          <cell r="CD605" t="str">
            <v>-</v>
          </cell>
          <cell r="CE605" t="str">
            <v>-</v>
          </cell>
          <cell r="CF605" t="str">
            <v>-</v>
          </cell>
          <cell r="CG605" t="str">
            <v>-</v>
          </cell>
          <cell r="CH605" t="str">
            <v>-</v>
          </cell>
          <cell r="CI605" t="str">
            <v>-</v>
          </cell>
          <cell r="CJ605" t="str">
            <v>-</v>
          </cell>
          <cell r="CK605" t="str">
            <v>-</v>
          </cell>
          <cell r="CL605" t="str">
            <v>-</v>
          </cell>
          <cell r="CM605" t="str">
            <v>-</v>
          </cell>
          <cell r="CN605" t="str">
            <v>-</v>
          </cell>
          <cell r="CO605" t="str">
            <v>-</v>
          </cell>
          <cell r="CP605" t="str">
            <v>-</v>
          </cell>
          <cell r="CQ605" t="str">
            <v>-</v>
          </cell>
          <cell r="CR605" t="str">
            <v>-</v>
          </cell>
          <cell r="CS605" t="str">
            <v>-</v>
          </cell>
          <cell r="CT605" t="str">
            <v>-</v>
          </cell>
          <cell r="CU605" t="str">
            <v>TLALIXTAC DE CABRERA</v>
          </cell>
          <cell r="CV605" t="str">
            <v>-</v>
          </cell>
          <cell r="CW605" t="str">
            <v>-</v>
          </cell>
          <cell r="CX605" t="str">
            <v>-</v>
          </cell>
          <cell r="CY605" t="str">
            <v>-</v>
          </cell>
          <cell r="CZ605" t="str">
            <v>-</v>
          </cell>
          <cell r="DB605" t="str">
            <v>-</v>
          </cell>
          <cell r="DC605" t="str">
            <v>-</v>
          </cell>
          <cell r="DD605" t="str">
            <v>-</v>
          </cell>
          <cell r="DE605" t="str">
            <v>-</v>
          </cell>
          <cell r="DF605" t="str">
            <v>-</v>
          </cell>
          <cell r="DG605" t="str">
            <v>-</v>
          </cell>
        </row>
        <row r="606">
          <cell r="AT606" t="str">
            <v>-</v>
          </cell>
          <cell r="AU606" t="str">
            <v>-</v>
          </cell>
          <cell r="AV606" t="str">
            <v>-</v>
          </cell>
          <cell r="AW606" t="str">
            <v>-</v>
          </cell>
          <cell r="AX606" t="str">
            <v>-</v>
          </cell>
          <cell r="AY606" t="str">
            <v>-</v>
          </cell>
          <cell r="AZ606" t="str">
            <v>-</v>
          </cell>
          <cell r="BA606" t="str">
            <v>-</v>
          </cell>
          <cell r="BB606" t="str">
            <v>-</v>
          </cell>
          <cell r="BC606" t="str">
            <v>-</v>
          </cell>
          <cell r="BD606" t="str">
            <v>-</v>
          </cell>
          <cell r="BE606" t="str">
            <v>-</v>
          </cell>
          <cell r="BF606" t="str">
            <v>-</v>
          </cell>
          <cell r="BG606" t="str">
            <v>-</v>
          </cell>
          <cell r="BH606" t="str">
            <v>-</v>
          </cell>
          <cell r="BI606" t="str">
            <v>-</v>
          </cell>
          <cell r="BJ606" t="str">
            <v>-</v>
          </cell>
          <cell r="BK606" t="str">
            <v>-</v>
          </cell>
          <cell r="BL606" t="str">
            <v>-</v>
          </cell>
          <cell r="BM606" t="str">
            <v>20554</v>
          </cell>
          <cell r="BN606" t="str">
            <v>-</v>
          </cell>
          <cell r="BO606" t="str">
            <v>-</v>
          </cell>
          <cell r="BP606" t="str">
            <v>-</v>
          </cell>
          <cell r="BQ606" t="str">
            <v>-</v>
          </cell>
          <cell r="BR606" t="str">
            <v>-</v>
          </cell>
          <cell r="BS606" t="str">
            <v>-</v>
          </cell>
          <cell r="BT606" t="str">
            <v>-</v>
          </cell>
          <cell r="BU606" t="str">
            <v>-</v>
          </cell>
          <cell r="BV606" t="str">
            <v>-</v>
          </cell>
          <cell r="BW606" t="str">
            <v>-</v>
          </cell>
          <cell r="BX606" t="str">
            <v>-</v>
          </cell>
          <cell r="BY606" t="str">
            <v>-</v>
          </cell>
          <cell r="CB606" t="str">
            <v>-</v>
          </cell>
          <cell r="CC606" t="str">
            <v>-</v>
          </cell>
          <cell r="CD606" t="str">
            <v>-</v>
          </cell>
          <cell r="CE606" t="str">
            <v>-</v>
          </cell>
          <cell r="CF606" t="str">
            <v>-</v>
          </cell>
          <cell r="CG606" t="str">
            <v>-</v>
          </cell>
          <cell r="CH606" t="str">
            <v>-</v>
          </cell>
          <cell r="CI606" t="str">
            <v>-</v>
          </cell>
          <cell r="CJ606" t="str">
            <v>-</v>
          </cell>
          <cell r="CK606" t="str">
            <v>-</v>
          </cell>
          <cell r="CL606" t="str">
            <v>-</v>
          </cell>
          <cell r="CM606" t="str">
            <v>-</v>
          </cell>
          <cell r="CN606" t="str">
            <v>-</v>
          </cell>
          <cell r="CO606" t="str">
            <v>-</v>
          </cell>
          <cell r="CP606" t="str">
            <v>-</v>
          </cell>
          <cell r="CQ606" t="str">
            <v>-</v>
          </cell>
          <cell r="CR606" t="str">
            <v>-</v>
          </cell>
          <cell r="CS606" t="str">
            <v>-</v>
          </cell>
          <cell r="CT606" t="str">
            <v>-</v>
          </cell>
          <cell r="CU606" t="str">
            <v>TOTONTEPEC VILLA DE MORELOS</v>
          </cell>
          <cell r="CV606" t="str">
            <v>-</v>
          </cell>
          <cell r="CW606" t="str">
            <v>-</v>
          </cell>
          <cell r="CX606" t="str">
            <v>-</v>
          </cell>
          <cell r="CY606" t="str">
            <v>-</v>
          </cell>
          <cell r="CZ606" t="str">
            <v>-</v>
          </cell>
          <cell r="DB606" t="str">
            <v>-</v>
          </cell>
          <cell r="DC606" t="str">
            <v>-</v>
          </cell>
          <cell r="DD606" t="str">
            <v>-</v>
          </cell>
          <cell r="DE606" t="str">
            <v>-</v>
          </cell>
          <cell r="DF606" t="str">
            <v>-</v>
          </cell>
          <cell r="DG606" t="str">
            <v>-</v>
          </cell>
        </row>
        <row r="607">
          <cell r="AT607" t="str">
            <v>-</v>
          </cell>
          <cell r="AU607" t="str">
            <v>-</v>
          </cell>
          <cell r="AV607" t="str">
            <v>-</v>
          </cell>
          <cell r="AW607" t="str">
            <v>-</v>
          </cell>
          <cell r="AX607" t="str">
            <v>-</v>
          </cell>
          <cell r="AY607" t="str">
            <v>-</v>
          </cell>
          <cell r="AZ607" t="str">
            <v>-</v>
          </cell>
          <cell r="BA607" t="str">
            <v>-</v>
          </cell>
          <cell r="BB607" t="str">
            <v>-</v>
          </cell>
          <cell r="BC607" t="str">
            <v>-</v>
          </cell>
          <cell r="BD607" t="str">
            <v>-</v>
          </cell>
          <cell r="BE607" t="str">
            <v>-</v>
          </cell>
          <cell r="BF607" t="str">
            <v>-</v>
          </cell>
          <cell r="BG607" t="str">
            <v>-</v>
          </cell>
          <cell r="BH607" t="str">
            <v>-</v>
          </cell>
          <cell r="BI607" t="str">
            <v>-</v>
          </cell>
          <cell r="BJ607" t="str">
            <v>-</v>
          </cell>
          <cell r="BK607" t="str">
            <v>-</v>
          </cell>
          <cell r="BL607" t="str">
            <v>-</v>
          </cell>
          <cell r="BM607" t="str">
            <v>20555</v>
          </cell>
          <cell r="BN607" t="str">
            <v>-</v>
          </cell>
          <cell r="BO607" t="str">
            <v>-</v>
          </cell>
          <cell r="BP607" t="str">
            <v>-</v>
          </cell>
          <cell r="BQ607" t="str">
            <v>-</v>
          </cell>
          <cell r="BR607" t="str">
            <v>-</v>
          </cell>
          <cell r="BS607" t="str">
            <v>-</v>
          </cell>
          <cell r="BT607" t="str">
            <v>-</v>
          </cell>
          <cell r="BU607" t="str">
            <v>-</v>
          </cell>
          <cell r="BV607" t="str">
            <v>-</v>
          </cell>
          <cell r="BW607" t="str">
            <v>-</v>
          </cell>
          <cell r="BX607" t="str">
            <v>-</v>
          </cell>
          <cell r="BY607" t="str">
            <v>-</v>
          </cell>
          <cell r="CB607" t="str">
            <v>-</v>
          </cell>
          <cell r="CC607" t="str">
            <v>-</v>
          </cell>
          <cell r="CD607" t="str">
            <v>-</v>
          </cell>
          <cell r="CE607" t="str">
            <v>-</v>
          </cell>
          <cell r="CF607" t="str">
            <v>-</v>
          </cell>
          <cell r="CG607" t="str">
            <v>-</v>
          </cell>
          <cell r="CH607" t="str">
            <v>-</v>
          </cell>
          <cell r="CI607" t="str">
            <v>-</v>
          </cell>
          <cell r="CJ607" t="str">
            <v>-</v>
          </cell>
          <cell r="CK607" t="str">
            <v>-</v>
          </cell>
          <cell r="CL607" t="str">
            <v>-</v>
          </cell>
          <cell r="CM607" t="str">
            <v>-</v>
          </cell>
          <cell r="CN607" t="str">
            <v>-</v>
          </cell>
          <cell r="CO607" t="str">
            <v>-</v>
          </cell>
          <cell r="CP607" t="str">
            <v>-</v>
          </cell>
          <cell r="CQ607" t="str">
            <v>-</v>
          </cell>
          <cell r="CR607" t="str">
            <v>-</v>
          </cell>
          <cell r="CS607" t="str">
            <v>-</v>
          </cell>
          <cell r="CT607" t="str">
            <v>-</v>
          </cell>
          <cell r="CU607" t="str">
            <v>TRINIDAD ZAACHILA</v>
          </cell>
          <cell r="CV607" t="str">
            <v>-</v>
          </cell>
          <cell r="CW607" t="str">
            <v>-</v>
          </cell>
          <cell r="CX607" t="str">
            <v>-</v>
          </cell>
          <cell r="CY607" t="str">
            <v>-</v>
          </cell>
          <cell r="CZ607" t="str">
            <v>-</v>
          </cell>
          <cell r="DB607" t="str">
            <v>-</v>
          </cell>
          <cell r="DC607" t="str">
            <v>-</v>
          </cell>
          <cell r="DD607" t="str">
            <v>-</v>
          </cell>
          <cell r="DE607" t="str">
            <v>-</v>
          </cell>
          <cell r="DF607" t="str">
            <v>-</v>
          </cell>
          <cell r="DG607" t="str">
            <v>-</v>
          </cell>
        </row>
        <row r="608">
          <cell r="AT608" t="str">
            <v>-</v>
          </cell>
          <cell r="AU608" t="str">
            <v>-</v>
          </cell>
          <cell r="AV608" t="str">
            <v>-</v>
          </cell>
          <cell r="AW608" t="str">
            <v>-</v>
          </cell>
          <cell r="AX608" t="str">
            <v>-</v>
          </cell>
          <cell r="AY608" t="str">
            <v>-</v>
          </cell>
          <cell r="AZ608" t="str">
            <v>-</v>
          </cell>
          <cell r="BA608" t="str">
            <v>-</v>
          </cell>
          <cell r="BB608" t="str">
            <v>-</v>
          </cell>
          <cell r="BC608" t="str">
            <v>-</v>
          </cell>
          <cell r="BD608" t="str">
            <v>-</v>
          </cell>
          <cell r="BE608" t="str">
            <v>-</v>
          </cell>
          <cell r="BF608" t="str">
            <v>-</v>
          </cell>
          <cell r="BG608" t="str">
            <v>-</v>
          </cell>
          <cell r="BH608" t="str">
            <v>-</v>
          </cell>
          <cell r="BI608" t="str">
            <v>-</v>
          </cell>
          <cell r="BJ608" t="str">
            <v>-</v>
          </cell>
          <cell r="BK608" t="str">
            <v>-</v>
          </cell>
          <cell r="BL608" t="str">
            <v>-</v>
          </cell>
          <cell r="BM608" t="str">
            <v>20556</v>
          </cell>
          <cell r="BN608" t="str">
            <v>-</v>
          </cell>
          <cell r="BO608" t="str">
            <v>-</v>
          </cell>
          <cell r="BP608" t="str">
            <v>-</v>
          </cell>
          <cell r="BQ608" t="str">
            <v>-</v>
          </cell>
          <cell r="BR608" t="str">
            <v>-</v>
          </cell>
          <cell r="BS608" t="str">
            <v>-</v>
          </cell>
          <cell r="BT608" t="str">
            <v>-</v>
          </cell>
          <cell r="BU608" t="str">
            <v>-</v>
          </cell>
          <cell r="BV608" t="str">
            <v>-</v>
          </cell>
          <cell r="BW608" t="str">
            <v>-</v>
          </cell>
          <cell r="BX608" t="str">
            <v>-</v>
          </cell>
          <cell r="BY608" t="str">
            <v>-</v>
          </cell>
          <cell r="CB608" t="str">
            <v>-</v>
          </cell>
          <cell r="CC608" t="str">
            <v>-</v>
          </cell>
          <cell r="CD608" t="str">
            <v>-</v>
          </cell>
          <cell r="CE608" t="str">
            <v>-</v>
          </cell>
          <cell r="CF608" t="str">
            <v>-</v>
          </cell>
          <cell r="CG608" t="str">
            <v>-</v>
          </cell>
          <cell r="CH608" t="str">
            <v>-</v>
          </cell>
          <cell r="CI608" t="str">
            <v>-</v>
          </cell>
          <cell r="CJ608" t="str">
            <v>-</v>
          </cell>
          <cell r="CK608" t="str">
            <v>-</v>
          </cell>
          <cell r="CL608" t="str">
            <v>-</v>
          </cell>
          <cell r="CM608" t="str">
            <v>-</v>
          </cell>
          <cell r="CN608" t="str">
            <v>-</v>
          </cell>
          <cell r="CO608" t="str">
            <v>-</v>
          </cell>
          <cell r="CP608" t="str">
            <v>-</v>
          </cell>
          <cell r="CQ608" t="str">
            <v>-</v>
          </cell>
          <cell r="CR608" t="str">
            <v>-</v>
          </cell>
          <cell r="CS608" t="str">
            <v>-</v>
          </cell>
          <cell r="CT608" t="str">
            <v>-</v>
          </cell>
          <cell r="CU608" t="str">
            <v>LA TRINIDAD VISTA HERMOSA</v>
          </cell>
          <cell r="CV608" t="str">
            <v>-</v>
          </cell>
          <cell r="CW608" t="str">
            <v>-</v>
          </cell>
          <cell r="CX608" t="str">
            <v>-</v>
          </cell>
          <cell r="CY608" t="str">
            <v>-</v>
          </cell>
          <cell r="CZ608" t="str">
            <v>-</v>
          </cell>
          <cell r="DB608" t="str">
            <v>-</v>
          </cell>
          <cell r="DC608" t="str">
            <v>-</v>
          </cell>
          <cell r="DD608" t="str">
            <v>-</v>
          </cell>
          <cell r="DE608" t="str">
            <v>-</v>
          </cell>
          <cell r="DF608" t="str">
            <v>-</v>
          </cell>
          <cell r="DG608" t="str">
            <v>-</v>
          </cell>
        </row>
        <row r="609">
          <cell r="AT609" t="str">
            <v>-</v>
          </cell>
          <cell r="AU609" t="str">
            <v>-</v>
          </cell>
          <cell r="AV609" t="str">
            <v>-</v>
          </cell>
          <cell r="AW609" t="str">
            <v>-</v>
          </cell>
          <cell r="AX609" t="str">
            <v>-</v>
          </cell>
          <cell r="AY609" t="str">
            <v>-</v>
          </cell>
          <cell r="AZ609" t="str">
            <v>-</v>
          </cell>
          <cell r="BA609" t="str">
            <v>-</v>
          </cell>
          <cell r="BB609" t="str">
            <v>-</v>
          </cell>
          <cell r="BC609" t="str">
            <v>-</v>
          </cell>
          <cell r="BD609" t="str">
            <v>-</v>
          </cell>
          <cell r="BE609" t="str">
            <v>-</v>
          </cell>
          <cell r="BF609" t="str">
            <v>-</v>
          </cell>
          <cell r="BG609" t="str">
            <v>-</v>
          </cell>
          <cell r="BH609" t="str">
            <v>-</v>
          </cell>
          <cell r="BI609" t="str">
            <v>-</v>
          </cell>
          <cell r="BJ609" t="str">
            <v>-</v>
          </cell>
          <cell r="BK609" t="str">
            <v>-</v>
          </cell>
          <cell r="BL609" t="str">
            <v>-</v>
          </cell>
          <cell r="BM609" t="str">
            <v>20557</v>
          </cell>
          <cell r="BN609" t="str">
            <v>-</v>
          </cell>
          <cell r="BO609" t="str">
            <v>-</v>
          </cell>
          <cell r="BP609" t="str">
            <v>-</v>
          </cell>
          <cell r="BQ609" t="str">
            <v>-</v>
          </cell>
          <cell r="BR609" t="str">
            <v>-</v>
          </cell>
          <cell r="BS609" t="str">
            <v>-</v>
          </cell>
          <cell r="BT609" t="str">
            <v>-</v>
          </cell>
          <cell r="BU609" t="str">
            <v>-</v>
          </cell>
          <cell r="BV609" t="str">
            <v>-</v>
          </cell>
          <cell r="BW609" t="str">
            <v>-</v>
          </cell>
          <cell r="BX609" t="str">
            <v>-</v>
          </cell>
          <cell r="BY609" t="str">
            <v>-</v>
          </cell>
          <cell r="CB609" t="str">
            <v>-</v>
          </cell>
          <cell r="CC609" t="str">
            <v>-</v>
          </cell>
          <cell r="CD609" t="str">
            <v>-</v>
          </cell>
          <cell r="CE609" t="str">
            <v>-</v>
          </cell>
          <cell r="CF609" t="str">
            <v>-</v>
          </cell>
          <cell r="CG609" t="str">
            <v>-</v>
          </cell>
          <cell r="CH609" t="str">
            <v>-</v>
          </cell>
          <cell r="CI609" t="str">
            <v>-</v>
          </cell>
          <cell r="CJ609" t="str">
            <v>-</v>
          </cell>
          <cell r="CK609" t="str">
            <v>-</v>
          </cell>
          <cell r="CL609" t="str">
            <v>-</v>
          </cell>
          <cell r="CM609" t="str">
            <v>-</v>
          </cell>
          <cell r="CN609" t="str">
            <v>-</v>
          </cell>
          <cell r="CO609" t="str">
            <v>-</v>
          </cell>
          <cell r="CP609" t="str">
            <v>-</v>
          </cell>
          <cell r="CQ609" t="str">
            <v>-</v>
          </cell>
          <cell r="CR609" t="str">
            <v>-</v>
          </cell>
          <cell r="CS609" t="str">
            <v>-</v>
          </cell>
          <cell r="CT609" t="str">
            <v>-</v>
          </cell>
          <cell r="CU609" t="str">
            <v>UNIÓN HIDALGO</v>
          </cell>
          <cell r="CV609" t="str">
            <v>-</v>
          </cell>
          <cell r="CW609" t="str">
            <v>-</v>
          </cell>
          <cell r="CX609" t="str">
            <v>-</v>
          </cell>
          <cell r="CY609" t="str">
            <v>-</v>
          </cell>
          <cell r="CZ609" t="str">
            <v>-</v>
          </cell>
          <cell r="DB609" t="str">
            <v>-</v>
          </cell>
          <cell r="DC609" t="str">
            <v>-</v>
          </cell>
          <cell r="DD609" t="str">
            <v>-</v>
          </cell>
          <cell r="DE609" t="str">
            <v>-</v>
          </cell>
          <cell r="DF609" t="str">
            <v>-</v>
          </cell>
          <cell r="DG609" t="str">
            <v>-</v>
          </cell>
        </row>
        <row r="610">
          <cell r="AT610" t="str">
            <v>-</v>
          </cell>
          <cell r="AU610" t="str">
            <v>-</v>
          </cell>
          <cell r="AV610" t="str">
            <v>-</v>
          </cell>
          <cell r="AW610" t="str">
            <v>-</v>
          </cell>
          <cell r="AX610" t="str">
            <v>-</v>
          </cell>
          <cell r="AY610" t="str">
            <v>-</v>
          </cell>
          <cell r="AZ610" t="str">
            <v>-</v>
          </cell>
          <cell r="BA610" t="str">
            <v>-</v>
          </cell>
          <cell r="BB610" t="str">
            <v>-</v>
          </cell>
          <cell r="BC610" t="str">
            <v>-</v>
          </cell>
          <cell r="BD610" t="str">
            <v>-</v>
          </cell>
          <cell r="BE610" t="str">
            <v>-</v>
          </cell>
          <cell r="BF610" t="str">
            <v>-</v>
          </cell>
          <cell r="BG610" t="str">
            <v>-</v>
          </cell>
          <cell r="BH610" t="str">
            <v>-</v>
          </cell>
          <cell r="BI610" t="str">
            <v>-</v>
          </cell>
          <cell r="BJ610" t="str">
            <v>-</v>
          </cell>
          <cell r="BK610" t="str">
            <v>-</v>
          </cell>
          <cell r="BL610" t="str">
            <v>-</v>
          </cell>
          <cell r="BM610" t="str">
            <v>20558</v>
          </cell>
          <cell r="BN610" t="str">
            <v>-</v>
          </cell>
          <cell r="BO610" t="str">
            <v>-</v>
          </cell>
          <cell r="BP610" t="str">
            <v>-</v>
          </cell>
          <cell r="BQ610" t="str">
            <v>-</v>
          </cell>
          <cell r="BR610" t="str">
            <v>-</v>
          </cell>
          <cell r="BS610" t="str">
            <v>-</v>
          </cell>
          <cell r="BT610" t="str">
            <v>-</v>
          </cell>
          <cell r="BU610" t="str">
            <v>-</v>
          </cell>
          <cell r="BV610" t="str">
            <v>-</v>
          </cell>
          <cell r="BW610" t="str">
            <v>-</v>
          </cell>
          <cell r="BX610" t="str">
            <v>-</v>
          </cell>
          <cell r="BY610" t="str">
            <v>-</v>
          </cell>
          <cell r="CB610" t="str">
            <v>-</v>
          </cell>
          <cell r="CC610" t="str">
            <v>-</v>
          </cell>
          <cell r="CD610" t="str">
            <v>-</v>
          </cell>
          <cell r="CE610" t="str">
            <v>-</v>
          </cell>
          <cell r="CF610" t="str">
            <v>-</v>
          </cell>
          <cell r="CG610" t="str">
            <v>-</v>
          </cell>
          <cell r="CH610" t="str">
            <v>-</v>
          </cell>
          <cell r="CI610" t="str">
            <v>-</v>
          </cell>
          <cell r="CJ610" t="str">
            <v>-</v>
          </cell>
          <cell r="CK610" t="str">
            <v>-</v>
          </cell>
          <cell r="CL610" t="str">
            <v>-</v>
          </cell>
          <cell r="CM610" t="str">
            <v>-</v>
          </cell>
          <cell r="CN610" t="str">
            <v>-</v>
          </cell>
          <cell r="CO610" t="str">
            <v>-</v>
          </cell>
          <cell r="CP610" t="str">
            <v>-</v>
          </cell>
          <cell r="CQ610" t="str">
            <v>-</v>
          </cell>
          <cell r="CR610" t="str">
            <v>-</v>
          </cell>
          <cell r="CS610" t="str">
            <v>-</v>
          </cell>
          <cell r="CT610" t="str">
            <v>-</v>
          </cell>
          <cell r="CU610" t="str">
            <v>VALERIO TRUJANO</v>
          </cell>
          <cell r="CV610" t="str">
            <v>-</v>
          </cell>
          <cell r="CW610" t="str">
            <v>-</v>
          </cell>
          <cell r="CX610" t="str">
            <v>-</v>
          </cell>
          <cell r="CY610" t="str">
            <v>-</v>
          </cell>
          <cell r="CZ610" t="str">
            <v>-</v>
          </cell>
          <cell r="DB610" t="str">
            <v>-</v>
          </cell>
          <cell r="DC610" t="str">
            <v>-</v>
          </cell>
          <cell r="DD610" t="str">
            <v>-</v>
          </cell>
          <cell r="DE610" t="str">
            <v>-</v>
          </cell>
          <cell r="DF610" t="str">
            <v>-</v>
          </cell>
          <cell r="DG610" t="str">
            <v>-</v>
          </cell>
        </row>
        <row r="611">
          <cell r="AT611" t="str">
            <v>-</v>
          </cell>
          <cell r="AU611" t="str">
            <v>-</v>
          </cell>
          <cell r="AV611" t="str">
            <v>-</v>
          </cell>
          <cell r="AW611" t="str">
            <v>-</v>
          </cell>
          <cell r="AX611" t="str">
            <v>-</v>
          </cell>
          <cell r="AY611" t="str">
            <v>-</v>
          </cell>
          <cell r="AZ611" t="str">
            <v>-</v>
          </cell>
          <cell r="BA611" t="str">
            <v>-</v>
          </cell>
          <cell r="BB611" t="str">
            <v>-</v>
          </cell>
          <cell r="BC611" t="str">
            <v>-</v>
          </cell>
          <cell r="BD611" t="str">
            <v>-</v>
          </cell>
          <cell r="BE611" t="str">
            <v>-</v>
          </cell>
          <cell r="BF611" t="str">
            <v>-</v>
          </cell>
          <cell r="BG611" t="str">
            <v>-</v>
          </cell>
          <cell r="BH611" t="str">
            <v>-</v>
          </cell>
          <cell r="BI611" t="str">
            <v>-</v>
          </cell>
          <cell r="BJ611" t="str">
            <v>-</v>
          </cell>
          <cell r="BK611" t="str">
            <v>-</v>
          </cell>
          <cell r="BL611" t="str">
            <v>-</v>
          </cell>
          <cell r="BM611" t="str">
            <v>20559</v>
          </cell>
          <cell r="BN611" t="str">
            <v>-</v>
          </cell>
          <cell r="BO611" t="str">
            <v>-</v>
          </cell>
          <cell r="BP611" t="str">
            <v>-</v>
          </cell>
          <cell r="BQ611" t="str">
            <v>-</v>
          </cell>
          <cell r="BR611" t="str">
            <v>-</v>
          </cell>
          <cell r="BS611" t="str">
            <v>-</v>
          </cell>
          <cell r="BT611" t="str">
            <v>-</v>
          </cell>
          <cell r="BU611" t="str">
            <v>-</v>
          </cell>
          <cell r="BV611" t="str">
            <v>-</v>
          </cell>
          <cell r="BW611" t="str">
            <v>-</v>
          </cell>
          <cell r="BX611" t="str">
            <v>-</v>
          </cell>
          <cell r="BY611" t="str">
            <v>-</v>
          </cell>
          <cell r="CB611" t="str">
            <v>-</v>
          </cell>
          <cell r="CC611" t="str">
            <v>-</v>
          </cell>
          <cell r="CD611" t="str">
            <v>-</v>
          </cell>
          <cell r="CE611" t="str">
            <v>-</v>
          </cell>
          <cell r="CF611" t="str">
            <v>-</v>
          </cell>
          <cell r="CG611" t="str">
            <v>-</v>
          </cell>
          <cell r="CH611" t="str">
            <v>-</v>
          </cell>
          <cell r="CI611" t="str">
            <v>-</v>
          </cell>
          <cell r="CJ611" t="str">
            <v>-</v>
          </cell>
          <cell r="CK611" t="str">
            <v>-</v>
          </cell>
          <cell r="CL611" t="str">
            <v>-</v>
          </cell>
          <cell r="CM611" t="str">
            <v>-</v>
          </cell>
          <cell r="CN611" t="str">
            <v>-</v>
          </cell>
          <cell r="CO611" t="str">
            <v>-</v>
          </cell>
          <cell r="CP611" t="str">
            <v>-</v>
          </cell>
          <cell r="CQ611" t="str">
            <v>-</v>
          </cell>
          <cell r="CR611" t="str">
            <v>-</v>
          </cell>
          <cell r="CS611" t="str">
            <v>-</v>
          </cell>
          <cell r="CT611" t="str">
            <v>-</v>
          </cell>
          <cell r="CU611" t="str">
            <v>SAN JUAN BAUTISTA VALLE NACIONAL</v>
          </cell>
          <cell r="CV611" t="str">
            <v>-</v>
          </cell>
          <cell r="CW611" t="str">
            <v>-</v>
          </cell>
          <cell r="CX611" t="str">
            <v>-</v>
          </cell>
          <cell r="CY611" t="str">
            <v>-</v>
          </cell>
          <cell r="CZ611" t="str">
            <v>-</v>
          </cell>
          <cell r="DB611" t="str">
            <v>-</v>
          </cell>
          <cell r="DC611" t="str">
            <v>-</v>
          </cell>
          <cell r="DD611" t="str">
            <v>-</v>
          </cell>
          <cell r="DE611" t="str">
            <v>-</v>
          </cell>
          <cell r="DF611" t="str">
            <v>-</v>
          </cell>
          <cell r="DG611" t="str">
            <v>-</v>
          </cell>
        </row>
        <row r="612">
          <cell r="AT612" t="str">
            <v>-</v>
          </cell>
          <cell r="AU612" t="str">
            <v>-</v>
          </cell>
          <cell r="AV612" t="str">
            <v>-</v>
          </cell>
          <cell r="AW612" t="str">
            <v>-</v>
          </cell>
          <cell r="AX612" t="str">
            <v>-</v>
          </cell>
          <cell r="AY612" t="str">
            <v>-</v>
          </cell>
          <cell r="AZ612" t="str">
            <v>-</v>
          </cell>
          <cell r="BA612" t="str">
            <v>-</v>
          </cell>
          <cell r="BB612" t="str">
            <v>-</v>
          </cell>
          <cell r="BC612" t="str">
            <v>-</v>
          </cell>
          <cell r="BD612" t="str">
            <v>-</v>
          </cell>
          <cell r="BE612" t="str">
            <v>-</v>
          </cell>
          <cell r="BF612" t="str">
            <v>-</v>
          </cell>
          <cell r="BG612" t="str">
            <v>-</v>
          </cell>
          <cell r="BH612" t="str">
            <v>-</v>
          </cell>
          <cell r="BI612" t="str">
            <v>-</v>
          </cell>
          <cell r="BJ612" t="str">
            <v>-</v>
          </cell>
          <cell r="BK612" t="str">
            <v>-</v>
          </cell>
          <cell r="BL612" t="str">
            <v>-</v>
          </cell>
          <cell r="BM612" t="str">
            <v>20560</v>
          </cell>
          <cell r="BN612" t="str">
            <v>-</v>
          </cell>
          <cell r="BO612" t="str">
            <v>-</v>
          </cell>
          <cell r="BP612" t="str">
            <v>-</v>
          </cell>
          <cell r="BQ612" t="str">
            <v>-</v>
          </cell>
          <cell r="BR612" t="str">
            <v>-</v>
          </cell>
          <cell r="BS612" t="str">
            <v>-</v>
          </cell>
          <cell r="BT612" t="str">
            <v>-</v>
          </cell>
          <cell r="BU612" t="str">
            <v>-</v>
          </cell>
          <cell r="BV612" t="str">
            <v>-</v>
          </cell>
          <cell r="BW612" t="str">
            <v>-</v>
          </cell>
          <cell r="BX612" t="str">
            <v>-</v>
          </cell>
          <cell r="BY612" t="str">
            <v>-</v>
          </cell>
          <cell r="CB612" t="str">
            <v>-</v>
          </cell>
          <cell r="CC612" t="str">
            <v>-</v>
          </cell>
          <cell r="CD612" t="str">
            <v>-</v>
          </cell>
          <cell r="CE612" t="str">
            <v>-</v>
          </cell>
          <cell r="CF612" t="str">
            <v>-</v>
          </cell>
          <cell r="CG612" t="str">
            <v>-</v>
          </cell>
          <cell r="CH612" t="str">
            <v>-</v>
          </cell>
          <cell r="CI612" t="str">
            <v>-</v>
          </cell>
          <cell r="CJ612" t="str">
            <v>-</v>
          </cell>
          <cell r="CK612" t="str">
            <v>-</v>
          </cell>
          <cell r="CL612" t="str">
            <v>-</v>
          </cell>
          <cell r="CM612" t="str">
            <v>-</v>
          </cell>
          <cell r="CN612" t="str">
            <v>-</v>
          </cell>
          <cell r="CO612" t="str">
            <v>-</v>
          </cell>
          <cell r="CP612" t="str">
            <v>-</v>
          </cell>
          <cell r="CQ612" t="str">
            <v>-</v>
          </cell>
          <cell r="CR612" t="str">
            <v>-</v>
          </cell>
          <cell r="CS612" t="str">
            <v>-</v>
          </cell>
          <cell r="CT612" t="str">
            <v>-</v>
          </cell>
          <cell r="CU612" t="str">
            <v>VILLA DÍAZ ORDAZ</v>
          </cell>
          <cell r="CV612" t="str">
            <v>-</v>
          </cell>
          <cell r="CW612" t="str">
            <v>-</v>
          </cell>
          <cell r="CX612" t="str">
            <v>-</v>
          </cell>
          <cell r="CY612" t="str">
            <v>-</v>
          </cell>
          <cell r="CZ612" t="str">
            <v>-</v>
          </cell>
          <cell r="DB612" t="str">
            <v>-</v>
          </cell>
          <cell r="DC612" t="str">
            <v>-</v>
          </cell>
          <cell r="DD612" t="str">
            <v>-</v>
          </cell>
          <cell r="DE612" t="str">
            <v>-</v>
          </cell>
          <cell r="DF612" t="str">
            <v>-</v>
          </cell>
          <cell r="DG612" t="str">
            <v>-</v>
          </cell>
        </row>
        <row r="613">
          <cell r="AT613" t="str">
            <v>-</v>
          </cell>
          <cell r="AU613" t="str">
            <v>-</v>
          </cell>
          <cell r="AV613" t="str">
            <v>-</v>
          </cell>
          <cell r="AW613" t="str">
            <v>-</v>
          </cell>
          <cell r="AX613" t="str">
            <v>-</v>
          </cell>
          <cell r="AY613" t="str">
            <v>-</v>
          </cell>
          <cell r="AZ613" t="str">
            <v>-</v>
          </cell>
          <cell r="BA613" t="str">
            <v>-</v>
          </cell>
          <cell r="BB613" t="str">
            <v>-</v>
          </cell>
          <cell r="BC613" t="str">
            <v>-</v>
          </cell>
          <cell r="BD613" t="str">
            <v>-</v>
          </cell>
          <cell r="BE613" t="str">
            <v>-</v>
          </cell>
          <cell r="BF613" t="str">
            <v>-</v>
          </cell>
          <cell r="BG613" t="str">
            <v>-</v>
          </cell>
          <cell r="BH613" t="str">
            <v>-</v>
          </cell>
          <cell r="BI613" t="str">
            <v>-</v>
          </cell>
          <cell r="BJ613" t="str">
            <v>-</v>
          </cell>
          <cell r="BK613" t="str">
            <v>-</v>
          </cell>
          <cell r="BL613" t="str">
            <v>-</v>
          </cell>
          <cell r="BM613" t="str">
            <v>20561</v>
          </cell>
          <cell r="BN613" t="str">
            <v>-</v>
          </cell>
          <cell r="BO613" t="str">
            <v>-</v>
          </cell>
          <cell r="BP613" t="str">
            <v>-</v>
          </cell>
          <cell r="BQ613" t="str">
            <v>-</v>
          </cell>
          <cell r="BR613" t="str">
            <v>-</v>
          </cell>
          <cell r="BS613" t="str">
            <v>-</v>
          </cell>
          <cell r="BT613" t="str">
            <v>-</v>
          </cell>
          <cell r="BU613" t="str">
            <v>-</v>
          </cell>
          <cell r="BV613" t="str">
            <v>-</v>
          </cell>
          <cell r="BW613" t="str">
            <v>-</v>
          </cell>
          <cell r="BX613" t="str">
            <v>-</v>
          </cell>
          <cell r="BY613" t="str">
            <v>-</v>
          </cell>
          <cell r="CB613" t="str">
            <v>-</v>
          </cell>
          <cell r="CC613" t="str">
            <v>-</v>
          </cell>
          <cell r="CD613" t="str">
            <v>-</v>
          </cell>
          <cell r="CE613" t="str">
            <v>-</v>
          </cell>
          <cell r="CF613" t="str">
            <v>-</v>
          </cell>
          <cell r="CG613" t="str">
            <v>-</v>
          </cell>
          <cell r="CH613" t="str">
            <v>-</v>
          </cell>
          <cell r="CI613" t="str">
            <v>-</v>
          </cell>
          <cell r="CJ613" t="str">
            <v>-</v>
          </cell>
          <cell r="CK613" t="str">
            <v>-</v>
          </cell>
          <cell r="CL613" t="str">
            <v>-</v>
          </cell>
          <cell r="CM613" t="str">
            <v>-</v>
          </cell>
          <cell r="CN613" t="str">
            <v>-</v>
          </cell>
          <cell r="CO613" t="str">
            <v>-</v>
          </cell>
          <cell r="CP613" t="str">
            <v>-</v>
          </cell>
          <cell r="CQ613" t="str">
            <v>-</v>
          </cell>
          <cell r="CR613" t="str">
            <v>-</v>
          </cell>
          <cell r="CS613" t="str">
            <v>-</v>
          </cell>
          <cell r="CT613" t="str">
            <v>-</v>
          </cell>
          <cell r="CU613" t="str">
            <v>YAXE</v>
          </cell>
          <cell r="CV613" t="str">
            <v>-</v>
          </cell>
          <cell r="CW613" t="str">
            <v>-</v>
          </cell>
          <cell r="CX613" t="str">
            <v>-</v>
          </cell>
          <cell r="CY613" t="str">
            <v>-</v>
          </cell>
          <cell r="CZ613" t="str">
            <v>-</v>
          </cell>
          <cell r="DB613" t="str">
            <v>-</v>
          </cell>
          <cell r="DC613" t="str">
            <v>-</v>
          </cell>
          <cell r="DD613" t="str">
            <v>-</v>
          </cell>
          <cell r="DE613" t="str">
            <v>-</v>
          </cell>
          <cell r="DF613" t="str">
            <v>-</v>
          </cell>
          <cell r="DG613" t="str">
            <v>-</v>
          </cell>
        </row>
        <row r="614">
          <cell r="AT614" t="str">
            <v>-</v>
          </cell>
          <cell r="AU614" t="str">
            <v>-</v>
          </cell>
          <cell r="AV614" t="str">
            <v>-</v>
          </cell>
          <cell r="AW614" t="str">
            <v>-</v>
          </cell>
          <cell r="AX614" t="str">
            <v>-</v>
          </cell>
          <cell r="AY614" t="str">
            <v>-</v>
          </cell>
          <cell r="AZ614" t="str">
            <v>-</v>
          </cell>
          <cell r="BA614" t="str">
            <v>-</v>
          </cell>
          <cell r="BB614" t="str">
            <v>-</v>
          </cell>
          <cell r="BC614" t="str">
            <v>-</v>
          </cell>
          <cell r="BD614" t="str">
            <v>-</v>
          </cell>
          <cell r="BE614" t="str">
            <v>-</v>
          </cell>
          <cell r="BF614" t="str">
            <v>-</v>
          </cell>
          <cell r="BG614" t="str">
            <v>-</v>
          </cell>
          <cell r="BH614" t="str">
            <v>-</v>
          </cell>
          <cell r="BI614" t="str">
            <v>-</v>
          </cell>
          <cell r="BJ614" t="str">
            <v>-</v>
          </cell>
          <cell r="BK614" t="str">
            <v>-</v>
          </cell>
          <cell r="BL614" t="str">
            <v>-</v>
          </cell>
          <cell r="BM614" t="str">
            <v>20562</v>
          </cell>
          <cell r="BN614" t="str">
            <v>-</v>
          </cell>
          <cell r="BO614" t="str">
            <v>-</v>
          </cell>
          <cell r="BP614" t="str">
            <v>-</v>
          </cell>
          <cell r="BQ614" t="str">
            <v>-</v>
          </cell>
          <cell r="BR614" t="str">
            <v>-</v>
          </cell>
          <cell r="BS614" t="str">
            <v>-</v>
          </cell>
          <cell r="BT614" t="str">
            <v>-</v>
          </cell>
          <cell r="BU614" t="str">
            <v>-</v>
          </cell>
          <cell r="BV614" t="str">
            <v>-</v>
          </cell>
          <cell r="BW614" t="str">
            <v>-</v>
          </cell>
          <cell r="BX614" t="str">
            <v>-</v>
          </cell>
          <cell r="BY614" t="str">
            <v>-</v>
          </cell>
          <cell r="CB614" t="str">
            <v>-</v>
          </cell>
          <cell r="CC614" t="str">
            <v>-</v>
          </cell>
          <cell r="CD614" t="str">
            <v>-</v>
          </cell>
          <cell r="CE614" t="str">
            <v>-</v>
          </cell>
          <cell r="CF614" t="str">
            <v>-</v>
          </cell>
          <cell r="CG614" t="str">
            <v>-</v>
          </cell>
          <cell r="CH614" t="str">
            <v>-</v>
          </cell>
          <cell r="CI614" t="str">
            <v>-</v>
          </cell>
          <cell r="CJ614" t="str">
            <v>-</v>
          </cell>
          <cell r="CK614" t="str">
            <v>-</v>
          </cell>
          <cell r="CL614" t="str">
            <v>-</v>
          </cell>
          <cell r="CM614" t="str">
            <v>-</v>
          </cell>
          <cell r="CN614" t="str">
            <v>-</v>
          </cell>
          <cell r="CO614" t="str">
            <v>-</v>
          </cell>
          <cell r="CP614" t="str">
            <v>-</v>
          </cell>
          <cell r="CQ614" t="str">
            <v>-</v>
          </cell>
          <cell r="CR614" t="str">
            <v>-</v>
          </cell>
          <cell r="CS614" t="str">
            <v>-</v>
          </cell>
          <cell r="CT614" t="str">
            <v>-</v>
          </cell>
          <cell r="CU614" t="str">
            <v>MAGDALENA YODOCONO DE PORFIRIO DÍAZ</v>
          </cell>
          <cell r="CV614" t="str">
            <v>-</v>
          </cell>
          <cell r="CW614" t="str">
            <v>-</v>
          </cell>
          <cell r="CX614" t="str">
            <v>-</v>
          </cell>
          <cell r="CY614" t="str">
            <v>-</v>
          </cell>
          <cell r="CZ614" t="str">
            <v>-</v>
          </cell>
          <cell r="DB614" t="str">
            <v>-</v>
          </cell>
          <cell r="DC614" t="str">
            <v>-</v>
          </cell>
          <cell r="DD614" t="str">
            <v>-</v>
          </cell>
          <cell r="DE614" t="str">
            <v>-</v>
          </cell>
          <cell r="DF614" t="str">
            <v>-</v>
          </cell>
          <cell r="DG614" t="str">
            <v>-</v>
          </cell>
        </row>
        <row r="615">
          <cell r="AT615" t="str">
            <v>-</v>
          </cell>
          <cell r="AU615" t="str">
            <v>-</v>
          </cell>
          <cell r="AV615" t="str">
            <v>-</v>
          </cell>
          <cell r="AW615" t="str">
            <v>-</v>
          </cell>
          <cell r="AX615" t="str">
            <v>-</v>
          </cell>
          <cell r="AY615" t="str">
            <v>-</v>
          </cell>
          <cell r="AZ615" t="str">
            <v>-</v>
          </cell>
          <cell r="BA615" t="str">
            <v>-</v>
          </cell>
          <cell r="BB615" t="str">
            <v>-</v>
          </cell>
          <cell r="BC615" t="str">
            <v>-</v>
          </cell>
          <cell r="BD615" t="str">
            <v>-</v>
          </cell>
          <cell r="BE615" t="str">
            <v>-</v>
          </cell>
          <cell r="BF615" t="str">
            <v>-</v>
          </cell>
          <cell r="BG615" t="str">
            <v>-</v>
          </cell>
          <cell r="BH615" t="str">
            <v>-</v>
          </cell>
          <cell r="BI615" t="str">
            <v>-</v>
          </cell>
          <cell r="BJ615" t="str">
            <v>-</v>
          </cell>
          <cell r="BK615" t="str">
            <v>-</v>
          </cell>
          <cell r="BL615" t="str">
            <v>-</v>
          </cell>
          <cell r="BM615" t="str">
            <v>20563</v>
          </cell>
          <cell r="BN615" t="str">
            <v>-</v>
          </cell>
          <cell r="BO615" t="str">
            <v>-</v>
          </cell>
          <cell r="BP615" t="str">
            <v>-</v>
          </cell>
          <cell r="BQ615" t="str">
            <v>-</v>
          </cell>
          <cell r="BR615" t="str">
            <v>-</v>
          </cell>
          <cell r="BS615" t="str">
            <v>-</v>
          </cell>
          <cell r="BT615" t="str">
            <v>-</v>
          </cell>
          <cell r="BU615" t="str">
            <v>-</v>
          </cell>
          <cell r="BV615" t="str">
            <v>-</v>
          </cell>
          <cell r="BW615" t="str">
            <v>-</v>
          </cell>
          <cell r="BX615" t="str">
            <v>-</v>
          </cell>
          <cell r="BY615" t="str">
            <v>-</v>
          </cell>
          <cell r="CB615" t="str">
            <v>-</v>
          </cell>
          <cell r="CC615" t="str">
            <v>-</v>
          </cell>
          <cell r="CD615" t="str">
            <v>-</v>
          </cell>
          <cell r="CE615" t="str">
            <v>-</v>
          </cell>
          <cell r="CF615" t="str">
            <v>-</v>
          </cell>
          <cell r="CG615" t="str">
            <v>-</v>
          </cell>
          <cell r="CH615" t="str">
            <v>-</v>
          </cell>
          <cell r="CI615" t="str">
            <v>-</v>
          </cell>
          <cell r="CJ615" t="str">
            <v>-</v>
          </cell>
          <cell r="CK615" t="str">
            <v>-</v>
          </cell>
          <cell r="CL615" t="str">
            <v>-</v>
          </cell>
          <cell r="CM615" t="str">
            <v>-</v>
          </cell>
          <cell r="CN615" t="str">
            <v>-</v>
          </cell>
          <cell r="CO615" t="str">
            <v>-</v>
          </cell>
          <cell r="CP615" t="str">
            <v>-</v>
          </cell>
          <cell r="CQ615" t="str">
            <v>-</v>
          </cell>
          <cell r="CR615" t="str">
            <v>-</v>
          </cell>
          <cell r="CS615" t="str">
            <v>-</v>
          </cell>
          <cell r="CT615" t="str">
            <v>-</v>
          </cell>
          <cell r="CU615" t="str">
            <v>YOGANA</v>
          </cell>
          <cell r="CV615" t="str">
            <v>-</v>
          </cell>
          <cell r="CW615" t="str">
            <v>-</v>
          </cell>
          <cell r="CX615" t="str">
            <v>-</v>
          </cell>
          <cell r="CY615" t="str">
            <v>-</v>
          </cell>
          <cell r="CZ615" t="str">
            <v>-</v>
          </cell>
          <cell r="DB615" t="str">
            <v>-</v>
          </cell>
          <cell r="DC615" t="str">
            <v>-</v>
          </cell>
          <cell r="DD615" t="str">
            <v>-</v>
          </cell>
          <cell r="DE615" t="str">
            <v>-</v>
          </cell>
          <cell r="DF615" t="str">
            <v>-</v>
          </cell>
          <cell r="DG615" t="str">
            <v>-</v>
          </cell>
        </row>
        <row r="616">
          <cell r="AT616" t="str">
            <v>-</v>
          </cell>
          <cell r="AU616" t="str">
            <v>-</v>
          </cell>
          <cell r="AV616" t="str">
            <v>-</v>
          </cell>
          <cell r="AW616" t="str">
            <v>-</v>
          </cell>
          <cell r="AX616" t="str">
            <v>-</v>
          </cell>
          <cell r="AY616" t="str">
            <v>-</v>
          </cell>
          <cell r="AZ616" t="str">
            <v>-</v>
          </cell>
          <cell r="BA616" t="str">
            <v>-</v>
          </cell>
          <cell r="BB616" t="str">
            <v>-</v>
          </cell>
          <cell r="BC616" t="str">
            <v>-</v>
          </cell>
          <cell r="BD616" t="str">
            <v>-</v>
          </cell>
          <cell r="BE616" t="str">
            <v>-</v>
          </cell>
          <cell r="BF616" t="str">
            <v>-</v>
          </cell>
          <cell r="BG616" t="str">
            <v>-</v>
          </cell>
          <cell r="BH616" t="str">
            <v>-</v>
          </cell>
          <cell r="BI616" t="str">
            <v>-</v>
          </cell>
          <cell r="BJ616" t="str">
            <v>-</v>
          </cell>
          <cell r="BK616" t="str">
            <v>-</v>
          </cell>
          <cell r="BL616" t="str">
            <v>-</v>
          </cell>
          <cell r="BM616" t="str">
            <v>20564</v>
          </cell>
          <cell r="BN616" t="str">
            <v>-</v>
          </cell>
          <cell r="BO616" t="str">
            <v>-</v>
          </cell>
          <cell r="BP616" t="str">
            <v>-</v>
          </cell>
          <cell r="BQ616" t="str">
            <v>-</v>
          </cell>
          <cell r="BR616" t="str">
            <v>-</v>
          </cell>
          <cell r="BS616" t="str">
            <v>-</v>
          </cell>
          <cell r="BT616" t="str">
            <v>-</v>
          </cell>
          <cell r="BU616" t="str">
            <v>-</v>
          </cell>
          <cell r="BV616" t="str">
            <v>-</v>
          </cell>
          <cell r="BW616" t="str">
            <v>-</v>
          </cell>
          <cell r="BX616" t="str">
            <v>-</v>
          </cell>
          <cell r="BY616" t="str">
            <v>-</v>
          </cell>
          <cell r="CB616" t="str">
            <v>-</v>
          </cell>
          <cell r="CC616" t="str">
            <v>-</v>
          </cell>
          <cell r="CD616" t="str">
            <v>-</v>
          </cell>
          <cell r="CE616" t="str">
            <v>-</v>
          </cell>
          <cell r="CF616" t="str">
            <v>-</v>
          </cell>
          <cell r="CG616" t="str">
            <v>-</v>
          </cell>
          <cell r="CH616" t="str">
            <v>-</v>
          </cell>
          <cell r="CI616" t="str">
            <v>-</v>
          </cell>
          <cell r="CJ616" t="str">
            <v>-</v>
          </cell>
          <cell r="CK616" t="str">
            <v>-</v>
          </cell>
          <cell r="CL616" t="str">
            <v>-</v>
          </cell>
          <cell r="CM616" t="str">
            <v>-</v>
          </cell>
          <cell r="CN616" t="str">
            <v>-</v>
          </cell>
          <cell r="CO616" t="str">
            <v>-</v>
          </cell>
          <cell r="CP616" t="str">
            <v>-</v>
          </cell>
          <cell r="CQ616" t="str">
            <v>-</v>
          </cell>
          <cell r="CR616" t="str">
            <v>-</v>
          </cell>
          <cell r="CS616" t="str">
            <v>-</v>
          </cell>
          <cell r="CT616" t="str">
            <v>-</v>
          </cell>
          <cell r="CU616" t="str">
            <v>YUTANDUCHI DE GUERRERO</v>
          </cell>
          <cell r="CV616" t="str">
            <v>-</v>
          </cell>
          <cell r="CW616" t="str">
            <v>-</v>
          </cell>
          <cell r="CX616" t="str">
            <v>-</v>
          </cell>
          <cell r="CY616" t="str">
            <v>-</v>
          </cell>
          <cell r="CZ616" t="str">
            <v>-</v>
          </cell>
          <cell r="DB616" t="str">
            <v>-</v>
          </cell>
          <cell r="DC616" t="str">
            <v>-</v>
          </cell>
          <cell r="DD616" t="str">
            <v>-</v>
          </cell>
          <cell r="DE616" t="str">
            <v>-</v>
          </cell>
          <cell r="DF616" t="str">
            <v>-</v>
          </cell>
          <cell r="DG616" t="str">
            <v>-</v>
          </cell>
        </row>
        <row r="617">
          <cell r="AT617" t="str">
            <v>-</v>
          </cell>
          <cell r="AU617" t="str">
            <v>-</v>
          </cell>
          <cell r="AV617" t="str">
            <v>-</v>
          </cell>
          <cell r="AW617" t="str">
            <v>-</v>
          </cell>
          <cell r="AX617" t="str">
            <v>-</v>
          </cell>
          <cell r="AY617" t="str">
            <v>-</v>
          </cell>
          <cell r="AZ617" t="str">
            <v>-</v>
          </cell>
          <cell r="BA617" t="str">
            <v>-</v>
          </cell>
          <cell r="BB617" t="str">
            <v>-</v>
          </cell>
          <cell r="BC617" t="str">
            <v>-</v>
          </cell>
          <cell r="BD617" t="str">
            <v>-</v>
          </cell>
          <cell r="BE617" t="str">
            <v>-</v>
          </cell>
          <cell r="BF617" t="str">
            <v>-</v>
          </cell>
          <cell r="BG617" t="str">
            <v>-</v>
          </cell>
          <cell r="BH617" t="str">
            <v>-</v>
          </cell>
          <cell r="BI617" t="str">
            <v>-</v>
          </cell>
          <cell r="BJ617" t="str">
            <v>-</v>
          </cell>
          <cell r="BK617" t="str">
            <v>-</v>
          </cell>
          <cell r="BL617" t="str">
            <v>-</v>
          </cell>
          <cell r="BM617" t="str">
            <v>20566</v>
          </cell>
          <cell r="BN617" t="str">
            <v>-</v>
          </cell>
          <cell r="BO617" t="str">
            <v>-</v>
          </cell>
          <cell r="BP617" t="str">
            <v>-</v>
          </cell>
          <cell r="BQ617" t="str">
            <v>-</v>
          </cell>
          <cell r="BR617" t="str">
            <v>-</v>
          </cell>
          <cell r="BS617" t="str">
            <v>-</v>
          </cell>
          <cell r="BT617" t="str">
            <v>-</v>
          </cell>
          <cell r="BU617" t="str">
            <v>-</v>
          </cell>
          <cell r="BV617" t="str">
            <v>-</v>
          </cell>
          <cell r="BW617" t="str">
            <v>-</v>
          </cell>
          <cell r="BX617" t="str">
            <v>-</v>
          </cell>
          <cell r="BY617" t="str">
            <v>-</v>
          </cell>
          <cell r="CB617" t="str">
            <v>-</v>
          </cell>
          <cell r="CC617" t="str">
            <v>-</v>
          </cell>
          <cell r="CD617" t="str">
            <v>-</v>
          </cell>
          <cell r="CE617" t="str">
            <v>-</v>
          </cell>
          <cell r="CF617" t="str">
            <v>-</v>
          </cell>
          <cell r="CG617" t="str">
            <v>-</v>
          </cell>
          <cell r="CH617" t="str">
            <v>-</v>
          </cell>
          <cell r="CI617" t="str">
            <v>-</v>
          </cell>
          <cell r="CJ617" t="str">
            <v>-</v>
          </cell>
          <cell r="CK617" t="str">
            <v>-</v>
          </cell>
          <cell r="CL617" t="str">
            <v>-</v>
          </cell>
          <cell r="CM617" t="str">
            <v>-</v>
          </cell>
          <cell r="CN617" t="str">
            <v>-</v>
          </cell>
          <cell r="CO617" t="str">
            <v>-</v>
          </cell>
          <cell r="CP617" t="str">
            <v>-</v>
          </cell>
          <cell r="CQ617" t="str">
            <v>-</v>
          </cell>
          <cell r="CR617" t="str">
            <v>-</v>
          </cell>
          <cell r="CS617" t="str">
            <v>-</v>
          </cell>
          <cell r="CT617" t="str">
            <v>-</v>
          </cell>
          <cell r="CU617" t="str">
            <v>ZAPOTITLÁN DEL RÍO</v>
          </cell>
          <cell r="CV617" t="str">
            <v>-</v>
          </cell>
          <cell r="CW617" t="str">
            <v>-</v>
          </cell>
          <cell r="CX617" t="str">
            <v>-</v>
          </cell>
          <cell r="CY617" t="str">
            <v>-</v>
          </cell>
          <cell r="CZ617" t="str">
            <v>-</v>
          </cell>
          <cell r="DB617" t="str">
            <v>-</v>
          </cell>
          <cell r="DC617" t="str">
            <v>-</v>
          </cell>
          <cell r="DD617" t="str">
            <v>-</v>
          </cell>
          <cell r="DE617" t="str">
            <v>-</v>
          </cell>
          <cell r="DF617" t="str">
            <v>-</v>
          </cell>
          <cell r="DG617" t="str">
            <v>-</v>
          </cell>
        </row>
        <row r="618">
          <cell r="AT618" t="str">
            <v>-</v>
          </cell>
          <cell r="AU618" t="str">
            <v>-</v>
          </cell>
          <cell r="AV618" t="str">
            <v>-</v>
          </cell>
          <cell r="AW618" t="str">
            <v>-</v>
          </cell>
          <cell r="AX618" t="str">
            <v>-</v>
          </cell>
          <cell r="AY618" t="str">
            <v>-</v>
          </cell>
          <cell r="AZ618" t="str">
            <v>-</v>
          </cell>
          <cell r="BA618" t="str">
            <v>-</v>
          </cell>
          <cell r="BB618" t="str">
            <v>-</v>
          </cell>
          <cell r="BC618" t="str">
            <v>-</v>
          </cell>
          <cell r="BD618" t="str">
            <v>-</v>
          </cell>
          <cell r="BE618" t="str">
            <v>-</v>
          </cell>
          <cell r="BF618" t="str">
            <v>-</v>
          </cell>
          <cell r="BG618" t="str">
            <v>-</v>
          </cell>
          <cell r="BH618" t="str">
            <v>-</v>
          </cell>
          <cell r="BI618" t="str">
            <v>-</v>
          </cell>
          <cell r="BJ618" t="str">
            <v>-</v>
          </cell>
          <cell r="BK618" t="str">
            <v>-</v>
          </cell>
          <cell r="BL618" t="str">
            <v>-</v>
          </cell>
          <cell r="BM618" t="str">
            <v>20567</v>
          </cell>
          <cell r="BN618" t="str">
            <v>-</v>
          </cell>
          <cell r="BO618" t="str">
            <v>-</v>
          </cell>
          <cell r="BP618" t="str">
            <v>-</v>
          </cell>
          <cell r="BQ618" t="str">
            <v>-</v>
          </cell>
          <cell r="BR618" t="str">
            <v>-</v>
          </cell>
          <cell r="BS618" t="str">
            <v>-</v>
          </cell>
          <cell r="BT618" t="str">
            <v>-</v>
          </cell>
          <cell r="BU618" t="str">
            <v>-</v>
          </cell>
          <cell r="BV618" t="str">
            <v>-</v>
          </cell>
          <cell r="BW618" t="str">
            <v>-</v>
          </cell>
          <cell r="BX618" t="str">
            <v>-</v>
          </cell>
          <cell r="BY618" t="str">
            <v>-</v>
          </cell>
          <cell r="CB618" t="str">
            <v>-</v>
          </cell>
          <cell r="CC618" t="str">
            <v>-</v>
          </cell>
          <cell r="CD618" t="str">
            <v>-</v>
          </cell>
          <cell r="CE618" t="str">
            <v>-</v>
          </cell>
          <cell r="CF618" t="str">
            <v>-</v>
          </cell>
          <cell r="CG618" t="str">
            <v>-</v>
          </cell>
          <cell r="CH618" t="str">
            <v>-</v>
          </cell>
          <cell r="CI618" t="str">
            <v>-</v>
          </cell>
          <cell r="CJ618" t="str">
            <v>-</v>
          </cell>
          <cell r="CK618" t="str">
            <v>-</v>
          </cell>
          <cell r="CL618" t="str">
            <v>-</v>
          </cell>
          <cell r="CM618" t="str">
            <v>-</v>
          </cell>
          <cell r="CN618" t="str">
            <v>-</v>
          </cell>
          <cell r="CO618" t="str">
            <v>-</v>
          </cell>
          <cell r="CP618" t="str">
            <v>-</v>
          </cell>
          <cell r="CQ618" t="str">
            <v>-</v>
          </cell>
          <cell r="CR618" t="str">
            <v>-</v>
          </cell>
          <cell r="CS618" t="str">
            <v>-</v>
          </cell>
          <cell r="CT618" t="str">
            <v>-</v>
          </cell>
          <cell r="CU618" t="str">
            <v>ZAPOTITLÁN LAGUNAS</v>
          </cell>
          <cell r="CV618" t="str">
            <v>-</v>
          </cell>
          <cell r="CW618" t="str">
            <v>-</v>
          </cell>
          <cell r="CX618" t="str">
            <v>-</v>
          </cell>
          <cell r="CY618" t="str">
            <v>-</v>
          </cell>
          <cell r="CZ618" t="str">
            <v>-</v>
          </cell>
          <cell r="DB618" t="str">
            <v>-</v>
          </cell>
          <cell r="DC618" t="str">
            <v>-</v>
          </cell>
          <cell r="DD618" t="str">
            <v>-</v>
          </cell>
          <cell r="DE618" t="str">
            <v>-</v>
          </cell>
          <cell r="DF618" t="str">
            <v>-</v>
          </cell>
          <cell r="DG618" t="str">
            <v>-</v>
          </cell>
        </row>
        <row r="619">
          <cell r="AT619" t="str">
            <v>-</v>
          </cell>
          <cell r="AU619" t="str">
            <v>-</v>
          </cell>
          <cell r="AV619" t="str">
            <v>-</v>
          </cell>
          <cell r="AW619" t="str">
            <v>-</v>
          </cell>
          <cell r="AX619" t="str">
            <v>-</v>
          </cell>
          <cell r="AY619" t="str">
            <v>-</v>
          </cell>
          <cell r="AZ619" t="str">
            <v>-</v>
          </cell>
          <cell r="BA619" t="str">
            <v>-</v>
          </cell>
          <cell r="BB619" t="str">
            <v>-</v>
          </cell>
          <cell r="BC619" t="str">
            <v>-</v>
          </cell>
          <cell r="BD619" t="str">
            <v>-</v>
          </cell>
          <cell r="BE619" t="str">
            <v>-</v>
          </cell>
          <cell r="BF619" t="str">
            <v>-</v>
          </cell>
          <cell r="BG619" t="str">
            <v>-</v>
          </cell>
          <cell r="BH619" t="str">
            <v>-</v>
          </cell>
          <cell r="BI619" t="str">
            <v>-</v>
          </cell>
          <cell r="BJ619" t="str">
            <v>-</v>
          </cell>
          <cell r="BK619" t="str">
            <v>-</v>
          </cell>
          <cell r="BL619" t="str">
            <v>-</v>
          </cell>
          <cell r="BM619" t="str">
            <v>20568</v>
          </cell>
          <cell r="BN619" t="str">
            <v>-</v>
          </cell>
          <cell r="BO619" t="str">
            <v>-</v>
          </cell>
          <cell r="BP619" t="str">
            <v>-</v>
          </cell>
          <cell r="BQ619" t="str">
            <v>-</v>
          </cell>
          <cell r="BR619" t="str">
            <v>-</v>
          </cell>
          <cell r="BS619" t="str">
            <v>-</v>
          </cell>
          <cell r="BT619" t="str">
            <v>-</v>
          </cell>
          <cell r="BU619" t="str">
            <v>-</v>
          </cell>
          <cell r="BV619" t="str">
            <v>-</v>
          </cell>
          <cell r="BW619" t="str">
            <v>-</v>
          </cell>
          <cell r="BX619" t="str">
            <v>-</v>
          </cell>
          <cell r="BY619" t="str">
            <v>-</v>
          </cell>
          <cell r="CB619" t="str">
            <v>-</v>
          </cell>
          <cell r="CC619" t="str">
            <v>-</v>
          </cell>
          <cell r="CD619" t="str">
            <v>-</v>
          </cell>
          <cell r="CE619" t="str">
            <v>-</v>
          </cell>
          <cell r="CF619" t="str">
            <v>-</v>
          </cell>
          <cell r="CG619" t="str">
            <v>-</v>
          </cell>
          <cell r="CH619" t="str">
            <v>-</v>
          </cell>
          <cell r="CI619" t="str">
            <v>-</v>
          </cell>
          <cell r="CJ619" t="str">
            <v>-</v>
          </cell>
          <cell r="CK619" t="str">
            <v>-</v>
          </cell>
          <cell r="CL619" t="str">
            <v>-</v>
          </cell>
          <cell r="CM619" t="str">
            <v>-</v>
          </cell>
          <cell r="CN619" t="str">
            <v>-</v>
          </cell>
          <cell r="CO619" t="str">
            <v>-</v>
          </cell>
          <cell r="CP619" t="str">
            <v>-</v>
          </cell>
          <cell r="CQ619" t="str">
            <v>-</v>
          </cell>
          <cell r="CR619" t="str">
            <v>-</v>
          </cell>
          <cell r="CS619" t="str">
            <v>-</v>
          </cell>
          <cell r="CT619" t="str">
            <v>-</v>
          </cell>
          <cell r="CU619" t="str">
            <v>ZAPOTITLÁN PALMAS</v>
          </cell>
          <cell r="CV619" t="str">
            <v>-</v>
          </cell>
          <cell r="CW619" t="str">
            <v>-</v>
          </cell>
          <cell r="CX619" t="str">
            <v>-</v>
          </cell>
          <cell r="CY619" t="str">
            <v>-</v>
          </cell>
          <cell r="CZ619" t="str">
            <v>-</v>
          </cell>
          <cell r="DB619" t="str">
            <v>-</v>
          </cell>
          <cell r="DC619" t="str">
            <v>-</v>
          </cell>
          <cell r="DD619" t="str">
            <v>-</v>
          </cell>
          <cell r="DE619" t="str">
            <v>-</v>
          </cell>
          <cell r="DF619" t="str">
            <v>-</v>
          </cell>
          <cell r="DG619" t="str">
            <v>-</v>
          </cell>
        </row>
        <row r="620">
          <cell r="AT620" t="str">
            <v>-</v>
          </cell>
          <cell r="AU620" t="str">
            <v>-</v>
          </cell>
          <cell r="AV620" t="str">
            <v>-</v>
          </cell>
          <cell r="AW620" t="str">
            <v>-</v>
          </cell>
          <cell r="AX620" t="str">
            <v>-</v>
          </cell>
          <cell r="AY620" t="str">
            <v>-</v>
          </cell>
          <cell r="AZ620" t="str">
            <v>-</v>
          </cell>
          <cell r="BA620" t="str">
            <v>-</v>
          </cell>
          <cell r="BB620" t="str">
            <v>-</v>
          </cell>
          <cell r="BC620" t="str">
            <v>-</v>
          </cell>
          <cell r="BD620" t="str">
            <v>-</v>
          </cell>
          <cell r="BE620" t="str">
            <v>-</v>
          </cell>
          <cell r="BF620" t="str">
            <v>-</v>
          </cell>
          <cell r="BG620" t="str">
            <v>-</v>
          </cell>
          <cell r="BH620" t="str">
            <v>-</v>
          </cell>
          <cell r="BI620" t="str">
            <v>-</v>
          </cell>
          <cell r="BJ620" t="str">
            <v>-</v>
          </cell>
          <cell r="BK620" t="str">
            <v>-</v>
          </cell>
          <cell r="BL620" t="str">
            <v>-</v>
          </cell>
          <cell r="BM620" t="str">
            <v>20569</v>
          </cell>
          <cell r="BN620" t="str">
            <v>-</v>
          </cell>
          <cell r="BO620" t="str">
            <v>-</v>
          </cell>
          <cell r="BP620" t="str">
            <v>-</v>
          </cell>
          <cell r="BQ620" t="str">
            <v>-</v>
          </cell>
          <cell r="BR620" t="str">
            <v>-</v>
          </cell>
          <cell r="BS620" t="str">
            <v>-</v>
          </cell>
          <cell r="BT620" t="str">
            <v>-</v>
          </cell>
          <cell r="BU620" t="str">
            <v>-</v>
          </cell>
          <cell r="BV620" t="str">
            <v>-</v>
          </cell>
          <cell r="BW620" t="str">
            <v>-</v>
          </cell>
          <cell r="BX620" t="str">
            <v>-</v>
          </cell>
          <cell r="BY620" t="str">
            <v>-</v>
          </cell>
          <cell r="CB620" t="str">
            <v>-</v>
          </cell>
          <cell r="CC620" t="str">
            <v>-</v>
          </cell>
          <cell r="CD620" t="str">
            <v>-</v>
          </cell>
          <cell r="CE620" t="str">
            <v>-</v>
          </cell>
          <cell r="CF620" t="str">
            <v>-</v>
          </cell>
          <cell r="CG620" t="str">
            <v>-</v>
          </cell>
          <cell r="CH620" t="str">
            <v>-</v>
          </cell>
          <cell r="CI620" t="str">
            <v>-</v>
          </cell>
          <cell r="CJ620" t="str">
            <v>-</v>
          </cell>
          <cell r="CK620" t="str">
            <v>-</v>
          </cell>
          <cell r="CL620" t="str">
            <v>-</v>
          </cell>
          <cell r="CM620" t="str">
            <v>-</v>
          </cell>
          <cell r="CN620" t="str">
            <v>-</v>
          </cell>
          <cell r="CO620" t="str">
            <v>-</v>
          </cell>
          <cell r="CP620" t="str">
            <v>-</v>
          </cell>
          <cell r="CQ620" t="str">
            <v>-</v>
          </cell>
          <cell r="CR620" t="str">
            <v>-</v>
          </cell>
          <cell r="CS620" t="str">
            <v>-</v>
          </cell>
          <cell r="CT620" t="str">
            <v>-</v>
          </cell>
          <cell r="CU620" t="str">
            <v>SANTA INÉS DE ZARAGOZA</v>
          </cell>
          <cell r="CV620" t="str">
            <v>-</v>
          </cell>
          <cell r="CW620" t="str">
            <v>-</v>
          </cell>
          <cell r="CX620" t="str">
            <v>-</v>
          </cell>
          <cell r="CY620" t="str">
            <v>-</v>
          </cell>
          <cell r="CZ620" t="str">
            <v>-</v>
          </cell>
          <cell r="DB620" t="str">
            <v>-</v>
          </cell>
          <cell r="DC620" t="str">
            <v>-</v>
          </cell>
          <cell r="DD620" t="str">
            <v>-</v>
          </cell>
          <cell r="DE620" t="str">
            <v>-</v>
          </cell>
          <cell r="DF620" t="str">
            <v>-</v>
          </cell>
          <cell r="DG620" t="str">
            <v>-</v>
          </cell>
        </row>
        <row r="621">
          <cell r="AT621" t="str">
            <v>-</v>
          </cell>
          <cell r="AU621" t="str">
            <v>-</v>
          </cell>
          <cell r="AV621" t="str">
            <v>-</v>
          </cell>
          <cell r="AW621" t="str">
            <v>-</v>
          </cell>
          <cell r="AX621" t="str">
            <v>-</v>
          </cell>
          <cell r="AY621" t="str">
            <v>-</v>
          </cell>
          <cell r="AZ621" t="str">
            <v>-</v>
          </cell>
          <cell r="BA621" t="str">
            <v>-</v>
          </cell>
          <cell r="BB621" t="str">
            <v>-</v>
          </cell>
          <cell r="BC621" t="str">
            <v>-</v>
          </cell>
          <cell r="BD621" t="str">
            <v>-</v>
          </cell>
          <cell r="BE621" t="str">
            <v>-</v>
          </cell>
          <cell r="BF621" t="str">
            <v>-</v>
          </cell>
          <cell r="BG621" t="str">
            <v>-</v>
          </cell>
          <cell r="BH621" t="str">
            <v>-</v>
          </cell>
          <cell r="BI621" t="str">
            <v>-</v>
          </cell>
          <cell r="BJ621" t="str">
            <v>-</v>
          </cell>
          <cell r="BK621" t="str">
            <v>-</v>
          </cell>
          <cell r="BL621" t="str">
            <v>-</v>
          </cell>
          <cell r="BM621" t="str">
            <v>20570</v>
          </cell>
          <cell r="BN621" t="str">
            <v>-</v>
          </cell>
          <cell r="BO621" t="str">
            <v>-</v>
          </cell>
          <cell r="BP621" t="str">
            <v>-</v>
          </cell>
          <cell r="BQ621" t="str">
            <v>-</v>
          </cell>
          <cell r="BR621" t="str">
            <v>-</v>
          </cell>
          <cell r="BS621" t="str">
            <v>-</v>
          </cell>
          <cell r="BT621" t="str">
            <v>-</v>
          </cell>
          <cell r="BU621" t="str">
            <v>-</v>
          </cell>
          <cell r="BV621" t="str">
            <v>-</v>
          </cell>
          <cell r="BW621" t="str">
            <v>-</v>
          </cell>
          <cell r="BX621" t="str">
            <v>-</v>
          </cell>
          <cell r="BY621" t="str">
            <v>-</v>
          </cell>
          <cell r="CB621" t="str">
            <v>-</v>
          </cell>
          <cell r="CC621" t="str">
            <v>-</v>
          </cell>
          <cell r="CD621" t="str">
            <v>-</v>
          </cell>
          <cell r="CE621" t="str">
            <v>-</v>
          </cell>
          <cell r="CF621" t="str">
            <v>-</v>
          </cell>
          <cell r="CG621" t="str">
            <v>-</v>
          </cell>
          <cell r="CH621" t="str">
            <v>-</v>
          </cell>
          <cell r="CI621" t="str">
            <v>-</v>
          </cell>
          <cell r="CJ621" t="str">
            <v>-</v>
          </cell>
          <cell r="CK621" t="str">
            <v>-</v>
          </cell>
          <cell r="CL621" t="str">
            <v>-</v>
          </cell>
          <cell r="CM621" t="str">
            <v>-</v>
          </cell>
          <cell r="CN621" t="str">
            <v>-</v>
          </cell>
          <cell r="CO621" t="str">
            <v>-</v>
          </cell>
          <cell r="CP621" t="str">
            <v>-</v>
          </cell>
          <cell r="CQ621" t="str">
            <v>-</v>
          </cell>
          <cell r="CR621" t="str">
            <v>-</v>
          </cell>
          <cell r="CS621" t="str">
            <v>-</v>
          </cell>
          <cell r="CT621" t="str">
            <v>-</v>
          </cell>
          <cell r="CU621" t="str">
            <v>ZIMATLÁN DE ÁLVAREZ</v>
          </cell>
          <cell r="CV621" t="str">
            <v>-</v>
          </cell>
          <cell r="CW621" t="str">
            <v>-</v>
          </cell>
          <cell r="CX621" t="str">
            <v>-</v>
          </cell>
          <cell r="CY621" t="str">
            <v>-</v>
          </cell>
          <cell r="CZ621" t="str">
            <v>-</v>
          </cell>
          <cell r="DB621" t="str">
            <v>-</v>
          </cell>
          <cell r="DC621" t="str">
            <v>-</v>
          </cell>
          <cell r="DD621" t="str">
            <v>-</v>
          </cell>
          <cell r="DE621" t="str">
            <v>-</v>
          </cell>
          <cell r="DF621" t="str">
            <v>-</v>
          </cell>
          <cell r="DG621" t="str">
            <v>-</v>
          </cell>
        </row>
        <row r="622">
          <cell r="AT622" t="str">
            <v>-</v>
          </cell>
          <cell r="AU622" t="str">
            <v>-</v>
          </cell>
          <cell r="AV622" t="str">
            <v>-</v>
          </cell>
          <cell r="AW622" t="str">
            <v>-</v>
          </cell>
          <cell r="AX622" t="str">
            <v>-</v>
          </cell>
          <cell r="AY622" t="str">
            <v>-</v>
          </cell>
          <cell r="AZ622" t="str">
            <v>-</v>
          </cell>
          <cell r="BA622" t="str">
            <v>-</v>
          </cell>
          <cell r="BB622" t="str">
            <v>-</v>
          </cell>
          <cell r="BC622" t="str">
            <v>-</v>
          </cell>
          <cell r="BD622" t="str">
            <v>-</v>
          </cell>
          <cell r="BE622" t="str">
            <v>-</v>
          </cell>
          <cell r="BF622" t="str">
            <v>-</v>
          </cell>
          <cell r="BG622" t="str">
            <v>-</v>
          </cell>
          <cell r="BH622" t="str">
            <v>-</v>
          </cell>
          <cell r="BI622" t="str">
            <v>-</v>
          </cell>
          <cell r="BJ622" t="str">
            <v>-</v>
          </cell>
          <cell r="BK622" t="str">
            <v>-</v>
          </cell>
          <cell r="BL622" t="str">
            <v>-</v>
          </cell>
          <cell r="BM622">
            <v>20999</v>
          </cell>
          <cell r="BN622" t="str">
            <v>-</v>
          </cell>
          <cell r="BO622" t="str">
            <v>-</v>
          </cell>
          <cell r="BP622" t="str">
            <v>-</v>
          </cell>
          <cell r="BQ622" t="str">
            <v>-</v>
          </cell>
          <cell r="BR622" t="str">
            <v>-</v>
          </cell>
          <cell r="BS622" t="str">
            <v>-</v>
          </cell>
          <cell r="BT622" t="str">
            <v>-</v>
          </cell>
          <cell r="BU622" t="str">
            <v>-</v>
          </cell>
          <cell r="BV622" t="str">
            <v>-</v>
          </cell>
          <cell r="BW622" t="str">
            <v>-</v>
          </cell>
          <cell r="BX622" t="str">
            <v>-</v>
          </cell>
          <cell r="BY622" t="str">
            <v>-</v>
          </cell>
          <cell r="CB622" t="str">
            <v>-</v>
          </cell>
          <cell r="CC622" t="str">
            <v>-</v>
          </cell>
          <cell r="CD622" t="str">
            <v>-</v>
          </cell>
          <cell r="CE622" t="str">
            <v>-</v>
          </cell>
          <cell r="CF622" t="str">
            <v>-</v>
          </cell>
          <cell r="CG622" t="str">
            <v>-</v>
          </cell>
          <cell r="CH622" t="str">
            <v>-</v>
          </cell>
          <cell r="CI622" t="str">
            <v>-</v>
          </cell>
          <cell r="CJ622" t="str">
            <v>-</v>
          </cell>
          <cell r="CK622" t="str">
            <v>-</v>
          </cell>
          <cell r="CL622" t="str">
            <v>-</v>
          </cell>
          <cell r="CM622" t="str">
            <v>-</v>
          </cell>
          <cell r="CN622" t="str">
            <v>-</v>
          </cell>
          <cell r="CO622" t="str">
            <v>-</v>
          </cell>
          <cell r="CP622" t="str">
            <v>-</v>
          </cell>
          <cell r="CQ622" t="str">
            <v>-</v>
          </cell>
          <cell r="CR622" t="str">
            <v>-</v>
          </cell>
          <cell r="CS622" t="str">
            <v>-</v>
          </cell>
          <cell r="CT622" t="str">
            <v>-</v>
          </cell>
          <cell r="CU622" t="str">
            <v>NO IDENTIFICADO</v>
          </cell>
          <cell r="CV622" t="str">
            <v>-</v>
          </cell>
          <cell r="CW622" t="str">
            <v>-</v>
          </cell>
          <cell r="CX622" t="str">
            <v>-</v>
          </cell>
          <cell r="CY622" t="str">
            <v>-</v>
          </cell>
          <cell r="CZ622" t="str">
            <v>-</v>
          </cell>
          <cell r="DB622" t="str">
            <v>-</v>
          </cell>
          <cell r="DC622" t="str">
            <v>-</v>
          </cell>
          <cell r="DD622" t="str">
            <v>-</v>
          </cell>
          <cell r="DE622" t="str">
            <v>-</v>
          </cell>
          <cell r="DF622" t="str">
            <v>-</v>
          </cell>
          <cell r="DG622" t="str">
            <v>-</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SIPEF_2025_M2_Secc1"/>
      <sheetName val="CNSIPEF_2025_M2_Secc2"/>
      <sheetName val="CNSIPEF_2025_M2_Secc3"/>
      <sheetName val="CNSIPEF_2025_M2_Secc4"/>
      <sheetName val="CNSIPEF_2025_M2_Secc5"/>
      <sheetName val="CNSIPEF_2025_M2_Secc6"/>
      <sheetName val="CNSIPEF_2025_M2_Secc7"/>
      <sheetName val="CNSIPEF_2025_M2_Secc8"/>
      <sheetName val="CNSIPEF_2025_M2_Secc9"/>
      <sheetName val="CNSIPEF_2025_M2_Secc10"/>
      <sheetName val="Complemento"/>
      <sheetName val="Glosario"/>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19_M1_Secc4"/>
      <sheetName val="listas"/>
      <sheetName val="Participantes y Comentarios"/>
      <sheetName val="Complemento 1"/>
      <sheetName val="Complemento 2"/>
      <sheetName val="Complemento 3"/>
      <sheetName val="Complemento 4"/>
      <sheetName val="Complemento 5"/>
      <sheetName val="Complemento 5A"/>
      <sheetName val="Complemento 6"/>
      <sheetName val="Complemento 6A"/>
      <sheetName val="Complemento 7"/>
      <sheetName val="Complemento 7A"/>
      <sheetName val="Complemento 8"/>
      <sheetName val="Complemento 8A"/>
      <sheetName val="Complemento 9"/>
      <sheetName val="Glosario"/>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20_M2_Secc_1"/>
      <sheetName val="CNGSPSPE_2020_M2_Secc2"/>
      <sheetName val="FORMULA NI"/>
      <sheetName val="CNGSPSPE_2020_M2_Secc3"/>
      <sheetName val="CNGSPSPE_2020_M2_Secc4"/>
      <sheetName val="Participantes y comentarios"/>
      <sheetName val="Complemento FC"/>
      <sheetName val="Complemento FF"/>
      <sheetName val="Complemento MU"/>
      <sheetName val="Complemento AA"/>
      <sheetName val="Complemento AN"/>
      <sheetName val="Complemento AV"/>
      <sheetName val="Anexo_Secc3"/>
      <sheetName val="Anexo 1"/>
      <sheetName val="Anexo 2"/>
      <sheetName val="Glosario"/>
      <sheetName val="DATOS_ETIQUETA"/>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SPF_2019_M1_Secc1"/>
      <sheetName val="CNSPF_2019_M1_Secc2"/>
      <sheetName val="CNSPF_2019_M1_Secc3"/>
      <sheetName val="CNSPF_2019_M1_Secc4"/>
      <sheetName val="CNSPF_2019_M1_Secc5"/>
      <sheetName val="CNSPF_2019_M1_Secc6"/>
      <sheetName val="CNGSPF_2019_M1_Secc7 "/>
      <sheetName val="Participantes y Comentarios"/>
      <sheetName val="Glosario"/>
      <sheetName val="Glosario 2020"/>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438" row="7">
    <wetp:webextensionref xmlns:r="http://schemas.openxmlformats.org/officeDocument/2006/relationships" r:id="rId1"/>
  </wetp:taskpane>
</wetp:taskpanes>
</file>

<file path=xl/webextensions/webextension1.xml><?xml version="1.0" encoding="utf-8"?>
<we:webextension xmlns:we="http://schemas.microsoft.com/office/webextensions/webextension/2010/11" id="{399D912A-3322-4BB0-9C0E-6CE23CA0BC6F}">
  <we:reference id="wa200005502" version="1.0.0.12" store="es-ES" storeType="OMEX"/>
  <we:alternateReferences>
    <we:reference id="WA200005502" version="1.0.0.12" store="" storeType="OMEX"/>
  </we:alternateReferences>
  <we:properties>
    <we:property name="docId" value="&quot;rvaSOf2a5qayp8puXcF8V&quot;"/>
  </we:properties>
  <we:bindings/>
  <we:snapshot xmlns:r="http://schemas.openxmlformats.org/officeDocument/2006/relationships"/>
  <we:extLst>
    <a:ext xmlns:a="http://schemas.openxmlformats.org/drawingml/2006/main" uri="{D87F86FE-615C-45B5-9D79-34F1136793EB}">
      <we:containsCustomFunctions xmlns=""/>
    </a:ext>
    <a:ext xmlns:a="http://schemas.openxmlformats.org/drawingml/2006/main" uri="{7C84B067-C214-45C3-A712-C9D94CD141B2}">
      <we:customFunctionIdList xmlns="">
        <we:customFunctionIds>_xldudf_GPT</we:customFunctionIds>
        <we:customFunctionIds>_xldudf_GPT_CREATE_PROMPT</we:customFunctionIds>
        <we:customFunctionIds>_xldudf_GPT_LIST</we:customFunctionIds>
        <we:customFunctionIds>_xldudf_GPT_HLIST</we:customFunctionIds>
        <we:customFunctionIds>_xldudf_GPT_CLASSIFY</we:customFunctionIds>
        <we:customFunctionIds>_xldudf_GPT_TRANSLATE</we:customFunctionIds>
        <we:customFunctionIds>_xldudf_GPT_EXTRACT</we:customFunctionIds>
        <we:customFunctionIds>_xldudf_GPT_TAG</we:customFunctionIds>
        <we:customFunctionIds>_xldudf_GPT_CONVERT</we:customFunctionIds>
        <we:customFunctionIds>_xldudf_GPT_FORMAT</we:customFunctionIds>
        <we:customFunctionIds>_xldudf_GPT_SUMMARIZE</we:customFunctionIds>
        <we:customFunctionIds>_xldudf_GPT_TABLE</we:customFunctionIds>
        <we:customFunctionIds>_xldudf_GPT_FILL</we:customFunctionIds>
        <we:customFunctionIds>_xldudf_GPT_SPLIT</we:customFunctionIds>
        <we:customFunctionIds>_xldudf_GPT_HSPLIT</we:customFunctionIds>
        <we:customFunctionIds>_xldudf_GPT_EDIT</we:customFunctionIds>
        <we:customFunctionIds>_xldudf_GPT_MATCH</we:customFunctionIds>
        <we:customFunctionIds>_xldudf_GPT_VISION</we:customFunctionIds>
        <we:customFunctionIds>_xldudf_GPT_WEB</we:customFunctionIds>
      </we:customFunctionIdList>
    </a:ext>
  </we:extLst>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J35"/>
  <sheetViews>
    <sheetView showGridLines="0" tabSelected="1" view="pageBreakPreview" zoomScale="120" zoomScaleNormal="100" zoomScaleSheetLayoutView="120" workbookViewId="0"/>
  </sheetViews>
  <sheetFormatPr baseColWidth="10" defaultColWidth="0" defaultRowHeight="15" customHeight="1" zeroHeight="1"/>
  <cols>
    <col min="1" max="1" width="5.7109375" style="1" customWidth="1"/>
    <col min="2" max="30" width="3.7109375" style="1" customWidth="1"/>
    <col min="31" max="31" width="5.7109375" style="7" customWidth="1"/>
    <col min="32" max="33" width="3.7109375" style="1" hidden="1" customWidth="1"/>
    <col min="34" max="34" width="15" style="1" hidden="1" customWidth="1"/>
    <col min="35" max="35" width="17.28515625" style="1" hidden="1" customWidth="1"/>
    <col min="36" max="36" width="51.28515625" style="1" hidden="1" customWidth="1"/>
    <col min="37" max="16384" width="3.7109375" style="1" hidden="1"/>
  </cols>
  <sheetData>
    <row r="1" spans="1:36" ht="173.25" customHeight="1">
      <c r="B1" s="714"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1:36" ht="15" customHeight="1"/>
    <row r="3" spans="1:36" ht="45" customHeight="1">
      <c r="B3" s="709" t="s">
        <v>1</v>
      </c>
      <c r="C3" s="708"/>
      <c r="D3" s="708"/>
      <c r="E3" s="708"/>
      <c r="F3" s="708"/>
      <c r="G3" s="708"/>
      <c r="H3" s="708"/>
      <c r="I3" s="708"/>
      <c r="J3" s="708"/>
      <c r="K3" s="708"/>
      <c r="L3" s="708"/>
      <c r="M3" s="708"/>
      <c r="N3" s="708"/>
      <c r="O3" s="708"/>
      <c r="P3" s="708"/>
      <c r="Q3" s="708"/>
      <c r="R3" s="708"/>
      <c r="S3" s="708"/>
      <c r="T3" s="708"/>
      <c r="U3" s="708"/>
      <c r="V3" s="708"/>
      <c r="W3" s="708"/>
      <c r="X3" s="708"/>
      <c r="Y3" s="708"/>
      <c r="Z3" s="708"/>
      <c r="AA3" s="708"/>
      <c r="AB3" s="708"/>
      <c r="AC3" s="708"/>
      <c r="AD3" s="708"/>
    </row>
    <row r="4" spans="1:36" ht="15" customHeight="1"/>
    <row r="5" spans="1:36" ht="60" customHeight="1">
      <c r="B5" s="709" t="s">
        <v>2</v>
      </c>
      <c r="C5" s="708"/>
      <c r="D5" s="708"/>
      <c r="E5" s="708"/>
      <c r="F5" s="708"/>
      <c r="G5" s="708"/>
      <c r="H5" s="708"/>
      <c r="I5" s="708"/>
      <c r="J5" s="708"/>
      <c r="K5" s="708"/>
      <c r="L5" s="708"/>
      <c r="M5" s="708"/>
      <c r="N5" s="708"/>
      <c r="O5" s="708"/>
      <c r="P5" s="708"/>
      <c r="Q5" s="708"/>
      <c r="R5" s="708"/>
      <c r="S5" s="708"/>
      <c r="T5" s="708"/>
      <c r="U5" s="708"/>
      <c r="V5" s="708"/>
      <c r="W5" s="708"/>
      <c r="X5" s="708"/>
      <c r="Y5" s="708"/>
      <c r="Z5" s="708"/>
      <c r="AA5" s="708"/>
      <c r="AB5" s="708"/>
      <c r="AC5" s="708"/>
      <c r="AD5" s="708"/>
    </row>
    <row r="6" spans="1:36" ht="15" customHeight="1" thickBot="1">
      <c r="B6" s="2" t="s">
        <v>3</v>
      </c>
      <c r="C6" s="38"/>
      <c r="D6" s="38"/>
      <c r="E6" s="38"/>
      <c r="F6" s="38"/>
      <c r="G6" s="38"/>
      <c r="H6" s="38"/>
      <c r="I6" s="38"/>
      <c r="J6" s="38"/>
      <c r="K6" s="38"/>
      <c r="L6" s="38"/>
      <c r="M6" s="38"/>
      <c r="N6" s="2" t="s">
        <v>4</v>
      </c>
      <c r="O6" s="38"/>
      <c r="AE6" s="1"/>
      <c r="AH6" s="696" t="s">
        <v>6763</v>
      </c>
      <c r="AI6" s="697" t="s">
        <v>3317</v>
      </c>
      <c r="AJ6" s="696" t="s">
        <v>6764</v>
      </c>
    </row>
    <row r="7" spans="1:36" ht="15" customHeight="1" thickBot="1">
      <c r="A7" s="7"/>
      <c r="B7" s="710" t="str">
        <f>IF(Presentación!B8="","",Presentación!B8)</f>
        <v>Veracruz de Ignacio de la Llave</v>
      </c>
      <c r="C7" s="712"/>
      <c r="D7" s="712"/>
      <c r="E7" s="712"/>
      <c r="F7" s="712"/>
      <c r="G7" s="712"/>
      <c r="H7" s="712"/>
      <c r="I7" s="712"/>
      <c r="J7" s="712"/>
      <c r="K7" s="712"/>
      <c r="L7" s="711"/>
      <c r="M7" s="37"/>
      <c r="N7" s="710" t="str">
        <f>IF(Presentación!N8="","",Presentación!N8)</f>
        <v>230</v>
      </c>
      <c r="O7" s="711"/>
      <c r="P7" s="7"/>
      <c r="Q7" s="7"/>
      <c r="R7" s="7"/>
      <c r="S7" s="7"/>
      <c r="T7" s="7"/>
      <c r="U7" s="7"/>
      <c r="V7" s="7"/>
      <c r="W7" s="7"/>
      <c r="X7" s="7"/>
      <c r="Y7" s="7"/>
      <c r="Z7" s="7"/>
      <c r="AA7" s="7"/>
      <c r="AB7" s="7"/>
      <c r="AC7" s="7"/>
      <c r="AD7" s="7"/>
      <c r="AH7" s="701" t="s">
        <v>6765</v>
      </c>
      <c r="AI7" s="699">
        <v>46159</v>
      </c>
      <c r="AJ7" s="700" t="s">
        <v>6766</v>
      </c>
    </row>
    <row r="8" spans="1:36" ht="15" customHeight="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H8" s="701" t="s">
        <v>6767</v>
      </c>
      <c r="AI8" s="699">
        <v>46169</v>
      </c>
      <c r="AJ8" s="700" t="s">
        <v>6768</v>
      </c>
    </row>
    <row r="9" spans="1:36" ht="15" customHeight="1">
      <c r="A9" s="7"/>
      <c r="B9" s="707" t="s">
        <v>5</v>
      </c>
      <c r="C9" s="708"/>
      <c r="D9" s="708"/>
      <c r="E9" s="708"/>
      <c r="F9" s="708"/>
      <c r="G9" s="708"/>
      <c r="H9" s="708"/>
      <c r="I9" s="708"/>
      <c r="J9" s="708"/>
      <c r="K9" s="708"/>
      <c r="L9" s="708"/>
      <c r="M9" s="708"/>
      <c r="N9" s="708"/>
      <c r="O9" s="708"/>
      <c r="P9" s="708"/>
      <c r="Q9" s="708"/>
      <c r="R9" s="708"/>
      <c r="S9" s="708"/>
      <c r="T9" s="708"/>
      <c r="U9" s="708"/>
      <c r="V9" s="3"/>
      <c r="W9" s="3"/>
      <c r="X9" s="3"/>
      <c r="Y9" s="3"/>
      <c r="Z9" s="3"/>
      <c r="AA9" s="3"/>
      <c r="AB9" s="3"/>
      <c r="AC9" s="3"/>
      <c r="AD9" s="3"/>
      <c r="AH9" s="698" t="s">
        <v>6769</v>
      </c>
      <c r="AI9" s="699">
        <v>46171</v>
      </c>
      <c r="AJ9" s="700" t="s">
        <v>6770</v>
      </c>
    </row>
    <row r="10" spans="1:36" ht="15" customHeight="1">
      <c r="A10" s="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H10" s="701"/>
      <c r="AI10" s="699"/>
      <c r="AJ10" s="700"/>
    </row>
    <row r="11" spans="1:36" ht="15" customHeight="1">
      <c r="A11" s="7"/>
      <c r="B11" s="707" t="s">
        <v>6</v>
      </c>
      <c r="C11" s="708"/>
      <c r="D11" s="708"/>
      <c r="E11" s="708"/>
      <c r="F11" s="708"/>
      <c r="G11" s="708"/>
      <c r="H11" s="708"/>
      <c r="I11" s="708"/>
      <c r="J11" s="708"/>
      <c r="K11" s="708"/>
      <c r="L11" s="708"/>
      <c r="M11" s="708"/>
      <c r="N11" s="708"/>
      <c r="O11" s="708"/>
      <c r="P11" s="708"/>
      <c r="Q11" s="708"/>
      <c r="R11" s="708"/>
      <c r="S11" s="708"/>
      <c r="T11" s="708"/>
      <c r="U11" s="708"/>
      <c r="V11" s="3"/>
      <c r="W11" s="3"/>
      <c r="X11" s="3"/>
      <c r="Y11" s="3"/>
      <c r="Z11" s="3"/>
      <c r="AA11" s="3"/>
      <c r="AB11" s="3"/>
      <c r="AC11" s="3"/>
      <c r="AD11" s="3"/>
      <c r="AH11" s="701"/>
      <c r="AI11" s="699"/>
      <c r="AJ11" s="700"/>
    </row>
    <row r="12" spans="1:36" ht="15" customHeight="1">
      <c r="A12" s="7"/>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H12" s="701"/>
      <c r="AI12" s="699"/>
      <c r="AJ12" s="700"/>
    </row>
    <row r="13" spans="1:36" ht="15" customHeight="1">
      <c r="A13" s="7"/>
      <c r="B13" s="707" t="s">
        <v>7</v>
      </c>
      <c r="C13" s="708"/>
      <c r="D13" s="708"/>
      <c r="E13" s="708"/>
      <c r="F13" s="708"/>
      <c r="G13" s="708"/>
      <c r="H13" s="708"/>
      <c r="I13" s="708"/>
      <c r="J13" s="708"/>
      <c r="K13" s="708"/>
      <c r="L13" s="708"/>
      <c r="M13" s="708"/>
      <c r="N13" s="708"/>
      <c r="O13" s="708"/>
      <c r="P13" s="708"/>
      <c r="Q13" s="708"/>
      <c r="R13" s="708"/>
      <c r="S13" s="708"/>
      <c r="T13" s="708"/>
      <c r="U13" s="708"/>
      <c r="V13" s="3"/>
      <c r="W13" s="3"/>
      <c r="X13" s="3"/>
      <c r="Y13" s="3"/>
      <c r="Z13" s="3"/>
      <c r="AA13" s="3"/>
      <c r="AB13" s="3"/>
      <c r="AC13" s="3"/>
      <c r="AD13" s="3"/>
    </row>
    <row r="14" spans="1:36" ht="15" customHeight="1">
      <c r="A14" s="7"/>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row>
    <row r="15" spans="1:36" ht="15" customHeight="1">
      <c r="A15" s="3"/>
      <c r="B15" s="707" t="s">
        <v>8</v>
      </c>
      <c r="C15" s="708"/>
      <c r="D15" s="708"/>
      <c r="E15" s="708"/>
      <c r="F15" s="708"/>
      <c r="G15" s="708"/>
      <c r="H15" s="708"/>
      <c r="I15" s="708"/>
      <c r="J15" s="708"/>
      <c r="K15" s="708"/>
      <c r="L15" s="708"/>
      <c r="M15" s="708"/>
      <c r="N15" s="708"/>
      <c r="O15" s="708"/>
      <c r="P15" s="708"/>
      <c r="Q15" s="708"/>
      <c r="R15" s="708"/>
      <c r="S15" s="708"/>
      <c r="T15" s="708"/>
      <c r="U15" s="708"/>
      <c r="V15" s="3"/>
      <c r="W15" s="3"/>
      <c r="X15" s="713" t="s">
        <v>9</v>
      </c>
      <c r="Y15" s="708"/>
      <c r="Z15" s="708"/>
      <c r="AA15" s="708"/>
      <c r="AB15" s="708"/>
      <c r="AC15" s="708"/>
      <c r="AD15" s="708"/>
    </row>
    <row r="16" spans="1:36" ht="15" customHeight="1">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row>
    <row r="17" spans="1:30" ht="15" customHeight="1">
      <c r="A17" s="3"/>
      <c r="B17" s="707" t="s">
        <v>10</v>
      </c>
      <c r="C17" s="708"/>
      <c r="D17" s="708"/>
      <c r="E17" s="708"/>
      <c r="F17" s="708"/>
      <c r="G17" s="708"/>
      <c r="H17" s="708"/>
      <c r="I17" s="708"/>
      <c r="J17" s="708"/>
      <c r="K17" s="708"/>
      <c r="L17" s="708"/>
      <c r="M17" s="708"/>
      <c r="N17" s="708"/>
      <c r="O17" s="708"/>
      <c r="P17" s="708"/>
      <c r="Q17" s="708"/>
      <c r="R17" s="708"/>
      <c r="S17" s="708"/>
      <c r="T17" s="708"/>
      <c r="U17" s="708"/>
      <c r="V17" s="3"/>
      <c r="W17" s="3"/>
      <c r="X17" s="713" t="s">
        <v>11</v>
      </c>
      <c r="Y17" s="708"/>
      <c r="Z17" s="708"/>
      <c r="AA17" s="708"/>
      <c r="AB17" s="708"/>
      <c r="AC17" s="708"/>
      <c r="AD17" s="708"/>
    </row>
    <row r="18" spans="1:30" ht="1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row>
    <row r="19" spans="1:30" ht="15" customHeight="1">
      <c r="A19" s="3"/>
      <c r="B19" s="707" t="s">
        <v>12</v>
      </c>
      <c r="C19" s="708"/>
      <c r="D19" s="708"/>
      <c r="E19" s="708"/>
      <c r="F19" s="708"/>
      <c r="G19" s="708"/>
      <c r="H19" s="708"/>
      <c r="I19" s="708"/>
      <c r="J19" s="708"/>
      <c r="K19" s="708"/>
      <c r="L19" s="708"/>
      <c r="M19" s="708"/>
      <c r="N19" s="708"/>
      <c r="O19" s="708"/>
      <c r="P19" s="708"/>
      <c r="Q19" s="708"/>
      <c r="R19" s="708"/>
      <c r="S19" s="708"/>
      <c r="T19" s="708"/>
      <c r="U19" s="708"/>
      <c r="V19" s="3"/>
      <c r="W19" s="3"/>
      <c r="X19" s="713" t="s">
        <v>13</v>
      </c>
      <c r="Y19" s="708"/>
      <c r="Z19" s="708"/>
      <c r="AA19" s="708"/>
      <c r="AB19" s="708"/>
      <c r="AC19" s="708"/>
      <c r="AD19" s="708"/>
    </row>
    <row r="20" spans="1:30" ht="1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row>
    <row r="21" spans="1:30" ht="15" customHeight="1">
      <c r="A21" s="3"/>
      <c r="B21" s="707" t="s">
        <v>14</v>
      </c>
      <c r="C21" s="708"/>
      <c r="D21" s="708"/>
      <c r="E21" s="708"/>
      <c r="F21" s="708"/>
      <c r="G21" s="708"/>
      <c r="H21" s="708"/>
      <c r="I21" s="708"/>
      <c r="J21" s="708"/>
      <c r="K21" s="708"/>
      <c r="L21" s="708"/>
      <c r="M21" s="708"/>
      <c r="N21" s="708"/>
      <c r="O21" s="708"/>
      <c r="P21" s="708"/>
      <c r="Q21" s="708"/>
      <c r="R21" s="708"/>
      <c r="S21" s="708"/>
      <c r="T21" s="708"/>
      <c r="U21" s="708"/>
      <c r="V21" s="3"/>
      <c r="W21" s="3"/>
      <c r="X21" s="713" t="s">
        <v>15</v>
      </c>
      <c r="Y21" s="708"/>
      <c r="Z21" s="708"/>
      <c r="AA21" s="708"/>
      <c r="AB21" s="708"/>
      <c r="AC21" s="708"/>
      <c r="AD21" s="708"/>
    </row>
    <row r="22" spans="1:30" ht="1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row>
    <row r="23" spans="1:30" ht="15" customHeight="1">
      <c r="A23" s="3"/>
      <c r="B23" s="707" t="s">
        <v>16</v>
      </c>
      <c r="C23" s="708"/>
      <c r="D23" s="708"/>
      <c r="E23" s="708"/>
      <c r="F23" s="708"/>
      <c r="G23" s="708"/>
      <c r="H23" s="708"/>
      <c r="I23" s="708"/>
      <c r="J23" s="708"/>
      <c r="K23" s="708"/>
      <c r="L23" s="708"/>
      <c r="M23" s="708"/>
      <c r="N23" s="708"/>
      <c r="O23" s="708"/>
      <c r="P23" s="708"/>
      <c r="Q23" s="708"/>
      <c r="R23" s="708"/>
      <c r="S23" s="708"/>
      <c r="T23" s="708"/>
      <c r="U23" s="708"/>
      <c r="V23" s="3"/>
      <c r="W23" s="3"/>
      <c r="X23" s="713" t="s">
        <v>17</v>
      </c>
      <c r="Y23" s="708"/>
      <c r="Z23" s="708"/>
      <c r="AA23" s="708"/>
      <c r="AB23" s="708"/>
      <c r="AC23" s="708"/>
      <c r="AD23" s="708"/>
    </row>
    <row r="24" spans="1:30" ht="15"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row>
    <row r="25" spans="1:30" ht="15" customHeight="1">
      <c r="A25" s="3"/>
      <c r="B25" s="707" t="s">
        <v>18</v>
      </c>
      <c r="C25" s="708"/>
      <c r="D25" s="708"/>
      <c r="E25" s="708"/>
      <c r="F25" s="708"/>
      <c r="G25" s="708"/>
      <c r="H25" s="708"/>
      <c r="I25" s="708"/>
      <c r="J25" s="708"/>
      <c r="K25" s="708"/>
      <c r="L25" s="708"/>
      <c r="M25" s="708"/>
      <c r="N25" s="708"/>
      <c r="O25" s="708"/>
      <c r="P25" s="708"/>
      <c r="Q25" s="708"/>
      <c r="R25" s="708"/>
      <c r="S25" s="708"/>
      <c r="T25" s="708"/>
      <c r="U25" s="708"/>
      <c r="V25" s="3"/>
      <c r="W25" s="3"/>
      <c r="X25" s="713" t="s">
        <v>19</v>
      </c>
      <c r="Y25" s="708"/>
      <c r="Z25" s="708"/>
      <c r="AA25" s="708"/>
      <c r="AB25" s="708"/>
      <c r="AC25" s="708"/>
      <c r="AD25" s="708"/>
    </row>
    <row r="26" spans="1:30" ht="15" customHeight="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row>
    <row r="27" spans="1:30" ht="45" customHeight="1">
      <c r="A27" s="7"/>
      <c r="B27" s="707" t="s">
        <v>20</v>
      </c>
      <c r="C27" s="708"/>
      <c r="D27" s="708"/>
      <c r="E27" s="708"/>
      <c r="F27" s="708"/>
      <c r="G27" s="708"/>
      <c r="H27" s="708"/>
      <c r="I27" s="708"/>
      <c r="J27" s="708"/>
      <c r="K27" s="708"/>
      <c r="L27" s="708"/>
      <c r="M27" s="708"/>
      <c r="N27" s="708"/>
      <c r="O27" s="708"/>
      <c r="P27" s="708"/>
      <c r="Q27" s="708"/>
      <c r="R27" s="708"/>
      <c r="S27" s="708"/>
      <c r="T27" s="708"/>
      <c r="U27" s="708"/>
      <c r="V27" s="3"/>
      <c r="W27" s="3"/>
      <c r="X27" s="3"/>
      <c r="Y27" s="3"/>
      <c r="Z27" s="3"/>
      <c r="AA27" s="3"/>
      <c r="AB27" s="3"/>
      <c r="AC27" s="3"/>
      <c r="AD27" s="3"/>
    </row>
    <row r="28" spans="1:30" ht="15" customHeight="1">
      <c r="A28" s="7"/>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row>
    <row r="29" spans="1:30" ht="15" customHeight="1">
      <c r="A29" s="7"/>
      <c r="B29" s="707" t="s">
        <v>21</v>
      </c>
      <c r="C29" s="708"/>
      <c r="D29" s="708"/>
      <c r="E29" s="708"/>
      <c r="F29" s="708"/>
      <c r="G29" s="708"/>
      <c r="H29" s="708"/>
      <c r="I29" s="708"/>
      <c r="J29" s="708"/>
      <c r="K29" s="708"/>
      <c r="L29" s="708"/>
      <c r="M29" s="708"/>
      <c r="N29" s="708"/>
      <c r="O29" s="708"/>
      <c r="P29" s="708"/>
      <c r="Q29" s="708"/>
      <c r="R29" s="708"/>
      <c r="S29" s="708"/>
      <c r="T29" s="708"/>
      <c r="U29" s="708"/>
      <c r="V29" s="3"/>
      <c r="W29" s="3"/>
      <c r="X29" s="3"/>
      <c r="Y29" s="3"/>
      <c r="Z29" s="3"/>
      <c r="AA29" s="3"/>
      <c r="AB29" s="3"/>
      <c r="AC29" s="3"/>
      <c r="AD29" s="3"/>
    </row>
    <row r="30" spans="1:30" ht="1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row>
    <row r="31" spans="1:30" ht="1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row>
    <row r="32" spans="1:30" ht="1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row>
    <row r="33" ht="15" customHeight="1"/>
    <row r="34" ht="15" customHeight="1"/>
    <row r="35" ht="15" customHeight="1"/>
  </sheetData>
  <sheetProtection algorithmName="SHA-512" hashValue="D5vWjMHCGXelqAqVjBLBhIvkrFzJptdWHPkUqaIChMyrZZVF26hhjSEhhuPGB8aZddRJum8pEpmrc/IkmLFN3w==" saltValue="2VsE2ABM3m2m+5rObutomw==" spinCount="100000" sheet="1" objects="1" scenarios="1"/>
  <mergeCells count="22">
    <mergeCell ref="B1:AD1"/>
    <mergeCell ref="B13:U13"/>
    <mergeCell ref="X17:AD17"/>
    <mergeCell ref="B29:U29"/>
    <mergeCell ref="B19:U19"/>
    <mergeCell ref="X19:AD19"/>
    <mergeCell ref="B9:U9"/>
    <mergeCell ref="B15:U15"/>
    <mergeCell ref="X15:AD15"/>
    <mergeCell ref="B3:AD3"/>
    <mergeCell ref="B27:U27"/>
    <mergeCell ref="B21:U21"/>
    <mergeCell ref="X21:AD21"/>
    <mergeCell ref="B11:U11"/>
    <mergeCell ref="B23:U23"/>
    <mergeCell ref="X23:AD23"/>
    <mergeCell ref="B17:U17"/>
    <mergeCell ref="B5:AD5"/>
    <mergeCell ref="N7:O7"/>
    <mergeCell ref="B7:L7"/>
    <mergeCell ref="B25:U25"/>
    <mergeCell ref="X25:AD25"/>
  </mergeCells>
  <conditionalFormatting sqref="AH7">
    <cfRule type="expression" dxfId="1125" priority="1" stopIfTrue="1">
      <formula>AND($A$1&lt;&gt;"",SEARCH("igual o mayor",AH7)&gt;0)</formula>
    </cfRule>
    <cfRule type="expression" dxfId="1124" priority="2" stopIfTrue="1">
      <formula>AND($A$1&lt;&gt;"",SEARCH("igual o menor",AH7)&gt;0)</formula>
    </cfRule>
    <cfRule type="expression" dxfId="1123" priority="3" stopIfTrue="1">
      <formula>AND($A$1&lt;&gt;"",SEARCH("pase a la pregunta",AH7)&gt;0)</formula>
    </cfRule>
    <cfRule type="expression" dxfId="1122" priority="4" stopIfTrue="1">
      <formula>AND($A$1&lt;&gt;"",SEARCH("en blanco",AH7)&gt;0)</formula>
    </cfRule>
    <cfRule type="expression" dxfId="1121" priority="5" stopIfTrue="1">
      <formula>AND($A$1&lt;&gt;"",SEARCH("no puede registrar",AH7)&gt;0)</formula>
    </cfRule>
    <cfRule type="expression" dxfId="1120" priority="6" stopIfTrue="1">
      <formula>AND($A$1&lt;&gt;"",SUM(AH7)&gt;0)</formula>
    </cfRule>
    <cfRule type="expression" dxfId="1119" priority="7" stopIfTrue="1">
      <formula>AND($A$1&lt;&gt;"",SEARCH("la pregunta",AH7)&gt;0)</formula>
    </cfRule>
    <cfRule type="expression" dxfId="1118" priority="8" stopIfTrue="1">
      <formula>AND($A$1&lt;&gt;"",SEARCH("igual o mayor",AH7)&gt;0)</formula>
    </cfRule>
    <cfRule type="expression" dxfId="1117" priority="9" stopIfTrue="1">
      <formula>AND($A$1&lt;&gt;"",SEARCH("igual o menor",AH7)&gt;0)</formula>
    </cfRule>
    <cfRule type="expression" dxfId="1116" priority="10" stopIfTrue="1">
      <formula>AND($A$1&lt;&gt;"",SEARCH("pase a la pregunta",AH7)&gt;0)</formula>
    </cfRule>
    <cfRule type="expression" dxfId="1115" priority="11" stopIfTrue="1">
      <formula>AND($A$1&lt;&gt;"",SEARCH("en blanco",AH7)&gt;0)</formula>
    </cfRule>
    <cfRule type="expression" dxfId="1114" priority="12" stopIfTrue="1">
      <formula>AND($A$1&lt;&gt;"",SEARCH("no puede registrar",AH7)&gt;0)</formula>
    </cfRule>
    <cfRule type="expression" dxfId="1113" priority="13" stopIfTrue="1">
      <formula>AND($A$1&lt;&gt;"",SUM(AH7)&gt;0)</formula>
    </cfRule>
    <cfRule type="expression" dxfId="1112" priority="14" stopIfTrue="1">
      <formula>AND($A$1&lt;&gt;"",SEARCH("la pregunta",AH7)&gt;0)</formula>
    </cfRule>
  </conditionalFormatting>
  <conditionalFormatting sqref="AH6:AJ6 AH10:AJ10">
    <cfRule type="expression" dxfId="1111" priority="120" stopIfTrue="1">
      <formula>AND($A$1&lt;&gt;"",SEARCH("igual o mayor",AH6)&gt;0)</formula>
    </cfRule>
    <cfRule type="expression" dxfId="1110" priority="119" stopIfTrue="1">
      <formula>AND($A$1&lt;&gt;"",SEARCH("la pregunta",AH6)&gt;0)</formula>
    </cfRule>
    <cfRule type="expression" dxfId="1109" priority="118" stopIfTrue="1">
      <formula>AND($A$1&lt;&gt;"",SUM(AH6)&gt;0)</formula>
    </cfRule>
    <cfRule type="expression" dxfId="1108" priority="117" stopIfTrue="1">
      <formula>AND($A$1&lt;&gt;"",SEARCH("no puede registrar",AH6)&gt;0)</formula>
    </cfRule>
    <cfRule type="expression" dxfId="1107" priority="116" stopIfTrue="1">
      <formula>AND($A$1&lt;&gt;"",SEARCH("en blanco",AH6)&gt;0)</formula>
    </cfRule>
    <cfRule type="expression" dxfId="1106" priority="115" stopIfTrue="1">
      <formula>AND($A$1&lt;&gt;"",SEARCH("pase a la pregunta",AH6)&gt;0)</formula>
    </cfRule>
    <cfRule type="expression" dxfId="1105" priority="114" stopIfTrue="1">
      <formula>AND($A$1&lt;&gt;"",SEARCH("igual o menor",AH6)&gt;0)</formula>
    </cfRule>
    <cfRule type="expression" dxfId="1104" priority="126" stopIfTrue="1">
      <formula>AND($A$1&lt;&gt;"",SEARCH("la pregunta",AH6)&gt;0)</formula>
    </cfRule>
    <cfRule type="expression" dxfId="1103" priority="125" stopIfTrue="1">
      <formula>AND($A$1&lt;&gt;"",SUM(AH6)&gt;0)</formula>
    </cfRule>
    <cfRule type="expression" dxfId="1102" priority="124" stopIfTrue="1">
      <formula>AND($A$1&lt;&gt;"",SEARCH("no puede registrar",AH6)&gt;0)</formula>
    </cfRule>
    <cfRule type="expression" dxfId="1101" priority="123" stopIfTrue="1">
      <formula>AND($A$1&lt;&gt;"",SEARCH("en blanco",AH6)&gt;0)</formula>
    </cfRule>
    <cfRule type="expression" dxfId="1100" priority="122" stopIfTrue="1">
      <formula>AND($A$1&lt;&gt;"",SEARCH("pase a la pregunta",AH6)&gt;0)</formula>
    </cfRule>
    <cfRule type="expression" dxfId="1099" priority="121" stopIfTrue="1">
      <formula>AND($A$1&lt;&gt;"",SEARCH("igual o menor",AH6)&gt;0)</formula>
    </cfRule>
  </conditionalFormatting>
  <conditionalFormatting sqref="AH6:AJ7">
    <cfRule type="expression" dxfId="1098" priority="79" stopIfTrue="1">
      <formula>AND($A$1&lt;&gt;"",SEARCH("igual o menor",AH6)&gt;0)</formula>
    </cfRule>
    <cfRule type="expression" dxfId="1097" priority="78" stopIfTrue="1">
      <formula>AND($A$1&lt;&gt;"",SEARCH("igual o mayor",AH6)&gt;0)</formula>
    </cfRule>
    <cfRule type="expression" dxfId="1096" priority="80" stopIfTrue="1">
      <formula>AND($A$1&lt;&gt;"",SEARCH("pase a la pregunta",AH6)&gt;0)</formula>
    </cfRule>
    <cfRule type="expression" dxfId="1095" priority="84" stopIfTrue="1">
      <formula>AND($A$1&lt;&gt;"",SEARCH("la pregunta",AH6)&gt;0)</formula>
    </cfRule>
    <cfRule type="expression" dxfId="1094" priority="83" stopIfTrue="1">
      <formula>AND($A$1&lt;&gt;"",SUM(AH6)&gt;0)</formula>
    </cfRule>
    <cfRule type="expression" dxfId="1093" priority="82" stopIfTrue="1">
      <formula>AND($A$1&lt;&gt;"",SEARCH("no puede registrar",AH6)&gt;0)</formula>
    </cfRule>
    <cfRule type="expression" dxfId="1092" priority="81" stopIfTrue="1">
      <formula>AND($A$1&lt;&gt;"",SEARCH("en blanco",AH6)&gt;0)</formula>
    </cfRule>
  </conditionalFormatting>
  <conditionalFormatting sqref="AH7:AJ7">
    <cfRule type="expression" dxfId="1091" priority="77" stopIfTrue="1">
      <formula>AND($A$1&lt;&gt;"",SEARCH("la pregunta",AH7)&gt;0)</formula>
    </cfRule>
    <cfRule type="expression" dxfId="1090" priority="64" stopIfTrue="1">
      <formula>AND($A$1&lt;&gt;"",SEARCH("igual o mayor",AH7)&gt;0)</formula>
    </cfRule>
    <cfRule type="expression" dxfId="1089" priority="65" stopIfTrue="1">
      <formula>AND($A$1&lt;&gt;"",SEARCH("igual o menor",AH7)&gt;0)</formula>
    </cfRule>
    <cfRule type="expression" dxfId="1088" priority="66" stopIfTrue="1">
      <formula>AND($A$1&lt;&gt;"",SEARCH("pase a la pregunta",AH7)&gt;0)</formula>
    </cfRule>
    <cfRule type="expression" dxfId="1087" priority="67" stopIfTrue="1">
      <formula>AND($A$1&lt;&gt;"",SEARCH("en blanco",AH7)&gt;0)</formula>
    </cfRule>
    <cfRule type="expression" dxfId="1086" priority="68" stopIfTrue="1">
      <formula>AND($A$1&lt;&gt;"",SEARCH("no puede registrar",AH7)&gt;0)</formula>
    </cfRule>
    <cfRule type="expression" dxfId="1085" priority="69" stopIfTrue="1">
      <formula>AND($A$1&lt;&gt;"",SUM(AH7)&gt;0)</formula>
    </cfRule>
    <cfRule type="expression" dxfId="1084" priority="70" stopIfTrue="1">
      <formula>AND($A$1&lt;&gt;"",SEARCH("la pregunta",AH7)&gt;0)</formula>
    </cfRule>
    <cfRule type="expression" dxfId="1083" priority="71" stopIfTrue="1">
      <formula>AND($A$1&lt;&gt;"",SEARCH("igual o mayor",AH7)&gt;0)</formula>
    </cfRule>
    <cfRule type="expression" dxfId="1082" priority="72" stopIfTrue="1">
      <formula>AND($A$1&lt;&gt;"",SEARCH("igual o menor",AH7)&gt;0)</formula>
    </cfRule>
    <cfRule type="expression" dxfId="1081" priority="73" stopIfTrue="1">
      <formula>AND($A$1&lt;&gt;"",SEARCH("pase a la pregunta",AH7)&gt;0)</formula>
    </cfRule>
    <cfRule type="expression" dxfId="1080" priority="74" stopIfTrue="1">
      <formula>AND($A$1&lt;&gt;"",SEARCH("en blanco",AH7)&gt;0)</formula>
    </cfRule>
    <cfRule type="expression" dxfId="1079" priority="75" stopIfTrue="1">
      <formula>AND($A$1&lt;&gt;"",SEARCH("no puede registrar",AH7)&gt;0)</formula>
    </cfRule>
    <cfRule type="expression" dxfId="1078" priority="76" stopIfTrue="1">
      <formula>AND($A$1&lt;&gt;"",SUM(AH7)&gt;0)</formula>
    </cfRule>
  </conditionalFormatting>
  <conditionalFormatting sqref="AH7:AJ8">
    <cfRule type="expression" dxfId="1077" priority="57" stopIfTrue="1">
      <formula>AND($A$1&lt;&gt;"",SEARCH("igual o mayor",AH7)&gt;0)</formula>
    </cfRule>
    <cfRule type="expression" dxfId="1076" priority="63" stopIfTrue="1">
      <formula>AND($A$1&lt;&gt;"",SEARCH("la pregunta",AH7)&gt;0)</formula>
    </cfRule>
    <cfRule type="expression" dxfId="1075" priority="62" stopIfTrue="1">
      <formula>AND($A$1&lt;&gt;"",SUM(AH7)&gt;0)</formula>
    </cfRule>
    <cfRule type="expression" dxfId="1074" priority="61" stopIfTrue="1">
      <formula>AND($A$1&lt;&gt;"",SEARCH("no puede registrar",AH7)&gt;0)</formula>
    </cfRule>
    <cfRule type="expression" dxfId="1073" priority="60" stopIfTrue="1">
      <formula>AND($A$1&lt;&gt;"",SEARCH("en blanco",AH7)&gt;0)</formula>
    </cfRule>
    <cfRule type="expression" dxfId="1072" priority="59" stopIfTrue="1">
      <formula>AND($A$1&lt;&gt;"",SEARCH("pase a la pregunta",AH7)&gt;0)</formula>
    </cfRule>
    <cfRule type="expression" dxfId="1071" priority="58" stopIfTrue="1">
      <formula>AND($A$1&lt;&gt;"",SEARCH("igual o menor",AH7)&gt;0)</formula>
    </cfRule>
  </conditionalFormatting>
  <conditionalFormatting sqref="AH8:AJ8">
    <cfRule type="expression" dxfId="1070" priority="52" stopIfTrue="1">
      <formula>AND($A$1&lt;&gt;"",SEARCH("pase a la pregunta",AH8)&gt;0)</formula>
    </cfRule>
    <cfRule type="expression" dxfId="1069" priority="53" stopIfTrue="1">
      <formula>AND($A$1&lt;&gt;"",SEARCH("en blanco",AH8)&gt;0)</formula>
    </cfRule>
    <cfRule type="expression" dxfId="1068" priority="55" stopIfTrue="1">
      <formula>AND($A$1&lt;&gt;"",SUM(AH8)&gt;0)</formula>
    </cfRule>
    <cfRule type="expression" dxfId="1067" priority="56" stopIfTrue="1">
      <formula>AND($A$1&lt;&gt;"",SEARCH("la pregunta",AH8)&gt;0)</formula>
    </cfRule>
    <cfRule type="expression" dxfId="1066" priority="50" stopIfTrue="1">
      <formula>AND($A$1&lt;&gt;"",SEARCH("igual o mayor",AH8)&gt;0)</formula>
    </cfRule>
    <cfRule type="expression" dxfId="1065" priority="54" stopIfTrue="1">
      <formula>AND($A$1&lt;&gt;"",SEARCH("no puede registrar",AH8)&gt;0)</formula>
    </cfRule>
    <cfRule type="expression" dxfId="1064" priority="51" stopIfTrue="1">
      <formula>AND($A$1&lt;&gt;"",SEARCH("igual o menor",AH8)&gt;0)</formula>
    </cfRule>
  </conditionalFormatting>
  <conditionalFormatting sqref="AH8:AJ9">
    <cfRule type="expression" dxfId="1063" priority="29" stopIfTrue="1">
      <formula>AND($A$1&lt;&gt;"",SEARCH("igual o mayor",AH8)&gt;0)</formula>
    </cfRule>
    <cfRule type="expression" dxfId="1062" priority="35" stopIfTrue="1">
      <formula>AND($A$1&lt;&gt;"",SEARCH("la pregunta",AH8)&gt;0)</formula>
    </cfRule>
    <cfRule type="expression" dxfId="1061" priority="34" stopIfTrue="1">
      <formula>AND($A$1&lt;&gt;"",SUM(AH8)&gt;0)</formula>
    </cfRule>
    <cfRule type="expression" dxfId="1060" priority="33" stopIfTrue="1">
      <formula>AND($A$1&lt;&gt;"",SEARCH("no puede registrar",AH8)&gt;0)</formula>
    </cfRule>
    <cfRule type="expression" dxfId="1059" priority="32" stopIfTrue="1">
      <formula>AND($A$1&lt;&gt;"",SEARCH("en blanco",AH8)&gt;0)</formula>
    </cfRule>
    <cfRule type="expression" dxfId="1058" priority="31" stopIfTrue="1">
      <formula>AND($A$1&lt;&gt;"",SEARCH("pase a la pregunta",AH8)&gt;0)</formula>
    </cfRule>
    <cfRule type="expression" dxfId="1057" priority="30" stopIfTrue="1">
      <formula>AND($A$1&lt;&gt;"",SEARCH("igual o menor",AH8)&gt;0)</formula>
    </cfRule>
  </conditionalFormatting>
  <conditionalFormatting sqref="AH10:AJ10 AH6:AJ6">
    <cfRule type="expression" dxfId="1056" priority="113" stopIfTrue="1">
      <formula>AND($A$1&lt;&gt;"",SEARCH("igual o mayor",AH6)&gt;0)</formula>
    </cfRule>
  </conditionalFormatting>
  <conditionalFormatting sqref="AH10:AJ12">
    <cfRule type="expression" dxfId="1055" priority="105" stopIfTrue="1">
      <formula>AND($A$1&lt;&gt;"",SEARCH("la pregunta",AH10)&gt;0)</formula>
    </cfRule>
    <cfRule type="expression" dxfId="1054" priority="104" stopIfTrue="1">
      <formula>AND($A$1&lt;&gt;"",SUM(AH10)&gt;0)</formula>
    </cfRule>
    <cfRule type="expression" dxfId="1053" priority="103" stopIfTrue="1">
      <formula>AND($A$1&lt;&gt;"",SEARCH("no puede registrar",AH10)&gt;0)</formula>
    </cfRule>
    <cfRule type="expression" dxfId="1052" priority="102" stopIfTrue="1">
      <formula>AND($A$1&lt;&gt;"",SEARCH("en blanco",AH10)&gt;0)</formula>
    </cfRule>
    <cfRule type="expression" dxfId="1051" priority="101" stopIfTrue="1">
      <formula>AND($A$1&lt;&gt;"",SEARCH("pase a la pregunta",AH10)&gt;0)</formula>
    </cfRule>
    <cfRule type="expression" dxfId="1050" priority="100" stopIfTrue="1">
      <formula>AND($A$1&lt;&gt;"",SEARCH("igual o menor",AH10)&gt;0)</formula>
    </cfRule>
    <cfRule type="expression" dxfId="1049" priority="99" stopIfTrue="1">
      <formula>AND($A$1&lt;&gt;"",SEARCH("igual o mayor",AH10)&gt;0)</formula>
    </cfRule>
  </conditionalFormatting>
  <conditionalFormatting sqref="AH11:AJ12">
    <cfRule type="expression" dxfId="1048" priority="92" stopIfTrue="1">
      <formula>AND($A$1&lt;&gt;"",SEARCH("igual o mayor",AH11)&gt;0)</formula>
    </cfRule>
    <cfRule type="expression" dxfId="1047" priority="94" stopIfTrue="1">
      <formula>AND($A$1&lt;&gt;"",SEARCH("pase a la pregunta",AH11)&gt;0)</formula>
    </cfRule>
    <cfRule type="expression" dxfId="1046" priority="95" stopIfTrue="1">
      <formula>AND($A$1&lt;&gt;"",SEARCH("en blanco",AH11)&gt;0)</formula>
    </cfRule>
    <cfRule type="expression" dxfId="1045" priority="96" stopIfTrue="1">
      <formula>AND($A$1&lt;&gt;"",SEARCH("no puede registrar",AH11)&gt;0)</formula>
    </cfRule>
    <cfRule type="expression" dxfId="1044" priority="97" stopIfTrue="1">
      <formula>AND($A$1&lt;&gt;"",SUM(AH11)&gt;0)</formula>
    </cfRule>
    <cfRule type="expression" dxfId="1043" priority="98" stopIfTrue="1">
      <formula>AND($A$1&lt;&gt;"",SEARCH("la pregunta",AH11)&gt;0)</formula>
    </cfRule>
    <cfRule type="expression" dxfId="1042" priority="85" stopIfTrue="1">
      <formula>AND($A$1&lt;&gt;"",SEARCH("igual o mayor",AH11)&gt;0)</formula>
    </cfRule>
    <cfRule type="expression" dxfId="1041" priority="86" stopIfTrue="1">
      <formula>AND($A$1&lt;&gt;"",SEARCH("igual o menor",AH11)&gt;0)</formula>
    </cfRule>
    <cfRule type="expression" dxfId="1040" priority="87" stopIfTrue="1">
      <formula>AND($A$1&lt;&gt;"",SEARCH("pase a la pregunta",AH11)&gt;0)</formula>
    </cfRule>
    <cfRule type="expression" dxfId="1039" priority="88" stopIfTrue="1">
      <formula>AND($A$1&lt;&gt;"",SEARCH("en blanco",AH11)&gt;0)</formula>
    </cfRule>
    <cfRule type="expression" dxfId="1038" priority="89" stopIfTrue="1">
      <formula>AND($A$1&lt;&gt;"",SEARCH("no puede registrar",AH11)&gt;0)</formula>
    </cfRule>
    <cfRule type="expression" dxfId="1037" priority="90" stopIfTrue="1">
      <formula>AND($A$1&lt;&gt;"",SUM(AH11)&gt;0)</formula>
    </cfRule>
    <cfRule type="expression" dxfId="1036" priority="91" stopIfTrue="1">
      <formula>AND($A$1&lt;&gt;"",SEARCH("la pregunta",AH11)&gt;0)</formula>
    </cfRule>
    <cfRule type="expression" dxfId="1035" priority="93" stopIfTrue="1">
      <formula>AND($A$1&lt;&gt;"",SEARCH("igual o menor",AH11)&gt;0)</formula>
    </cfRule>
  </conditionalFormatting>
  <conditionalFormatting sqref="AI9">
    <cfRule type="expression" dxfId="1034" priority="20" stopIfTrue="1">
      <formula>AND($A$1&lt;&gt;"",SUM(AI9)&gt;0)</formula>
    </cfRule>
    <cfRule type="expression" dxfId="1033" priority="19" stopIfTrue="1">
      <formula>AND($A$1&lt;&gt;"",SEARCH("no puede registrar",AI9)&gt;0)</formula>
    </cfRule>
    <cfRule type="expression" dxfId="1032" priority="18" stopIfTrue="1">
      <formula>AND($A$1&lt;&gt;"",SEARCH("en blanco",AI9)&gt;0)</formula>
    </cfRule>
    <cfRule type="expression" dxfId="1031" priority="17" stopIfTrue="1">
      <formula>AND($A$1&lt;&gt;"",SEARCH("pase a la pregunta",AI9)&gt;0)</formula>
    </cfRule>
    <cfRule type="expression" dxfId="1030" priority="16" stopIfTrue="1">
      <formula>AND($A$1&lt;&gt;"",SEARCH("igual o menor",AI9)&gt;0)</formula>
    </cfRule>
    <cfRule type="expression" dxfId="1029" priority="22" stopIfTrue="1">
      <formula>AND($A$1&lt;&gt;"",SEARCH("igual o mayor",AI9)&gt;0)</formula>
    </cfRule>
    <cfRule type="expression" dxfId="1028" priority="15" stopIfTrue="1">
      <formula>AND($A$1&lt;&gt;"",SEARCH("igual o mayor",AI9)&gt;0)</formula>
    </cfRule>
    <cfRule type="expression" dxfId="1027" priority="28" stopIfTrue="1">
      <formula>AND($A$1&lt;&gt;"",SEARCH("la pregunta",AI9)&gt;0)</formula>
    </cfRule>
    <cfRule type="expression" dxfId="1026" priority="27" stopIfTrue="1">
      <formula>AND($A$1&lt;&gt;"",SUM(AI9)&gt;0)</formula>
    </cfRule>
    <cfRule type="expression" dxfId="1025" priority="26" stopIfTrue="1">
      <formula>AND($A$1&lt;&gt;"",SEARCH("no puede registrar",AI9)&gt;0)</formula>
    </cfRule>
    <cfRule type="expression" dxfId="1024" priority="25" stopIfTrue="1">
      <formula>AND($A$1&lt;&gt;"",SEARCH("en blanco",AI9)&gt;0)</formula>
    </cfRule>
    <cfRule type="expression" dxfId="1023" priority="24" stopIfTrue="1">
      <formula>AND($A$1&lt;&gt;"",SEARCH("pase a la pregunta",AI9)&gt;0)</formula>
    </cfRule>
    <cfRule type="expression" dxfId="1022" priority="23" stopIfTrue="1">
      <formula>AND($A$1&lt;&gt;"",SEARCH("igual o menor",AI9)&gt;0)</formula>
    </cfRule>
    <cfRule type="expression" dxfId="1021" priority="21" stopIfTrue="1">
      <formula>AND($A$1&lt;&gt;"",SEARCH("la pregunta",AI9)&gt;0)</formula>
    </cfRule>
  </conditionalFormatting>
  <hyperlinks>
    <hyperlink ref="B9" location="Presentación!AA7" display="Presentación"/>
    <hyperlink ref="B11" location="Informantes!AA7" display="Informantes"/>
    <hyperlink ref="B13" location="Participantes!BF7" display="Participantes"/>
    <hyperlink ref="X15" location="CNIJE_2025_M7_Secc1!AA7" display="Preguntas 1.1 a 1.3"/>
    <hyperlink ref="B17" location="CNIJE_2025_M7_Secc2!AA7" display="Sección II. Recursos humanos"/>
    <hyperlink ref="X17" location="CNIJE_2025_M7_Secc2!AA7" display="Preguntas 2.1 a 2.19"/>
    <hyperlink ref="B19" location="CNIJE_2025_M7_Secc3!AA7" display="Sección III. Recursos presupuestales"/>
    <hyperlink ref="X19" location="CNIJE_2025_M7_Secc3!AA7" display="Preguntas 3.1 a 3.3"/>
    <hyperlink ref="B21" location="CNIJE_2025_M7_Secc4!AA7" display="Sección IV. Informes, fuentes de información y registros"/>
    <hyperlink ref="X21" location="CNIJE_2025_M7_Secc4!AA7" display="Preguntas 4.1 y 4.2"/>
    <hyperlink ref="B23" location="CNIJE_2025_M7_Secc5!AA7" display="Sección V. Ejercicio de la función de defensoría pública"/>
    <hyperlink ref="X23" location="CNIJE_2025_M7_Secc5!AA7" display="Preguntas 5.1 a 5.19"/>
    <hyperlink ref="B25" location="CNIJE_2025_M7_Secc6!AA7" display="Sección VI. Ejercicio de la función de asesoría jurídica"/>
    <hyperlink ref="X25" location="CNIJE_2025_M7_Secc6!AA7" display="Preguntas 6.1 a 6.19"/>
    <hyperlink ref="B27" location="Complemento!AI7" display="Complemento. Tipo de posesión, ubicación geográfica, horario de atención y datos de contacto de las unidades de defensoría pública y/ o de asesoría jurídica"/>
    <hyperlink ref="B29" location="Glosario!AA7" display="Glosario"/>
    <hyperlink ref="X15:AD15" location="CNGE_2026_M4_Secc1!AA7" display="Preguntas 1.1 a 1.3"/>
    <hyperlink ref="B17:U17" location="CNGE_2026_M4_Secc2!AA7" display="Sección II. Recursos humanos"/>
    <hyperlink ref="X17:AD17" location="CNGE_2026_M4_Secc2!AA7" display="Preguntas 2.1 a 2.21"/>
    <hyperlink ref="B19:U19" location="CNGE_2026_M4_Secc3!AA7" display="Sección III. Recursos presupuestales"/>
    <hyperlink ref="X19:AD19" location="CNGE_2026_M4_Secc3!AA7" display="Preguntas 3.1 a 3.3"/>
    <hyperlink ref="B21:U21" location="CNGE_2026_M4_Secc4!AA7" display="Sección IV. Informes, fuentes de información y registros"/>
    <hyperlink ref="X21:AD21" location="CNGE_2026_M4_Secc4!AA7" display="Preguntas 4.1 a 4.3"/>
    <hyperlink ref="B23:U23" location="CNGE_2026_M4_Secc5!AA7" display="Sección V. Ejercicio de la función de defensoría pública"/>
    <hyperlink ref="X23:AD23" location="CNGE_2026_M4_Secc5!AA7" display="Preguntas 5.1 a 5.20"/>
    <hyperlink ref="B25:U25" location="CNGE_2026_M4_Secc6!AA7" display="Sección VI. Ejercicio de la función de asesoría jurídica"/>
    <hyperlink ref="X25:AD25" location="CNGE_2026_M4_Secc6!AA7" display="Preguntas 6.1 a 6.20"/>
    <hyperlink ref="B15" location="CNIJE_2025_M7_Secc1!AA7" display="Sección I. Estructura organizacional e infraestructura"/>
    <hyperlink ref="B15:U15" location="CNGE_2026_M4_Secc1!AA7" display="Sección I. Estructura organizacional e infraestructura"/>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Índice</oddHeader>
    <oddFooter>&amp;LCenso Nacional de Gobiernos Estatales 2026&amp;R&amp;P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FK1013"/>
  <sheetViews>
    <sheetView showGridLines="0" view="pageBreakPreview" zoomScale="120" zoomScaleNormal="100" zoomScaleSheetLayoutView="120" workbookViewId="0"/>
  </sheetViews>
  <sheetFormatPr baseColWidth="10" defaultColWidth="0" defaultRowHeight="15" customHeight="1" zeroHeight="1"/>
  <cols>
    <col min="1" max="1" width="5.7109375" style="36" customWidth="1"/>
    <col min="2" max="30" width="3.7109375" style="1" customWidth="1"/>
    <col min="31" max="31" width="5.7109375" style="27" customWidth="1"/>
    <col min="32" max="167" width="0" style="1" hidden="1" customWidth="1"/>
    <col min="168" max="16384" width="13.7109375" style="1" hidden="1"/>
  </cols>
  <sheetData>
    <row r="1" spans="1:31" ht="173.25" customHeight="1">
      <c r="B1" s="714"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1:31" ht="15" customHeight="1"/>
    <row r="3" spans="1:31" ht="45" customHeight="1">
      <c r="B3" s="709" t="s">
        <v>1</v>
      </c>
      <c r="C3" s="708"/>
      <c r="D3" s="708"/>
      <c r="E3" s="708"/>
      <c r="F3" s="708"/>
      <c r="G3" s="708"/>
      <c r="H3" s="708"/>
      <c r="I3" s="708"/>
      <c r="J3" s="708"/>
      <c r="K3" s="708"/>
      <c r="L3" s="708"/>
      <c r="M3" s="708"/>
      <c r="N3" s="708"/>
      <c r="O3" s="708"/>
      <c r="P3" s="708"/>
      <c r="Q3" s="708"/>
      <c r="R3" s="708"/>
      <c r="S3" s="708"/>
      <c r="T3" s="708"/>
      <c r="U3" s="708"/>
      <c r="V3" s="708"/>
      <c r="W3" s="708"/>
      <c r="X3" s="708"/>
      <c r="Y3" s="708"/>
      <c r="Z3" s="708"/>
      <c r="AA3" s="708"/>
      <c r="AB3" s="708"/>
      <c r="AC3" s="708"/>
      <c r="AD3" s="708"/>
    </row>
    <row r="4" spans="1:31" ht="15" customHeight="1"/>
    <row r="5" spans="1:31" ht="45" customHeight="1">
      <c r="B5" s="709" t="s">
        <v>18</v>
      </c>
      <c r="C5" s="708"/>
      <c r="D5" s="708"/>
      <c r="E5" s="708"/>
      <c r="F5" s="708"/>
      <c r="G5" s="708"/>
      <c r="H5" s="708"/>
      <c r="I5" s="708"/>
      <c r="J5" s="708"/>
      <c r="K5" s="708"/>
      <c r="L5" s="708"/>
      <c r="M5" s="708"/>
      <c r="N5" s="708"/>
      <c r="O5" s="708"/>
      <c r="P5" s="708"/>
      <c r="Q5" s="708"/>
      <c r="R5" s="708"/>
      <c r="S5" s="708"/>
      <c r="T5" s="708"/>
      <c r="U5" s="708"/>
      <c r="V5" s="708"/>
      <c r="W5" s="708"/>
      <c r="X5" s="708"/>
      <c r="Y5" s="708"/>
      <c r="Z5" s="708"/>
      <c r="AA5" s="708"/>
      <c r="AB5" s="708"/>
      <c r="AC5" s="708"/>
      <c r="AD5" s="708"/>
    </row>
    <row r="6" spans="1:31" ht="15" customHeight="1"/>
    <row r="7" spans="1:31" ht="15" customHeight="1" thickBot="1">
      <c r="B7" s="2" t="s">
        <v>3</v>
      </c>
      <c r="C7" s="38"/>
      <c r="D7" s="38"/>
      <c r="E7" s="38"/>
      <c r="F7" s="38"/>
      <c r="G7" s="38"/>
      <c r="H7" s="38"/>
      <c r="I7" s="38"/>
      <c r="J7" s="38"/>
      <c r="K7" s="38"/>
      <c r="L7" s="38"/>
      <c r="M7" s="38"/>
      <c r="N7" s="2" t="s">
        <v>4</v>
      </c>
      <c r="O7" s="38"/>
      <c r="AA7" s="735" t="s">
        <v>2</v>
      </c>
      <c r="AB7" s="708"/>
      <c r="AC7" s="708"/>
      <c r="AD7" s="708"/>
      <c r="AE7" s="1"/>
    </row>
    <row r="8" spans="1:31" ht="15" customHeight="1" thickBot="1">
      <c r="B8" s="710" t="str">
        <f>IF(Presentación!B8="","",Presentación!B8)</f>
        <v>Veracruz de Ignacio de la Llave</v>
      </c>
      <c r="C8" s="712"/>
      <c r="D8" s="712"/>
      <c r="E8" s="712"/>
      <c r="F8" s="712"/>
      <c r="G8" s="712"/>
      <c r="H8" s="712"/>
      <c r="I8" s="712"/>
      <c r="J8" s="712"/>
      <c r="K8" s="712"/>
      <c r="L8" s="711"/>
      <c r="M8" s="37"/>
      <c r="N8" s="710" t="str">
        <f>IF(Presentación!N8="","",Presentación!N8)</f>
        <v>230</v>
      </c>
      <c r="O8" s="711"/>
      <c r="AE8" s="1"/>
    </row>
    <row r="9" spans="1:31" ht="15" customHeight="1">
      <c r="AE9" s="1"/>
    </row>
    <row r="10" spans="1:31" ht="15" customHeight="1">
      <c r="A10" s="25"/>
      <c r="B10" s="870" t="s">
        <v>5056</v>
      </c>
      <c r="C10" s="1119"/>
      <c r="D10" s="1119"/>
      <c r="E10" s="1119"/>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19"/>
      <c r="AB10" s="1119"/>
      <c r="AC10" s="1119"/>
      <c r="AD10" s="1120"/>
    </row>
    <row r="11" spans="1:31" ht="48" customHeight="1">
      <c r="A11" s="25"/>
      <c r="B11" s="540"/>
      <c r="C11" s="857" t="s">
        <v>6087</v>
      </c>
      <c r="D11" s="708"/>
      <c r="E11" s="708"/>
      <c r="F11" s="708"/>
      <c r="G11" s="708"/>
      <c r="H11" s="708"/>
      <c r="I11" s="708"/>
      <c r="J11" s="708"/>
      <c r="K11" s="708"/>
      <c r="L11" s="708"/>
      <c r="M11" s="708"/>
      <c r="N11" s="708"/>
      <c r="O11" s="708"/>
      <c r="P11" s="708"/>
      <c r="Q11" s="708"/>
      <c r="R11" s="708"/>
      <c r="S11" s="708"/>
      <c r="T11" s="708"/>
      <c r="U11" s="708"/>
      <c r="V11" s="708"/>
      <c r="W11" s="708"/>
      <c r="X11" s="708"/>
      <c r="Y11" s="708"/>
      <c r="Z11" s="708"/>
      <c r="AA11" s="708"/>
      <c r="AB11" s="708"/>
      <c r="AC11" s="708"/>
      <c r="AD11" s="776"/>
    </row>
    <row r="12" spans="1:31" ht="24" customHeight="1">
      <c r="A12" s="25"/>
      <c r="B12" s="540"/>
      <c r="C12" s="871" t="s">
        <v>5058</v>
      </c>
      <c r="D12" s="708"/>
      <c r="E12" s="708"/>
      <c r="F12" s="708"/>
      <c r="G12" s="708"/>
      <c r="H12" s="708"/>
      <c r="I12" s="708"/>
      <c r="J12" s="708"/>
      <c r="K12" s="708"/>
      <c r="L12" s="708"/>
      <c r="M12" s="708"/>
      <c r="N12" s="708"/>
      <c r="O12" s="708"/>
      <c r="P12" s="708"/>
      <c r="Q12" s="708"/>
      <c r="R12" s="708"/>
      <c r="S12" s="708"/>
      <c r="T12" s="708"/>
      <c r="U12" s="708"/>
      <c r="V12" s="708"/>
      <c r="W12" s="708"/>
      <c r="X12" s="708"/>
      <c r="Y12" s="708"/>
      <c r="Z12" s="708"/>
      <c r="AA12" s="708"/>
      <c r="AB12" s="708"/>
      <c r="AC12" s="708"/>
      <c r="AD12" s="855"/>
    </row>
    <row r="13" spans="1:31" ht="48" customHeight="1">
      <c r="A13" s="25"/>
      <c r="B13" s="540"/>
      <c r="C13" s="854" t="s">
        <v>5059</v>
      </c>
      <c r="D13" s="708"/>
      <c r="E13" s="708"/>
      <c r="F13" s="708"/>
      <c r="G13" s="708"/>
      <c r="H13" s="708"/>
      <c r="I13" s="708"/>
      <c r="J13" s="708"/>
      <c r="K13" s="708"/>
      <c r="L13" s="708"/>
      <c r="M13" s="708"/>
      <c r="N13" s="708"/>
      <c r="O13" s="708"/>
      <c r="P13" s="708"/>
      <c r="Q13" s="708"/>
      <c r="R13" s="708"/>
      <c r="S13" s="708"/>
      <c r="T13" s="708"/>
      <c r="U13" s="708"/>
      <c r="V13" s="708"/>
      <c r="W13" s="708"/>
      <c r="X13" s="708"/>
      <c r="Y13" s="708"/>
      <c r="Z13" s="708"/>
      <c r="AA13" s="708"/>
      <c r="AB13" s="708"/>
      <c r="AC13" s="708"/>
      <c r="AD13" s="855"/>
    </row>
    <row r="14" spans="1:31" ht="24" customHeight="1">
      <c r="A14" s="25"/>
      <c r="B14" s="540"/>
      <c r="C14" s="774" t="s">
        <v>6504</v>
      </c>
      <c r="D14" s="728"/>
      <c r="E14" s="728"/>
      <c r="F14" s="728"/>
      <c r="G14" s="728"/>
      <c r="H14" s="728"/>
      <c r="I14" s="728"/>
      <c r="J14" s="728"/>
      <c r="K14" s="728"/>
      <c r="L14" s="728"/>
      <c r="M14" s="728"/>
      <c r="N14" s="728"/>
      <c r="O14" s="728"/>
      <c r="P14" s="728"/>
      <c r="Q14" s="728"/>
      <c r="R14" s="728"/>
      <c r="S14" s="728"/>
      <c r="T14" s="728"/>
      <c r="U14" s="728"/>
      <c r="V14" s="728"/>
      <c r="W14" s="728"/>
      <c r="X14" s="728"/>
      <c r="Y14" s="728"/>
      <c r="Z14" s="728"/>
      <c r="AA14" s="728"/>
      <c r="AB14" s="728"/>
      <c r="AC14" s="728"/>
      <c r="AD14" s="776"/>
    </row>
    <row r="15" spans="1:31" ht="24" customHeight="1">
      <c r="A15" s="25"/>
      <c r="B15" s="540"/>
      <c r="C15" s="1106" t="s">
        <v>6505</v>
      </c>
      <c r="D15" s="708"/>
      <c r="E15" s="708"/>
      <c r="F15" s="708"/>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76"/>
    </row>
    <row r="16" spans="1:31" ht="24" customHeight="1">
      <c r="A16" s="25"/>
      <c r="B16" s="43"/>
      <c r="C16" s="774" t="s">
        <v>6506</v>
      </c>
      <c r="D16" s="708"/>
      <c r="E16" s="708"/>
      <c r="F16" s="708"/>
      <c r="G16" s="708"/>
      <c r="H16" s="708"/>
      <c r="I16" s="708"/>
      <c r="J16" s="708"/>
      <c r="K16" s="708"/>
      <c r="L16" s="708"/>
      <c r="M16" s="708"/>
      <c r="N16" s="708"/>
      <c r="O16" s="708"/>
      <c r="P16" s="708"/>
      <c r="Q16" s="708"/>
      <c r="R16" s="708"/>
      <c r="S16" s="708"/>
      <c r="T16" s="708"/>
      <c r="U16" s="708"/>
      <c r="V16" s="708"/>
      <c r="W16" s="708"/>
      <c r="X16" s="708"/>
      <c r="Y16" s="708"/>
      <c r="Z16" s="708"/>
      <c r="AA16" s="708"/>
      <c r="AB16" s="708"/>
      <c r="AC16" s="708"/>
      <c r="AD16" s="776"/>
    </row>
    <row r="17" spans="1:30" ht="36" customHeight="1">
      <c r="A17" s="25"/>
      <c r="B17" s="686"/>
      <c r="C17" s="857" t="s">
        <v>6507</v>
      </c>
      <c r="D17" s="708"/>
      <c r="E17" s="708"/>
      <c r="F17" s="708"/>
      <c r="G17" s="708"/>
      <c r="H17" s="708"/>
      <c r="I17" s="708"/>
      <c r="J17" s="708"/>
      <c r="K17" s="708"/>
      <c r="L17" s="708"/>
      <c r="M17" s="708"/>
      <c r="N17" s="708"/>
      <c r="O17" s="708"/>
      <c r="P17" s="708"/>
      <c r="Q17" s="708"/>
      <c r="R17" s="708"/>
      <c r="S17" s="708"/>
      <c r="T17" s="708"/>
      <c r="U17" s="708"/>
      <c r="V17" s="708"/>
      <c r="W17" s="708"/>
      <c r="X17" s="708"/>
      <c r="Y17" s="708"/>
      <c r="Z17" s="708"/>
      <c r="AA17" s="708"/>
      <c r="AB17" s="708"/>
      <c r="AC17" s="708"/>
      <c r="AD17" s="776"/>
    </row>
    <row r="18" spans="1:30" ht="48" customHeight="1">
      <c r="A18" s="25"/>
      <c r="B18" s="685"/>
      <c r="C18" s="857" t="s">
        <v>6508</v>
      </c>
      <c r="D18" s="1094"/>
      <c r="E18" s="1094"/>
      <c r="F18" s="1094"/>
      <c r="G18" s="1094"/>
      <c r="H18" s="1094"/>
      <c r="I18" s="1094"/>
      <c r="J18" s="1094"/>
      <c r="K18" s="1094"/>
      <c r="L18" s="1094"/>
      <c r="M18" s="1094"/>
      <c r="N18" s="1094"/>
      <c r="O18" s="1094"/>
      <c r="P18" s="1094"/>
      <c r="Q18" s="1094"/>
      <c r="R18" s="1094"/>
      <c r="S18" s="1094"/>
      <c r="T18" s="1094"/>
      <c r="U18" s="1094"/>
      <c r="V18" s="1094"/>
      <c r="W18" s="1094"/>
      <c r="X18" s="1094"/>
      <c r="Y18" s="1094"/>
      <c r="Z18" s="1094"/>
      <c r="AA18" s="1094"/>
      <c r="AB18" s="1094"/>
      <c r="AC18" s="1094"/>
      <c r="AD18" s="776"/>
    </row>
    <row r="19" spans="1:30" ht="24" customHeight="1">
      <c r="A19" s="25"/>
      <c r="B19" s="540"/>
      <c r="C19" s="774" t="s">
        <v>6509</v>
      </c>
      <c r="D19" s="708"/>
      <c r="E19" s="708"/>
      <c r="F19" s="708"/>
      <c r="G19" s="708"/>
      <c r="H19" s="708"/>
      <c r="I19" s="708"/>
      <c r="J19" s="708"/>
      <c r="K19" s="708"/>
      <c r="L19" s="708"/>
      <c r="M19" s="708"/>
      <c r="N19" s="708"/>
      <c r="O19" s="708"/>
      <c r="P19" s="708"/>
      <c r="Q19" s="708"/>
      <c r="R19" s="708"/>
      <c r="S19" s="708"/>
      <c r="T19" s="708"/>
      <c r="U19" s="708"/>
      <c r="V19" s="708"/>
      <c r="W19" s="708"/>
      <c r="X19" s="708"/>
      <c r="Y19" s="708"/>
      <c r="Z19" s="708"/>
      <c r="AA19" s="708"/>
      <c r="AB19" s="708"/>
      <c r="AC19" s="708"/>
      <c r="AD19" s="776"/>
    </row>
    <row r="20" spans="1:30" ht="24" customHeight="1">
      <c r="A20" s="25"/>
      <c r="B20" s="43"/>
      <c r="C20" s="857" t="s">
        <v>6510</v>
      </c>
      <c r="D20" s="708"/>
      <c r="E20" s="708"/>
      <c r="F20" s="708"/>
      <c r="G20" s="708"/>
      <c r="H20" s="708"/>
      <c r="I20" s="708"/>
      <c r="J20" s="708"/>
      <c r="K20" s="708"/>
      <c r="L20" s="708"/>
      <c r="M20" s="708"/>
      <c r="N20" s="708"/>
      <c r="O20" s="708"/>
      <c r="P20" s="708"/>
      <c r="Q20" s="708"/>
      <c r="R20" s="708"/>
      <c r="S20" s="708"/>
      <c r="T20" s="708"/>
      <c r="U20" s="708"/>
      <c r="V20" s="708"/>
      <c r="W20" s="708"/>
      <c r="X20" s="708"/>
      <c r="Y20" s="708"/>
      <c r="Z20" s="708"/>
      <c r="AA20" s="708"/>
      <c r="AB20" s="708"/>
      <c r="AC20" s="708"/>
      <c r="AD20" s="776"/>
    </row>
    <row r="21" spans="1:30" ht="36" customHeight="1">
      <c r="A21" s="25"/>
      <c r="B21" s="461"/>
      <c r="C21" s="774" t="s">
        <v>6511</v>
      </c>
      <c r="D21" s="708"/>
      <c r="E21" s="708"/>
      <c r="F21" s="708"/>
      <c r="G21" s="708"/>
      <c r="H21" s="708"/>
      <c r="I21" s="708"/>
      <c r="J21" s="708"/>
      <c r="K21" s="708"/>
      <c r="L21" s="708"/>
      <c r="M21" s="708"/>
      <c r="N21" s="708"/>
      <c r="O21" s="708"/>
      <c r="P21" s="708"/>
      <c r="Q21" s="708"/>
      <c r="R21" s="708"/>
      <c r="S21" s="708"/>
      <c r="T21" s="708"/>
      <c r="U21" s="708"/>
      <c r="V21" s="708"/>
      <c r="W21" s="708"/>
      <c r="X21" s="708"/>
      <c r="Y21" s="708"/>
      <c r="Z21" s="708"/>
      <c r="AA21" s="708"/>
      <c r="AB21" s="708"/>
      <c r="AC21" s="708"/>
      <c r="AD21" s="776"/>
    </row>
    <row r="22" spans="1:30" ht="48" customHeight="1">
      <c r="A22" s="25"/>
      <c r="B22" s="461"/>
      <c r="C22" s="774" t="s">
        <v>6512</v>
      </c>
      <c r="D22" s="708"/>
      <c r="E22" s="708"/>
      <c r="F22" s="708"/>
      <c r="G22" s="708"/>
      <c r="H22" s="708"/>
      <c r="I22" s="708"/>
      <c r="J22" s="708"/>
      <c r="K22" s="708"/>
      <c r="L22" s="708"/>
      <c r="M22" s="708"/>
      <c r="N22" s="708"/>
      <c r="O22" s="708"/>
      <c r="P22" s="708"/>
      <c r="Q22" s="708"/>
      <c r="R22" s="708"/>
      <c r="S22" s="708"/>
      <c r="T22" s="708"/>
      <c r="U22" s="708"/>
      <c r="V22" s="708"/>
      <c r="W22" s="708"/>
      <c r="X22" s="708"/>
      <c r="Y22" s="708"/>
      <c r="Z22" s="708"/>
      <c r="AA22" s="708"/>
      <c r="AB22" s="708"/>
      <c r="AC22" s="708"/>
      <c r="AD22" s="776"/>
    </row>
    <row r="23" spans="1:30" ht="15" customHeight="1">
      <c r="A23" s="25"/>
      <c r="B23" s="83"/>
      <c r="C23" s="781" t="s">
        <v>6513</v>
      </c>
      <c r="D23" s="782"/>
      <c r="E23" s="782"/>
      <c r="F23" s="782"/>
      <c r="G23" s="782"/>
      <c r="H23" s="782"/>
      <c r="I23" s="782"/>
      <c r="J23" s="782"/>
      <c r="K23" s="782"/>
      <c r="L23" s="782"/>
      <c r="M23" s="782"/>
      <c r="N23" s="782"/>
      <c r="O23" s="782"/>
      <c r="P23" s="782"/>
      <c r="Q23" s="782"/>
      <c r="R23" s="782"/>
      <c r="S23" s="782"/>
      <c r="T23" s="782"/>
      <c r="U23" s="782"/>
      <c r="V23" s="782"/>
      <c r="W23" s="782"/>
      <c r="X23" s="782"/>
      <c r="Y23" s="782"/>
      <c r="Z23" s="782"/>
      <c r="AA23" s="782"/>
      <c r="AB23" s="782"/>
      <c r="AC23" s="782"/>
      <c r="AD23" s="783"/>
    </row>
    <row r="24" spans="1:30" ht="15" customHeight="1">
      <c r="A24" s="25"/>
      <c r="B24" s="870" t="s">
        <v>5064</v>
      </c>
      <c r="C24" s="859"/>
      <c r="D24" s="859"/>
      <c r="E24" s="859"/>
      <c r="F24" s="859"/>
      <c r="G24" s="859"/>
      <c r="H24" s="859"/>
      <c r="I24" s="859"/>
      <c r="J24" s="859"/>
      <c r="K24" s="859"/>
      <c r="L24" s="859"/>
      <c r="M24" s="859"/>
      <c r="N24" s="859"/>
      <c r="O24" s="859"/>
      <c r="P24" s="859"/>
      <c r="Q24" s="859"/>
      <c r="R24" s="859"/>
      <c r="S24" s="859"/>
      <c r="T24" s="859"/>
      <c r="U24" s="859"/>
      <c r="V24" s="859"/>
      <c r="W24" s="859"/>
      <c r="X24" s="859"/>
      <c r="Y24" s="859"/>
      <c r="Z24" s="859"/>
      <c r="AA24" s="859"/>
      <c r="AB24" s="859"/>
      <c r="AC24" s="859"/>
      <c r="AD24" s="860"/>
    </row>
    <row r="25" spans="1:30" ht="48" customHeight="1">
      <c r="A25" s="25"/>
      <c r="B25" s="461"/>
      <c r="C25" s="774" t="s">
        <v>6514</v>
      </c>
      <c r="D25" s="708"/>
      <c r="E25" s="708"/>
      <c r="F25" s="708"/>
      <c r="G25" s="708"/>
      <c r="H25" s="708"/>
      <c r="I25" s="708"/>
      <c r="J25" s="708"/>
      <c r="K25" s="708"/>
      <c r="L25" s="708"/>
      <c r="M25" s="708"/>
      <c r="N25" s="708"/>
      <c r="O25" s="708"/>
      <c r="P25" s="708"/>
      <c r="Q25" s="708"/>
      <c r="R25" s="708"/>
      <c r="S25" s="708"/>
      <c r="T25" s="708"/>
      <c r="U25" s="708"/>
      <c r="V25" s="708"/>
      <c r="W25" s="708"/>
      <c r="X25" s="708"/>
      <c r="Y25" s="708"/>
      <c r="Z25" s="708"/>
      <c r="AA25" s="708"/>
      <c r="AB25" s="708"/>
      <c r="AC25" s="708"/>
      <c r="AD25" s="776"/>
    </row>
    <row r="26" spans="1:30" ht="36" customHeight="1">
      <c r="A26" s="25"/>
      <c r="B26" s="461"/>
      <c r="C26" s="853" t="s">
        <v>6098</v>
      </c>
      <c r="D26" s="853"/>
      <c r="E26" s="853"/>
      <c r="F26" s="853"/>
      <c r="G26" s="853"/>
      <c r="H26" s="853"/>
      <c r="I26" s="853"/>
      <c r="J26" s="853"/>
      <c r="K26" s="853"/>
      <c r="L26" s="853"/>
      <c r="M26" s="853"/>
      <c r="N26" s="853"/>
      <c r="O26" s="853"/>
      <c r="P26" s="853"/>
      <c r="Q26" s="853"/>
      <c r="R26" s="853"/>
      <c r="S26" s="853"/>
      <c r="T26" s="853"/>
      <c r="U26" s="853"/>
      <c r="V26" s="853"/>
      <c r="W26" s="853"/>
      <c r="X26" s="853"/>
      <c r="Y26" s="853"/>
      <c r="Z26" s="853"/>
      <c r="AA26" s="853"/>
      <c r="AB26" s="853"/>
      <c r="AC26" s="853"/>
      <c r="AD26" s="857"/>
    </row>
    <row r="27" spans="1:30" ht="36" customHeight="1">
      <c r="A27" s="25"/>
      <c r="B27" s="461"/>
      <c r="C27" s="774" t="s">
        <v>6099</v>
      </c>
      <c r="D27" s="708"/>
      <c r="E27" s="708"/>
      <c r="F27" s="708"/>
      <c r="G27" s="708"/>
      <c r="H27" s="708"/>
      <c r="I27" s="708"/>
      <c r="J27" s="708"/>
      <c r="K27" s="708"/>
      <c r="L27" s="708"/>
      <c r="M27" s="708"/>
      <c r="N27" s="708"/>
      <c r="O27" s="708"/>
      <c r="P27" s="708"/>
      <c r="Q27" s="708"/>
      <c r="R27" s="708"/>
      <c r="S27" s="708"/>
      <c r="T27" s="708"/>
      <c r="U27" s="708"/>
      <c r="V27" s="708"/>
      <c r="W27" s="708"/>
      <c r="X27" s="708"/>
      <c r="Y27" s="708"/>
      <c r="Z27" s="708"/>
      <c r="AA27" s="708"/>
      <c r="AB27" s="708"/>
      <c r="AC27" s="708"/>
      <c r="AD27" s="776"/>
    </row>
    <row r="28" spans="1:30" ht="36" customHeight="1">
      <c r="A28" s="25"/>
      <c r="B28" s="461"/>
      <c r="C28" s="857" t="s">
        <v>6100</v>
      </c>
      <c r="D28" s="708"/>
      <c r="E28" s="708"/>
      <c r="F28" s="708"/>
      <c r="G28" s="708"/>
      <c r="H28" s="708"/>
      <c r="I28" s="708"/>
      <c r="J28" s="708"/>
      <c r="K28" s="708"/>
      <c r="L28" s="708"/>
      <c r="M28" s="708"/>
      <c r="N28" s="708"/>
      <c r="O28" s="708"/>
      <c r="P28" s="708"/>
      <c r="Q28" s="708"/>
      <c r="R28" s="708"/>
      <c r="S28" s="708"/>
      <c r="T28" s="708"/>
      <c r="U28" s="708"/>
      <c r="V28" s="708"/>
      <c r="W28" s="708"/>
      <c r="X28" s="708"/>
      <c r="Y28" s="708"/>
      <c r="Z28" s="708"/>
      <c r="AA28" s="708"/>
      <c r="AB28" s="708"/>
      <c r="AC28" s="708"/>
      <c r="AD28" s="776"/>
    </row>
    <row r="29" spans="1:30" ht="48" customHeight="1">
      <c r="A29" s="25"/>
      <c r="B29" s="461"/>
      <c r="C29" s="857" t="s">
        <v>6101</v>
      </c>
      <c r="D29" s="708"/>
      <c r="E29" s="708"/>
      <c r="F29" s="708"/>
      <c r="G29" s="708"/>
      <c r="H29" s="708"/>
      <c r="I29" s="708"/>
      <c r="J29" s="708"/>
      <c r="K29" s="708"/>
      <c r="L29" s="708"/>
      <c r="M29" s="708"/>
      <c r="N29" s="708"/>
      <c r="O29" s="708"/>
      <c r="P29" s="708"/>
      <c r="Q29" s="708"/>
      <c r="R29" s="708"/>
      <c r="S29" s="708"/>
      <c r="T29" s="708"/>
      <c r="U29" s="708"/>
      <c r="V29" s="708"/>
      <c r="W29" s="708"/>
      <c r="X29" s="708"/>
      <c r="Y29" s="708"/>
      <c r="Z29" s="708"/>
      <c r="AA29" s="708"/>
      <c r="AB29" s="708"/>
      <c r="AC29" s="708"/>
      <c r="AD29" s="776"/>
    </row>
    <row r="30" spans="1:30" ht="36" customHeight="1">
      <c r="A30" s="25"/>
      <c r="B30" s="461"/>
      <c r="C30" s="857" t="s">
        <v>6102</v>
      </c>
      <c r="D30" s="708"/>
      <c r="E30" s="708"/>
      <c r="F30" s="708"/>
      <c r="G30" s="708"/>
      <c r="H30" s="708"/>
      <c r="I30" s="708"/>
      <c r="J30" s="708"/>
      <c r="K30" s="708"/>
      <c r="L30" s="708"/>
      <c r="M30" s="708"/>
      <c r="N30" s="708"/>
      <c r="O30" s="708"/>
      <c r="P30" s="708"/>
      <c r="Q30" s="708"/>
      <c r="R30" s="708"/>
      <c r="S30" s="708"/>
      <c r="T30" s="708"/>
      <c r="U30" s="708"/>
      <c r="V30" s="708"/>
      <c r="W30" s="708"/>
      <c r="X30" s="708"/>
      <c r="Y30" s="708"/>
      <c r="Z30" s="708"/>
      <c r="AA30" s="708"/>
      <c r="AB30" s="708"/>
      <c r="AC30" s="708"/>
      <c r="AD30" s="776"/>
    </row>
    <row r="31" spans="1:30" ht="84" customHeight="1">
      <c r="A31" s="25"/>
      <c r="B31" s="461"/>
      <c r="C31" s="774" t="s">
        <v>6103</v>
      </c>
      <c r="D31" s="708"/>
      <c r="E31" s="708"/>
      <c r="F31" s="708"/>
      <c r="G31" s="708"/>
      <c r="H31" s="708"/>
      <c r="I31" s="708"/>
      <c r="J31" s="708"/>
      <c r="K31" s="708"/>
      <c r="L31" s="708"/>
      <c r="M31" s="708"/>
      <c r="N31" s="708"/>
      <c r="O31" s="708"/>
      <c r="P31" s="708"/>
      <c r="Q31" s="708"/>
      <c r="R31" s="708"/>
      <c r="S31" s="708"/>
      <c r="T31" s="708"/>
      <c r="U31" s="708"/>
      <c r="V31" s="708"/>
      <c r="W31" s="708"/>
      <c r="X31" s="708"/>
      <c r="Y31" s="708"/>
      <c r="Z31" s="708"/>
      <c r="AA31" s="708"/>
      <c r="AB31" s="708"/>
      <c r="AC31" s="708"/>
      <c r="AD31" s="776"/>
    </row>
    <row r="32" spans="1:30" ht="60" customHeight="1">
      <c r="A32" s="25"/>
      <c r="B32" s="83"/>
      <c r="C32" s="781" t="s">
        <v>6104</v>
      </c>
      <c r="D32" s="782"/>
      <c r="E32" s="782"/>
      <c r="F32" s="782"/>
      <c r="G32" s="782"/>
      <c r="H32" s="782"/>
      <c r="I32" s="782"/>
      <c r="J32" s="782"/>
      <c r="K32" s="782"/>
      <c r="L32" s="782"/>
      <c r="M32" s="782"/>
      <c r="N32" s="782"/>
      <c r="O32" s="782"/>
      <c r="P32" s="782"/>
      <c r="Q32" s="782"/>
      <c r="R32" s="782"/>
      <c r="S32" s="782"/>
      <c r="T32" s="782"/>
      <c r="U32" s="782"/>
      <c r="V32" s="782"/>
      <c r="W32" s="782"/>
      <c r="X32" s="782"/>
      <c r="Y32" s="782"/>
      <c r="Z32" s="782"/>
      <c r="AA32" s="782"/>
      <c r="AB32" s="782"/>
      <c r="AC32" s="782"/>
      <c r="AD32" s="783"/>
    </row>
    <row r="33" spans="1:41" ht="15" customHeight="1" thickBot="1">
      <c r="A33" s="25"/>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row>
    <row r="34" spans="1:41" ht="15" customHeight="1" thickBot="1">
      <c r="A34" s="46"/>
      <c r="B34" s="769" t="s">
        <v>6515</v>
      </c>
      <c r="C34" s="750"/>
      <c r="D34" s="750"/>
      <c r="E34" s="750"/>
      <c r="F34" s="750"/>
      <c r="G34" s="750"/>
      <c r="H34" s="750"/>
      <c r="I34" s="750"/>
      <c r="J34" s="750"/>
      <c r="K34" s="750"/>
      <c r="L34" s="750"/>
      <c r="M34" s="750"/>
      <c r="N34" s="750"/>
      <c r="O34" s="750"/>
      <c r="P34" s="750"/>
      <c r="Q34" s="750"/>
      <c r="R34" s="750"/>
      <c r="S34" s="750"/>
      <c r="T34" s="750"/>
      <c r="U34" s="750"/>
      <c r="V34" s="750"/>
      <c r="W34" s="750"/>
      <c r="X34" s="750"/>
      <c r="Y34" s="750"/>
      <c r="Z34" s="750"/>
      <c r="AA34" s="750"/>
      <c r="AB34" s="750"/>
      <c r="AC34" s="750"/>
      <c r="AD34" s="770"/>
      <c r="AE34" s="1"/>
    </row>
    <row r="35" spans="1:41" ht="15" customHeight="1" thickBot="1">
      <c r="A35" s="46"/>
      <c r="B35" s="1097" t="s">
        <v>6516</v>
      </c>
      <c r="C35" s="750"/>
      <c r="D35" s="750"/>
      <c r="E35" s="750"/>
      <c r="F35" s="750"/>
      <c r="G35" s="750"/>
      <c r="H35" s="750"/>
      <c r="I35" s="750"/>
      <c r="J35" s="750"/>
      <c r="K35" s="750"/>
      <c r="L35" s="750"/>
      <c r="M35" s="750"/>
      <c r="N35" s="750"/>
      <c r="O35" s="750"/>
      <c r="P35" s="750"/>
      <c r="Q35" s="750"/>
      <c r="R35" s="750"/>
      <c r="S35" s="750"/>
      <c r="T35" s="750"/>
      <c r="U35" s="750"/>
      <c r="V35" s="750"/>
      <c r="W35" s="750"/>
      <c r="X35" s="750"/>
      <c r="Y35" s="750"/>
      <c r="Z35" s="750"/>
      <c r="AA35" s="750"/>
      <c r="AB35" s="750"/>
      <c r="AC35" s="750"/>
      <c r="AD35" s="770"/>
      <c r="AE35" s="1"/>
    </row>
    <row r="36" spans="1:41" ht="15" customHeight="1">
      <c r="A36" s="25"/>
      <c r="B36" s="870" t="s">
        <v>6107</v>
      </c>
      <c r="C36" s="859"/>
      <c r="D36" s="859"/>
      <c r="E36" s="859"/>
      <c r="F36" s="859"/>
      <c r="G36" s="859"/>
      <c r="H36" s="859"/>
      <c r="I36" s="859"/>
      <c r="J36" s="859"/>
      <c r="K36" s="859"/>
      <c r="L36" s="859"/>
      <c r="M36" s="859"/>
      <c r="N36" s="859"/>
      <c r="O36" s="859"/>
      <c r="P36" s="859"/>
      <c r="Q36" s="859"/>
      <c r="R36" s="859"/>
      <c r="S36" s="859"/>
      <c r="T36" s="859"/>
      <c r="U36" s="859"/>
      <c r="V36" s="859"/>
      <c r="W36" s="859"/>
      <c r="X36" s="859"/>
      <c r="Y36" s="859"/>
      <c r="Z36" s="859"/>
      <c r="AA36" s="859"/>
      <c r="AB36" s="859"/>
      <c r="AC36" s="859"/>
      <c r="AD36" s="860"/>
    </row>
    <row r="37" spans="1:41" ht="24" customHeight="1">
      <c r="A37" s="25"/>
      <c r="B37" s="464"/>
      <c r="C37" s="781" t="s">
        <v>6517</v>
      </c>
      <c r="D37" s="782"/>
      <c r="E37" s="782"/>
      <c r="F37" s="782"/>
      <c r="G37" s="782"/>
      <c r="H37" s="782"/>
      <c r="I37" s="782"/>
      <c r="J37" s="782"/>
      <c r="K37" s="782"/>
      <c r="L37" s="782"/>
      <c r="M37" s="782"/>
      <c r="N37" s="782"/>
      <c r="O37" s="782"/>
      <c r="P37" s="782"/>
      <c r="Q37" s="782"/>
      <c r="R37" s="782"/>
      <c r="S37" s="782"/>
      <c r="T37" s="782"/>
      <c r="U37" s="782"/>
      <c r="V37" s="782"/>
      <c r="W37" s="782"/>
      <c r="X37" s="782"/>
      <c r="Y37" s="782"/>
      <c r="Z37" s="782"/>
      <c r="AA37" s="782"/>
      <c r="AB37" s="782"/>
      <c r="AC37" s="782"/>
      <c r="AD37" s="783"/>
    </row>
    <row r="38" spans="1:41" ht="15" customHeight="1">
      <c r="A38" s="25"/>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row>
    <row r="39" spans="1:41" ht="24" customHeight="1">
      <c r="A39" s="36" t="s">
        <v>6518</v>
      </c>
      <c r="B39" s="880" t="s">
        <v>6519</v>
      </c>
      <c r="C39" s="708"/>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row>
    <row r="40" spans="1:41" ht="36" customHeight="1">
      <c r="A40" s="25"/>
      <c r="B40" s="64"/>
      <c r="C40" s="848" t="s">
        <v>6520</v>
      </c>
      <c r="D40" s="708"/>
      <c r="E40" s="708"/>
      <c r="F40" s="708"/>
      <c r="G40" s="708"/>
      <c r="H40" s="708"/>
      <c r="I40" s="708"/>
      <c r="J40" s="708"/>
      <c r="K40" s="708"/>
      <c r="L40" s="708"/>
      <c r="M40" s="708"/>
      <c r="N40" s="708"/>
      <c r="O40" s="708"/>
      <c r="P40" s="708"/>
      <c r="Q40" s="708"/>
      <c r="R40" s="708"/>
      <c r="S40" s="708"/>
      <c r="T40" s="708"/>
      <c r="U40" s="708"/>
      <c r="V40" s="708"/>
      <c r="W40" s="708"/>
      <c r="X40" s="708"/>
      <c r="Y40" s="708"/>
      <c r="Z40" s="708"/>
      <c r="AA40" s="708"/>
      <c r="AB40" s="708"/>
      <c r="AC40" s="708"/>
      <c r="AD40" s="708"/>
    </row>
    <row r="41" spans="1:41" ht="15" customHeight="1">
      <c r="A41" s="25"/>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row>
    <row r="42" spans="1:41" ht="15" customHeight="1">
      <c r="A42" s="25"/>
      <c r="B42" s="52"/>
      <c r="C42" s="723" t="s">
        <v>5085</v>
      </c>
      <c r="D42" s="859"/>
      <c r="E42" s="859"/>
      <c r="F42" s="859"/>
      <c r="G42" s="859"/>
      <c r="H42" s="859"/>
      <c r="I42" s="859"/>
      <c r="J42" s="859"/>
      <c r="K42" s="859"/>
      <c r="L42" s="860"/>
      <c r="M42" s="723" t="s">
        <v>6521</v>
      </c>
      <c r="N42" s="757"/>
      <c r="O42" s="757"/>
      <c r="P42" s="757"/>
      <c r="Q42" s="757"/>
      <c r="R42" s="757"/>
      <c r="S42" s="757"/>
      <c r="T42" s="757"/>
      <c r="U42" s="757"/>
      <c r="V42" s="757"/>
      <c r="W42" s="757"/>
      <c r="X42" s="757"/>
      <c r="Y42" s="757"/>
      <c r="Z42" s="757"/>
      <c r="AA42" s="757"/>
      <c r="AB42" s="757"/>
      <c r="AC42" s="757"/>
      <c r="AD42" s="758"/>
      <c r="AH42" s="1049" t="s">
        <v>5091</v>
      </c>
      <c r="AI42" s="1049"/>
      <c r="AJ42" s="1049"/>
    </row>
    <row r="43" spans="1:41" ht="24" customHeight="1">
      <c r="A43" s="25"/>
      <c r="B43" s="52"/>
      <c r="C43" s="861"/>
      <c r="D43" s="782"/>
      <c r="E43" s="782"/>
      <c r="F43" s="782"/>
      <c r="G43" s="782"/>
      <c r="H43" s="782"/>
      <c r="I43" s="782"/>
      <c r="J43" s="782"/>
      <c r="K43" s="782"/>
      <c r="L43" s="783"/>
      <c r="M43" s="723" t="s">
        <v>5235</v>
      </c>
      <c r="N43" s="757"/>
      <c r="O43" s="757"/>
      <c r="P43" s="757"/>
      <c r="Q43" s="757"/>
      <c r="R43" s="758"/>
      <c r="S43" s="756" t="s">
        <v>6113</v>
      </c>
      <c r="T43" s="757"/>
      <c r="U43" s="757"/>
      <c r="V43" s="757"/>
      <c r="W43" s="757"/>
      <c r="X43" s="758"/>
      <c r="Y43" s="756" t="s">
        <v>6114</v>
      </c>
      <c r="Z43" s="757"/>
      <c r="AA43" s="757"/>
      <c r="AB43" s="757"/>
      <c r="AC43" s="757"/>
      <c r="AD43" s="758"/>
      <c r="AG43" t="s">
        <v>5090</v>
      </c>
      <c r="AH43" s="450" t="s">
        <v>5109</v>
      </c>
      <c r="AI43" s="277" t="s">
        <v>5110</v>
      </c>
      <c r="AJ43" s="451" t="s">
        <v>5111</v>
      </c>
      <c r="AK43" s="52" t="s">
        <v>6049</v>
      </c>
      <c r="AL43" t="s">
        <v>5240</v>
      </c>
      <c r="AM43" t="s">
        <v>5241</v>
      </c>
      <c r="AN43" t="s">
        <v>5242</v>
      </c>
      <c r="AO43" t="s">
        <v>5243</v>
      </c>
    </row>
    <row r="44" spans="1:41" ht="15" customHeight="1">
      <c r="A44" s="25"/>
      <c r="B44" s="52"/>
      <c r="C44" s="55" t="s">
        <v>5568</v>
      </c>
      <c r="D44" s="817" t="s">
        <v>5106</v>
      </c>
      <c r="E44" s="757"/>
      <c r="F44" s="757"/>
      <c r="G44" s="757"/>
      <c r="H44" s="757"/>
      <c r="I44" s="757"/>
      <c r="J44" s="757"/>
      <c r="K44" s="757"/>
      <c r="L44" s="758"/>
      <c r="M44" s="839"/>
      <c r="N44" s="840"/>
      <c r="O44" s="840"/>
      <c r="P44" s="840"/>
      <c r="Q44" s="840"/>
      <c r="R44" s="841"/>
      <c r="S44" s="839"/>
      <c r="T44" s="840"/>
      <c r="U44" s="840"/>
      <c r="V44" s="840"/>
      <c r="W44" s="840"/>
      <c r="X44" s="841"/>
      <c r="Y44" s="839"/>
      <c r="Z44" s="840"/>
      <c r="AA44" s="840"/>
      <c r="AB44" s="840"/>
      <c r="AC44" s="840"/>
      <c r="AD44" s="841"/>
      <c r="AG44">
        <f>IF(OR(AND(COUNTIF(CNGE_2026_M4_Secc1!$CX$43:$DI$102,"2")=0,COUNTIF(CNGE_2026_M4_Secc1!$CX$43:$DI$102,"3")=0,COUNTIF(CNGE_2026_M4_Secc1!$CX$43:$DI$102,"0")&lt;&gt;720),COUNTIF(CNGE_2026_M4_Secc1!$CX$43:$DI$102,"0")=720),0,IF(COUNTBLANK(M44:AD44)=15,0,1))</f>
        <v>0</v>
      </c>
      <c r="AH44" s="176">
        <f>IF(AG44=0,0,1)</f>
        <v>0</v>
      </c>
      <c r="AI44" s="177" t="str">
        <f>IF(AH44=0,"",
IF(SUM($AH$44:AH44)=1,AJ44,
IF($AH$106&gt;SUM($AH$44:AH44),_xlfn.CONCAT(", ",AJ44),
IF($AH$106=SUM($AH$44:AH44),_xlfn.CONCAT(" y ",AJ44)))))</f>
        <v/>
      </c>
      <c r="AJ44" s="97">
        <v>0</v>
      </c>
      <c r="AK44" s="27">
        <f>IF(OR(AND(COUNTIF(CNGE_2026_M4_Secc1!$CX$43:$DI$102,"2")=0,COUNTIF(CNGE_2026_M4_Secc1!$CX$43:$DI$102,"3")=0,COUNTIF(CNGE_2026_M4_Secc1!$CX$43:$DI$102,"0")&lt;&gt;720),COUNTIF(CNGE_2026_M4_Secc1!$CX$43:$DI$102,"0")=720),IF(COUNTA(M44:AD44)=0,0,1),0)</f>
        <v>0</v>
      </c>
      <c r="AL44" s="634">
        <f>M44</f>
        <v>0</v>
      </c>
      <c r="AM44">
        <f>COUNTIF(S44:AD44,"NS")</f>
        <v>0</v>
      </c>
      <c r="AN44">
        <f>SUM(S44:AD44)</f>
        <v>0</v>
      </c>
      <c r="AO44">
        <f>IF(COUNTIF(M44:AD44,"NA")=3,0,IF(OR(AND(AL44=0,AM44&gt;0),AND(AL44="NS",AN44&gt;0), AND(AL44="NS", AM44=0,AN44=0)), 1, IF(OR(AND(AL44&gt;0,AM44&gt;1,AL44&gt;AN44), AND(AL44="NS",AM44=2), AND(AL44="NS",AN44=0,AM44&gt;0),AL44=AN44), 0, 1)))</f>
        <v>0</v>
      </c>
    </row>
    <row r="45" spans="1:41" ht="15" customHeight="1">
      <c r="A45" s="25"/>
      <c r="B45" s="52"/>
      <c r="C45" s="55" t="s">
        <v>5012</v>
      </c>
      <c r="D45" s="817" t="str">
        <f>IF(CNGE_2026_M4_Secc1!D43="","",CNGE_2026_M4_Secc1!D43)</f>
        <v/>
      </c>
      <c r="E45" s="757"/>
      <c r="F45" s="757"/>
      <c r="G45" s="757"/>
      <c r="H45" s="757"/>
      <c r="I45" s="757"/>
      <c r="J45" s="757"/>
      <c r="K45" s="757"/>
      <c r="L45" s="758"/>
      <c r="M45" s="839"/>
      <c r="N45" s="840"/>
      <c r="O45" s="840"/>
      <c r="P45" s="840"/>
      <c r="Q45" s="840"/>
      <c r="R45" s="841"/>
      <c r="S45" s="839"/>
      <c r="T45" s="840"/>
      <c r="U45" s="840"/>
      <c r="V45" s="840"/>
      <c r="W45" s="840"/>
      <c r="X45" s="841"/>
      <c r="Y45" s="839"/>
      <c r="Z45" s="840"/>
      <c r="AA45" s="840"/>
      <c r="AB45" s="840"/>
      <c r="AC45" s="840"/>
      <c r="AD45" s="841"/>
      <c r="AG45">
        <f>IF(AND(CNGE_2026_M4_Secc1!$N43&lt;&gt;1,CNGE_2026_M4_Secc1!$N43&lt;&gt;"",CNGE_2026_M4_Secc1!AC43=""),IF(OR(COUNTBLANK(D45:AD45)=23,COUNTBLANK(D45:AD45)=27),0,1),0)</f>
        <v>0</v>
      </c>
      <c r="AH45" s="176">
        <f t="shared" ref="AH45:AH98" si="0">IF(AG45=0,0,1)</f>
        <v>0</v>
      </c>
      <c r="AI45" s="177" t="str">
        <f>IF(AH45=0,"",
IF(SUM($AH$44:AH45)=1,AJ45,
IF($AH$106&gt;SUM($AH$44:AH45),_xlfn.CONCAT(", ",AJ45),
IF($AH$106=SUM($AH$44:AH45),_xlfn.CONCAT(" y ",AJ45)))))</f>
        <v/>
      </c>
      <c r="AJ45" s="53">
        <v>1</v>
      </c>
      <c r="AK45" s="27">
        <f>IF(OR(CNGE_2026_M4_Secc1!$N43=1,CNGE_2026_M4_Secc1!$N43="",CNGE_2026_M4_Secc1!AC43="X"),IF(COUNTA(M45:AD45)=0,0,1),0)</f>
        <v>0</v>
      </c>
      <c r="AL45">
        <f t="shared" ref="AL45:AL98" si="1">M45</f>
        <v>0</v>
      </c>
      <c r="AM45">
        <f t="shared" ref="AM45:AM98" si="2">COUNTIF(S45:AD45,"NS")</f>
        <v>0</v>
      </c>
      <c r="AN45">
        <f t="shared" ref="AN45:AN98" si="3">SUM(S45:AD45)</f>
        <v>0</v>
      </c>
      <c r="AO45">
        <f t="shared" ref="AO45:AO98" si="4">IF(COUNTIF(M45:AD45,"NA")=3,0,IF(OR(AND(AL45=0,AM45&gt;0),AND(AL45="NS",AN45&gt;0), AND(AL45="NS", AM45=0,AN45=0)), 1, IF(OR(AND(AL45&gt;0,AM45&gt;1,AL45&gt;AN45), AND(AL45="NS",AM45=2), AND(AL45="NS",AN45=0,AM45&gt;0),AL45=AN45), 0, 1)))</f>
        <v>0</v>
      </c>
    </row>
    <row r="46" spans="1:41" ht="15" customHeight="1">
      <c r="A46" s="25"/>
      <c r="B46" s="52"/>
      <c r="C46" s="55" t="s">
        <v>5014</v>
      </c>
      <c r="D46" s="817" t="str">
        <f>IF(CNGE_2026_M4_Secc1!D44="","",CNGE_2026_M4_Secc1!D44)</f>
        <v/>
      </c>
      <c r="E46" s="757"/>
      <c r="F46" s="757"/>
      <c r="G46" s="757"/>
      <c r="H46" s="757"/>
      <c r="I46" s="757"/>
      <c r="J46" s="757"/>
      <c r="K46" s="757"/>
      <c r="L46" s="758"/>
      <c r="M46" s="839"/>
      <c r="N46" s="840"/>
      <c r="O46" s="840"/>
      <c r="P46" s="840"/>
      <c r="Q46" s="840"/>
      <c r="R46" s="841"/>
      <c r="S46" s="839"/>
      <c r="T46" s="840"/>
      <c r="U46" s="840"/>
      <c r="V46" s="840"/>
      <c r="W46" s="840"/>
      <c r="X46" s="841"/>
      <c r="Y46" s="839"/>
      <c r="Z46" s="840"/>
      <c r="AA46" s="840"/>
      <c r="AB46" s="840"/>
      <c r="AC46" s="840"/>
      <c r="AD46" s="841"/>
      <c r="AG46">
        <f>IF(AND(CNGE_2026_M4_Secc1!$N44&lt;&gt;1,CNGE_2026_M4_Secc1!$N44&lt;&gt;""),IF(OR(COUNTBLANK(D46:AD46)=23,COUNTBLANK(D46:AD46)=27),0,1),0)</f>
        <v>0</v>
      </c>
      <c r="AH46" s="176">
        <f t="shared" si="0"/>
        <v>0</v>
      </c>
      <c r="AI46" s="177" t="str">
        <f>IF(AH46=0,"",
IF(SUM($AH$44:AH46)=1,AJ46,
IF($AH$106&gt;SUM($AH$44:AH46),_xlfn.CONCAT(", ",AJ46),
IF($AH$106=SUM($AH$44:AH46),_xlfn.CONCAT(" y ",AJ46)))))</f>
        <v/>
      </c>
      <c r="AJ46" s="55">
        <v>2</v>
      </c>
      <c r="AK46" s="27">
        <f>IF(OR(CNGE_2026_M4_Secc1!$N44=1,CNGE_2026_M4_Secc1!$N44=""),IF(COUNTA(M46:AD46)=0,0,1),0)</f>
        <v>0</v>
      </c>
      <c r="AL46">
        <f t="shared" si="1"/>
        <v>0</v>
      </c>
      <c r="AM46">
        <f t="shared" si="2"/>
        <v>0</v>
      </c>
      <c r="AN46">
        <f t="shared" si="3"/>
        <v>0</v>
      </c>
      <c r="AO46">
        <f t="shared" si="4"/>
        <v>0</v>
      </c>
    </row>
    <row r="47" spans="1:41" ht="15" customHeight="1">
      <c r="A47" s="25"/>
      <c r="B47" s="52"/>
      <c r="C47" s="55" t="s">
        <v>5016</v>
      </c>
      <c r="D47" s="817" t="str">
        <f>IF(CNGE_2026_M4_Secc1!D45="","",CNGE_2026_M4_Secc1!D45)</f>
        <v/>
      </c>
      <c r="E47" s="757"/>
      <c r="F47" s="757"/>
      <c r="G47" s="757"/>
      <c r="H47" s="757"/>
      <c r="I47" s="757"/>
      <c r="J47" s="757"/>
      <c r="K47" s="757"/>
      <c r="L47" s="758"/>
      <c r="M47" s="839"/>
      <c r="N47" s="840"/>
      <c r="O47" s="840"/>
      <c r="P47" s="840"/>
      <c r="Q47" s="840"/>
      <c r="R47" s="841"/>
      <c r="S47" s="839"/>
      <c r="T47" s="840"/>
      <c r="U47" s="840"/>
      <c r="V47" s="840"/>
      <c r="W47" s="840"/>
      <c r="X47" s="841"/>
      <c r="Y47" s="839"/>
      <c r="Z47" s="840"/>
      <c r="AA47" s="840"/>
      <c r="AB47" s="840"/>
      <c r="AC47" s="840"/>
      <c r="AD47" s="841"/>
      <c r="AG47">
        <f>IF(AND(CNGE_2026_M4_Secc1!$N45&lt;&gt;1,CNGE_2026_M4_Secc1!$N45&lt;&gt;""),IF(OR(COUNTBLANK(D47:AD47)=23,COUNTBLANK(D47:AD47)=27),0,1),0)</f>
        <v>0</v>
      </c>
      <c r="AH47" s="176">
        <f t="shared" si="0"/>
        <v>0</v>
      </c>
      <c r="AI47" s="177" t="str">
        <f>IF(AH47=0,"",
IF(SUM($AH$44:AH47)=1,AJ47,
IF($AH$106&gt;SUM($AH$44:AH47),_xlfn.CONCAT(", ",AJ47),
IF($AH$106=SUM($AH$44:AH47),_xlfn.CONCAT(" y ",AJ47)))))</f>
        <v/>
      </c>
      <c r="AJ47" s="55">
        <v>3</v>
      </c>
      <c r="AK47" s="27">
        <f>IF(OR(CNGE_2026_M4_Secc1!$N45=1,CNGE_2026_M4_Secc1!$N45=""),IF(COUNTA(M47:AD47)=0,0,1),0)</f>
        <v>0</v>
      </c>
      <c r="AL47">
        <f t="shared" si="1"/>
        <v>0</v>
      </c>
      <c r="AM47">
        <f t="shared" si="2"/>
        <v>0</v>
      </c>
      <c r="AN47">
        <f t="shared" si="3"/>
        <v>0</v>
      </c>
      <c r="AO47">
        <f t="shared" si="4"/>
        <v>0</v>
      </c>
    </row>
    <row r="48" spans="1:41" ht="15" customHeight="1">
      <c r="A48" s="25"/>
      <c r="B48" s="52"/>
      <c r="C48" s="55" t="s">
        <v>5018</v>
      </c>
      <c r="D48" s="817" t="str">
        <f>IF(CNGE_2026_M4_Secc1!D46="","",CNGE_2026_M4_Secc1!D46)</f>
        <v/>
      </c>
      <c r="E48" s="757"/>
      <c r="F48" s="757"/>
      <c r="G48" s="757"/>
      <c r="H48" s="757"/>
      <c r="I48" s="757"/>
      <c r="J48" s="757"/>
      <c r="K48" s="757"/>
      <c r="L48" s="758"/>
      <c r="M48" s="839"/>
      <c r="N48" s="840"/>
      <c r="O48" s="840"/>
      <c r="P48" s="840"/>
      <c r="Q48" s="840"/>
      <c r="R48" s="841"/>
      <c r="S48" s="839"/>
      <c r="T48" s="840"/>
      <c r="U48" s="840"/>
      <c r="V48" s="840"/>
      <c r="W48" s="840"/>
      <c r="X48" s="841"/>
      <c r="Y48" s="839"/>
      <c r="Z48" s="840"/>
      <c r="AA48" s="840"/>
      <c r="AB48" s="840"/>
      <c r="AC48" s="840"/>
      <c r="AD48" s="841"/>
      <c r="AG48">
        <f>IF(AND(CNGE_2026_M4_Secc1!$N46&lt;&gt;1,CNGE_2026_M4_Secc1!$N46&lt;&gt;""),IF(OR(COUNTBLANK(D48:AD48)=23,COUNTBLANK(D48:AD48)=27),0,1),0)</f>
        <v>0</v>
      </c>
      <c r="AH48" s="176">
        <f t="shared" si="0"/>
        <v>0</v>
      </c>
      <c r="AI48" s="177" t="str">
        <f>IF(AH48=0,"",
IF(SUM($AH$44:AH48)=1,AJ48,
IF($AH$106&gt;SUM($AH$44:AH48),_xlfn.CONCAT(", ",AJ48),
IF($AH$106=SUM($AH$44:AH48),_xlfn.CONCAT(" y ",AJ48)))))</f>
        <v/>
      </c>
      <c r="AJ48" s="55">
        <v>4</v>
      </c>
      <c r="AK48" s="27">
        <f>IF(OR(CNGE_2026_M4_Secc1!$N46=1,CNGE_2026_M4_Secc1!$N46=""),IF(COUNTA(M48:AD48)=0,0,1),0)</f>
        <v>0</v>
      </c>
      <c r="AL48">
        <f t="shared" si="1"/>
        <v>0</v>
      </c>
      <c r="AM48">
        <f t="shared" si="2"/>
        <v>0</v>
      </c>
      <c r="AN48">
        <f t="shared" si="3"/>
        <v>0</v>
      </c>
      <c r="AO48">
        <f t="shared" si="4"/>
        <v>0</v>
      </c>
    </row>
    <row r="49" spans="1:41" ht="15" customHeight="1">
      <c r="A49" s="25"/>
      <c r="B49" s="52"/>
      <c r="C49" s="55" t="s">
        <v>5020</v>
      </c>
      <c r="D49" s="817" t="str">
        <f>IF(CNGE_2026_M4_Secc1!D47="","",CNGE_2026_M4_Secc1!D47)</f>
        <v/>
      </c>
      <c r="E49" s="757"/>
      <c r="F49" s="757"/>
      <c r="G49" s="757"/>
      <c r="H49" s="757"/>
      <c r="I49" s="757"/>
      <c r="J49" s="757"/>
      <c r="K49" s="757"/>
      <c r="L49" s="758"/>
      <c r="M49" s="839"/>
      <c r="N49" s="840"/>
      <c r="O49" s="840"/>
      <c r="P49" s="840"/>
      <c r="Q49" s="840"/>
      <c r="R49" s="841"/>
      <c r="S49" s="839"/>
      <c r="T49" s="840"/>
      <c r="U49" s="840"/>
      <c r="V49" s="840"/>
      <c r="W49" s="840"/>
      <c r="X49" s="841"/>
      <c r="Y49" s="839"/>
      <c r="Z49" s="840"/>
      <c r="AA49" s="840"/>
      <c r="AB49" s="840"/>
      <c r="AC49" s="840"/>
      <c r="AD49" s="841"/>
      <c r="AG49">
        <f>IF(AND(CNGE_2026_M4_Secc1!$N47&lt;&gt;1,CNGE_2026_M4_Secc1!$N47&lt;&gt;""),IF(OR(COUNTBLANK(D49:AD49)=23,COUNTBLANK(D49:AD49)=27),0,1),0)</f>
        <v>0</v>
      </c>
      <c r="AH49" s="176">
        <f t="shared" si="0"/>
        <v>0</v>
      </c>
      <c r="AI49" s="177" t="str">
        <f>IF(AH49=0,"",
IF(SUM($AH$44:AH49)=1,AJ49,
IF($AH$106&gt;SUM($AH$44:AH49),_xlfn.CONCAT(", ",AJ49),
IF($AH$106=SUM($AH$44:AH49),_xlfn.CONCAT(" y ",AJ49)))))</f>
        <v/>
      </c>
      <c r="AJ49" s="55">
        <v>5</v>
      </c>
      <c r="AK49" s="27">
        <f>IF(OR(CNGE_2026_M4_Secc1!$N47=1,CNGE_2026_M4_Secc1!$N47=""),IF(COUNTA(M49:AD49)=0,0,1),0)</f>
        <v>0</v>
      </c>
      <c r="AL49">
        <f t="shared" si="1"/>
        <v>0</v>
      </c>
      <c r="AM49">
        <f t="shared" si="2"/>
        <v>0</v>
      </c>
      <c r="AN49">
        <f t="shared" si="3"/>
        <v>0</v>
      </c>
      <c r="AO49">
        <f t="shared" si="4"/>
        <v>0</v>
      </c>
    </row>
    <row r="50" spans="1:41" ht="15" customHeight="1">
      <c r="A50" s="25"/>
      <c r="B50" s="52"/>
      <c r="C50" s="55" t="s">
        <v>5022</v>
      </c>
      <c r="D50" s="817" t="str">
        <f>IF(CNGE_2026_M4_Secc1!D48="","",CNGE_2026_M4_Secc1!D48)</f>
        <v/>
      </c>
      <c r="E50" s="757"/>
      <c r="F50" s="757"/>
      <c r="G50" s="757"/>
      <c r="H50" s="757"/>
      <c r="I50" s="757"/>
      <c r="J50" s="757"/>
      <c r="K50" s="757"/>
      <c r="L50" s="758"/>
      <c r="M50" s="839"/>
      <c r="N50" s="840"/>
      <c r="O50" s="840"/>
      <c r="P50" s="840"/>
      <c r="Q50" s="840"/>
      <c r="R50" s="841"/>
      <c r="S50" s="839"/>
      <c r="T50" s="840"/>
      <c r="U50" s="840"/>
      <c r="V50" s="840"/>
      <c r="W50" s="840"/>
      <c r="X50" s="841"/>
      <c r="Y50" s="839"/>
      <c r="Z50" s="840"/>
      <c r="AA50" s="840"/>
      <c r="AB50" s="840"/>
      <c r="AC50" s="840"/>
      <c r="AD50" s="841"/>
      <c r="AG50">
        <f>IF(AND(CNGE_2026_M4_Secc1!$N48&lt;&gt;1,CNGE_2026_M4_Secc1!$N48&lt;&gt;""),IF(OR(COUNTBLANK(D50:AD50)=23,COUNTBLANK(D50:AD50)=27),0,1),0)</f>
        <v>0</v>
      </c>
      <c r="AH50" s="176">
        <f t="shared" si="0"/>
        <v>0</v>
      </c>
      <c r="AI50" s="177" t="str">
        <f>IF(AH50=0,"",
IF(SUM($AH$44:AH50)=1,AJ50,
IF($AH$106&gt;SUM($AH$44:AH50),_xlfn.CONCAT(", ",AJ50),
IF($AH$106=SUM($AH$44:AH50),_xlfn.CONCAT(" y ",AJ50)))))</f>
        <v/>
      </c>
      <c r="AJ50" s="55">
        <v>6</v>
      </c>
      <c r="AK50" s="27">
        <f>IF(OR(CNGE_2026_M4_Secc1!$N48=1,CNGE_2026_M4_Secc1!$N48=""),IF(COUNTA(M50:AD50)=0,0,1),0)</f>
        <v>0</v>
      </c>
      <c r="AL50">
        <f t="shared" si="1"/>
        <v>0</v>
      </c>
      <c r="AM50">
        <f t="shared" si="2"/>
        <v>0</v>
      </c>
      <c r="AN50">
        <f t="shared" si="3"/>
        <v>0</v>
      </c>
      <c r="AO50">
        <f t="shared" si="4"/>
        <v>0</v>
      </c>
    </row>
    <row r="51" spans="1:41" ht="15" customHeight="1">
      <c r="A51" s="25"/>
      <c r="B51" s="52"/>
      <c r="C51" s="55" t="s">
        <v>5024</v>
      </c>
      <c r="D51" s="817" t="str">
        <f>IF(CNGE_2026_M4_Secc1!D49="","",CNGE_2026_M4_Secc1!D49)</f>
        <v/>
      </c>
      <c r="E51" s="757"/>
      <c r="F51" s="757"/>
      <c r="G51" s="757"/>
      <c r="H51" s="757"/>
      <c r="I51" s="757"/>
      <c r="J51" s="757"/>
      <c r="K51" s="757"/>
      <c r="L51" s="758"/>
      <c r="M51" s="839"/>
      <c r="N51" s="840"/>
      <c r="O51" s="840"/>
      <c r="P51" s="840"/>
      <c r="Q51" s="840"/>
      <c r="R51" s="841"/>
      <c r="S51" s="839"/>
      <c r="T51" s="840"/>
      <c r="U51" s="840"/>
      <c r="V51" s="840"/>
      <c r="W51" s="840"/>
      <c r="X51" s="841"/>
      <c r="Y51" s="839"/>
      <c r="Z51" s="840"/>
      <c r="AA51" s="840"/>
      <c r="AB51" s="840"/>
      <c r="AC51" s="840"/>
      <c r="AD51" s="841"/>
      <c r="AG51">
        <f>IF(AND(CNGE_2026_M4_Secc1!$N49&lt;&gt;1,CNGE_2026_M4_Secc1!$N49&lt;&gt;""),IF(OR(COUNTBLANK(D51:AD51)=23,COUNTBLANK(D51:AD51)=27),0,1),0)</f>
        <v>0</v>
      </c>
      <c r="AH51" s="176">
        <f t="shared" si="0"/>
        <v>0</v>
      </c>
      <c r="AI51" s="177" t="str">
        <f>IF(AH51=0,"",
IF(SUM($AH$44:AH51)=1,AJ51,
IF($AH$106&gt;SUM($AH$44:AH51),_xlfn.CONCAT(", ",AJ51),
IF($AH$106=SUM($AH$44:AH51),_xlfn.CONCAT(" y ",AJ51)))))</f>
        <v/>
      </c>
      <c r="AJ51" s="55">
        <v>7</v>
      </c>
      <c r="AK51" s="27">
        <f>IF(OR(CNGE_2026_M4_Secc1!$N49=1,CNGE_2026_M4_Secc1!$N49=""),IF(COUNTA(M51:AD51)=0,0,1),0)</f>
        <v>0</v>
      </c>
      <c r="AL51">
        <f t="shared" si="1"/>
        <v>0</v>
      </c>
      <c r="AM51">
        <f t="shared" si="2"/>
        <v>0</v>
      </c>
      <c r="AN51">
        <f t="shared" si="3"/>
        <v>0</v>
      </c>
      <c r="AO51">
        <f t="shared" si="4"/>
        <v>0</v>
      </c>
    </row>
    <row r="52" spans="1:41" ht="15" customHeight="1">
      <c r="A52" s="25"/>
      <c r="B52" s="52"/>
      <c r="C52" s="55" t="s">
        <v>5026</v>
      </c>
      <c r="D52" s="817" t="str">
        <f>IF(CNGE_2026_M4_Secc1!D50="","",CNGE_2026_M4_Secc1!D50)</f>
        <v/>
      </c>
      <c r="E52" s="757"/>
      <c r="F52" s="757"/>
      <c r="G52" s="757"/>
      <c r="H52" s="757"/>
      <c r="I52" s="757"/>
      <c r="J52" s="757"/>
      <c r="K52" s="757"/>
      <c r="L52" s="758"/>
      <c r="M52" s="839"/>
      <c r="N52" s="840"/>
      <c r="O52" s="840"/>
      <c r="P52" s="840"/>
      <c r="Q52" s="840"/>
      <c r="R52" s="841"/>
      <c r="S52" s="839"/>
      <c r="T52" s="840"/>
      <c r="U52" s="840"/>
      <c r="V52" s="840"/>
      <c r="W52" s="840"/>
      <c r="X52" s="841"/>
      <c r="Y52" s="839"/>
      <c r="Z52" s="840"/>
      <c r="AA52" s="840"/>
      <c r="AB52" s="840"/>
      <c r="AC52" s="840"/>
      <c r="AD52" s="841"/>
      <c r="AG52">
        <f>IF(AND(CNGE_2026_M4_Secc1!$N50&lt;&gt;1,CNGE_2026_M4_Secc1!$N50&lt;&gt;""),IF(OR(COUNTBLANK(D52:AD52)=23,COUNTBLANK(D52:AD52)=27),0,1),0)</f>
        <v>0</v>
      </c>
      <c r="AH52" s="176">
        <f t="shared" si="0"/>
        <v>0</v>
      </c>
      <c r="AI52" s="177" t="str">
        <f>IF(AH52=0,"",
IF(SUM($AH$44:AH52)=1,AJ52,
IF($AH$106&gt;SUM($AH$44:AH52),_xlfn.CONCAT(", ",AJ52),
IF($AH$106=SUM($AH$44:AH52),_xlfn.CONCAT(" y ",AJ52)))))</f>
        <v/>
      </c>
      <c r="AJ52" s="55">
        <v>8</v>
      </c>
      <c r="AK52" s="27">
        <f>IF(OR(CNGE_2026_M4_Secc1!$N50=1,CNGE_2026_M4_Secc1!$N50=""),IF(COUNTA(M52:AD52)=0,0,1),0)</f>
        <v>0</v>
      </c>
      <c r="AL52">
        <f t="shared" si="1"/>
        <v>0</v>
      </c>
      <c r="AM52">
        <f t="shared" si="2"/>
        <v>0</v>
      </c>
      <c r="AN52">
        <f t="shared" si="3"/>
        <v>0</v>
      </c>
      <c r="AO52">
        <f t="shared" si="4"/>
        <v>0</v>
      </c>
    </row>
    <row r="53" spans="1:41" ht="15" customHeight="1">
      <c r="A53" s="25"/>
      <c r="B53" s="52"/>
      <c r="C53" s="55" t="s">
        <v>5028</v>
      </c>
      <c r="D53" s="817" t="str">
        <f>IF(CNGE_2026_M4_Secc1!D51="","",CNGE_2026_M4_Secc1!D51)</f>
        <v/>
      </c>
      <c r="E53" s="757"/>
      <c r="F53" s="757"/>
      <c r="G53" s="757"/>
      <c r="H53" s="757"/>
      <c r="I53" s="757"/>
      <c r="J53" s="757"/>
      <c r="K53" s="757"/>
      <c r="L53" s="758"/>
      <c r="M53" s="839"/>
      <c r="N53" s="840"/>
      <c r="O53" s="840"/>
      <c r="P53" s="840"/>
      <c r="Q53" s="840"/>
      <c r="R53" s="841"/>
      <c r="S53" s="839"/>
      <c r="T53" s="840"/>
      <c r="U53" s="840"/>
      <c r="V53" s="840"/>
      <c r="W53" s="840"/>
      <c r="X53" s="841"/>
      <c r="Y53" s="839"/>
      <c r="Z53" s="840"/>
      <c r="AA53" s="840"/>
      <c r="AB53" s="840"/>
      <c r="AC53" s="840"/>
      <c r="AD53" s="841"/>
      <c r="AG53">
        <f>IF(AND(CNGE_2026_M4_Secc1!$N51&lt;&gt;1,CNGE_2026_M4_Secc1!$N51&lt;&gt;""),IF(OR(COUNTBLANK(D53:AD53)=23,COUNTBLANK(D53:AD53)=27),0,1),0)</f>
        <v>0</v>
      </c>
      <c r="AH53" s="176">
        <f t="shared" si="0"/>
        <v>0</v>
      </c>
      <c r="AI53" s="177" t="str">
        <f>IF(AH53=0,"",
IF(SUM($AH$44:AH53)=1,AJ53,
IF($AH$106&gt;SUM($AH$44:AH53),_xlfn.CONCAT(", ",AJ53),
IF($AH$106=SUM($AH$44:AH53),_xlfn.CONCAT(" y ",AJ53)))))</f>
        <v/>
      </c>
      <c r="AJ53" s="55">
        <v>9</v>
      </c>
      <c r="AK53" s="27">
        <f>IF(OR(CNGE_2026_M4_Secc1!$N51=1,CNGE_2026_M4_Secc1!$N51=""),IF(COUNTA(M53:AD53)=0,0,1),0)</f>
        <v>0</v>
      </c>
      <c r="AL53">
        <f t="shared" si="1"/>
        <v>0</v>
      </c>
      <c r="AM53">
        <f t="shared" si="2"/>
        <v>0</v>
      </c>
      <c r="AN53">
        <f t="shared" si="3"/>
        <v>0</v>
      </c>
      <c r="AO53">
        <f t="shared" si="4"/>
        <v>0</v>
      </c>
    </row>
    <row r="54" spans="1:41" ht="15" customHeight="1">
      <c r="A54" s="25"/>
      <c r="B54" s="52"/>
      <c r="C54" s="55" t="s">
        <v>5029</v>
      </c>
      <c r="D54" s="817" t="str">
        <f>IF(CNGE_2026_M4_Secc1!D52="","",CNGE_2026_M4_Secc1!D52)</f>
        <v/>
      </c>
      <c r="E54" s="757"/>
      <c r="F54" s="757"/>
      <c r="G54" s="757"/>
      <c r="H54" s="757"/>
      <c r="I54" s="757"/>
      <c r="J54" s="757"/>
      <c r="K54" s="757"/>
      <c r="L54" s="758"/>
      <c r="M54" s="839"/>
      <c r="N54" s="840"/>
      <c r="O54" s="840"/>
      <c r="P54" s="840"/>
      <c r="Q54" s="840"/>
      <c r="R54" s="841"/>
      <c r="S54" s="839"/>
      <c r="T54" s="840"/>
      <c r="U54" s="840"/>
      <c r="V54" s="840"/>
      <c r="W54" s="840"/>
      <c r="X54" s="841"/>
      <c r="Y54" s="839"/>
      <c r="Z54" s="840"/>
      <c r="AA54" s="840"/>
      <c r="AB54" s="840"/>
      <c r="AC54" s="840"/>
      <c r="AD54" s="841"/>
      <c r="AG54">
        <f>IF(AND(CNGE_2026_M4_Secc1!$N52&lt;&gt;1,CNGE_2026_M4_Secc1!$N52&lt;&gt;""),IF(OR(COUNTBLANK(D54:AD54)=23,COUNTBLANK(D54:AD54)=27),0,1),0)</f>
        <v>0</v>
      </c>
      <c r="AH54" s="176">
        <f t="shared" si="0"/>
        <v>0</v>
      </c>
      <c r="AI54" s="177" t="str">
        <f>IF(AH54=0,"",
IF(SUM($AH$44:AH54)=1,AJ54,
IF($AH$106&gt;SUM($AH$44:AH54),_xlfn.CONCAT(", ",AJ54),
IF($AH$106=SUM($AH$44:AH54),_xlfn.CONCAT(" y ",AJ54)))))</f>
        <v/>
      </c>
      <c r="AJ54" s="55">
        <v>10</v>
      </c>
      <c r="AK54" s="27">
        <f>IF(OR(CNGE_2026_M4_Secc1!$N52=1,CNGE_2026_M4_Secc1!$N52=""),IF(COUNTA(M54:AD54)=0,0,1),0)</f>
        <v>0</v>
      </c>
      <c r="AL54">
        <f t="shared" si="1"/>
        <v>0</v>
      </c>
      <c r="AM54">
        <f t="shared" si="2"/>
        <v>0</v>
      </c>
      <c r="AN54">
        <f t="shared" si="3"/>
        <v>0</v>
      </c>
      <c r="AO54">
        <f t="shared" si="4"/>
        <v>0</v>
      </c>
    </row>
    <row r="55" spans="1:41" ht="15" customHeight="1">
      <c r="A55" s="25"/>
      <c r="B55" s="52"/>
      <c r="C55" s="55" t="s">
        <v>5031</v>
      </c>
      <c r="D55" s="817" t="str">
        <f>IF(CNGE_2026_M4_Secc1!D53="","",CNGE_2026_M4_Secc1!D53)</f>
        <v/>
      </c>
      <c r="E55" s="757"/>
      <c r="F55" s="757"/>
      <c r="G55" s="757"/>
      <c r="H55" s="757"/>
      <c r="I55" s="757"/>
      <c r="J55" s="757"/>
      <c r="K55" s="757"/>
      <c r="L55" s="758"/>
      <c r="M55" s="839"/>
      <c r="N55" s="840"/>
      <c r="O55" s="840"/>
      <c r="P55" s="840"/>
      <c r="Q55" s="840"/>
      <c r="R55" s="841"/>
      <c r="S55" s="839"/>
      <c r="T55" s="840"/>
      <c r="U55" s="840"/>
      <c r="V55" s="840"/>
      <c r="W55" s="840"/>
      <c r="X55" s="841"/>
      <c r="Y55" s="839"/>
      <c r="Z55" s="840"/>
      <c r="AA55" s="840"/>
      <c r="AB55" s="840"/>
      <c r="AC55" s="840"/>
      <c r="AD55" s="841"/>
      <c r="AG55">
        <f>IF(AND(CNGE_2026_M4_Secc1!$N53&lt;&gt;1,CNGE_2026_M4_Secc1!$N53&lt;&gt;""),IF(OR(COUNTBLANK(D55:AD55)=23,COUNTBLANK(D55:AD55)=27),0,1),0)</f>
        <v>0</v>
      </c>
      <c r="AH55" s="176">
        <f t="shared" si="0"/>
        <v>0</v>
      </c>
      <c r="AI55" s="177" t="str">
        <f>IF(AH55=0,"",
IF(SUM($AH$44:AH55)=1,AJ55,
IF($AH$106&gt;SUM($AH$44:AH55),_xlfn.CONCAT(", ",AJ55),
IF($AH$106=SUM($AH$44:AH55),_xlfn.CONCAT(" y ",AJ55)))))</f>
        <v/>
      </c>
      <c r="AJ55" s="55">
        <v>11</v>
      </c>
      <c r="AK55" s="27">
        <f>IF(OR(CNGE_2026_M4_Secc1!$N53=1,CNGE_2026_M4_Secc1!$N53=""),IF(COUNTA(M55:AD55)=0,0,1),0)</f>
        <v>0</v>
      </c>
      <c r="AL55">
        <f t="shared" si="1"/>
        <v>0</v>
      </c>
      <c r="AM55">
        <f t="shared" si="2"/>
        <v>0</v>
      </c>
      <c r="AN55">
        <f t="shared" si="3"/>
        <v>0</v>
      </c>
      <c r="AO55">
        <f t="shared" si="4"/>
        <v>0</v>
      </c>
    </row>
    <row r="56" spans="1:41" ht="15" customHeight="1">
      <c r="A56" s="25"/>
      <c r="B56" s="52"/>
      <c r="C56" s="55" t="s">
        <v>5032</v>
      </c>
      <c r="D56" s="817" t="str">
        <f>IF(CNGE_2026_M4_Secc1!D54="","",CNGE_2026_M4_Secc1!D54)</f>
        <v/>
      </c>
      <c r="E56" s="757"/>
      <c r="F56" s="757"/>
      <c r="G56" s="757"/>
      <c r="H56" s="757"/>
      <c r="I56" s="757"/>
      <c r="J56" s="757"/>
      <c r="K56" s="757"/>
      <c r="L56" s="758"/>
      <c r="M56" s="839"/>
      <c r="N56" s="840"/>
      <c r="O56" s="840"/>
      <c r="P56" s="840"/>
      <c r="Q56" s="840"/>
      <c r="R56" s="841"/>
      <c r="S56" s="839"/>
      <c r="T56" s="840"/>
      <c r="U56" s="840"/>
      <c r="V56" s="840"/>
      <c r="W56" s="840"/>
      <c r="X56" s="841"/>
      <c r="Y56" s="839"/>
      <c r="Z56" s="840"/>
      <c r="AA56" s="840"/>
      <c r="AB56" s="840"/>
      <c r="AC56" s="840"/>
      <c r="AD56" s="841"/>
      <c r="AG56">
        <f>IF(AND(CNGE_2026_M4_Secc1!$N54&lt;&gt;1,CNGE_2026_M4_Secc1!$N54&lt;&gt;""),IF(OR(COUNTBLANK(D56:AD56)=23,COUNTBLANK(D56:AD56)=27),0,1),0)</f>
        <v>0</v>
      </c>
      <c r="AH56" s="176">
        <f t="shared" si="0"/>
        <v>0</v>
      </c>
      <c r="AI56" s="177" t="str">
        <f>IF(AH56=0,"",
IF(SUM($AH$44:AH56)=1,AJ56,
IF($AH$106&gt;SUM($AH$44:AH56),_xlfn.CONCAT(", ",AJ56),
IF($AH$106=SUM($AH$44:AH56),_xlfn.CONCAT(" y ",AJ56)))))</f>
        <v/>
      </c>
      <c r="AJ56" s="55">
        <v>12</v>
      </c>
      <c r="AK56" s="27">
        <f>IF(OR(CNGE_2026_M4_Secc1!$N54=1,CNGE_2026_M4_Secc1!$N54=""),IF(COUNTA(M56:AD56)=0,0,1),0)</f>
        <v>0</v>
      </c>
      <c r="AL56">
        <f t="shared" si="1"/>
        <v>0</v>
      </c>
      <c r="AM56">
        <f t="shared" si="2"/>
        <v>0</v>
      </c>
      <c r="AN56">
        <f t="shared" si="3"/>
        <v>0</v>
      </c>
      <c r="AO56">
        <f t="shared" si="4"/>
        <v>0</v>
      </c>
    </row>
    <row r="57" spans="1:41" ht="15" customHeight="1">
      <c r="A57" s="25"/>
      <c r="B57" s="52"/>
      <c r="C57" s="55" t="s">
        <v>5033</v>
      </c>
      <c r="D57" s="817" t="str">
        <f>IF(CNGE_2026_M4_Secc1!D55="","",CNGE_2026_M4_Secc1!D55)</f>
        <v/>
      </c>
      <c r="E57" s="757"/>
      <c r="F57" s="757"/>
      <c r="G57" s="757"/>
      <c r="H57" s="757"/>
      <c r="I57" s="757"/>
      <c r="J57" s="757"/>
      <c r="K57" s="757"/>
      <c r="L57" s="758"/>
      <c r="M57" s="839"/>
      <c r="N57" s="840"/>
      <c r="O57" s="840"/>
      <c r="P57" s="840"/>
      <c r="Q57" s="840"/>
      <c r="R57" s="841"/>
      <c r="S57" s="839"/>
      <c r="T57" s="840"/>
      <c r="U57" s="840"/>
      <c r="V57" s="840"/>
      <c r="W57" s="840"/>
      <c r="X57" s="841"/>
      <c r="Y57" s="839"/>
      <c r="Z57" s="840"/>
      <c r="AA57" s="840"/>
      <c r="AB57" s="840"/>
      <c r="AC57" s="840"/>
      <c r="AD57" s="841"/>
      <c r="AG57">
        <f>IF(AND(CNGE_2026_M4_Secc1!$N55&lt;&gt;1,CNGE_2026_M4_Secc1!$N55&lt;&gt;""),IF(OR(COUNTBLANK(D57:AD57)=23,COUNTBLANK(D57:AD57)=27),0,1),0)</f>
        <v>0</v>
      </c>
      <c r="AH57" s="176">
        <f t="shared" si="0"/>
        <v>0</v>
      </c>
      <c r="AI57" s="177" t="str">
        <f>IF(AH57=0,"",
IF(SUM($AH$44:AH57)=1,AJ57,
IF($AH$106&gt;SUM($AH$44:AH57),_xlfn.CONCAT(", ",AJ57),
IF($AH$106=SUM($AH$44:AH57),_xlfn.CONCAT(" y ",AJ57)))))</f>
        <v/>
      </c>
      <c r="AJ57" s="55">
        <v>13</v>
      </c>
      <c r="AK57" s="27">
        <f>IF(OR(CNGE_2026_M4_Secc1!$N55=1,CNGE_2026_M4_Secc1!$N55=""),IF(COUNTA(M57:AD57)=0,0,1),0)</f>
        <v>0</v>
      </c>
      <c r="AL57">
        <f t="shared" si="1"/>
        <v>0</v>
      </c>
      <c r="AM57">
        <f t="shared" si="2"/>
        <v>0</v>
      </c>
      <c r="AN57">
        <f t="shared" si="3"/>
        <v>0</v>
      </c>
      <c r="AO57">
        <f t="shared" si="4"/>
        <v>0</v>
      </c>
    </row>
    <row r="58" spans="1:41" ht="15" customHeight="1">
      <c r="A58" s="25"/>
      <c r="B58" s="52"/>
      <c r="C58" s="55" t="s">
        <v>5034</v>
      </c>
      <c r="D58" s="817" t="str">
        <f>IF(CNGE_2026_M4_Secc1!D56="","",CNGE_2026_M4_Secc1!D56)</f>
        <v/>
      </c>
      <c r="E58" s="757"/>
      <c r="F58" s="757"/>
      <c r="G58" s="757"/>
      <c r="H58" s="757"/>
      <c r="I58" s="757"/>
      <c r="J58" s="757"/>
      <c r="K58" s="757"/>
      <c r="L58" s="758"/>
      <c r="M58" s="839"/>
      <c r="N58" s="840"/>
      <c r="O58" s="840"/>
      <c r="P58" s="840"/>
      <c r="Q58" s="840"/>
      <c r="R58" s="841"/>
      <c r="S58" s="839"/>
      <c r="T58" s="840"/>
      <c r="U58" s="840"/>
      <c r="V58" s="840"/>
      <c r="W58" s="840"/>
      <c r="X58" s="841"/>
      <c r="Y58" s="839"/>
      <c r="Z58" s="840"/>
      <c r="AA58" s="840"/>
      <c r="AB58" s="840"/>
      <c r="AC58" s="840"/>
      <c r="AD58" s="841"/>
      <c r="AG58">
        <f>IF(AND(CNGE_2026_M4_Secc1!$N56&lt;&gt;1,CNGE_2026_M4_Secc1!$N56&lt;&gt;""),IF(OR(COUNTBLANK(D58:AD58)=23,COUNTBLANK(D58:AD58)=27),0,1),0)</f>
        <v>0</v>
      </c>
      <c r="AH58" s="176">
        <f t="shared" si="0"/>
        <v>0</v>
      </c>
      <c r="AI58" s="177" t="str">
        <f>IF(AH58=0,"",
IF(SUM($AH$44:AH58)=1,AJ58,
IF($AH$106&gt;SUM($AH$44:AH58),_xlfn.CONCAT(", ",AJ58),
IF($AH$106=SUM($AH$44:AH58),_xlfn.CONCAT(" y ",AJ58)))))</f>
        <v/>
      </c>
      <c r="AJ58" s="55">
        <v>14</v>
      </c>
      <c r="AK58" s="27">
        <f>IF(OR(CNGE_2026_M4_Secc1!$N56=1,CNGE_2026_M4_Secc1!$N56=""),IF(COUNTA(M58:AD58)=0,0,1),0)</f>
        <v>0</v>
      </c>
      <c r="AL58">
        <f t="shared" si="1"/>
        <v>0</v>
      </c>
      <c r="AM58">
        <f t="shared" si="2"/>
        <v>0</v>
      </c>
      <c r="AN58">
        <f t="shared" si="3"/>
        <v>0</v>
      </c>
      <c r="AO58">
        <f t="shared" si="4"/>
        <v>0</v>
      </c>
    </row>
    <row r="59" spans="1:41" ht="15" customHeight="1">
      <c r="A59" s="25"/>
      <c r="B59" s="52"/>
      <c r="C59" s="55" t="s">
        <v>5035</v>
      </c>
      <c r="D59" s="817" t="str">
        <f>IF(CNGE_2026_M4_Secc1!D57="","",CNGE_2026_M4_Secc1!D57)</f>
        <v/>
      </c>
      <c r="E59" s="757"/>
      <c r="F59" s="757"/>
      <c r="G59" s="757"/>
      <c r="H59" s="757"/>
      <c r="I59" s="757"/>
      <c r="J59" s="757"/>
      <c r="K59" s="757"/>
      <c r="L59" s="758"/>
      <c r="M59" s="839"/>
      <c r="N59" s="840"/>
      <c r="O59" s="840"/>
      <c r="P59" s="840"/>
      <c r="Q59" s="840"/>
      <c r="R59" s="841"/>
      <c r="S59" s="839"/>
      <c r="T59" s="840"/>
      <c r="U59" s="840"/>
      <c r="V59" s="840"/>
      <c r="W59" s="840"/>
      <c r="X59" s="841"/>
      <c r="Y59" s="839"/>
      <c r="Z59" s="840"/>
      <c r="AA59" s="840"/>
      <c r="AB59" s="840"/>
      <c r="AC59" s="840"/>
      <c r="AD59" s="841"/>
      <c r="AG59">
        <f>IF(AND(CNGE_2026_M4_Secc1!$N57&lt;&gt;1,CNGE_2026_M4_Secc1!$N57&lt;&gt;""),IF(OR(COUNTBLANK(D59:AD59)=23,COUNTBLANK(D59:AD59)=27),0,1),0)</f>
        <v>0</v>
      </c>
      <c r="AH59" s="176">
        <f t="shared" si="0"/>
        <v>0</v>
      </c>
      <c r="AI59" s="177" t="str">
        <f>IF(AH59=0,"",
IF(SUM($AH$44:AH59)=1,AJ59,
IF($AH$106&gt;SUM($AH$44:AH59),_xlfn.CONCAT(", ",AJ59),
IF($AH$106=SUM($AH$44:AH59),_xlfn.CONCAT(" y ",AJ59)))))</f>
        <v/>
      </c>
      <c r="AJ59" s="55">
        <v>15</v>
      </c>
      <c r="AK59" s="27">
        <f>IF(OR(CNGE_2026_M4_Secc1!$N57=1,CNGE_2026_M4_Secc1!$N57=""),IF(COUNTA(M59:AD59)=0,0,1),0)</f>
        <v>0</v>
      </c>
      <c r="AL59">
        <f t="shared" si="1"/>
        <v>0</v>
      </c>
      <c r="AM59">
        <f t="shared" si="2"/>
        <v>0</v>
      </c>
      <c r="AN59">
        <f t="shared" si="3"/>
        <v>0</v>
      </c>
      <c r="AO59">
        <f t="shared" si="4"/>
        <v>0</v>
      </c>
    </row>
    <row r="60" spans="1:41" ht="15" customHeight="1">
      <c r="A60" s="25"/>
      <c r="B60" s="52"/>
      <c r="C60" s="55" t="s">
        <v>5036</v>
      </c>
      <c r="D60" s="817" t="str">
        <f>IF(CNGE_2026_M4_Secc1!D58="","",CNGE_2026_M4_Secc1!D58)</f>
        <v/>
      </c>
      <c r="E60" s="757"/>
      <c r="F60" s="757"/>
      <c r="G60" s="757"/>
      <c r="H60" s="757"/>
      <c r="I60" s="757"/>
      <c r="J60" s="757"/>
      <c r="K60" s="757"/>
      <c r="L60" s="758"/>
      <c r="M60" s="839"/>
      <c r="N60" s="840"/>
      <c r="O60" s="840"/>
      <c r="P60" s="840"/>
      <c r="Q60" s="840"/>
      <c r="R60" s="841"/>
      <c r="S60" s="839"/>
      <c r="T60" s="840"/>
      <c r="U60" s="840"/>
      <c r="V60" s="840"/>
      <c r="W60" s="840"/>
      <c r="X60" s="841"/>
      <c r="Y60" s="839"/>
      <c r="Z60" s="840"/>
      <c r="AA60" s="840"/>
      <c r="AB60" s="840"/>
      <c r="AC60" s="840"/>
      <c r="AD60" s="841"/>
      <c r="AG60">
        <f>IF(AND(CNGE_2026_M4_Secc1!$N58&lt;&gt;1,CNGE_2026_M4_Secc1!$N58&lt;&gt;""),IF(OR(COUNTBLANK(D60:AD60)=23,COUNTBLANK(D60:AD60)=27),0,1),0)</f>
        <v>0</v>
      </c>
      <c r="AH60" s="176">
        <f t="shared" si="0"/>
        <v>0</v>
      </c>
      <c r="AI60" s="177" t="str">
        <f>IF(AH60=0,"",
IF(SUM($AH$44:AH60)=1,AJ60,
IF($AH$106&gt;SUM($AH$44:AH60),_xlfn.CONCAT(", ",AJ60),
IF($AH$106=SUM($AH$44:AH60),_xlfn.CONCAT(" y ",AJ60)))))</f>
        <v/>
      </c>
      <c r="AJ60" s="55">
        <v>16</v>
      </c>
      <c r="AK60" s="27">
        <f>IF(OR(CNGE_2026_M4_Secc1!$N58=1,CNGE_2026_M4_Secc1!$N58=""),IF(COUNTA(M60:AD60)=0,0,1),0)</f>
        <v>0</v>
      </c>
      <c r="AL60">
        <f t="shared" si="1"/>
        <v>0</v>
      </c>
      <c r="AM60">
        <f t="shared" si="2"/>
        <v>0</v>
      </c>
      <c r="AN60">
        <f t="shared" si="3"/>
        <v>0</v>
      </c>
      <c r="AO60">
        <f t="shared" si="4"/>
        <v>0</v>
      </c>
    </row>
    <row r="61" spans="1:41" ht="15" customHeight="1">
      <c r="A61" s="25"/>
      <c r="B61" s="52"/>
      <c r="C61" s="55" t="s">
        <v>5037</v>
      </c>
      <c r="D61" s="817" t="str">
        <f>IF(CNGE_2026_M4_Secc1!D59="","",CNGE_2026_M4_Secc1!D59)</f>
        <v/>
      </c>
      <c r="E61" s="757"/>
      <c r="F61" s="757"/>
      <c r="G61" s="757"/>
      <c r="H61" s="757"/>
      <c r="I61" s="757"/>
      <c r="J61" s="757"/>
      <c r="K61" s="757"/>
      <c r="L61" s="758"/>
      <c r="M61" s="839"/>
      <c r="N61" s="840"/>
      <c r="O61" s="840"/>
      <c r="P61" s="840"/>
      <c r="Q61" s="840"/>
      <c r="R61" s="841"/>
      <c r="S61" s="839"/>
      <c r="T61" s="840"/>
      <c r="U61" s="840"/>
      <c r="V61" s="840"/>
      <c r="W61" s="840"/>
      <c r="X61" s="841"/>
      <c r="Y61" s="839"/>
      <c r="Z61" s="840"/>
      <c r="AA61" s="840"/>
      <c r="AB61" s="840"/>
      <c r="AC61" s="840"/>
      <c r="AD61" s="841"/>
      <c r="AG61">
        <f>IF(AND(CNGE_2026_M4_Secc1!$N59&lt;&gt;1,CNGE_2026_M4_Secc1!$N59&lt;&gt;""),IF(OR(COUNTBLANK(D61:AD61)=23,COUNTBLANK(D61:AD61)=27),0,1),0)</f>
        <v>0</v>
      </c>
      <c r="AH61" s="176">
        <f t="shared" si="0"/>
        <v>0</v>
      </c>
      <c r="AI61" s="177" t="str">
        <f>IF(AH61=0,"",
IF(SUM($AH$44:AH61)=1,AJ61,
IF($AH$106&gt;SUM($AH$44:AH61),_xlfn.CONCAT(", ",AJ61),
IF($AH$106=SUM($AH$44:AH61),_xlfn.CONCAT(" y ",AJ61)))))</f>
        <v/>
      </c>
      <c r="AJ61" s="55">
        <v>17</v>
      </c>
      <c r="AK61" s="27">
        <f>IF(OR(CNGE_2026_M4_Secc1!$N59=1,CNGE_2026_M4_Secc1!$N59=""),IF(COUNTA(M61:AD61)=0,0,1),0)</f>
        <v>0</v>
      </c>
      <c r="AL61">
        <f t="shared" si="1"/>
        <v>0</v>
      </c>
      <c r="AM61">
        <f t="shared" si="2"/>
        <v>0</v>
      </c>
      <c r="AN61">
        <f t="shared" si="3"/>
        <v>0</v>
      </c>
      <c r="AO61">
        <f t="shared" si="4"/>
        <v>0</v>
      </c>
    </row>
    <row r="62" spans="1:41" ht="15" customHeight="1">
      <c r="A62" s="25"/>
      <c r="B62" s="52"/>
      <c r="C62" s="55" t="s">
        <v>5038</v>
      </c>
      <c r="D62" s="817" t="str">
        <f>IF(CNGE_2026_M4_Secc1!D60="","",CNGE_2026_M4_Secc1!D60)</f>
        <v/>
      </c>
      <c r="E62" s="757"/>
      <c r="F62" s="757"/>
      <c r="G62" s="757"/>
      <c r="H62" s="757"/>
      <c r="I62" s="757"/>
      <c r="J62" s="757"/>
      <c r="K62" s="757"/>
      <c r="L62" s="758"/>
      <c r="M62" s="839"/>
      <c r="N62" s="840"/>
      <c r="O62" s="840"/>
      <c r="P62" s="840"/>
      <c r="Q62" s="840"/>
      <c r="R62" s="841"/>
      <c r="S62" s="839"/>
      <c r="T62" s="840"/>
      <c r="U62" s="840"/>
      <c r="V62" s="840"/>
      <c r="W62" s="840"/>
      <c r="X62" s="841"/>
      <c r="Y62" s="839"/>
      <c r="Z62" s="840"/>
      <c r="AA62" s="840"/>
      <c r="AB62" s="840"/>
      <c r="AC62" s="840"/>
      <c r="AD62" s="841"/>
      <c r="AG62">
        <f>IF(AND(CNGE_2026_M4_Secc1!$N60&lt;&gt;1,CNGE_2026_M4_Secc1!$N60&lt;&gt;""),IF(OR(COUNTBLANK(D62:AD62)=23,COUNTBLANK(D62:AD62)=27),0,1),0)</f>
        <v>0</v>
      </c>
      <c r="AH62" s="176">
        <f t="shared" si="0"/>
        <v>0</v>
      </c>
      <c r="AI62" s="177" t="str">
        <f>IF(AH62=0,"",
IF(SUM($AH$44:AH62)=1,AJ62,
IF($AH$106&gt;SUM($AH$44:AH62),_xlfn.CONCAT(", ",AJ62),
IF($AH$106=SUM($AH$44:AH62),_xlfn.CONCAT(" y ",AJ62)))))</f>
        <v/>
      </c>
      <c r="AJ62" s="55">
        <v>18</v>
      </c>
      <c r="AK62" s="27">
        <f>IF(OR(CNGE_2026_M4_Secc1!$N60=1,CNGE_2026_M4_Secc1!$N60=""),IF(COUNTA(M62:AD62)=0,0,1),0)</f>
        <v>0</v>
      </c>
      <c r="AL62">
        <f t="shared" si="1"/>
        <v>0</v>
      </c>
      <c r="AM62">
        <f t="shared" si="2"/>
        <v>0</v>
      </c>
      <c r="AN62">
        <f t="shared" si="3"/>
        <v>0</v>
      </c>
      <c r="AO62">
        <f t="shared" si="4"/>
        <v>0</v>
      </c>
    </row>
    <row r="63" spans="1:41" ht="15" customHeight="1">
      <c r="A63" s="25"/>
      <c r="B63" s="52"/>
      <c r="C63" s="55" t="s">
        <v>5039</v>
      </c>
      <c r="D63" s="817" t="str">
        <f>IF(CNGE_2026_M4_Secc1!D61="","",CNGE_2026_M4_Secc1!D61)</f>
        <v/>
      </c>
      <c r="E63" s="757"/>
      <c r="F63" s="757"/>
      <c r="G63" s="757"/>
      <c r="H63" s="757"/>
      <c r="I63" s="757"/>
      <c r="J63" s="757"/>
      <c r="K63" s="757"/>
      <c r="L63" s="758"/>
      <c r="M63" s="839"/>
      <c r="N63" s="840"/>
      <c r="O63" s="840"/>
      <c r="P63" s="840"/>
      <c r="Q63" s="840"/>
      <c r="R63" s="841"/>
      <c r="S63" s="839"/>
      <c r="T63" s="840"/>
      <c r="U63" s="840"/>
      <c r="V63" s="840"/>
      <c r="W63" s="840"/>
      <c r="X63" s="841"/>
      <c r="Y63" s="839"/>
      <c r="Z63" s="840"/>
      <c r="AA63" s="840"/>
      <c r="AB63" s="840"/>
      <c r="AC63" s="840"/>
      <c r="AD63" s="841"/>
      <c r="AG63">
        <f>IF(AND(CNGE_2026_M4_Secc1!$N61&lt;&gt;1,CNGE_2026_M4_Secc1!$N61&lt;&gt;""),IF(OR(COUNTBLANK(D63:AD63)=23,COUNTBLANK(D63:AD63)=27),0,1),0)</f>
        <v>0</v>
      </c>
      <c r="AH63" s="176">
        <f t="shared" si="0"/>
        <v>0</v>
      </c>
      <c r="AI63" s="177" t="str">
        <f>IF(AH63=0,"",
IF(SUM($AH$44:AH63)=1,AJ63,
IF($AH$106&gt;SUM($AH$44:AH63),_xlfn.CONCAT(", ",AJ63),
IF($AH$106=SUM($AH$44:AH63),_xlfn.CONCAT(" y ",AJ63)))))</f>
        <v/>
      </c>
      <c r="AJ63" s="55">
        <v>19</v>
      </c>
      <c r="AK63" s="27">
        <f>IF(OR(CNGE_2026_M4_Secc1!$N61=1,CNGE_2026_M4_Secc1!$N61=""),IF(COUNTA(M63:AD63)=0,0,1),0)</f>
        <v>0</v>
      </c>
      <c r="AL63">
        <f t="shared" si="1"/>
        <v>0</v>
      </c>
      <c r="AM63">
        <f t="shared" si="2"/>
        <v>0</v>
      </c>
      <c r="AN63">
        <f t="shared" si="3"/>
        <v>0</v>
      </c>
      <c r="AO63">
        <f t="shared" si="4"/>
        <v>0</v>
      </c>
    </row>
    <row r="64" spans="1:41" ht="15" customHeight="1">
      <c r="A64" s="25"/>
      <c r="B64" s="52"/>
      <c r="C64" s="55" t="s">
        <v>5040</v>
      </c>
      <c r="D64" s="817" t="str">
        <f>IF(CNGE_2026_M4_Secc1!D62="","",CNGE_2026_M4_Secc1!D62)</f>
        <v/>
      </c>
      <c r="E64" s="757"/>
      <c r="F64" s="757"/>
      <c r="G64" s="757"/>
      <c r="H64" s="757"/>
      <c r="I64" s="757"/>
      <c r="J64" s="757"/>
      <c r="K64" s="757"/>
      <c r="L64" s="758"/>
      <c r="M64" s="839"/>
      <c r="N64" s="840"/>
      <c r="O64" s="840"/>
      <c r="P64" s="840"/>
      <c r="Q64" s="840"/>
      <c r="R64" s="841"/>
      <c r="S64" s="839"/>
      <c r="T64" s="840"/>
      <c r="U64" s="840"/>
      <c r="V64" s="840"/>
      <c r="W64" s="840"/>
      <c r="X64" s="841"/>
      <c r="Y64" s="839"/>
      <c r="Z64" s="840"/>
      <c r="AA64" s="840"/>
      <c r="AB64" s="840"/>
      <c r="AC64" s="840"/>
      <c r="AD64" s="841"/>
      <c r="AG64">
        <f>IF(AND(CNGE_2026_M4_Secc1!$N62&lt;&gt;1,CNGE_2026_M4_Secc1!$N62&lt;&gt;""),IF(OR(COUNTBLANK(D64:AD64)=23,COUNTBLANK(D64:AD64)=27),0,1),0)</f>
        <v>0</v>
      </c>
      <c r="AH64" s="176">
        <f t="shared" si="0"/>
        <v>0</v>
      </c>
      <c r="AI64" s="177" t="str">
        <f>IF(AH64=0,"",
IF(SUM($AH$44:AH64)=1,AJ64,
IF($AH$106&gt;SUM($AH$44:AH64),_xlfn.CONCAT(", ",AJ64),
IF($AH$106=SUM($AH$44:AH64),_xlfn.CONCAT(" y ",AJ64)))))</f>
        <v/>
      </c>
      <c r="AJ64" s="55">
        <v>20</v>
      </c>
      <c r="AK64" s="27">
        <f>IF(OR(CNGE_2026_M4_Secc1!$N62=1,CNGE_2026_M4_Secc1!$N62=""),IF(COUNTA(M64:AD64)=0,0,1),0)</f>
        <v>0</v>
      </c>
      <c r="AL64">
        <f t="shared" si="1"/>
        <v>0</v>
      </c>
      <c r="AM64">
        <f t="shared" si="2"/>
        <v>0</v>
      </c>
      <c r="AN64">
        <f t="shared" si="3"/>
        <v>0</v>
      </c>
      <c r="AO64">
        <f t="shared" si="4"/>
        <v>0</v>
      </c>
    </row>
    <row r="65" spans="1:41" ht="15" customHeight="1">
      <c r="A65" s="25"/>
      <c r="B65" s="52"/>
      <c r="C65" s="55" t="s">
        <v>5041</v>
      </c>
      <c r="D65" s="817" t="str">
        <f>IF(CNGE_2026_M4_Secc1!D63="","",CNGE_2026_M4_Secc1!D63)</f>
        <v/>
      </c>
      <c r="E65" s="757"/>
      <c r="F65" s="757"/>
      <c r="G65" s="757"/>
      <c r="H65" s="757"/>
      <c r="I65" s="757"/>
      <c r="J65" s="757"/>
      <c r="K65" s="757"/>
      <c r="L65" s="758"/>
      <c r="M65" s="839"/>
      <c r="N65" s="840"/>
      <c r="O65" s="840"/>
      <c r="P65" s="840"/>
      <c r="Q65" s="840"/>
      <c r="R65" s="841"/>
      <c r="S65" s="839"/>
      <c r="T65" s="840"/>
      <c r="U65" s="840"/>
      <c r="V65" s="840"/>
      <c r="W65" s="840"/>
      <c r="X65" s="841"/>
      <c r="Y65" s="839"/>
      <c r="Z65" s="840"/>
      <c r="AA65" s="840"/>
      <c r="AB65" s="840"/>
      <c r="AC65" s="840"/>
      <c r="AD65" s="841"/>
      <c r="AG65">
        <f>IF(AND(CNGE_2026_M4_Secc1!$N63&lt;&gt;1,CNGE_2026_M4_Secc1!$N63&lt;&gt;""),IF(OR(COUNTBLANK(D65:AD65)=23,COUNTBLANK(D65:AD65)=27),0,1),0)</f>
        <v>0</v>
      </c>
      <c r="AH65" s="176">
        <f t="shared" si="0"/>
        <v>0</v>
      </c>
      <c r="AI65" s="177" t="str">
        <f>IF(AH65=0,"",
IF(SUM($AH$44:AH65)=1,AJ65,
IF($AH$106&gt;SUM($AH$44:AH65),_xlfn.CONCAT(", ",AJ65),
IF($AH$106=SUM($AH$44:AH65),_xlfn.CONCAT(" y ",AJ65)))))</f>
        <v/>
      </c>
      <c r="AJ65" s="55">
        <v>21</v>
      </c>
      <c r="AK65" s="27">
        <f>IF(OR(CNGE_2026_M4_Secc1!$N63=1,CNGE_2026_M4_Secc1!$N63=""),IF(COUNTA(M65:AD65)=0,0,1),0)</f>
        <v>0</v>
      </c>
      <c r="AL65">
        <f t="shared" si="1"/>
        <v>0</v>
      </c>
      <c r="AM65">
        <f t="shared" si="2"/>
        <v>0</v>
      </c>
      <c r="AN65">
        <f t="shared" si="3"/>
        <v>0</v>
      </c>
      <c r="AO65">
        <f t="shared" si="4"/>
        <v>0</v>
      </c>
    </row>
    <row r="66" spans="1:41" ht="15" customHeight="1">
      <c r="A66" s="25"/>
      <c r="B66" s="52"/>
      <c r="C66" s="55" t="s">
        <v>5042</v>
      </c>
      <c r="D66" s="817" t="str">
        <f>IF(CNGE_2026_M4_Secc1!D64="","",CNGE_2026_M4_Secc1!D64)</f>
        <v/>
      </c>
      <c r="E66" s="757"/>
      <c r="F66" s="757"/>
      <c r="G66" s="757"/>
      <c r="H66" s="757"/>
      <c r="I66" s="757"/>
      <c r="J66" s="757"/>
      <c r="K66" s="757"/>
      <c r="L66" s="758"/>
      <c r="M66" s="839"/>
      <c r="N66" s="840"/>
      <c r="O66" s="840"/>
      <c r="P66" s="840"/>
      <c r="Q66" s="840"/>
      <c r="R66" s="841"/>
      <c r="S66" s="839"/>
      <c r="T66" s="840"/>
      <c r="U66" s="840"/>
      <c r="V66" s="840"/>
      <c r="W66" s="840"/>
      <c r="X66" s="841"/>
      <c r="Y66" s="839"/>
      <c r="Z66" s="840"/>
      <c r="AA66" s="840"/>
      <c r="AB66" s="840"/>
      <c r="AC66" s="840"/>
      <c r="AD66" s="841"/>
      <c r="AG66">
        <f>IF(AND(CNGE_2026_M4_Secc1!$N64&lt;&gt;1,CNGE_2026_M4_Secc1!$N64&lt;&gt;""),IF(OR(COUNTBLANK(D66:AD66)=23,COUNTBLANK(D66:AD66)=27),0,1),0)</f>
        <v>0</v>
      </c>
      <c r="AH66" s="176">
        <f t="shared" si="0"/>
        <v>0</v>
      </c>
      <c r="AI66" s="177" t="str">
        <f>IF(AH66=0,"",
IF(SUM($AH$44:AH66)=1,AJ66,
IF($AH$106&gt;SUM($AH$44:AH66),_xlfn.CONCAT(", ",AJ66),
IF($AH$106=SUM($AH$44:AH66),_xlfn.CONCAT(" y ",AJ66)))))</f>
        <v/>
      </c>
      <c r="AJ66" s="55">
        <v>22</v>
      </c>
      <c r="AK66" s="27">
        <f>IF(OR(CNGE_2026_M4_Secc1!$N64=1,CNGE_2026_M4_Secc1!$N64=""),IF(COUNTA(M66:AD66)=0,0,1),0)</f>
        <v>0</v>
      </c>
      <c r="AL66">
        <f t="shared" si="1"/>
        <v>0</v>
      </c>
      <c r="AM66">
        <f t="shared" si="2"/>
        <v>0</v>
      </c>
      <c r="AN66">
        <f t="shared" si="3"/>
        <v>0</v>
      </c>
      <c r="AO66">
        <f t="shared" si="4"/>
        <v>0</v>
      </c>
    </row>
    <row r="67" spans="1:41" ht="15" customHeight="1">
      <c r="A67" s="25"/>
      <c r="B67" s="52"/>
      <c r="C67" s="55" t="s">
        <v>5043</v>
      </c>
      <c r="D67" s="817" t="str">
        <f>IF(CNGE_2026_M4_Secc1!D65="","",CNGE_2026_M4_Secc1!D65)</f>
        <v/>
      </c>
      <c r="E67" s="757"/>
      <c r="F67" s="757"/>
      <c r="G67" s="757"/>
      <c r="H67" s="757"/>
      <c r="I67" s="757"/>
      <c r="J67" s="757"/>
      <c r="K67" s="757"/>
      <c r="L67" s="758"/>
      <c r="M67" s="839"/>
      <c r="N67" s="840"/>
      <c r="O67" s="840"/>
      <c r="P67" s="840"/>
      <c r="Q67" s="840"/>
      <c r="R67" s="841"/>
      <c r="S67" s="839"/>
      <c r="T67" s="840"/>
      <c r="U67" s="840"/>
      <c r="V67" s="840"/>
      <c r="W67" s="840"/>
      <c r="X67" s="841"/>
      <c r="Y67" s="839"/>
      <c r="Z67" s="840"/>
      <c r="AA67" s="840"/>
      <c r="AB67" s="840"/>
      <c r="AC67" s="840"/>
      <c r="AD67" s="841"/>
      <c r="AG67">
        <f>IF(AND(CNGE_2026_M4_Secc1!$N65&lt;&gt;1,CNGE_2026_M4_Secc1!$N65&lt;&gt;""),IF(OR(COUNTBLANK(D67:AD67)=23,COUNTBLANK(D67:AD67)=27),0,1),0)</f>
        <v>0</v>
      </c>
      <c r="AH67" s="176">
        <f t="shared" si="0"/>
        <v>0</v>
      </c>
      <c r="AI67" s="177" t="str">
        <f>IF(AH67=0,"",
IF(SUM($AH$44:AH67)=1,AJ67,
IF($AH$106&gt;SUM($AH$44:AH67),_xlfn.CONCAT(", ",AJ67),
IF($AH$106=SUM($AH$44:AH67),_xlfn.CONCAT(" y ",AJ67)))))</f>
        <v/>
      </c>
      <c r="AJ67" s="55">
        <v>23</v>
      </c>
      <c r="AK67" s="27">
        <f>IF(OR(CNGE_2026_M4_Secc1!$N65=1,CNGE_2026_M4_Secc1!$N65=""),IF(COUNTA(M67:AD67)=0,0,1),0)</f>
        <v>0</v>
      </c>
      <c r="AL67">
        <f t="shared" si="1"/>
        <v>0</v>
      </c>
      <c r="AM67">
        <f t="shared" si="2"/>
        <v>0</v>
      </c>
      <c r="AN67">
        <f t="shared" si="3"/>
        <v>0</v>
      </c>
      <c r="AO67">
        <f t="shared" si="4"/>
        <v>0</v>
      </c>
    </row>
    <row r="68" spans="1:41" ht="15" customHeight="1">
      <c r="A68" s="25"/>
      <c r="B68" s="52"/>
      <c r="C68" s="55" t="s">
        <v>5044</v>
      </c>
      <c r="D68" s="817" t="str">
        <f>IF(CNGE_2026_M4_Secc1!D66="","",CNGE_2026_M4_Secc1!D66)</f>
        <v/>
      </c>
      <c r="E68" s="757"/>
      <c r="F68" s="757"/>
      <c r="G68" s="757"/>
      <c r="H68" s="757"/>
      <c r="I68" s="757"/>
      <c r="J68" s="757"/>
      <c r="K68" s="757"/>
      <c r="L68" s="758"/>
      <c r="M68" s="839"/>
      <c r="N68" s="840"/>
      <c r="O68" s="840"/>
      <c r="P68" s="840"/>
      <c r="Q68" s="840"/>
      <c r="R68" s="841"/>
      <c r="S68" s="839"/>
      <c r="T68" s="840"/>
      <c r="U68" s="840"/>
      <c r="V68" s="840"/>
      <c r="W68" s="840"/>
      <c r="X68" s="841"/>
      <c r="Y68" s="839"/>
      <c r="Z68" s="840"/>
      <c r="AA68" s="840"/>
      <c r="AB68" s="840"/>
      <c r="AC68" s="840"/>
      <c r="AD68" s="841"/>
      <c r="AG68">
        <f>IF(AND(CNGE_2026_M4_Secc1!$N66&lt;&gt;1,CNGE_2026_M4_Secc1!$N66&lt;&gt;""),IF(OR(COUNTBLANK(D68:AD68)=23,COUNTBLANK(D68:AD68)=27),0,1),0)</f>
        <v>0</v>
      </c>
      <c r="AH68" s="176">
        <f t="shared" si="0"/>
        <v>0</v>
      </c>
      <c r="AI68" s="177" t="str">
        <f>IF(AH68=0,"",
IF(SUM($AH$44:AH68)=1,AJ68,
IF($AH$106&gt;SUM($AH$44:AH68),_xlfn.CONCAT(", ",AJ68),
IF($AH$106=SUM($AH$44:AH68),_xlfn.CONCAT(" y ",AJ68)))))</f>
        <v/>
      </c>
      <c r="AJ68" s="55">
        <v>24</v>
      </c>
      <c r="AK68" s="27">
        <f>IF(OR(CNGE_2026_M4_Secc1!$N66=1,CNGE_2026_M4_Secc1!$N66=""),IF(COUNTA(M68:AD68)=0,0,1),0)</f>
        <v>0</v>
      </c>
      <c r="AL68">
        <f t="shared" si="1"/>
        <v>0</v>
      </c>
      <c r="AM68">
        <f t="shared" si="2"/>
        <v>0</v>
      </c>
      <c r="AN68">
        <f t="shared" si="3"/>
        <v>0</v>
      </c>
      <c r="AO68">
        <f t="shared" si="4"/>
        <v>0</v>
      </c>
    </row>
    <row r="69" spans="1:41" ht="15" customHeight="1">
      <c r="A69" s="25"/>
      <c r="B69" s="52"/>
      <c r="C69" s="55" t="s">
        <v>5045</v>
      </c>
      <c r="D69" s="817" t="str">
        <f>IF(CNGE_2026_M4_Secc1!D67="","",CNGE_2026_M4_Secc1!D67)</f>
        <v/>
      </c>
      <c r="E69" s="757"/>
      <c r="F69" s="757"/>
      <c r="G69" s="757"/>
      <c r="H69" s="757"/>
      <c r="I69" s="757"/>
      <c r="J69" s="757"/>
      <c r="K69" s="757"/>
      <c r="L69" s="758"/>
      <c r="M69" s="839"/>
      <c r="N69" s="840"/>
      <c r="O69" s="840"/>
      <c r="P69" s="840"/>
      <c r="Q69" s="840"/>
      <c r="R69" s="841"/>
      <c r="S69" s="839"/>
      <c r="T69" s="840"/>
      <c r="U69" s="840"/>
      <c r="V69" s="840"/>
      <c r="W69" s="840"/>
      <c r="X69" s="841"/>
      <c r="Y69" s="839"/>
      <c r="Z69" s="840"/>
      <c r="AA69" s="840"/>
      <c r="AB69" s="840"/>
      <c r="AC69" s="840"/>
      <c r="AD69" s="841"/>
      <c r="AG69">
        <f>IF(AND(CNGE_2026_M4_Secc1!$N67&lt;&gt;1,CNGE_2026_M4_Secc1!$N67&lt;&gt;""),IF(OR(COUNTBLANK(D69:AD69)=23,COUNTBLANK(D69:AD69)=27),0,1),0)</f>
        <v>0</v>
      </c>
      <c r="AH69" s="176">
        <f t="shared" si="0"/>
        <v>0</v>
      </c>
      <c r="AI69" s="177" t="str">
        <f>IF(AH69=0,"",
IF(SUM($AH$44:AH69)=1,AJ69,
IF($AH$106&gt;SUM($AH$44:AH69),_xlfn.CONCAT(", ",AJ69),
IF($AH$106=SUM($AH$44:AH69),_xlfn.CONCAT(" y ",AJ69)))))</f>
        <v/>
      </c>
      <c r="AJ69" s="55">
        <v>25</v>
      </c>
      <c r="AK69" s="27">
        <f>IF(OR(CNGE_2026_M4_Secc1!$N67=1,CNGE_2026_M4_Secc1!$N67=""),IF(COUNTA(M69:AD69)=0,0,1),0)</f>
        <v>0</v>
      </c>
      <c r="AL69">
        <f t="shared" si="1"/>
        <v>0</v>
      </c>
      <c r="AM69">
        <f t="shared" si="2"/>
        <v>0</v>
      </c>
      <c r="AN69">
        <f t="shared" si="3"/>
        <v>0</v>
      </c>
      <c r="AO69">
        <f t="shared" si="4"/>
        <v>0</v>
      </c>
    </row>
    <row r="70" spans="1:41" ht="15" customHeight="1">
      <c r="A70" s="25"/>
      <c r="B70" s="52"/>
      <c r="C70" s="55" t="s">
        <v>5046</v>
      </c>
      <c r="D70" s="817" t="str">
        <f>IF(CNGE_2026_M4_Secc1!D68="","",CNGE_2026_M4_Secc1!D68)</f>
        <v/>
      </c>
      <c r="E70" s="757"/>
      <c r="F70" s="757"/>
      <c r="G70" s="757"/>
      <c r="H70" s="757"/>
      <c r="I70" s="757"/>
      <c r="J70" s="757"/>
      <c r="K70" s="757"/>
      <c r="L70" s="758"/>
      <c r="M70" s="839"/>
      <c r="N70" s="840"/>
      <c r="O70" s="840"/>
      <c r="P70" s="840"/>
      <c r="Q70" s="840"/>
      <c r="R70" s="841"/>
      <c r="S70" s="839"/>
      <c r="T70" s="840"/>
      <c r="U70" s="840"/>
      <c r="V70" s="840"/>
      <c r="W70" s="840"/>
      <c r="X70" s="841"/>
      <c r="Y70" s="839"/>
      <c r="Z70" s="840"/>
      <c r="AA70" s="840"/>
      <c r="AB70" s="840"/>
      <c r="AC70" s="840"/>
      <c r="AD70" s="841"/>
      <c r="AG70">
        <f>IF(AND(CNGE_2026_M4_Secc1!$N68&lt;&gt;1,CNGE_2026_M4_Secc1!$N68&lt;&gt;""),IF(OR(COUNTBLANK(D70:AD70)=23,COUNTBLANK(D70:AD70)=27),0,1),0)</f>
        <v>0</v>
      </c>
      <c r="AH70" s="176">
        <f t="shared" si="0"/>
        <v>0</v>
      </c>
      <c r="AI70" s="177" t="str">
        <f>IF(AH70=0,"",
IF(SUM($AH$44:AH70)=1,AJ70,
IF($AH$106&gt;SUM($AH$44:AH70),_xlfn.CONCAT(", ",AJ70),
IF($AH$106=SUM($AH$44:AH70),_xlfn.CONCAT(" y ",AJ70)))))</f>
        <v/>
      </c>
      <c r="AJ70" s="55">
        <v>26</v>
      </c>
      <c r="AK70" s="27">
        <f>IF(OR(CNGE_2026_M4_Secc1!$N68=1,CNGE_2026_M4_Secc1!$N68=""),IF(COUNTA(M70:AD70)=0,0,1),0)</f>
        <v>0</v>
      </c>
      <c r="AL70">
        <f t="shared" si="1"/>
        <v>0</v>
      </c>
      <c r="AM70">
        <f t="shared" si="2"/>
        <v>0</v>
      </c>
      <c r="AN70">
        <f t="shared" si="3"/>
        <v>0</v>
      </c>
      <c r="AO70">
        <f t="shared" si="4"/>
        <v>0</v>
      </c>
    </row>
    <row r="71" spans="1:41" ht="15" customHeight="1">
      <c r="A71" s="25"/>
      <c r="B71" s="52"/>
      <c r="C71" s="55" t="s">
        <v>5047</v>
      </c>
      <c r="D71" s="817" t="str">
        <f>IF(CNGE_2026_M4_Secc1!D69="","",CNGE_2026_M4_Secc1!D69)</f>
        <v/>
      </c>
      <c r="E71" s="757"/>
      <c r="F71" s="757"/>
      <c r="G71" s="757"/>
      <c r="H71" s="757"/>
      <c r="I71" s="757"/>
      <c r="J71" s="757"/>
      <c r="K71" s="757"/>
      <c r="L71" s="758"/>
      <c r="M71" s="839"/>
      <c r="N71" s="840"/>
      <c r="O71" s="840"/>
      <c r="P71" s="840"/>
      <c r="Q71" s="840"/>
      <c r="R71" s="841"/>
      <c r="S71" s="839"/>
      <c r="T71" s="840"/>
      <c r="U71" s="840"/>
      <c r="V71" s="840"/>
      <c r="W71" s="840"/>
      <c r="X71" s="841"/>
      <c r="Y71" s="839"/>
      <c r="Z71" s="840"/>
      <c r="AA71" s="840"/>
      <c r="AB71" s="840"/>
      <c r="AC71" s="840"/>
      <c r="AD71" s="841"/>
      <c r="AG71">
        <f>IF(AND(CNGE_2026_M4_Secc1!$N69&lt;&gt;1,CNGE_2026_M4_Secc1!$N69&lt;&gt;""),IF(OR(COUNTBLANK(D71:AD71)=23,COUNTBLANK(D71:AD71)=27),0,1),0)</f>
        <v>0</v>
      </c>
      <c r="AH71" s="176">
        <f t="shared" si="0"/>
        <v>0</v>
      </c>
      <c r="AI71" s="177" t="str">
        <f>IF(AH71=0,"",
IF(SUM($AH$44:AH71)=1,AJ71,
IF($AH$106&gt;SUM($AH$44:AH71),_xlfn.CONCAT(", ",AJ71),
IF($AH$106=SUM($AH$44:AH71),_xlfn.CONCAT(" y ",AJ71)))))</f>
        <v/>
      </c>
      <c r="AJ71" s="55">
        <v>27</v>
      </c>
      <c r="AK71" s="27">
        <f>IF(OR(CNGE_2026_M4_Secc1!$N69=1,CNGE_2026_M4_Secc1!$N69=""),IF(COUNTA(M71:AD71)=0,0,1),0)</f>
        <v>0</v>
      </c>
      <c r="AL71">
        <f t="shared" si="1"/>
        <v>0</v>
      </c>
      <c r="AM71">
        <f t="shared" si="2"/>
        <v>0</v>
      </c>
      <c r="AN71">
        <f t="shared" si="3"/>
        <v>0</v>
      </c>
      <c r="AO71">
        <f t="shared" si="4"/>
        <v>0</v>
      </c>
    </row>
    <row r="72" spans="1:41" ht="15" customHeight="1">
      <c r="A72" s="25"/>
      <c r="B72" s="52"/>
      <c r="C72" s="55" t="s">
        <v>5048</v>
      </c>
      <c r="D72" s="817" t="str">
        <f>IF(CNGE_2026_M4_Secc1!D70="","",CNGE_2026_M4_Secc1!D70)</f>
        <v/>
      </c>
      <c r="E72" s="757"/>
      <c r="F72" s="757"/>
      <c r="G72" s="757"/>
      <c r="H72" s="757"/>
      <c r="I72" s="757"/>
      <c r="J72" s="757"/>
      <c r="K72" s="757"/>
      <c r="L72" s="758"/>
      <c r="M72" s="839"/>
      <c r="N72" s="840"/>
      <c r="O72" s="840"/>
      <c r="P72" s="840"/>
      <c r="Q72" s="840"/>
      <c r="R72" s="841"/>
      <c r="S72" s="839"/>
      <c r="T72" s="840"/>
      <c r="U72" s="840"/>
      <c r="V72" s="840"/>
      <c r="W72" s="840"/>
      <c r="X72" s="841"/>
      <c r="Y72" s="839"/>
      <c r="Z72" s="840"/>
      <c r="AA72" s="840"/>
      <c r="AB72" s="840"/>
      <c r="AC72" s="840"/>
      <c r="AD72" s="841"/>
      <c r="AG72">
        <f>IF(AND(CNGE_2026_M4_Secc1!$N70&lt;&gt;1,CNGE_2026_M4_Secc1!$N70&lt;&gt;""),IF(OR(COUNTBLANK(D72:AD72)=23,COUNTBLANK(D72:AD72)=27),0,1),0)</f>
        <v>0</v>
      </c>
      <c r="AH72" s="176">
        <f t="shared" si="0"/>
        <v>0</v>
      </c>
      <c r="AI72" s="177" t="str">
        <f>IF(AH72=0,"",
IF(SUM($AH$44:AH72)=1,AJ72,
IF($AH$106&gt;SUM($AH$44:AH72),_xlfn.CONCAT(", ",AJ72),
IF($AH$106=SUM($AH$44:AH72),_xlfn.CONCAT(" y ",AJ72)))))</f>
        <v/>
      </c>
      <c r="AJ72" s="55">
        <v>28</v>
      </c>
      <c r="AK72" s="27">
        <f>IF(OR(CNGE_2026_M4_Secc1!$N70=1,CNGE_2026_M4_Secc1!$N70=""),IF(COUNTA(M72:AD72)=0,0,1),0)</f>
        <v>0</v>
      </c>
      <c r="AL72">
        <f t="shared" si="1"/>
        <v>0</v>
      </c>
      <c r="AM72">
        <f t="shared" si="2"/>
        <v>0</v>
      </c>
      <c r="AN72">
        <f t="shared" si="3"/>
        <v>0</v>
      </c>
      <c r="AO72">
        <f t="shared" si="4"/>
        <v>0</v>
      </c>
    </row>
    <row r="73" spans="1:41" ht="15" customHeight="1">
      <c r="A73" s="25"/>
      <c r="B73" s="52"/>
      <c r="C73" s="55" t="s">
        <v>5049</v>
      </c>
      <c r="D73" s="817" t="str">
        <f>IF(CNGE_2026_M4_Secc1!D71="","",CNGE_2026_M4_Secc1!D71)</f>
        <v/>
      </c>
      <c r="E73" s="757"/>
      <c r="F73" s="757"/>
      <c r="G73" s="757"/>
      <c r="H73" s="757"/>
      <c r="I73" s="757"/>
      <c r="J73" s="757"/>
      <c r="K73" s="757"/>
      <c r="L73" s="758"/>
      <c r="M73" s="839"/>
      <c r="N73" s="840"/>
      <c r="O73" s="840"/>
      <c r="P73" s="840"/>
      <c r="Q73" s="840"/>
      <c r="R73" s="841"/>
      <c r="S73" s="839"/>
      <c r="T73" s="840"/>
      <c r="U73" s="840"/>
      <c r="V73" s="840"/>
      <c r="W73" s="840"/>
      <c r="X73" s="841"/>
      <c r="Y73" s="839"/>
      <c r="Z73" s="840"/>
      <c r="AA73" s="840"/>
      <c r="AB73" s="840"/>
      <c r="AC73" s="840"/>
      <c r="AD73" s="841"/>
      <c r="AG73">
        <f>IF(AND(CNGE_2026_M4_Secc1!$N71&lt;&gt;1,CNGE_2026_M4_Secc1!$N71&lt;&gt;""),IF(OR(COUNTBLANK(D73:AD73)=23,COUNTBLANK(D73:AD73)=27),0,1),0)</f>
        <v>0</v>
      </c>
      <c r="AH73" s="176">
        <f t="shared" si="0"/>
        <v>0</v>
      </c>
      <c r="AI73" s="177" t="str">
        <f>IF(AH73=0,"",
IF(SUM($AH$44:AH73)=1,AJ73,
IF($AH$106&gt;SUM($AH$44:AH73),_xlfn.CONCAT(", ",AJ73),
IF($AH$106=SUM($AH$44:AH73),_xlfn.CONCAT(" y ",AJ73)))))</f>
        <v/>
      </c>
      <c r="AJ73" s="55">
        <v>29</v>
      </c>
      <c r="AK73" s="27">
        <f>IF(OR(CNGE_2026_M4_Secc1!$N71=1,CNGE_2026_M4_Secc1!$N71=""),IF(COUNTA(M73:AD73)=0,0,1),0)</f>
        <v>0</v>
      </c>
      <c r="AL73">
        <f t="shared" si="1"/>
        <v>0</v>
      </c>
      <c r="AM73">
        <f t="shared" si="2"/>
        <v>0</v>
      </c>
      <c r="AN73">
        <f t="shared" si="3"/>
        <v>0</v>
      </c>
      <c r="AO73">
        <f t="shared" si="4"/>
        <v>0</v>
      </c>
    </row>
    <row r="74" spans="1:41" ht="15" customHeight="1">
      <c r="A74" s="25"/>
      <c r="B74" s="52"/>
      <c r="C74" s="55" t="s">
        <v>5050</v>
      </c>
      <c r="D74" s="817" t="str">
        <f>IF(CNGE_2026_M4_Secc1!D72="","",CNGE_2026_M4_Secc1!D72)</f>
        <v/>
      </c>
      <c r="E74" s="757"/>
      <c r="F74" s="757"/>
      <c r="G74" s="757"/>
      <c r="H74" s="757"/>
      <c r="I74" s="757"/>
      <c r="J74" s="757"/>
      <c r="K74" s="757"/>
      <c r="L74" s="758"/>
      <c r="M74" s="839"/>
      <c r="N74" s="840"/>
      <c r="O74" s="840"/>
      <c r="P74" s="840"/>
      <c r="Q74" s="840"/>
      <c r="R74" s="841"/>
      <c r="S74" s="839"/>
      <c r="T74" s="840"/>
      <c r="U74" s="840"/>
      <c r="V74" s="840"/>
      <c r="W74" s="840"/>
      <c r="X74" s="841"/>
      <c r="Y74" s="839"/>
      <c r="Z74" s="840"/>
      <c r="AA74" s="840"/>
      <c r="AB74" s="840"/>
      <c r="AC74" s="840"/>
      <c r="AD74" s="841"/>
      <c r="AG74">
        <f>IF(AND(CNGE_2026_M4_Secc1!$N72&lt;&gt;1,CNGE_2026_M4_Secc1!$N72&lt;&gt;""),IF(OR(COUNTBLANK(D74:AD74)=23,COUNTBLANK(D74:AD74)=27),0,1),0)</f>
        <v>0</v>
      </c>
      <c r="AH74" s="176">
        <f t="shared" si="0"/>
        <v>0</v>
      </c>
      <c r="AI74" s="177" t="str">
        <f>IF(AH74=0,"",
IF(SUM($AH$44:AH74)=1,AJ74,
IF($AH$106&gt;SUM($AH$44:AH74),_xlfn.CONCAT(", ",AJ74),
IF($AH$106=SUM($AH$44:AH74),_xlfn.CONCAT(" y ",AJ74)))))</f>
        <v/>
      </c>
      <c r="AJ74" s="55">
        <v>30</v>
      </c>
      <c r="AK74" s="27">
        <f>IF(OR(CNGE_2026_M4_Secc1!$N72=1,CNGE_2026_M4_Secc1!$N72=""),IF(COUNTA(M74:AD74)=0,0,1),0)</f>
        <v>0</v>
      </c>
      <c r="AL74">
        <f t="shared" si="1"/>
        <v>0</v>
      </c>
      <c r="AM74">
        <f t="shared" si="2"/>
        <v>0</v>
      </c>
      <c r="AN74">
        <f t="shared" si="3"/>
        <v>0</v>
      </c>
      <c r="AO74">
        <f t="shared" si="4"/>
        <v>0</v>
      </c>
    </row>
    <row r="75" spans="1:41" ht="15" customHeight="1">
      <c r="A75" s="25"/>
      <c r="B75" s="52"/>
      <c r="C75" s="55" t="s">
        <v>5051</v>
      </c>
      <c r="D75" s="817" t="str">
        <f>IF(CNGE_2026_M4_Secc1!D73="","",CNGE_2026_M4_Secc1!D73)</f>
        <v/>
      </c>
      <c r="E75" s="757"/>
      <c r="F75" s="757"/>
      <c r="G75" s="757"/>
      <c r="H75" s="757"/>
      <c r="I75" s="757"/>
      <c r="J75" s="757"/>
      <c r="K75" s="757"/>
      <c r="L75" s="758"/>
      <c r="M75" s="839"/>
      <c r="N75" s="840"/>
      <c r="O75" s="840"/>
      <c r="P75" s="840"/>
      <c r="Q75" s="840"/>
      <c r="R75" s="841"/>
      <c r="S75" s="839"/>
      <c r="T75" s="840"/>
      <c r="U75" s="840"/>
      <c r="V75" s="840"/>
      <c r="W75" s="840"/>
      <c r="X75" s="841"/>
      <c r="Y75" s="839"/>
      <c r="Z75" s="840"/>
      <c r="AA75" s="840"/>
      <c r="AB75" s="840"/>
      <c r="AC75" s="840"/>
      <c r="AD75" s="841"/>
      <c r="AG75">
        <f>IF(AND(CNGE_2026_M4_Secc1!$N73&lt;&gt;1,CNGE_2026_M4_Secc1!$N73&lt;&gt;""),IF(OR(COUNTBLANK(D75:AD75)=23,COUNTBLANK(D75:AD75)=27),0,1),0)</f>
        <v>0</v>
      </c>
      <c r="AH75" s="176">
        <f t="shared" si="0"/>
        <v>0</v>
      </c>
      <c r="AI75" s="177" t="str">
        <f>IF(AH75=0,"",
IF(SUM($AH$44:AH75)=1,AJ75,
IF($AH$106&gt;SUM($AH$44:AH75),_xlfn.CONCAT(", ",AJ75),
IF($AH$106=SUM($AH$44:AH75),_xlfn.CONCAT(" y ",AJ75)))))</f>
        <v/>
      </c>
      <c r="AJ75" s="55">
        <v>31</v>
      </c>
      <c r="AK75" s="27">
        <f>IF(OR(CNGE_2026_M4_Secc1!$N73=1,CNGE_2026_M4_Secc1!$N73=""),IF(COUNTA(M75:AD75)=0,0,1),0)</f>
        <v>0</v>
      </c>
      <c r="AL75">
        <f t="shared" si="1"/>
        <v>0</v>
      </c>
      <c r="AM75">
        <f t="shared" si="2"/>
        <v>0</v>
      </c>
      <c r="AN75">
        <f t="shared" si="3"/>
        <v>0</v>
      </c>
      <c r="AO75">
        <f t="shared" si="4"/>
        <v>0</v>
      </c>
    </row>
    <row r="76" spans="1:41" ht="15" customHeight="1">
      <c r="A76" s="25"/>
      <c r="B76" s="52"/>
      <c r="C76" s="55" t="s">
        <v>5052</v>
      </c>
      <c r="D76" s="817" t="str">
        <f>IF(CNGE_2026_M4_Secc1!D74="","",CNGE_2026_M4_Secc1!D74)</f>
        <v/>
      </c>
      <c r="E76" s="757"/>
      <c r="F76" s="757"/>
      <c r="G76" s="757"/>
      <c r="H76" s="757"/>
      <c r="I76" s="757"/>
      <c r="J76" s="757"/>
      <c r="K76" s="757"/>
      <c r="L76" s="758"/>
      <c r="M76" s="839"/>
      <c r="N76" s="840"/>
      <c r="O76" s="840"/>
      <c r="P76" s="840"/>
      <c r="Q76" s="840"/>
      <c r="R76" s="841"/>
      <c r="S76" s="839"/>
      <c r="T76" s="840"/>
      <c r="U76" s="840"/>
      <c r="V76" s="840"/>
      <c r="W76" s="840"/>
      <c r="X76" s="841"/>
      <c r="Y76" s="839"/>
      <c r="Z76" s="840"/>
      <c r="AA76" s="840"/>
      <c r="AB76" s="840"/>
      <c r="AC76" s="840"/>
      <c r="AD76" s="841"/>
      <c r="AG76">
        <f>IF(AND(CNGE_2026_M4_Secc1!$N74&lt;&gt;1,CNGE_2026_M4_Secc1!$N74&lt;&gt;""),IF(OR(COUNTBLANK(D76:AD76)=23,COUNTBLANK(D76:AD76)=27),0,1),0)</f>
        <v>0</v>
      </c>
      <c r="AH76" s="176">
        <f t="shared" si="0"/>
        <v>0</v>
      </c>
      <c r="AI76" s="177" t="str">
        <f>IF(AH76=0,"",
IF(SUM($AH$44:AH76)=1,AJ76,
IF($AH$106&gt;SUM($AH$44:AH76),_xlfn.CONCAT(", ",AJ76),
IF($AH$106=SUM($AH$44:AH76),_xlfn.CONCAT(" y ",AJ76)))))</f>
        <v/>
      </c>
      <c r="AJ76" s="55">
        <v>32</v>
      </c>
      <c r="AK76" s="27">
        <f>IF(OR(CNGE_2026_M4_Secc1!$N74=1,CNGE_2026_M4_Secc1!$N74=""),IF(COUNTA(M76:AD76)=0,0,1),0)</f>
        <v>0</v>
      </c>
      <c r="AL76">
        <f t="shared" si="1"/>
        <v>0</v>
      </c>
      <c r="AM76">
        <f t="shared" si="2"/>
        <v>0</v>
      </c>
      <c r="AN76">
        <f t="shared" si="3"/>
        <v>0</v>
      </c>
      <c r="AO76">
        <f t="shared" si="4"/>
        <v>0</v>
      </c>
    </row>
    <row r="77" spans="1:41" ht="15" customHeight="1">
      <c r="A77" s="25"/>
      <c r="B77" s="52"/>
      <c r="C77" s="55" t="s">
        <v>5053</v>
      </c>
      <c r="D77" s="817" t="str">
        <f>IF(CNGE_2026_M4_Secc1!D75="","",CNGE_2026_M4_Secc1!D75)</f>
        <v/>
      </c>
      <c r="E77" s="757"/>
      <c r="F77" s="757"/>
      <c r="G77" s="757"/>
      <c r="H77" s="757"/>
      <c r="I77" s="757"/>
      <c r="J77" s="757"/>
      <c r="K77" s="757"/>
      <c r="L77" s="758"/>
      <c r="M77" s="839"/>
      <c r="N77" s="840"/>
      <c r="O77" s="840"/>
      <c r="P77" s="840"/>
      <c r="Q77" s="840"/>
      <c r="R77" s="841"/>
      <c r="S77" s="839"/>
      <c r="T77" s="840"/>
      <c r="U77" s="840"/>
      <c r="V77" s="840"/>
      <c r="W77" s="840"/>
      <c r="X77" s="841"/>
      <c r="Y77" s="839"/>
      <c r="Z77" s="840"/>
      <c r="AA77" s="840"/>
      <c r="AB77" s="840"/>
      <c r="AC77" s="840"/>
      <c r="AD77" s="841"/>
      <c r="AG77">
        <f>IF(AND(CNGE_2026_M4_Secc1!$N75&lt;&gt;1,CNGE_2026_M4_Secc1!$N75&lt;&gt;""),IF(OR(COUNTBLANK(D77:AD77)=23,COUNTBLANK(D77:AD77)=27),0,1),0)</f>
        <v>0</v>
      </c>
      <c r="AH77" s="176">
        <f t="shared" si="0"/>
        <v>0</v>
      </c>
      <c r="AI77" s="177" t="str">
        <f>IF(AH77=0,"",
IF(SUM($AH$44:AH77)=1,AJ77,
IF($AH$106&gt;SUM($AH$44:AH77),_xlfn.CONCAT(", ",AJ77),
IF($AH$106=SUM($AH$44:AH77),_xlfn.CONCAT(" y ",AJ77)))))</f>
        <v/>
      </c>
      <c r="AJ77" s="55">
        <v>33</v>
      </c>
      <c r="AK77" s="27">
        <f>IF(OR(CNGE_2026_M4_Secc1!$N75=1,CNGE_2026_M4_Secc1!$N75=""),IF(COUNTA(M77:AD77)=0,0,1),0)</f>
        <v>0</v>
      </c>
      <c r="AL77">
        <f t="shared" si="1"/>
        <v>0</v>
      </c>
      <c r="AM77">
        <f t="shared" si="2"/>
        <v>0</v>
      </c>
      <c r="AN77">
        <f t="shared" si="3"/>
        <v>0</v>
      </c>
      <c r="AO77">
        <f t="shared" si="4"/>
        <v>0</v>
      </c>
    </row>
    <row r="78" spans="1:41" ht="15" customHeight="1">
      <c r="A78" s="25"/>
      <c r="B78" s="52"/>
      <c r="C78" s="55" t="s">
        <v>5054</v>
      </c>
      <c r="D78" s="817" t="str">
        <f>IF(CNGE_2026_M4_Secc1!D76="","",CNGE_2026_M4_Secc1!D76)</f>
        <v/>
      </c>
      <c r="E78" s="757"/>
      <c r="F78" s="757"/>
      <c r="G78" s="757"/>
      <c r="H78" s="757"/>
      <c r="I78" s="757"/>
      <c r="J78" s="757"/>
      <c r="K78" s="757"/>
      <c r="L78" s="758"/>
      <c r="M78" s="839"/>
      <c r="N78" s="840"/>
      <c r="O78" s="840"/>
      <c r="P78" s="840"/>
      <c r="Q78" s="840"/>
      <c r="R78" s="841"/>
      <c r="S78" s="839"/>
      <c r="T78" s="840"/>
      <c r="U78" s="840"/>
      <c r="V78" s="840"/>
      <c r="W78" s="840"/>
      <c r="X78" s="841"/>
      <c r="Y78" s="839"/>
      <c r="Z78" s="840"/>
      <c r="AA78" s="840"/>
      <c r="AB78" s="840"/>
      <c r="AC78" s="840"/>
      <c r="AD78" s="841"/>
      <c r="AG78">
        <f>IF(AND(CNGE_2026_M4_Secc1!$N76&lt;&gt;1,CNGE_2026_M4_Secc1!$N76&lt;&gt;""),IF(OR(COUNTBLANK(D78:AD78)=23,COUNTBLANK(D78:AD78)=27),0,1),0)</f>
        <v>0</v>
      </c>
      <c r="AH78" s="176">
        <f t="shared" si="0"/>
        <v>0</v>
      </c>
      <c r="AI78" s="177" t="str">
        <f>IF(AH78=0,"",
IF(SUM($AH$44:AH78)=1,AJ78,
IF($AH$106&gt;SUM($AH$44:AH78),_xlfn.CONCAT(", ",AJ78),
IF($AH$106=SUM($AH$44:AH78),_xlfn.CONCAT(" y ",AJ78)))))</f>
        <v/>
      </c>
      <c r="AJ78" s="55">
        <v>34</v>
      </c>
      <c r="AK78" s="27">
        <f>IF(OR(CNGE_2026_M4_Secc1!$N76=1,CNGE_2026_M4_Secc1!$N76=""),IF(COUNTA(M78:AD78)=0,0,1),0)</f>
        <v>0</v>
      </c>
      <c r="AL78">
        <f t="shared" si="1"/>
        <v>0</v>
      </c>
      <c r="AM78">
        <f t="shared" si="2"/>
        <v>0</v>
      </c>
      <c r="AN78">
        <f t="shared" si="3"/>
        <v>0</v>
      </c>
      <c r="AO78">
        <f t="shared" si="4"/>
        <v>0</v>
      </c>
    </row>
    <row r="79" spans="1:41" ht="15" customHeight="1">
      <c r="A79" s="25"/>
      <c r="B79" s="52"/>
      <c r="C79" s="55" t="s">
        <v>5055</v>
      </c>
      <c r="D79" s="817" t="str">
        <f>IF(CNGE_2026_M4_Secc1!D77="","",CNGE_2026_M4_Secc1!D77)</f>
        <v/>
      </c>
      <c r="E79" s="757"/>
      <c r="F79" s="757"/>
      <c r="G79" s="757"/>
      <c r="H79" s="757"/>
      <c r="I79" s="757"/>
      <c r="J79" s="757"/>
      <c r="K79" s="757"/>
      <c r="L79" s="758"/>
      <c r="M79" s="839"/>
      <c r="N79" s="840"/>
      <c r="O79" s="840"/>
      <c r="P79" s="840"/>
      <c r="Q79" s="840"/>
      <c r="R79" s="841"/>
      <c r="S79" s="839"/>
      <c r="T79" s="840"/>
      <c r="U79" s="840"/>
      <c r="V79" s="840"/>
      <c r="W79" s="840"/>
      <c r="X79" s="841"/>
      <c r="Y79" s="839"/>
      <c r="Z79" s="840"/>
      <c r="AA79" s="840"/>
      <c r="AB79" s="840"/>
      <c r="AC79" s="840"/>
      <c r="AD79" s="841"/>
      <c r="AG79">
        <f>IF(AND(CNGE_2026_M4_Secc1!$N77&lt;&gt;1,CNGE_2026_M4_Secc1!$N77&lt;&gt;""),IF(OR(COUNTBLANK(D79:AD79)=23,COUNTBLANK(D79:AD79)=27),0,1),0)</f>
        <v>0</v>
      </c>
      <c r="AH79" s="176">
        <f t="shared" si="0"/>
        <v>0</v>
      </c>
      <c r="AI79" s="177" t="str">
        <f>IF(AH79=0,"",
IF(SUM($AH$44:AH79)=1,AJ79,
IF($AH$106&gt;SUM($AH$44:AH79),_xlfn.CONCAT(", ",AJ79),
IF($AH$106=SUM($AH$44:AH79),_xlfn.CONCAT(" y ",AJ79)))))</f>
        <v/>
      </c>
      <c r="AJ79" s="55">
        <v>35</v>
      </c>
      <c r="AK79" s="27">
        <f>IF(OR(CNGE_2026_M4_Secc1!$N77=1,CNGE_2026_M4_Secc1!$N77=""),IF(COUNTA(M79:AD79)=0,0,1),0)</f>
        <v>0</v>
      </c>
      <c r="AL79">
        <f t="shared" si="1"/>
        <v>0</v>
      </c>
      <c r="AM79">
        <f t="shared" si="2"/>
        <v>0</v>
      </c>
      <c r="AN79">
        <f t="shared" si="3"/>
        <v>0</v>
      </c>
      <c r="AO79">
        <f t="shared" si="4"/>
        <v>0</v>
      </c>
    </row>
    <row r="80" spans="1:41" ht="15" customHeight="1">
      <c r="A80" s="25"/>
      <c r="B80" s="52"/>
      <c r="C80" s="55" t="s">
        <v>5152</v>
      </c>
      <c r="D80" s="817" t="str">
        <f>IF(CNGE_2026_M4_Secc1!D78="","",CNGE_2026_M4_Secc1!D78)</f>
        <v/>
      </c>
      <c r="E80" s="757"/>
      <c r="F80" s="757"/>
      <c r="G80" s="757"/>
      <c r="H80" s="757"/>
      <c r="I80" s="757"/>
      <c r="J80" s="757"/>
      <c r="K80" s="757"/>
      <c r="L80" s="758"/>
      <c r="M80" s="839"/>
      <c r="N80" s="840"/>
      <c r="O80" s="840"/>
      <c r="P80" s="840"/>
      <c r="Q80" s="840"/>
      <c r="R80" s="841"/>
      <c r="S80" s="839"/>
      <c r="T80" s="840"/>
      <c r="U80" s="840"/>
      <c r="V80" s="840"/>
      <c r="W80" s="840"/>
      <c r="X80" s="841"/>
      <c r="Y80" s="839"/>
      <c r="Z80" s="840"/>
      <c r="AA80" s="840"/>
      <c r="AB80" s="840"/>
      <c r="AC80" s="840"/>
      <c r="AD80" s="841"/>
      <c r="AG80">
        <f>IF(AND(CNGE_2026_M4_Secc1!$N78&lt;&gt;1,CNGE_2026_M4_Secc1!$N78&lt;&gt;""),IF(OR(COUNTBLANK(D80:AD80)=23,COUNTBLANK(D80:AD80)=27),0,1),0)</f>
        <v>0</v>
      </c>
      <c r="AH80" s="176">
        <f t="shared" si="0"/>
        <v>0</v>
      </c>
      <c r="AI80" s="177" t="str">
        <f>IF(AH80=0,"",
IF(SUM($AH$44:AH80)=1,AJ80,
IF($AH$106&gt;SUM($AH$44:AH80),_xlfn.CONCAT(", ",AJ80),
IF($AH$106=SUM($AH$44:AH80),_xlfn.CONCAT(" y ",AJ80)))))</f>
        <v/>
      </c>
      <c r="AJ80" s="55">
        <v>36</v>
      </c>
      <c r="AK80" s="27">
        <f>IF(OR(CNGE_2026_M4_Secc1!$N78=1,CNGE_2026_M4_Secc1!$N78=""),IF(COUNTA(M80:AD80)=0,0,1),0)</f>
        <v>0</v>
      </c>
      <c r="AL80">
        <f t="shared" si="1"/>
        <v>0</v>
      </c>
      <c r="AM80">
        <f t="shared" si="2"/>
        <v>0</v>
      </c>
      <c r="AN80">
        <f t="shared" si="3"/>
        <v>0</v>
      </c>
      <c r="AO80">
        <f t="shared" si="4"/>
        <v>0</v>
      </c>
    </row>
    <row r="81" spans="1:41" ht="15" customHeight="1">
      <c r="A81" s="25"/>
      <c r="B81" s="52"/>
      <c r="C81" s="55" t="s">
        <v>5154</v>
      </c>
      <c r="D81" s="817" t="str">
        <f>IF(CNGE_2026_M4_Secc1!D79="","",CNGE_2026_M4_Secc1!D79)</f>
        <v/>
      </c>
      <c r="E81" s="757"/>
      <c r="F81" s="757"/>
      <c r="G81" s="757"/>
      <c r="H81" s="757"/>
      <c r="I81" s="757"/>
      <c r="J81" s="757"/>
      <c r="K81" s="757"/>
      <c r="L81" s="758"/>
      <c r="M81" s="839"/>
      <c r="N81" s="840"/>
      <c r="O81" s="840"/>
      <c r="P81" s="840"/>
      <c r="Q81" s="840"/>
      <c r="R81" s="841"/>
      <c r="S81" s="839"/>
      <c r="T81" s="840"/>
      <c r="U81" s="840"/>
      <c r="V81" s="840"/>
      <c r="W81" s="840"/>
      <c r="X81" s="841"/>
      <c r="Y81" s="839"/>
      <c r="Z81" s="840"/>
      <c r="AA81" s="840"/>
      <c r="AB81" s="840"/>
      <c r="AC81" s="840"/>
      <c r="AD81" s="841"/>
      <c r="AG81">
        <f>IF(AND(CNGE_2026_M4_Secc1!$N79&lt;&gt;1,CNGE_2026_M4_Secc1!$N79&lt;&gt;""),IF(OR(COUNTBLANK(D81:AD81)=23,COUNTBLANK(D81:AD81)=27),0,1),0)</f>
        <v>0</v>
      </c>
      <c r="AH81" s="176">
        <f t="shared" si="0"/>
        <v>0</v>
      </c>
      <c r="AI81" s="177" t="str">
        <f>IF(AH81=0,"",
IF(SUM($AH$44:AH81)=1,AJ81,
IF($AH$106&gt;SUM($AH$44:AH81),_xlfn.CONCAT(", ",AJ81),
IF($AH$106=SUM($AH$44:AH81),_xlfn.CONCAT(" y ",AJ81)))))</f>
        <v/>
      </c>
      <c r="AJ81" s="55">
        <v>37</v>
      </c>
      <c r="AK81" s="27">
        <f>IF(OR(CNGE_2026_M4_Secc1!$N79=1,CNGE_2026_M4_Secc1!$N79=""),IF(COUNTA(M81:AD81)=0,0,1),0)</f>
        <v>0</v>
      </c>
      <c r="AL81">
        <f t="shared" si="1"/>
        <v>0</v>
      </c>
      <c r="AM81">
        <f t="shared" si="2"/>
        <v>0</v>
      </c>
      <c r="AN81">
        <f t="shared" si="3"/>
        <v>0</v>
      </c>
      <c r="AO81">
        <f t="shared" si="4"/>
        <v>0</v>
      </c>
    </row>
    <row r="82" spans="1:41" ht="15" customHeight="1">
      <c r="A82" s="25"/>
      <c r="B82" s="52"/>
      <c r="C82" s="55" t="s">
        <v>5156</v>
      </c>
      <c r="D82" s="817" t="str">
        <f>IF(CNGE_2026_M4_Secc1!D80="","",CNGE_2026_M4_Secc1!D80)</f>
        <v/>
      </c>
      <c r="E82" s="757"/>
      <c r="F82" s="757"/>
      <c r="G82" s="757"/>
      <c r="H82" s="757"/>
      <c r="I82" s="757"/>
      <c r="J82" s="757"/>
      <c r="K82" s="757"/>
      <c r="L82" s="758"/>
      <c r="M82" s="839"/>
      <c r="N82" s="840"/>
      <c r="O82" s="840"/>
      <c r="P82" s="840"/>
      <c r="Q82" s="840"/>
      <c r="R82" s="841"/>
      <c r="S82" s="839"/>
      <c r="T82" s="840"/>
      <c r="U82" s="840"/>
      <c r="V82" s="840"/>
      <c r="W82" s="840"/>
      <c r="X82" s="841"/>
      <c r="Y82" s="839"/>
      <c r="Z82" s="840"/>
      <c r="AA82" s="840"/>
      <c r="AB82" s="840"/>
      <c r="AC82" s="840"/>
      <c r="AD82" s="841"/>
      <c r="AG82">
        <f>IF(AND(CNGE_2026_M4_Secc1!$N80&lt;&gt;1,CNGE_2026_M4_Secc1!$N80&lt;&gt;""),IF(OR(COUNTBLANK(D82:AD82)=23,COUNTBLANK(D82:AD82)=27),0,1),0)</f>
        <v>0</v>
      </c>
      <c r="AH82" s="176">
        <f t="shared" si="0"/>
        <v>0</v>
      </c>
      <c r="AI82" s="177" t="str">
        <f>IF(AH82=0,"",
IF(SUM($AH$44:AH82)=1,AJ82,
IF($AH$106&gt;SUM($AH$44:AH82),_xlfn.CONCAT(", ",AJ82),
IF($AH$106=SUM($AH$44:AH82),_xlfn.CONCAT(" y ",AJ82)))))</f>
        <v/>
      </c>
      <c r="AJ82" s="55">
        <v>38</v>
      </c>
      <c r="AK82" s="27">
        <f>IF(OR(CNGE_2026_M4_Secc1!$N80=1,CNGE_2026_M4_Secc1!$N80=""),IF(COUNTA(M82:AD82)=0,0,1),0)</f>
        <v>0</v>
      </c>
      <c r="AL82">
        <f t="shared" si="1"/>
        <v>0</v>
      </c>
      <c r="AM82">
        <f t="shared" si="2"/>
        <v>0</v>
      </c>
      <c r="AN82">
        <f t="shared" si="3"/>
        <v>0</v>
      </c>
      <c r="AO82">
        <f t="shared" si="4"/>
        <v>0</v>
      </c>
    </row>
    <row r="83" spans="1:41" ht="15" customHeight="1">
      <c r="A83" s="25"/>
      <c r="B83" s="52"/>
      <c r="C83" s="55" t="s">
        <v>5158</v>
      </c>
      <c r="D83" s="817" t="str">
        <f>IF(CNGE_2026_M4_Secc1!D81="","",CNGE_2026_M4_Secc1!D81)</f>
        <v/>
      </c>
      <c r="E83" s="757"/>
      <c r="F83" s="757"/>
      <c r="G83" s="757"/>
      <c r="H83" s="757"/>
      <c r="I83" s="757"/>
      <c r="J83" s="757"/>
      <c r="K83" s="757"/>
      <c r="L83" s="758"/>
      <c r="M83" s="839"/>
      <c r="N83" s="840"/>
      <c r="O83" s="840"/>
      <c r="P83" s="840"/>
      <c r="Q83" s="840"/>
      <c r="R83" s="841"/>
      <c r="S83" s="839"/>
      <c r="T83" s="840"/>
      <c r="U83" s="840"/>
      <c r="V83" s="840"/>
      <c r="W83" s="840"/>
      <c r="X83" s="841"/>
      <c r="Y83" s="839"/>
      <c r="Z83" s="840"/>
      <c r="AA83" s="840"/>
      <c r="AB83" s="840"/>
      <c r="AC83" s="840"/>
      <c r="AD83" s="841"/>
      <c r="AG83">
        <f>IF(AND(CNGE_2026_M4_Secc1!$N81&lt;&gt;1,CNGE_2026_M4_Secc1!$N81&lt;&gt;""),IF(OR(COUNTBLANK(D83:AD83)=23,COUNTBLANK(D83:AD83)=27),0,1),0)</f>
        <v>0</v>
      </c>
      <c r="AH83" s="176">
        <f t="shared" si="0"/>
        <v>0</v>
      </c>
      <c r="AI83" s="177" t="str">
        <f>IF(AH83=0,"",
IF(SUM($AH$44:AH83)=1,AJ83,
IF($AH$106&gt;SUM($AH$44:AH83),_xlfn.CONCAT(", ",AJ83),
IF($AH$106=SUM($AH$44:AH83),_xlfn.CONCAT(" y ",AJ83)))))</f>
        <v/>
      </c>
      <c r="AJ83" s="55">
        <v>39</v>
      </c>
      <c r="AK83" s="27">
        <f>IF(OR(CNGE_2026_M4_Secc1!$N81=1,CNGE_2026_M4_Secc1!$N81=""),IF(COUNTA(M83:AD83)=0,0,1),0)</f>
        <v>0</v>
      </c>
      <c r="AL83">
        <f t="shared" si="1"/>
        <v>0</v>
      </c>
      <c r="AM83">
        <f t="shared" si="2"/>
        <v>0</v>
      </c>
      <c r="AN83">
        <f t="shared" si="3"/>
        <v>0</v>
      </c>
      <c r="AO83">
        <f t="shared" si="4"/>
        <v>0</v>
      </c>
    </row>
    <row r="84" spans="1:41" ht="15" customHeight="1">
      <c r="A84" s="25"/>
      <c r="B84" s="52"/>
      <c r="C84" s="55" t="s">
        <v>5160</v>
      </c>
      <c r="D84" s="817" t="str">
        <f>IF(CNGE_2026_M4_Secc1!D82="","",CNGE_2026_M4_Secc1!D82)</f>
        <v/>
      </c>
      <c r="E84" s="757"/>
      <c r="F84" s="757"/>
      <c r="G84" s="757"/>
      <c r="H84" s="757"/>
      <c r="I84" s="757"/>
      <c r="J84" s="757"/>
      <c r="K84" s="757"/>
      <c r="L84" s="758"/>
      <c r="M84" s="839"/>
      <c r="N84" s="840"/>
      <c r="O84" s="840"/>
      <c r="P84" s="840"/>
      <c r="Q84" s="840"/>
      <c r="R84" s="841"/>
      <c r="S84" s="839"/>
      <c r="T84" s="840"/>
      <c r="U84" s="840"/>
      <c r="V84" s="840"/>
      <c r="W84" s="840"/>
      <c r="X84" s="841"/>
      <c r="Y84" s="839"/>
      <c r="Z84" s="840"/>
      <c r="AA84" s="840"/>
      <c r="AB84" s="840"/>
      <c r="AC84" s="840"/>
      <c r="AD84" s="841"/>
      <c r="AG84">
        <f>IF(AND(CNGE_2026_M4_Secc1!$N82&lt;&gt;1,CNGE_2026_M4_Secc1!$N82&lt;&gt;""),IF(OR(COUNTBLANK(D84:AD84)=23,COUNTBLANK(D84:AD84)=27),0,1),0)</f>
        <v>0</v>
      </c>
      <c r="AH84" s="176">
        <f t="shared" si="0"/>
        <v>0</v>
      </c>
      <c r="AI84" s="177" t="str">
        <f>IF(AH84=0,"",
IF(SUM($AH$44:AH84)=1,AJ84,
IF($AH$106&gt;SUM($AH$44:AH84),_xlfn.CONCAT(", ",AJ84),
IF($AH$106=SUM($AH$44:AH84),_xlfn.CONCAT(" y ",AJ84)))))</f>
        <v/>
      </c>
      <c r="AJ84" s="55">
        <v>40</v>
      </c>
      <c r="AK84" s="27">
        <f>IF(OR(CNGE_2026_M4_Secc1!$N82=1,CNGE_2026_M4_Secc1!$N82=""),IF(COUNTA(M84:AD84)=0,0,1),0)</f>
        <v>0</v>
      </c>
      <c r="AL84">
        <f t="shared" si="1"/>
        <v>0</v>
      </c>
      <c r="AM84">
        <f t="shared" si="2"/>
        <v>0</v>
      </c>
      <c r="AN84">
        <f t="shared" si="3"/>
        <v>0</v>
      </c>
      <c r="AO84">
        <f t="shared" si="4"/>
        <v>0</v>
      </c>
    </row>
    <row r="85" spans="1:41" ht="15" customHeight="1">
      <c r="A85" s="25"/>
      <c r="B85" s="52"/>
      <c r="C85" s="55" t="s">
        <v>5162</v>
      </c>
      <c r="D85" s="817" t="str">
        <f>IF(CNGE_2026_M4_Secc1!D83="","",CNGE_2026_M4_Secc1!D83)</f>
        <v/>
      </c>
      <c r="E85" s="757"/>
      <c r="F85" s="757"/>
      <c r="G85" s="757"/>
      <c r="H85" s="757"/>
      <c r="I85" s="757"/>
      <c r="J85" s="757"/>
      <c r="K85" s="757"/>
      <c r="L85" s="758"/>
      <c r="M85" s="839"/>
      <c r="N85" s="840"/>
      <c r="O85" s="840"/>
      <c r="P85" s="840"/>
      <c r="Q85" s="840"/>
      <c r="R85" s="841"/>
      <c r="S85" s="839"/>
      <c r="T85" s="840"/>
      <c r="U85" s="840"/>
      <c r="V85" s="840"/>
      <c r="W85" s="840"/>
      <c r="X85" s="841"/>
      <c r="Y85" s="839"/>
      <c r="Z85" s="840"/>
      <c r="AA85" s="840"/>
      <c r="AB85" s="840"/>
      <c r="AC85" s="840"/>
      <c r="AD85" s="841"/>
      <c r="AG85">
        <f>IF(AND(CNGE_2026_M4_Secc1!$N83&lt;&gt;1,CNGE_2026_M4_Secc1!$N83&lt;&gt;""),IF(OR(COUNTBLANK(D85:AD85)=23,COUNTBLANK(D85:AD85)=27),0,1),0)</f>
        <v>0</v>
      </c>
      <c r="AH85" s="176">
        <f t="shared" si="0"/>
        <v>0</v>
      </c>
      <c r="AI85" s="177" t="str">
        <f>IF(AH85=0,"",
IF(SUM($AH$44:AH85)=1,AJ85,
IF($AH$106&gt;SUM($AH$44:AH85),_xlfn.CONCAT(", ",AJ85),
IF($AH$106=SUM($AH$44:AH85),_xlfn.CONCAT(" y ",AJ85)))))</f>
        <v/>
      </c>
      <c r="AJ85" s="55">
        <v>41</v>
      </c>
      <c r="AK85" s="27">
        <f>IF(OR(CNGE_2026_M4_Secc1!$N83=1,CNGE_2026_M4_Secc1!$N83=""),IF(COUNTA(M85:AD85)=0,0,1),0)</f>
        <v>0</v>
      </c>
      <c r="AL85">
        <f t="shared" si="1"/>
        <v>0</v>
      </c>
      <c r="AM85">
        <f t="shared" si="2"/>
        <v>0</v>
      </c>
      <c r="AN85">
        <f t="shared" si="3"/>
        <v>0</v>
      </c>
      <c r="AO85">
        <f t="shared" si="4"/>
        <v>0</v>
      </c>
    </row>
    <row r="86" spans="1:41" ht="15" customHeight="1">
      <c r="A86" s="25"/>
      <c r="B86" s="52"/>
      <c r="C86" s="55" t="s">
        <v>5164</v>
      </c>
      <c r="D86" s="817" t="str">
        <f>IF(CNGE_2026_M4_Secc1!D84="","",CNGE_2026_M4_Secc1!D84)</f>
        <v/>
      </c>
      <c r="E86" s="757"/>
      <c r="F86" s="757"/>
      <c r="G86" s="757"/>
      <c r="H86" s="757"/>
      <c r="I86" s="757"/>
      <c r="J86" s="757"/>
      <c r="K86" s="757"/>
      <c r="L86" s="758"/>
      <c r="M86" s="839"/>
      <c r="N86" s="840"/>
      <c r="O86" s="840"/>
      <c r="P86" s="840"/>
      <c r="Q86" s="840"/>
      <c r="R86" s="841"/>
      <c r="S86" s="839"/>
      <c r="T86" s="840"/>
      <c r="U86" s="840"/>
      <c r="V86" s="840"/>
      <c r="W86" s="840"/>
      <c r="X86" s="841"/>
      <c r="Y86" s="839"/>
      <c r="Z86" s="840"/>
      <c r="AA86" s="840"/>
      <c r="AB86" s="840"/>
      <c r="AC86" s="840"/>
      <c r="AD86" s="841"/>
      <c r="AG86">
        <f>IF(AND(CNGE_2026_M4_Secc1!$N84&lt;&gt;1,CNGE_2026_M4_Secc1!$N84&lt;&gt;""),IF(OR(COUNTBLANK(D86:AD86)=23,COUNTBLANK(D86:AD86)=27),0,1),0)</f>
        <v>0</v>
      </c>
      <c r="AH86" s="176">
        <f t="shared" si="0"/>
        <v>0</v>
      </c>
      <c r="AI86" s="177" t="str">
        <f>IF(AH86=0,"",
IF(SUM($AH$44:AH86)=1,AJ86,
IF($AH$106&gt;SUM($AH$44:AH86),_xlfn.CONCAT(", ",AJ86),
IF($AH$106=SUM($AH$44:AH86),_xlfn.CONCAT(" y ",AJ86)))))</f>
        <v/>
      </c>
      <c r="AJ86" s="55">
        <v>42</v>
      </c>
      <c r="AK86" s="27">
        <f>IF(OR(CNGE_2026_M4_Secc1!$N84=1,CNGE_2026_M4_Secc1!$N84=""),IF(COUNTA(M86:AD86)=0,0,1),0)</f>
        <v>0</v>
      </c>
      <c r="AL86">
        <f t="shared" si="1"/>
        <v>0</v>
      </c>
      <c r="AM86">
        <f t="shared" si="2"/>
        <v>0</v>
      </c>
      <c r="AN86">
        <f t="shared" si="3"/>
        <v>0</v>
      </c>
      <c r="AO86">
        <f t="shared" si="4"/>
        <v>0</v>
      </c>
    </row>
    <row r="87" spans="1:41" ht="15" customHeight="1">
      <c r="A87" s="25"/>
      <c r="B87" s="52"/>
      <c r="C87" s="55" t="s">
        <v>5166</v>
      </c>
      <c r="D87" s="817" t="str">
        <f>IF(CNGE_2026_M4_Secc1!D85="","",CNGE_2026_M4_Secc1!D85)</f>
        <v/>
      </c>
      <c r="E87" s="757"/>
      <c r="F87" s="757"/>
      <c r="G87" s="757"/>
      <c r="H87" s="757"/>
      <c r="I87" s="757"/>
      <c r="J87" s="757"/>
      <c r="K87" s="757"/>
      <c r="L87" s="758"/>
      <c r="M87" s="839"/>
      <c r="N87" s="840"/>
      <c r="O87" s="840"/>
      <c r="P87" s="840"/>
      <c r="Q87" s="840"/>
      <c r="R87" s="841"/>
      <c r="S87" s="839"/>
      <c r="T87" s="840"/>
      <c r="U87" s="840"/>
      <c r="V87" s="840"/>
      <c r="W87" s="840"/>
      <c r="X87" s="841"/>
      <c r="Y87" s="839"/>
      <c r="Z87" s="840"/>
      <c r="AA87" s="840"/>
      <c r="AB87" s="840"/>
      <c r="AC87" s="840"/>
      <c r="AD87" s="841"/>
      <c r="AG87">
        <f>IF(AND(CNGE_2026_M4_Secc1!$N85&lt;&gt;1,CNGE_2026_M4_Secc1!$N85&lt;&gt;""),IF(OR(COUNTBLANK(D87:AD87)=23,COUNTBLANK(D87:AD87)=27),0,1),0)</f>
        <v>0</v>
      </c>
      <c r="AH87" s="176">
        <f t="shared" si="0"/>
        <v>0</v>
      </c>
      <c r="AI87" s="177" t="str">
        <f>IF(AH87=0,"",
IF(SUM($AH$44:AH87)=1,AJ87,
IF($AH$106&gt;SUM($AH$44:AH87),_xlfn.CONCAT(", ",AJ87),
IF($AH$106=SUM($AH$44:AH87),_xlfn.CONCAT(" y ",AJ87)))))</f>
        <v/>
      </c>
      <c r="AJ87" s="55">
        <v>43</v>
      </c>
      <c r="AK87" s="27">
        <f>IF(OR(CNGE_2026_M4_Secc1!$N85=1,CNGE_2026_M4_Secc1!$N85=""),IF(COUNTA(M87:AD87)=0,0,1),0)</f>
        <v>0</v>
      </c>
      <c r="AL87">
        <f t="shared" si="1"/>
        <v>0</v>
      </c>
      <c r="AM87">
        <f t="shared" si="2"/>
        <v>0</v>
      </c>
      <c r="AN87">
        <f t="shared" si="3"/>
        <v>0</v>
      </c>
      <c r="AO87">
        <f t="shared" si="4"/>
        <v>0</v>
      </c>
    </row>
    <row r="88" spans="1:41" ht="15" customHeight="1">
      <c r="A88" s="25"/>
      <c r="B88" s="52"/>
      <c r="C88" s="55" t="s">
        <v>5168</v>
      </c>
      <c r="D88" s="817" t="str">
        <f>IF(CNGE_2026_M4_Secc1!D86="","",CNGE_2026_M4_Secc1!D86)</f>
        <v/>
      </c>
      <c r="E88" s="757"/>
      <c r="F88" s="757"/>
      <c r="G88" s="757"/>
      <c r="H88" s="757"/>
      <c r="I88" s="757"/>
      <c r="J88" s="757"/>
      <c r="K88" s="757"/>
      <c r="L88" s="758"/>
      <c r="M88" s="839"/>
      <c r="N88" s="840"/>
      <c r="O88" s="840"/>
      <c r="P88" s="840"/>
      <c r="Q88" s="840"/>
      <c r="R88" s="841"/>
      <c r="S88" s="839"/>
      <c r="T88" s="840"/>
      <c r="U88" s="840"/>
      <c r="V88" s="840"/>
      <c r="W88" s="840"/>
      <c r="X88" s="841"/>
      <c r="Y88" s="839"/>
      <c r="Z88" s="840"/>
      <c r="AA88" s="840"/>
      <c r="AB88" s="840"/>
      <c r="AC88" s="840"/>
      <c r="AD88" s="841"/>
      <c r="AG88">
        <f>IF(AND(CNGE_2026_M4_Secc1!$N86&lt;&gt;1,CNGE_2026_M4_Secc1!$N86&lt;&gt;""),IF(OR(COUNTBLANK(D88:AD88)=23,COUNTBLANK(D88:AD88)=27),0,1),0)</f>
        <v>0</v>
      </c>
      <c r="AH88" s="176">
        <f t="shared" si="0"/>
        <v>0</v>
      </c>
      <c r="AI88" s="177" t="str">
        <f>IF(AH88=0,"",
IF(SUM($AH$44:AH88)=1,AJ88,
IF($AH$106&gt;SUM($AH$44:AH88),_xlfn.CONCAT(", ",AJ88),
IF($AH$106=SUM($AH$44:AH88),_xlfn.CONCAT(" y ",AJ88)))))</f>
        <v/>
      </c>
      <c r="AJ88" s="55">
        <v>44</v>
      </c>
      <c r="AK88" s="27">
        <f>IF(OR(CNGE_2026_M4_Secc1!$N86=1,CNGE_2026_M4_Secc1!$N86=""),IF(COUNTA(M88:AD88)=0,0,1),0)</f>
        <v>0</v>
      </c>
      <c r="AL88">
        <f t="shared" si="1"/>
        <v>0</v>
      </c>
      <c r="AM88">
        <f t="shared" si="2"/>
        <v>0</v>
      </c>
      <c r="AN88">
        <f t="shared" si="3"/>
        <v>0</v>
      </c>
      <c r="AO88">
        <f t="shared" si="4"/>
        <v>0</v>
      </c>
    </row>
    <row r="89" spans="1:41" ht="15" customHeight="1">
      <c r="A89" s="25"/>
      <c r="B89" s="52"/>
      <c r="C89" s="55" t="s">
        <v>5170</v>
      </c>
      <c r="D89" s="817" t="str">
        <f>IF(CNGE_2026_M4_Secc1!D87="","",CNGE_2026_M4_Secc1!D87)</f>
        <v/>
      </c>
      <c r="E89" s="757"/>
      <c r="F89" s="757"/>
      <c r="G89" s="757"/>
      <c r="H89" s="757"/>
      <c r="I89" s="757"/>
      <c r="J89" s="757"/>
      <c r="K89" s="757"/>
      <c r="L89" s="758"/>
      <c r="M89" s="839"/>
      <c r="N89" s="840"/>
      <c r="O89" s="840"/>
      <c r="P89" s="840"/>
      <c r="Q89" s="840"/>
      <c r="R89" s="841"/>
      <c r="S89" s="839"/>
      <c r="T89" s="840"/>
      <c r="U89" s="840"/>
      <c r="V89" s="840"/>
      <c r="W89" s="840"/>
      <c r="X89" s="841"/>
      <c r="Y89" s="839"/>
      <c r="Z89" s="840"/>
      <c r="AA89" s="840"/>
      <c r="AB89" s="840"/>
      <c r="AC89" s="840"/>
      <c r="AD89" s="841"/>
      <c r="AG89">
        <f>IF(AND(CNGE_2026_M4_Secc1!$N87&lt;&gt;1,CNGE_2026_M4_Secc1!$N87&lt;&gt;""),IF(OR(COUNTBLANK(D89:AD89)=23,COUNTBLANK(D89:AD89)=27),0,1),0)</f>
        <v>0</v>
      </c>
      <c r="AH89" s="176">
        <f t="shared" si="0"/>
        <v>0</v>
      </c>
      <c r="AI89" s="177" t="str">
        <f>IF(AH89=0,"",
IF(SUM($AH$44:AH89)=1,AJ89,
IF($AH$106&gt;SUM($AH$44:AH89),_xlfn.CONCAT(", ",AJ89),
IF($AH$106=SUM($AH$44:AH89),_xlfn.CONCAT(" y ",AJ89)))))</f>
        <v/>
      </c>
      <c r="AJ89" s="55">
        <v>45</v>
      </c>
      <c r="AK89" s="27">
        <f>IF(OR(CNGE_2026_M4_Secc1!$N87=1,CNGE_2026_M4_Secc1!$N87=""),IF(COUNTA(M89:AD89)=0,0,1),0)</f>
        <v>0</v>
      </c>
      <c r="AL89">
        <f t="shared" si="1"/>
        <v>0</v>
      </c>
      <c r="AM89">
        <f t="shared" si="2"/>
        <v>0</v>
      </c>
      <c r="AN89">
        <f t="shared" si="3"/>
        <v>0</v>
      </c>
      <c r="AO89">
        <f t="shared" si="4"/>
        <v>0</v>
      </c>
    </row>
    <row r="90" spans="1:41" ht="15" customHeight="1">
      <c r="A90" s="25"/>
      <c r="B90" s="52"/>
      <c r="C90" s="55" t="s">
        <v>5172</v>
      </c>
      <c r="D90" s="817" t="str">
        <f>IF(CNGE_2026_M4_Secc1!D88="","",CNGE_2026_M4_Secc1!D88)</f>
        <v/>
      </c>
      <c r="E90" s="757"/>
      <c r="F90" s="757"/>
      <c r="G90" s="757"/>
      <c r="H90" s="757"/>
      <c r="I90" s="757"/>
      <c r="J90" s="757"/>
      <c r="K90" s="757"/>
      <c r="L90" s="758"/>
      <c r="M90" s="839"/>
      <c r="N90" s="840"/>
      <c r="O90" s="840"/>
      <c r="P90" s="840"/>
      <c r="Q90" s="840"/>
      <c r="R90" s="841"/>
      <c r="S90" s="839"/>
      <c r="T90" s="840"/>
      <c r="U90" s="840"/>
      <c r="V90" s="840"/>
      <c r="W90" s="840"/>
      <c r="X90" s="841"/>
      <c r="Y90" s="839"/>
      <c r="Z90" s="840"/>
      <c r="AA90" s="840"/>
      <c r="AB90" s="840"/>
      <c r="AC90" s="840"/>
      <c r="AD90" s="841"/>
      <c r="AG90">
        <f>IF(AND(CNGE_2026_M4_Secc1!$N88&lt;&gt;1,CNGE_2026_M4_Secc1!$N88&lt;&gt;""),IF(OR(COUNTBLANK(D90:AD90)=23,COUNTBLANK(D90:AD90)=27),0,1),0)</f>
        <v>0</v>
      </c>
      <c r="AH90" s="176">
        <f t="shared" si="0"/>
        <v>0</v>
      </c>
      <c r="AI90" s="177" t="str">
        <f>IF(AH90=0,"",
IF(SUM($AH$44:AH90)=1,AJ90,
IF($AH$106&gt;SUM($AH$44:AH90),_xlfn.CONCAT(", ",AJ90),
IF($AH$106=SUM($AH$44:AH90),_xlfn.CONCAT(" y ",AJ90)))))</f>
        <v/>
      </c>
      <c r="AJ90" s="55">
        <v>46</v>
      </c>
      <c r="AK90" s="27">
        <f>IF(OR(CNGE_2026_M4_Secc1!$N88=1,CNGE_2026_M4_Secc1!$N88=""),IF(COUNTA(M90:AD90)=0,0,1),0)</f>
        <v>0</v>
      </c>
      <c r="AL90">
        <f t="shared" si="1"/>
        <v>0</v>
      </c>
      <c r="AM90">
        <f t="shared" si="2"/>
        <v>0</v>
      </c>
      <c r="AN90">
        <f t="shared" si="3"/>
        <v>0</v>
      </c>
      <c r="AO90">
        <f t="shared" si="4"/>
        <v>0</v>
      </c>
    </row>
    <row r="91" spans="1:41" ht="15" customHeight="1">
      <c r="A91" s="25"/>
      <c r="B91" s="52"/>
      <c r="C91" s="55" t="s">
        <v>5174</v>
      </c>
      <c r="D91" s="817" t="str">
        <f>IF(CNGE_2026_M4_Secc1!D89="","",CNGE_2026_M4_Secc1!D89)</f>
        <v/>
      </c>
      <c r="E91" s="757"/>
      <c r="F91" s="757"/>
      <c r="G91" s="757"/>
      <c r="H91" s="757"/>
      <c r="I91" s="757"/>
      <c r="J91" s="757"/>
      <c r="K91" s="757"/>
      <c r="L91" s="758"/>
      <c r="M91" s="839"/>
      <c r="N91" s="840"/>
      <c r="O91" s="840"/>
      <c r="P91" s="840"/>
      <c r="Q91" s="840"/>
      <c r="R91" s="841"/>
      <c r="S91" s="839"/>
      <c r="T91" s="840"/>
      <c r="U91" s="840"/>
      <c r="V91" s="840"/>
      <c r="W91" s="840"/>
      <c r="X91" s="841"/>
      <c r="Y91" s="839"/>
      <c r="Z91" s="840"/>
      <c r="AA91" s="840"/>
      <c r="AB91" s="840"/>
      <c r="AC91" s="840"/>
      <c r="AD91" s="841"/>
      <c r="AG91">
        <f>IF(AND(CNGE_2026_M4_Secc1!$N89&lt;&gt;1,CNGE_2026_M4_Secc1!$N89&lt;&gt;""),IF(OR(COUNTBLANK(D91:AD91)=23,COUNTBLANK(D91:AD91)=27),0,1),0)</f>
        <v>0</v>
      </c>
      <c r="AH91" s="176">
        <f t="shared" si="0"/>
        <v>0</v>
      </c>
      <c r="AI91" s="177" t="str">
        <f>IF(AH91=0,"",
IF(SUM($AH$44:AH91)=1,AJ91,
IF($AH$106&gt;SUM($AH$44:AH91),_xlfn.CONCAT(", ",AJ91),
IF($AH$106=SUM($AH$44:AH91),_xlfn.CONCAT(" y ",AJ91)))))</f>
        <v/>
      </c>
      <c r="AJ91" s="55">
        <v>47</v>
      </c>
      <c r="AK91" s="27">
        <f>IF(OR(CNGE_2026_M4_Secc1!$N89=1,CNGE_2026_M4_Secc1!$N89=""),IF(COUNTA(M91:AD91)=0,0,1),0)</f>
        <v>0</v>
      </c>
      <c r="AL91">
        <f t="shared" si="1"/>
        <v>0</v>
      </c>
      <c r="AM91">
        <f t="shared" si="2"/>
        <v>0</v>
      </c>
      <c r="AN91">
        <f t="shared" si="3"/>
        <v>0</v>
      </c>
      <c r="AO91">
        <f t="shared" si="4"/>
        <v>0</v>
      </c>
    </row>
    <row r="92" spans="1:41" ht="15" customHeight="1">
      <c r="A92" s="25"/>
      <c r="B92" s="52"/>
      <c r="C92" s="55" t="s">
        <v>5176</v>
      </c>
      <c r="D92" s="817" t="str">
        <f>IF(CNGE_2026_M4_Secc1!D90="","",CNGE_2026_M4_Secc1!D90)</f>
        <v/>
      </c>
      <c r="E92" s="757"/>
      <c r="F92" s="757"/>
      <c r="G92" s="757"/>
      <c r="H92" s="757"/>
      <c r="I92" s="757"/>
      <c r="J92" s="757"/>
      <c r="K92" s="757"/>
      <c r="L92" s="758"/>
      <c r="M92" s="839"/>
      <c r="N92" s="840"/>
      <c r="O92" s="840"/>
      <c r="P92" s="840"/>
      <c r="Q92" s="840"/>
      <c r="R92" s="841"/>
      <c r="S92" s="839"/>
      <c r="T92" s="840"/>
      <c r="U92" s="840"/>
      <c r="V92" s="840"/>
      <c r="W92" s="840"/>
      <c r="X92" s="841"/>
      <c r="Y92" s="839"/>
      <c r="Z92" s="840"/>
      <c r="AA92" s="840"/>
      <c r="AB92" s="840"/>
      <c r="AC92" s="840"/>
      <c r="AD92" s="841"/>
      <c r="AG92">
        <f>IF(AND(CNGE_2026_M4_Secc1!$N90&lt;&gt;1,CNGE_2026_M4_Secc1!$N90&lt;&gt;""),IF(OR(COUNTBLANK(D92:AD92)=23,COUNTBLANK(D92:AD92)=27),0,1),0)</f>
        <v>0</v>
      </c>
      <c r="AH92" s="176">
        <f t="shared" si="0"/>
        <v>0</v>
      </c>
      <c r="AI92" s="177" t="str">
        <f>IF(AH92=0,"",
IF(SUM($AH$44:AH92)=1,AJ92,
IF($AH$106&gt;SUM($AH$44:AH92),_xlfn.CONCAT(", ",AJ92),
IF($AH$106=SUM($AH$44:AH92),_xlfn.CONCAT(" y ",AJ92)))))</f>
        <v/>
      </c>
      <c r="AJ92" s="55">
        <v>48</v>
      </c>
      <c r="AK92" s="27">
        <f>IF(OR(CNGE_2026_M4_Secc1!$N90=1,CNGE_2026_M4_Secc1!$N90=""),IF(COUNTA(M92:AD92)=0,0,1),0)</f>
        <v>0</v>
      </c>
      <c r="AL92">
        <f t="shared" si="1"/>
        <v>0</v>
      </c>
      <c r="AM92">
        <f t="shared" si="2"/>
        <v>0</v>
      </c>
      <c r="AN92">
        <f t="shared" si="3"/>
        <v>0</v>
      </c>
      <c r="AO92">
        <f t="shared" si="4"/>
        <v>0</v>
      </c>
    </row>
    <row r="93" spans="1:41" ht="15" customHeight="1">
      <c r="A93" s="25"/>
      <c r="B93" s="52"/>
      <c r="C93" s="55" t="s">
        <v>5178</v>
      </c>
      <c r="D93" s="817" t="str">
        <f>IF(CNGE_2026_M4_Secc1!D91="","",CNGE_2026_M4_Secc1!D91)</f>
        <v/>
      </c>
      <c r="E93" s="757"/>
      <c r="F93" s="757"/>
      <c r="G93" s="757"/>
      <c r="H93" s="757"/>
      <c r="I93" s="757"/>
      <c r="J93" s="757"/>
      <c r="K93" s="757"/>
      <c r="L93" s="758"/>
      <c r="M93" s="839"/>
      <c r="N93" s="840"/>
      <c r="O93" s="840"/>
      <c r="P93" s="840"/>
      <c r="Q93" s="840"/>
      <c r="R93" s="841"/>
      <c r="S93" s="839"/>
      <c r="T93" s="840"/>
      <c r="U93" s="840"/>
      <c r="V93" s="840"/>
      <c r="W93" s="840"/>
      <c r="X93" s="841"/>
      <c r="Y93" s="839"/>
      <c r="Z93" s="840"/>
      <c r="AA93" s="840"/>
      <c r="AB93" s="840"/>
      <c r="AC93" s="840"/>
      <c r="AD93" s="841"/>
      <c r="AG93">
        <f>IF(AND(CNGE_2026_M4_Secc1!$N91&lt;&gt;1,CNGE_2026_M4_Secc1!$N91&lt;&gt;""),IF(OR(COUNTBLANK(D93:AD93)=23,COUNTBLANK(D93:AD93)=27),0,1),0)</f>
        <v>0</v>
      </c>
      <c r="AH93" s="176">
        <f t="shared" si="0"/>
        <v>0</v>
      </c>
      <c r="AI93" s="177" t="str">
        <f>IF(AH93=0,"",
IF(SUM($AH$44:AH93)=1,AJ93,
IF($AH$106&gt;SUM($AH$44:AH93),_xlfn.CONCAT(", ",AJ93),
IF($AH$106=SUM($AH$44:AH93),_xlfn.CONCAT(" y ",AJ93)))))</f>
        <v/>
      </c>
      <c r="AJ93" s="55">
        <v>49</v>
      </c>
      <c r="AK93" s="27">
        <f>IF(OR(CNGE_2026_M4_Secc1!$N91=1,CNGE_2026_M4_Secc1!$N91=""),IF(COUNTA(M93:AD93)=0,0,1),0)</f>
        <v>0</v>
      </c>
      <c r="AL93">
        <f t="shared" si="1"/>
        <v>0</v>
      </c>
      <c r="AM93">
        <f t="shared" si="2"/>
        <v>0</v>
      </c>
      <c r="AN93">
        <f t="shared" si="3"/>
        <v>0</v>
      </c>
      <c r="AO93">
        <f t="shared" si="4"/>
        <v>0</v>
      </c>
    </row>
    <row r="94" spans="1:41" ht="15" customHeight="1">
      <c r="A94" s="25"/>
      <c r="B94" s="52"/>
      <c r="C94" s="55" t="s">
        <v>5180</v>
      </c>
      <c r="D94" s="817" t="str">
        <f>IF(CNGE_2026_M4_Secc1!D92="","",CNGE_2026_M4_Secc1!D92)</f>
        <v/>
      </c>
      <c r="E94" s="757"/>
      <c r="F94" s="757"/>
      <c r="G94" s="757"/>
      <c r="H94" s="757"/>
      <c r="I94" s="757"/>
      <c r="J94" s="757"/>
      <c r="K94" s="757"/>
      <c r="L94" s="758"/>
      <c r="M94" s="839"/>
      <c r="N94" s="840"/>
      <c r="O94" s="840"/>
      <c r="P94" s="840"/>
      <c r="Q94" s="840"/>
      <c r="R94" s="841"/>
      <c r="S94" s="839"/>
      <c r="T94" s="840"/>
      <c r="U94" s="840"/>
      <c r="V94" s="840"/>
      <c r="W94" s="840"/>
      <c r="X94" s="841"/>
      <c r="Y94" s="839"/>
      <c r="Z94" s="840"/>
      <c r="AA94" s="840"/>
      <c r="AB94" s="840"/>
      <c r="AC94" s="840"/>
      <c r="AD94" s="841"/>
      <c r="AG94">
        <f>IF(AND(CNGE_2026_M4_Secc1!$N92&lt;&gt;1,CNGE_2026_M4_Secc1!$N92&lt;&gt;""),IF(OR(COUNTBLANK(D94:AD94)=23,COUNTBLANK(D94:AD94)=27),0,1),0)</f>
        <v>0</v>
      </c>
      <c r="AH94" s="176">
        <f t="shared" si="0"/>
        <v>0</v>
      </c>
      <c r="AI94" s="177" t="str">
        <f>IF(AH94=0,"",
IF(SUM($AH$44:AH94)=1,AJ94,
IF($AH$106&gt;SUM($AH$44:AH94),_xlfn.CONCAT(", ",AJ94),
IF($AH$106=SUM($AH$44:AH94),_xlfn.CONCAT(" y ",AJ94)))))</f>
        <v/>
      </c>
      <c r="AJ94" s="55">
        <v>50</v>
      </c>
      <c r="AK94" s="27">
        <f>IF(OR(CNGE_2026_M4_Secc1!$N92=1,CNGE_2026_M4_Secc1!$N92=""),IF(COUNTA(M94:AD94)=0,0,1),0)</f>
        <v>0</v>
      </c>
      <c r="AL94">
        <f t="shared" si="1"/>
        <v>0</v>
      </c>
      <c r="AM94">
        <f t="shared" si="2"/>
        <v>0</v>
      </c>
      <c r="AN94">
        <f t="shared" si="3"/>
        <v>0</v>
      </c>
      <c r="AO94">
        <f t="shared" si="4"/>
        <v>0</v>
      </c>
    </row>
    <row r="95" spans="1:41" ht="15" customHeight="1">
      <c r="A95" s="25"/>
      <c r="B95" s="52"/>
      <c r="C95" s="55" t="s">
        <v>5182</v>
      </c>
      <c r="D95" s="817" t="str">
        <f>IF(CNGE_2026_M4_Secc1!D93="","",CNGE_2026_M4_Secc1!D93)</f>
        <v/>
      </c>
      <c r="E95" s="757"/>
      <c r="F95" s="757"/>
      <c r="G95" s="757"/>
      <c r="H95" s="757"/>
      <c r="I95" s="757"/>
      <c r="J95" s="757"/>
      <c r="K95" s="757"/>
      <c r="L95" s="758"/>
      <c r="M95" s="839"/>
      <c r="N95" s="840"/>
      <c r="O95" s="840"/>
      <c r="P95" s="840"/>
      <c r="Q95" s="840"/>
      <c r="R95" s="841"/>
      <c r="S95" s="839"/>
      <c r="T95" s="840"/>
      <c r="U95" s="840"/>
      <c r="V95" s="840"/>
      <c r="W95" s="840"/>
      <c r="X95" s="841"/>
      <c r="Y95" s="839"/>
      <c r="Z95" s="840"/>
      <c r="AA95" s="840"/>
      <c r="AB95" s="840"/>
      <c r="AC95" s="840"/>
      <c r="AD95" s="841"/>
      <c r="AG95">
        <f>IF(AND(CNGE_2026_M4_Secc1!$N93&lt;&gt;1,CNGE_2026_M4_Secc1!$N93&lt;&gt;""),IF(OR(COUNTBLANK(D95:AD95)=23,COUNTBLANK(D95:AD95)=27),0,1),0)</f>
        <v>0</v>
      </c>
      <c r="AH95" s="176">
        <f t="shared" si="0"/>
        <v>0</v>
      </c>
      <c r="AI95" s="177" t="str">
        <f>IF(AH95=0,"",
IF(SUM($AH$44:AH95)=1,AJ95,
IF($AH$106&gt;SUM($AH$44:AH95),_xlfn.CONCAT(", ",AJ95),
IF($AH$106=SUM($AH$44:AH95),_xlfn.CONCAT(" y ",AJ95)))))</f>
        <v/>
      </c>
      <c r="AJ95" s="55">
        <v>51</v>
      </c>
      <c r="AK95" s="27">
        <f>IF(OR(CNGE_2026_M4_Secc1!$N93=1,CNGE_2026_M4_Secc1!$N93=""),IF(COUNTA(M95:AD95)=0,0,1),0)</f>
        <v>0</v>
      </c>
      <c r="AL95">
        <f t="shared" si="1"/>
        <v>0</v>
      </c>
      <c r="AM95">
        <f t="shared" si="2"/>
        <v>0</v>
      </c>
      <c r="AN95">
        <f t="shared" si="3"/>
        <v>0</v>
      </c>
      <c r="AO95">
        <f t="shared" si="4"/>
        <v>0</v>
      </c>
    </row>
    <row r="96" spans="1:41" ht="15" customHeight="1">
      <c r="A96" s="25"/>
      <c r="B96" s="52"/>
      <c r="C96" s="55" t="s">
        <v>5184</v>
      </c>
      <c r="D96" s="817" t="str">
        <f>IF(CNGE_2026_M4_Secc1!D94="","",CNGE_2026_M4_Secc1!D94)</f>
        <v/>
      </c>
      <c r="E96" s="757"/>
      <c r="F96" s="757"/>
      <c r="G96" s="757"/>
      <c r="H96" s="757"/>
      <c r="I96" s="757"/>
      <c r="J96" s="757"/>
      <c r="K96" s="757"/>
      <c r="L96" s="758"/>
      <c r="M96" s="839"/>
      <c r="N96" s="840"/>
      <c r="O96" s="840"/>
      <c r="P96" s="840"/>
      <c r="Q96" s="840"/>
      <c r="R96" s="841"/>
      <c r="S96" s="839"/>
      <c r="T96" s="840"/>
      <c r="U96" s="840"/>
      <c r="V96" s="840"/>
      <c r="W96" s="840"/>
      <c r="X96" s="841"/>
      <c r="Y96" s="839"/>
      <c r="Z96" s="840"/>
      <c r="AA96" s="840"/>
      <c r="AB96" s="840"/>
      <c r="AC96" s="840"/>
      <c r="AD96" s="841"/>
      <c r="AG96">
        <f>IF(AND(CNGE_2026_M4_Secc1!$N94&lt;&gt;1,CNGE_2026_M4_Secc1!$N94&lt;&gt;""),IF(OR(COUNTBLANK(D96:AD96)=23,COUNTBLANK(D96:AD96)=27),0,1),0)</f>
        <v>0</v>
      </c>
      <c r="AH96" s="176">
        <f t="shared" si="0"/>
        <v>0</v>
      </c>
      <c r="AI96" s="177" t="str">
        <f>IF(AH96=0,"",
IF(SUM($AH$44:AH96)=1,AJ96,
IF($AH$106&gt;SUM($AH$44:AH96),_xlfn.CONCAT(", ",AJ96),
IF($AH$106=SUM($AH$44:AH96),_xlfn.CONCAT(" y ",AJ96)))))</f>
        <v/>
      </c>
      <c r="AJ96" s="55">
        <v>52</v>
      </c>
      <c r="AK96" s="27">
        <f>IF(OR(CNGE_2026_M4_Secc1!$N94=1,CNGE_2026_M4_Secc1!$N94=""),IF(COUNTA(M96:AD96)=0,0,1),0)</f>
        <v>0</v>
      </c>
      <c r="AL96">
        <f t="shared" si="1"/>
        <v>0</v>
      </c>
      <c r="AM96">
        <f t="shared" si="2"/>
        <v>0</v>
      </c>
      <c r="AN96">
        <f t="shared" si="3"/>
        <v>0</v>
      </c>
      <c r="AO96">
        <f t="shared" si="4"/>
        <v>0</v>
      </c>
    </row>
    <row r="97" spans="1:41" ht="15" customHeight="1">
      <c r="A97" s="25"/>
      <c r="B97" s="52"/>
      <c r="C97" s="55" t="s">
        <v>5186</v>
      </c>
      <c r="D97" s="817" t="str">
        <f>IF(CNGE_2026_M4_Secc1!D95="","",CNGE_2026_M4_Secc1!D95)</f>
        <v/>
      </c>
      <c r="E97" s="757"/>
      <c r="F97" s="757"/>
      <c r="G97" s="757"/>
      <c r="H97" s="757"/>
      <c r="I97" s="757"/>
      <c r="J97" s="757"/>
      <c r="K97" s="757"/>
      <c r="L97" s="758"/>
      <c r="M97" s="839"/>
      <c r="N97" s="840"/>
      <c r="O97" s="840"/>
      <c r="P97" s="840"/>
      <c r="Q97" s="840"/>
      <c r="R97" s="841"/>
      <c r="S97" s="839"/>
      <c r="T97" s="840"/>
      <c r="U97" s="840"/>
      <c r="V97" s="840"/>
      <c r="W97" s="840"/>
      <c r="X97" s="841"/>
      <c r="Y97" s="839"/>
      <c r="Z97" s="840"/>
      <c r="AA97" s="840"/>
      <c r="AB97" s="840"/>
      <c r="AC97" s="840"/>
      <c r="AD97" s="841"/>
      <c r="AG97">
        <f>IF(AND(CNGE_2026_M4_Secc1!$N95&lt;&gt;1,CNGE_2026_M4_Secc1!$N95&lt;&gt;""),IF(OR(COUNTBLANK(D97:AD97)=23,COUNTBLANK(D97:AD97)=27),0,1),0)</f>
        <v>0</v>
      </c>
      <c r="AH97" s="176">
        <f t="shared" si="0"/>
        <v>0</v>
      </c>
      <c r="AI97" s="177" t="str">
        <f>IF(AH97=0,"",
IF(SUM($AH$44:AH97)=1,AJ97,
IF($AH$106&gt;SUM($AH$44:AH97),_xlfn.CONCAT(", ",AJ97),
IF($AH$106=SUM($AH$44:AH97),_xlfn.CONCAT(" y ",AJ97)))))</f>
        <v/>
      </c>
      <c r="AJ97" s="55">
        <v>53</v>
      </c>
      <c r="AK97" s="27">
        <f>IF(OR(CNGE_2026_M4_Secc1!$N95=1,CNGE_2026_M4_Secc1!$N95=""),IF(COUNTA(M97:AD97)=0,0,1),0)</f>
        <v>0</v>
      </c>
      <c r="AL97">
        <f t="shared" si="1"/>
        <v>0</v>
      </c>
      <c r="AM97">
        <f t="shared" si="2"/>
        <v>0</v>
      </c>
      <c r="AN97">
        <f t="shared" si="3"/>
        <v>0</v>
      </c>
      <c r="AO97">
        <f t="shared" si="4"/>
        <v>0</v>
      </c>
    </row>
    <row r="98" spans="1:41" ht="15" customHeight="1">
      <c r="A98" s="25"/>
      <c r="B98" s="52"/>
      <c r="C98" s="55" t="s">
        <v>5188</v>
      </c>
      <c r="D98" s="817" t="str">
        <f>IF(CNGE_2026_M4_Secc1!D96="","",CNGE_2026_M4_Secc1!D96)</f>
        <v/>
      </c>
      <c r="E98" s="757"/>
      <c r="F98" s="757"/>
      <c r="G98" s="757"/>
      <c r="H98" s="757"/>
      <c r="I98" s="757"/>
      <c r="J98" s="757"/>
      <c r="K98" s="757"/>
      <c r="L98" s="758"/>
      <c r="M98" s="839"/>
      <c r="N98" s="840"/>
      <c r="O98" s="840"/>
      <c r="P98" s="840"/>
      <c r="Q98" s="840"/>
      <c r="R98" s="841"/>
      <c r="S98" s="839"/>
      <c r="T98" s="840"/>
      <c r="U98" s="840"/>
      <c r="V98" s="840"/>
      <c r="W98" s="840"/>
      <c r="X98" s="841"/>
      <c r="Y98" s="839"/>
      <c r="Z98" s="840"/>
      <c r="AA98" s="840"/>
      <c r="AB98" s="840"/>
      <c r="AC98" s="840"/>
      <c r="AD98" s="841"/>
      <c r="AG98">
        <f>IF(AND(CNGE_2026_M4_Secc1!$N96&lt;&gt;1,CNGE_2026_M4_Secc1!$N96&lt;&gt;""),IF(OR(COUNTBLANK(D98:AD98)=23,COUNTBLANK(D98:AD98)=27),0,1),0)</f>
        <v>0</v>
      </c>
      <c r="AH98" s="176">
        <f t="shared" si="0"/>
        <v>0</v>
      </c>
      <c r="AI98" s="177" t="str">
        <f>IF(AH98=0,"",
IF(SUM($AH$44:AH98)=1,AJ98,
IF($AH$106&gt;SUM($AH$44:AH98),_xlfn.CONCAT(", ",AJ98),
IF($AH$106=SUM($AH$44:AH98),_xlfn.CONCAT(" y ",AJ98)))))</f>
        <v/>
      </c>
      <c r="AJ98" s="55">
        <v>54</v>
      </c>
      <c r="AK98" s="27">
        <f>IF(OR(CNGE_2026_M4_Secc1!$N96=1,CNGE_2026_M4_Secc1!$N96=""),IF(COUNTA(M98:AD98)=0,0,1),0)</f>
        <v>0</v>
      </c>
      <c r="AL98">
        <f t="shared" si="1"/>
        <v>0</v>
      </c>
      <c r="AM98">
        <f t="shared" si="2"/>
        <v>0</v>
      </c>
      <c r="AN98">
        <f t="shared" si="3"/>
        <v>0</v>
      </c>
      <c r="AO98">
        <f t="shared" si="4"/>
        <v>0</v>
      </c>
    </row>
    <row r="99" spans="1:41" ht="15" customHeight="1">
      <c r="A99" s="25"/>
      <c r="B99" s="52"/>
      <c r="C99" s="55" t="s">
        <v>5190</v>
      </c>
      <c r="D99" s="817" t="str">
        <f>IF(CNGE_2026_M4_Secc1!D97="","",CNGE_2026_M4_Secc1!D97)</f>
        <v/>
      </c>
      <c r="E99" s="757"/>
      <c r="F99" s="757"/>
      <c r="G99" s="757"/>
      <c r="H99" s="757"/>
      <c r="I99" s="757"/>
      <c r="J99" s="757"/>
      <c r="K99" s="757"/>
      <c r="L99" s="758"/>
      <c r="M99" s="839"/>
      <c r="N99" s="840"/>
      <c r="O99" s="840"/>
      <c r="P99" s="840"/>
      <c r="Q99" s="840"/>
      <c r="R99" s="841"/>
      <c r="S99" s="839"/>
      <c r="T99" s="840"/>
      <c r="U99" s="840"/>
      <c r="V99" s="840"/>
      <c r="W99" s="840"/>
      <c r="X99" s="841"/>
      <c r="Y99" s="839"/>
      <c r="Z99" s="840"/>
      <c r="AA99" s="840"/>
      <c r="AB99" s="840"/>
      <c r="AC99" s="840"/>
      <c r="AD99" s="841"/>
      <c r="AG99">
        <f>IF(AND(CNGE_2026_M4_Secc1!$N97&lt;&gt;1,CNGE_2026_M4_Secc1!$N97&lt;&gt;""),IF(OR(COUNTBLANK(D99:AD99)=23,COUNTBLANK(D99:AD99)=27),0,1),0)</f>
        <v>0</v>
      </c>
      <c r="AH99" s="176">
        <f>IF(AG99=0,0,1)</f>
        <v>0</v>
      </c>
      <c r="AI99" s="177" t="str">
        <f>IF(AH99=0,"",
IF(SUM($AH$44:AH99)=1,AJ99,
IF($AH$106&gt;SUM($AH$44:AH99),_xlfn.CONCAT(", ",AJ99),
IF($AH$106=SUM($AH$44:AH99),_xlfn.CONCAT(" y ",AJ99)))))</f>
        <v/>
      </c>
      <c r="AJ99" s="55">
        <v>55</v>
      </c>
      <c r="AK99" s="27">
        <f>IF(OR(CNGE_2026_M4_Secc1!$N97=1,CNGE_2026_M4_Secc1!$N97=""),IF(COUNTA(M99:AD99)=0,0,1),0)</f>
        <v>0</v>
      </c>
      <c r="AL99">
        <f>M99</f>
        <v>0</v>
      </c>
      <c r="AM99">
        <f>COUNTIF(S99:AD99,"NS")</f>
        <v>0</v>
      </c>
      <c r="AN99">
        <f>SUM(S99:AD99)</f>
        <v>0</v>
      </c>
      <c r="AO99">
        <f>IF(COUNTIF(M99:AD99,"NA")=3,0,IF(OR(AND(AL99=0,AM99&gt;0),AND(AL99="NS",AN99&gt;0), AND(AL99="NS", AM99=0,AN99=0)), 1, IF(OR(AND(AL99&gt;0,AM99&gt;1,AL99&gt;AN99), AND(AL99="NS",AM99=2), AND(AL99="NS",AN99=0,AM99&gt;0),AL99=AN99), 0, 1)))</f>
        <v>0</v>
      </c>
    </row>
    <row r="100" spans="1:41" ht="15" customHeight="1">
      <c r="A100" s="25"/>
      <c r="B100" s="52"/>
      <c r="C100" s="55" t="s">
        <v>5192</v>
      </c>
      <c r="D100" s="817" t="str">
        <f>IF(CNGE_2026_M4_Secc1!D98="","",CNGE_2026_M4_Secc1!D98)</f>
        <v/>
      </c>
      <c r="E100" s="757"/>
      <c r="F100" s="757"/>
      <c r="G100" s="757"/>
      <c r="H100" s="757"/>
      <c r="I100" s="757"/>
      <c r="J100" s="757"/>
      <c r="K100" s="757"/>
      <c r="L100" s="758"/>
      <c r="M100" s="1076"/>
      <c r="N100" s="1077"/>
      <c r="O100" s="1077"/>
      <c r="P100" s="1077"/>
      <c r="Q100" s="1077"/>
      <c r="R100" s="1078"/>
      <c r="S100" s="1076"/>
      <c r="T100" s="1077"/>
      <c r="U100" s="1077"/>
      <c r="V100" s="1077"/>
      <c r="W100" s="1077"/>
      <c r="X100" s="1078"/>
      <c r="Y100" s="1076"/>
      <c r="Z100" s="1077"/>
      <c r="AA100" s="1077"/>
      <c r="AB100" s="1077"/>
      <c r="AC100" s="1077"/>
      <c r="AD100" s="1078"/>
      <c r="AG100">
        <f>IF(AND(CNGE_2026_M4_Secc1!$N98&lt;&gt;1,CNGE_2026_M4_Secc1!$N98&lt;&gt;""),IF(OR(COUNTBLANK(D100:AD100)=23,COUNTBLANK(D100:AD100)=27),0,1),0)</f>
        <v>0</v>
      </c>
      <c r="AH100" s="176">
        <f t="shared" ref="AH100:AH104" si="5">IF(AG100=0,0,1)</f>
        <v>0</v>
      </c>
      <c r="AI100" s="177" t="str">
        <f>IF(AH100=0,"",
IF(SUM($AH$44:AH100)=1,AJ100,
IF($AH$106&gt;SUM($AH$44:AH100),_xlfn.CONCAT(", ",AJ100),
IF($AH$106=SUM($AH$44:AH100),_xlfn.CONCAT(" y ",AJ100)))))</f>
        <v/>
      </c>
      <c r="AJ100" s="55">
        <v>56</v>
      </c>
      <c r="AK100" s="27">
        <f>IF(OR(CNGE_2026_M4_Secc1!$N98=1,CNGE_2026_M4_Secc1!$N98=""),IF(COUNTA(M100:AD100)=0,0,1),0)</f>
        <v>0</v>
      </c>
      <c r="AL100">
        <f t="shared" ref="AL100:AL104" si="6">M100</f>
        <v>0</v>
      </c>
      <c r="AM100">
        <f t="shared" ref="AM100:AM104" si="7">COUNTIF(S100:AD100,"NS")</f>
        <v>0</v>
      </c>
      <c r="AN100">
        <f t="shared" ref="AN100:AN104" si="8">SUM(S100:AD100)</f>
        <v>0</v>
      </c>
      <c r="AO100">
        <f t="shared" ref="AO100:AO104" si="9">IF(COUNTIF(M100:AD100,"NA")=3,0,IF(OR(AND(AL100=0,AM100&gt;0),AND(AL100="NS",AN100&gt;0), AND(AL100="NS", AM100=0,AN100=0)), 1, IF(OR(AND(AL100&gt;0,AM100&gt;1,AL100&gt;AN100), AND(AL100="NS",AM100=2), AND(AL100="NS",AN100=0,AM100&gt;0),AL100=AN100), 0, 1)))</f>
        <v>0</v>
      </c>
    </row>
    <row r="101" spans="1:41" ht="15" customHeight="1">
      <c r="A101" s="25"/>
      <c r="B101" s="52"/>
      <c r="C101" s="55" t="s">
        <v>5194</v>
      </c>
      <c r="D101" s="817" t="str">
        <f>IF(CNGE_2026_M4_Secc1!D99="","",CNGE_2026_M4_Secc1!D99)</f>
        <v/>
      </c>
      <c r="E101" s="757"/>
      <c r="F101" s="757"/>
      <c r="G101" s="757"/>
      <c r="H101" s="757"/>
      <c r="I101" s="757"/>
      <c r="J101" s="757"/>
      <c r="K101" s="757"/>
      <c r="L101" s="758"/>
      <c r="M101" s="1076"/>
      <c r="N101" s="1077"/>
      <c r="O101" s="1077"/>
      <c r="P101" s="1077"/>
      <c r="Q101" s="1077"/>
      <c r="R101" s="1078"/>
      <c r="S101" s="1076"/>
      <c r="T101" s="1077"/>
      <c r="U101" s="1077"/>
      <c r="V101" s="1077"/>
      <c r="W101" s="1077"/>
      <c r="X101" s="1078"/>
      <c r="Y101" s="1076"/>
      <c r="Z101" s="1077"/>
      <c r="AA101" s="1077"/>
      <c r="AB101" s="1077"/>
      <c r="AC101" s="1077"/>
      <c r="AD101" s="1078"/>
      <c r="AG101">
        <f>IF(AND(CNGE_2026_M4_Secc1!$N99&lt;&gt;1,CNGE_2026_M4_Secc1!$N99&lt;&gt;""),IF(OR(COUNTBLANK(D101:AD101)=23,COUNTBLANK(D101:AD101)=27),0,1),0)</f>
        <v>0</v>
      </c>
      <c r="AH101" s="176">
        <f t="shared" si="5"/>
        <v>0</v>
      </c>
      <c r="AI101" s="177" t="str">
        <f>IF(AH101=0,"",
IF(SUM($AH$44:AH101)=1,AJ101,
IF($AH$106&gt;SUM($AH$44:AH101),_xlfn.CONCAT(", ",AJ101),
IF($AH$106=SUM($AH$44:AH101),_xlfn.CONCAT(" y ",AJ101)))))</f>
        <v/>
      </c>
      <c r="AJ101" s="55">
        <v>57</v>
      </c>
      <c r="AK101" s="27">
        <f>IF(OR(CNGE_2026_M4_Secc1!$N99=1,CNGE_2026_M4_Secc1!$N99=""),IF(COUNTA(M101:AD101)=0,0,1),0)</f>
        <v>0</v>
      </c>
      <c r="AL101">
        <f t="shared" si="6"/>
        <v>0</v>
      </c>
      <c r="AM101">
        <f t="shared" si="7"/>
        <v>0</v>
      </c>
      <c r="AN101">
        <f t="shared" si="8"/>
        <v>0</v>
      </c>
      <c r="AO101">
        <f t="shared" si="9"/>
        <v>0</v>
      </c>
    </row>
    <row r="102" spans="1:41" ht="15" customHeight="1">
      <c r="A102" s="25"/>
      <c r="B102" s="52"/>
      <c r="C102" s="55" t="s">
        <v>5196</v>
      </c>
      <c r="D102" s="817" t="str">
        <f>IF(CNGE_2026_M4_Secc1!D100="","",CNGE_2026_M4_Secc1!D100)</f>
        <v/>
      </c>
      <c r="E102" s="757"/>
      <c r="F102" s="757"/>
      <c r="G102" s="757"/>
      <c r="H102" s="757"/>
      <c r="I102" s="757"/>
      <c r="J102" s="757"/>
      <c r="K102" s="757"/>
      <c r="L102" s="758"/>
      <c r="M102" s="1076"/>
      <c r="N102" s="1077"/>
      <c r="O102" s="1077"/>
      <c r="P102" s="1077"/>
      <c r="Q102" s="1077"/>
      <c r="R102" s="1078"/>
      <c r="S102" s="1076"/>
      <c r="T102" s="1077"/>
      <c r="U102" s="1077"/>
      <c r="V102" s="1077"/>
      <c r="W102" s="1077"/>
      <c r="X102" s="1078"/>
      <c r="Y102" s="1076"/>
      <c r="Z102" s="1077"/>
      <c r="AA102" s="1077"/>
      <c r="AB102" s="1077"/>
      <c r="AC102" s="1077"/>
      <c r="AD102" s="1078"/>
      <c r="AG102">
        <f>IF(AND(CNGE_2026_M4_Secc1!$N100&lt;&gt;1,CNGE_2026_M4_Secc1!$N100&lt;&gt;""),IF(OR(COUNTBLANK(D102:AD102)=23,COUNTBLANK(D102:AD102)=27),0,1),0)</f>
        <v>0</v>
      </c>
      <c r="AH102" s="176">
        <f t="shared" si="5"/>
        <v>0</v>
      </c>
      <c r="AI102" s="177" t="str">
        <f>IF(AH102=0,"",
IF(SUM($AH$44:AH102)=1,AJ102,
IF($AH$106&gt;SUM($AH$44:AH102),_xlfn.CONCAT(", ",AJ102),
IF($AH$106=SUM($AH$44:AH102),_xlfn.CONCAT(" y ",AJ102)))))</f>
        <v/>
      </c>
      <c r="AJ102" s="55">
        <v>58</v>
      </c>
      <c r="AK102" s="27">
        <f>IF(OR(CNGE_2026_M4_Secc1!$N100=1,CNGE_2026_M4_Secc1!$N100=""),IF(COUNTA(M102:AD102)=0,0,1),0)</f>
        <v>0</v>
      </c>
      <c r="AL102">
        <f t="shared" si="6"/>
        <v>0</v>
      </c>
      <c r="AM102">
        <f t="shared" si="7"/>
        <v>0</v>
      </c>
      <c r="AN102">
        <f t="shared" si="8"/>
        <v>0</v>
      </c>
      <c r="AO102">
        <f t="shared" si="9"/>
        <v>0</v>
      </c>
    </row>
    <row r="103" spans="1:41" ht="15" customHeight="1">
      <c r="A103" s="25"/>
      <c r="B103" s="52"/>
      <c r="C103" s="55" t="s">
        <v>5198</v>
      </c>
      <c r="D103" s="817" t="str">
        <f>IF(CNGE_2026_M4_Secc1!D101="","",CNGE_2026_M4_Secc1!D101)</f>
        <v/>
      </c>
      <c r="E103" s="757"/>
      <c r="F103" s="757"/>
      <c r="G103" s="757"/>
      <c r="H103" s="757"/>
      <c r="I103" s="757"/>
      <c r="J103" s="757"/>
      <c r="K103" s="757"/>
      <c r="L103" s="758"/>
      <c r="M103" s="1076"/>
      <c r="N103" s="1077"/>
      <c r="O103" s="1077"/>
      <c r="P103" s="1077"/>
      <c r="Q103" s="1077"/>
      <c r="R103" s="1078"/>
      <c r="S103" s="1076"/>
      <c r="T103" s="1077"/>
      <c r="U103" s="1077"/>
      <c r="V103" s="1077"/>
      <c r="W103" s="1077"/>
      <c r="X103" s="1078"/>
      <c r="Y103" s="1076"/>
      <c r="Z103" s="1077"/>
      <c r="AA103" s="1077"/>
      <c r="AB103" s="1077"/>
      <c r="AC103" s="1077"/>
      <c r="AD103" s="1078"/>
      <c r="AG103">
        <f>IF(AND(CNGE_2026_M4_Secc1!$N101&lt;&gt;1,CNGE_2026_M4_Secc1!$N101&lt;&gt;""),IF(OR(COUNTBLANK(D103:AD103)=23,COUNTBLANK(D103:AD103)=27),0,1),0)</f>
        <v>0</v>
      </c>
      <c r="AH103" s="176">
        <f t="shared" si="5"/>
        <v>0</v>
      </c>
      <c r="AI103" s="177" t="str">
        <f>IF(AH103=0,"",
IF(SUM($AH$44:AH103)=1,AJ103,
IF($AH$106&gt;SUM($AH$44:AH103),_xlfn.CONCAT(", ",AJ103),
IF($AH$106=SUM($AH$44:AH103),_xlfn.CONCAT(" y ",AJ103)))))</f>
        <v/>
      </c>
      <c r="AJ103" s="55">
        <v>59</v>
      </c>
      <c r="AK103" s="27">
        <f>IF(OR(CNGE_2026_M4_Secc1!$N101=1,CNGE_2026_M4_Secc1!$N101=""),IF(COUNTA(M103:AD103)=0,0,1),0)</f>
        <v>0</v>
      </c>
      <c r="AL103">
        <f t="shared" si="6"/>
        <v>0</v>
      </c>
      <c r="AM103">
        <f t="shared" si="7"/>
        <v>0</v>
      </c>
      <c r="AN103">
        <f t="shared" si="8"/>
        <v>0</v>
      </c>
      <c r="AO103">
        <f t="shared" si="9"/>
        <v>0</v>
      </c>
    </row>
    <row r="104" spans="1:41" ht="15" customHeight="1">
      <c r="A104" s="25"/>
      <c r="B104" s="52"/>
      <c r="C104" s="55" t="s">
        <v>5200</v>
      </c>
      <c r="D104" s="817" t="str">
        <f>IF(CNGE_2026_M4_Secc1!D102="","",CNGE_2026_M4_Secc1!D102)</f>
        <v/>
      </c>
      <c r="E104" s="757"/>
      <c r="F104" s="757"/>
      <c r="G104" s="757"/>
      <c r="H104" s="757"/>
      <c r="I104" s="757"/>
      <c r="J104" s="757"/>
      <c r="K104" s="757"/>
      <c r="L104" s="758"/>
      <c r="M104" s="1076"/>
      <c r="N104" s="1077"/>
      <c r="O104" s="1077"/>
      <c r="P104" s="1077"/>
      <c r="Q104" s="1077"/>
      <c r="R104" s="1078"/>
      <c r="S104" s="1076"/>
      <c r="T104" s="1077"/>
      <c r="U104" s="1077"/>
      <c r="V104" s="1077"/>
      <c r="W104" s="1077"/>
      <c r="X104" s="1078"/>
      <c r="Y104" s="1076"/>
      <c r="Z104" s="1077"/>
      <c r="AA104" s="1077"/>
      <c r="AB104" s="1077"/>
      <c r="AC104" s="1077"/>
      <c r="AD104" s="1078"/>
      <c r="AG104">
        <f>IF(AND(CNGE_2026_M4_Secc1!$N102&lt;&gt;1,CNGE_2026_M4_Secc1!$N102&lt;&gt;""),IF(OR(COUNTBLANK(D104:AD104)=23,COUNTBLANK(D104:AD104)=27),0,1),0)</f>
        <v>0</v>
      </c>
      <c r="AH104" s="176">
        <f t="shared" si="5"/>
        <v>0</v>
      </c>
      <c r="AI104" s="177" t="str">
        <f>IF(AH104=0,"",
IF(SUM($AH$44:AH104)=1,AJ104,
IF($AH$106&gt;SUM($AH$44:AH104),_xlfn.CONCAT(", ",AJ104),
IF($AH$106=SUM($AH$44:AH104),_xlfn.CONCAT(" y ",AJ104)))))</f>
        <v/>
      </c>
      <c r="AJ104" s="55">
        <v>60</v>
      </c>
      <c r="AK104" s="27">
        <f>IF(OR(CNGE_2026_M4_Secc1!$N102=1,CNGE_2026_M4_Secc1!$N102=""),IF(COUNTA(M104:AD104)=0,0,1),0)</f>
        <v>0</v>
      </c>
      <c r="AL104">
        <f t="shared" si="6"/>
        <v>0</v>
      </c>
      <c r="AM104">
        <f t="shared" si="7"/>
        <v>0</v>
      </c>
      <c r="AN104">
        <f t="shared" si="8"/>
        <v>0</v>
      </c>
      <c r="AO104">
        <f t="shared" si="9"/>
        <v>0</v>
      </c>
    </row>
    <row r="105" spans="1:41" customFormat="1" ht="24" customHeight="1">
      <c r="B105" s="52"/>
      <c r="C105" s="55" t="s">
        <v>5370</v>
      </c>
      <c r="D105" s="817" t="s">
        <v>6004</v>
      </c>
      <c r="E105" s="829"/>
      <c r="F105" s="829"/>
      <c r="G105" s="829"/>
      <c r="H105" s="829"/>
      <c r="I105" s="829"/>
      <c r="J105" s="829"/>
      <c r="K105" s="829"/>
      <c r="L105" s="829"/>
      <c r="M105" s="993"/>
      <c r="N105" s="993"/>
      <c r="O105" s="993"/>
      <c r="P105" s="993"/>
      <c r="Q105" s="993"/>
      <c r="R105" s="993"/>
      <c r="S105" s="993"/>
      <c r="T105" s="993"/>
      <c r="U105" s="993"/>
      <c r="V105" s="993"/>
      <c r="W105" s="993"/>
      <c r="X105" s="993"/>
      <c r="Y105" s="993"/>
      <c r="Z105" s="993"/>
      <c r="AA105" s="993"/>
      <c r="AB105" s="993"/>
      <c r="AC105" s="993"/>
      <c r="AD105" s="993"/>
      <c r="AG105">
        <f>IF(OR(AND(COUNTIF(CNGE_2026_M4_Secc1!$CX$43:$DI$102,"2")=0,COUNTIF(CNGE_2026_M4_Secc1!$CX$43:$DI$102,"3")=0,COUNTIF(CNGE_2026_M4_Secc1!$CX$43:$DI$102,"0")&lt;&gt;720),COUNTIF(CNGE_2026_M4_Secc1!$CX$43:$DI$102,"0")=720),0,IF(COUNTBLANK(M105:AD105)=15,0,1))</f>
        <v>0</v>
      </c>
      <c r="AH105" s="176">
        <f>IF(AG105=0,0,1)</f>
        <v>0</v>
      </c>
      <c r="AI105" s="177" t="str">
        <f>IF(AH105=0,"",
IF(SUM($AH$44:AH105)=1,AJ105,
IF($AH$106&gt;SUM($AH$44:AH105),_xlfn.CONCAT(", ",AJ105),
IF($AH$106=SUM($AH$44:AH105),_xlfn.CONCAT(" y ",AJ105)))))</f>
        <v/>
      </c>
      <c r="AJ105" s="55" t="s">
        <v>6005</v>
      </c>
      <c r="AK105" s="27">
        <f>IF(OR(AND(COUNTIF(CNGE_2026_M4_Secc1!$CX$43:$DI$102,"2")=0,COUNTIF(CNGE_2026_M4_Secc1!$CX$43:$DI$102,"3")=0,COUNTIF(CNGE_2026_M4_Secc1!$CX$43:$DI$102,"0")&lt;&gt;720),COUNTIF(CNGE_2026_M4_Secc1!$CX$43:$DI$102,"0")=720),IF(COUNTA(M105:AD105)=0,0,1),0)</f>
        <v>0</v>
      </c>
      <c r="AL105">
        <f>M105</f>
        <v>0</v>
      </c>
      <c r="AM105">
        <f>COUNTIF(S105:AD105,"NS")</f>
        <v>0</v>
      </c>
      <c r="AN105">
        <f>SUM(S105:AD105)</f>
        <v>0</v>
      </c>
      <c r="AO105">
        <f>IF(COUNTIF(M105:AD105,"NA")=3,0,IF(OR(AND(AL105=0,AM105&gt;0),AND(AL105="NS",AN105&gt;0), AND(AL105="NS", AM105=0,AN105=0)), 1, IF(OR(AND(AL105&gt;0,AM105&gt;1,AL105&gt;AN105), AND(AL105="NS",AM105=2), AND(AL105="NS",AN105=0,AM105&gt;0),AL105=AN105), 0, 1)))</f>
        <v>0</v>
      </c>
    </row>
    <row r="106" spans="1:41" ht="15" customHeight="1">
      <c r="A106" s="25"/>
      <c r="B106" s="52"/>
      <c r="C106" s="58"/>
      <c r="D106" s="58"/>
      <c r="E106" s="58"/>
      <c r="F106" s="52"/>
      <c r="G106" s="52"/>
      <c r="H106" s="52"/>
      <c r="I106" s="52"/>
      <c r="J106" s="52"/>
      <c r="K106" s="52"/>
      <c r="L106" s="65" t="s">
        <v>5270</v>
      </c>
      <c r="M106" s="865">
        <f>IF(AND(SUM(M44:M105)=0,COUNTIF(M44:M105,"NS")&gt;0),"NS",IF(AND(SUM(M44:M105)=0,COUNTIF(M44:M105,0)&gt;0),0,IF(AND(SUM(M44:M105)=0,COUNTIF(M44:M105,"NA")&gt;0),"NA",SUM(M44:M105))))</f>
        <v>0</v>
      </c>
      <c r="N106" s="866"/>
      <c r="O106" s="866"/>
      <c r="P106" s="866"/>
      <c r="Q106" s="866"/>
      <c r="R106" s="867"/>
      <c r="S106" s="865">
        <f t="shared" ref="S106" si="10">IF(AND(SUM(S44:S105)=0,COUNTIF(S44:S105,"NS")&gt;0),"NS",IF(AND(SUM(S44:S105)=0,COUNTIF(S44:S105,0)&gt;0),0,IF(AND(SUM(S44:S105)=0,COUNTIF(S44:S105,"NA")&gt;0),"NA",SUM(S44:S105))))</f>
        <v>0</v>
      </c>
      <c r="T106" s="866"/>
      <c r="U106" s="866"/>
      <c r="V106" s="866"/>
      <c r="W106" s="866"/>
      <c r="X106" s="867"/>
      <c r="Y106" s="865">
        <f>IF(AND(SUM(Y44:Y105)=0,COUNTIF(Y44:Y105,"NS")&gt;0),"NS",IF(AND(SUM(Y44:Y105)=0,COUNTIF(Y44:Y105,0)&gt;0),0,IF(AND(SUM(Y44:Y105)=0,COUNTIF(Y44:Y105,"NA")&gt;0),"NA",SUM(Y44:Y105))))</f>
        <v>0</v>
      </c>
      <c r="Z106" s="866"/>
      <c r="AA106" s="866"/>
      <c r="AB106" s="866"/>
      <c r="AC106" s="866"/>
      <c r="AD106" s="867"/>
      <c r="AG106" s="443">
        <f>SUM(AG44:AG105)</f>
        <v>0</v>
      </c>
      <c r="AH106" s="179">
        <f>SUM(AH44:AH105)</f>
        <v>0</v>
      </c>
      <c r="AI106" s="179" t="str">
        <f>IF(AH106=0,"",_xlfn.CONCAT(AI44:AI105))</f>
        <v/>
      </c>
      <c r="AJ106" s="180" t="str">
        <f>IF(AH106=0,"",
IF(AH106=1,_xlfn.CONCAT("Favor de revisar la información capturada en el numeral: ",AI106),_xlfn.CONCAT("Favor de revisar la información capturada en los numerales: ",AI106)))</f>
        <v/>
      </c>
      <c r="AK106" s="443">
        <f>SUM(AK44:AK105)</f>
        <v>0</v>
      </c>
      <c r="AO106" s="169">
        <f>SUM(AO44:AO105)</f>
        <v>0</v>
      </c>
    </row>
    <row r="107" spans="1:41" ht="15" customHeight="1">
      <c r="A107" s="25"/>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L107" t="s">
        <v>5248</v>
      </c>
      <c r="AM107" s="170">
        <f>SUM(AO106)</f>
        <v>0</v>
      </c>
    </row>
    <row r="108" spans="1:41" ht="24" customHeight="1">
      <c r="A108" s="25"/>
      <c r="B108" s="52"/>
      <c r="C108" s="848" t="s">
        <v>5219</v>
      </c>
      <c r="D108" s="708"/>
      <c r="E108" s="708"/>
      <c r="F108" s="708"/>
      <c r="G108" s="708"/>
      <c r="H108" s="708"/>
      <c r="I108" s="708"/>
      <c r="J108" s="708"/>
      <c r="K108" s="708"/>
      <c r="L108" s="708"/>
      <c r="M108" s="708"/>
      <c r="N108" s="708"/>
      <c r="O108" s="708"/>
      <c r="P108" s="708"/>
      <c r="Q108" s="708"/>
      <c r="R108" s="708"/>
      <c r="S108" s="708"/>
      <c r="T108" s="708"/>
      <c r="U108" s="708"/>
      <c r="V108" s="708"/>
      <c r="W108" s="708"/>
      <c r="X108" s="708"/>
      <c r="Y108" s="708"/>
      <c r="Z108" s="708"/>
      <c r="AA108" s="708"/>
      <c r="AB108" s="708"/>
      <c r="AC108" s="708"/>
      <c r="AD108" s="708"/>
    </row>
    <row r="109" spans="1:41" ht="60" customHeight="1">
      <c r="A109" s="25"/>
      <c r="B109" s="52"/>
      <c r="C109" s="842"/>
      <c r="D109" s="759"/>
      <c r="E109" s="759"/>
      <c r="F109" s="759"/>
      <c r="G109" s="759"/>
      <c r="H109" s="759"/>
      <c r="I109" s="759"/>
      <c r="J109" s="759"/>
      <c r="K109" s="759"/>
      <c r="L109" s="759"/>
      <c r="M109" s="759"/>
      <c r="N109" s="759"/>
      <c r="O109" s="759"/>
      <c r="P109" s="759"/>
      <c r="Q109" s="759"/>
      <c r="R109" s="759"/>
      <c r="S109" s="759"/>
      <c r="T109" s="759"/>
      <c r="U109" s="759"/>
      <c r="V109" s="759"/>
      <c r="W109" s="759"/>
      <c r="X109" s="759"/>
      <c r="Y109" s="759"/>
      <c r="Z109" s="759"/>
      <c r="AA109" s="759"/>
      <c r="AB109" s="759"/>
      <c r="AC109" s="759"/>
      <c r="AD109" s="838"/>
    </row>
    <row r="110" spans="1:41" ht="15" customHeight="1">
      <c r="A110" s="25"/>
      <c r="B110" s="1048" t="str">
        <f>AJ106</f>
        <v/>
      </c>
      <c r="C110" s="1048"/>
      <c r="D110" s="1048"/>
      <c r="E110" s="1048"/>
      <c r="F110" s="1048"/>
      <c r="G110" s="1048"/>
      <c r="H110" s="1048"/>
      <c r="I110" s="1048"/>
      <c r="J110" s="1048"/>
      <c r="K110" s="1048"/>
      <c r="L110" s="1048"/>
      <c r="M110" s="1048"/>
      <c r="N110" s="1048"/>
      <c r="O110" s="1048"/>
      <c r="P110" s="1048"/>
      <c r="Q110" s="1048"/>
      <c r="R110" s="1048"/>
      <c r="S110" s="1048"/>
      <c r="T110" s="1048"/>
      <c r="U110" s="1048"/>
      <c r="V110" s="1048"/>
      <c r="W110" s="1048"/>
      <c r="X110" s="1048"/>
      <c r="Y110" s="1048"/>
      <c r="Z110" s="1048"/>
      <c r="AA110" s="1048"/>
      <c r="AB110" s="1048"/>
      <c r="AC110" s="1048"/>
      <c r="AD110" s="1048"/>
      <c r="AE110" s="1048"/>
    </row>
    <row r="111" spans="1:41" ht="15" customHeight="1">
      <c r="A111" s="25"/>
      <c r="B111" s="888" t="str">
        <f>IF(SUM(COUNTIF(M44:AD105,"NS"))&lt;&gt;0,"Alerta: debido a que cuenta con registros NS, debe proporcionar una justificación en el area de comentarios al final de la pregunta","")</f>
        <v/>
      </c>
      <c r="C111" s="708"/>
      <c r="D111" s="708"/>
      <c r="E111" s="708"/>
      <c r="F111" s="708"/>
      <c r="G111" s="708"/>
      <c r="H111" s="708"/>
      <c r="I111" s="708"/>
      <c r="J111" s="708"/>
      <c r="K111" s="708"/>
      <c r="L111" s="708"/>
      <c r="M111" s="708"/>
      <c r="N111" s="708"/>
      <c r="O111" s="708"/>
      <c r="P111" s="708"/>
      <c r="Q111" s="708"/>
      <c r="R111" s="708"/>
      <c r="S111" s="708"/>
      <c r="T111" s="708"/>
      <c r="U111" s="708"/>
      <c r="V111" s="708"/>
      <c r="W111" s="708"/>
      <c r="X111" s="708"/>
      <c r="Y111" s="708"/>
      <c r="Z111" s="708"/>
      <c r="AA111" s="708"/>
      <c r="AB111" s="708"/>
      <c r="AC111" s="708"/>
      <c r="AD111" s="708"/>
      <c r="AE111" s="733"/>
    </row>
    <row r="112" spans="1:41" ht="15" customHeight="1">
      <c r="A112" s="25"/>
      <c r="B112" s="868" t="str">
        <f>IF(AM107&gt;0,"Favor de revisar la suma y consistencia de totales y/o subtotales por filas (numéricos y NS)","")</f>
        <v/>
      </c>
      <c r="C112" s="708"/>
      <c r="D112" s="708"/>
      <c r="E112" s="708"/>
      <c r="F112" s="708"/>
      <c r="G112" s="708"/>
      <c r="H112" s="708"/>
      <c r="I112" s="708"/>
      <c r="J112" s="708"/>
      <c r="K112" s="708"/>
      <c r="L112" s="708"/>
      <c r="M112" s="708"/>
      <c r="N112" s="708"/>
      <c r="O112" s="708"/>
      <c r="P112" s="708"/>
      <c r="Q112" s="708"/>
      <c r="R112" s="708"/>
      <c r="S112" s="708"/>
      <c r="T112" s="708"/>
      <c r="U112" s="708"/>
      <c r="V112" s="708"/>
      <c r="W112" s="708"/>
      <c r="X112" s="708"/>
      <c r="Y112" s="708"/>
      <c r="Z112" s="708"/>
      <c r="AA112" s="708"/>
      <c r="AB112" s="708"/>
      <c r="AC112" s="708"/>
      <c r="AD112" s="708"/>
      <c r="AE112" s="733"/>
    </row>
    <row r="113" spans="1:41" ht="15" customHeight="1">
      <c r="A113" s="25"/>
      <c r="B113" s="868" t="str">
        <f>IF(AK106&gt;0,"Revise la información capturada, ya que tiene datos ingresados en celdas que están sombreadas","")</f>
        <v/>
      </c>
      <c r="C113" s="868"/>
      <c r="D113" s="868"/>
      <c r="E113" s="868"/>
      <c r="F113" s="868"/>
      <c r="G113" s="868"/>
      <c r="H113" s="868"/>
      <c r="I113" s="868"/>
      <c r="J113" s="868"/>
      <c r="K113" s="868"/>
      <c r="L113" s="868"/>
      <c r="M113" s="868"/>
      <c r="N113" s="868"/>
      <c r="O113" s="868"/>
      <c r="P113" s="868"/>
      <c r="Q113" s="868"/>
      <c r="R113" s="868"/>
      <c r="S113" s="868"/>
      <c r="T113" s="868"/>
      <c r="U113" s="868"/>
      <c r="V113" s="868"/>
      <c r="W113" s="868"/>
      <c r="X113" s="868"/>
      <c r="Y113" s="868"/>
      <c r="Z113" s="868"/>
      <c r="AA113" s="868"/>
      <c r="AB113" s="868"/>
      <c r="AC113" s="868"/>
      <c r="AD113" s="868"/>
      <c r="AE113" s="868"/>
    </row>
    <row r="114" spans="1:41" ht="15" customHeight="1">
      <c r="A114" s="25"/>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row>
    <row r="115" spans="1:41" ht="15" customHeight="1">
      <c r="A115" s="25"/>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row>
    <row r="116" spans="1:41" ht="24" customHeight="1">
      <c r="A116" s="36" t="s">
        <v>6522</v>
      </c>
      <c r="B116" s="847" t="s">
        <v>6523</v>
      </c>
      <c r="C116" s="708"/>
      <c r="D116" s="708"/>
      <c r="E116" s="708"/>
      <c r="F116" s="708"/>
      <c r="G116" s="708"/>
      <c r="H116" s="708"/>
      <c r="I116" s="708"/>
      <c r="J116" s="708"/>
      <c r="K116" s="708"/>
      <c r="L116" s="708"/>
      <c r="M116" s="708"/>
      <c r="N116" s="708"/>
      <c r="O116" s="708"/>
      <c r="P116" s="708"/>
      <c r="Q116" s="708"/>
      <c r="R116" s="708"/>
      <c r="S116" s="708"/>
      <c r="T116" s="708"/>
      <c r="U116" s="708"/>
      <c r="V116" s="708"/>
      <c r="W116" s="708"/>
      <c r="X116" s="708"/>
      <c r="Y116" s="708"/>
      <c r="Z116" s="708"/>
      <c r="AA116" s="708"/>
      <c r="AB116" s="708"/>
      <c r="AC116" s="708"/>
      <c r="AD116" s="708"/>
    </row>
    <row r="117" spans="1:41" ht="24" customHeight="1">
      <c r="A117" s="25"/>
      <c r="B117" s="37"/>
      <c r="C117" s="853" t="s">
        <v>6524</v>
      </c>
      <c r="D117" s="708"/>
      <c r="E117" s="708"/>
      <c r="F117" s="708"/>
      <c r="G117" s="708"/>
      <c r="H117" s="708"/>
      <c r="I117" s="708"/>
      <c r="J117" s="708"/>
      <c r="K117" s="708"/>
      <c r="L117" s="708"/>
      <c r="M117" s="708"/>
      <c r="N117" s="708"/>
      <c r="O117" s="708"/>
      <c r="P117" s="708"/>
      <c r="Q117" s="708"/>
      <c r="R117" s="708"/>
      <c r="S117" s="708"/>
      <c r="T117" s="708"/>
      <c r="U117" s="708"/>
      <c r="V117" s="708"/>
      <c r="W117" s="708"/>
      <c r="X117" s="708"/>
      <c r="Y117" s="708"/>
      <c r="Z117" s="708"/>
      <c r="AA117" s="708"/>
      <c r="AB117" s="708"/>
      <c r="AC117" s="708"/>
      <c r="AD117" s="708"/>
    </row>
    <row r="118" spans="1:41" ht="36" customHeight="1">
      <c r="A118" s="25"/>
      <c r="B118" s="50"/>
      <c r="C118" s="848" t="s">
        <v>6118</v>
      </c>
      <c r="D118" s="708"/>
      <c r="E118" s="708"/>
      <c r="F118" s="708"/>
      <c r="G118" s="708"/>
      <c r="H118" s="708"/>
      <c r="I118" s="708"/>
      <c r="J118" s="708"/>
      <c r="K118" s="708"/>
      <c r="L118" s="708"/>
      <c r="M118" s="708"/>
      <c r="N118" s="708"/>
      <c r="O118" s="708"/>
      <c r="P118" s="708"/>
      <c r="Q118" s="708"/>
      <c r="R118" s="708"/>
      <c r="S118" s="708"/>
      <c r="T118" s="708"/>
      <c r="U118" s="708"/>
      <c r="V118" s="708"/>
      <c r="W118" s="708"/>
      <c r="X118" s="708"/>
      <c r="Y118" s="708"/>
      <c r="Z118" s="708"/>
      <c r="AA118" s="708"/>
      <c r="AB118" s="708"/>
      <c r="AC118" s="708"/>
      <c r="AD118" s="708"/>
    </row>
    <row r="119" spans="1:41" ht="24" customHeight="1">
      <c r="A119" s="25"/>
      <c r="B119" s="37"/>
      <c r="C119" s="848" t="s">
        <v>6119</v>
      </c>
      <c r="D119" s="708"/>
      <c r="E119" s="708"/>
      <c r="F119" s="708"/>
      <c r="G119" s="708"/>
      <c r="H119" s="708"/>
      <c r="I119" s="708"/>
      <c r="J119" s="708"/>
      <c r="K119" s="708"/>
      <c r="L119" s="708"/>
      <c r="M119" s="708"/>
      <c r="N119" s="708"/>
      <c r="O119" s="708"/>
      <c r="P119" s="708"/>
      <c r="Q119" s="708"/>
      <c r="R119" s="708"/>
      <c r="S119" s="708"/>
      <c r="T119" s="708"/>
      <c r="U119" s="708"/>
      <c r="V119" s="708"/>
      <c r="W119" s="708"/>
      <c r="X119" s="708"/>
      <c r="Y119" s="708"/>
      <c r="Z119" s="708"/>
      <c r="AA119" s="708"/>
      <c r="AB119" s="708"/>
      <c r="AC119" s="708"/>
      <c r="AD119" s="708"/>
    </row>
    <row r="120" spans="1:41" ht="15" customHeight="1">
      <c r="A120" s="25"/>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row>
    <row r="121" spans="1:41" ht="24" customHeight="1">
      <c r="A121" s="25"/>
      <c r="B121" s="52"/>
      <c r="C121" s="723" t="s">
        <v>6120</v>
      </c>
      <c r="D121" s="757"/>
      <c r="E121" s="757"/>
      <c r="F121" s="757"/>
      <c r="G121" s="757"/>
      <c r="H121" s="757"/>
      <c r="I121" s="757"/>
      <c r="J121" s="757"/>
      <c r="K121" s="757"/>
      <c r="L121" s="757"/>
      <c r="M121" s="757"/>
      <c r="N121" s="757"/>
      <c r="O121" s="757"/>
      <c r="P121" s="757"/>
      <c r="Q121" s="757"/>
      <c r="R121" s="757"/>
      <c r="S121" s="757"/>
      <c r="T121" s="757"/>
      <c r="U121" s="757"/>
      <c r="V121" s="757"/>
      <c r="W121" s="757"/>
      <c r="X121" s="758"/>
      <c r="Y121" s="723" t="s">
        <v>6525</v>
      </c>
      <c r="Z121" s="757"/>
      <c r="AA121" s="757"/>
      <c r="AB121" s="757"/>
      <c r="AC121" s="757"/>
      <c r="AD121" s="758"/>
      <c r="AF121" s="95" t="s">
        <v>6048</v>
      </c>
      <c r="AG121" t="s">
        <v>5090</v>
      </c>
      <c r="AH121" t="s">
        <v>6049</v>
      </c>
      <c r="AI121" s="27" t="s">
        <v>6122</v>
      </c>
      <c r="AJ121" s="27" t="s">
        <v>6123</v>
      </c>
      <c r="AL121" s="885" t="s">
        <v>6124</v>
      </c>
      <c r="AM121" s="886"/>
      <c r="AN121" s="886"/>
      <c r="AO121" s="886"/>
    </row>
    <row r="122" spans="1:41" ht="15" customHeight="1">
      <c r="A122" s="25"/>
      <c r="B122" s="52"/>
      <c r="C122" s="1010" t="s">
        <v>5615</v>
      </c>
      <c r="D122" s="860"/>
      <c r="E122" s="53" t="s">
        <v>5616</v>
      </c>
      <c r="F122" s="817" t="s">
        <v>5617</v>
      </c>
      <c r="G122" s="757"/>
      <c r="H122" s="757"/>
      <c r="I122" s="757"/>
      <c r="J122" s="757"/>
      <c r="K122" s="757"/>
      <c r="L122" s="757"/>
      <c r="M122" s="757"/>
      <c r="N122" s="757"/>
      <c r="O122" s="757"/>
      <c r="P122" s="757"/>
      <c r="Q122" s="757"/>
      <c r="R122" s="757"/>
      <c r="S122" s="757"/>
      <c r="T122" s="757"/>
      <c r="U122" s="757"/>
      <c r="V122" s="757"/>
      <c r="W122" s="757"/>
      <c r="X122" s="758"/>
      <c r="Y122" s="820"/>
      <c r="Z122" s="821"/>
      <c r="AA122" s="821"/>
      <c r="AB122" s="821"/>
      <c r="AC122" s="821"/>
      <c r="AD122" s="822"/>
      <c r="AF122" s="453">
        <f>IF(AND(OR(Y144=0,Y144="NA",Y144="NS"),F148&lt;&gt;""),1,0)</f>
        <v>0</v>
      </c>
      <c r="AG122" s="443">
        <f>IF(AND($S$106&gt;0,$S$106&lt;&gt;"NS",$S$106&lt;&gt;"NA"),IF(COUNTA(Y122:AD145)=24,0,1),0)</f>
        <v>0</v>
      </c>
      <c r="AH122">
        <f>IF(OR($S$106=0,$S$106="NS",$S$106="NA"),IF(COUNTA(Y122:AD145)=0,0,1),0)</f>
        <v>0</v>
      </c>
      <c r="AI122" s="443" cm="1">
        <f t="array" ref="AI122">IF(OR(Y146={"NS","NA"},$S$106={"NS","NA"}),0,IF(Y146&gt;=$S$106,0,1))</f>
        <v>0</v>
      </c>
      <c r="AJ122" cm="1">
        <f t="array" ref="AJ122">IF(OR(Y122={"NS","NA"},$S$106={"NS","NA"}),0,IF(Y122&lt;=$S$106,0,1))</f>
        <v>0</v>
      </c>
      <c r="AL122" s="679" t="s">
        <v>5215</v>
      </c>
      <c r="AM122" s="679" t="s">
        <v>5216</v>
      </c>
      <c r="AN122" s="679" t="s">
        <v>5217</v>
      </c>
      <c r="AO122" s="679" t="s">
        <v>5218</v>
      </c>
    </row>
    <row r="123" spans="1:41" ht="15" customHeight="1">
      <c r="A123" s="25"/>
      <c r="B123" s="52"/>
      <c r="C123" s="1007"/>
      <c r="D123" s="776"/>
      <c r="E123" s="55" t="s">
        <v>5618</v>
      </c>
      <c r="F123" s="817" t="s">
        <v>5619</v>
      </c>
      <c r="G123" s="757"/>
      <c r="H123" s="757"/>
      <c r="I123" s="757"/>
      <c r="J123" s="757"/>
      <c r="K123" s="757"/>
      <c r="L123" s="757"/>
      <c r="M123" s="757"/>
      <c r="N123" s="757"/>
      <c r="O123" s="757"/>
      <c r="P123" s="757"/>
      <c r="Q123" s="757"/>
      <c r="R123" s="757"/>
      <c r="S123" s="757"/>
      <c r="T123" s="757"/>
      <c r="U123" s="757"/>
      <c r="V123" s="757"/>
      <c r="W123" s="757"/>
      <c r="X123" s="758"/>
      <c r="Y123" s="820"/>
      <c r="Z123" s="821"/>
      <c r="AA123" s="821"/>
      <c r="AB123" s="821"/>
      <c r="AC123" s="821"/>
      <c r="AD123" s="822"/>
      <c r="AF123" s="27"/>
      <c r="AG123" s="27"/>
      <c r="AH123" s="465">
        <f>SUM(AF122,AH122)</f>
        <v>0</v>
      </c>
      <c r="AI123" s="27"/>
      <c r="AJ123" cm="1">
        <f t="array" ref="AJ123">IF(OR(Y123={"NS","NA"},$S$106={"NS","NA"}),0,IF(Y123&lt;=$S$106,0,1))</f>
        <v>0</v>
      </c>
      <c r="AL123" s="1" t="s">
        <v>5620</v>
      </c>
      <c r="AM123" s="1" t="s">
        <v>5617</v>
      </c>
      <c r="AN123" s="681" t="str" cm="1">
        <f t="array" ref="AN123">IF(AG148&lt;&gt;"",_xlfn.TEXTJOIN(" / ", TRUE, _xlfn.UNIQUE(IF($AL$123:$AL$144&lt;&gt;"",IF(ISNUMBER(SEARCH(AG148, $AL$123:$AL$144)) + (_xlfn.MAP($AL$123:$AL$144, _xlfn.LAMBDA(_xlpm.r, SUM(--ISNUMBER(SEARCH(_xlfn.TEXTSPLIT(_xlpm.r, ","), AG148))))))&gt;0,$AM$123:$AM$144, ""), ""))), "")</f>
        <v/>
      </c>
      <c r="AO123" s="1" t="str">
        <f>IF(AN123 = "", "", "Alerta: Revise el texto ingresado en el Especifique ya que podría existir en las opciones resaltadas en amarillo")</f>
        <v/>
      </c>
    </row>
    <row r="124" spans="1:41" ht="15" customHeight="1">
      <c r="A124" s="25"/>
      <c r="B124" s="52"/>
      <c r="C124" s="1007"/>
      <c r="D124" s="776"/>
      <c r="E124" s="55" t="s">
        <v>5621</v>
      </c>
      <c r="F124" s="817" t="s">
        <v>5622</v>
      </c>
      <c r="G124" s="757"/>
      <c r="H124" s="757"/>
      <c r="I124" s="757"/>
      <c r="J124" s="757"/>
      <c r="K124" s="757"/>
      <c r="L124" s="757"/>
      <c r="M124" s="757"/>
      <c r="N124" s="757"/>
      <c r="O124" s="757"/>
      <c r="P124" s="757"/>
      <c r="Q124" s="757"/>
      <c r="R124" s="757"/>
      <c r="S124" s="757"/>
      <c r="T124" s="757"/>
      <c r="U124" s="757"/>
      <c r="V124" s="757"/>
      <c r="W124" s="757"/>
      <c r="X124" s="758"/>
      <c r="Y124" s="820"/>
      <c r="Z124" s="821"/>
      <c r="AA124" s="821"/>
      <c r="AB124" s="821"/>
      <c r="AC124" s="821"/>
      <c r="AD124" s="822"/>
      <c r="AF124" s="27"/>
      <c r="AG124" s="27"/>
      <c r="AH124" s="27"/>
      <c r="AI124" s="27"/>
      <c r="AJ124" cm="1">
        <f t="array" ref="AJ124">IF(OR(Y124={"NS","NA"},$S$106={"NS","NA"}),0,IF(Y124&lt;=$S$106,0,1))</f>
        <v>0</v>
      </c>
      <c r="AL124" s="1" t="s">
        <v>5623</v>
      </c>
      <c r="AM124" s="1" t="s">
        <v>5619</v>
      </c>
    </row>
    <row r="125" spans="1:41" ht="15" customHeight="1">
      <c r="A125" s="25"/>
      <c r="B125" s="52"/>
      <c r="C125" s="1007"/>
      <c r="D125" s="776"/>
      <c r="E125" s="55" t="s">
        <v>5624</v>
      </c>
      <c r="F125" s="817" t="s">
        <v>5625</v>
      </c>
      <c r="G125" s="757"/>
      <c r="H125" s="757"/>
      <c r="I125" s="757"/>
      <c r="J125" s="757"/>
      <c r="K125" s="757"/>
      <c r="L125" s="757"/>
      <c r="M125" s="757"/>
      <c r="N125" s="757"/>
      <c r="O125" s="757"/>
      <c r="P125" s="757"/>
      <c r="Q125" s="757"/>
      <c r="R125" s="757"/>
      <c r="S125" s="757"/>
      <c r="T125" s="757"/>
      <c r="U125" s="757"/>
      <c r="V125" s="757"/>
      <c r="W125" s="757"/>
      <c r="X125" s="758"/>
      <c r="Y125" s="820"/>
      <c r="Z125" s="821"/>
      <c r="AA125" s="821"/>
      <c r="AB125" s="821"/>
      <c r="AC125" s="821"/>
      <c r="AD125" s="822"/>
      <c r="AF125" s="27"/>
      <c r="AG125" s="27"/>
      <c r="AH125" s="27"/>
      <c r="AI125" s="27"/>
      <c r="AJ125" cm="1">
        <f t="array" ref="AJ125">IF(OR(Y125={"NS","NA"},$S$106={"NS","NA"}),0,IF(Y125&lt;=$S$106,0,1))</f>
        <v>0</v>
      </c>
      <c r="AL125" s="1" t="s">
        <v>5626</v>
      </c>
      <c r="AM125" s="1" t="s">
        <v>5622</v>
      </c>
    </row>
    <row r="126" spans="1:41" ht="15" customHeight="1">
      <c r="A126" s="25"/>
      <c r="B126" s="52"/>
      <c r="C126" s="1007"/>
      <c r="D126" s="776"/>
      <c r="E126" s="55" t="s">
        <v>5627</v>
      </c>
      <c r="F126" s="817" t="s">
        <v>5628</v>
      </c>
      <c r="G126" s="757"/>
      <c r="H126" s="757"/>
      <c r="I126" s="757"/>
      <c r="J126" s="757"/>
      <c r="K126" s="757"/>
      <c r="L126" s="757"/>
      <c r="M126" s="757"/>
      <c r="N126" s="757"/>
      <c r="O126" s="757"/>
      <c r="P126" s="757"/>
      <c r="Q126" s="757"/>
      <c r="R126" s="757"/>
      <c r="S126" s="757"/>
      <c r="T126" s="757"/>
      <c r="U126" s="757"/>
      <c r="V126" s="757"/>
      <c r="W126" s="757"/>
      <c r="X126" s="758"/>
      <c r="Y126" s="820"/>
      <c r="Z126" s="821"/>
      <c r="AA126" s="821"/>
      <c r="AB126" s="821"/>
      <c r="AC126" s="821"/>
      <c r="AD126" s="822"/>
      <c r="AF126" s="27"/>
      <c r="AG126" s="27"/>
      <c r="AH126" s="27"/>
      <c r="AI126" s="27"/>
      <c r="AJ126" cm="1">
        <f t="array" ref="AJ126">IF(OR(Y126={"NS","NA"},$S$106={"NS","NA"}),0,IF(Y126&lt;=$S$106,0,1))</f>
        <v>0</v>
      </c>
      <c r="AL126" s="1" t="s">
        <v>5629</v>
      </c>
      <c r="AM126" s="1" t="s">
        <v>5625</v>
      </c>
    </row>
    <row r="127" spans="1:41" ht="24" customHeight="1">
      <c r="A127" s="25"/>
      <c r="B127" s="52"/>
      <c r="C127" s="1007"/>
      <c r="D127" s="776"/>
      <c r="E127" s="55" t="s">
        <v>5630</v>
      </c>
      <c r="F127" s="817" t="s">
        <v>5631</v>
      </c>
      <c r="G127" s="757"/>
      <c r="H127" s="757"/>
      <c r="I127" s="757"/>
      <c r="J127" s="757"/>
      <c r="K127" s="757"/>
      <c r="L127" s="757"/>
      <c r="M127" s="757"/>
      <c r="N127" s="757"/>
      <c r="O127" s="757"/>
      <c r="P127" s="757"/>
      <c r="Q127" s="757"/>
      <c r="R127" s="757"/>
      <c r="S127" s="757"/>
      <c r="T127" s="757"/>
      <c r="U127" s="757"/>
      <c r="V127" s="757"/>
      <c r="W127" s="757"/>
      <c r="X127" s="758"/>
      <c r="Y127" s="820"/>
      <c r="Z127" s="821"/>
      <c r="AA127" s="821"/>
      <c r="AB127" s="821"/>
      <c r="AC127" s="821"/>
      <c r="AD127" s="822"/>
      <c r="AF127" s="27"/>
      <c r="AG127" s="27"/>
      <c r="AH127" s="27"/>
      <c r="AI127" s="27"/>
      <c r="AJ127" cm="1">
        <f t="array" ref="AJ127">IF(OR(Y127={"NS","NA"},$S$106={"NS","NA"}),0,IF(Y127&lt;=$S$106,0,1))</f>
        <v>0</v>
      </c>
      <c r="AL127" s="1" t="s">
        <v>5632</v>
      </c>
      <c r="AM127" s="1" t="s">
        <v>5628</v>
      </c>
    </row>
    <row r="128" spans="1:41" ht="15" customHeight="1">
      <c r="A128" s="25"/>
      <c r="B128" s="52"/>
      <c r="C128" s="1007"/>
      <c r="D128" s="776"/>
      <c r="E128" s="55" t="s">
        <v>5633</v>
      </c>
      <c r="F128" s="817" t="s">
        <v>5634</v>
      </c>
      <c r="G128" s="757"/>
      <c r="H128" s="757"/>
      <c r="I128" s="757"/>
      <c r="J128" s="757"/>
      <c r="K128" s="757"/>
      <c r="L128" s="757"/>
      <c r="M128" s="757"/>
      <c r="N128" s="757"/>
      <c r="O128" s="757"/>
      <c r="P128" s="757"/>
      <c r="Q128" s="757"/>
      <c r="R128" s="757"/>
      <c r="S128" s="757"/>
      <c r="T128" s="757"/>
      <c r="U128" s="757"/>
      <c r="V128" s="757"/>
      <c r="W128" s="757"/>
      <c r="X128" s="758"/>
      <c r="Y128" s="820"/>
      <c r="Z128" s="821"/>
      <c r="AA128" s="821"/>
      <c r="AB128" s="821"/>
      <c r="AC128" s="821"/>
      <c r="AD128" s="822"/>
      <c r="AF128" s="27"/>
      <c r="AG128" s="27"/>
      <c r="AH128" s="27"/>
      <c r="AI128" s="27"/>
      <c r="AJ128" cm="1">
        <f t="array" ref="AJ128">IF(OR(Y128={"NS","NA"},$S$106={"NS","NA"}),0,IF(Y128&lt;=$S$106,0,1))</f>
        <v>0</v>
      </c>
      <c r="AL128" s="1" t="s">
        <v>6125</v>
      </c>
      <c r="AM128" s="1" t="s">
        <v>5631</v>
      </c>
    </row>
    <row r="129" spans="1:39" ht="15" customHeight="1">
      <c r="A129" s="25"/>
      <c r="B129" s="52"/>
      <c r="C129" s="1007"/>
      <c r="D129" s="776"/>
      <c r="E129" s="55" t="s">
        <v>5636</v>
      </c>
      <c r="F129" s="817" t="s">
        <v>5637</v>
      </c>
      <c r="G129" s="757"/>
      <c r="H129" s="757"/>
      <c r="I129" s="757"/>
      <c r="J129" s="757"/>
      <c r="K129" s="757"/>
      <c r="L129" s="757"/>
      <c r="M129" s="757"/>
      <c r="N129" s="757"/>
      <c r="O129" s="757"/>
      <c r="P129" s="757"/>
      <c r="Q129" s="757"/>
      <c r="R129" s="757"/>
      <c r="S129" s="757"/>
      <c r="T129" s="757"/>
      <c r="U129" s="757"/>
      <c r="V129" s="757"/>
      <c r="W129" s="757"/>
      <c r="X129" s="758"/>
      <c r="Y129" s="820"/>
      <c r="Z129" s="821"/>
      <c r="AA129" s="821"/>
      <c r="AB129" s="821"/>
      <c r="AC129" s="821"/>
      <c r="AD129" s="822"/>
      <c r="AF129" s="27"/>
      <c r="AG129" s="27"/>
      <c r="AH129" s="27"/>
      <c r="AI129" s="27"/>
      <c r="AJ129" cm="1">
        <f t="array" ref="AJ129">IF(OR(Y129={"NS","NA"},$S$106={"NS","NA"}),0,IF(Y129&lt;=$S$106,0,1))</f>
        <v>0</v>
      </c>
      <c r="AL129" s="1" t="s">
        <v>5638</v>
      </c>
      <c r="AM129" s="1" t="s">
        <v>5634</v>
      </c>
    </row>
    <row r="130" spans="1:39" ht="15" customHeight="1">
      <c r="A130" s="25"/>
      <c r="B130" s="52"/>
      <c r="C130" s="1007"/>
      <c r="D130" s="776"/>
      <c r="E130" s="55" t="s">
        <v>5639</v>
      </c>
      <c r="F130" s="817" t="s">
        <v>5640</v>
      </c>
      <c r="G130" s="757"/>
      <c r="H130" s="757"/>
      <c r="I130" s="757"/>
      <c r="J130" s="757"/>
      <c r="K130" s="757"/>
      <c r="L130" s="757"/>
      <c r="M130" s="757"/>
      <c r="N130" s="757"/>
      <c r="O130" s="757"/>
      <c r="P130" s="757"/>
      <c r="Q130" s="757"/>
      <c r="R130" s="757"/>
      <c r="S130" s="757"/>
      <c r="T130" s="757"/>
      <c r="U130" s="757"/>
      <c r="V130" s="757"/>
      <c r="W130" s="757"/>
      <c r="X130" s="758"/>
      <c r="Y130" s="820"/>
      <c r="Z130" s="821"/>
      <c r="AA130" s="821"/>
      <c r="AB130" s="821"/>
      <c r="AC130" s="821"/>
      <c r="AD130" s="822"/>
      <c r="AF130" s="27"/>
      <c r="AG130" s="27"/>
      <c r="AH130" s="27"/>
      <c r="AI130" s="27"/>
      <c r="AJ130" cm="1">
        <f t="array" ref="AJ130">IF(OR(Y130={"NS","NA"},$S$106={"NS","NA"}),0,IF(Y130&lt;=$S$106,0,1))</f>
        <v>0</v>
      </c>
      <c r="AL130" s="1" t="s">
        <v>5221</v>
      </c>
      <c r="AM130" s="1" t="s">
        <v>5637</v>
      </c>
    </row>
    <row r="131" spans="1:39" ht="15" customHeight="1">
      <c r="A131" s="25"/>
      <c r="B131" s="52"/>
      <c r="C131" s="1007"/>
      <c r="D131" s="776"/>
      <c r="E131" s="84" t="s">
        <v>5641</v>
      </c>
      <c r="F131" s="817" t="s">
        <v>5642</v>
      </c>
      <c r="G131" s="757"/>
      <c r="H131" s="757"/>
      <c r="I131" s="757"/>
      <c r="J131" s="757"/>
      <c r="K131" s="757"/>
      <c r="L131" s="757"/>
      <c r="M131" s="757"/>
      <c r="N131" s="757"/>
      <c r="O131" s="757"/>
      <c r="P131" s="757"/>
      <c r="Q131" s="757"/>
      <c r="R131" s="757"/>
      <c r="S131" s="757"/>
      <c r="T131" s="757"/>
      <c r="U131" s="757"/>
      <c r="V131" s="757"/>
      <c r="W131" s="757"/>
      <c r="X131" s="758"/>
      <c r="Y131" s="820"/>
      <c r="Z131" s="821"/>
      <c r="AA131" s="821"/>
      <c r="AB131" s="821"/>
      <c r="AC131" s="821"/>
      <c r="AD131" s="822"/>
      <c r="AF131" s="27"/>
      <c r="AG131" s="27"/>
      <c r="AH131" s="27"/>
      <c r="AI131" s="27"/>
      <c r="AJ131" cm="1">
        <f t="array" ref="AJ131">IF(OR(Y131={"NS","NA"},$S$106={"NS","NA"}),0,IF(Y131&lt;=$S$106,0,1))</f>
        <v>0</v>
      </c>
      <c r="AL131" s="1" t="s">
        <v>5643</v>
      </c>
      <c r="AM131" s="1" t="s">
        <v>5640</v>
      </c>
    </row>
    <row r="132" spans="1:39" ht="15" customHeight="1">
      <c r="A132" s="25"/>
      <c r="B132" s="52"/>
      <c r="C132" s="1007"/>
      <c r="D132" s="776"/>
      <c r="E132" s="84" t="s">
        <v>5644</v>
      </c>
      <c r="F132" s="817" t="s">
        <v>5645</v>
      </c>
      <c r="G132" s="757"/>
      <c r="H132" s="757"/>
      <c r="I132" s="757"/>
      <c r="J132" s="757"/>
      <c r="K132" s="757"/>
      <c r="L132" s="757"/>
      <c r="M132" s="757"/>
      <c r="N132" s="757"/>
      <c r="O132" s="757"/>
      <c r="P132" s="757"/>
      <c r="Q132" s="757"/>
      <c r="R132" s="757"/>
      <c r="S132" s="757"/>
      <c r="T132" s="757"/>
      <c r="U132" s="757"/>
      <c r="V132" s="757"/>
      <c r="W132" s="757"/>
      <c r="X132" s="758"/>
      <c r="Y132" s="820"/>
      <c r="Z132" s="821"/>
      <c r="AA132" s="821"/>
      <c r="AB132" s="821"/>
      <c r="AC132" s="821"/>
      <c r="AD132" s="822"/>
      <c r="AF132" s="27"/>
      <c r="AG132" s="27"/>
      <c r="AH132" s="27"/>
      <c r="AI132" s="27"/>
      <c r="AJ132" cm="1">
        <f t="array" ref="AJ132">IF(OR(Y132={"NS","NA"},$S$106={"NS","NA"}),0,IF(Y132&lt;=$S$106,0,1))</f>
        <v>0</v>
      </c>
      <c r="AL132" s="1" t="s">
        <v>5646</v>
      </c>
      <c r="AM132" s="1" t="s">
        <v>5642</v>
      </c>
    </row>
    <row r="133" spans="1:39" ht="15" customHeight="1">
      <c r="A133" s="25"/>
      <c r="B133" s="52"/>
      <c r="C133" s="861"/>
      <c r="D133" s="783"/>
      <c r="E133" s="84" t="s">
        <v>5647</v>
      </c>
      <c r="F133" s="817" t="s">
        <v>5648</v>
      </c>
      <c r="G133" s="757"/>
      <c r="H133" s="757"/>
      <c r="I133" s="757"/>
      <c r="J133" s="757"/>
      <c r="K133" s="757"/>
      <c r="L133" s="757"/>
      <c r="M133" s="757"/>
      <c r="N133" s="757"/>
      <c r="O133" s="757"/>
      <c r="P133" s="757"/>
      <c r="Q133" s="757"/>
      <c r="R133" s="757"/>
      <c r="S133" s="757"/>
      <c r="T133" s="757"/>
      <c r="U133" s="757"/>
      <c r="V133" s="757"/>
      <c r="W133" s="757"/>
      <c r="X133" s="758"/>
      <c r="Y133" s="820"/>
      <c r="Z133" s="821"/>
      <c r="AA133" s="821"/>
      <c r="AB133" s="821"/>
      <c r="AC133" s="821"/>
      <c r="AD133" s="822"/>
      <c r="AF133" s="27"/>
      <c r="AG133" s="27"/>
      <c r="AH133" s="27"/>
      <c r="AI133" s="27"/>
      <c r="AJ133" cm="1">
        <f t="array" ref="AJ133">IF(OR(Y133={"NS","NA"},$S$106={"NS","NA"}),0,IF(Y133&lt;=$S$106,0,1))</f>
        <v>0</v>
      </c>
      <c r="AL133" s="1" t="s">
        <v>6126</v>
      </c>
      <c r="AM133" s="1" t="s">
        <v>5645</v>
      </c>
    </row>
    <row r="134" spans="1:39" ht="24" customHeight="1">
      <c r="A134" s="25"/>
      <c r="B134" s="52"/>
      <c r="C134" s="996" t="s">
        <v>5014</v>
      </c>
      <c r="D134" s="757"/>
      <c r="E134" s="758"/>
      <c r="F134" s="817" t="s">
        <v>5650</v>
      </c>
      <c r="G134" s="757"/>
      <c r="H134" s="757"/>
      <c r="I134" s="757"/>
      <c r="J134" s="757"/>
      <c r="K134" s="757"/>
      <c r="L134" s="757"/>
      <c r="M134" s="757"/>
      <c r="N134" s="757"/>
      <c r="O134" s="757"/>
      <c r="P134" s="757"/>
      <c r="Q134" s="757"/>
      <c r="R134" s="757"/>
      <c r="S134" s="757"/>
      <c r="T134" s="757"/>
      <c r="U134" s="757"/>
      <c r="V134" s="757"/>
      <c r="W134" s="757"/>
      <c r="X134" s="758"/>
      <c r="Y134" s="820"/>
      <c r="Z134" s="821"/>
      <c r="AA134" s="821"/>
      <c r="AB134" s="821"/>
      <c r="AC134" s="821"/>
      <c r="AD134" s="822"/>
      <c r="AF134" s="27"/>
      <c r="AG134" s="27"/>
      <c r="AH134" s="27"/>
      <c r="AI134" s="27"/>
      <c r="AJ134" cm="1">
        <f t="array" ref="AJ134">IF(OR(Y134={"NS","NA"},$S$106={"NS","NA"}),0,IF(Y134&lt;=$S$106,0,1))</f>
        <v>0</v>
      </c>
      <c r="AL134" s="1" t="s">
        <v>6127</v>
      </c>
      <c r="AM134" s="1" t="s">
        <v>5648</v>
      </c>
    </row>
    <row r="135" spans="1:39" ht="24" customHeight="1">
      <c r="A135" s="25"/>
      <c r="B135" s="52"/>
      <c r="C135" s="996" t="s">
        <v>5016</v>
      </c>
      <c r="D135" s="757"/>
      <c r="E135" s="758"/>
      <c r="F135" s="817" t="s">
        <v>5652</v>
      </c>
      <c r="G135" s="757"/>
      <c r="H135" s="757"/>
      <c r="I135" s="757"/>
      <c r="J135" s="757"/>
      <c r="K135" s="757"/>
      <c r="L135" s="757"/>
      <c r="M135" s="757"/>
      <c r="N135" s="757"/>
      <c r="O135" s="757"/>
      <c r="P135" s="757"/>
      <c r="Q135" s="757"/>
      <c r="R135" s="757"/>
      <c r="S135" s="757"/>
      <c r="T135" s="757"/>
      <c r="U135" s="757"/>
      <c r="V135" s="757"/>
      <c r="W135" s="757"/>
      <c r="X135" s="758"/>
      <c r="Y135" s="820"/>
      <c r="Z135" s="821"/>
      <c r="AA135" s="821"/>
      <c r="AB135" s="821"/>
      <c r="AC135" s="821"/>
      <c r="AD135" s="822"/>
      <c r="AF135" s="27"/>
      <c r="AG135" s="27"/>
      <c r="AH135" s="27"/>
      <c r="AI135" s="27"/>
      <c r="AJ135" cm="1">
        <f t="array" ref="AJ135">IF(OR(Y135={"NS","NA"},$S$106={"NS","NA"}),0,IF(Y135&lt;=$S$106,0,1))</f>
        <v>0</v>
      </c>
      <c r="AL135" s="1" t="s">
        <v>6128</v>
      </c>
      <c r="AM135" s="1" t="s">
        <v>5650</v>
      </c>
    </row>
    <row r="136" spans="1:39" ht="15" customHeight="1">
      <c r="A136" s="25"/>
      <c r="B136" s="52"/>
      <c r="C136" s="996" t="s">
        <v>5018</v>
      </c>
      <c r="D136" s="757"/>
      <c r="E136" s="758"/>
      <c r="F136" s="817" t="s">
        <v>6129</v>
      </c>
      <c r="G136" s="757"/>
      <c r="H136" s="757"/>
      <c r="I136" s="757"/>
      <c r="J136" s="757"/>
      <c r="K136" s="757"/>
      <c r="L136" s="757"/>
      <c r="M136" s="757"/>
      <c r="N136" s="757"/>
      <c r="O136" s="757"/>
      <c r="P136" s="757"/>
      <c r="Q136" s="757"/>
      <c r="R136" s="757"/>
      <c r="S136" s="757"/>
      <c r="T136" s="757"/>
      <c r="U136" s="757"/>
      <c r="V136" s="757"/>
      <c r="W136" s="757"/>
      <c r="X136" s="758"/>
      <c r="Y136" s="820"/>
      <c r="Z136" s="821"/>
      <c r="AA136" s="821"/>
      <c r="AB136" s="821"/>
      <c r="AC136" s="821"/>
      <c r="AD136" s="822"/>
      <c r="AF136" s="27"/>
      <c r="AG136" s="27"/>
      <c r="AH136" s="27"/>
      <c r="AI136" s="27"/>
      <c r="AJ136" cm="1">
        <f t="array" ref="AJ136">IF(OR(Y136={"NS","NA"},$S$106={"NS","NA"}),0,IF(Y136&lt;=$S$106,0,1))</f>
        <v>0</v>
      </c>
      <c r="AL136" s="1" t="s">
        <v>6130</v>
      </c>
      <c r="AM136" s="1" t="s">
        <v>5652</v>
      </c>
    </row>
    <row r="137" spans="1:39" ht="15" customHeight="1">
      <c r="A137" s="25"/>
      <c r="B137" s="52"/>
      <c r="C137" s="996" t="s">
        <v>5020</v>
      </c>
      <c r="D137" s="757"/>
      <c r="E137" s="758"/>
      <c r="F137" s="817" t="s">
        <v>6131</v>
      </c>
      <c r="G137" s="757"/>
      <c r="H137" s="757"/>
      <c r="I137" s="757"/>
      <c r="J137" s="757"/>
      <c r="K137" s="757"/>
      <c r="L137" s="757"/>
      <c r="M137" s="757"/>
      <c r="N137" s="757"/>
      <c r="O137" s="757"/>
      <c r="P137" s="757"/>
      <c r="Q137" s="757"/>
      <c r="R137" s="757"/>
      <c r="S137" s="757"/>
      <c r="T137" s="757"/>
      <c r="U137" s="757"/>
      <c r="V137" s="757"/>
      <c r="W137" s="757"/>
      <c r="X137" s="758"/>
      <c r="Y137" s="820"/>
      <c r="Z137" s="821"/>
      <c r="AA137" s="821"/>
      <c r="AB137" s="821"/>
      <c r="AC137" s="821"/>
      <c r="AD137" s="822"/>
      <c r="AJ137" cm="1">
        <f t="array" ref="AJ137">IF(OR(Y137={"NS","NA"},$S$106={"NS","NA"}),0,IF(Y137&lt;=$S$106,0,1))</f>
        <v>0</v>
      </c>
      <c r="AL137" s="1" t="s">
        <v>6129</v>
      </c>
      <c r="AM137" s="1" t="s">
        <v>6129</v>
      </c>
    </row>
    <row r="138" spans="1:39" ht="15" customHeight="1">
      <c r="A138" s="25"/>
      <c r="B138" s="52"/>
      <c r="C138" s="996" t="s">
        <v>5022</v>
      </c>
      <c r="D138" s="757"/>
      <c r="E138" s="758"/>
      <c r="F138" s="817" t="s">
        <v>5654</v>
      </c>
      <c r="G138" s="757"/>
      <c r="H138" s="757"/>
      <c r="I138" s="757"/>
      <c r="J138" s="757"/>
      <c r="K138" s="757"/>
      <c r="L138" s="757"/>
      <c r="M138" s="757"/>
      <c r="N138" s="757"/>
      <c r="O138" s="757"/>
      <c r="P138" s="757"/>
      <c r="Q138" s="757"/>
      <c r="R138" s="757"/>
      <c r="S138" s="757"/>
      <c r="T138" s="757"/>
      <c r="U138" s="757"/>
      <c r="V138" s="757"/>
      <c r="W138" s="757"/>
      <c r="X138" s="758"/>
      <c r="Y138" s="820"/>
      <c r="Z138" s="821"/>
      <c r="AA138" s="821"/>
      <c r="AB138" s="821"/>
      <c r="AC138" s="821"/>
      <c r="AD138" s="822"/>
      <c r="AJ138" cm="1">
        <f t="array" ref="AJ138">IF(OR(Y138={"NS","NA"},$S$106={"NS","NA"}),0,IF(Y138&lt;=$S$106,0,1))</f>
        <v>0</v>
      </c>
      <c r="AL138" s="1" t="s">
        <v>6132</v>
      </c>
      <c r="AM138" s="1" t="s">
        <v>6133</v>
      </c>
    </row>
    <row r="139" spans="1:39" ht="15" customHeight="1">
      <c r="A139" s="25"/>
      <c r="B139" s="52"/>
      <c r="C139" s="996" t="s">
        <v>5024</v>
      </c>
      <c r="D139" s="757"/>
      <c r="E139" s="758"/>
      <c r="F139" s="817" t="s">
        <v>6134</v>
      </c>
      <c r="G139" s="757"/>
      <c r="H139" s="757"/>
      <c r="I139" s="757"/>
      <c r="J139" s="757"/>
      <c r="K139" s="757"/>
      <c r="L139" s="757"/>
      <c r="M139" s="757"/>
      <c r="N139" s="757"/>
      <c r="O139" s="757"/>
      <c r="P139" s="757"/>
      <c r="Q139" s="757"/>
      <c r="R139" s="757"/>
      <c r="S139" s="757"/>
      <c r="T139" s="757"/>
      <c r="U139" s="757"/>
      <c r="V139" s="757"/>
      <c r="W139" s="757"/>
      <c r="X139" s="758"/>
      <c r="Y139" s="820"/>
      <c r="Z139" s="821"/>
      <c r="AA139" s="821"/>
      <c r="AB139" s="821"/>
      <c r="AC139" s="821"/>
      <c r="AD139" s="822"/>
      <c r="AJ139" cm="1">
        <f t="array" ref="AJ139">IF(OR(Y139={"NS","NA"},$S$106={"NS","NA"}),0,IF(Y139&lt;=$S$106,0,1))</f>
        <v>0</v>
      </c>
      <c r="AL139" s="1" t="s">
        <v>6135</v>
      </c>
      <c r="AM139" s="1" t="s">
        <v>5654</v>
      </c>
    </row>
    <row r="140" spans="1:39" ht="15" customHeight="1">
      <c r="A140" s="25"/>
      <c r="B140" s="52"/>
      <c r="C140" s="996" t="s">
        <v>5026</v>
      </c>
      <c r="D140" s="757"/>
      <c r="E140" s="758"/>
      <c r="F140" s="817" t="s">
        <v>6136</v>
      </c>
      <c r="G140" s="757"/>
      <c r="H140" s="757"/>
      <c r="I140" s="757"/>
      <c r="J140" s="757"/>
      <c r="K140" s="757"/>
      <c r="L140" s="757"/>
      <c r="M140" s="757"/>
      <c r="N140" s="757"/>
      <c r="O140" s="757"/>
      <c r="P140" s="757"/>
      <c r="Q140" s="757"/>
      <c r="R140" s="757"/>
      <c r="S140" s="757"/>
      <c r="T140" s="757"/>
      <c r="U140" s="757"/>
      <c r="V140" s="757"/>
      <c r="W140" s="757"/>
      <c r="X140" s="758"/>
      <c r="Y140" s="820"/>
      <c r="Z140" s="821"/>
      <c r="AA140" s="821"/>
      <c r="AB140" s="821"/>
      <c r="AC140" s="821"/>
      <c r="AD140" s="822"/>
      <c r="AJ140" cm="1">
        <f t="array" ref="AJ140">IF(OR(Y140={"NS","NA"},$S$106={"NS","NA"}),0,IF(Y140&lt;=$S$106,0,1))</f>
        <v>0</v>
      </c>
      <c r="AL140" s="1" t="s">
        <v>6137</v>
      </c>
      <c r="AM140" s="1" t="s">
        <v>6134</v>
      </c>
    </row>
    <row r="141" spans="1:39" ht="15" customHeight="1">
      <c r="A141" s="25"/>
      <c r="B141" s="52"/>
      <c r="C141" s="996" t="s">
        <v>5028</v>
      </c>
      <c r="D141" s="757"/>
      <c r="E141" s="758"/>
      <c r="F141" s="817" t="s">
        <v>6138</v>
      </c>
      <c r="G141" s="757"/>
      <c r="H141" s="757"/>
      <c r="I141" s="757"/>
      <c r="J141" s="757"/>
      <c r="K141" s="757"/>
      <c r="L141" s="757"/>
      <c r="M141" s="757"/>
      <c r="N141" s="757"/>
      <c r="O141" s="757"/>
      <c r="P141" s="757"/>
      <c r="Q141" s="757"/>
      <c r="R141" s="757"/>
      <c r="S141" s="757"/>
      <c r="T141" s="757"/>
      <c r="U141" s="757"/>
      <c r="V141" s="757"/>
      <c r="W141" s="757"/>
      <c r="X141" s="758"/>
      <c r="Y141" s="820"/>
      <c r="Z141" s="821"/>
      <c r="AA141" s="821"/>
      <c r="AB141" s="821"/>
      <c r="AC141" s="821"/>
      <c r="AD141" s="822"/>
      <c r="AJ141" cm="1">
        <f t="array" ref="AJ141">IF(OR(Y141={"NS","NA"},$S$106={"NS","NA"}),0,IF(Y141&lt;=$S$106,0,1))</f>
        <v>0</v>
      </c>
      <c r="AL141" s="1" t="s">
        <v>6139</v>
      </c>
      <c r="AM141" s="1" t="s">
        <v>6136</v>
      </c>
    </row>
    <row r="142" spans="1:39" ht="15" customHeight="1">
      <c r="A142" s="25"/>
      <c r="B142" s="52"/>
      <c r="C142" s="996" t="s">
        <v>5029</v>
      </c>
      <c r="D142" s="757"/>
      <c r="E142" s="758"/>
      <c r="F142" s="817" t="s">
        <v>6140</v>
      </c>
      <c r="G142" s="757"/>
      <c r="H142" s="757"/>
      <c r="I142" s="757"/>
      <c r="J142" s="757"/>
      <c r="K142" s="757"/>
      <c r="L142" s="757"/>
      <c r="M142" s="757"/>
      <c r="N142" s="757"/>
      <c r="O142" s="757"/>
      <c r="P142" s="757"/>
      <c r="Q142" s="757"/>
      <c r="R142" s="757"/>
      <c r="S142" s="757"/>
      <c r="T142" s="757"/>
      <c r="U142" s="757"/>
      <c r="V142" s="757"/>
      <c r="W142" s="757"/>
      <c r="X142" s="758"/>
      <c r="Y142" s="820"/>
      <c r="Z142" s="821"/>
      <c r="AA142" s="821"/>
      <c r="AB142" s="821"/>
      <c r="AC142" s="821"/>
      <c r="AD142" s="822"/>
      <c r="AJ142" cm="1">
        <f t="array" ref="AJ142">IF(OR(Y142={"NS","NA"},$S$106={"NS","NA"}),0,IF(Y142&lt;=$S$106,0,1))</f>
        <v>0</v>
      </c>
      <c r="AL142" s="1" t="s">
        <v>6141</v>
      </c>
      <c r="AM142" s="1" t="s">
        <v>6138</v>
      </c>
    </row>
    <row r="143" spans="1:39" ht="15" customHeight="1">
      <c r="A143" s="25"/>
      <c r="B143" s="52"/>
      <c r="C143" s="996" t="s">
        <v>5031</v>
      </c>
      <c r="D143" s="757"/>
      <c r="E143" s="758"/>
      <c r="F143" s="817" t="s">
        <v>6142</v>
      </c>
      <c r="G143" s="757"/>
      <c r="H143" s="757"/>
      <c r="I143" s="757"/>
      <c r="J143" s="757"/>
      <c r="K143" s="757"/>
      <c r="L143" s="757"/>
      <c r="M143" s="757"/>
      <c r="N143" s="757"/>
      <c r="O143" s="757"/>
      <c r="P143" s="757"/>
      <c r="Q143" s="757"/>
      <c r="R143" s="757"/>
      <c r="S143" s="757"/>
      <c r="T143" s="757"/>
      <c r="U143" s="757"/>
      <c r="V143" s="757"/>
      <c r="W143" s="757"/>
      <c r="X143" s="758"/>
      <c r="Y143" s="820"/>
      <c r="Z143" s="821"/>
      <c r="AA143" s="821"/>
      <c r="AB143" s="821"/>
      <c r="AC143" s="821"/>
      <c r="AD143" s="822"/>
      <c r="AJ143" cm="1">
        <f t="array" ref="AJ143">IF(OR(Y143={"NS","NA"},$S$106={"NS","NA"}),0,IF(Y143&lt;=$S$106,0,1))</f>
        <v>0</v>
      </c>
      <c r="AL143" s="1" t="s">
        <v>6143</v>
      </c>
      <c r="AM143" s="1" t="s">
        <v>6140</v>
      </c>
    </row>
    <row r="144" spans="1:39" ht="15" customHeight="1">
      <c r="A144" s="25"/>
      <c r="B144" s="52"/>
      <c r="C144" s="996" t="s">
        <v>5032</v>
      </c>
      <c r="D144" s="757"/>
      <c r="E144" s="758"/>
      <c r="F144" s="817" t="s">
        <v>6067</v>
      </c>
      <c r="G144" s="757"/>
      <c r="H144" s="757"/>
      <c r="I144" s="757"/>
      <c r="J144" s="757"/>
      <c r="K144" s="757"/>
      <c r="L144" s="757"/>
      <c r="M144" s="757"/>
      <c r="N144" s="757"/>
      <c r="O144" s="757"/>
      <c r="P144" s="757"/>
      <c r="Q144" s="757"/>
      <c r="R144" s="757"/>
      <c r="S144" s="757"/>
      <c r="T144" s="757"/>
      <c r="U144" s="757"/>
      <c r="V144" s="757"/>
      <c r="W144" s="757"/>
      <c r="X144" s="758"/>
      <c r="Y144" s="820"/>
      <c r="Z144" s="821"/>
      <c r="AA144" s="821"/>
      <c r="AB144" s="821"/>
      <c r="AC144" s="821"/>
      <c r="AD144" s="822"/>
      <c r="AJ144" cm="1">
        <f t="array" ref="AJ144">IF(OR(Y144={"NS","NA"},$S$106={"NS","NA"}),0,IF(Y144&lt;=$S$106,0,1))</f>
        <v>0</v>
      </c>
      <c r="AL144" s="1" t="s">
        <v>6144</v>
      </c>
      <c r="AM144" s="1" t="s">
        <v>6142</v>
      </c>
    </row>
    <row r="145" spans="1:36" ht="15" customHeight="1">
      <c r="A145" s="25"/>
      <c r="B145" s="52"/>
      <c r="C145" s="996" t="s">
        <v>5033</v>
      </c>
      <c r="D145" s="757"/>
      <c r="E145" s="758"/>
      <c r="F145" s="817" t="s">
        <v>5106</v>
      </c>
      <c r="G145" s="757"/>
      <c r="H145" s="757"/>
      <c r="I145" s="757"/>
      <c r="J145" s="757"/>
      <c r="K145" s="757"/>
      <c r="L145" s="757"/>
      <c r="M145" s="757"/>
      <c r="N145" s="757"/>
      <c r="O145" s="757"/>
      <c r="P145" s="757"/>
      <c r="Q145" s="757"/>
      <c r="R145" s="757"/>
      <c r="S145" s="757"/>
      <c r="T145" s="757"/>
      <c r="U145" s="757"/>
      <c r="V145" s="757"/>
      <c r="W145" s="757"/>
      <c r="X145" s="758"/>
      <c r="Y145" s="820"/>
      <c r="Z145" s="821"/>
      <c r="AA145" s="821"/>
      <c r="AB145" s="821"/>
      <c r="AC145" s="821"/>
      <c r="AD145" s="822"/>
      <c r="AJ145" cm="1">
        <f t="array" ref="AJ145">IF(OR(Y145={"NS","NA"},$S$106={"NS","NA"}),0,IF(Y145&lt;=$S$106,0,1))</f>
        <v>0</v>
      </c>
    </row>
    <row r="146" spans="1:36" ht="15" customHeight="1">
      <c r="A146" s="25"/>
      <c r="B146" s="52"/>
      <c r="C146" s="58"/>
      <c r="D146" s="58"/>
      <c r="E146" s="58"/>
      <c r="F146" s="58"/>
      <c r="G146" s="58"/>
      <c r="H146" s="58"/>
      <c r="I146" s="58"/>
      <c r="J146" s="58"/>
      <c r="K146" s="58"/>
      <c r="L146" s="58"/>
      <c r="M146" s="58"/>
      <c r="N146" s="58"/>
      <c r="O146" s="58"/>
      <c r="P146" s="58"/>
      <c r="Q146" s="58"/>
      <c r="R146" s="58"/>
      <c r="S146" s="58"/>
      <c r="T146" s="58"/>
      <c r="U146" s="58"/>
      <c r="V146" s="58"/>
      <c r="W146" s="58"/>
      <c r="X146" s="65" t="s">
        <v>5270</v>
      </c>
      <c r="Y146" s="865">
        <f>IF(AND(SUM(Y122:Y145)=0,COUNTIF(Y122:Y145,"NS")&gt;0),"NS",IF(AND(SUM(Y122:Y145)=0,COUNTIF(Y122:Y145,0)&gt;0),0,IF(AND(SUM(Y122:Y145)=0,COUNTIF(Y122:Y145,"NA")&gt;0),"NA",SUM(Y122:Y145))))</f>
        <v>0</v>
      </c>
      <c r="Z146" s="866"/>
      <c r="AA146" s="866"/>
      <c r="AB146" s="866"/>
      <c r="AC146" s="866"/>
      <c r="AD146" s="867"/>
      <c r="AJ146" s="465">
        <f>SUM(AJ122:AJ145)</f>
        <v>0</v>
      </c>
    </row>
    <row r="147" spans="1:36" ht="15" customHeight="1">
      <c r="A147" s="25"/>
      <c r="B147" s="1046" t="str">
        <f>AO123</f>
        <v/>
      </c>
      <c r="C147" s="1046"/>
      <c r="D147" s="1046"/>
      <c r="E147" s="1046"/>
      <c r="F147" s="1046"/>
      <c r="G147" s="1046"/>
      <c r="H147" s="1046"/>
      <c r="I147" s="1046"/>
      <c r="J147" s="1046"/>
      <c r="K147" s="1046"/>
      <c r="L147" s="1046"/>
      <c r="M147" s="1046"/>
      <c r="N147" s="1046"/>
      <c r="O147" s="1046"/>
      <c r="P147" s="1046"/>
      <c r="Q147" s="1046"/>
      <c r="R147" s="1046"/>
      <c r="S147" s="1046"/>
      <c r="T147" s="1046"/>
      <c r="U147" s="1046"/>
      <c r="V147" s="1046"/>
      <c r="W147" s="1046"/>
      <c r="X147" s="1046"/>
      <c r="Y147" s="1046"/>
      <c r="Z147" s="1046"/>
      <c r="AA147" s="1046"/>
      <c r="AB147" s="1046"/>
      <c r="AC147" s="1046"/>
      <c r="AD147" s="1046"/>
    </row>
    <row r="148" spans="1:36" ht="45" customHeight="1">
      <c r="A148" s="25"/>
      <c r="B148" s="52"/>
      <c r="C148" s="1102" t="s">
        <v>6145</v>
      </c>
      <c r="D148" s="708"/>
      <c r="E148" s="776"/>
      <c r="F148" s="725"/>
      <c r="G148" s="726"/>
      <c r="H148" s="726"/>
      <c r="I148" s="726"/>
      <c r="J148" s="726"/>
      <c r="K148" s="726"/>
      <c r="L148" s="726"/>
      <c r="M148" s="726"/>
      <c r="N148" s="726"/>
      <c r="O148" s="726"/>
      <c r="P148" s="726"/>
      <c r="Q148" s="726"/>
      <c r="R148" s="726"/>
      <c r="S148" s="726"/>
      <c r="T148" s="726"/>
      <c r="U148" s="726"/>
      <c r="V148" s="726"/>
      <c r="W148" s="726"/>
      <c r="X148" s="726"/>
      <c r="Y148" s="726"/>
      <c r="Z148" s="726"/>
      <c r="AA148" s="726"/>
      <c r="AB148" s="726"/>
      <c r="AC148" s="726"/>
      <c r="AD148" s="727"/>
      <c r="AG148" s="621" t="str">
        <f>SUBSTITUTE( SUBSTITUTE( SUBSTITUTE( SUBSTITUTE( SUBSTITUTE( SUBSTITUTE( SUBSTITUTE( SUBSTITUTE( SUBSTITUTE( SUBSTITUTE(F148, "á", "a"), "é", "e"), "í", "i"), "ó", "o"), "ú", "u"), "Á", "A"), "É", "E"), "Í", "I"), "Ó", "O"), "Ú", "U")</f>
        <v/>
      </c>
    </row>
    <row r="149" spans="1:36" ht="15" customHeight="1">
      <c r="A149" s="25"/>
      <c r="B149" s="868" t="str">
        <f>IF(AND(Y144&gt;0,Y144&lt;&gt;"NA",Y144&lt;&gt;"NS",F148=""),"Debido a que registró un número mayor a cero en el numeral 12, debe anotar el nombre de dicho(s) tipo(s) de solicitante(s)","")</f>
        <v/>
      </c>
      <c r="C149" s="868"/>
      <c r="D149" s="868"/>
      <c r="E149" s="868"/>
      <c r="F149" s="868"/>
      <c r="G149" s="868"/>
      <c r="H149" s="868"/>
      <c r="I149" s="868"/>
      <c r="J149" s="868"/>
      <c r="K149" s="868"/>
      <c r="L149" s="868"/>
      <c r="M149" s="868"/>
      <c r="N149" s="868"/>
      <c r="O149" s="868"/>
      <c r="P149" s="868"/>
      <c r="Q149" s="868"/>
      <c r="R149" s="868"/>
      <c r="S149" s="868"/>
      <c r="T149" s="868"/>
      <c r="U149" s="868"/>
      <c r="V149" s="868"/>
      <c r="W149" s="868"/>
      <c r="X149" s="868"/>
      <c r="Y149" s="868"/>
      <c r="Z149" s="868"/>
      <c r="AA149" s="868"/>
      <c r="AB149" s="868"/>
      <c r="AC149" s="868"/>
      <c r="AD149" s="868"/>
      <c r="AE149" s="868"/>
    </row>
    <row r="150" spans="1:36" ht="24" customHeight="1">
      <c r="A150" s="25"/>
      <c r="B150" s="52"/>
      <c r="C150" s="848" t="s">
        <v>5219</v>
      </c>
      <c r="D150" s="708"/>
      <c r="E150" s="708"/>
      <c r="F150" s="708"/>
      <c r="G150" s="708"/>
      <c r="H150" s="708"/>
      <c r="I150" s="708"/>
      <c r="J150" s="708"/>
      <c r="K150" s="708"/>
      <c r="L150" s="708"/>
      <c r="M150" s="708"/>
      <c r="N150" s="708"/>
      <c r="O150" s="708"/>
      <c r="P150" s="708"/>
      <c r="Q150" s="708"/>
      <c r="R150" s="708"/>
      <c r="S150" s="708"/>
      <c r="T150" s="708"/>
      <c r="U150" s="708"/>
      <c r="V150" s="708"/>
      <c r="W150" s="708"/>
      <c r="X150" s="708"/>
      <c r="Y150" s="708"/>
      <c r="Z150" s="708"/>
      <c r="AA150" s="708"/>
      <c r="AB150" s="708"/>
      <c r="AC150" s="708"/>
      <c r="AD150" s="708"/>
    </row>
    <row r="151" spans="1:36" ht="60" customHeight="1">
      <c r="A151" s="25"/>
      <c r="B151" s="52"/>
      <c r="C151" s="842"/>
      <c r="D151" s="759"/>
      <c r="E151" s="759"/>
      <c r="F151" s="759"/>
      <c r="G151" s="759"/>
      <c r="H151" s="759"/>
      <c r="I151" s="759"/>
      <c r="J151" s="759"/>
      <c r="K151" s="759"/>
      <c r="L151" s="759"/>
      <c r="M151" s="759"/>
      <c r="N151" s="759"/>
      <c r="O151" s="759"/>
      <c r="P151" s="759"/>
      <c r="Q151" s="759"/>
      <c r="R151" s="759"/>
      <c r="S151" s="759"/>
      <c r="T151" s="759"/>
      <c r="U151" s="759"/>
      <c r="V151" s="759"/>
      <c r="W151" s="759"/>
      <c r="X151" s="759"/>
      <c r="Y151" s="759"/>
      <c r="Z151" s="759"/>
      <c r="AA151" s="759"/>
      <c r="AB151" s="759"/>
      <c r="AC151" s="759"/>
      <c r="AD151" s="838"/>
    </row>
    <row r="152" spans="1:36" ht="15" customHeight="1">
      <c r="A152" s="25"/>
      <c r="B152" s="1060" t="str">
        <f>IF(AG122=0,"","Favor de ingresar toda la información requerida en la pregunta")</f>
        <v/>
      </c>
      <c r="C152" s="1060"/>
      <c r="D152" s="1060"/>
      <c r="E152" s="1060"/>
      <c r="F152" s="1060"/>
      <c r="G152" s="1060"/>
      <c r="H152" s="1060"/>
      <c r="I152" s="1060"/>
      <c r="J152" s="1060"/>
      <c r="K152" s="1060"/>
      <c r="L152" s="1060"/>
      <c r="M152" s="1060"/>
      <c r="N152" s="1060"/>
      <c r="O152" s="1060"/>
      <c r="P152" s="1060"/>
      <c r="Q152" s="1060"/>
      <c r="R152" s="1060"/>
      <c r="S152" s="1060"/>
      <c r="T152" s="1060"/>
      <c r="U152" s="1060"/>
      <c r="V152" s="1060"/>
      <c r="W152" s="1060"/>
      <c r="X152" s="1060"/>
      <c r="Y152" s="1060"/>
      <c r="Z152" s="1060"/>
      <c r="AA152" s="1060"/>
      <c r="AB152" s="1060"/>
      <c r="AC152" s="1060"/>
      <c r="AD152" s="1060"/>
      <c r="AE152" s="1060"/>
    </row>
    <row r="153" spans="1:36" ht="15" customHeight="1">
      <c r="A153" s="25"/>
      <c r="B153" s="888" t="str">
        <f>IF(SUM(COUNTIF(Y122:AD145,"NS"))&lt;&gt;0,"Alerta: debido a que cuenta con registros NS, debe proporcionar una justificación en el area de comentarios al final de la pregunta","")</f>
        <v/>
      </c>
      <c r="C153" s="708"/>
      <c r="D153" s="708"/>
      <c r="E153" s="708"/>
      <c r="F153" s="708"/>
      <c r="G153" s="708"/>
      <c r="H153" s="708"/>
      <c r="I153" s="708"/>
      <c r="J153" s="708"/>
      <c r="K153" s="708"/>
      <c r="L153" s="708"/>
      <c r="M153" s="708"/>
      <c r="N153" s="708"/>
      <c r="O153" s="708"/>
      <c r="P153" s="708"/>
      <c r="Q153" s="708"/>
      <c r="R153" s="708"/>
      <c r="S153" s="708"/>
      <c r="T153" s="708"/>
      <c r="U153" s="708"/>
      <c r="V153" s="708"/>
      <c r="W153" s="708"/>
      <c r="X153" s="708"/>
      <c r="Y153" s="708"/>
      <c r="Z153" s="708"/>
      <c r="AA153" s="708"/>
      <c r="AB153" s="708"/>
      <c r="AC153" s="708"/>
      <c r="AD153" s="708"/>
      <c r="AE153" s="733"/>
    </row>
    <row r="154" spans="1:36" ht="15" customHeight="1">
      <c r="A154" s="25"/>
      <c r="B154" s="868" t="str">
        <f>IF(AH123&gt;0,"Revise la información capturada, ya que tiene datos ingresados en celdas que están sombreadas","")</f>
        <v/>
      </c>
      <c r="C154" s="868"/>
      <c r="D154" s="868"/>
      <c r="E154" s="868"/>
      <c r="F154" s="868"/>
      <c r="G154" s="868"/>
      <c r="H154" s="868"/>
      <c r="I154" s="868"/>
      <c r="J154" s="868"/>
      <c r="K154" s="868"/>
      <c r="L154" s="868"/>
      <c r="M154" s="868"/>
      <c r="N154" s="868"/>
      <c r="O154" s="868"/>
      <c r="P154" s="868"/>
      <c r="Q154" s="868"/>
      <c r="R154" s="868"/>
      <c r="S154" s="868"/>
      <c r="T154" s="868"/>
      <c r="U154" s="868"/>
      <c r="V154" s="868"/>
      <c r="W154" s="868"/>
      <c r="X154" s="868"/>
      <c r="Y154" s="868"/>
      <c r="Z154" s="868"/>
      <c r="AA154" s="868"/>
      <c r="AB154" s="868"/>
      <c r="AC154" s="868"/>
      <c r="AD154" s="868"/>
      <c r="AE154" s="868"/>
    </row>
    <row r="155" spans="1:36" ht="15" customHeight="1">
      <c r="A155" s="25"/>
      <c r="B155" s="845" t="str">
        <f>IF(AI122&gt;0,"Favor de revisar la instrucción 1, debido a que no se cumplen con los criterios mencionados","")</f>
        <v/>
      </c>
      <c r="C155" s="845"/>
      <c r="D155" s="845"/>
      <c r="E155" s="845"/>
      <c r="F155" s="845"/>
      <c r="G155" s="845"/>
      <c r="H155" s="845"/>
      <c r="I155" s="845"/>
      <c r="J155" s="845"/>
      <c r="K155" s="845"/>
      <c r="L155" s="845"/>
      <c r="M155" s="845"/>
      <c r="N155" s="845"/>
      <c r="O155" s="845"/>
      <c r="P155" s="845"/>
      <c r="Q155" s="845"/>
      <c r="R155" s="845"/>
      <c r="S155" s="845"/>
      <c r="T155" s="845"/>
      <c r="U155" s="845"/>
      <c r="V155" s="845"/>
      <c r="W155" s="845"/>
      <c r="X155" s="845"/>
      <c r="Y155" s="845"/>
      <c r="Z155" s="845"/>
      <c r="AA155" s="845"/>
      <c r="AB155" s="845"/>
      <c r="AC155" s="845"/>
      <c r="AD155" s="845"/>
      <c r="AE155" s="845"/>
    </row>
    <row r="156" spans="1:36" ht="15" customHeight="1">
      <c r="A156" s="25"/>
      <c r="B156" s="1009" t="str">
        <f>IF(AJ146&gt;0,"Alerta: debe de proporcionar una justificación de acuerdo a lo establecido en la instrucción 2","")</f>
        <v/>
      </c>
      <c r="C156" s="1009"/>
      <c r="D156" s="1009"/>
      <c r="E156" s="1009"/>
      <c r="F156" s="1009"/>
      <c r="G156" s="1009"/>
      <c r="H156" s="1009"/>
      <c r="I156" s="1009"/>
      <c r="J156" s="1009"/>
      <c r="K156" s="1009"/>
      <c r="L156" s="1009"/>
      <c r="M156" s="1009"/>
      <c r="N156" s="1009"/>
      <c r="O156" s="1009"/>
      <c r="P156" s="1009"/>
      <c r="Q156" s="1009"/>
      <c r="R156" s="1009"/>
      <c r="S156" s="1009"/>
      <c r="T156" s="1009"/>
      <c r="U156" s="1009"/>
      <c r="V156" s="1009"/>
      <c r="W156" s="1009"/>
      <c r="X156" s="1009"/>
      <c r="Y156" s="1009"/>
      <c r="Z156" s="1009"/>
      <c r="AA156" s="1009"/>
      <c r="AB156" s="1009"/>
      <c r="AC156" s="1009"/>
      <c r="AD156" s="1009"/>
      <c r="AE156" s="1009"/>
    </row>
    <row r="157" spans="1:36" ht="15" customHeight="1">
      <c r="A157" s="25"/>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row>
    <row r="158" spans="1:36" ht="24" customHeight="1">
      <c r="A158" s="25" t="s">
        <v>6526</v>
      </c>
      <c r="B158" s="880" t="s">
        <v>6527</v>
      </c>
      <c r="C158" s="708"/>
      <c r="D158" s="708"/>
      <c r="E158" s="708"/>
      <c r="F158" s="708"/>
      <c r="G158" s="708"/>
      <c r="H158" s="708"/>
      <c r="I158" s="708"/>
      <c r="J158" s="708"/>
      <c r="K158" s="708"/>
      <c r="L158" s="708"/>
      <c r="M158" s="708"/>
      <c r="N158" s="708"/>
      <c r="O158" s="708"/>
      <c r="P158" s="708"/>
      <c r="Q158" s="708"/>
      <c r="R158" s="708"/>
      <c r="S158" s="708"/>
      <c r="T158" s="708"/>
      <c r="U158" s="708"/>
      <c r="V158" s="708"/>
      <c r="W158" s="708"/>
      <c r="X158" s="708"/>
      <c r="Y158" s="708"/>
      <c r="Z158" s="708"/>
      <c r="AA158" s="708"/>
      <c r="AB158" s="708"/>
      <c r="AC158" s="708"/>
      <c r="AD158" s="708"/>
    </row>
    <row r="159" spans="1:36" ht="24" customHeight="1">
      <c r="A159" s="25"/>
      <c r="B159" s="64"/>
      <c r="C159" s="848" t="s">
        <v>5576</v>
      </c>
      <c r="D159" s="708"/>
      <c r="E159" s="708"/>
      <c r="F159" s="708"/>
      <c r="G159" s="708"/>
      <c r="H159" s="708"/>
      <c r="I159" s="708"/>
      <c r="J159" s="708"/>
      <c r="K159" s="708"/>
      <c r="L159" s="708"/>
      <c r="M159" s="708"/>
      <c r="N159" s="708"/>
      <c r="O159" s="708"/>
      <c r="P159" s="708"/>
      <c r="Q159" s="708"/>
      <c r="R159" s="708"/>
      <c r="S159" s="708"/>
      <c r="T159" s="708"/>
      <c r="U159" s="708"/>
      <c r="V159" s="708"/>
      <c r="W159" s="708"/>
      <c r="X159" s="708"/>
      <c r="Y159" s="708"/>
      <c r="Z159" s="708"/>
      <c r="AA159" s="708"/>
      <c r="AB159" s="708"/>
      <c r="AC159" s="708"/>
      <c r="AD159" s="708"/>
    </row>
    <row r="160" spans="1:36" ht="24" customHeight="1">
      <c r="A160" s="25"/>
      <c r="B160" s="64"/>
      <c r="C160" s="853" t="s">
        <v>6148</v>
      </c>
      <c r="D160" s="708"/>
      <c r="E160" s="708"/>
      <c r="F160" s="708"/>
      <c r="G160" s="708"/>
      <c r="H160" s="708"/>
      <c r="I160" s="708"/>
      <c r="J160" s="708"/>
      <c r="K160" s="708"/>
      <c r="L160" s="708"/>
      <c r="M160" s="708"/>
      <c r="N160" s="708"/>
      <c r="O160" s="708"/>
      <c r="P160" s="708"/>
      <c r="Q160" s="708"/>
      <c r="R160" s="708"/>
      <c r="S160" s="708"/>
      <c r="T160" s="708"/>
      <c r="U160" s="708"/>
      <c r="V160" s="708"/>
      <c r="W160" s="708"/>
      <c r="X160" s="708"/>
      <c r="Y160" s="708"/>
      <c r="Z160" s="708"/>
      <c r="AA160" s="708"/>
      <c r="AB160" s="708"/>
      <c r="AC160" s="708"/>
      <c r="AD160" s="708"/>
    </row>
    <row r="161" spans="1:44" ht="24" customHeight="1">
      <c r="A161" s="25"/>
      <c r="B161" s="64"/>
      <c r="C161" s="848" t="s">
        <v>6149</v>
      </c>
      <c r="D161" s="708"/>
      <c r="E161" s="708"/>
      <c r="F161" s="708"/>
      <c r="G161" s="708"/>
      <c r="H161" s="708"/>
      <c r="I161" s="708"/>
      <c r="J161" s="708"/>
      <c r="K161" s="708"/>
      <c r="L161" s="708"/>
      <c r="M161" s="708"/>
      <c r="N161" s="708"/>
      <c r="O161" s="708"/>
      <c r="P161" s="708"/>
      <c r="Q161" s="708"/>
      <c r="R161" s="708"/>
      <c r="S161" s="708"/>
      <c r="T161" s="708"/>
      <c r="U161" s="708"/>
      <c r="V161" s="708"/>
      <c r="W161" s="708"/>
      <c r="X161" s="708"/>
      <c r="Y161" s="708"/>
      <c r="Z161" s="708"/>
      <c r="AA161" s="708"/>
      <c r="AB161" s="708"/>
      <c r="AC161" s="708"/>
      <c r="AD161" s="708"/>
    </row>
    <row r="162" spans="1:44" ht="24" customHeight="1">
      <c r="A162" s="25"/>
      <c r="B162" s="64"/>
      <c r="C162" s="998" t="s">
        <v>6528</v>
      </c>
      <c r="D162" s="708"/>
      <c r="E162" s="708"/>
      <c r="F162" s="708"/>
      <c r="G162" s="708"/>
      <c r="H162" s="708"/>
      <c r="I162" s="708"/>
      <c r="J162" s="708"/>
      <c r="K162" s="708"/>
      <c r="L162" s="708"/>
      <c r="M162" s="708"/>
      <c r="N162" s="708"/>
      <c r="O162" s="708"/>
      <c r="P162" s="708"/>
      <c r="Q162" s="708"/>
      <c r="R162" s="708"/>
      <c r="S162" s="708"/>
      <c r="T162" s="708"/>
      <c r="U162" s="708"/>
      <c r="V162" s="708"/>
      <c r="W162" s="708"/>
      <c r="X162" s="708"/>
      <c r="Y162" s="708"/>
      <c r="Z162" s="708"/>
      <c r="AA162" s="708"/>
      <c r="AB162" s="708"/>
      <c r="AC162" s="708"/>
      <c r="AD162" s="708"/>
    </row>
    <row r="163" spans="1:44" ht="60" customHeight="1">
      <c r="A163" s="25"/>
      <c r="B163" s="52"/>
      <c r="C163" s="998" t="s">
        <v>6529</v>
      </c>
      <c r="D163" s="708"/>
      <c r="E163" s="708"/>
      <c r="F163" s="708"/>
      <c r="G163" s="708"/>
      <c r="H163" s="708"/>
      <c r="I163" s="708"/>
      <c r="J163" s="708"/>
      <c r="K163" s="708"/>
      <c r="L163" s="708"/>
      <c r="M163" s="708"/>
      <c r="N163" s="708"/>
      <c r="O163" s="708"/>
      <c r="P163" s="708"/>
      <c r="Q163" s="708"/>
      <c r="R163" s="708"/>
      <c r="S163" s="708"/>
      <c r="T163" s="708"/>
      <c r="U163" s="708"/>
      <c r="V163" s="708"/>
      <c r="W163" s="708"/>
      <c r="X163" s="708"/>
      <c r="Y163" s="708"/>
      <c r="Z163" s="708"/>
      <c r="AA163" s="708"/>
      <c r="AB163" s="708"/>
      <c r="AC163" s="708"/>
      <c r="AD163" s="708"/>
    </row>
    <row r="164" spans="1:44" ht="36" customHeight="1">
      <c r="A164" s="25"/>
      <c r="B164" s="64"/>
      <c r="C164" s="853" t="s">
        <v>6152</v>
      </c>
      <c r="D164" s="708"/>
      <c r="E164" s="708"/>
      <c r="F164" s="708"/>
      <c r="G164" s="708"/>
      <c r="H164" s="708"/>
      <c r="I164" s="708"/>
      <c r="J164" s="708"/>
      <c r="K164" s="708"/>
      <c r="L164" s="708"/>
      <c r="M164" s="708"/>
      <c r="N164" s="708"/>
      <c r="O164" s="708"/>
      <c r="P164" s="708"/>
      <c r="Q164" s="708"/>
      <c r="R164" s="708"/>
      <c r="S164" s="708"/>
      <c r="T164" s="708"/>
      <c r="U164" s="708"/>
      <c r="V164" s="708"/>
      <c r="W164" s="708"/>
      <c r="X164" s="708"/>
      <c r="Y164" s="708"/>
      <c r="Z164" s="708"/>
      <c r="AA164" s="708"/>
      <c r="AB164" s="708"/>
      <c r="AC164" s="708"/>
      <c r="AD164" s="708"/>
    </row>
    <row r="165" spans="1:44" ht="36" customHeight="1">
      <c r="A165" s="25"/>
      <c r="B165" s="64"/>
      <c r="C165" s="853" t="s">
        <v>6530</v>
      </c>
      <c r="D165" s="708"/>
      <c r="E165" s="708"/>
      <c r="F165" s="708"/>
      <c r="G165" s="708"/>
      <c r="H165" s="708"/>
      <c r="I165" s="708"/>
      <c r="J165" s="708"/>
      <c r="K165" s="708"/>
      <c r="L165" s="708"/>
      <c r="M165" s="708"/>
      <c r="N165" s="708"/>
      <c r="O165" s="708"/>
      <c r="P165" s="708"/>
      <c r="Q165" s="708"/>
      <c r="R165" s="708"/>
      <c r="S165" s="708"/>
      <c r="T165" s="708"/>
      <c r="U165" s="708"/>
      <c r="V165" s="708"/>
      <c r="W165" s="708"/>
      <c r="X165" s="708"/>
      <c r="Y165" s="708"/>
      <c r="Z165" s="708"/>
      <c r="AA165" s="708"/>
      <c r="AB165" s="708"/>
      <c r="AC165" s="708"/>
      <c r="AD165" s="708"/>
    </row>
    <row r="166" spans="1:44" ht="36" customHeight="1">
      <c r="A166" s="25"/>
      <c r="B166" s="64"/>
      <c r="C166" s="853" t="s">
        <v>6531</v>
      </c>
      <c r="D166" s="708"/>
      <c r="E166" s="708"/>
      <c r="F166" s="708"/>
      <c r="G166" s="708"/>
      <c r="H166" s="708"/>
      <c r="I166" s="708"/>
      <c r="J166" s="708"/>
      <c r="K166" s="708"/>
      <c r="L166" s="708"/>
      <c r="M166" s="708"/>
      <c r="N166" s="708"/>
      <c r="O166" s="708"/>
      <c r="P166" s="708"/>
      <c r="Q166" s="708"/>
      <c r="R166" s="708"/>
      <c r="S166" s="708"/>
      <c r="T166" s="708"/>
      <c r="U166" s="708"/>
      <c r="V166" s="708"/>
      <c r="W166" s="708"/>
      <c r="X166" s="708"/>
      <c r="Y166" s="708"/>
      <c r="Z166" s="708"/>
      <c r="AA166" s="708"/>
      <c r="AB166" s="708"/>
      <c r="AC166" s="708"/>
      <c r="AD166" s="708"/>
    </row>
    <row r="167" spans="1:44" ht="15" customHeight="1">
      <c r="A167" s="25"/>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row>
    <row r="168" spans="1:44" ht="15" customHeight="1">
      <c r="A168" s="25"/>
      <c r="B168" s="58"/>
      <c r="C168" s="723" t="s">
        <v>5582</v>
      </c>
      <c r="D168" s="859"/>
      <c r="E168" s="859"/>
      <c r="F168" s="859"/>
      <c r="G168" s="859"/>
      <c r="H168" s="859"/>
      <c r="I168" s="859"/>
      <c r="J168" s="859"/>
      <c r="K168" s="859"/>
      <c r="L168" s="860"/>
      <c r="M168" s="723" t="s">
        <v>6532</v>
      </c>
      <c r="N168" s="757"/>
      <c r="O168" s="757"/>
      <c r="P168" s="757"/>
      <c r="Q168" s="757"/>
      <c r="R168" s="757"/>
      <c r="S168" s="757"/>
      <c r="T168" s="757"/>
      <c r="U168" s="757"/>
      <c r="V168" s="757"/>
      <c r="W168" s="757"/>
      <c r="X168" s="757"/>
      <c r="Y168" s="757"/>
      <c r="Z168" s="757"/>
      <c r="AA168" s="757"/>
      <c r="AB168" s="757"/>
      <c r="AC168" s="757"/>
      <c r="AD168" s="758"/>
    </row>
    <row r="169" spans="1:44" ht="15" customHeight="1">
      <c r="A169" s="25"/>
      <c r="B169" s="58"/>
      <c r="C169" s="861"/>
      <c r="D169" s="782"/>
      <c r="E169" s="782"/>
      <c r="F169" s="782"/>
      <c r="G169" s="782"/>
      <c r="H169" s="782"/>
      <c r="I169" s="782"/>
      <c r="J169" s="782"/>
      <c r="K169" s="782"/>
      <c r="L169" s="783"/>
      <c r="M169" s="723" t="s">
        <v>5235</v>
      </c>
      <c r="N169" s="757"/>
      <c r="O169" s="757"/>
      <c r="P169" s="757"/>
      <c r="Q169" s="757"/>
      <c r="R169" s="758"/>
      <c r="S169" s="756" t="s">
        <v>6156</v>
      </c>
      <c r="T169" s="757"/>
      <c r="U169" s="757"/>
      <c r="V169" s="757"/>
      <c r="W169" s="757"/>
      <c r="X169" s="758"/>
      <c r="Y169" s="756" t="s">
        <v>6157</v>
      </c>
      <c r="Z169" s="757"/>
      <c r="AA169" s="757"/>
      <c r="AB169" s="757"/>
      <c r="AC169" s="757"/>
      <c r="AD169" s="758"/>
      <c r="AF169" t="s">
        <v>5090</v>
      </c>
      <c r="AG169" t="s">
        <v>6049</v>
      </c>
      <c r="AH169" s="38" t="s">
        <v>6158</v>
      </c>
      <c r="AI169" s="38" t="s">
        <v>6159</v>
      </c>
      <c r="AJ169" t="s">
        <v>5240</v>
      </c>
      <c r="AK169" t="s">
        <v>5241</v>
      </c>
      <c r="AL169" t="s">
        <v>5242</v>
      </c>
      <c r="AM169" t="s">
        <v>5243</v>
      </c>
      <c r="AN169" s="1" t="s">
        <v>6160</v>
      </c>
      <c r="AO169" s="1" t="s">
        <v>6161</v>
      </c>
      <c r="AP169" s="1" t="s">
        <v>6162</v>
      </c>
    </row>
    <row r="170" spans="1:44" ht="15" customHeight="1">
      <c r="A170" s="25"/>
      <c r="B170" s="58"/>
      <c r="C170" s="55" t="s">
        <v>5012</v>
      </c>
      <c r="D170" s="817" t="s">
        <v>5094</v>
      </c>
      <c r="E170" s="757"/>
      <c r="F170" s="757"/>
      <c r="G170" s="757"/>
      <c r="H170" s="757"/>
      <c r="I170" s="757"/>
      <c r="J170" s="757"/>
      <c r="K170" s="757"/>
      <c r="L170" s="758"/>
      <c r="M170" s="839"/>
      <c r="N170" s="840"/>
      <c r="O170" s="840"/>
      <c r="P170" s="840"/>
      <c r="Q170" s="840"/>
      <c r="R170" s="841"/>
      <c r="S170" s="839"/>
      <c r="T170" s="840"/>
      <c r="U170" s="840"/>
      <c r="V170" s="840"/>
      <c r="W170" s="840"/>
      <c r="X170" s="841"/>
      <c r="Y170" s="839"/>
      <c r="Z170" s="840"/>
      <c r="AA170" s="840"/>
      <c r="AB170" s="840"/>
      <c r="AC170" s="840"/>
      <c r="AD170" s="841"/>
      <c r="AF170" s="443">
        <f>IF(AND($S$106&gt;0,$S$106&lt;&gt;"NS",$S$106&lt;&gt;"NA",AH182&gt;0),IF(COUNTA(M170:AD181)&gt;=(28-AI182),0,1),0)</f>
        <v>0</v>
      </c>
      <c r="AG170">
        <f>IF(OR($S$106=0,$S$106="NS",$S$106="NA",COUNTIF(CNGE_2026_M4_Secc1!$CX$43:$CX$102,0)=60,AND(COUNTIF(CNGE_2026_M4_Secc1!$CX$43:$CX$102,1)&gt;0,COUNTIF(CNGE_2026_M4_Secc1!$CX$43:$CX$102,2)=0,COUNTIF(CNGE_2026_M4_Secc1!$CX$43:$CX$102,3)=0)),IF(COUNTA($M170:$AD170)=0,0,1),0)</f>
        <v>0</v>
      </c>
      <c r="AH170">
        <f>IF(OR(COUNTIF(CNGE_2026_M4_Secc1!$CX$43:$CX$102,0)=60,AND(COUNTIF(CNGE_2026_M4_Secc1!$CX$43:$CX$102,1)&gt;0,COUNTIF(CNGE_2026_M4_Secc1!$CX$43:$CX$102,2)=0,COUNTIF(CNGE_2026_M4_Secc1!$CX$43:$CX$102,3)=0)),0,1)</f>
        <v>0</v>
      </c>
      <c r="AI170">
        <f>IF(OR($S$106=0,$S$106="NS",$S$106="NA",COUNTIF(CNGE_2026_M4_Secc1!$CX$43:$CX$102,0)=60,AND(COUNTIF(CNGE_2026_M4_Secc1!$CX$43:$CX$102,1)&gt;0,COUNTIF(CNGE_2026_M4_Secc1!$CX$43:$CX$102,2)=0,COUNTIF(CNGE_2026_M4_Secc1!$CX$43:$CX$102,3)=0)),3,0)</f>
        <v>3</v>
      </c>
      <c r="AJ170" s="634">
        <f>M170</f>
        <v>0</v>
      </c>
      <c r="AK170">
        <f>COUNTIF(S170:AD170,"NS")</f>
        <v>0</v>
      </c>
      <c r="AL170">
        <f>SUM(S170:AD170)</f>
        <v>0</v>
      </c>
      <c r="AM170">
        <f>IF(COUNTIF(M170:AD170,"NA")=3,0,IF(OR(AND(AJ170=0,AK170&gt;0),AND(AJ170="NS",AL170&gt;0), AND(AJ170="NS", AK170=0,AL170=0)), 1, IF(OR(AND(AJ170&gt;0,AK170&gt;1,AJ170&gt;AL170), AND(AJ170="NS",AK170=2), AND(AJ170="NS",AL170=0,AK170&gt;0),AJ170=AL170), 0, 1)))</f>
        <v>0</v>
      </c>
      <c r="AN170" s="466">
        <f>IF(COUNTA(S173:AD173,S176:AD177,S179:AD179)&gt;0,1,0)</f>
        <v>0</v>
      </c>
      <c r="AO170" s="1">
        <f>IF(AND(COUNTA($M$170:$R$181)=1,AI170=0),IF(M170=$S$106,0,1),0)</f>
        <v>0</v>
      </c>
      <c r="AP170" s="1" cm="1">
        <f t="array" ref="AP170">IF(AND(COUNTA($M$170:$R$181)&gt;1,AI170=0),IF(OR(M170={"NS","NA"},$S$106={"NS","NA"}),0,IF(M170&lt;=$S$106,0,1)),0)</f>
        <v>0</v>
      </c>
      <c r="AR170" s="1">
        <f>$M$170</f>
        <v>0</v>
      </c>
    </row>
    <row r="171" spans="1:44" ht="15" customHeight="1">
      <c r="A171" s="25"/>
      <c r="B171" s="58"/>
      <c r="C171" s="55" t="s">
        <v>5014</v>
      </c>
      <c r="D171" s="817" t="s">
        <v>5095</v>
      </c>
      <c r="E171" s="757"/>
      <c r="F171" s="757"/>
      <c r="G171" s="757"/>
      <c r="H171" s="757"/>
      <c r="I171" s="757"/>
      <c r="J171" s="757"/>
      <c r="K171" s="757"/>
      <c r="L171" s="758"/>
      <c r="M171" s="839"/>
      <c r="N171" s="840"/>
      <c r="O171" s="840"/>
      <c r="P171" s="840"/>
      <c r="Q171" s="840"/>
      <c r="R171" s="841"/>
      <c r="S171" s="839"/>
      <c r="T171" s="840"/>
      <c r="U171" s="840"/>
      <c r="V171" s="840"/>
      <c r="W171" s="840"/>
      <c r="X171" s="841"/>
      <c r="Y171" s="839"/>
      <c r="Z171" s="840"/>
      <c r="AA171" s="840"/>
      <c r="AB171" s="840"/>
      <c r="AC171" s="840"/>
      <c r="AD171" s="841"/>
      <c r="AF171"/>
      <c r="AG171">
        <f>IF(OR($S$106=0,$S$106="NS",$S$106="NA",COUNTIF(CNGE_2026_M4_Secc1!$CY$43:$CY$102,0)=60,AND(COUNTIF(CNGE_2026_M4_Secc1!$CY$43:$CY$102,1)&gt;0,COUNTIF(CNGE_2026_M4_Secc1!$CY$43:$CY$102,2)=0,COUNTIF(CNGE_2026_M4_Secc1!$CY$43:$CY$102,3)=0)),IF(COUNTA($M171:$AD171)=0,0,1),0)</f>
        <v>0</v>
      </c>
      <c r="AH171">
        <f>IF(OR(COUNTIF(CNGE_2026_M4_Secc1!$CY$43:$CY$102,0)=60,AND(COUNTIF(CNGE_2026_M4_Secc1!$CY$43:$CY$102,1)&gt;0,COUNTIF(CNGE_2026_M4_Secc1!$CY$43:$CY$102,2)=0,COUNTIF(CNGE_2026_M4_Secc1!$CY$43:$CY$102,3)=0)),0,1)</f>
        <v>0</v>
      </c>
      <c r="AI171">
        <f>IF(OR($S$106=0,$S$106="NS",$S$106="NA",COUNTIF(CNGE_2026_M4_Secc1!$CY$43:$CY$102,0)=60,AND(COUNTIF(CNGE_2026_M4_Secc1!$CY$43:$CY$102,1)&gt;0,COUNTIF(CNGE_2026_M4_Secc1!$CY$43:$CY$102,2)=0,COUNTIF(CNGE_2026_M4_Secc1!$CY$43:$CY$102,3)=0)),3,0)</f>
        <v>3</v>
      </c>
      <c r="AJ171">
        <f t="shared" ref="AJ171:AJ180" si="11">M171</f>
        <v>0</v>
      </c>
      <c r="AK171">
        <f t="shared" ref="AK171:AK180" si="12">COUNTIF(S171:AD171,"NS")</f>
        <v>0</v>
      </c>
      <c r="AL171">
        <f t="shared" ref="AL171:AL180" si="13">SUM(S171:AD171)</f>
        <v>0</v>
      </c>
      <c r="AM171">
        <f t="shared" ref="AM171:AM180" si="14">IF(COUNTIF(M171:AD171,"NA")=3,0,IF(OR(AND(AJ171=0,AK171&gt;0),AND(AJ171="NS",AL171&gt;0), AND(AJ171="NS", AK171=0,AL171=0)), 1, IF(OR(AND(AJ171&gt;0,AK171&gt;1,AJ171&gt;AL171), AND(AJ171="NS",AK171=2), AND(AJ171="NS",AL171=0,AK171&gt;0),AJ171=AL171), 0, 1)))</f>
        <v>0</v>
      </c>
      <c r="AO171" s="1">
        <f t="shared" ref="AO171:AO180" si="15">IF(AND(COUNTA($M$170:$R$181)=1,AI171=0),IF(M171=$S$106,0,1),0)</f>
        <v>0</v>
      </c>
      <c r="AP171" s="1" cm="1">
        <f t="array" ref="AP171">IF(AND(COUNTA($M$170:$R$181)&gt;1,AI171=0),IF(OR(M171={"NS","NA"},$S$106={"NS","NA"}),0,IF(M171&lt;=$S$106,0,1)),0)</f>
        <v>0</v>
      </c>
      <c r="AR171" s="1">
        <f>$M$171</f>
        <v>0</v>
      </c>
    </row>
    <row r="172" spans="1:44" ht="15" customHeight="1">
      <c r="A172" s="25"/>
      <c r="B172" s="58"/>
      <c r="C172" s="55" t="s">
        <v>5016</v>
      </c>
      <c r="D172" s="817" t="s">
        <v>5096</v>
      </c>
      <c r="E172" s="757"/>
      <c r="F172" s="757"/>
      <c r="G172" s="757"/>
      <c r="H172" s="757"/>
      <c r="I172" s="757"/>
      <c r="J172" s="757"/>
      <c r="K172" s="757"/>
      <c r="L172" s="758"/>
      <c r="M172" s="839"/>
      <c r="N172" s="840"/>
      <c r="O172" s="840"/>
      <c r="P172" s="840"/>
      <c r="Q172" s="840"/>
      <c r="R172" s="841"/>
      <c r="S172" s="839"/>
      <c r="T172" s="840"/>
      <c r="U172" s="840"/>
      <c r="V172" s="840"/>
      <c r="W172" s="840"/>
      <c r="X172" s="841"/>
      <c r="Y172" s="839"/>
      <c r="Z172" s="840"/>
      <c r="AA172" s="840"/>
      <c r="AB172" s="840"/>
      <c r="AC172" s="840"/>
      <c r="AD172" s="841"/>
      <c r="AF172"/>
      <c r="AG172">
        <f>IF(OR($S$106=0,$S$106="NS",$S$106="NA",COUNTIF(CNGE_2026_M4_Secc1!$CZ$43:$CZ$102,0)=60,AND(COUNTIF(CNGE_2026_M4_Secc1!$CZ$43:$CZ$102,1)&gt;0,COUNTIF(CNGE_2026_M4_Secc1!$CZ$43:$CZ$102,2)=0,COUNTIF(CNGE_2026_M4_Secc1!$CZ$43:$CZ$102,3)=0)),IF(COUNTA($M172:$AD172)=0,0,1),0)</f>
        <v>0</v>
      </c>
      <c r="AH172">
        <f>IF(OR(COUNTIF(CNGE_2026_M4_Secc1!$CZ$43:$CZ$102,0)=60,AND(COUNTIF(CNGE_2026_M4_Secc1!$CZ$43:$CZ$102,1)&gt;0,COUNTIF(CNGE_2026_M4_Secc1!$CZ$43:$CZ$102,2)=0,COUNTIF(CNGE_2026_M4_Secc1!$CZ$43:$CZ$102,3)=0)),0,1)</f>
        <v>0</v>
      </c>
      <c r="AI172">
        <f>IF(OR($S$106=0,$S$106="NS",$S$106="NA",COUNTIF(CNGE_2026_M4_Secc1!$CZ$43:$CZ$102,0)=60,AND(COUNTIF(CNGE_2026_M4_Secc1!$CZ$43:$CZ$102,1)&gt;0,COUNTIF(CNGE_2026_M4_Secc1!$CZ$43:$CZ$102,2)=0,COUNTIF(CNGE_2026_M4_Secc1!$CZ$43:$CZ$102,3)=0)),3,0)</f>
        <v>3</v>
      </c>
      <c r="AJ172">
        <f t="shared" si="11"/>
        <v>0</v>
      </c>
      <c r="AK172">
        <f t="shared" si="12"/>
        <v>0</v>
      </c>
      <c r="AL172">
        <f t="shared" si="13"/>
        <v>0</v>
      </c>
      <c r="AM172">
        <f t="shared" si="14"/>
        <v>0</v>
      </c>
      <c r="AO172" s="1">
        <f t="shared" si="15"/>
        <v>0</v>
      </c>
      <c r="AP172" s="1" cm="1">
        <f t="array" ref="AP172">IF(AND(COUNTA($M$170:$R$181)&gt;1,AI172=0),IF(OR(M172={"NS","NA"},$S$106={"NS","NA"}),0,IF(M172&lt;=$S$106,0,1)),0)</f>
        <v>0</v>
      </c>
      <c r="AR172" s="1">
        <f>$M$172</f>
        <v>0</v>
      </c>
    </row>
    <row r="173" spans="1:44" ht="15" customHeight="1">
      <c r="A173" s="25"/>
      <c r="B173" s="58"/>
      <c r="C173" s="55" t="s">
        <v>5018</v>
      </c>
      <c r="D173" s="817" t="s">
        <v>5097</v>
      </c>
      <c r="E173" s="757"/>
      <c r="F173" s="757"/>
      <c r="G173" s="757"/>
      <c r="H173" s="757"/>
      <c r="I173" s="757"/>
      <c r="J173" s="757"/>
      <c r="K173" s="757"/>
      <c r="L173" s="758"/>
      <c r="M173" s="839"/>
      <c r="N173" s="840"/>
      <c r="O173" s="840"/>
      <c r="P173" s="840"/>
      <c r="Q173" s="840"/>
      <c r="R173" s="841"/>
      <c r="S173" s="839"/>
      <c r="T173" s="840"/>
      <c r="U173" s="840"/>
      <c r="V173" s="840"/>
      <c r="W173" s="840"/>
      <c r="X173" s="841"/>
      <c r="Y173" s="839"/>
      <c r="Z173" s="840"/>
      <c r="AA173" s="840"/>
      <c r="AB173" s="840"/>
      <c r="AC173" s="840"/>
      <c r="AD173" s="841"/>
      <c r="AF173"/>
      <c r="AG173">
        <f>IF(OR($S$106=0,$S$106="NS",$S$106="NA",COUNTIF(CNGE_2026_M4_Secc1!$DA$43:$DA$102,0)=60,AND(COUNTIF(CNGE_2026_M4_Secc1!$DA$43:$DA$102,1)&gt;0,COUNTIF(CNGE_2026_M4_Secc1!$DA$43:$DA$102,2)=0,COUNTIF(CNGE_2026_M4_Secc1!$DA$43:$DA$102,3)=0)),IF(COUNTA($M173)=0,0,1),0)</f>
        <v>0</v>
      </c>
      <c r="AH173">
        <f>IF(OR(COUNTIF(CNGE_2026_M4_Secc1!$DA$43:$DA$102,0)=60,AND(COUNTIF(CNGE_2026_M4_Secc1!$DA$43:$DA$102,1)&gt;0,COUNTIF(CNGE_2026_M4_Secc1!$DA$43:$DA$102,2)=0,COUNTIF(CNGE_2026_M4_Secc1!$DA$43:$DA$102,3)=0)),0,1)</f>
        <v>0</v>
      </c>
      <c r="AI173">
        <f>IF(OR($S$106=0,$S$106="NS",$S$106="NA",COUNTIF(CNGE_2026_M4_Secc1!$DA$43:$DA$102,0)=60,AND(COUNTIF(CNGE_2026_M4_Secc1!$DA$43:$DA$102,1)&gt;0,COUNTIF(CNGE_2026_M4_Secc1!$DA$43:$DA$102,2)=0,COUNTIF(CNGE_2026_M4_Secc1!$DA$43:$DA$102,3)=0)),1,0)</f>
        <v>1</v>
      </c>
      <c r="AJ173"/>
      <c r="AK173"/>
      <c r="AL173"/>
      <c r="AM173"/>
      <c r="AO173" s="1">
        <f t="shared" si="15"/>
        <v>0</v>
      </c>
      <c r="AP173" s="1" cm="1">
        <f t="array" ref="AP173">IF(AND(COUNTA($M$170:$R$181)&gt;1,AI173=0),IF(OR(M173={"NS","NA"},$S$106={"NS","NA"}),0,IF(M173&lt;=$S$106,0,1)),0)</f>
        <v>0</v>
      </c>
      <c r="AR173" s="1">
        <f>$M$173</f>
        <v>0</v>
      </c>
    </row>
    <row r="174" spans="1:44" ht="15" customHeight="1">
      <c r="A174" s="25"/>
      <c r="B174" s="58"/>
      <c r="C174" s="55" t="s">
        <v>5020</v>
      </c>
      <c r="D174" s="817" t="s">
        <v>5098</v>
      </c>
      <c r="E174" s="757"/>
      <c r="F174" s="757"/>
      <c r="G174" s="757"/>
      <c r="H174" s="757"/>
      <c r="I174" s="757"/>
      <c r="J174" s="757"/>
      <c r="K174" s="757"/>
      <c r="L174" s="758"/>
      <c r="M174" s="839"/>
      <c r="N174" s="840"/>
      <c r="O174" s="840"/>
      <c r="P174" s="840"/>
      <c r="Q174" s="840"/>
      <c r="R174" s="841"/>
      <c r="S174" s="839"/>
      <c r="T174" s="840"/>
      <c r="U174" s="840"/>
      <c r="V174" s="840"/>
      <c r="W174" s="840"/>
      <c r="X174" s="841"/>
      <c r="Y174" s="839"/>
      <c r="Z174" s="840"/>
      <c r="AA174" s="840"/>
      <c r="AB174" s="840"/>
      <c r="AC174" s="840"/>
      <c r="AD174" s="841"/>
      <c r="AF174"/>
      <c r="AG174">
        <f>IF(OR($S$106=0,$S$106="NS",$S$106="NA",COUNTIF(CNGE_2026_M4_Secc1!$DB$43:$DB$102,0)=60,AND(COUNTIF(CNGE_2026_M4_Secc1!$DB$43:$DB$102,1)&gt;0,COUNTIF(CNGE_2026_M4_Secc1!$DB$43:$DB$102,2)=0,COUNTIF(CNGE_2026_M4_Secc1!$DB$43:$DB$102,3)=0)),IF(COUNTA($M174:$AD174)=0,0,1),0)</f>
        <v>0</v>
      </c>
      <c r="AH174">
        <f>IF(OR(COUNTIF(CNGE_2026_M4_Secc1!$DB$43:$DB$102,0)=60,AND(COUNTIF(CNGE_2026_M4_Secc1!$DB$43:$DB$102,1)&gt;0,COUNTIF(CNGE_2026_M4_Secc1!$DB$43:$DB$102,2)=0,COUNTIF(CNGE_2026_M4_Secc1!$DB$43:$DB$102,3)=0)),0,1)</f>
        <v>0</v>
      </c>
      <c r="AI174">
        <f>IF(OR($S$106=0,$S$106="NS",$S$106="NA",COUNTIF(CNGE_2026_M4_Secc1!$DB$43:$DB$102,0)=60,AND(COUNTIF(CNGE_2026_M4_Secc1!$DB$43:$DB$102,1)&gt;0,COUNTIF(CNGE_2026_M4_Secc1!$DB$43:$DB$102,2)=0,COUNTIF(CNGE_2026_M4_Secc1!$DB$43:$DB$102,3)=0)),3,0)</f>
        <v>3</v>
      </c>
      <c r="AJ174">
        <f t="shared" si="11"/>
        <v>0</v>
      </c>
      <c r="AK174">
        <f t="shared" si="12"/>
        <v>0</v>
      </c>
      <c r="AL174">
        <f t="shared" si="13"/>
        <v>0</v>
      </c>
      <c r="AM174">
        <f t="shared" si="14"/>
        <v>0</v>
      </c>
      <c r="AO174" s="1">
        <f t="shared" si="15"/>
        <v>0</v>
      </c>
      <c r="AP174" s="1" cm="1">
        <f t="array" ref="AP174">IF(AND(COUNTA($M$170:$R$181)&gt;1,AI174=0),IF(OR(M174={"NS","NA"},$S$106={"NS","NA"}),0,IF(M174&lt;=$S$106,0,1)),0)</f>
        <v>0</v>
      </c>
      <c r="AR174" s="1">
        <f>$M$174</f>
        <v>0</v>
      </c>
    </row>
    <row r="175" spans="1:44" ht="15" customHeight="1">
      <c r="A175" s="25"/>
      <c r="B175" s="58"/>
      <c r="C175" s="55" t="s">
        <v>5022</v>
      </c>
      <c r="D175" s="817" t="s">
        <v>5099</v>
      </c>
      <c r="E175" s="757"/>
      <c r="F175" s="757"/>
      <c r="G175" s="757"/>
      <c r="H175" s="757"/>
      <c r="I175" s="757"/>
      <c r="J175" s="757"/>
      <c r="K175" s="757"/>
      <c r="L175" s="758"/>
      <c r="M175" s="839"/>
      <c r="N175" s="840"/>
      <c r="O175" s="840"/>
      <c r="P175" s="840"/>
      <c r="Q175" s="840"/>
      <c r="R175" s="841"/>
      <c r="S175" s="839"/>
      <c r="T175" s="840"/>
      <c r="U175" s="840"/>
      <c r="V175" s="840"/>
      <c r="W175" s="840"/>
      <c r="X175" s="841"/>
      <c r="Y175" s="839"/>
      <c r="Z175" s="840"/>
      <c r="AA175" s="840"/>
      <c r="AB175" s="840"/>
      <c r="AC175" s="840"/>
      <c r="AD175" s="841"/>
      <c r="AF175"/>
      <c r="AG175">
        <f>IF(OR($S$106=0,$S$106="NS",$S$106="NA",COUNTIF(CNGE_2026_M4_Secc1!$DC$43:$DC$102,0)=60,AND(COUNTIF(CNGE_2026_M4_Secc1!$DC$43:$DC$102,1)&gt;0,COUNTIF(CNGE_2026_M4_Secc1!$DC$43:$DC$102,2)=0,COUNTIF(CNGE_2026_M4_Secc1!$DC$43:$DC$102,3)=0)),IF(COUNTA($M175:$AD175)=0,0,1),0)</f>
        <v>0</v>
      </c>
      <c r="AH175">
        <f>IF(OR(COUNTIF(CNGE_2026_M4_Secc1!$DC$43:$DC$102,0)=60,AND(COUNTIF(CNGE_2026_M4_Secc1!$DC$43:$DC$102,1)&gt;0,COUNTIF(CNGE_2026_M4_Secc1!$DC$43:$DC$102,2)=0,COUNTIF(CNGE_2026_M4_Secc1!$DC$43:$DC$102,3)=0)),0,1)</f>
        <v>0</v>
      </c>
      <c r="AI175">
        <f>IF(OR($S$106=0,$S$106="NS",$S$106="NA",COUNTIF(CNGE_2026_M4_Secc1!$DC$43:$DC$102,0)=60,AND(COUNTIF(CNGE_2026_M4_Secc1!$DC$43:$DC$102,1)&gt;0,COUNTIF(CNGE_2026_M4_Secc1!$DC$43:$DC$102,2)=0,COUNTIF(CNGE_2026_M4_Secc1!$DC$43:$DC$102,3)=0)),3,0)</f>
        <v>3</v>
      </c>
      <c r="AJ175">
        <f t="shared" si="11"/>
        <v>0</v>
      </c>
      <c r="AK175">
        <f t="shared" si="12"/>
        <v>0</v>
      </c>
      <c r="AL175">
        <f t="shared" si="13"/>
        <v>0</v>
      </c>
      <c r="AM175">
        <f t="shared" si="14"/>
        <v>0</v>
      </c>
      <c r="AO175" s="1">
        <f t="shared" si="15"/>
        <v>0</v>
      </c>
      <c r="AP175" s="1" cm="1">
        <f t="array" ref="AP175">IF(AND(COUNTA($M$170:$R$181)&gt;1,AI175=0),IF(OR(M175={"NS","NA"},$S$106={"NS","NA"}),0,IF(M175&lt;=$S$106,0,1)),0)</f>
        <v>0</v>
      </c>
      <c r="AR175" s="1">
        <f>$M$175</f>
        <v>0</v>
      </c>
    </row>
    <row r="176" spans="1:44" ht="15" customHeight="1">
      <c r="A176" s="25"/>
      <c r="B176" s="58"/>
      <c r="C176" s="55" t="s">
        <v>5024</v>
      </c>
      <c r="D176" s="817" t="s">
        <v>5100</v>
      </c>
      <c r="E176" s="757"/>
      <c r="F176" s="757"/>
      <c r="G176" s="757"/>
      <c r="H176" s="757"/>
      <c r="I176" s="757"/>
      <c r="J176" s="757"/>
      <c r="K176" s="757"/>
      <c r="L176" s="758"/>
      <c r="M176" s="839"/>
      <c r="N176" s="840"/>
      <c r="O176" s="840"/>
      <c r="P176" s="840"/>
      <c r="Q176" s="840"/>
      <c r="R176" s="841"/>
      <c r="S176" s="839"/>
      <c r="T176" s="840"/>
      <c r="U176" s="840"/>
      <c r="V176" s="840"/>
      <c r="W176" s="840"/>
      <c r="X176" s="841"/>
      <c r="Y176" s="839"/>
      <c r="Z176" s="840"/>
      <c r="AA176" s="840"/>
      <c r="AB176" s="840"/>
      <c r="AC176" s="840"/>
      <c r="AD176" s="841"/>
      <c r="AF176"/>
      <c r="AG176">
        <f>IF(OR($S$106=0,$S$106="NS",$S$106="NA",COUNTIF(CNGE_2026_M4_Secc1!$DD$43:$DD$102,0)=60,AND(COUNTIF(CNGE_2026_M4_Secc1!$DD$43:$DD$102,1)&gt;0,COUNTIF(CNGE_2026_M4_Secc1!$DD$43:$DD$102,2)=0,COUNTIF(CNGE_2026_M4_Secc1!$DD$43:$DD$102,3)=0)),IF(COUNTA($M176)=0,0,1),0)</f>
        <v>0</v>
      </c>
      <c r="AH176">
        <f>IF(OR(COUNTIF(CNGE_2026_M4_Secc1!$DD$43:$DD$102,0)=60,AND(COUNTIF(CNGE_2026_M4_Secc1!$DD$43:$DD$102,1)&gt;0,COUNTIF(CNGE_2026_M4_Secc1!$DD$43:$DD$102,2)=0,COUNTIF(CNGE_2026_M4_Secc1!$DD$43:$DD$102,3)=0)),0,1)</f>
        <v>0</v>
      </c>
      <c r="AI176">
        <f>IF(OR($S$106=0,$S$106="NS",$S$106="NA",COUNTIF(CNGE_2026_M4_Secc1!$DD$43:$DD$102,0)=60,AND(COUNTIF(CNGE_2026_M4_Secc1!$DD$43:$DD$102,1)&gt;0,COUNTIF(CNGE_2026_M4_Secc1!$DD$43:$DD$102,2)=0,COUNTIF(CNGE_2026_M4_Secc1!$DD$43:$DD$102,3)=0)),1,0)</f>
        <v>1</v>
      </c>
      <c r="AJ176"/>
      <c r="AK176"/>
      <c r="AL176"/>
      <c r="AM176"/>
      <c r="AO176" s="1">
        <f t="shared" si="15"/>
        <v>0</v>
      </c>
      <c r="AP176" s="1" cm="1">
        <f t="array" ref="AP176">IF(AND(COUNTA($M$170:$R$181)&gt;1,AI176=0),IF(OR(M176={"NS","NA"},$S$106={"NS","NA"}),0,IF(M176&lt;=$S$106,0,1)),0)</f>
        <v>0</v>
      </c>
      <c r="AR176" s="1">
        <f>$M$176</f>
        <v>0</v>
      </c>
    </row>
    <row r="177" spans="1:44" ht="15" customHeight="1">
      <c r="A177" s="25"/>
      <c r="B177" s="58"/>
      <c r="C177" s="55" t="s">
        <v>5026</v>
      </c>
      <c r="D177" s="817" t="s">
        <v>5101</v>
      </c>
      <c r="E177" s="757"/>
      <c r="F177" s="757"/>
      <c r="G177" s="757"/>
      <c r="H177" s="757"/>
      <c r="I177" s="757"/>
      <c r="J177" s="757"/>
      <c r="K177" s="757"/>
      <c r="L177" s="758"/>
      <c r="M177" s="839"/>
      <c r="N177" s="840"/>
      <c r="O177" s="840"/>
      <c r="P177" s="840"/>
      <c r="Q177" s="840"/>
      <c r="R177" s="841"/>
      <c r="S177" s="839"/>
      <c r="T177" s="840"/>
      <c r="U177" s="840"/>
      <c r="V177" s="840"/>
      <c r="W177" s="840"/>
      <c r="X177" s="841"/>
      <c r="Y177" s="839"/>
      <c r="Z177" s="840"/>
      <c r="AA177" s="840"/>
      <c r="AB177" s="840"/>
      <c r="AC177" s="840"/>
      <c r="AD177" s="841"/>
      <c r="AF177"/>
      <c r="AG177">
        <f>IF(OR($S$106=0,$S$106="NS",$S$106="NA",COUNTIF(CNGE_2026_M4_Secc1!$DE$43:$DE$102,0)=60,AND(COUNTIF(CNGE_2026_M4_Secc1!$DE$43:$DE$102,1)&gt;0,COUNTIF(CNGE_2026_M4_Secc1!$DE$43:$DE$102,2)=0,COUNTIF(CNGE_2026_M4_Secc1!$DE$43:$DE$102,3)=0)),IF(COUNTA($M177)=0,0,1),0)</f>
        <v>0</v>
      </c>
      <c r="AH177">
        <f>IF(OR(COUNTIF(CNGE_2026_M4_Secc1!$DE$43:$DE$102,0)=60,AND(COUNTIF(CNGE_2026_M4_Secc1!$DE$43:$DE$102,1)&gt;0,COUNTIF(CNGE_2026_M4_Secc1!$DE$43:$DE$102,2)=0,COUNTIF(CNGE_2026_M4_Secc1!$DE$43:$DE$102,3)=0)),0,1)</f>
        <v>0</v>
      </c>
      <c r="AI177">
        <f>IF(OR($S$106=0,$S$106="NS",$S$106="NA",COUNTIF(CNGE_2026_M4_Secc1!$DE$43:$DE$102,0)=60,AND(COUNTIF(CNGE_2026_M4_Secc1!$DE$43:$DE$102,1)&gt;0,COUNTIF(CNGE_2026_M4_Secc1!$DE$43:$DE$102,2)=0,COUNTIF(CNGE_2026_M4_Secc1!$DE$43:$DE$102,3)=0)),1,0)</f>
        <v>1</v>
      </c>
      <c r="AJ177"/>
      <c r="AK177"/>
      <c r="AL177"/>
      <c r="AM177"/>
      <c r="AO177" s="1">
        <f t="shared" si="15"/>
        <v>0</v>
      </c>
      <c r="AP177" s="1" cm="1">
        <f t="array" ref="AP177">IF(AND(COUNTA($M$170:$R$181)&gt;1,AI177=0),IF(OR(M177={"NS","NA"},$S$106={"NS","NA"}),0,IF(M177&lt;=$S$106,0,1)),0)</f>
        <v>0</v>
      </c>
      <c r="AR177" s="1">
        <f>$M$177</f>
        <v>0</v>
      </c>
    </row>
    <row r="178" spans="1:44" ht="15" customHeight="1">
      <c r="A178" s="25"/>
      <c r="B178" s="58"/>
      <c r="C178" s="55" t="s">
        <v>5028</v>
      </c>
      <c r="D178" s="817" t="s">
        <v>5102</v>
      </c>
      <c r="E178" s="757"/>
      <c r="F178" s="757"/>
      <c r="G178" s="757"/>
      <c r="H178" s="757"/>
      <c r="I178" s="757"/>
      <c r="J178" s="757"/>
      <c r="K178" s="757"/>
      <c r="L178" s="758"/>
      <c r="M178" s="839"/>
      <c r="N178" s="840"/>
      <c r="O178" s="840"/>
      <c r="P178" s="840"/>
      <c r="Q178" s="840"/>
      <c r="R178" s="841"/>
      <c r="S178" s="839"/>
      <c r="T178" s="840"/>
      <c r="U178" s="840"/>
      <c r="V178" s="840"/>
      <c r="W178" s="840"/>
      <c r="X178" s="841"/>
      <c r="Y178" s="839"/>
      <c r="Z178" s="840"/>
      <c r="AA178" s="840"/>
      <c r="AB178" s="840"/>
      <c r="AC178" s="840"/>
      <c r="AD178" s="841"/>
      <c r="AF178"/>
      <c r="AG178">
        <f>IF(OR($S$106=0,$S$106="NS",$S$106="NA",COUNTIF(CNGE_2026_M4_Secc1!$DF$43:$DF$102,0)=60,AND(COUNTIF(CNGE_2026_M4_Secc1!$DF$43:$DF$102,1)&gt;0,COUNTIF(CNGE_2026_M4_Secc1!$DF$43:$DF$102,2)=0,COUNTIF(CNGE_2026_M4_Secc1!$DF$43:$DF$102,3)=0)),IF(COUNTA($M178:$AD178)=0,0,1),0)</f>
        <v>0</v>
      </c>
      <c r="AH178">
        <f>IF(OR(COUNTIF(CNGE_2026_M4_Secc1!$DF$43:$DF$102,0)=60,AND(COUNTIF(CNGE_2026_M4_Secc1!$DF$43:$DF$102,1)&gt;0,COUNTIF(CNGE_2026_M4_Secc1!$DF$43:$DF$102,2)=0,COUNTIF(CNGE_2026_M4_Secc1!$DF$43:$DF$102,3)=0)),0,1)</f>
        <v>0</v>
      </c>
      <c r="AI178">
        <f>IF(OR($S$106=0,$S$106="NS",$S$106="NA",COUNTIF(CNGE_2026_M4_Secc1!$DF$43:$DF$102,0)=60,AND(COUNTIF(CNGE_2026_M4_Secc1!$DF$43:$DF$102,1)&gt;0,COUNTIF(CNGE_2026_M4_Secc1!$DF$43:$DF$102,2)=0,COUNTIF(CNGE_2026_M4_Secc1!$DF$43:$DF$102,3)=0)),3,0)</f>
        <v>3</v>
      </c>
      <c r="AJ178">
        <f t="shared" si="11"/>
        <v>0</v>
      </c>
      <c r="AK178">
        <f t="shared" si="12"/>
        <v>0</v>
      </c>
      <c r="AL178">
        <f t="shared" si="13"/>
        <v>0</v>
      </c>
      <c r="AM178">
        <f t="shared" si="14"/>
        <v>0</v>
      </c>
      <c r="AO178" s="1">
        <f t="shared" si="15"/>
        <v>0</v>
      </c>
      <c r="AP178" s="1" cm="1">
        <f t="array" ref="AP178">IF(AND(COUNTA($M$170:$R$181)&gt;1,AI178=0),IF(OR(M178={"NS","NA"},$S$106={"NS","NA"}),0,IF(M178&lt;=$S$106,0,1)),0)</f>
        <v>0</v>
      </c>
      <c r="AR178" s="1">
        <f>$M$178</f>
        <v>0</v>
      </c>
    </row>
    <row r="179" spans="1:44" ht="15" customHeight="1">
      <c r="A179" s="25"/>
      <c r="B179" s="58"/>
      <c r="C179" s="55" t="s">
        <v>5029</v>
      </c>
      <c r="D179" s="817" t="s">
        <v>5103</v>
      </c>
      <c r="E179" s="757"/>
      <c r="F179" s="757"/>
      <c r="G179" s="757"/>
      <c r="H179" s="757"/>
      <c r="I179" s="757"/>
      <c r="J179" s="757"/>
      <c r="K179" s="757"/>
      <c r="L179" s="758"/>
      <c r="M179" s="839"/>
      <c r="N179" s="840"/>
      <c r="O179" s="840"/>
      <c r="P179" s="840"/>
      <c r="Q179" s="840"/>
      <c r="R179" s="841"/>
      <c r="S179" s="839"/>
      <c r="T179" s="840"/>
      <c r="U179" s="840"/>
      <c r="V179" s="840"/>
      <c r="W179" s="840"/>
      <c r="X179" s="841"/>
      <c r="Y179" s="839"/>
      <c r="Z179" s="840"/>
      <c r="AA179" s="840"/>
      <c r="AB179" s="840"/>
      <c r="AC179" s="840"/>
      <c r="AD179" s="841"/>
      <c r="AF179"/>
      <c r="AG179">
        <f>IF(OR($S$106=0,$S$106="NS",$S$106="NA",COUNTIF(CNGE_2026_M4_Secc1!$DG$43:$DG$102,0)=60,AND(COUNTIF(CNGE_2026_M4_Secc1!$DG$43:$DG$102,1)&gt;0,COUNTIF(CNGE_2026_M4_Secc1!$DG$43:$DG$102,2)=0,COUNTIF(CNGE_2026_M4_Secc1!$DG$43:$DG$102,3)=0)),IF(COUNTA($M179)=0,0,1),0)</f>
        <v>0</v>
      </c>
      <c r="AH179">
        <f>IF(OR(COUNTIF(CNGE_2026_M4_Secc1!$DG$43:$DG$102,0)=60,AND(COUNTIF(CNGE_2026_M4_Secc1!$DG$43:$DG$102,1)&gt;0,COUNTIF(CNGE_2026_M4_Secc1!$DG$43:$DG$102,2)=0,COUNTIF(CNGE_2026_M4_Secc1!$DG$43:$DG$102,3)=0)),0,1)</f>
        <v>0</v>
      </c>
      <c r="AI179">
        <f>IF(OR($S$106=0,$S$106="NS",$S$106="NA",COUNTIF(CNGE_2026_M4_Secc1!$DG$43:$DG$102,0)=60,AND(COUNTIF(CNGE_2026_M4_Secc1!$DG$43:$DG$102,1)&gt;0,COUNTIF(CNGE_2026_M4_Secc1!$DG$43:$DG$102,2)=0,COUNTIF(CNGE_2026_M4_Secc1!$DG$43:$DG$102,3)=0)),1,0)</f>
        <v>1</v>
      </c>
      <c r="AJ179"/>
      <c r="AK179"/>
      <c r="AL179"/>
      <c r="AM179"/>
      <c r="AO179" s="1">
        <f t="shared" si="15"/>
        <v>0</v>
      </c>
      <c r="AP179" s="1" cm="1">
        <f t="array" ref="AP179">IF(AND(COUNTA($M$170:$R$181)&gt;1,AI179=0),IF(OR(M179={"NS","NA"},$S$106={"NS","NA"}),0,IF(M179&lt;=$S$106,0,1)),0)</f>
        <v>0</v>
      </c>
      <c r="AR179" s="1">
        <f>$M$179</f>
        <v>0</v>
      </c>
    </row>
    <row r="180" spans="1:44" ht="15" customHeight="1">
      <c r="A180" s="25"/>
      <c r="B180" s="58"/>
      <c r="C180" s="55" t="s">
        <v>5031</v>
      </c>
      <c r="D180" s="817" t="s">
        <v>5593</v>
      </c>
      <c r="E180" s="757"/>
      <c r="F180" s="757"/>
      <c r="G180" s="757"/>
      <c r="H180" s="757"/>
      <c r="I180" s="757"/>
      <c r="J180" s="757"/>
      <c r="K180" s="757"/>
      <c r="L180" s="758"/>
      <c r="M180" s="839"/>
      <c r="N180" s="840"/>
      <c r="O180" s="840"/>
      <c r="P180" s="840"/>
      <c r="Q180" s="840"/>
      <c r="R180" s="841"/>
      <c r="S180" s="839"/>
      <c r="T180" s="840"/>
      <c r="U180" s="840"/>
      <c r="V180" s="840"/>
      <c r="W180" s="840"/>
      <c r="X180" s="841"/>
      <c r="Y180" s="839"/>
      <c r="Z180" s="840"/>
      <c r="AA180" s="840"/>
      <c r="AB180" s="840"/>
      <c r="AC180" s="840"/>
      <c r="AD180" s="841"/>
      <c r="AF180"/>
      <c r="AG180">
        <f>IF(OR($S$106=0,$S$106="NS",$S$106="NA",COUNTIF(CNGE_2026_M4_Secc1!$DH$43:$DH$102,0)=60,AND(COUNTIF(CNGE_2026_M4_Secc1!$DH$43:$DH$102,1)&gt;0,COUNTIF(CNGE_2026_M4_Secc1!$DH$43:$DH$102,2)=0,COUNTIF(CNGE_2026_M4_Secc1!$DH$43:$DH$102,3)=0)),IF(COUNTA($M180:$AD180)=0,0,1),0)</f>
        <v>0</v>
      </c>
      <c r="AH180">
        <f>IF(OR(COUNTIF(CNGE_2026_M4_Secc1!$DH$43:$DH$102,0)=60,AND(COUNTIF(CNGE_2026_M4_Secc1!$DH$43:$DH$102,1)&gt;0,COUNTIF(CNGE_2026_M4_Secc1!$DH$43:$DH$102,2)=0,COUNTIF(CNGE_2026_M4_Secc1!$DH$43:$DH$102,3)=0)),0,1)</f>
        <v>0</v>
      </c>
      <c r="AI180">
        <f>IF(OR($S$106=0,$S$106="NS",$S$106="NA",COUNTIF(CNGE_2026_M4_Secc1!$DH$43:$DH$102,0)=60,AND(COUNTIF(CNGE_2026_M4_Secc1!$DH$43:$DH$102,1)&gt;0,COUNTIF(CNGE_2026_M4_Secc1!$DH$43:$DH$102,2)=0,COUNTIF(CNGE_2026_M4_Secc1!$DH$43:$DH$102,3)=0)),3,0)</f>
        <v>3</v>
      </c>
      <c r="AJ180">
        <f t="shared" si="11"/>
        <v>0</v>
      </c>
      <c r="AK180">
        <f t="shared" si="12"/>
        <v>0</v>
      </c>
      <c r="AL180">
        <f t="shared" si="13"/>
        <v>0</v>
      </c>
      <c r="AM180">
        <f t="shared" si="14"/>
        <v>0</v>
      </c>
      <c r="AO180" s="1">
        <f t="shared" si="15"/>
        <v>0</v>
      </c>
      <c r="AP180" s="1" cm="1">
        <f t="array" ref="AP180">IF(AND(COUNTA($M$170:$R$181)&gt;1,AI180=0),IF(OR(M180={"NS","NA"},$S$106={"NS","NA"}),0,IF(M180&lt;=$S$106,0,1)),0)</f>
        <v>0</v>
      </c>
      <c r="AR180" s="1">
        <f>$M$180</f>
        <v>0</v>
      </c>
    </row>
    <row r="181" spans="1:44" ht="15" customHeight="1">
      <c r="A181" s="25"/>
      <c r="B181" s="58"/>
      <c r="C181" s="55" t="s">
        <v>5032</v>
      </c>
      <c r="D181" s="817" t="s">
        <v>5106</v>
      </c>
      <c r="E181" s="757"/>
      <c r="F181" s="757"/>
      <c r="G181" s="757"/>
      <c r="H181" s="757"/>
      <c r="I181" s="757"/>
      <c r="J181" s="757"/>
      <c r="K181" s="757"/>
      <c r="L181" s="758"/>
      <c r="M181" s="839"/>
      <c r="N181" s="840"/>
      <c r="O181" s="840"/>
      <c r="P181" s="840"/>
      <c r="Q181" s="840"/>
      <c r="R181" s="841"/>
      <c r="S181" s="839"/>
      <c r="T181" s="840"/>
      <c r="U181" s="840"/>
      <c r="V181" s="840"/>
      <c r="W181" s="840"/>
      <c r="X181" s="841"/>
      <c r="Y181" s="839"/>
      <c r="Z181" s="840"/>
      <c r="AA181" s="840"/>
      <c r="AB181" s="840"/>
      <c r="AC181" s="840"/>
      <c r="AD181" s="841"/>
      <c r="AF181" s="27"/>
      <c r="AG181" s="27">
        <f>IF(OR($S$106=0,$S$106="NS",$S$106="NA",COUNTIF(CNGE_2026_M4_Secc1!$DI$43:$DI$102,0)=60,AND(COUNTIF(CNGE_2026_M4_Secc1!$DI$43:$DI$102,1)&gt;0,COUNTIF(CNGE_2026_M4_Secc1!$DI$43:$DI$102,2)=0,COUNTIF(CNGE_2026_M4_Secc1!$DI$43:$DI$102,3)=0)),IF(COUNTA($M181:$AD181)=0,0,1),0)</f>
        <v>0</v>
      </c>
      <c r="AH181" s="27">
        <f>IF(OR(COUNTIF(CNGE_2026_M4_Secc1!$DI$43:$DI$102,0)=60,AND(COUNTIF(CNGE_2026_M4_Secc1!$DI$43:$DI$102,1)&gt;0,COUNTIF(CNGE_2026_M4_Secc1!$DI$43:$DI$102,2)=0,COUNTIF(CNGE_2026_M4_Secc1!$DI$43:$DI$102,3)=0)),0,1)</f>
        <v>0</v>
      </c>
      <c r="AI181" s="54">
        <f>IF(OR($S$106=0,$S$106="NS",$S$106="NA",COUNTIF(CNGE_2026_M4_Secc1!$DI$43:$DI$102,0)=60,AND(COUNTIF(CNGE_2026_M4_Secc1!$DI$43:$DI$102,1)&gt;0,COUNTIF(CNGE_2026_M4_Secc1!$DI$43:$DI$102,2)=0,COUNTIF(CNGE_2026_M4_Secc1!$DI$43:$DI$102,3)=0)),3,0)</f>
        <v>3</v>
      </c>
      <c r="AJ181">
        <f>M181</f>
        <v>0</v>
      </c>
      <c r="AK181">
        <f>COUNTIF(S181:AD181,"NS")</f>
        <v>0</v>
      </c>
      <c r="AL181" s="634">
        <f>SUM(S181:AD181)</f>
        <v>0</v>
      </c>
      <c r="AM181">
        <f>IF(COUNTIF(M181:AD181,"NA")=3,0,IF(OR(AND(AJ181=0,AK181&gt;0),AND(AJ181="NS",AL181&gt;0), AND(AJ181="NS", AK181=0,AL181=0)), 1, IF(OR(AND(AJ181&gt;0,AK181&gt;1,AJ181&gt;AL181), AND(AJ181="NS",AK181=2), AND(AJ181="NS",AL181=0,AK181&gt;0),AJ181=AL181), 0, 1)))</f>
        <v>0</v>
      </c>
      <c r="AO181" s="1">
        <f>IF(AND(COUNTA($M$170:$R$181)=1,AI181=0),IF(M181=$S$106,0,1),0)</f>
        <v>0</v>
      </c>
      <c r="AP181" s="1" cm="1">
        <f t="array" ref="AP181">IF(AND(COUNTA($M$170:$R$181)&gt;1,AI181=0),IF(OR(M181={"NS","NA"},$S$106={"NS","NA"}),0,IF(M181&lt;=$S$106,0,1)),0)</f>
        <v>0</v>
      </c>
      <c r="AR181" s="1">
        <f>$M$181</f>
        <v>0</v>
      </c>
    </row>
    <row r="182" spans="1:44" ht="15" customHeight="1">
      <c r="A182" s="25"/>
      <c r="B182" s="58"/>
      <c r="C182" s="61"/>
      <c r="D182" s="11"/>
      <c r="E182" s="11"/>
      <c r="F182" s="11"/>
      <c r="G182" s="11"/>
      <c r="H182" s="11"/>
      <c r="I182" s="11"/>
      <c r="J182" s="11"/>
      <c r="K182" s="11"/>
      <c r="L182" s="11"/>
      <c r="M182" s="66"/>
      <c r="N182" s="66"/>
      <c r="O182" s="66"/>
      <c r="P182" s="66"/>
      <c r="Q182" s="66"/>
      <c r="R182" s="66"/>
      <c r="S182" s="66"/>
      <c r="T182" s="66"/>
      <c r="U182" s="66"/>
      <c r="V182" s="66"/>
      <c r="W182" s="66"/>
      <c r="X182" s="66"/>
      <c r="Y182" s="66"/>
      <c r="Z182" s="66"/>
      <c r="AA182" s="66"/>
      <c r="AB182" s="66"/>
      <c r="AC182" s="66"/>
      <c r="AD182" s="66"/>
      <c r="AF182" s="27"/>
      <c r="AG182" s="465">
        <f>SUM(AG170:AG181)</f>
        <v>0</v>
      </c>
      <c r="AH182" s="467">
        <f>SUM(AH170:AH181)</f>
        <v>0</v>
      </c>
      <c r="AI182" s="467">
        <f>SUM(AI170:AI181)</f>
        <v>28</v>
      </c>
      <c r="AM182" s="169">
        <f>SUM(AM170:AM181)</f>
        <v>0</v>
      </c>
      <c r="AO182" s="465">
        <f>SUM(AO170:AO181)</f>
        <v>0</v>
      </c>
      <c r="AP182" s="465">
        <f>SUM(AP170:AP181)</f>
        <v>0</v>
      </c>
    </row>
    <row r="183" spans="1:44" ht="24" customHeight="1">
      <c r="A183" s="25"/>
      <c r="B183" s="52"/>
      <c r="C183" s="1103" t="s">
        <v>5219</v>
      </c>
      <c r="D183" s="883"/>
      <c r="E183" s="883"/>
      <c r="F183" s="883"/>
      <c r="G183" s="883"/>
      <c r="H183" s="883"/>
      <c r="I183" s="883"/>
      <c r="J183" s="883"/>
      <c r="K183" s="883"/>
      <c r="L183" s="883"/>
      <c r="M183" s="883"/>
      <c r="N183" s="883"/>
      <c r="O183" s="883"/>
      <c r="P183" s="883"/>
      <c r="Q183" s="883"/>
      <c r="R183" s="883"/>
      <c r="S183" s="883"/>
      <c r="T183" s="883"/>
      <c r="U183" s="883"/>
      <c r="V183" s="883"/>
      <c r="W183" s="883"/>
      <c r="X183" s="883"/>
      <c r="Y183" s="883"/>
      <c r="Z183" s="883"/>
      <c r="AA183" s="883"/>
      <c r="AB183" s="883"/>
      <c r="AC183" s="883"/>
      <c r="AD183" s="883"/>
      <c r="AJ183" t="s">
        <v>5248</v>
      </c>
      <c r="AK183" s="170">
        <f>SUM(AM182)</f>
        <v>0</v>
      </c>
    </row>
    <row r="184" spans="1:44" ht="60" customHeight="1">
      <c r="A184" s="25"/>
      <c r="B184" s="52"/>
      <c r="C184" s="999"/>
      <c r="D184" s="1000"/>
      <c r="E184" s="1000"/>
      <c r="F184" s="1000"/>
      <c r="G184" s="1000"/>
      <c r="H184" s="1000"/>
      <c r="I184" s="1000"/>
      <c r="J184" s="1000"/>
      <c r="K184" s="1000"/>
      <c r="L184" s="1000"/>
      <c r="M184" s="1000"/>
      <c r="N184" s="1000"/>
      <c r="O184" s="1000"/>
      <c r="P184" s="1000"/>
      <c r="Q184" s="1000"/>
      <c r="R184" s="1000"/>
      <c r="S184" s="1000"/>
      <c r="T184" s="1000"/>
      <c r="U184" s="1000"/>
      <c r="V184" s="1000"/>
      <c r="W184" s="1000"/>
      <c r="X184" s="1000"/>
      <c r="Y184" s="1000"/>
      <c r="Z184" s="1000"/>
      <c r="AA184" s="1000"/>
      <c r="AB184" s="1000"/>
      <c r="AC184" s="1000"/>
      <c r="AD184" s="1001"/>
    </row>
    <row r="185" spans="1:44" ht="15" customHeight="1">
      <c r="A185" s="25"/>
      <c r="B185" s="1060" t="str">
        <f>IF(AF170=0,"","Favor de ingresar toda la información requerida en la pregunta")</f>
        <v/>
      </c>
      <c r="C185" s="1060"/>
      <c r="D185" s="1060"/>
      <c r="E185" s="1060"/>
      <c r="F185" s="1060"/>
      <c r="G185" s="1060"/>
      <c r="H185" s="1060"/>
      <c r="I185" s="1060"/>
      <c r="J185" s="1060"/>
      <c r="K185" s="1060"/>
      <c r="L185" s="1060"/>
      <c r="M185" s="1060"/>
      <c r="N185" s="1060"/>
      <c r="O185" s="1060"/>
      <c r="P185" s="1060"/>
      <c r="Q185" s="1060"/>
      <c r="R185" s="1060"/>
      <c r="S185" s="1060"/>
      <c r="T185" s="1060"/>
      <c r="U185" s="1060"/>
      <c r="V185" s="1060"/>
      <c r="W185" s="1060"/>
      <c r="X185" s="1060"/>
      <c r="Y185" s="1060"/>
      <c r="Z185" s="1060"/>
      <c r="AA185" s="1060"/>
      <c r="AB185" s="1060"/>
      <c r="AC185" s="1060"/>
      <c r="AD185" s="1060"/>
      <c r="AE185" s="1060"/>
    </row>
    <row r="186" spans="1:44" ht="15" customHeight="1">
      <c r="A186" s="25"/>
      <c r="B186" s="888" t="str">
        <f>IF(SUM(COUNTIF(M170:AD181,"NS"))&lt;&gt;0,"Alerta: debido a que cuenta con registros NS, debe proporcionar una justificación en el area de comentarios al final de la pregunta","")</f>
        <v/>
      </c>
      <c r="C186" s="708"/>
      <c r="D186" s="708"/>
      <c r="E186" s="708"/>
      <c r="F186" s="708"/>
      <c r="G186" s="708"/>
      <c r="H186" s="708"/>
      <c r="I186" s="708"/>
      <c r="J186" s="708"/>
      <c r="K186" s="708"/>
      <c r="L186" s="708"/>
      <c r="M186" s="708"/>
      <c r="N186" s="708"/>
      <c r="O186" s="708"/>
      <c r="P186" s="708"/>
      <c r="Q186" s="708"/>
      <c r="R186" s="708"/>
      <c r="S186" s="708"/>
      <c r="T186" s="708"/>
      <c r="U186" s="708"/>
      <c r="V186" s="708"/>
      <c r="W186" s="708"/>
      <c r="X186" s="708"/>
      <c r="Y186" s="708"/>
      <c r="Z186" s="708"/>
      <c r="AA186" s="708"/>
      <c r="AB186" s="708"/>
      <c r="AC186" s="708"/>
      <c r="AD186" s="708"/>
      <c r="AE186" s="733"/>
    </row>
    <row r="187" spans="1:44" ht="15" customHeight="1">
      <c r="A187" s="25"/>
      <c r="B187" s="868" t="str">
        <f>IF(AG182&gt;0,"Revise la información capturada, ya que tiene datos ingresados en celdas que están sombreadas",IF(AK183&gt;0,"Favor de revisar la suma y consistencia de totales y/o subtotales por filas (numéricos y NS)",""))</f>
        <v/>
      </c>
      <c r="C187" s="868"/>
      <c r="D187" s="868"/>
      <c r="E187" s="868"/>
      <c r="F187" s="868"/>
      <c r="G187" s="868"/>
      <c r="H187" s="868"/>
      <c r="I187" s="868"/>
      <c r="J187" s="868"/>
      <c r="K187" s="868"/>
      <c r="L187" s="868"/>
      <c r="M187" s="868"/>
      <c r="N187" s="868"/>
      <c r="O187" s="868"/>
      <c r="P187" s="868"/>
      <c r="Q187" s="868"/>
      <c r="R187" s="868"/>
      <c r="S187" s="868"/>
      <c r="T187" s="868"/>
      <c r="U187" s="868"/>
      <c r="V187" s="868"/>
      <c r="W187" s="868"/>
      <c r="X187" s="868"/>
      <c r="Y187" s="868"/>
      <c r="Z187" s="868"/>
      <c r="AA187" s="868"/>
      <c r="AB187" s="868"/>
      <c r="AC187" s="868"/>
      <c r="AD187" s="868"/>
      <c r="AE187" s="868"/>
    </row>
    <row r="188" spans="1:44" ht="15" customHeight="1">
      <c r="A188" s="25"/>
      <c r="B188" s="1009" t="str">
        <f>IF(AN170&gt;0,"Alerta: debe de proporcionar una justificación de acuerdo a lo establecido en la instrucción 6","")</f>
        <v/>
      </c>
      <c r="C188" s="1009"/>
      <c r="D188" s="1009"/>
      <c r="E188" s="1009"/>
      <c r="F188" s="1009"/>
      <c r="G188" s="1009"/>
      <c r="H188" s="1009"/>
      <c r="I188" s="1009"/>
      <c r="J188" s="1009"/>
      <c r="K188" s="1009"/>
      <c r="L188" s="1009"/>
      <c r="M188" s="1009"/>
      <c r="N188" s="1009"/>
      <c r="O188" s="1009"/>
      <c r="P188" s="1009"/>
      <c r="Q188" s="1009"/>
      <c r="R188" s="1009"/>
      <c r="S188" s="1009"/>
      <c r="T188" s="1009"/>
      <c r="U188" s="1009"/>
      <c r="V188" s="1009"/>
      <c r="W188" s="1009"/>
      <c r="X188" s="1009"/>
      <c r="Y188" s="1009"/>
      <c r="Z188" s="1009"/>
      <c r="AA188" s="1009"/>
      <c r="AB188" s="1009"/>
      <c r="AC188" s="1009"/>
      <c r="AD188" s="1009"/>
      <c r="AE188" s="1009"/>
    </row>
    <row r="189" spans="1:44" ht="15" customHeight="1">
      <c r="A189" s="25"/>
      <c r="B189" s="1009" t="str">
        <f>IF(AO182&gt;0,"Alerta: debe de proporcionar una justificación de acuerdo a lo establecido en la instrucción 7","")</f>
        <v/>
      </c>
      <c r="C189" s="1009"/>
      <c r="D189" s="1009"/>
      <c r="E189" s="1009"/>
      <c r="F189" s="1009"/>
      <c r="G189" s="1009"/>
      <c r="H189" s="1009"/>
      <c r="I189" s="1009"/>
      <c r="J189" s="1009"/>
      <c r="K189" s="1009"/>
      <c r="L189" s="1009"/>
      <c r="M189" s="1009"/>
      <c r="N189" s="1009"/>
      <c r="O189" s="1009"/>
      <c r="P189" s="1009"/>
      <c r="Q189" s="1009"/>
      <c r="R189" s="1009"/>
      <c r="S189" s="1009"/>
      <c r="T189" s="1009"/>
      <c r="U189" s="1009"/>
      <c r="V189" s="1009"/>
      <c r="W189" s="1009"/>
      <c r="X189" s="1009"/>
      <c r="Y189" s="1009"/>
      <c r="Z189" s="1009"/>
      <c r="AA189" s="1009"/>
      <c r="AB189" s="1009"/>
      <c r="AC189" s="1009"/>
      <c r="AD189" s="1009"/>
      <c r="AE189" s="1009"/>
    </row>
    <row r="190" spans="1:44" ht="15" customHeight="1" thickBot="1">
      <c r="A190" s="25"/>
      <c r="B190" s="1009" t="str">
        <f>IF(AP182&gt;0,"Alerta: debe de proporcionar una justificación de acuerdo a lo establecido en la instrucción 8","")</f>
        <v/>
      </c>
      <c r="C190" s="1009"/>
      <c r="D190" s="1009"/>
      <c r="E190" s="1009"/>
      <c r="F190" s="1009"/>
      <c r="G190" s="1009"/>
      <c r="H190" s="1009"/>
      <c r="I190" s="1009"/>
      <c r="J190" s="1009"/>
      <c r="K190" s="1009"/>
      <c r="L190" s="1009"/>
      <c r="M190" s="1009"/>
      <c r="N190" s="1009"/>
      <c r="O190" s="1009"/>
      <c r="P190" s="1009"/>
      <c r="Q190" s="1009"/>
      <c r="R190" s="1009"/>
      <c r="S190" s="1009"/>
      <c r="T190" s="1009"/>
      <c r="U190" s="1009"/>
      <c r="V190" s="1009"/>
      <c r="W190" s="1009"/>
      <c r="X190" s="1009"/>
      <c r="Y190" s="1009"/>
      <c r="Z190" s="1009"/>
      <c r="AA190" s="1009"/>
      <c r="AB190" s="1009"/>
      <c r="AC190" s="1009"/>
      <c r="AD190" s="1009"/>
      <c r="AE190" s="1009"/>
    </row>
    <row r="191" spans="1:44" ht="15" customHeight="1" thickBot="1">
      <c r="A191" s="46"/>
      <c r="B191" s="1097" t="s">
        <v>6533</v>
      </c>
      <c r="C191" s="750"/>
      <c r="D191" s="750"/>
      <c r="E191" s="750"/>
      <c r="F191" s="750"/>
      <c r="G191" s="750"/>
      <c r="H191" s="750"/>
      <c r="I191" s="750"/>
      <c r="J191" s="750"/>
      <c r="K191" s="750"/>
      <c r="L191" s="750"/>
      <c r="M191" s="750"/>
      <c r="N191" s="750"/>
      <c r="O191" s="750"/>
      <c r="P191" s="750"/>
      <c r="Q191" s="750"/>
      <c r="R191" s="750"/>
      <c r="S191" s="750"/>
      <c r="T191" s="750"/>
      <c r="U191" s="750"/>
      <c r="V191" s="750"/>
      <c r="W191" s="750"/>
      <c r="X191" s="750"/>
      <c r="Y191" s="750"/>
      <c r="Z191" s="750"/>
      <c r="AA191" s="750"/>
      <c r="AB191" s="750"/>
      <c r="AC191" s="750"/>
      <c r="AD191" s="770"/>
      <c r="AE191" s="1"/>
    </row>
    <row r="192" spans="1:44" ht="15" customHeight="1">
      <c r="A192" s="25"/>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24" customHeight="1">
      <c r="A193" s="36" t="s">
        <v>6534</v>
      </c>
      <c r="B193" s="880" t="s">
        <v>6535</v>
      </c>
      <c r="C193" s="708"/>
      <c r="D193" s="708"/>
      <c r="E193" s="708"/>
      <c r="F193" s="708"/>
      <c r="G193" s="708"/>
      <c r="H193" s="708"/>
      <c r="I193" s="708"/>
      <c r="J193" s="708"/>
      <c r="K193" s="708"/>
      <c r="L193" s="708"/>
      <c r="M193" s="708"/>
      <c r="N193" s="708"/>
      <c r="O193" s="708"/>
      <c r="P193" s="708"/>
      <c r="Q193" s="708"/>
      <c r="R193" s="708"/>
      <c r="S193" s="708"/>
      <c r="T193" s="708"/>
      <c r="U193" s="708"/>
      <c r="V193" s="708"/>
      <c r="W193" s="708"/>
      <c r="X193" s="708"/>
      <c r="Y193" s="708"/>
      <c r="Z193" s="708"/>
      <c r="AA193" s="708"/>
      <c r="AB193" s="708"/>
      <c r="AC193" s="708"/>
      <c r="AD193" s="708"/>
    </row>
    <row r="194" spans="1:30" ht="36" customHeight="1">
      <c r="A194" s="25"/>
      <c r="B194" s="64"/>
      <c r="C194" s="848" t="s">
        <v>6536</v>
      </c>
      <c r="D194" s="708"/>
      <c r="E194" s="708"/>
      <c r="F194" s="708"/>
      <c r="G194" s="708"/>
      <c r="H194" s="708"/>
      <c r="I194" s="708"/>
      <c r="J194" s="708"/>
      <c r="K194" s="708"/>
      <c r="L194" s="708"/>
      <c r="M194" s="708"/>
      <c r="N194" s="708"/>
      <c r="O194" s="708"/>
      <c r="P194" s="708"/>
      <c r="Q194" s="708"/>
      <c r="R194" s="708"/>
      <c r="S194" s="708"/>
      <c r="T194" s="708"/>
      <c r="U194" s="708"/>
      <c r="V194" s="708"/>
      <c r="W194" s="708"/>
      <c r="X194" s="708"/>
      <c r="Y194" s="708"/>
      <c r="Z194" s="708"/>
      <c r="AA194" s="708"/>
      <c r="AB194" s="708"/>
      <c r="AC194" s="708"/>
      <c r="AD194" s="708"/>
    </row>
    <row r="195" spans="1:30" ht="36" customHeight="1">
      <c r="A195" s="25"/>
      <c r="B195" s="25"/>
      <c r="C195" s="848" t="s">
        <v>6167</v>
      </c>
      <c r="D195" s="708"/>
      <c r="E195" s="708"/>
      <c r="F195" s="708"/>
      <c r="G195" s="708"/>
      <c r="H195" s="708"/>
      <c r="I195" s="708"/>
      <c r="J195" s="708"/>
      <c r="K195" s="708"/>
      <c r="L195" s="708"/>
      <c r="M195" s="708"/>
      <c r="N195" s="708"/>
      <c r="O195" s="708"/>
      <c r="P195" s="708"/>
      <c r="Q195" s="708"/>
      <c r="R195" s="708"/>
      <c r="S195" s="708"/>
      <c r="T195" s="708"/>
      <c r="U195" s="708"/>
      <c r="V195" s="708"/>
      <c r="W195" s="708"/>
      <c r="X195" s="708"/>
      <c r="Y195" s="708"/>
      <c r="Z195" s="708"/>
      <c r="AA195" s="708"/>
      <c r="AB195" s="708"/>
      <c r="AC195" s="708"/>
      <c r="AD195" s="708"/>
    </row>
    <row r="196" spans="1:30" ht="36" customHeight="1">
      <c r="A196" s="25"/>
      <c r="B196" s="64"/>
      <c r="C196" s="848" t="s">
        <v>6168</v>
      </c>
      <c r="D196" s="708"/>
      <c r="E196" s="708"/>
      <c r="F196" s="708"/>
      <c r="G196" s="708"/>
      <c r="H196" s="708"/>
      <c r="I196" s="708"/>
      <c r="J196" s="708"/>
      <c r="K196" s="708"/>
      <c r="L196" s="708"/>
      <c r="M196" s="708"/>
      <c r="N196" s="708"/>
      <c r="O196" s="708"/>
      <c r="P196" s="708"/>
      <c r="Q196" s="708"/>
      <c r="R196" s="708"/>
      <c r="S196" s="708"/>
      <c r="T196" s="708"/>
      <c r="U196" s="708"/>
      <c r="V196" s="708"/>
      <c r="W196" s="708"/>
      <c r="X196" s="708"/>
      <c r="Y196" s="708"/>
      <c r="Z196" s="708"/>
      <c r="AA196" s="708"/>
      <c r="AB196" s="708"/>
      <c r="AC196" s="708"/>
      <c r="AD196" s="708"/>
    </row>
    <row r="197" spans="1:30" ht="24" customHeight="1">
      <c r="A197" s="25"/>
      <c r="B197" s="52"/>
      <c r="C197" s="848" t="s">
        <v>6537</v>
      </c>
      <c r="D197" s="708"/>
      <c r="E197" s="708"/>
      <c r="F197" s="708"/>
      <c r="G197" s="708"/>
      <c r="H197" s="708"/>
      <c r="I197" s="708"/>
      <c r="J197" s="708"/>
      <c r="K197" s="708"/>
      <c r="L197" s="708"/>
      <c r="M197" s="708"/>
      <c r="N197" s="708"/>
      <c r="O197" s="708"/>
      <c r="P197" s="708"/>
      <c r="Q197" s="708"/>
      <c r="R197" s="708"/>
      <c r="S197" s="708"/>
      <c r="T197" s="708"/>
      <c r="U197" s="708"/>
      <c r="V197" s="708"/>
      <c r="W197" s="708"/>
      <c r="X197" s="708"/>
      <c r="Y197" s="708"/>
      <c r="Z197" s="708"/>
      <c r="AA197" s="708"/>
      <c r="AB197" s="708"/>
      <c r="AC197" s="708"/>
      <c r="AD197" s="708"/>
    </row>
    <row r="198" spans="1:30" ht="24" customHeight="1">
      <c r="A198" s="25"/>
      <c r="C198" s="848" t="s">
        <v>6538</v>
      </c>
      <c r="D198" s="708"/>
      <c r="E198" s="708"/>
      <c r="F198" s="708"/>
      <c r="G198" s="708"/>
      <c r="H198" s="708"/>
      <c r="I198" s="708"/>
      <c r="J198" s="708"/>
      <c r="K198" s="708"/>
      <c r="L198" s="708"/>
      <c r="M198" s="708"/>
      <c r="N198" s="708"/>
      <c r="O198" s="708"/>
      <c r="P198" s="708"/>
      <c r="Q198" s="708"/>
      <c r="R198" s="708"/>
      <c r="S198" s="708"/>
      <c r="T198" s="708"/>
      <c r="U198" s="708"/>
      <c r="V198" s="708"/>
      <c r="W198" s="708"/>
      <c r="X198" s="708"/>
      <c r="Y198" s="708"/>
      <c r="Z198" s="708"/>
      <c r="AA198" s="708"/>
      <c r="AB198" s="708"/>
      <c r="AC198" s="708"/>
      <c r="AD198" s="708"/>
    </row>
    <row r="199" spans="1:30" ht="48" customHeight="1">
      <c r="A199" s="25"/>
      <c r="B199" s="64"/>
      <c r="C199" s="1008" t="s">
        <v>6539</v>
      </c>
      <c r="D199" s="708"/>
      <c r="E199" s="708"/>
      <c r="F199" s="708"/>
      <c r="G199" s="708"/>
      <c r="H199" s="708"/>
      <c r="I199" s="708"/>
      <c r="J199" s="708"/>
      <c r="K199" s="708"/>
      <c r="L199" s="708"/>
      <c r="M199" s="708"/>
      <c r="N199" s="708"/>
      <c r="O199" s="708"/>
      <c r="P199" s="708"/>
      <c r="Q199" s="708"/>
      <c r="R199" s="708"/>
      <c r="S199" s="708"/>
      <c r="T199" s="708"/>
      <c r="U199" s="708"/>
      <c r="V199" s="708"/>
      <c r="W199" s="708"/>
      <c r="X199" s="708"/>
      <c r="Y199" s="708"/>
      <c r="Z199" s="708"/>
      <c r="AA199" s="708"/>
      <c r="AB199" s="708"/>
      <c r="AC199" s="708"/>
      <c r="AD199" s="708"/>
    </row>
    <row r="200" spans="1:30" ht="36" customHeight="1">
      <c r="A200" s="25"/>
      <c r="B200" s="52"/>
      <c r="C200" s="848" t="s">
        <v>6540</v>
      </c>
      <c r="D200" s="708"/>
      <c r="E200" s="708"/>
      <c r="F200" s="708"/>
      <c r="G200" s="708"/>
      <c r="H200" s="708"/>
      <c r="I200" s="708"/>
      <c r="J200" s="708"/>
      <c r="K200" s="708"/>
      <c r="L200" s="708"/>
      <c r="M200" s="708"/>
      <c r="N200" s="708"/>
      <c r="O200" s="708"/>
      <c r="P200" s="708"/>
      <c r="Q200" s="708"/>
      <c r="R200" s="708"/>
      <c r="S200" s="708"/>
      <c r="T200" s="708"/>
      <c r="U200" s="708"/>
      <c r="V200" s="708"/>
      <c r="W200" s="708"/>
      <c r="X200" s="708"/>
      <c r="Y200" s="708"/>
      <c r="Z200" s="708"/>
      <c r="AA200" s="708"/>
      <c r="AB200" s="708"/>
      <c r="AC200" s="708"/>
      <c r="AD200" s="708"/>
    </row>
    <row r="201" spans="1:30" ht="36" customHeight="1">
      <c r="A201" s="25"/>
      <c r="B201" s="52"/>
      <c r="C201" s="848" t="s">
        <v>6541</v>
      </c>
      <c r="D201" s="708"/>
      <c r="E201" s="708"/>
      <c r="F201" s="708"/>
      <c r="G201" s="708"/>
      <c r="H201" s="708"/>
      <c r="I201" s="708"/>
      <c r="J201" s="708"/>
      <c r="K201" s="708"/>
      <c r="L201" s="708"/>
      <c r="M201" s="708"/>
      <c r="N201" s="708"/>
      <c r="O201" s="708"/>
      <c r="P201" s="708"/>
      <c r="Q201" s="708"/>
      <c r="R201" s="708"/>
      <c r="S201" s="708"/>
      <c r="T201" s="708"/>
      <c r="U201" s="708"/>
      <c r="V201" s="708"/>
      <c r="W201" s="708"/>
      <c r="X201" s="708"/>
      <c r="Y201" s="708"/>
      <c r="Z201" s="708"/>
      <c r="AA201" s="708"/>
      <c r="AB201" s="708"/>
      <c r="AC201" s="708"/>
      <c r="AD201" s="708"/>
    </row>
    <row r="202" spans="1:30" ht="36" customHeight="1">
      <c r="A202" s="25"/>
      <c r="B202" s="52"/>
      <c r="C202" s="998" t="s">
        <v>6542</v>
      </c>
      <c r="D202" s="708"/>
      <c r="E202" s="708"/>
      <c r="F202" s="708"/>
      <c r="G202" s="708"/>
      <c r="H202" s="708"/>
      <c r="I202" s="708"/>
      <c r="J202" s="708"/>
      <c r="K202" s="708"/>
      <c r="L202" s="708"/>
      <c r="M202" s="708"/>
      <c r="N202" s="708"/>
      <c r="O202" s="708"/>
      <c r="P202" s="708"/>
      <c r="Q202" s="708"/>
      <c r="R202" s="708"/>
      <c r="S202" s="708"/>
      <c r="T202" s="708"/>
      <c r="U202" s="708"/>
      <c r="V202" s="708"/>
      <c r="W202" s="708"/>
      <c r="X202" s="708"/>
      <c r="Y202" s="708"/>
      <c r="Z202" s="708"/>
      <c r="AA202" s="708"/>
      <c r="AB202" s="708"/>
      <c r="AC202" s="708"/>
      <c r="AD202" s="708"/>
    </row>
    <row r="203" spans="1:30" ht="60" customHeight="1">
      <c r="A203" s="25"/>
      <c r="B203" s="52"/>
      <c r="C203" s="1008" t="s">
        <v>6543</v>
      </c>
      <c r="D203" s="708"/>
      <c r="E203" s="708"/>
      <c r="F203" s="708"/>
      <c r="G203" s="708"/>
      <c r="H203" s="708"/>
      <c r="I203" s="708"/>
      <c r="J203" s="708"/>
      <c r="K203" s="708"/>
      <c r="L203" s="708"/>
      <c r="M203" s="708"/>
      <c r="N203" s="708"/>
      <c r="O203" s="708"/>
      <c r="P203" s="708"/>
      <c r="Q203" s="708"/>
      <c r="R203" s="708"/>
      <c r="S203" s="708"/>
      <c r="T203" s="708"/>
      <c r="U203" s="708"/>
      <c r="V203" s="708"/>
      <c r="W203" s="708"/>
      <c r="X203" s="708"/>
      <c r="Y203" s="708"/>
      <c r="Z203" s="708"/>
      <c r="AA203" s="708"/>
      <c r="AB203" s="708"/>
      <c r="AC203" s="708"/>
      <c r="AD203" s="708"/>
    </row>
    <row r="204" spans="1:30" ht="36" customHeight="1">
      <c r="A204" s="25"/>
      <c r="B204" s="52"/>
      <c r="C204" s="848" t="s">
        <v>6544</v>
      </c>
      <c r="D204" s="708"/>
      <c r="E204" s="708"/>
      <c r="F204" s="708"/>
      <c r="G204" s="708"/>
      <c r="H204" s="708"/>
      <c r="I204" s="708"/>
      <c r="J204" s="708"/>
      <c r="K204" s="708"/>
      <c r="L204" s="708"/>
      <c r="M204" s="708"/>
      <c r="N204" s="708"/>
      <c r="O204" s="708"/>
      <c r="P204" s="708"/>
      <c r="Q204" s="708"/>
      <c r="R204" s="708"/>
      <c r="S204" s="708"/>
      <c r="T204" s="708"/>
      <c r="U204" s="708"/>
      <c r="V204" s="708"/>
      <c r="W204" s="708"/>
      <c r="X204" s="708"/>
      <c r="Y204" s="708"/>
      <c r="Z204" s="708"/>
      <c r="AA204" s="708"/>
      <c r="AB204" s="708"/>
      <c r="AC204" s="708"/>
      <c r="AD204" s="708"/>
    </row>
    <row r="205" spans="1:30" ht="36" customHeight="1">
      <c r="A205" s="25"/>
      <c r="B205" s="52"/>
      <c r="C205" s="848" t="s">
        <v>6177</v>
      </c>
      <c r="D205" s="708"/>
      <c r="E205" s="708"/>
      <c r="F205" s="708"/>
      <c r="G205" s="708"/>
      <c r="H205" s="708"/>
      <c r="I205" s="708"/>
      <c r="J205" s="708"/>
      <c r="K205" s="708"/>
      <c r="L205" s="708"/>
      <c r="M205" s="708"/>
      <c r="N205" s="708"/>
      <c r="O205" s="708"/>
      <c r="P205" s="708"/>
      <c r="Q205" s="708"/>
      <c r="R205" s="708"/>
      <c r="S205" s="708"/>
      <c r="T205" s="708"/>
      <c r="U205" s="708"/>
      <c r="V205" s="708"/>
      <c r="W205" s="708"/>
      <c r="X205" s="708"/>
      <c r="Y205" s="708"/>
      <c r="Z205" s="708"/>
      <c r="AA205" s="708"/>
      <c r="AB205" s="708"/>
      <c r="AC205" s="708"/>
      <c r="AD205" s="708"/>
    </row>
    <row r="206" spans="1:30" ht="36" customHeight="1">
      <c r="A206" s="25"/>
      <c r="B206" s="52"/>
      <c r="C206" s="848" t="s">
        <v>6545</v>
      </c>
      <c r="D206" s="708"/>
      <c r="E206" s="708"/>
      <c r="F206" s="708"/>
      <c r="G206" s="708"/>
      <c r="H206" s="708"/>
      <c r="I206" s="708"/>
      <c r="J206" s="708"/>
      <c r="K206" s="708"/>
      <c r="L206" s="708"/>
      <c r="M206" s="708"/>
      <c r="N206" s="708"/>
      <c r="O206" s="708"/>
      <c r="P206" s="708"/>
      <c r="Q206" s="708"/>
      <c r="R206" s="708"/>
      <c r="S206" s="708"/>
      <c r="T206" s="708"/>
      <c r="U206" s="708"/>
      <c r="V206" s="708"/>
      <c r="W206" s="708"/>
      <c r="X206" s="708"/>
      <c r="Y206" s="708"/>
      <c r="Z206" s="708"/>
      <c r="AA206" s="708"/>
      <c r="AB206" s="708"/>
      <c r="AC206" s="708"/>
      <c r="AD206" s="708"/>
    </row>
    <row r="207" spans="1:30" ht="36" customHeight="1">
      <c r="A207" s="25"/>
      <c r="B207" s="52"/>
      <c r="C207" s="848" t="s">
        <v>6179</v>
      </c>
      <c r="D207" s="708"/>
      <c r="E207" s="708"/>
      <c r="F207" s="708"/>
      <c r="G207" s="708"/>
      <c r="H207" s="708"/>
      <c r="I207" s="708"/>
      <c r="J207" s="708"/>
      <c r="K207" s="708"/>
      <c r="L207" s="708"/>
      <c r="M207" s="708"/>
      <c r="N207" s="708"/>
      <c r="O207" s="708"/>
      <c r="P207" s="708"/>
      <c r="Q207" s="708"/>
      <c r="R207" s="708"/>
      <c r="S207" s="708"/>
      <c r="T207" s="708"/>
      <c r="U207" s="708"/>
      <c r="V207" s="708"/>
      <c r="W207" s="708"/>
      <c r="X207" s="708"/>
      <c r="Y207" s="708"/>
      <c r="Z207" s="708"/>
      <c r="AA207" s="708"/>
      <c r="AB207" s="708"/>
      <c r="AC207" s="708"/>
      <c r="AD207" s="708"/>
    </row>
    <row r="208" spans="1:30" ht="36" customHeight="1">
      <c r="A208" s="25"/>
      <c r="B208" s="52"/>
      <c r="C208" s="848" t="s">
        <v>6546</v>
      </c>
      <c r="D208" s="708"/>
      <c r="E208" s="708"/>
      <c r="F208" s="708"/>
      <c r="G208" s="708"/>
      <c r="H208" s="708"/>
      <c r="I208" s="708"/>
      <c r="J208" s="708"/>
      <c r="K208" s="708"/>
      <c r="L208" s="708"/>
      <c r="M208" s="708"/>
      <c r="N208" s="708"/>
      <c r="O208" s="708"/>
      <c r="P208" s="708"/>
      <c r="Q208" s="708"/>
      <c r="R208" s="708"/>
      <c r="S208" s="708"/>
      <c r="T208" s="708"/>
      <c r="U208" s="708"/>
      <c r="V208" s="708"/>
      <c r="W208" s="708"/>
      <c r="X208" s="708"/>
      <c r="Y208" s="708"/>
      <c r="Z208" s="708"/>
      <c r="AA208" s="708"/>
      <c r="AB208" s="708"/>
      <c r="AC208" s="708"/>
      <c r="AD208" s="708"/>
    </row>
    <row r="209" spans="1:167" ht="36" customHeight="1">
      <c r="A209" s="25"/>
      <c r="B209" s="52"/>
      <c r="C209" s="848" t="s">
        <v>6181</v>
      </c>
      <c r="D209" s="708"/>
      <c r="E209" s="708"/>
      <c r="F209" s="708"/>
      <c r="G209" s="708"/>
      <c r="H209" s="708"/>
      <c r="I209" s="708"/>
      <c r="J209" s="708"/>
      <c r="K209" s="708"/>
      <c r="L209" s="708"/>
      <c r="M209" s="708"/>
      <c r="N209" s="708"/>
      <c r="O209" s="708"/>
      <c r="P209" s="708"/>
      <c r="Q209" s="708"/>
      <c r="R209" s="708"/>
      <c r="S209" s="708"/>
      <c r="T209" s="708"/>
      <c r="U209" s="708"/>
      <c r="V209" s="708"/>
      <c r="W209" s="708"/>
      <c r="X209" s="708"/>
      <c r="Y209" s="708"/>
      <c r="Z209" s="708"/>
      <c r="AA209" s="708"/>
      <c r="AB209" s="708"/>
      <c r="AC209" s="708"/>
      <c r="AD209" s="708"/>
    </row>
    <row r="210" spans="1:167" ht="36" customHeight="1">
      <c r="A210" s="25"/>
      <c r="B210" s="52"/>
      <c r="C210" s="848" t="s">
        <v>6547</v>
      </c>
      <c r="D210" s="708"/>
      <c r="E210" s="708"/>
      <c r="F210" s="708"/>
      <c r="G210" s="708"/>
      <c r="H210" s="708"/>
      <c r="I210" s="708"/>
      <c r="J210" s="708"/>
      <c r="K210" s="708"/>
      <c r="L210" s="708"/>
      <c r="M210" s="708"/>
      <c r="N210" s="708"/>
      <c r="O210" s="708"/>
      <c r="P210" s="708"/>
      <c r="Q210" s="708"/>
      <c r="R210" s="708"/>
      <c r="S210" s="708"/>
      <c r="T210" s="708"/>
      <c r="U210" s="708"/>
      <c r="V210" s="708"/>
      <c r="W210" s="708"/>
      <c r="X210" s="708"/>
      <c r="Y210" s="708"/>
      <c r="Z210" s="708"/>
      <c r="AA210" s="708"/>
      <c r="AB210" s="708"/>
      <c r="AC210" s="708"/>
      <c r="AD210" s="708"/>
    </row>
    <row r="211" spans="1:167" ht="36" customHeight="1">
      <c r="A211" s="25"/>
      <c r="B211" s="52"/>
      <c r="C211" s="848" t="s">
        <v>6183</v>
      </c>
      <c r="D211" s="708"/>
      <c r="E211" s="708"/>
      <c r="F211" s="708"/>
      <c r="G211" s="708"/>
      <c r="H211" s="708"/>
      <c r="I211" s="708"/>
      <c r="J211" s="708"/>
      <c r="K211" s="708"/>
      <c r="L211" s="708"/>
      <c r="M211" s="708"/>
      <c r="N211" s="708"/>
      <c r="O211" s="708"/>
      <c r="P211" s="708"/>
      <c r="Q211" s="708"/>
      <c r="R211" s="708"/>
      <c r="S211" s="708"/>
      <c r="T211" s="708"/>
      <c r="U211" s="708"/>
      <c r="V211" s="708"/>
      <c r="W211" s="708"/>
      <c r="X211" s="708"/>
      <c r="Y211" s="708"/>
      <c r="Z211" s="708"/>
      <c r="AA211" s="708"/>
      <c r="AB211" s="708"/>
      <c r="AC211" s="708"/>
      <c r="AD211" s="708"/>
    </row>
    <row r="212" spans="1:167" ht="36" customHeight="1">
      <c r="A212" s="25"/>
      <c r="B212" s="64"/>
      <c r="C212" s="848" t="s">
        <v>6548</v>
      </c>
      <c r="D212" s="708"/>
      <c r="E212" s="708"/>
      <c r="F212" s="708"/>
      <c r="G212" s="708"/>
      <c r="H212" s="708"/>
      <c r="I212" s="708"/>
      <c r="J212" s="708"/>
      <c r="K212" s="708"/>
      <c r="L212" s="708"/>
      <c r="M212" s="708"/>
      <c r="N212" s="708"/>
      <c r="O212" s="708"/>
      <c r="P212" s="708"/>
      <c r="Q212" s="708"/>
      <c r="R212" s="708"/>
      <c r="S212" s="708"/>
      <c r="T212" s="708"/>
      <c r="U212" s="708"/>
      <c r="V212" s="708"/>
      <c r="W212" s="708"/>
      <c r="X212" s="708"/>
      <c r="Y212" s="708"/>
      <c r="Z212" s="708"/>
      <c r="AA212" s="708"/>
      <c r="AB212" s="708"/>
      <c r="AC212" s="708"/>
      <c r="AD212" s="708"/>
    </row>
    <row r="213" spans="1:167" ht="36" customHeight="1">
      <c r="A213" s="25"/>
      <c r="B213" s="64"/>
      <c r="C213" s="848" t="s">
        <v>6185</v>
      </c>
      <c r="D213" s="708"/>
      <c r="E213" s="708"/>
      <c r="F213" s="708"/>
      <c r="G213" s="708"/>
      <c r="H213" s="708"/>
      <c r="I213" s="708"/>
      <c r="J213" s="708"/>
      <c r="K213" s="708"/>
      <c r="L213" s="708"/>
      <c r="M213" s="708"/>
      <c r="N213" s="708"/>
      <c r="O213" s="708"/>
      <c r="P213" s="708"/>
      <c r="Q213" s="708"/>
      <c r="R213" s="708"/>
      <c r="S213" s="708"/>
      <c r="T213" s="708"/>
      <c r="U213" s="708"/>
      <c r="V213" s="708"/>
      <c r="W213" s="708"/>
      <c r="X213" s="708"/>
      <c r="Y213" s="708"/>
      <c r="Z213" s="708"/>
      <c r="AA213" s="708"/>
      <c r="AB213" s="708"/>
      <c r="AC213" s="708"/>
      <c r="AD213" s="708"/>
    </row>
    <row r="214" spans="1:167" ht="15" customHeight="1">
      <c r="A214" s="25"/>
      <c r="B214" s="54"/>
      <c r="C214" s="54"/>
      <c r="D214" s="54"/>
      <c r="E214" s="54"/>
      <c r="F214" s="54"/>
      <c r="G214" s="54"/>
      <c r="H214" s="54"/>
      <c r="I214" s="54"/>
      <c r="J214" s="54"/>
      <c r="K214" s="54"/>
      <c r="L214" s="54"/>
      <c r="M214" s="54"/>
      <c r="N214" s="54"/>
      <c r="O214" s="75"/>
      <c r="P214" s="75"/>
      <c r="Q214" s="75"/>
      <c r="R214" s="75"/>
      <c r="S214" s="75"/>
      <c r="T214" s="75"/>
      <c r="U214" s="75"/>
      <c r="V214" s="75"/>
      <c r="W214" s="75"/>
      <c r="X214" s="75"/>
      <c r="Y214" s="75"/>
      <c r="Z214" s="75"/>
      <c r="AA214" s="75"/>
      <c r="AB214" s="75"/>
      <c r="AC214" s="75"/>
      <c r="AD214" s="75"/>
      <c r="AG214" s="1">
        <v>6</v>
      </c>
    </row>
    <row r="215" spans="1:167" ht="15" customHeight="1">
      <c r="A215" s="25"/>
      <c r="B215" s="52"/>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1091" t="s">
        <v>6186</v>
      </c>
      <c r="AB215" s="782"/>
      <c r="AC215" s="782"/>
      <c r="AD215" s="782"/>
      <c r="AG215" s="1">
        <v>59</v>
      </c>
      <c r="AJ215" s="1">
        <f>SUM(COUNTBLANK(D222:AD222),COUNTBLANK(O291:AD291),COUNTBLANK(O360:AD360))</f>
        <v>59</v>
      </c>
    </row>
    <row r="216" spans="1:167" ht="15" customHeight="1">
      <c r="A216" s="25"/>
      <c r="B216" s="52"/>
      <c r="C216" s="723" t="s">
        <v>5085</v>
      </c>
      <c r="D216" s="859"/>
      <c r="E216" s="859"/>
      <c r="F216" s="859"/>
      <c r="G216" s="859"/>
      <c r="H216" s="859"/>
      <c r="I216" s="859"/>
      <c r="J216" s="860"/>
      <c r="K216" s="723" t="s">
        <v>6549</v>
      </c>
      <c r="L216" s="757"/>
      <c r="M216" s="757"/>
      <c r="N216" s="757"/>
      <c r="O216" s="757"/>
      <c r="P216" s="757"/>
      <c r="Q216" s="757"/>
      <c r="R216" s="757"/>
      <c r="S216" s="757"/>
      <c r="T216" s="757"/>
      <c r="U216" s="757"/>
      <c r="V216" s="757"/>
      <c r="W216" s="757"/>
      <c r="X216" s="757"/>
      <c r="Y216" s="757"/>
      <c r="Z216" s="757"/>
      <c r="AA216" s="757"/>
      <c r="AB216" s="757"/>
      <c r="AC216" s="757"/>
      <c r="AD216" s="758"/>
    </row>
    <row r="217" spans="1:167" ht="15" customHeight="1">
      <c r="A217" s="25"/>
      <c r="B217" s="52"/>
      <c r="C217" s="1007"/>
      <c r="D217" s="708"/>
      <c r="E217" s="708"/>
      <c r="F217" s="708"/>
      <c r="G217" s="708"/>
      <c r="H217" s="708"/>
      <c r="I217" s="708"/>
      <c r="J217" s="776"/>
      <c r="K217" s="922" t="s">
        <v>6188</v>
      </c>
      <c r="L217" s="922" t="s">
        <v>6189</v>
      </c>
      <c r="M217" s="922" t="s">
        <v>6190</v>
      </c>
      <c r="N217" s="922" t="s">
        <v>6191</v>
      </c>
      <c r="O217" s="756" t="s">
        <v>5582</v>
      </c>
      <c r="P217" s="757"/>
      <c r="Q217" s="757"/>
      <c r="R217" s="757"/>
      <c r="S217" s="757"/>
      <c r="T217" s="757"/>
      <c r="U217" s="757"/>
      <c r="V217" s="757"/>
      <c r="W217" s="757"/>
      <c r="X217" s="757"/>
      <c r="Y217" s="757"/>
      <c r="Z217" s="757"/>
      <c r="AA217" s="757"/>
      <c r="AB217" s="757"/>
      <c r="AC217" s="757"/>
      <c r="AD217" s="758"/>
      <c r="AG217" s="1">
        <f>SUM(COUNTBLANK(D221:AD221),COUNTBLANK(O290:AD290),COUNTBLANK(O359:AD359))</f>
        <v>59</v>
      </c>
    </row>
    <row r="218" spans="1:167" ht="36" customHeight="1">
      <c r="A218" s="25"/>
      <c r="B218" s="52"/>
      <c r="C218" s="1007"/>
      <c r="D218" s="708"/>
      <c r="E218" s="708"/>
      <c r="F218" s="708"/>
      <c r="G218" s="708"/>
      <c r="H218" s="708"/>
      <c r="I218" s="708"/>
      <c r="J218" s="776"/>
      <c r="K218" s="1096"/>
      <c r="L218" s="1096"/>
      <c r="M218" s="1096"/>
      <c r="N218" s="1096"/>
      <c r="O218" s="1101" t="s">
        <v>5094</v>
      </c>
      <c r="P218" s="757"/>
      <c r="Q218" s="757"/>
      <c r="R218" s="758"/>
      <c r="S218" s="722" t="s">
        <v>5095</v>
      </c>
      <c r="T218" s="757"/>
      <c r="U218" s="757"/>
      <c r="V218" s="758"/>
      <c r="W218" s="722" t="s">
        <v>5096</v>
      </c>
      <c r="X218" s="757"/>
      <c r="Y218" s="757"/>
      <c r="Z218" s="758"/>
      <c r="AA218" s="722" t="s">
        <v>5097</v>
      </c>
      <c r="AB218" s="757"/>
      <c r="AC218" s="757"/>
      <c r="AD218" s="758"/>
      <c r="AH218" s="1049" t="s">
        <v>5091</v>
      </c>
      <c r="AI218" s="1049"/>
      <c r="AJ218" s="1049"/>
      <c r="CA218" s="1087" t="s">
        <v>6192</v>
      </c>
      <c r="CB218" s="1087"/>
      <c r="CC218" s="1087"/>
      <c r="CD218" s="1087"/>
      <c r="CE218" s="1087"/>
      <c r="CF218" s="1087"/>
      <c r="CG218" s="1087"/>
      <c r="CH218" s="1087"/>
      <c r="CI218" s="1087"/>
      <c r="CJ218" s="1087"/>
      <c r="CK218" s="1087"/>
      <c r="CL218" s="1087"/>
      <c r="CM218" s="1087"/>
      <c r="CN218" s="1084" t="s">
        <v>6193</v>
      </c>
      <c r="CO218" s="1084"/>
      <c r="CP218" s="1084"/>
      <c r="CQ218" s="1084"/>
      <c r="CR218" s="1084"/>
      <c r="CS218" s="1084"/>
      <c r="CT218" s="1084"/>
      <c r="CU218" s="1084"/>
      <c r="CV218" s="1084"/>
      <c r="CW218" s="1084"/>
      <c r="CX218" s="1084"/>
      <c r="CY218" s="1084"/>
      <c r="CZ218" s="1084"/>
      <c r="DA218" s="1085" t="s">
        <v>6194</v>
      </c>
      <c r="DB218" s="1085"/>
      <c r="DC218" s="1085"/>
      <c r="DD218" s="1085"/>
      <c r="DE218" s="1085"/>
      <c r="DF218" s="1085"/>
      <c r="DG218" s="1085"/>
      <c r="DH218" s="1085"/>
      <c r="DI218" s="1085"/>
      <c r="DJ218" s="1085"/>
      <c r="DK218" s="1085"/>
      <c r="DL218" s="1085"/>
      <c r="DM218" s="1085"/>
      <c r="DN218" s="1086" t="s">
        <v>6195</v>
      </c>
      <c r="DO218" s="1086"/>
      <c r="DP218" s="1086"/>
      <c r="DQ218" s="1086"/>
      <c r="DR218" s="1086"/>
      <c r="DS218" s="1086"/>
      <c r="DT218" s="1086"/>
      <c r="DU218" s="1086"/>
      <c r="DV218" s="1086"/>
      <c r="DW218" s="1086"/>
      <c r="DX218" s="1086"/>
      <c r="DY218" s="1086"/>
      <c r="DZ218" s="1086"/>
    </row>
    <row r="219" spans="1:167" ht="84" customHeight="1">
      <c r="A219" s="25"/>
      <c r="B219" s="52"/>
      <c r="C219" s="861"/>
      <c r="D219" s="782"/>
      <c r="E219" s="782"/>
      <c r="F219" s="782"/>
      <c r="G219" s="782"/>
      <c r="H219" s="782"/>
      <c r="I219" s="782"/>
      <c r="J219" s="783"/>
      <c r="K219" s="917"/>
      <c r="L219" s="917"/>
      <c r="M219" s="917"/>
      <c r="N219" s="917"/>
      <c r="O219" s="472" t="s">
        <v>6188</v>
      </c>
      <c r="P219" s="57" t="s">
        <v>6189</v>
      </c>
      <c r="Q219" s="57" t="s">
        <v>6190</v>
      </c>
      <c r="R219" s="68" t="s">
        <v>6196</v>
      </c>
      <c r="S219" s="68" t="s">
        <v>6188</v>
      </c>
      <c r="T219" s="57" t="s">
        <v>6189</v>
      </c>
      <c r="U219" s="57" t="s">
        <v>6190</v>
      </c>
      <c r="V219" s="68" t="s">
        <v>6196</v>
      </c>
      <c r="W219" s="68" t="s">
        <v>6188</v>
      </c>
      <c r="X219" s="57" t="s">
        <v>6189</v>
      </c>
      <c r="Y219" s="57" t="s">
        <v>6190</v>
      </c>
      <c r="Z219" s="68" t="s">
        <v>6196</v>
      </c>
      <c r="AA219" s="68" t="s">
        <v>6188</v>
      </c>
      <c r="AB219" s="57" t="s">
        <v>6189</v>
      </c>
      <c r="AC219" s="57" t="s">
        <v>6190</v>
      </c>
      <c r="AD219" s="68" t="s">
        <v>6196</v>
      </c>
      <c r="AG219" t="s">
        <v>5090</v>
      </c>
      <c r="AH219" s="450" t="s">
        <v>5109</v>
      </c>
      <c r="AI219" s="277" t="s">
        <v>5110</v>
      </c>
      <c r="AJ219" s="451" t="s">
        <v>5111</v>
      </c>
      <c r="AK219" s="37" t="s">
        <v>6197</v>
      </c>
      <c r="AL219" s="37" t="s">
        <v>6198</v>
      </c>
      <c r="AM219" s="37" t="s">
        <v>6199</v>
      </c>
      <c r="AN219" s="37" t="s">
        <v>6003</v>
      </c>
      <c r="AO219" s="37" t="s">
        <v>6200</v>
      </c>
      <c r="AP219" s="37" t="s">
        <v>6201</v>
      </c>
      <c r="BB219" s="37" t="s">
        <v>6202</v>
      </c>
      <c r="BC219" s="37" t="s">
        <v>6203</v>
      </c>
      <c r="BO219" s="1" t="s">
        <v>6204</v>
      </c>
      <c r="CA219" s="468" t="s">
        <v>6205</v>
      </c>
      <c r="CB219" s="473" t="s">
        <v>6206</v>
      </c>
      <c r="CC219" s="473"/>
      <c r="CD219" s="473"/>
      <c r="CE219" s="473"/>
      <c r="CF219" s="473"/>
      <c r="CG219" s="473"/>
      <c r="CH219" s="473"/>
      <c r="CI219" s="473"/>
      <c r="CJ219" s="473"/>
      <c r="CK219" s="473"/>
      <c r="CL219" s="473"/>
      <c r="CM219" s="473"/>
      <c r="CN219" s="469" t="s">
        <v>6207</v>
      </c>
      <c r="CO219" s="474" t="s">
        <v>6208</v>
      </c>
      <c r="CP219" s="474"/>
      <c r="CQ219" s="474"/>
      <c r="CR219" s="474"/>
      <c r="CS219" s="474"/>
      <c r="CT219" s="474"/>
      <c r="CU219" s="474"/>
      <c r="CV219" s="474"/>
      <c r="CW219" s="474"/>
      <c r="CX219" s="474"/>
      <c r="CY219" s="474"/>
      <c r="CZ219" s="474"/>
      <c r="DA219" s="470" t="s">
        <v>6209</v>
      </c>
      <c r="DB219" s="475" t="s">
        <v>6210</v>
      </c>
      <c r="DC219" s="475"/>
      <c r="DD219" s="475"/>
      <c r="DE219" s="475"/>
      <c r="DF219" s="475"/>
      <c r="DG219" s="475"/>
      <c r="DH219" s="475"/>
      <c r="DI219" s="475"/>
      <c r="DJ219" s="475"/>
      <c r="DK219" s="475"/>
      <c r="DL219" s="475"/>
      <c r="DM219" s="475"/>
      <c r="DN219" s="471" t="s">
        <v>6211</v>
      </c>
      <c r="DO219" s="476" t="s">
        <v>6212</v>
      </c>
      <c r="DP219" s="476"/>
      <c r="DQ219" s="476"/>
      <c r="DR219" s="476"/>
      <c r="DS219" s="476"/>
      <c r="DT219" s="476"/>
      <c r="DU219" s="476"/>
      <c r="DV219" s="476"/>
      <c r="DW219" s="476"/>
      <c r="DX219" s="476"/>
      <c r="DY219" s="476"/>
      <c r="DZ219" s="476"/>
      <c r="EB219" s="477" t="s">
        <v>6213</v>
      </c>
      <c r="ED219" s="478" t="s">
        <v>6214</v>
      </c>
      <c r="EE219" s="479" t="s">
        <v>6215</v>
      </c>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row>
    <row r="220" spans="1:167" ht="15" customHeight="1">
      <c r="A220" s="25"/>
      <c r="B220" s="52"/>
      <c r="C220" s="55" t="s">
        <v>5568</v>
      </c>
      <c r="D220" s="817" t="s">
        <v>5106</v>
      </c>
      <c r="E220" s="757"/>
      <c r="F220" s="757"/>
      <c r="G220" s="757"/>
      <c r="H220" s="757"/>
      <c r="I220" s="757"/>
      <c r="J220" s="758"/>
      <c r="K220" s="439"/>
      <c r="L220" s="439"/>
      <c r="M220" s="439"/>
      <c r="N220" s="439"/>
      <c r="O220" s="439"/>
      <c r="P220" s="439"/>
      <c r="Q220" s="439"/>
      <c r="R220" s="439"/>
      <c r="S220" s="439"/>
      <c r="T220" s="439"/>
      <c r="U220" s="439"/>
      <c r="V220" s="439"/>
      <c r="W220" s="439"/>
      <c r="X220" s="439"/>
      <c r="Y220" s="439"/>
      <c r="Z220" s="439"/>
      <c r="AA220" s="439"/>
      <c r="AB220" s="439"/>
      <c r="AC220" s="439"/>
      <c r="AD220" s="439"/>
      <c r="AF220"/>
      <c r="AG220" s="1">
        <f>IF(OR(AND(COUNTIF(CNGE_2026_M4_Secc1!$CX$43:$DI$102,"2")=0,COUNTIF(CNGE_2026_M4_Secc1!$CX$43:$DI$102,"3")=0,COUNTIF(CNGE_2026_M4_Secc1!$CX$43:$DI$102,"0")&lt;&gt;720),COUNTIF(CNGE_2026_M4_Secc1!$CX$43:$DI$102,"0")=720),0,IF(COUNTA(K220:AD220,O289:AD289,O358:AD358)&gt;=(52-AK220),0,1))</f>
        <v>0</v>
      </c>
      <c r="AH220" s="176">
        <f>IF(AG220=0,0,1)</f>
        <v>0</v>
      </c>
      <c r="AI220" s="177" t="str">
        <f>IF(AH220=0,"",
IF(SUM($AH$220:AH220)=1,AJ220,
IF($AH$282&gt;SUM($AH$220:AH220),_xlfn.CONCAT(", ",AJ220),
IF($AH$282=SUM($AH$220:AH220),_xlfn.CONCAT(" y ",AJ220)))))</f>
        <v/>
      </c>
      <c r="AJ220" s="97">
        <v>0</v>
      </c>
      <c r="AK220" s="1">
        <f>IF(AL220=13,13,$BZ$223)</f>
        <v>13</v>
      </c>
      <c r="AL220" s="1">
        <f>IF(OR($S44=0,$S44="NS",$S44="NA"),13,0)</f>
        <v>13</v>
      </c>
      <c r="AN220" s="1">
        <f>IF(OR(AND(COUNTIF(CNGE_2026_M4_Secc1!$CX$43:$DI$102,"2")=0,COUNTIF(CNGE_2026_M4_Secc1!$CX$43:$DI$102,"3")=0,COUNTIF(CNGE_2026_M4_Secc1!$CX$43:$DI$102,"0")&lt;&gt;720),COUNTIF(CNGE_2026_M4_Secc1!$CX$43:$DI$102,"0")=720),IF(COUNTA(K220:AD220,O289:AD289,O358:AD358)=0,0,1),0)</f>
        <v>0</v>
      </c>
      <c r="AO220" s="1">
        <f t="shared" ref="AO220:AO251" si="16">IF(OR($S44=0,$S44="NS",$S44="NA"),IF(COUNTA(L220,P220,T220,X220,AB220,P289,T289,X289,AB289,P358,T358,X358,AB358)=0,0,1),0)</f>
        <v>0</v>
      </c>
      <c r="AP220" s="1">
        <f>IF(OR(CNGE_2026_M4_Secc1!CX43=0,CNGE_2026_M4_Secc1!CX43=1),IF(OR($AL221=13,BO$222=1),3,4),0)</f>
        <v>3</v>
      </c>
      <c r="AQ220" s="1">
        <f>IF(OR(CNGE_2026_M4_Secc1!CY43=0,CNGE_2026_M4_Secc1!CY43=1),IF(OR($AL221=13,BP$222=1),3,4),0)</f>
        <v>3</v>
      </c>
      <c r="AR220" s="1">
        <f>IF(OR(CNGE_2026_M4_Secc1!CZ43=0,CNGE_2026_M4_Secc1!CZ43=1),IF(OR($AL221=13,BQ$222=1),3,4),0)</f>
        <v>3</v>
      </c>
      <c r="AS220" s="1">
        <f>IF(OR(CNGE_2026_M4_Secc1!DA43=0,CNGE_2026_M4_Secc1!DA43=1),IF(OR($AL221=13,BR$222=1),3,4),0)</f>
        <v>3</v>
      </c>
      <c r="AT220" s="1">
        <f>IF(OR(CNGE_2026_M4_Secc1!DB43=0,CNGE_2026_M4_Secc1!DB43=1),IF(OR($AL221=13,BS$222=1),3,4),0)</f>
        <v>3</v>
      </c>
      <c r="AU220" s="1">
        <f>IF(OR(CNGE_2026_M4_Secc1!DC43=0,CNGE_2026_M4_Secc1!DC43=1),IF(OR($AL221=13,BT$222=1),3,4),0)</f>
        <v>3</v>
      </c>
      <c r="AV220" s="1">
        <f>IF(OR(CNGE_2026_M4_Secc1!DD43=0,CNGE_2026_M4_Secc1!DD43=1),IF(OR($AL221=13,BU$222=1),3,4),0)</f>
        <v>3</v>
      </c>
      <c r="AW220" s="1">
        <f>IF(OR(CNGE_2026_M4_Secc1!DE43=0,CNGE_2026_M4_Secc1!DE43=1),IF(OR($AL221=13,BV$222=1),3,4),0)</f>
        <v>3</v>
      </c>
      <c r="AX220" s="1">
        <f>IF(OR(CNGE_2026_M4_Secc1!DF43=0,CNGE_2026_M4_Secc1!DF43=1),IF(OR($AL221=13,BW$222=1),3,4),0)</f>
        <v>3</v>
      </c>
      <c r="AY220" s="1">
        <f>IF(OR(CNGE_2026_M4_Secc1!DG43=0,CNGE_2026_M4_Secc1!DG43=1),IF(OR($AL221=13,BX$222=1),3,4),0)</f>
        <v>3</v>
      </c>
      <c r="AZ220" s="1">
        <f>IF(OR(CNGE_2026_M4_Secc1!DH43=0,CNGE_2026_M4_Secc1!DH43=1),IF(OR($AL221=13,BY$222=1),3,4),0)</f>
        <v>3</v>
      </c>
      <c r="BA220" s="1">
        <f>IF(OR(CNGE_2026_M4_Secc1!DI43=0,CNGE_2026_M4_Secc1!DI43=1),IF(OR($AL221=13,BZ$222=1),3,4),0)</f>
        <v>3</v>
      </c>
      <c r="BB220" s="1">
        <f>SUM(AP220:BA220)</f>
        <v>36</v>
      </c>
      <c r="BC220" s="1">
        <f>IF(OR(CNGE_2026_M4_Secc1!CX43=0,CNGE_2026_M4_Secc1!CX43=1),IF(COUNTA(O221:R221)=0,0,1),0)</f>
        <v>0</v>
      </c>
      <c r="BD220" s="1">
        <f>IF(OR(CNGE_2026_M4_Secc1!CY43=0,CNGE_2026_M4_Secc1!CY43=1),IF(COUNTA(S221:V221)=0,0,1),0)</f>
        <v>0</v>
      </c>
      <c r="BE220" s="1">
        <f>IF(OR(CNGE_2026_M4_Secc1!CZ43=0,CNGE_2026_M4_Secc1!CZ43=1),IF(COUNTA(W221:Z221)=0,0,1),0)</f>
        <v>0</v>
      </c>
      <c r="BF220" s="1">
        <f>IF(OR(CNGE_2026_M4_Secc1!DA43=0,CNGE_2026_M4_Secc1!DA43=1),IF(COUNTA(AA221:AD221)=0,0,1),0)</f>
        <v>0</v>
      </c>
      <c r="BG220" s="1">
        <f>IF(OR(CNGE_2026_M4_Secc1!DB43=0,CNGE_2026_M4_Secc1!DB43=1),IF(COUNTA(O290:R290)=0,0,1),0)</f>
        <v>0</v>
      </c>
      <c r="BH220" s="1">
        <f>IF(OR(CNGE_2026_M4_Secc1!DC43=0,CNGE_2026_M4_Secc1!DC43=1),IF(COUNTA(S290:V290)=0,0,1),0)</f>
        <v>0</v>
      </c>
      <c r="BI220" s="1">
        <f>IF(OR(CNGE_2026_M4_Secc1!DD43=0,CNGE_2026_M4_Secc1!DD43=1),IF(COUNTA(W290:Z290)=0,0,1),0)</f>
        <v>0</v>
      </c>
      <c r="BJ220" s="1">
        <f>IF(OR(CNGE_2026_M4_Secc1!DE43=0,CNGE_2026_M4_Secc1!DE43=1),IF(COUNTA(AA290:AD290)=0,0,1),0)</f>
        <v>0</v>
      </c>
      <c r="BK220" s="1">
        <f>IF(OR(CNGE_2026_M4_Secc1!DF43=0,CNGE_2026_M4_Secc1!DF43=1),IF(COUNTA(O359:R359)=0,0,1),0)</f>
        <v>0</v>
      </c>
      <c r="BL220" s="1">
        <f>IF(OR(CNGE_2026_M4_Secc1!DG43=0,CNGE_2026_M4_Secc1!DG43=1),IF(COUNTA(S359:V359)=0,0,1),0)</f>
        <v>0</v>
      </c>
      <c r="BM220" s="1">
        <f>IF(OR(CNGE_2026_M4_Secc1!DH43=0,CNGE_2026_M4_Secc1!DH43=1),IF(COUNTA(W359:Z359)=0,0,1),0)</f>
        <v>0</v>
      </c>
      <c r="BN220" s="1">
        <f>IF(OR(CNGE_2026_M4_Secc1!DI43=0,CNGE_2026_M4_Secc1!DI43=1),IF(COUNTA(AA359:AD359)=0,0,1),0)</f>
        <v>0</v>
      </c>
      <c r="BO220" s="645">
        <f>$M$170</f>
        <v>0</v>
      </c>
      <c r="BP220" s="1">
        <f>$M$171</f>
        <v>0</v>
      </c>
      <c r="BQ220" s="1">
        <f>$M$172</f>
        <v>0</v>
      </c>
      <c r="BR220" s="1">
        <f>$M$173</f>
        <v>0</v>
      </c>
      <c r="BS220" s="1">
        <f>$M$174</f>
        <v>0</v>
      </c>
      <c r="BT220" s="1">
        <f>$M$175</f>
        <v>0</v>
      </c>
      <c r="BU220" s="1">
        <f>$M$176</f>
        <v>0</v>
      </c>
      <c r="BV220" s="1">
        <f>$M$177</f>
        <v>0</v>
      </c>
      <c r="BW220" s="1">
        <f>$M$178</f>
        <v>0</v>
      </c>
      <c r="BX220" s="1">
        <f>$M$179</f>
        <v>0</v>
      </c>
      <c r="BY220" s="1">
        <f>$M$180</f>
        <v>0</v>
      </c>
      <c r="BZ220" s="645">
        <f>$M$181</f>
        <v>0</v>
      </c>
      <c r="CA220" s="31">
        <f>IF(SUM(K220)&lt;=SUM(O220,S220,W220,AA220,O289,S289,W289,AA289,O358,S358,W358,AA358),0,1)</f>
        <v>0</v>
      </c>
      <c r="CB220" s="31">
        <f>IF(COUNTIF(O220,"NS")=0,IF($K220&lt;O220,1,0),0)</f>
        <v>0</v>
      </c>
      <c r="CC220" s="31">
        <f>IF(COUNTIF(S220,"NS")=0,IF($K220&lt;S220,1,0),0)</f>
        <v>0</v>
      </c>
      <c r="CD220" s="31">
        <f t="shared" ref="CD220:CD275" si="17">IF(COUNTIF(W220,"NS")=0,IF($K220&lt;W220,1,0),0)</f>
        <v>0</v>
      </c>
      <c r="CE220" s="31">
        <f t="shared" ref="CE220:CE275" si="18">IF(COUNTIF(AA220,"NS")=0,IF($K220&lt;AA220,1,0),0)</f>
        <v>0</v>
      </c>
      <c r="CF220" s="31">
        <f t="shared" ref="CF220:CF251" si="19">IF(COUNTIF(O289,"NS")=0,IF($K220&lt;O289,1,0),0)</f>
        <v>0</v>
      </c>
      <c r="CG220" s="31">
        <f t="shared" ref="CG220:CG251" si="20">IF(COUNTIF(S289,"NS")=0,IF($K220&lt;S289,1,0),0)</f>
        <v>0</v>
      </c>
      <c r="CH220" s="31">
        <f t="shared" ref="CH220:CH251" si="21">IF(COUNTIF(W289,"NS")=0,IF($K220&lt;W289,1,0),0)</f>
        <v>0</v>
      </c>
      <c r="CI220" s="31">
        <f t="shared" ref="CI220:CI251" si="22">IF(COUNTIF(AA289,"NS")=0,IF($K220&lt;AA289,1,0),0)</f>
        <v>0</v>
      </c>
      <c r="CJ220" s="31">
        <f t="shared" ref="CJ220:CJ251" si="23">IF(COUNTIF(O358,"NS")=0,IF($K220&lt;O358,1,0),0)</f>
        <v>0</v>
      </c>
      <c r="CK220" s="31">
        <f t="shared" ref="CK220:CK251" si="24">IF(COUNTIF(S358,"NS")=0,IF($K220&lt;S358,1,0),0)</f>
        <v>0</v>
      </c>
      <c r="CL220" s="31">
        <f t="shared" ref="CL220:CL251" si="25">IF(COUNTIF(W358,"NS")=0,IF($K220&lt;W358,1,0),0)</f>
        <v>0</v>
      </c>
      <c r="CM220" s="31">
        <f t="shared" ref="CM220:CM251" si="26">IF(COUNTIF(AA358,"NS")=0,IF($K220&lt;AA358,1,0),0)</f>
        <v>0</v>
      </c>
      <c r="CN220" s="31">
        <f>IF(SUM(L220)&lt;=SUM(P220,T220,X220,AB220,P289,T289,X289,AB289,P358,T358,X358,AB358),0,1)</f>
        <v>0</v>
      </c>
      <c r="CO220" s="31">
        <f>IF(COUNTIF(P220,"NS")=0,IF($L220&lt;P220,1,0),0)</f>
        <v>0</v>
      </c>
      <c r="CP220" s="31">
        <f>IF(COUNTIF(T220,"NS")=0,IF($L220&lt;T220,1,0),0)</f>
        <v>0</v>
      </c>
      <c r="CQ220" s="31">
        <f t="shared" ref="CQ220:CQ275" si="27">IF(COUNTIF(X220,"NS")=0,IF($L220&lt;X220,1,0),0)</f>
        <v>0</v>
      </c>
      <c r="CR220" s="31">
        <f t="shared" ref="CR220:CR275" si="28">IF(COUNTIF(AB220,"NS")=0,IF($L220&lt;AB220,1,0),0)</f>
        <v>0</v>
      </c>
      <c r="CS220" s="31">
        <f t="shared" ref="CS220:CS251" si="29">IF(COUNTIF(P289,"NS")=0,IF($L220&lt;P289,1,0),0)</f>
        <v>0</v>
      </c>
      <c r="CT220" s="31">
        <f t="shared" ref="CT220:CT251" si="30">IF(COUNTIF(T289,"NS")=0,IF($L220&lt;T289,1,0),0)</f>
        <v>0</v>
      </c>
      <c r="CU220" s="31">
        <f t="shared" ref="CU220:CU251" si="31">IF(COUNTIF(X289,"NS")=0,IF($L220&lt;X289,1,0),0)</f>
        <v>0</v>
      </c>
      <c r="CV220" s="31">
        <f t="shared" ref="CV220:CV251" si="32">IF(COUNTIF(AB289,"NS")=0,IF($L220&lt;AB289,1,0),0)</f>
        <v>0</v>
      </c>
      <c r="CW220" s="31">
        <f t="shared" ref="CW220:CW251" si="33">IF(COUNTIF(P358,"NS")=0,IF($L220&lt;P358,1,0),0)</f>
        <v>0</v>
      </c>
      <c r="CX220" s="31">
        <f t="shared" ref="CX220:CX251" si="34">IF(COUNTIF(T358,"NS")=0,IF($L220&lt;T358,1,0),0)</f>
        <v>0</v>
      </c>
      <c r="CY220" s="31">
        <f t="shared" ref="CY220:CY251" si="35">IF(COUNTIF(X358,"NS")=0,IF($L220&lt;X358,1,0),0)</f>
        <v>0</v>
      </c>
      <c r="CZ220" s="31">
        <f t="shared" ref="CZ220:CZ251" si="36">IF(COUNTIF(AB358,"NS")=0,IF($L220&lt;AB358,1,0),0)</f>
        <v>0</v>
      </c>
      <c r="DA220" s="31">
        <f>IF(SUM(M220)&lt;=SUM(Q220,U220,Y220,AC220,Q289,U289,Y289,AC289,Q358,U358,Y358,AC358),0,1)</f>
        <v>0</v>
      </c>
      <c r="DB220" s="31">
        <f>IF(COUNTIF(Q220,"NS")=0,IF($M220&lt;Q220,1,0),0)</f>
        <v>0</v>
      </c>
      <c r="DC220" s="31">
        <f>IF(COUNTIF(U220,"NS")=0,IF($M220&lt;U220,1,0),0)</f>
        <v>0</v>
      </c>
      <c r="DD220" s="31">
        <f t="shared" ref="DD220:DD275" si="37">IF(COUNTIF(Y220,"NS")=0,IF($M220&lt;Y220,1,0),0)</f>
        <v>0</v>
      </c>
      <c r="DE220" s="31">
        <f t="shared" ref="DE220:DE275" si="38">IF(COUNTIF(AC220,"NS")=0,IF($M220&lt;AC220,1,0),0)</f>
        <v>0</v>
      </c>
      <c r="DF220" s="31">
        <f t="shared" ref="DF220:DF251" si="39">IF(COUNTIF(Q289,"NS")=0,IF($M220&lt;Q289,1,0),0)</f>
        <v>0</v>
      </c>
      <c r="DG220" s="31">
        <f t="shared" ref="DG220:DG251" si="40">IF(COUNTIF(U289,"NS")=0,IF($M220&lt;U289,1,0),0)</f>
        <v>0</v>
      </c>
      <c r="DH220" s="31">
        <f t="shared" ref="DH220:DH251" si="41">IF(COUNTIF(Y289,"NS")=0,IF($M220&lt;Y289,1,0),0)</f>
        <v>0</v>
      </c>
      <c r="DI220" s="31">
        <f t="shared" ref="DI220:DI251" si="42">IF(COUNTIF(AC289,"NS")=0,IF($M220&lt;AC289,1,0),0)</f>
        <v>0</v>
      </c>
      <c r="DJ220" s="31">
        <f t="shared" ref="DJ220:DJ251" si="43">IF(COUNTIF(Q358,"NS")=0,IF($M220&lt;Q358,1,0),0)</f>
        <v>0</v>
      </c>
      <c r="DK220" s="31">
        <f t="shared" ref="DK220:DK251" si="44">IF(COUNTIF(U358,"NS")=0,IF($M220&lt;U358,1,0),0)</f>
        <v>0</v>
      </c>
      <c r="DL220" s="31">
        <f t="shared" ref="DL220:DL251" si="45">IF(COUNTIF(Y358,"NS")=0,IF($M220&lt;Y358,1,0),0)</f>
        <v>0</v>
      </c>
      <c r="DM220" s="31">
        <f t="shared" ref="DM220:DM251" si="46">IF(COUNTIF(AC358,"NS")=0,IF($M220&lt;AC358,1,0),0)</f>
        <v>0</v>
      </c>
      <c r="DN220" s="31">
        <f>IF(SUM(N220)&lt;=SUM(R220,V220,Z220,AD220,R289,V289,Z289,AD289,R358,V358,Z358,AD358),0,1)</f>
        <v>0</v>
      </c>
      <c r="DO220" s="31">
        <f>IF(COUNTIF(R220,"NS")=0,IF($N220&lt;R220,1,0),0)</f>
        <v>0</v>
      </c>
      <c r="DP220" s="31">
        <f>IF(COUNTIF(V220,"NS")=0,IF($N220&lt;V220,1,0),0)</f>
        <v>0</v>
      </c>
      <c r="DQ220" s="31">
        <f t="shared" ref="DQ220:DQ275" si="47">IF(COUNTIF(Z220,"NS")=0,IF($N220&lt;Z220,1,0),0)</f>
        <v>0</v>
      </c>
      <c r="DR220" s="31">
        <f t="shared" ref="DR220:DR275" si="48">IF(COUNTIF(AD220,"NS")=0,IF($N220&lt;AD220,1,0),0)</f>
        <v>0</v>
      </c>
      <c r="DS220" s="31">
        <f t="shared" ref="DS220:DS251" si="49">IF(COUNTIF(R289,"NS")=0,IF($N220&lt;R289,1,0),0)</f>
        <v>0</v>
      </c>
      <c r="DT220" s="31">
        <f t="shared" ref="DT220:DT251" si="50">IF(COUNTIF(V289,"NS")=0,IF($N220&lt;V289,1,0),0)</f>
        <v>0</v>
      </c>
      <c r="DU220" s="31">
        <f t="shared" ref="DU220:DU251" si="51">IF(COUNTIF(Z289,"NS")=0,IF($N220&lt;Z289,1,0),0)</f>
        <v>0</v>
      </c>
      <c r="DV220" s="31">
        <f t="shared" ref="DV220:DV251" si="52">IF(COUNTIF(AD289,"NS")=0,IF($N220&lt;AD289,1,0),0)</f>
        <v>0</v>
      </c>
      <c r="DW220" s="31">
        <f t="shared" ref="DW220:DW251" si="53">IF(COUNTIF(R358,"NS")=0,IF($N220&lt;R358,1,0),0)</f>
        <v>0</v>
      </c>
      <c r="DX220" s="31">
        <f t="shared" ref="DX220:DX251" si="54">IF(COUNTIF(V358,"NS")=0,IF($N220&lt;V358,1,0),0)</f>
        <v>0</v>
      </c>
      <c r="DY220" s="31">
        <f t="shared" ref="DY220:DY251" si="55">IF(COUNTIF(Z358,"NS")=0,IF($N220&lt;Z358,1,0),0)</f>
        <v>0</v>
      </c>
      <c r="DZ220" s="31">
        <f t="shared" ref="DZ220:DZ251" si="56">IF(COUNTIF(AD358,"NS")=0,IF($N220&lt;AD358,1,0),0)</f>
        <v>0</v>
      </c>
      <c r="EB220" s="1">
        <f>IF(OR(L220="NS",S44="NS"),0,IF(AND(L220="NA",S44="NA"),0,IF(L220&gt;=S44,0,1)))</f>
        <v>0</v>
      </c>
      <c r="ED220" s="480" t="s">
        <v>5203</v>
      </c>
      <c r="EE220" s="1">
        <f>IF(OR(P282="NS",M170="NS"),0,IF(AND(P282="NA",M170="NA"),0,IF(P282&gt;=M170,0,1)))</f>
        <v>0</v>
      </c>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row>
    <row r="221" spans="1:167" ht="15" customHeight="1">
      <c r="A221" s="25"/>
      <c r="B221" s="52"/>
      <c r="C221" s="55" t="s">
        <v>5012</v>
      </c>
      <c r="D221" s="817" t="str">
        <f>IF(CNGE_2026_M4_Secc1!D43="","",CNGE_2026_M4_Secc1!D43)</f>
        <v/>
      </c>
      <c r="E221" s="757"/>
      <c r="F221" s="757"/>
      <c r="G221" s="757"/>
      <c r="H221" s="757"/>
      <c r="I221" s="757"/>
      <c r="J221" s="758"/>
      <c r="K221" s="439"/>
      <c r="L221" s="439"/>
      <c r="M221" s="439"/>
      <c r="N221" s="439"/>
      <c r="O221" s="439"/>
      <c r="P221" s="439"/>
      <c r="Q221" s="439"/>
      <c r="R221" s="439"/>
      <c r="S221" s="439"/>
      <c r="T221" s="439"/>
      <c r="U221" s="439"/>
      <c r="V221" s="439"/>
      <c r="W221" s="439"/>
      <c r="X221" s="439"/>
      <c r="Y221" s="439"/>
      <c r="Z221" s="439"/>
      <c r="AA221" s="439"/>
      <c r="AB221" s="439"/>
      <c r="AC221" s="439"/>
      <c r="AD221" s="439"/>
      <c r="AG221" s="1">
        <f>IF(AND(CNGE_2026_M4_Secc1!$N43&lt;&gt;1,CNGE_2026_M4_Secc1!$N43&lt;&gt;"",CNGE_2026_M4_Secc1!AC43=""),IF(SUM(COUNTBLANK(D221:AD221),COUNTBLANK(O290:AD290),COUNTBLANK(O359:AD359))&lt;=(AK221+6),0,1),0)</f>
        <v>0</v>
      </c>
      <c r="AH221" s="176">
        <f t="shared" ref="AH221:AH274" si="57">IF(AG221=0,0,1)</f>
        <v>0</v>
      </c>
      <c r="AI221" s="177" t="str">
        <f>IF(AH221=0,"",
IF(SUM($AH$220:AH221)=1,AJ221,
IF($AH$282&gt;SUM($AH$220:AH221),_xlfn.CONCAT(", ",AJ221),
IF($AH$282=SUM($AH$220:AH221),_xlfn.CONCAT(" y ",AJ221)))))</f>
        <v/>
      </c>
      <c r="AJ221" s="53">
        <v>1</v>
      </c>
      <c r="AK221" s="1">
        <f>IF(OR(BB220=48,COUNTIF(AP220:BA220,3)=12),52,IF(AL221=13,SUM(13,BB220),SUM($BZ$223,BB220)))</f>
        <v>52</v>
      </c>
      <c r="AL221" s="1">
        <f t="shared" ref="AL221:AL251" si="58">IF(OR($S45=0,$S45="NS",$S45="NA"),13,0)</f>
        <v>13</v>
      </c>
      <c r="AM221" s="1">
        <f>IF(OR(BB220=48,COUNTIF(AP220:BA220,3)=12),IF(COUNTA(K221:N221)=0,0,1),0)</f>
        <v>0</v>
      </c>
      <c r="AN221" s="1">
        <f>IF(OR(CNGE_2026_M4_Secc1!$N43=1,CNGE_2026_M4_Secc1!$N43="",CNGE_2026_M4_Secc1!AC43="X"),IF(COUNTA(K221:AD221,O290:AD290,O359:AD359)=0,0,1),0)</f>
        <v>0</v>
      </c>
      <c r="AO221" s="1">
        <f t="shared" si="16"/>
        <v>0</v>
      </c>
      <c r="AP221" s="1">
        <f>IF(OR(CNGE_2026_M4_Secc1!CX44=0,CNGE_2026_M4_Secc1!CX44=1),IF(OR($AL222=13,BO$222=1),3,4),0)</f>
        <v>3</v>
      </c>
      <c r="AQ221" s="1">
        <f>IF(OR(CNGE_2026_M4_Secc1!CY44=0,CNGE_2026_M4_Secc1!CY44=1),IF(OR($AL222=13,BP$222=1),3,4),0)</f>
        <v>3</v>
      </c>
      <c r="AR221" s="1">
        <f>IF(OR(CNGE_2026_M4_Secc1!CZ44=0,CNGE_2026_M4_Secc1!CZ44=1),IF(OR($AL222=13,BQ$222=1),3,4),0)</f>
        <v>3</v>
      </c>
      <c r="AS221" s="1">
        <f>IF(OR(CNGE_2026_M4_Secc1!DA44=0,CNGE_2026_M4_Secc1!DA44=1),IF(OR($AL222=13,BR$222=1),3,4),0)</f>
        <v>3</v>
      </c>
      <c r="AT221" s="1">
        <f>IF(OR(CNGE_2026_M4_Secc1!DB44=0,CNGE_2026_M4_Secc1!DB44=1),IF(OR($AL222=13,BS$222=1),3,4),0)</f>
        <v>3</v>
      </c>
      <c r="AU221" s="1">
        <f>IF(OR(CNGE_2026_M4_Secc1!DC44=0,CNGE_2026_M4_Secc1!DC44=1),IF(OR($AL222=13,BT$222=1),3,4),0)</f>
        <v>3</v>
      </c>
      <c r="AV221" s="1">
        <f>IF(OR(CNGE_2026_M4_Secc1!DD44=0,CNGE_2026_M4_Secc1!DD44=1),IF(OR($AL222=13,BU$222=1),3,4),0)</f>
        <v>3</v>
      </c>
      <c r="AW221" s="1">
        <f>IF(OR(CNGE_2026_M4_Secc1!DE44=0,CNGE_2026_M4_Secc1!DE44=1),IF(OR($AL222=13,BV$222=1),3,4),0)</f>
        <v>3</v>
      </c>
      <c r="AX221" s="1">
        <f>IF(OR(CNGE_2026_M4_Secc1!DF44=0,CNGE_2026_M4_Secc1!DF44=1),IF(OR($AL222=13,BW$222=1),3,4),0)</f>
        <v>3</v>
      </c>
      <c r="AY221" s="1">
        <f>IF(OR(CNGE_2026_M4_Secc1!DG44=0,CNGE_2026_M4_Secc1!DG44=1),IF(OR($AL222=13,BX$222=1),3,4),0)</f>
        <v>3</v>
      </c>
      <c r="AZ221" s="1">
        <f>IF(OR(CNGE_2026_M4_Secc1!DH44=0,CNGE_2026_M4_Secc1!DH44=1),IF(OR($AL222=13,BY$222=1),3,4),0)</f>
        <v>3</v>
      </c>
      <c r="BA221" s="1">
        <f>IF(OR(CNGE_2026_M4_Secc1!DI44=0,CNGE_2026_M4_Secc1!DI44=1),IF(OR($AL222=13,BZ$222=1),3,4),0)</f>
        <v>3</v>
      </c>
      <c r="BB221" s="1">
        <f t="shared" ref="BB221:BB273" si="59">SUM(AP221:BA221)</f>
        <v>36</v>
      </c>
      <c r="BC221" s="1">
        <f>IF(OR(CNGE_2026_M4_Secc1!CX44=0,CNGE_2026_M4_Secc1!CX44=1),IF(COUNTA(O222:R222)=0,0,1),0)</f>
        <v>0</v>
      </c>
      <c r="BD221" s="1">
        <f>IF(OR(CNGE_2026_M4_Secc1!CY44=0,CNGE_2026_M4_Secc1!CY44=1),IF(COUNTA(S222:V222)=0,0,1),0)</f>
        <v>0</v>
      </c>
      <c r="BE221" s="1">
        <f>IF(OR(CNGE_2026_M4_Secc1!CZ44=0,CNGE_2026_M4_Secc1!CZ44=1),IF(COUNTA(W222:Z222)=0,0,1),0)</f>
        <v>0</v>
      </c>
      <c r="BF221" s="1">
        <f>IF(OR(CNGE_2026_M4_Secc1!DA44=0,CNGE_2026_M4_Secc1!DA44=1),IF(COUNTA(AA222:AD222)=0,0,1),0)</f>
        <v>0</v>
      </c>
      <c r="BG221" s="1">
        <f>IF(OR(CNGE_2026_M4_Secc1!DB44=0,CNGE_2026_M4_Secc1!DB44=1),IF(COUNTA(O291:R291)=0,0,1),0)</f>
        <v>0</v>
      </c>
      <c r="BH221" s="1">
        <f>IF(OR(CNGE_2026_M4_Secc1!DC44=0,CNGE_2026_M4_Secc1!DC44=1),IF(COUNTA(S291:V291)=0,0,1),0)</f>
        <v>0</v>
      </c>
      <c r="BI221" s="1">
        <f>IF(OR(CNGE_2026_M4_Secc1!DD44=0,CNGE_2026_M4_Secc1!DD44=1),IF(COUNTA(W291:Z291)=0,0,1),0)</f>
        <v>0</v>
      </c>
      <c r="BJ221" s="1">
        <f>IF(OR(CNGE_2026_M4_Secc1!DE44=0,CNGE_2026_M4_Secc1!DE44=1),IF(COUNTA(AA291:AD291)=0,0,1),0)</f>
        <v>0</v>
      </c>
      <c r="BK221" s="1">
        <f>IF(OR(CNGE_2026_M4_Secc1!DF44=0,CNGE_2026_M4_Secc1!DF44=1),IF(COUNTA(O360:R360)=0,0,1),0)</f>
        <v>0</v>
      </c>
      <c r="BL221" s="1">
        <f>IF(OR(CNGE_2026_M4_Secc1!DG44=0,CNGE_2026_M4_Secc1!DG44=1),IF(COUNTA(S360:V360)=0,0,1),0)</f>
        <v>0</v>
      </c>
      <c r="BM221" s="1">
        <f>IF(OR(CNGE_2026_M4_Secc1!DH44=0,CNGE_2026_M4_Secc1!DH44=1),IF(COUNTA(W360:Z360)=0,0,1),0)</f>
        <v>0</v>
      </c>
      <c r="BN221" s="1">
        <f>IF(OR(CNGE_2026_M4_Secc1!DI44=0,CNGE_2026_M4_Secc1!DI44=1),IF(COUNTA(AA360:AD360)=0,0,1),0)</f>
        <v>0</v>
      </c>
      <c r="BO221" s="9" t="s">
        <v>6216</v>
      </c>
      <c r="CA221" s="31">
        <f t="shared" ref="CA221:CA251" si="60">IF(SUM(K221)&lt;=SUM(O221,S221,W221,AA221,O290,S290,W290,AA290,O359,S359,W359,AA359),0,1)</f>
        <v>0</v>
      </c>
      <c r="CB221" s="31">
        <f t="shared" ref="CB221:CB275" si="61">IF(COUNTIF(O221,"NS")=0,IF($K221&lt;O221,1,0),0)</f>
        <v>0</v>
      </c>
      <c r="CC221" s="31">
        <f t="shared" ref="CC221:CC275" si="62">IF(COUNTIF(S221,"NS")=0,IF($K221&lt;S221,1,0),0)</f>
        <v>0</v>
      </c>
      <c r="CD221" s="31">
        <f t="shared" si="17"/>
        <v>0</v>
      </c>
      <c r="CE221" s="31">
        <f t="shared" si="18"/>
        <v>0</v>
      </c>
      <c r="CF221" s="31">
        <f t="shared" si="19"/>
        <v>0</v>
      </c>
      <c r="CG221" s="31">
        <f t="shared" si="20"/>
        <v>0</v>
      </c>
      <c r="CH221" s="31">
        <f t="shared" si="21"/>
        <v>0</v>
      </c>
      <c r="CI221" s="31">
        <f t="shared" si="22"/>
        <v>0</v>
      </c>
      <c r="CJ221" s="31">
        <f t="shared" si="23"/>
        <v>0</v>
      </c>
      <c r="CK221" s="31">
        <f t="shared" si="24"/>
        <v>0</v>
      </c>
      <c r="CL221" s="31">
        <f t="shared" si="25"/>
        <v>0</v>
      </c>
      <c r="CM221" s="31">
        <f t="shared" si="26"/>
        <v>0</v>
      </c>
      <c r="CN221" s="31">
        <f t="shared" ref="CN221:CN251" si="63">IF(SUM(L221)&lt;=SUM(P221,T221,X221,AB221,P290,T290,X290,AB290,P359,T359,X359,AB359),0,1)</f>
        <v>0</v>
      </c>
      <c r="CO221" s="31">
        <f t="shared" ref="CO221:CO275" si="64">IF(COUNTIF(P221,"NS")=0,IF($L221&lt;P221,1,0),0)</f>
        <v>0</v>
      </c>
      <c r="CP221" s="31">
        <f t="shared" ref="CP221:CP275" si="65">IF(COUNTIF(T221,"NS")=0,IF($L221&lt;T221,1,0),0)</f>
        <v>0</v>
      </c>
      <c r="CQ221" s="31">
        <f t="shared" si="27"/>
        <v>0</v>
      </c>
      <c r="CR221" s="31">
        <f t="shared" si="28"/>
        <v>0</v>
      </c>
      <c r="CS221" s="31">
        <f t="shared" si="29"/>
        <v>0</v>
      </c>
      <c r="CT221" s="31">
        <f t="shared" si="30"/>
        <v>0</v>
      </c>
      <c r="CU221" s="31">
        <f t="shared" si="31"/>
        <v>0</v>
      </c>
      <c r="CV221" s="31">
        <f t="shared" si="32"/>
        <v>0</v>
      </c>
      <c r="CW221" s="31">
        <f t="shared" si="33"/>
        <v>0</v>
      </c>
      <c r="CX221" s="31">
        <f t="shared" si="34"/>
        <v>0</v>
      </c>
      <c r="CY221" s="31">
        <f t="shared" si="35"/>
        <v>0</v>
      </c>
      <c r="CZ221" s="31">
        <f t="shared" si="36"/>
        <v>0</v>
      </c>
      <c r="DA221" s="31">
        <f t="shared" ref="DA221:DA251" si="66">IF(SUM(M221)&lt;=SUM(Q221,U221,Y221,AC221,Q290,U290,Y290,AC290,Q359,U359,Y359,AC359),0,1)</f>
        <v>0</v>
      </c>
      <c r="DB221" s="31">
        <f t="shared" ref="DB221:DB275" si="67">IF(COUNTIF(Q221,"NS")=0,IF($M221&lt;Q221,1,0),0)</f>
        <v>0</v>
      </c>
      <c r="DC221" s="31">
        <f t="shared" ref="DC221:DC275" si="68">IF(COUNTIF(U221,"NS")=0,IF($M221&lt;U221,1,0),0)</f>
        <v>0</v>
      </c>
      <c r="DD221" s="31">
        <f t="shared" si="37"/>
        <v>0</v>
      </c>
      <c r="DE221" s="31">
        <f t="shared" si="38"/>
        <v>0</v>
      </c>
      <c r="DF221" s="31">
        <f t="shared" si="39"/>
        <v>0</v>
      </c>
      <c r="DG221" s="31">
        <f t="shared" si="40"/>
        <v>0</v>
      </c>
      <c r="DH221" s="31">
        <f t="shared" si="41"/>
        <v>0</v>
      </c>
      <c r="DI221" s="31">
        <f t="shared" si="42"/>
        <v>0</v>
      </c>
      <c r="DJ221" s="31">
        <f t="shared" si="43"/>
        <v>0</v>
      </c>
      <c r="DK221" s="31">
        <f t="shared" si="44"/>
        <v>0</v>
      </c>
      <c r="DL221" s="31">
        <f t="shared" si="45"/>
        <v>0</v>
      </c>
      <c r="DM221" s="31">
        <f t="shared" si="46"/>
        <v>0</v>
      </c>
      <c r="DN221" s="31">
        <f t="shared" ref="DN221:DN251" si="69">IF(SUM(N221)&lt;=SUM(R221,V221,Z221,AD221,R290,V290,Z290,AD290,R359,V359,Z359,AD359),0,1)</f>
        <v>0</v>
      </c>
      <c r="DO221" s="31">
        <f t="shared" ref="DO221:DO275" si="70">IF(COUNTIF(R221,"NS")=0,IF($N221&lt;R221,1,0),0)</f>
        <v>0</v>
      </c>
      <c r="DP221" s="31">
        <f t="shared" ref="DP221:DP275" si="71">IF(COUNTIF(V221,"NS")=0,IF($N221&lt;V221,1,0),0)</f>
        <v>0</v>
      </c>
      <c r="DQ221" s="31">
        <f t="shared" si="47"/>
        <v>0</v>
      </c>
      <c r="DR221" s="31">
        <f t="shared" si="48"/>
        <v>0</v>
      </c>
      <c r="DS221" s="31">
        <f t="shared" si="49"/>
        <v>0</v>
      </c>
      <c r="DT221" s="31">
        <f t="shared" si="50"/>
        <v>0</v>
      </c>
      <c r="DU221" s="31">
        <f t="shared" si="51"/>
        <v>0</v>
      </c>
      <c r="DV221" s="31">
        <f t="shared" si="52"/>
        <v>0</v>
      </c>
      <c r="DW221" s="31">
        <f t="shared" si="53"/>
        <v>0</v>
      </c>
      <c r="DX221" s="31">
        <f t="shared" si="54"/>
        <v>0</v>
      </c>
      <c r="DY221" s="31">
        <f t="shared" si="55"/>
        <v>0</v>
      </c>
      <c r="DZ221" s="31">
        <f t="shared" si="56"/>
        <v>0</v>
      </c>
      <c r="EB221" s="1">
        <f t="shared" ref="EB221:EB251" si="72">IF(OR(L221="NS",S45="NS"),0,IF(AND(L221="NA",S45="NA"),0,IF(L221&gt;=S45,0,1)))</f>
        <v>0</v>
      </c>
      <c r="ED221" s="481" t="s">
        <v>5204</v>
      </c>
      <c r="EE221" s="1">
        <f>IF(OR(T282="NS",M171="NS"),0,IF(AND(T282="NA",M171="NA"),0,IF(T282&gt;=M171,0,1)))</f>
        <v>0</v>
      </c>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row>
    <row r="222" spans="1:167" ht="15" customHeight="1">
      <c r="A222" s="25"/>
      <c r="B222" s="52"/>
      <c r="C222" s="55" t="s">
        <v>5014</v>
      </c>
      <c r="D222" s="817" t="str">
        <f>IF(CNGE_2026_M4_Secc1!D44="","",CNGE_2026_M4_Secc1!D44)</f>
        <v/>
      </c>
      <c r="E222" s="757"/>
      <c r="F222" s="757"/>
      <c r="G222" s="757"/>
      <c r="H222" s="757"/>
      <c r="I222" s="757"/>
      <c r="J222" s="758"/>
      <c r="K222" s="439"/>
      <c r="L222" s="439"/>
      <c r="M222" s="439"/>
      <c r="N222" s="439"/>
      <c r="O222" s="439"/>
      <c r="P222" s="439"/>
      <c r="Q222" s="439"/>
      <c r="R222" s="439"/>
      <c r="S222" s="439"/>
      <c r="T222" s="439"/>
      <c r="U222" s="439"/>
      <c r="V222" s="439"/>
      <c r="W222" s="439"/>
      <c r="X222" s="439"/>
      <c r="Y222" s="439"/>
      <c r="Z222" s="439"/>
      <c r="AA222" s="439"/>
      <c r="AB222" s="439"/>
      <c r="AC222" s="439"/>
      <c r="AD222" s="439"/>
      <c r="AG222" s="1">
        <f>IF(AND(CNGE_2026_M4_Secc1!$N44&lt;&gt;1,CNGE_2026_M4_Secc1!$N44&lt;&gt;""),IF(SUM(COUNTBLANK(D222:AD222),COUNTBLANK(O291:AD291),COUNTBLANK(O360:AD360))&lt;=(AK222+6),0,1),0)</f>
        <v>0</v>
      </c>
      <c r="AH222" s="176">
        <f t="shared" si="57"/>
        <v>0</v>
      </c>
      <c r="AI222" s="177" t="str">
        <f>IF(AH222=0,"",
IF(SUM($AH$220:AH222)=1,AJ222,
IF($AH$282&gt;SUM($AH$220:AH222),_xlfn.CONCAT(", ",AJ222),
IF($AH$282=SUM($AH$220:AH222),_xlfn.CONCAT(" y ",AJ222)))))</f>
        <v/>
      </c>
      <c r="AJ222" s="55">
        <v>2</v>
      </c>
      <c r="AK222" s="1">
        <f t="shared" ref="AK222:AK274" si="73">IF(OR(BB221=48,COUNTIF(AP221:BA221,3)=12),52,IF(AL222=13,SUM(13,BB221),SUM($BZ$223,BB221)))</f>
        <v>52</v>
      </c>
      <c r="AL222" s="1">
        <f t="shared" si="58"/>
        <v>13</v>
      </c>
      <c r="AM222" s="1">
        <f>IF(OR(BB221=48,COUNTIF(AP221:BA221,3)=12),IF(COUNTA(K222:N222)=0,0,1),0)</f>
        <v>0</v>
      </c>
      <c r="AN222" s="1">
        <f>IF(OR(CNGE_2026_M4_Secc1!$N44=1,CNGE_2026_M4_Secc1!$N44=""),IF(COUNTA(K222:AD222,O291:AD291,O360:AD360)=0,0,1),0)</f>
        <v>0</v>
      </c>
      <c r="AO222" s="1">
        <f t="shared" si="16"/>
        <v>0</v>
      </c>
      <c r="AP222" s="1">
        <f>IF(OR(CNGE_2026_M4_Secc1!CX45=0,CNGE_2026_M4_Secc1!CX45=1),IF(OR($AL223=13,BO$222=1),3,4),0)</f>
        <v>3</v>
      </c>
      <c r="AQ222" s="1">
        <f>IF(OR(CNGE_2026_M4_Secc1!CY45=0,CNGE_2026_M4_Secc1!CY45=1),IF(OR($AL223=13,BP$222=1),3,4),0)</f>
        <v>3</v>
      </c>
      <c r="AR222" s="1">
        <f>IF(OR(CNGE_2026_M4_Secc1!CZ45=0,CNGE_2026_M4_Secc1!CZ45=1),IF(OR($AL223=13,BQ$222=1),3,4),0)</f>
        <v>3</v>
      </c>
      <c r="AS222" s="1">
        <f>IF(OR(CNGE_2026_M4_Secc1!DA45=0,CNGE_2026_M4_Secc1!DA45=1),IF(OR($AL223=13,BR$222=1),3,4),0)</f>
        <v>3</v>
      </c>
      <c r="AT222" s="1">
        <f>IF(OR(CNGE_2026_M4_Secc1!DB45=0,CNGE_2026_M4_Secc1!DB45=1),IF(OR($AL223=13,BS$222=1),3,4),0)</f>
        <v>3</v>
      </c>
      <c r="AU222" s="1">
        <f>IF(OR(CNGE_2026_M4_Secc1!DC45=0,CNGE_2026_M4_Secc1!DC45=1),IF(OR($AL223=13,BT$222=1),3,4),0)</f>
        <v>3</v>
      </c>
      <c r="AV222" s="1">
        <f>IF(OR(CNGE_2026_M4_Secc1!DD45=0,CNGE_2026_M4_Secc1!DD45=1),IF(OR($AL223=13,BU$222=1),3,4),0)</f>
        <v>3</v>
      </c>
      <c r="AW222" s="1">
        <f>IF(OR(CNGE_2026_M4_Secc1!DE45=0,CNGE_2026_M4_Secc1!DE45=1),IF(OR($AL223=13,BV$222=1),3,4),0)</f>
        <v>3</v>
      </c>
      <c r="AX222" s="1">
        <f>IF(OR(CNGE_2026_M4_Secc1!DF45=0,CNGE_2026_M4_Secc1!DF45=1),IF(OR($AL223=13,BW$222=1),3,4),0)</f>
        <v>3</v>
      </c>
      <c r="AY222" s="1">
        <f>IF(OR(CNGE_2026_M4_Secc1!DG45=0,CNGE_2026_M4_Secc1!DG45=1),IF(OR($AL223=13,BX$222=1),3,4),0)</f>
        <v>3</v>
      </c>
      <c r="AZ222" s="1">
        <f>IF(OR(CNGE_2026_M4_Secc1!DH45=0,CNGE_2026_M4_Secc1!DH45=1),IF(OR($AL223=13,BY$222=1),3,4),0)</f>
        <v>3</v>
      </c>
      <c r="BA222" s="1">
        <f>IF(OR(CNGE_2026_M4_Secc1!DI45=0,CNGE_2026_M4_Secc1!DI45=1),IF(OR($AL223=13,BZ$222=1),3,4),0)</f>
        <v>3</v>
      </c>
      <c r="BB222" s="1">
        <f t="shared" si="59"/>
        <v>36</v>
      </c>
      <c r="BC222" s="1">
        <f>IF(OR(CNGE_2026_M4_Secc1!CX45=0,CNGE_2026_M4_Secc1!CX45=1),IF(COUNTA(O223:R223)=0,0,1),0)</f>
        <v>0</v>
      </c>
      <c r="BD222" s="1">
        <f>IF(OR(CNGE_2026_M4_Secc1!CY45=0,CNGE_2026_M4_Secc1!CY45=1),IF(COUNTA(S223:V223)=0,0,1),0)</f>
        <v>0</v>
      </c>
      <c r="BE222" s="1">
        <f>IF(OR(CNGE_2026_M4_Secc1!CZ45=0,CNGE_2026_M4_Secc1!CZ45=1),IF(COUNTA(W223:Z223)=0,0,1),0)</f>
        <v>0</v>
      </c>
      <c r="BF222" s="1">
        <f>IF(OR(CNGE_2026_M4_Secc1!DA45=0,CNGE_2026_M4_Secc1!DA45=1),IF(COUNTA(AA223:AD223)=0,0,1),0)</f>
        <v>0</v>
      </c>
      <c r="BG222" s="1">
        <f>IF(OR(CNGE_2026_M4_Secc1!DB45=0,CNGE_2026_M4_Secc1!DB45=1),IF(COUNTA(O292:R292)=0,0,1),0)</f>
        <v>0</v>
      </c>
      <c r="BH222" s="1">
        <f>IF(OR(CNGE_2026_M4_Secc1!DC45=0,CNGE_2026_M4_Secc1!DC45=1),IF(COUNTA(S292:V292)=0,0,1),0)</f>
        <v>0</v>
      </c>
      <c r="BI222" s="1">
        <f>IF(OR(CNGE_2026_M4_Secc1!DD45=0,CNGE_2026_M4_Secc1!DD45=1),IF(COUNTA(W292:Z292)=0,0,1),0)</f>
        <v>0</v>
      </c>
      <c r="BJ222" s="1">
        <f>IF(OR(CNGE_2026_M4_Secc1!DE45=0,CNGE_2026_M4_Secc1!DE45=1),IF(COUNTA(AA292:AD292)=0,0,1),0)</f>
        <v>0</v>
      </c>
      <c r="BK222" s="1">
        <f>IF(OR(CNGE_2026_M4_Secc1!DF45=0,CNGE_2026_M4_Secc1!DF45=1),IF(COUNTA(O361:R361)=0,0,1),0)</f>
        <v>0</v>
      </c>
      <c r="BL222" s="1">
        <f>IF(OR(CNGE_2026_M4_Secc1!DG45=0,CNGE_2026_M4_Secc1!DG45=1),IF(COUNTA(S361:V361)=0,0,1),0)</f>
        <v>0</v>
      </c>
      <c r="BM222" s="1">
        <f>IF(OR(CNGE_2026_M4_Secc1!DH45=0,CNGE_2026_M4_Secc1!DH45=1),IF(COUNTA(W361:Z361)=0,0,1),0)</f>
        <v>0</v>
      </c>
      <c r="BN222" s="1">
        <f>IF(OR(CNGE_2026_M4_Secc1!DI45=0,CNGE_2026_M4_Secc1!DI45=1),IF(COUNTA(AA361:AD361)=0,0,1),0)</f>
        <v>0</v>
      </c>
      <c r="BO222" s="1">
        <f>IF(OR(BO220=0,BO220="NS",BO220="NA"),1,0)</f>
        <v>1</v>
      </c>
      <c r="BP222" s="1">
        <f>IF(OR(BP220=0,BP220="NS",BP220="NA"),1,0)</f>
        <v>1</v>
      </c>
      <c r="BQ222" s="1">
        <f t="shared" ref="BQ222:BY222" si="74">IF(OR(BQ220=0,BQ220="NS",BQ220="NA"),1,0)</f>
        <v>1</v>
      </c>
      <c r="BR222" s="1">
        <f t="shared" si="74"/>
        <v>1</v>
      </c>
      <c r="BS222" s="1">
        <f t="shared" si="74"/>
        <v>1</v>
      </c>
      <c r="BT222" s="1">
        <f t="shared" si="74"/>
        <v>1</v>
      </c>
      <c r="BU222" s="1">
        <f t="shared" si="74"/>
        <v>1</v>
      </c>
      <c r="BV222" s="1">
        <f>IF(OR(BV220=0,BV220="NS",BV220="NA"),1,0)</f>
        <v>1</v>
      </c>
      <c r="BW222" s="1">
        <f t="shared" si="74"/>
        <v>1</v>
      </c>
      <c r="BX222" s="1">
        <f t="shared" si="74"/>
        <v>1</v>
      </c>
      <c r="BY222" s="1">
        <f t="shared" si="74"/>
        <v>1</v>
      </c>
      <c r="BZ222" s="1">
        <f>IF(OR(BZ220=0,BZ220="NS",BZ220="NA"),1,0)</f>
        <v>1</v>
      </c>
      <c r="CA222" s="31">
        <f t="shared" si="60"/>
        <v>0</v>
      </c>
      <c r="CB222" s="31">
        <f t="shared" si="61"/>
        <v>0</v>
      </c>
      <c r="CC222" s="31">
        <f t="shared" si="62"/>
        <v>0</v>
      </c>
      <c r="CD222" s="31">
        <f t="shared" si="17"/>
        <v>0</v>
      </c>
      <c r="CE222" s="31">
        <f t="shared" si="18"/>
        <v>0</v>
      </c>
      <c r="CF222" s="31">
        <f t="shared" si="19"/>
        <v>0</v>
      </c>
      <c r="CG222" s="31">
        <f t="shared" si="20"/>
        <v>0</v>
      </c>
      <c r="CH222" s="31">
        <f t="shared" si="21"/>
        <v>0</v>
      </c>
      <c r="CI222" s="31">
        <f t="shared" si="22"/>
        <v>0</v>
      </c>
      <c r="CJ222" s="31">
        <f t="shared" si="23"/>
        <v>0</v>
      </c>
      <c r="CK222" s="31">
        <f t="shared" si="24"/>
        <v>0</v>
      </c>
      <c r="CL222" s="31">
        <f t="shared" si="25"/>
        <v>0</v>
      </c>
      <c r="CM222" s="31">
        <f t="shared" si="26"/>
        <v>0</v>
      </c>
      <c r="CN222" s="31">
        <f t="shared" si="63"/>
        <v>0</v>
      </c>
      <c r="CO222" s="31">
        <f t="shared" si="64"/>
        <v>0</v>
      </c>
      <c r="CP222" s="31">
        <f t="shared" si="65"/>
        <v>0</v>
      </c>
      <c r="CQ222" s="31">
        <f t="shared" si="27"/>
        <v>0</v>
      </c>
      <c r="CR222" s="31">
        <f t="shared" si="28"/>
        <v>0</v>
      </c>
      <c r="CS222" s="31">
        <f t="shared" si="29"/>
        <v>0</v>
      </c>
      <c r="CT222" s="31">
        <f t="shared" si="30"/>
        <v>0</v>
      </c>
      <c r="CU222" s="31">
        <f t="shared" si="31"/>
        <v>0</v>
      </c>
      <c r="CV222" s="31">
        <f t="shared" si="32"/>
        <v>0</v>
      </c>
      <c r="CW222" s="31">
        <f t="shared" si="33"/>
        <v>0</v>
      </c>
      <c r="CX222" s="31">
        <f t="shared" si="34"/>
        <v>0</v>
      </c>
      <c r="CY222" s="31">
        <f t="shared" si="35"/>
        <v>0</v>
      </c>
      <c r="CZ222" s="31">
        <f t="shared" si="36"/>
        <v>0</v>
      </c>
      <c r="DA222" s="31">
        <f t="shared" si="66"/>
        <v>0</v>
      </c>
      <c r="DB222" s="31">
        <f t="shared" si="67"/>
        <v>0</v>
      </c>
      <c r="DC222" s="31">
        <f t="shared" si="68"/>
        <v>0</v>
      </c>
      <c r="DD222" s="31">
        <f t="shared" si="37"/>
        <v>0</v>
      </c>
      <c r="DE222" s="31">
        <f t="shared" si="38"/>
        <v>0</v>
      </c>
      <c r="DF222" s="31">
        <f t="shared" si="39"/>
        <v>0</v>
      </c>
      <c r="DG222" s="31">
        <f t="shared" si="40"/>
        <v>0</v>
      </c>
      <c r="DH222" s="31">
        <f t="shared" si="41"/>
        <v>0</v>
      </c>
      <c r="DI222" s="31">
        <f t="shared" si="42"/>
        <v>0</v>
      </c>
      <c r="DJ222" s="31">
        <f t="shared" si="43"/>
        <v>0</v>
      </c>
      <c r="DK222" s="31">
        <f t="shared" si="44"/>
        <v>0</v>
      </c>
      <c r="DL222" s="31">
        <f t="shared" si="45"/>
        <v>0</v>
      </c>
      <c r="DM222" s="31">
        <f t="shared" si="46"/>
        <v>0</v>
      </c>
      <c r="DN222" s="31">
        <f t="shared" si="69"/>
        <v>0</v>
      </c>
      <c r="DO222" s="31">
        <f t="shared" si="70"/>
        <v>0</v>
      </c>
      <c r="DP222" s="31">
        <f t="shared" si="71"/>
        <v>0</v>
      </c>
      <c r="DQ222" s="31">
        <f t="shared" si="47"/>
        <v>0</v>
      </c>
      <c r="DR222" s="31">
        <f t="shared" si="48"/>
        <v>0</v>
      </c>
      <c r="DS222" s="31">
        <f t="shared" si="49"/>
        <v>0</v>
      </c>
      <c r="DT222" s="31">
        <f t="shared" si="50"/>
        <v>0</v>
      </c>
      <c r="DU222" s="31">
        <f t="shared" si="51"/>
        <v>0</v>
      </c>
      <c r="DV222" s="31">
        <f t="shared" si="52"/>
        <v>0</v>
      </c>
      <c r="DW222" s="31">
        <f t="shared" si="53"/>
        <v>0</v>
      </c>
      <c r="DX222" s="31">
        <f t="shared" si="54"/>
        <v>0</v>
      </c>
      <c r="DY222" s="31">
        <f t="shared" si="55"/>
        <v>0</v>
      </c>
      <c r="DZ222" s="31">
        <f t="shared" si="56"/>
        <v>0</v>
      </c>
      <c r="EB222" s="1">
        <f t="shared" si="72"/>
        <v>0</v>
      </c>
      <c r="ED222" s="480" t="s">
        <v>5205</v>
      </c>
      <c r="EE222" s="1">
        <f>IF(OR(X282="NS",M172="NS"),0,IF(AND(X282="NA",M172="NA"),0,IF(X282&gt;=M172,0,1)))</f>
        <v>0</v>
      </c>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row>
    <row r="223" spans="1:167" ht="15" customHeight="1">
      <c r="A223" s="25"/>
      <c r="B223" s="52"/>
      <c r="C223" s="55" t="s">
        <v>5016</v>
      </c>
      <c r="D223" s="817" t="str">
        <f>IF(CNGE_2026_M4_Secc1!D45="","",CNGE_2026_M4_Secc1!D45)</f>
        <v/>
      </c>
      <c r="E223" s="757"/>
      <c r="F223" s="757"/>
      <c r="G223" s="757"/>
      <c r="H223" s="757"/>
      <c r="I223" s="757"/>
      <c r="J223" s="758"/>
      <c r="K223" s="439"/>
      <c r="L223" s="439"/>
      <c r="M223" s="439"/>
      <c r="N223" s="439"/>
      <c r="O223" s="439"/>
      <c r="P223" s="439"/>
      <c r="Q223" s="439"/>
      <c r="R223" s="439"/>
      <c r="S223" s="439"/>
      <c r="T223" s="439"/>
      <c r="U223" s="439"/>
      <c r="V223" s="439"/>
      <c r="W223" s="439"/>
      <c r="X223" s="439"/>
      <c r="Y223" s="439"/>
      <c r="Z223" s="439"/>
      <c r="AA223" s="439"/>
      <c r="AB223" s="439"/>
      <c r="AC223" s="439"/>
      <c r="AD223" s="439"/>
      <c r="AG223" s="1">
        <f>IF(AND(CNGE_2026_M4_Secc1!$N45&lt;&gt;1,CNGE_2026_M4_Secc1!$N45&lt;&gt;""),IF(SUM(COUNTBLANK(D223:AD223),COUNTBLANK(O292:AD292),COUNTBLANK(O361:AD361))&lt;=(AK223+6),0,1),0)</f>
        <v>0</v>
      </c>
      <c r="AH223" s="176">
        <f t="shared" si="57"/>
        <v>0</v>
      </c>
      <c r="AI223" s="177" t="str">
        <f>IF(AH223=0,"",
IF(SUM($AH$220:AH223)=1,AJ223,
IF($AH$282&gt;SUM($AH$220:AH223),_xlfn.CONCAT(", ",AJ223),
IF($AH$282=SUM($AH$220:AH223),_xlfn.CONCAT(" y ",AJ223)))))</f>
        <v/>
      </c>
      <c r="AJ223" s="55">
        <v>3</v>
      </c>
      <c r="AK223" s="1">
        <f t="shared" si="73"/>
        <v>52</v>
      </c>
      <c r="AL223" s="1">
        <f t="shared" si="58"/>
        <v>13</v>
      </c>
      <c r="AM223" s="1">
        <f>IF(OR(BB222=48,COUNTIF(AP222:BA222,3)=12),IF(COUNTA(K223:N223)=0,0,1),0)</f>
        <v>0</v>
      </c>
      <c r="AN223" s="1">
        <f>IF(OR(CNGE_2026_M4_Secc1!$N45=1,CNGE_2026_M4_Secc1!$N45=""),IF(COUNTA(K223:AD223,O292:AD292,O361:AD361)=0,0,1),0)</f>
        <v>0</v>
      </c>
      <c r="AO223" s="1">
        <f t="shared" si="16"/>
        <v>0</v>
      </c>
      <c r="AP223" s="1">
        <f>IF(OR(CNGE_2026_M4_Secc1!CX46=0,CNGE_2026_M4_Secc1!CX46=1),IF(OR($AL224=13,BO$222=1),3,4),0)</f>
        <v>3</v>
      </c>
      <c r="AQ223" s="1">
        <f>IF(OR(CNGE_2026_M4_Secc1!CY46=0,CNGE_2026_M4_Secc1!CY46=1),IF(OR($AL224=13,BP$222=1),3,4),0)</f>
        <v>3</v>
      </c>
      <c r="AR223" s="1">
        <f>IF(OR(CNGE_2026_M4_Secc1!CZ46=0,CNGE_2026_M4_Secc1!CZ46=1),IF(OR($AL224=13,BQ$222=1),3,4),0)</f>
        <v>3</v>
      </c>
      <c r="AS223" s="1">
        <f>IF(OR(CNGE_2026_M4_Secc1!DA46=0,CNGE_2026_M4_Secc1!DA46=1),IF(OR($AL224=13,BR$222=1),3,4),0)</f>
        <v>3</v>
      </c>
      <c r="AT223" s="1">
        <f>IF(OR(CNGE_2026_M4_Secc1!DB46=0,CNGE_2026_M4_Secc1!DB46=1),IF(OR($AL224=13,BS$222=1),3,4),0)</f>
        <v>3</v>
      </c>
      <c r="AU223" s="1">
        <f>IF(OR(CNGE_2026_M4_Secc1!DC46=0,CNGE_2026_M4_Secc1!DC46=1),IF(OR($AL224=13,BT$222=1),3,4),0)</f>
        <v>3</v>
      </c>
      <c r="AV223" s="1">
        <f>IF(OR(CNGE_2026_M4_Secc1!DD46=0,CNGE_2026_M4_Secc1!DD46=1),IF(OR($AL224=13,BU$222=1),3,4),0)</f>
        <v>3</v>
      </c>
      <c r="AW223" s="1">
        <f>IF(OR(CNGE_2026_M4_Secc1!DE46=0,CNGE_2026_M4_Secc1!DE46=1),IF(OR($AL224=13,BV$222=1),3,4),0)</f>
        <v>3</v>
      </c>
      <c r="AX223" s="1">
        <f>IF(OR(CNGE_2026_M4_Secc1!DF46=0,CNGE_2026_M4_Secc1!DF46=1),IF(OR($AL224=13,BW$222=1),3,4),0)</f>
        <v>3</v>
      </c>
      <c r="AY223" s="1">
        <f>IF(OR(CNGE_2026_M4_Secc1!DG46=0,CNGE_2026_M4_Secc1!DG46=1),IF(OR($AL224=13,BX$222=1),3,4),0)</f>
        <v>3</v>
      </c>
      <c r="AZ223" s="1">
        <f>IF(OR(CNGE_2026_M4_Secc1!DH46=0,CNGE_2026_M4_Secc1!DH46=1),IF(OR($AL224=13,BY$222=1),3,4),0)</f>
        <v>3</v>
      </c>
      <c r="BA223" s="1">
        <f>IF(OR(CNGE_2026_M4_Secc1!DI46=0,CNGE_2026_M4_Secc1!DI46=1),IF(OR($AL224=13,BZ$222=1),3,4),0)</f>
        <v>3</v>
      </c>
      <c r="BB223" s="1">
        <f t="shared" si="59"/>
        <v>36</v>
      </c>
      <c r="BC223" s="1">
        <f>IF(OR(CNGE_2026_M4_Secc1!CX46=0,CNGE_2026_M4_Secc1!CX46=1),IF(COUNTA(O224:R224)=0,0,1),0)</f>
        <v>0</v>
      </c>
      <c r="BD223" s="1">
        <f>IF(OR(CNGE_2026_M4_Secc1!CY46=0,CNGE_2026_M4_Secc1!CY46=1),IF(COUNTA(S224:V224)=0,0,1),0)</f>
        <v>0</v>
      </c>
      <c r="BE223" s="1">
        <f>IF(OR(CNGE_2026_M4_Secc1!CZ46=0,CNGE_2026_M4_Secc1!CZ46=1),IF(COUNTA(W224:Z224)=0,0,1),0)</f>
        <v>0</v>
      </c>
      <c r="BF223" s="1">
        <f>IF(OR(CNGE_2026_M4_Secc1!DA46=0,CNGE_2026_M4_Secc1!DA46=1),IF(COUNTA(AA224:AD224)=0,0,1),0)</f>
        <v>0</v>
      </c>
      <c r="BG223" s="1">
        <f>IF(OR(CNGE_2026_M4_Secc1!DB46=0,CNGE_2026_M4_Secc1!DB46=1),IF(COUNTA(O293:R293)=0,0,1),0)</f>
        <v>0</v>
      </c>
      <c r="BH223" s="1">
        <f>IF(OR(CNGE_2026_M4_Secc1!DC46=0,CNGE_2026_M4_Secc1!DC46=1),IF(COUNTA(S293:V293)=0,0,1),0)</f>
        <v>0</v>
      </c>
      <c r="BI223" s="1">
        <f>IF(OR(CNGE_2026_M4_Secc1!DD46=0,CNGE_2026_M4_Secc1!DD46=1),IF(COUNTA(W293:Z293)=0,0,1),0)</f>
        <v>0</v>
      </c>
      <c r="BJ223" s="1">
        <f>IF(OR(CNGE_2026_M4_Secc1!DE46=0,CNGE_2026_M4_Secc1!DE46=1),IF(COUNTA(AA293:AD293)=0,0,1),0)</f>
        <v>0</v>
      </c>
      <c r="BK223" s="1">
        <f>IF(OR(CNGE_2026_M4_Secc1!DF46=0,CNGE_2026_M4_Secc1!DF46=1),IF(COUNTA(O362:R362)=0,0,1),0)</f>
        <v>0</v>
      </c>
      <c r="BL223" s="1">
        <f>IF(OR(CNGE_2026_M4_Secc1!DG46=0,CNGE_2026_M4_Secc1!DG46=1),IF(COUNTA(S362:V362)=0,0,1),0)</f>
        <v>0</v>
      </c>
      <c r="BM223" s="1">
        <f>IF(OR(CNGE_2026_M4_Secc1!DH46=0,CNGE_2026_M4_Secc1!DH46=1),IF(COUNTA(W362:Z362)=0,0,1),0)</f>
        <v>0</v>
      </c>
      <c r="BN223" s="1">
        <f>IF(OR(CNGE_2026_M4_Secc1!DI46=0,CNGE_2026_M4_Secc1!DI46=1),IF(COUNTA(AA362:AD362)=0,0,1),0)</f>
        <v>0</v>
      </c>
      <c r="BZ223" s="482">
        <f>SUM(BO222:BZ222)</f>
        <v>12</v>
      </c>
      <c r="CA223" s="31">
        <f t="shared" si="60"/>
        <v>0</v>
      </c>
      <c r="CB223" s="31">
        <f t="shared" si="61"/>
        <v>0</v>
      </c>
      <c r="CC223" s="31">
        <f t="shared" si="62"/>
        <v>0</v>
      </c>
      <c r="CD223" s="31">
        <f t="shared" si="17"/>
        <v>0</v>
      </c>
      <c r="CE223" s="31">
        <f t="shared" si="18"/>
        <v>0</v>
      </c>
      <c r="CF223" s="31">
        <f t="shared" si="19"/>
        <v>0</v>
      </c>
      <c r="CG223" s="31">
        <f t="shared" si="20"/>
        <v>0</v>
      </c>
      <c r="CH223" s="31">
        <f t="shared" si="21"/>
        <v>0</v>
      </c>
      <c r="CI223" s="31">
        <f t="shared" si="22"/>
        <v>0</v>
      </c>
      <c r="CJ223" s="31">
        <f t="shared" si="23"/>
        <v>0</v>
      </c>
      <c r="CK223" s="31">
        <f t="shared" si="24"/>
        <v>0</v>
      </c>
      <c r="CL223" s="31">
        <f t="shared" si="25"/>
        <v>0</v>
      </c>
      <c r="CM223" s="31">
        <f t="shared" si="26"/>
        <v>0</v>
      </c>
      <c r="CN223" s="31">
        <f t="shared" si="63"/>
        <v>0</v>
      </c>
      <c r="CO223" s="31">
        <f t="shared" si="64"/>
        <v>0</v>
      </c>
      <c r="CP223" s="31">
        <f t="shared" si="65"/>
        <v>0</v>
      </c>
      <c r="CQ223" s="31">
        <f t="shared" si="27"/>
        <v>0</v>
      </c>
      <c r="CR223" s="31">
        <f t="shared" si="28"/>
        <v>0</v>
      </c>
      <c r="CS223" s="31">
        <f t="shared" si="29"/>
        <v>0</v>
      </c>
      <c r="CT223" s="31">
        <f t="shared" si="30"/>
        <v>0</v>
      </c>
      <c r="CU223" s="31">
        <f t="shared" si="31"/>
        <v>0</v>
      </c>
      <c r="CV223" s="31">
        <f t="shared" si="32"/>
        <v>0</v>
      </c>
      <c r="CW223" s="31">
        <f t="shared" si="33"/>
        <v>0</v>
      </c>
      <c r="CX223" s="31">
        <f t="shared" si="34"/>
        <v>0</v>
      </c>
      <c r="CY223" s="31">
        <f t="shared" si="35"/>
        <v>0</v>
      </c>
      <c r="CZ223" s="31">
        <f t="shared" si="36"/>
        <v>0</v>
      </c>
      <c r="DA223" s="31">
        <f t="shared" si="66"/>
        <v>0</v>
      </c>
      <c r="DB223" s="31">
        <f t="shared" si="67"/>
        <v>0</v>
      </c>
      <c r="DC223" s="31">
        <f t="shared" si="68"/>
        <v>0</v>
      </c>
      <c r="DD223" s="31">
        <f t="shared" si="37"/>
        <v>0</v>
      </c>
      <c r="DE223" s="31">
        <f t="shared" si="38"/>
        <v>0</v>
      </c>
      <c r="DF223" s="31">
        <f t="shared" si="39"/>
        <v>0</v>
      </c>
      <c r="DG223" s="31">
        <f t="shared" si="40"/>
        <v>0</v>
      </c>
      <c r="DH223" s="31">
        <f t="shared" si="41"/>
        <v>0</v>
      </c>
      <c r="DI223" s="31">
        <f t="shared" si="42"/>
        <v>0</v>
      </c>
      <c r="DJ223" s="31">
        <f t="shared" si="43"/>
        <v>0</v>
      </c>
      <c r="DK223" s="31">
        <f t="shared" si="44"/>
        <v>0</v>
      </c>
      <c r="DL223" s="31">
        <f t="shared" si="45"/>
        <v>0</v>
      </c>
      <c r="DM223" s="31">
        <f t="shared" si="46"/>
        <v>0</v>
      </c>
      <c r="DN223" s="31">
        <f t="shared" si="69"/>
        <v>0</v>
      </c>
      <c r="DO223" s="31">
        <f t="shared" si="70"/>
        <v>0</v>
      </c>
      <c r="DP223" s="31">
        <f t="shared" si="71"/>
        <v>0</v>
      </c>
      <c r="DQ223" s="31">
        <f t="shared" si="47"/>
        <v>0</v>
      </c>
      <c r="DR223" s="31">
        <f t="shared" si="48"/>
        <v>0</v>
      </c>
      <c r="DS223" s="31">
        <f t="shared" si="49"/>
        <v>0</v>
      </c>
      <c r="DT223" s="31">
        <f t="shared" si="50"/>
        <v>0</v>
      </c>
      <c r="DU223" s="31">
        <f t="shared" si="51"/>
        <v>0</v>
      </c>
      <c r="DV223" s="31">
        <f t="shared" si="52"/>
        <v>0</v>
      </c>
      <c r="DW223" s="31">
        <f t="shared" si="53"/>
        <v>0</v>
      </c>
      <c r="DX223" s="31">
        <f t="shared" si="54"/>
        <v>0</v>
      </c>
      <c r="DY223" s="31">
        <f t="shared" si="55"/>
        <v>0</v>
      </c>
      <c r="DZ223" s="31">
        <f t="shared" si="56"/>
        <v>0</v>
      </c>
      <c r="EB223" s="1">
        <f t="shared" si="72"/>
        <v>0</v>
      </c>
      <c r="ED223" s="481" t="s">
        <v>5206</v>
      </c>
      <c r="EE223" s="1">
        <f>IF(OR(AB282="NS",M173="NS"),0,IF(AND(AB282="NA",M173="NA"),0,IF(AB282&gt;=M173,0,1)))</f>
        <v>0</v>
      </c>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row>
    <row r="224" spans="1:167" ht="15" customHeight="1">
      <c r="A224" s="25"/>
      <c r="B224" s="52"/>
      <c r="C224" s="55" t="s">
        <v>5018</v>
      </c>
      <c r="D224" s="817" t="str">
        <f>IF(CNGE_2026_M4_Secc1!D46="","",CNGE_2026_M4_Secc1!D46)</f>
        <v/>
      </c>
      <c r="E224" s="757"/>
      <c r="F224" s="757"/>
      <c r="G224" s="757"/>
      <c r="H224" s="757"/>
      <c r="I224" s="757"/>
      <c r="J224" s="758"/>
      <c r="K224" s="439"/>
      <c r="L224" s="439"/>
      <c r="M224" s="439"/>
      <c r="N224" s="439"/>
      <c r="O224" s="439"/>
      <c r="P224" s="439"/>
      <c r="Q224" s="439"/>
      <c r="R224" s="439"/>
      <c r="S224" s="439"/>
      <c r="T224" s="439"/>
      <c r="U224" s="439"/>
      <c r="V224" s="439"/>
      <c r="W224" s="439"/>
      <c r="X224" s="439"/>
      <c r="Y224" s="439"/>
      <c r="Z224" s="439"/>
      <c r="AA224" s="439"/>
      <c r="AB224" s="439"/>
      <c r="AC224" s="439"/>
      <c r="AD224" s="439"/>
      <c r="AG224" s="1">
        <f>IF(AND(CNGE_2026_M4_Secc1!$N46&lt;&gt;1,CNGE_2026_M4_Secc1!$N46&lt;&gt;""),IF(SUM(COUNTBLANK(D224:AD224),COUNTBLANK(O293:AD293),COUNTBLANK(O362:AD362))&lt;=(AK224+6),0,1),0)</f>
        <v>0</v>
      </c>
      <c r="AH224" s="176">
        <f t="shared" si="57"/>
        <v>0</v>
      </c>
      <c r="AI224" s="177" t="str">
        <f>IF(AH224=0,"",
IF(SUM($AH$220:AH224)=1,AJ224,
IF($AH$282&gt;SUM($AH$220:AH224),_xlfn.CONCAT(", ",AJ224),
IF($AH$282=SUM($AH$220:AH224),_xlfn.CONCAT(" y ",AJ224)))))</f>
        <v/>
      </c>
      <c r="AJ224" s="55">
        <v>4</v>
      </c>
      <c r="AK224" s="1">
        <f t="shared" si="73"/>
        <v>52</v>
      </c>
      <c r="AL224" s="1">
        <f t="shared" si="58"/>
        <v>13</v>
      </c>
      <c r="AM224" s="1">
        <f t="shared" ref="AM224:AM274" si="75">IF(OR(BB223=48,COUNTIF(AP223:BA223,3)=12),IF(COUNTA(K224:N224)=0,0,1),0)</f>
        <v>0</v>
      </c>
      <c r="AN224" s="1">
        <f>IF(OR(CNGE_2026_M4_Secc1!$N46=1,CNGE_2026_M4_Secc1!$N46=""),IF(COUNTA(K224:AD224,O293:AD293,O362:AD362)=0,0,1),0)</f>
        <v>0</v>
      </c>
      <c r="AO224" s="1">
        <f t="shared" si="16"/>
        <v>0</v>
      </c>
      <c r="AP224" s="1">
        <f>IF(OR(CNGE_2026_M4_Secc1!CX47=0,CNGE_2026_M4_Secc1!CX47=1),IF(OR($AL225=13,BO$222=1),3,4),0)</f>
        <v>3</v>
      </c>
      <c r="AQ224" s="1">
        <f>IF(OR(CNGE_2026_M4_Secc1!CY47=0,CNGE_2026_M4_Secc1!CY47=1),IF(OR($AL225=13,BP$222=1),3,4),0)</f>
        <v>3</v>
      </c>
      <c r="AR224" s="1">
        <f>IF(OR(CNGE_2026_M4_Secc1!CZ47=0,CNGE_2026_M4_Secc1!CZ47=1),IF(OR($AL225=13,BQ$222=1),3,4),0)</f>
        <v>3</v>
      </c>
      <c r="AS224" s="1">
        <f>IF(OR(CNGE_2026_M4_Secc1!DA47=0,CNGE_2026_M4_Secc1!DA47=1),IF(OR($AL225=13,BR$222=1),3,4),0)</f>
        <v>3</v>
      </c>
      <c r="AT224" s="1">
        <f>IF(OR(CNGE_2026_M4_Secc1!DB47=0,CNGE_2026_M4_Secc1!DB47=1),IF(OR($AL225=13,BS$222=1),3,4),0)</f>
        <v>3</v>
      </c>
      <c r="AU224" s="1">
        <f>IF(OR(CNGE_2026_M4_Secc1!DC47=0,CNGE_2026_M4_Secc1!DC47=1),IF(OR($AL225=13,BT$222=1),3,4),0)</f>
        <v>3</v>
      </c>
      <c r="AV224" s="1">
        <f>IF(OR(CNGE_2026_M4_Secc1!DD47=0,CNGE_2026_M4_Secc1!DD47=1),IF(OR($AL225=13,BU$222=1),3,4),0)</f>
        <v>3</v>
      </c>
      <c r="AW224" s="1">
        <f>IF(OR(CNGE_2026_M4_Secc1!DE47=0,CNGE_2026_M4_Secc1!DE47=1),IF(OR($AL225=13,BV$222=1),3,4),0)</f>
        <v>3</v>
      </c>
      <c r="AX224" s="1">
        <f>IF(OR(CNGE_2026_M4_Secc1!DF47=0,CNGE_2026_M4_Secc1!DF47=1),IF(OR($AL225=13,BW$222=1),3,4),0)</f>
        <v>3</v>
      </c>
      <c r="AY224" s="1">
        <f>IF(OR(CNGE_2026_M4_Secc1!DG47=0,CNGE_2026_M4_Secc1!DG47=1),IF(OR($AL225=13,BX$222=1),3,4),0)</f>
        <v>3</v>
      </c>
      <c r="AZ224" s="1">
        <f>IF(OR(CNGE_2026_M4_Secc1!DH47=0,CNGE_2026_M4_Secc1!DH47=1),IF(OR($AL225=13,BY$222=1),3,4),0)</f>
        <v>3</v>
      </c>
      <c r="BA224" s="1">
        <f>IF(OR(CNGE_2026_M4_Secc1!DI47=0,CNGE_2026_M4_Secc1!DI47=1),IF(OR($AL225=13,BZ$222=1),3,4),0)</f>
        <v>3</v>
      </c>
      <c r="BB224" s="1">
        <f t="shared" si="59"/>
        <v>36</v>
      </c>
      <c r="BC224" s="1">
        <f>IF(OR(CNGE_2026_M4_Secc1!CX47=0,CNGE_2026_M4_Secc1!CX47=1),IF(COUNTA(O225:R225)=0,0,1),0)</f>
        <v>0</v>
      </c>
      <c r="BD224" s="1">
        <f>IF(OR(CNGE_2026_M4_Secc1!CY47=0,CNGE_2026_M4_Secc1!CY47=1),IF(COUNTA(S225:V225)=0,0,1),0)</f>
        <v>0</v>
      </c>
      <c r="BE224" s="1">
        <f>IF(OR(CNGE_2026_M4_Secc1!CZ47=0,CNGE_2026_M4_Secc1!CZ47=1),IF(COUNTA(W225:Z225)=0,0,1),0)</f>
        <v>0</v>
      </c>
      <c r="BF224" s="1">
        <f>IF(OR(CNGE_2026_M4_Secc1!DA47=0,CNGE_2026_M4_Secc1!DA47=1),IF(COUNTA(AA225:AD225)=0,0,1),0)</f>
        <v>0</v>
      </c>
      <c r="BG224" s="1">
        <f>IF(OR(CNGE_2026_M4_Secc1!DB47=0,CNGE_2026_M4_Secc1!DB47=1),IF(COUNTA(O294:R294)=0,0,1),0)</f>
        <v>0</v>
      </c>
      <c r="BH224" s="1">
        <f>IF(OR(CNGE_2026_M4_Secc1!DC47=0,CNGE_2026_M4_Secc1!DC47=1),IF(COUNTA(S294:V294)=0,0,1),0)</f>
        <v>0</v>
      </c>
      <c r="BI224" s="1">
        <f>IF(OR(CNGE_2026_M4_Secc1!DD47=0,CNGE_2026_M4_Secc1!DD47=1),IF(COUNTA(W294:Z294)=0,0,1),0)</f>
        <v>0</v>
      </c>
      <c r="BJ224" s="1">
        <f>IF(OR(CNGE_2026_M4_Secc1!DE47=0,CNGE_2026_M4_Secc1!DE47=1),IF(COUNTA(AA294:AD294)=0,0,1),0)</f>
        <v>0</v>
      </c>
      <c r="BK224" s="1">
        <f>IF(OR(CNGE_2026_M4_Secc1!DF47=0,CNGE_2026_M4_Secc1!DF47=1),IF(COUNTA(O363:R363)=0,0,1),0)</f>
        <v>0</v>
      </c>
      <c r="BL224" s="1">
        <f>IF(OR(CNGE_2026_M4_Secc1!DG47=0,CNGE_2026_M4_Secc1!DG47=1),IF(COUNTA(S363:V363)=0,0,1),0)</f>
        <v>0</v>
      </c>
      <c r="BM224" s="1">
        <f>IF(OR(CNGE_2026_M4_Secc1!DH47=0,CNGE_2026_M4_Secc1!DH47=1),IF(COUNTA(W363:Z363)=0,0,1),0)</f>
        <v>0</v>
      </c>
      <c r="BN224" s="1">
        <f>IF(OR(CNGE_2026_M4_Secc1!DI47=0,CNGE_2026_M4_Secc1!DI47=1),IF(COUNTA(AA363:AD363)=0,0,1),0)</f>
        <v>0</v>
      </c>
      <c r="BO224" s="9" t="s">
        <v>6217</v>
      </c>
      <c r="CA224" s="31">
        <f t="shared" si="60"/>
        <v>0</v>
      </c>
      <c r="CB224" s="31">
        <f t="shared" si="61"/>
        <v>0</v>
      </c>
      <c r="CC224" s="31">
        <f t="shared" si="62"/>
        <v>0</v>
      </c>
      <c r="CD224" s="31">
        <f t="shared" si="17"/>
        <v>0</v>
      </c>
      <c r="CE224" s="31">
        <f t="shared" si="18"/>
        <v>0</v>
      </c>
      <c r="CF224" s="31">
        <f t="shared" si="19"/>
        <v>0</v>
      </c>
      <c r="CG224" s="31">
        <f t="shared" si="20"/>
        <v>0</v>
      </c>
      <c r="CH224" s="31">
        <f t="shared" si="21"/>
        <v>0</v>
      </c>
      <c r="CI224" s="31">
        <f t="shared" si="22"/>
        <v>0</v>
      </c>
      <c r="CJ224" s="31">
        <f t="shared" si="23"/>
        <v>0</v>
      </c>
      <c r="CK224" s="31">
        <f t="shared" si="24"/>
        <v>0</v>
      </c>
      <c r="CL224" s="31">
        <f t="shared" si="25"/>
        <v>0</v>
      </c>
      <c r="CM224" s="31">
        <f t="shared" si="26"/>
        <v>0</v>
      </c>
      <c r="CN224" s="31">
        <f t="shared" si="63"/>
        <v>0</v>
      </c>
      <c r="CO224" s="31">
        <f t="shared" si="64"/>
        <v>0</v>
      </c>
      <c r="CP224" s="31">
        <f t="shared" si="65"/>
        <v>0</v>
      </c>
      <c r="CQ224" s="31">
        <f t="shared" si="27"/>
        <v>0</v>
      </c>
      <c r="CR224" s="31">
        <f t="shared" si="28"/>
        <v>0</v>
      </c>
      <c r="CS224" s="31">
        <f t="shared" si="29"/>
        <v>0</v>
      </c>
      <c r="CT224" s="31">
        <f t="shared" si="30"/>
        <v>0</v>
      </c>
      <c r="CU224" s="31">
        <f t="shared" si="31"/>
        <v>0</v>
      </c>
      <c r="CV224" s="31">
        <f t="shared" si="32"/>
        <v>0</v>
      </c>
      <c r="CW224" s="31">
        <f t="shared" si="33"/>
        <v>0</v>
      </c>
      <c r="CX224" s="31">
        <f t="shared" si="34"/>
        <v>0</v>
      </c>
      <c r="CY224" s="31">
        <f t="shared" si="35"/>
        <v>0</v>
      </c>
      <c r="CZ224" s="31">
        <f t="shared" si="36"/>
        <v>0</v>
      </c>
      <c r="DA224" s="31">
        <f t="shared" si="66"/>
        <v>0</v>
      </c>
      <c r="DB224" s="31">
        <f t="shared" si="67"/>
        <v>0</v>
      </c>
      <c r="DC224" s="31">
        <f t="shared" si="68"/>
        <v>0</v>
      </c>
      <c r="DD224" s="31">
        <f t="shared" si="37"/>
        <v>0</v>
      </c>
      <c r="DE224" s="31">
        <f t="shared" si="38"/>
        <v>0</v>
      </c>
      <c r="DF224" s="31">
        <f t="shared" si="39"/>
        <v>0</v>
      </c>
      <c r="DG224" s="31">
        <f t="shared" si="40"/>
        <v>0</v>
      </c>
      <c r="DH224" s="31">
        <f t="shared" si="41"/>
        <v>0</v>
      </c>
      <c r="DI224" s="31">
        <f t="shared" si="42"/>
        <v>0</v>
      </c>
      <c r="DJ224" s="31">
        <f t="shared" si="43"/>
        <v>0</v>
      </c>
      <c r="DK224" s="31">
        <f t="shared" si="44"/>
        <v>0</v>
      </c>
      <c r="DL224" s="31">
        <f t="shared" si="45"/>
        <v>0</v>
      </c>
      <c r="DM224" s="31">
        <f t="shared" si="46"/>
        <v>0</v>
      </c>
      <c r="DN224" s="31">
        <f t="shared" si="69"/>
        <v>0</v>
      </c>
      <c r="DO224" s="31">
        <f t="shared" si="70"/>
        <v>0</v>
      </c>
      <c r="DP224" s="31">
        <f t="shared" si="71"/>
        <v>0</v>
      </c>
      <c r="DQ224" s="31">
        <f t="shared" si="47"/>
        <v>0</v>
      </c>
      <c r="DR224" s="31">
        <f t="shared" si="48"/>
        <v>0</v>
      </c>
      <c r="DS224" s="31">
        <f t="shared" si="49"/>
        <v>0</v>
      </c>
      <c r="DT224" s="31">
        <f t="shared" si="50"/>
        <v>0</v>
      </c>
      <c r="DU224" s="31">
        <f t="shared" si="51"/>
        <v>0</v>
      </c>
      <c r="DV224" s="31">
        <f t="shared" si="52"/>
        <v>0</v>
      </c>
      <c r="DW224" s="31">
        <f t="shared" si="53"/>
        <v>0</v>
      </c>
      <c r="DX224" s="31">
        <f t="shared" si="54"/>
        <v>0</v>
      </c>
      <c r="DY224" s="31">
        <f t="shared" si="55"/>
        <v>0</v>
      </c>
      <c r="DZ224" s="31">
        <f t="shared" si="56"/>
        <v>0</v>
      </c>
      <c r="EB224" s="1">
        <f t="shared" si="72"/>
        <v>0</v>
      </c>
      <c r="ED224" s="480" t="s">
        <v>5207</v>
      </c>
      <c r="EE224" s="1">
        <f>IF(OR(P351="NS",M174="NS"),0,IF(AND(P351="NA",M174="NA"),0,IF(P351&gt;=M174,0,1)))</f>
        <v>0</v>
      </c>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row>
    <row r="225" spans="1:167" ht="15" customHeight="1">
      <c r="A225" s="25"/>
      <c r="B225" s="52"/>
      <c r="C225" s="55" t="s">
        <v>5020</v>
      </c>
      <c r="D225" s="817" t="str">
        <f>IF(CNGE_2026_M4_Secc1!D47="","",CNGE_2026_M4_Secc1!D47)</f>
        <v/>
      </c>
      <c r="E225" s="757"/>
      <c r="F225" s="757"/>
      <c r="G225" s="757"/>
      <c r="H225" s="757"/>
      <c r="I225" s="757"/>
      <c r="J225" s="758"/>
      <c r="K225" s="439"/>
      <c r="L225" s="439"/>
      <c r="M225" s="439"/>
      <c r="N225" s="439"/>
      <c r="O225" s="439"/>
      <c r="P225" s="439"/>
      <c r="Q225" s="439"/>
      <c r="R225" s="439"/>
      <c r="S225" s="439"/>
      <c r="T225" s="439"/>
      <c r="U225" s="439"/>
      <c r="V225" s="439"/>
      <c r="W225" s="439"/>
      <c r="X225" s="439"/>
      <c r="Y225" s="439"/>
      <c r="Z225" s="439"/>
      <c r="AA225" s="439"/>
      <c r="AB225" s="439"/>
      <c r="AC225" s="439"/>
      <c r="AD225" s="439"/>
      <c r="AG225" s="1">
        <f>IF(AND(CNGE_2026_M4_Secc1!$N47&lt;&gt;1,CNGE_2026_M4_Secc1!$N47&lt;&gt;""),IF(SUM(COUNTBLANK(D225:AD225),COUNTBLANK(O294:AD294),COUNTBLANK(O363:AD363))&lt;=(AK225+6),0,1),0)</f>
        <v>0</v>
      </c>
      <c r="AH225" s="176">
        <f t="shared" si="57"/>
        <v>0</v>
      </c>
      <c r="AI225" s="177" t="str">
        <f>IF(AH225=0,"",
IF(SUM($AH$220:AH225)=1,AJ225,
IF($AH$282&gt;SUM($AH$220:AH225),_xlfn.CONCAT(", ",AJ225),
IF($AH$282=SUM($AH$220:AH225),_xlfn.CONCAT(" y ",AJ225)))))</f>
        <v/>
      </c>
      <c r="AJ225" s="55">
        <v>5</v>
      </c>
      <c r="AK225" s="1">
        <f t="shared" si="73"/>
        <v>52</v>
      </c>
      <c r="AL225" s="1">
        <f t="shared" si="58"/>
        <v>13</v>
      </c>
      <c r="AM225" s="1">
        <f t="shared" si="75"/>
        <v>0</v>
      </c>
      <c r="AN225" s="1">
        <f>IF(OR(CNGE_2026_M4_Secc1!$N47=1,CNGE_2026_M4_Secc1!$N47=""),IF(COUNTA(K225:AD225,O294:AD294,O363:AD363)=0,0,1),0)</f>
        <v>0</v>
      </c>
      <c r="AO225" s="1">
        <f t="shared" si="16"/>
        <v>0</v>
      </c>
      <c r="AP225" s="1">
        <f>IF(OR(CNGE_2026_M4_Secc1!CX48=0,CNGE_2026_M4_Secc1!CX48=1),IF(OR($AL226=13,BO$222=1),3,4),0)</f>
        <v>3</v>
      </c>
      <c r="AQ225" s="1">
        <f>IF(OR(CNGE_2026_M4_Secc1!CY48=0,CNGE_2026_M4_Secc1!CY48=1),IF(OR($AL226=13,BP$222=1),3,4),0)</f>
        <v>3</v>
      </c>
      <c r="AR225" s="1">
        <f>IF(OR(CNGE_2026_M4_Secc1!CZ48=0,CNGE_2026_M4_Secc1!CZ48=1),IF(OR($AL226=13,BQ$222=1),3,4),0)</f>
        <v>3</v>
      </c>
      <c r="AS225" s="1">
        <f>IF(OR(CNGE_2026_M4_Secc1!DA48=0,CNGE_2026_M4_Secc1!DA48=1),IF(OR($AL226=13,BR$222=1),3,4),0)</f>
        <v>3</v>
      </c>
      <c r="AT225" s="1">
        <f>IF(OR(CNGE_2026_M4_Secc1!DB48=0,CNGE_2026_M4_Secc1!DB48=1),IF(OR($AL226=13,BS$222=1),3,4),0)</f>
        <v>3</v>
      </c>
      <c r="AU225" s="1">
        <f>IF(OR(CNGE_2026_M4_Secc1!DC48=0,CNGE_2026_M4_Secc1!DC48=1),IF(OR($AL226=13,BT$222=1),3,4),0)</f>
        <v>3</v>
      </c>
      <c r="AV225" s="1">
        <f>IF(OR(CNGE_2026_M4_Secc1!DD48=0,CNGE_2026_M4_Secc1!DD48=1),IF(OR($AL226=13,BU$222=1),3,4),0)</f>
        <v>3</v>
      </c>
      <c r="AW225" s="1">
        <f>IF(OR(CNGE_2026_M4_Secc1!DE48=0,CNGE_2026_M4_Secc1!DE48=1),IF(OR($AL226=13,BV$222=1),3,4),0)</f>
        <v>3</v>
      </c>
      <c r="AX225" s="1">
        <f>IF(OR(CNGE_2026_M4_Secc1!DF48=0,CNGE_2026_M4_Secc1!DF48=1),IF(OR($AL226=13,BW$222=1),3,4),0)</f>
        <v>3</v>
      </c>
      <c r="AY225" s="1">
        <f>IF(OR(CNGE_2026_M4_Secc1!DG48=0,CNGE_2026_M4_Secc1!DG48=1),IF(OR($AL226=13,BX$222=1),3,4),0)</f>
        <v>3</v>
      </c>
      <c r="AZ225" s="1">
        <f>IF(OR(CNGE_2026_M4_Secc1!DH48=0,CNGE_2026_M4_Secc1!DH48=1),IF(OR($AL226=13,BY$222=1),3,4),0)</f>
        <v>3</v>
      </c>
      <c r="BA225" s="1">
        <f>IF(OR(CNGE_2026_M4_Secc1!DI48=0,CNGE_2026_M4_Secc1!DI48=1),IF(OR($AL226=13,BZ$222=1),3,4),0)</f>
        <v>3</v>
      </c>
      <c r="BB225" s="1">
        <f t="shared" si="59"/>
        <v>36</v>
      </c>
      <c r="BC225" s="1">
        <f>IF(OR(CNGE_2026_M4_Secc1!CX48=0,CNGE_2026_M4_Secc1!CX48=1),IF(COUNTA(O226:R226)=0,0,1),0)</f>
        <v>0</v>
      </c>
      <c r="BD225" s="1">
        <f>IF(OR(CNGE_2026_M4_Secc1!CY48=0,CNGE_2026_M4_Secc1!CY48=1),IF(COUNTA(S226:V226)=0,0,1),0)</f>
        <v>0</v>
      </c>
      <c r="BE225" s="1">
        <f>IF(OR(CNGE_2026_M4_Secc1!CZ48=0,CNGE_2026_M4_Secc1!CZ48=1),IF(COUNTA(W226:Z226)=0,0,1),0)</f>
        <v>0</v>
      </c>
      <c r="BF225" s="1">
        <f>IF(OR(CNGE_2026_M4_Secc1!DA48=0,CNGE_2026_M4_Secc1!DA48=1),IF(COUNTA(AA226:AD226)=0,0,1),0)</f>
        <v>0</v>
      </c>
      <c r="BG225" s="1">
        <f>IF(OR(CNGE_2026_M4_Secc1!DB48=0,CNGE_2026_M4_Secc1!DB48=1),IF(COUNTA(O295:R295)=0,0,1),0)</f>
        <v>0</v>
      </c>
      <c r="BH225" s="1">
        <f>IF(OR(CNGE_2026_M4_Secc1!DC48=0,CNGE_2026_M4_Secc1!DC48=1),IF(COUNTA(S295:V295)=0,0,1),0)</f>
        <v>0</v>
      </c>
      <c r="BI225" s="1">
        <f>IF(OR(CNGE_2026_M4_Secc1!DD48=0,CNGE_2026_M4_Secc1!DD48=1),IF(COUNTA(W295:Z295)=0,0,1),0)</f>
        <v>0</v>
      </c>
      <c r="BJ225" s="1">
        <f>IF(OR(CNGE_2026_M4_Secc1!DE48=0,CNGE_2026_M4_Secc1!DE48=1),IF(COUNTA(AA295:AD295)=0,0,1),0)</f>
        <v>0</v>
      </c>
      <c r="BK225" s="1">
        <f>IF(OR(CNGE_2026_M4_Secc1!DF48=0,CNGE_2026_M4_Secc1!DF48=1),IF(COUNTA(O364:R364)=0,0,1),0)</f>
        <v>0</v>
      </c>
      <c r="BL225" s="1">
        <f>IF(OR(CNGE_2026_M4_Secc1!DG48=0,CNGE_2026_M4_Secc1!DG48=1),IF(COUNTA(S364:V364)=0,0,1),0)</f>
        <v>0</v>
      </c>
      <c r="BM225" s="1">
        <f>IF(OR(CNGE_2026_M4_Secc1!DH48=0,CNGE_2026_M4_Secc1!DH48=1),IF(COUNTA(W364:Z364)=0,0,1),0)</f>
        <v>0</v>
      </c>
      <c r="BN225" s="1">
        <f>IF(OR(CNGE_2026_M4_Secc1!DI48=0,CNGE_2026_M4_Secc1!DI48=1),IF(COUNTA(AA364:AD364)=0,0,1),0)</f>
        <v>0</v>
      </c>
      <c r="BO225" s="1">
        <f>IF(OR(BO220=0,BO220="NS",BO220="NA"),IF(COUNTA(P220:P281)=0,0,1),0)</f>
        <v>0</v>
      </c>
      <c r="BP225" s="1">
        <f>IF(OR(BP220=0,BP220="NS",BP220="NA"),IF(COUNTA(T220:T281)=0,0,1),0)</f>
        <v>0</v>
      </c>
      <c r="BQ225" s="1">
        <f>IF(OR(BQ220=0,BQ220="NS",BQ220="NA"),IF(COUNTA(X220:X281)=0,0,1),0)</f>
        <v>0</v>
      </c>
      <c r="BR225" s="1">
        <f>IF(OR(BR220=0,BR220="NS",BR220="NA"),IF(COUNTA(AB220:AB281)=0,0,1),0)</f>
        <v>0</v>
      </c>
      <c r="BS225" s="1">
        <f>IF(OR(BS220=0,BS220="NS",BS220="NA"),IF(COUNTA(P289:P350)=0,0,1),0)</f>
        <v>0</v>
      </c>
      <c r="BT225" s="1">
        <f>IF(OR(BT220=0,BT220="NS",BT220="NA"),IF(COUNTA(T289:T350)=0,0,1),0)</f>
        <v>0</v>
      </c>
      <c r="BU225" s="1">
        <f>IF(OR(BU220=0,BU220="NS",BU220="NA"),IF(COUNTA(X289:X350)=0,0,1),0)</f>
        <v>0</v>
      </c>
      <c r="BV225" s="1">
        <f>IF(OR(BV220=0,BV220="NS",BV220="NA"),IF(COUNTA(AB289:AB350)=0,0,1),0)</f>
        <v>0</v>
      </c>
      <c r="BW225" s="1">
        <f>IF(OR(BW220=0,BW220="NS",BW220="NA"),IF(COUNTA(P358:P419)=0,0,1),0)</f>
        <v>0</v>
      </c>
      <c r="BX225" s="1">
        <f>IF(OR(BX220=0,BX220="NS",BX220="NA"),IF(COUNTA(T358:T419)=0,0,1),0)</f>
        <v>0</v>
      </c>
      <c r="BY225" s="1">
        <f>IF(OR(BY220=0,BY220="NS",BY220="NA"),IF(COUNTA(X358:X419)=0,0,1),0)</f>
        <v>0</v>
      </c>
      <c r="BZ225" s="1">
        <f>IF(OR(BZ220=0,BZ220="NS",BZ220="NA"),IF(COUNTA(AB358:AB419)=0,0,1),0)</f>
        <v>0</v>
      </c>
      <c r="CA225" s="31">
        <f t="shared" si="60"/>
        <v>0</v>
      </c>
      <c r="CB225" s="31">
        <f t="shared" si="61"/>
        <v>0</v>
      </c>
      <c r="CC225" s="31">
        <f t="shared" si="62"/>
        <v>0</v>
      </c>
      <c r="CD225" s="31">
        <f t="shared" si="17"/>
        <v>0</v>
      </c>
      <c r="CE225" s="31">
        <f t="shared" si="18"/>
        <v>0</v>
      </c>
      <c r="CF225" s="31">
        <f t="shared" si="19"/>
        <v>0</v>
      </c>
      <c r="CG225" s="31">
        <f t="shared" si="20"/>
        <v>0</v>
      </c>
      <c r="CH225" s="31">
        <f t="shared" si="21"/>
        <v>0</v>
      </c>
      <c r="CI225" s="31">
        <f t="shared" si="22"/>
        <v>0</v>
      </c>
      <c r="CJ225" s="31">
        <f t="shared" si="23"/>
        <v>0</v>
      </c>
      <c r="CK225" s="31">
        <f t="shared" si="24"/>
        <v>0</v>
      </c>
      <c r="CL225" s="31">
        <f t="shared" si="25"/>
        <v>0</v>
      </c>
      <c r="CM225" s="31">
        <f t="shared" si="26"/>
        <v>0</v>
      </c>
      <c r="CN225" s="31">
        <f t="shared" si="63"/>
        <v>0</v>
      </c>
      <c r="CO225" s="31">
        <f t="shared" si="64"/>
        <v>0</v>
      </c>
      <c r="CP225" s="31">
        <f t="shared" si="65"/>
        <v>0</v>
      </c>
      <c r="CQ225" s="31">
        <f t="shared" si="27"/>
        <v>0</v>
      </c>
      <c r="CR225" s="31">
        <f t="shared" si="28"/>
        <v>0</v>
      </c>
      <c r="CS225" s="31">
        <f t="shared" si="29"/>
        <v>0</v>
      </c>
      <c r="CT225" s="31">
        <f t="shared" si="30"/>
        <v>0</v>
      </c>
      <c r="CU225" s="31">
        <f t="shared" si="31"/>
        <v>0</v>
      </c>
      <c r="CV225" s="31">
        <f t="shared" si="32"/>
        <v>0</v>
      </c>
      <c r="CW225" s="31">
        <f t="shared" si="33"/>
        <v>0</v>
      </c>
      <c r="CX225" s="31">
        <f t="shared" si="34"/>
        <v>0</v>
      </c>
      <c r="CY225" s="31">
        <f t="shared" si="35"/>
        <v>0</v>
      </c>
      <c r="CZ225" s="31">
        <f t="shared" si="36"/>
        <v>0</v>
      </c>
      <c r="DA225" s="31">
        <f t="shared" si="66"/>
        <v>0</v>
      </c>
      <c r="DB225" s="31">
        <f t="shared" si="67"/>
        <v>0</v>
      </c>
      <c r="DC225" s="31">
        <f t="shared" si="68"/>
        <v>0</v>
      </c>
      <c r="DD225" s="31">
        <f t="shared" si="37"/>
        <v>0</v>
      </c>
      <c r="DE225" s="31">
        <f t="shared" si="38"/>
        <v>0</v>
      </c>
      <c r="DF225" s="31">
        <f t="shared" si="39"/>
        <v>0</v>
      </c>
      <c r="DG225" s="31">
        <f t="shared" si="40"/>
        <v>0</v>
      </c>
      <c r="DH225" s="31">
        <f t="shared" si="41"/>
        <v>0</v>
      </c>
      <c r="DI225" s="31">
        <f t="shared" si="42"/>
        <v>0</v>
      </c>
      <c r="DJ225" s="31">
        <f t="shared" si="43"/>
        <v>0</v>
      </c>
      <c r="DK225" s="31">
        <f t="shared" si="44"/>
        <v>0</v>
      </c>
      <c r="DL225" s="31">
        <f t="shared" si="45"/>
        <v>0</v>
      </c>
      <c r="DM225" s="31">
        <f t="shared" si="46"/>
        <v>0</v>
      </c>
      <c r="DN225" s="31">
        <f t="shared" si="69"/>
        <v>0</v>
      </c>
      <c r="DO225" s="31">
        <f t="shared" si="70"/>
        <v>0</v>
      </c>
      <c r="DP225" s="31">
        <f t="shared" si="71"/>
        <v>0</v>
      </c>
      <c r="DQ225" s="31">
        <f t="shared" si="47"/>
        <v>0</v>
      </c>
      <c r="DR225" s="31">
        <f t="shared" si="48"/>
        <v>0</v>
      </c>
      <c r="DS225" s="31">
        <f t="shared" si="49"/>
        <v>0</v>
      </c>
      <c r="DT225" s="31">
        <f t="shared" si="50"/>
        <v>0</v>
      </c>
      <c r="DU225" s="31">
        <f t="shared" si="51"/>
        <v>0</v>
      </c>
      <c r="DV225" s="31">
        <f t="shared" si="52"/>
        <v>0</v>
      </c>
      <c r="DW225" s="31">
        <f t="shared" si="53"/>
        <v>0</v>
      </c>
      <c r="DX225" s="31">
        <f t="shared" si="54"/>
        <v>0</v>
      </c>
      <c r="DY225" s="31">
        <f t="shared" si="55"/>
        <v>0</v>
      </c>
      <c r="DZ225" s="31">
        <f t="shared" si="56"/>
        <v>0</v>
      </c>
      <c r="EB225" s="1">
        <f t="shared" si="72"/>
        <v>0</v>
      </c>
      <c r="ED225" s="481" t="s">
        <v>5208</v>
      </c>
      <c r="EE225" s="1">
        <f>IF(OR(T351="NS",M175="NS"),0,IF(AND(T351="NA",M175="NA"),0,IF(T351&gt;=M175,0,1)))</f>
        <v>0</v>
      </c>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row>
    <row r="226" spans="1:167" ht="15" customHeight="1">
      <c r="A226" s="25"/>
      <c r="B226" s="52"/>
      <c r="C226" s="55" t="s">
        <v>5022</v>
      </c>
      <c r="D226" s="817" t="str">
        <f>IF(CNGE_2026_M4_Secc1!D48="","",CNGE_2026_M4_Secc1!D48)</f>
        <v/>
      </c>
      <c r="E226" s="757"/>
      <c r="F226" s="757"/>
      <c r="G226" s="757"/>
      <c r="H226" s="757"/>
      <c r="I226" s="757"/>
      <c r="J226" s="758"/>
      <c r="K226" s="439"/>
      <c r="L226" s="439"/>
      <c r="M226" s="439"/>
      <c r="N226" s="439"/>
      <c r="O226" s="439"/>
      <c r="P226" s="439"/>
      <c r="Q226" s="439"/>
      <c r="R226" s="439"/>
      <c r="S226" s="439"/>
      <c r="T226" s="439"/>
      <c r="U226" s="439"/>
      <c r="V226" s="439"/>
      <c r="W226" s="439"/>
      <c r="X226" s="439"/>
      <c r="Y226" s="439"/>
      <c r="Z226" s="439"/>
      <c r="AA226" s="439"/>
      <c r="AB226" s="439"/>
      <c r="AC226" s="439"/>
      <c r="AD226" s="439"/>
      <c r="AG226" s="1">
        <f>IF(AND(CNGE_2026_M4_Secc1!$N48&lt;&gt;1,CNGE_2026_M4_Secc1!$N48&lt;&gt;""),IF(SUM(COUNTBLANK(D226:AD226),COUNTBLANK(O295:AD295),COUNTBLANK(O364:AD364))&lt;=(AK226+6),0,1),0)</f>
        <v>0</v>
      </c>
      <c r="AH226" s="176">
        <f t="shared" si="57"/>
        <v>0</v>
      </c>
      <c r="AI226" s="177" t="str">
        <f>IF(AH226=0,"",
IF(SUM($AH$220:AH226)=1,AJ226,
IF($AH$282&gt;SUM($AH$220:AH226),_xlfn.CONCAT(", ",AJ226),
IF($AH$282=SUM($AH$220:AH226),_xlfn.CONCAT(" y ",AJ226)))))</f>
        <v/>
      </c>
      <c r="AJ226" s="55">
        <v>6</v>
      </c>
      <c r="AK226" s="1">
        <f t="shared" si="73"/>
        <v>52</v>
      </c>
      <c r="AL226" s="1">
        <f t="shared" si="58"/>
        <v>13</v>
      </c>
      <c r="AM226" s="1">
        <f t="shared" si="75"/>
        <v>0</v>
      </c>
      <c r="AN226" s="1">
        <f>IF(OR(CNGE_2026_M4_Secc1!$N48=1,CNGE_2026_M4_Secc1!$N48=""),IF(COUNTA(K226:AD226,O295:AD295,O364:AD364)=0,0,1),0)</f>
        <v>0</v>
      </c>
      <c r="AO226" s="1">
        <f t="shared" si="16"/>
        <v>0</v>
      </c>
      <c r="AP226" s="1">
        <f>IF(OR(CNGE_2026_M4_Secc1!CX49=0,CNGE_2026_M4_Secc1!CX49=1),IF(OR($AL227=13,BO$222=1),3,4),0)</f>
        <v>3</v>
      </c>
      <c r="AQ226" s="1">
        <f>IF(OR(CNGE_2026_M4_Secc1!CY49=0,CNGE_2026_M4_Secc1!CY49=1),IF(OR($AL227=13,BP$222=1),3,4),0)</f>
        <v>3</v>
      </c>
      <c r="AR226" s="1">
        <f>IF(OR(CNGE_2026_M4_Secc1!CZ49=0,CNGE_2026_M4_Secc1!CZ49=1),IF(OR($AL227=13,BQ$222=1),3,4),0)</f>
        <v>3</v>
      </c>
      <c r="AS226" s="1">
        <f>IF(OR(CNGE_2026_M4_Secc1!DA49=0,CNGE_2026_M4_Secc1!DA49=1),IF(OR($AL227=13,BR$222=1),3,4),0)</f>
        <v>3</v>
      </c>
      <c r="AT226" s="1">
        <f>IF(OR(CNGE_2026_M4_Secc1!DB49=0,CNGE_2026_M4_Secc1!DB49=1),IF(OR($AL227=13,BS$222=1),3,4),0)</f>
        <v>3</v>
      </c>
      <c r="AU226" s="1">
        <f>IF(OR(CNGE_2026_M4_Secc1!DC49=0,CNGE_2026_M4_Secc1!DC49=1),IF(OR($AL227=13,BT$222=1),3,4),0)</f>
        <v>3</v>
      </c>
      <c r="AV226" s="1">
        <f>IF(OR(CNGE_2026_M4_Secc1!DD49=0,CNGE_2026_M4_Secc1!DD49=1),IF(OR($AL227=13,BU$222=1),3,4),0)</f>
        <v>3</v>
      </c>
      <c r="AW226" s="1">
        <f>IF(OR(CNGE_2026_M4_Secc1!DE49=0,CNGE_2026_M4_Secc1!DE49=1),IF(OR($AL227=13,BV$222=1),3,4),0)</f>
        <v>3</v>
      </c>
      <c r="AX226" s="1">
        <f>IF(OR(CNGE_2026_M4_Secc1!DF49=0,CNGE_2026_M4_Secc1!DF49=1),IF(OR($AL227=13,BW$222=1),3,4),0)</f>
        <v>3</v>
      </c>
      <c r="AY226" s="1">
        <f>IF(OR(CNGE_2026_M4_Secc1!DG49=0,CNGE_2026_M4_Secc1!DG49=1),IF(OR($AL227=13,BX$222=1),3,4),0)</f>
        <v>3</v>
      </c>
      <c r="AZ226" s="1">
        <f>IF(OR(CNGE_2026_M4_Secc1!DH49=0,CNGE_2026_M4_Secc1!DH49=1),IF(OR($AL227=13,BY$222=1),3,4),0)</f>
        <v>3</v>
      </c>
      <c r="BA226" s="1">
        <f>IF(OR(CNGE_2026_M4_Secc1!DI49=0,CNGE_2026_M4_Secc1!DI49=1),IF(OR($AL227=13,BZ$222=1),3,4),0)</f>
        <v>3</v>
      </c>
      <c r="BB226" s="1">
        <f t="shared" si="59"/>
        <v>36</v>
      </c>
      <c r="BC226" s="1">
        <f>IF(OR(CNGE_2026_M4_Secc1!CX49=0,CNGE_2026_M4_Secc1!CX49=1),IF(COUNTA(O227:R227)=0,0,1),0)</f>
        <v>0</v>
      </c>
      <c r="BD226" s="1">
        <f>IF(OR(CNGE_2026_M4_Secc1!CY49=0,CNGE_2026_M4_Secc1!CY49=1),IF(COUNTA(S227:V227)=0,0,1),0)</f>
        <v>0</v>
      </c>
      <c r="BE226" s="1">
        <f>IF(OR(CNGE_2026_M4_Secc1!CZ49=0,CNGE_2026_M4_Secc1!CZ49=1),IF(COUNTA(W227:Z227)=0,0,1),0)</f>
        <v>0</v>
      </c>
      <c r="BF226" s="1">
        <f>IF(OR(CNGE_2026_M4_Secc1!DA49=0,CNGE_2026_M4_Secc1!DA49=1),IF(COUNTA(AA227:AD227)=0,0,1),0)</f>
        <v>0</v>
      </c>
      <c r="BG226" s="1">
        <f>IF(OR(CNGE_2026_M4_Secc1!DB49=0,CNGE_2026_M4_Secc1!DB49=1),IF(COUNTA(O296:R296)=0,0,1),0)</f>
        <v>0</v>
      </c>
      <c r="BH226" s="1">
        <f>IF(OR(CNGE_2026_M4_Secc1!DC49=0,CNGE_2026_M4_Secc1!DC49=1),IF(COUNTA(S296:V296)=0,0,1),0)</f>
        <v>0</v>
      </c>
      <c r="BI226" s="1">
        <f>IF(OR(CNGE_2026_M4_Secc1!DD49=0,CNGE_2026_M4_Secc1!DD49=1),IF(COUNTA(W296:Z296)=0,0,1),0)</f>
        <v>0</v>
      </c>
      <c r="BJ226" s="1">
        <f>IF(OR(CNGE_2026_M4_Secc1!DE49=0,CNGE_2026_M4_Secc1!DE49=1),IF(COUNTA(AA296:AD296)=0,0,1),0)</f>
        <v>0</v>
      </c>
      <c r="BK226" s="1">
        <f>IF(OR(CNGE_2026_M4_Secc1!DF49=0,CNGE_2026_M4_Secc1!DF49=1),IF(COUNTA(O365:R365)=0,0,1),0)</f>
        <v>0</v>
      </c>
      <c r="BL226" s="1">
        <f>IF(OR(CNGE_2026_M4_Secc1!DG49=0,CNGE_2026_M4_Secc1!DG49=1),IF(COUNTA(S365:V365)=0,0,1),0)</f>
        <v>0</v>
      </c>
      <c r="BM226" s="1">
        <f>IF(OR(CNGE_2026_M4_Secc1!DH49=0,CNGE_2026_M4_Secc1!DH49=1),IF(COUNTA(W365:Z365)=0,0,1),0)</f>
        <v>0</v>
      </c>
      <c r="BN226" s="1">
        <f>IF(OR(CNGE_2026_M4_Secc1!DI49=0,CNGE_2026_M4_Secc1!DI49=1),IF(COUNTA(AA365:AD365)=0,0,1),0)</f>
        <v>0</v>
      </c>
      <c r="BZ226" s="466">
        <f>SUM(BO225:BZ225)</f>
        <v>0</v>
      </c>
      <c r="CA226" s="31">
        <f t="shared" si="60"/>
        <v>0</v>
      </c>
      <c r="CB226" s="31">
        <f t="shared" si="61"/>
        <v>0</v>
      </c>
      <c r="CC226" s="31">
        <f t="shared" si="62"/>
        <v>0</v>
      </c>
      <c r="CD226" s="31">
        <f t="shared" si="17"/>
        <v>0</v>
      </c>
      <c r="CE226" s="31">
        <f t="shared" si="18"/>
        <v>0</v>
      </c>
      <c r="CF226" s="31">
        <f t="shared" si="19"/>
        <v>0</v>
      </c>
      <c r="CG226" s="31">
        <f t="shared" si="20"/>
        <v>0</v>
      </c>
      <c r="CH226" s="31">
        <f t="shared" si="21"/>
        <v>0</v>
      </c>
      <c r="CI226" s="31">
        <f t="shared" si="22"/>
        <v>0</v>
      </c>
      <c r="CJ226" s="31">
        <f t="shared" si="23"/>
        <v>0</v>
      </c>
      <c r="CK226" s="31">
        <f t="shared" si="24"/>
        <v>0</v>
      </c>
      <c r="CL226" s="31">
        <f t="shared" si="25"/>
        <v>0</v>
      </c>
      <c r="CM226" s="31">
        <f t="shared" si="26"/>
        <v>0</v>
      </c>
      <c r="CN226" s="31">
        <f t="shared" si="63"/>
        <v>0</v>
      </c>
      <c r="CO226" s="31">
        <f t="shared" si="64"/>
        <v>0</v>
      </c>
      <c r="CP226" s="31">
        <f t="shared" si="65"/>
        <v>0</v>
      </c>
      <c r="CQ226" s="31">
        <f t="shared" si="27"/>
        <v>0</v>
      </c>
      <c r="CR226" s="31">
        <f t="shared" si="28"/>
        <v>0</v>
      </c>
      <c r="CS226" s="31">
        <f t="shared" si="29"/>
        <v>0</v>
      </c>
      <c r="CT226" s="31">
        <f t="shared" si="30"/>
        <v>0</v>
      </c>
      <c r="CU226" s="31">
        <f t="shared" si="31"/>
        <v>0</v>
      </c>
      <c r="CV226" s="31">
        <f t="shared" si="32"/>
        <v>0</v>
      </c>
      <c r="CW226" s="31">
        <f t="shared" si="33"/>
        <v>0</v>
      </c>
      <c r="CX226" s="31">
        <f t="shared" si="34"/>
        <v>0</v>
      </c>
      <c r="CY226" s="31">
        <f t="shared" si="35"/>
        <v>0</v>
      </c>
      <c r="CZ226" s="31">
        <f t="shared" si="36"/>
        <v>0</v>
      </c>
      <c r="DA226" s="31">
        <f t="shared" si="66"/>
        <v>0</v>
      </c>
      <c r="DB226" s="31">
        <f t="shared" si="67"/>
        <v>0</v>
      </c>
      <c r="DC226" s="31">
        <f t="shared" si="68"/>
        <v>0</v>
      </c>
      <c r="DD226" s="31">
        <f t="shared" si="37"/>
        <v>0</v>
      </c>
      <c r="DE226" s="31">
        <f t="shared" si="38"/>
        <v>0</v>
      </c>
      <c r="DF226" s="31">
        <f t="shared" si="39"/>
        <v>0</v>
      </c>
      <c r="DG226" s="31">
        <f t="shared" si="40"/>
        <v>0</v>
      </c>
      <c r="DH226" s="31">
        <f t="shared" si="41"/>
        <v>0</v>
      </c>
      <c r="DI226" s="31">
        <f t="shared" si="42"/>
        <v>0</v>
      </c>
      <c r="DJ226" s="31">
        <f t="shared" si="43"/>
        <v>0</v>
      </c>
      <c r="DK226" s="31">
        <f t="shared" si="44"/>
        <v>0</v>
      </c>
      <c r="DL226" s="31">
        <f t="shared" si="45"/>
        <v>0</v>
      </c>
      <c r="DM226" s="31">
        <f t="shared" si="46"/>
        <v>0</v>
      </c>
      <c r="DN226" s="31">
        <f t="shared" si="69"/>
        <v>0</v>
      </c>
      <c r="DO226" s="31">
        <f t="shared" si="70"/>
        <v>0</v>
      </c>
      <c r="DP226" s="31">
        <f t="shared" si="71"/>
        <v>0</v>
      </c>
      <c r="DQ226" s="31">
        <f t="shared" si="47"/>
        <v>0</v>
      </c>
      <c r="DR226" s="31">
        <f t="shared" si="48"/>
        <v>0</v>
      </c>
      <c r="DS226" s="31">
        <f t="shared" si="49"/>
        <v>0</v>
      </c>
      <c r="DT226" s="31">
        <f t="shared" si="50"/>
        <v>0</v>
      </c>
      <c r="DU226" s="31">
        <f t="shared" si="51"/>
        <v>0</v>
      </c>
      <c r="DV226" s="31">
        <f t="shared" si="52"/>
        <v>0</v>
      </c>
      <c r="DW226" s="31">
        <f t="shared" si="53"/>
        <v>0</v>
      </c>
      <c r="DX226" s="31">
        <f t="shared" si="54"/>
        <v>0</v>
      </c>
      <c r="DY226" s="31">
        <f t="shared" si="55"/>
        <v>0</v>
      </c>
      <c r="DZ226" s="31">
        <f t="shared" si="56"/>
        <v>0</v>
      </c>
      <c r="EB226" s="1">
        <f t="shared" si="72"/>
        <v>0</v>
      </c>
      <c r="ED226" s="480" t="s">
        <v>5209</v>
      </c>
      <c r="EE226" s="1">
        <f>IF(OR(X351="NS",M176="NS"),0,IF(AND(X351="NA",M176="NA"),0,IF(X351&gt;=M176,0,1)))</f>
        <v>0</v>
      </c>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row>
    <row r="227" spans="1:167" ht="15" customHeight="1">
      <c r="A227" s="25"/>
      <c r="B227" s="52"/>
      <c r="C227" s="55" t="s">
        <v>5024</v>
      </c>
      <c r="D227" s="817" t="str">
        <f>IF(CNGE_2026_M4_Secc1!D49="","",CNGE_2026_M4_Secc1!D49)</f>
        <v/>
      </c>
      <c r="E227" s="757"/>
      <c r="F227" s="757"/>
      <c r="G227" s="757"/>
      <c r="H227" s="757"/>
      <c r="I227" s="757"/>
      <c r="J227" s="758"/>
      <c r="K227" s="439"/>
      <c r="L227" s="439"/>
      <c r="M227" s="439"/>
      <c r="N227" s="439"/>
      <c r="O227" s="439"/>
      <c r="P227" s="439"/>
      <c r="Q227" s="439"/>
      <c r="R227" s="439"/>
      <c r="S227" s="439"/>
      <c r="T227" s="439"/>
      <c r="U227" s="439"/>
      <c r="V227" s="439"/>
      <c r="W227" s="439"/>
      <c r="X227" s="439"/>
      <c r="Y227" s="439"/>
      <c r="Z227" s="439"/>
      <c r="AA227" s="439"/>
      <c r="AB227" s="439"/>
      <c r="AC227" s="439"/>
      <c r="AD227" s="439"/>
      <c r="AG227" s="1">
        <f>IF(AND(CNGE_2026_M4_Secc1!$N49&lt;&gt;1,CNGE_2026_M4_Secc1!$N49&lt;&gt;""),IF(SUM(COUNTBLANK(D227:AD227),COUNTBLANK(O296:AD296),COUNTBLANK(O365:AD365))&lt;=(AK227+6),0,1),0)</f>
        <v>0</v>
      </c>
      <c r="AH227" s="176">
        <f t="shared" si="57"/>
        <v>0</v>
      </c>
      <c r="AI227" s="177" t="str">
        <f>IF(AH227=0,"",
IF(SUM($AH$220:AH227)=1,AJ227,
IF($AH$282&gt;SUM($AH$220:AH227),_xlfn.CONCAT(", ",AJ227),
IF($AH$282=SUM($AH$220:AH227),_xlfn.CONCAT(" y ",AJ227)))))</f>
        <v/>
      </c>
      <c r="AJ227" s="55">
        <v>7</v>
      </c>
      <c r="AK227" s="1">
        <f t="shared" si="73"/>
        <v>52</v>
      </c>
      <c r="AL227" s="1">
        <f t="shared" si="58"/>
        <v>13</v>
      </c>
      <c r="AM227" s="1">
        <f t="shared" si="75"/>
        <v>0</v>
      </c>
      <c r="AN227" s="1">
        <f>IF(OR(CNGE_2026_M4_Secc1!$N49=1,CNGE_2026_M4_Secc1!$N49=""),IF(COUNTA(K227:AD227,O296:AD296,O365:AD365)=0,0,1),0)</f>
        <v>0</v>
      </c>
      <c r="AO227" s="1">
        <f t="shared" si="16"/>
        <v>0</v>
      </c>
      <c r="AP227" s="1">
        <f>IF(OR(CNGE_2026_M4_Secc1!CX50=0,CNGE_2026_M4_Secc1!CX50=1),IF(OR($AL228=13,BO$222=1),3,4),0)</f>
        <v>3</v>
      </c>
      <c r="AQ227" s="1">
        <f>IF(OR(CNGE_2026_M4_Secc1!CY50=0,CNGE_2026_M4_Secc1!CY50=1),IF(OR($AL228=13,BP$222=1),3,4),0)</f>
        <v>3</v>
      </c>
      <c r="AR227" s="1">
        <f>IF(OR(CNGE_2026_M4_Secc1!CZ50=0,CNGE_2026_M4_Secc1!CZ50=1),IF(OR($AL228=13,BQ$222=1),3,4),0)</f>
        <v>3</v>
      </c>
      <c r="AS227" s="1">
        <f>IF(OR(CNGE_2026_M4_Secc1!DA50=0,CNGE_2026_M4_Secc1!DA50=1),IF(OR($AL228=13,BR$222=1),3,4),0)</f>
        <v>3</v>
      </c>
      <c r="AT227" s="1">
        <f>IF(OR(CNGE_2026_M4_Secc1!DB50=0,CNGE_2026_M4_Secc1!DB50=1),IF(OR($AL228=13,BS$222=1),3,4),0)</f>
        <v>3</v>
      </c>
      <c r="AU227" s="1">
        <f>IF(OR(CNGE_2026_M4_Secc1!DC50=0,CNGE_2026_M4_Secc1!DC50=1),IF(OR($AL228=13,BT$222=1),3,4),0)</f>
        <v>3</v>
      </c>
      <c r="AV227" s="1">
        <f>IF(OR(CNGE_2026_M4_Secc1!DD50=0,CNGE_2026_M4_Secc1!DD50=1),IF(OR($AL228=13,BU$222=1),3,4),0)</f>
        <v>3</v>
      </c>
      <c r="AW227" s="1">
        <f>IF(OR(CNGE_2026_M4_Secc1!DE50=0,CNGE_2026_M4_Secc1!DE50=1),IF(OR($AL228=13,BV$222=1),3,4),0)</f>
        <v>3</v>
      </c>
      <c r="AX227" s="1">
        <f>IF(OR(CNGE_2026_M4_Secc1!DF50=0,CNGE_2026_M4_Secc1!DF50=1),IF(OR($AL228=13,BW$222=1),3,4),0)</f>
        <v>3</v>
      </c>
      <c r="AY227" s="1">
        <f>IF(OR(CNGE_2026_M4_Secc1!DG50=0,CNGE_2026_M4_Secc1!DG50=1),IF(OR($AL228=13,BX$222=1),3,4),0)</f>
        <v>3</v>
      </c>
      <c r="AZ227" s="1">
        <f>IF(OR(CNGE_2026_M4_Secc1!DH50=0,CNGE_2026_M4_Secc1!DH50=1),IF(OR($AL228=13,BY$222=1),3,4),0)</f>
        <v>3</v>
      </c>
      <c r="BA227" s="1">
        <f>IF(OR(CNGE_2026_M4_Secc1!DI50=0,CNGE_2026_M4_Secc1!DI50=1),IF(OR($AL228=13,BZ$222=1),3,4),0)</f>
        <v>3</v>
      </c>
      <c r="BB227" s="1">
        <f t="shared" si="59"/>
        <v>36</v>
      </c>
      <c r="BC227" s="1">
        <f>IF(OR(CNGE_2026_M4_Secc1!CX50=0,CNGE_2026_M4_Secc1!CX50=1),IF(COUNTA(O228:R228)=0,0,1),0)</f>
        <v>0</v>
      </c>
      <c r="BD227" s="1">
        <f>IF(OR(CNGE_2026_M4_Secc1!CY50=0,CNGE_2026_M4_Secc1!CY50=1),IF(COUNTA(S228:V228)=0,0,1),0)</f>
        <v>0</v>
      </c>
      <c r="BE227" s="1">
        <f>IF(OR(CNGE_2026_M4_Secc1!CZ50=0,CNGE_2026_M4_Secc1!CZ50=1),IF(COUNTA(W228:Z228)=0,0,1),0)</f>
        <v>0</v>
      </c>
      <c r="BF227" s="1">
        <f>IF(OR(CNGE_2026_M4_Secc1!DA50=0,CNGE_2026_M4_Secc1!DA50=1),IF(COUNTA(AA228:AD228)=0,0,1),0)</f>
        <v>0</v>
      </c>
      <c r="BG227" s="1">
        <f>IF(OR(CNGE_2026_M4_Secc1!DB50=0,CNGE_2026_M4_Secc1!DB50=1),IF(COUNTA(O297:R297)=0,0,1),0)</f>
        <v>0</v>
      </c>
      <c r="BH227" s="1">
        <f>IF(OR(CNGE_2026_M4_Secc1!DC50=0,CNGE_2026_M4_Secc1!DC50=1),IF(COUNTA(S297:V297)=0,0,1),0)</f>
        <v>0</v>
      </c>
      <c r="BI227" s="1">
        <f>IF(OR(CNGE_2026_M4_Secc1!DD50=0,CNGE_2026_M4_Secc1!DD50=1),IF(COUNTA(W297:Z297)=0,0,1),0)</f>
        <v>0</v>
      </c>
      <c r="BJ227" s="1">
        <f>IF(OR(CNGE_2026_M4_Secc1!DE50=0,CNGE_2026_M4_Secc1!DE50=1),IF(COUNTA(AA297:AD297)=0,0,1),0)</f>
        <v>0</v>
      </c>
      <c r="BK227" s="1">
        <f>IF(OR(CNGE_2026_M4_Secc1!DF50=0,CNGE_2026_M4_Secc1!DF50=1),IF(COUNTA(O366:R366)=0,0,1),0)</f>
        <v>0</v>
      </c>
      <c r="BL227" s="1">
        <f>IF(OR(CNGE_2026_M4_Secc1!DG50=0,CNGE_2026_M4_Secc1!DG50=1),IF(COUNTA(S366:V366)=0,0,1),0)</f>
        <v>0</v>
      </c>
      <c r="BM227" s="1">
        <f>IF(OR(CNGE_2026_M4_Secc1!DH50=0,CNGE_2026_M4_Secc1!DH50=1),IF(COUNTA(W366:Z366)=0,0,1),0)</f>
        <v>0</v>
      </c>
      <c r="BN227" s="1">
        <f>IF(OR(CNGE_2026_M4_Secc1!DI50=0,CNGE_2026_M4_Secc1!DI50=1),IF(COUNTA(AA366:AD366)=0,0,1),0)</f>
        <v>0</v>
      </c>
      <c r="CA227" s="31">
        <f t="shared" si="60"/>
        <v>0</v>
      </c>
      <c r="CB227" s="31">
        <f t="shared" si="61"/>
        <v>0</v>
      </c>
      <c r="CC227" s="31">
        <f t="shared" si="62"/>
        <v>0</v>
      </c>
      <c r="CD227" s="31">
        <f t="shared" si="17"/>
        <v>0</v>
      </c>
      <c r="CE227" s="31">
        <f t="shared" si="18"/>
        <v>0</v>
      </c>
      <c r="CF227" s="31">
        <f t="shared" si="19"/>
        <v>0</v>
      </c>
      <c r="CG227" s="31">
        <f t="shared" si="20"/>
        <v>0</v>
      </c>
      <c r="CH227" s="31">
        <f t="shared" si="21"/>
        <v>0</v>
      </c>
      <c r="CI227" s="31">
        <f t="shared" si="22"/>
        <v>0</v>
      </c>
      <c r="CJ227" s="31">
        <f t="shared" si="23"/>
        <v>0</v>
      </c>
      <c r="CK227" s="31">
        <f t="shared" si="24"/>
        <v>0</v>
      </c>
      <c r="CL227" s="31">
        <f t="shared" si="25"/>
        <v>0</v>
      </c>
      <c r="CM227" s="31">
        <f t="shared" si="26"/>
        <v>0</v>
      </c>
      <c r="CN227" s="31">
        <f t="shared" si="63"/>
        <v>0</v>
      </c>
      <c r="CO227" s="31">
        <f t="shared" si="64"/>
        <v>0</v>
      </c>
      <c r="CP227" s="31">
        <f t="shared" si="65"/>
        <v>0</v>
      </c>
      <c r="CQ227" s="31">
        <f t="shared" si="27"/>
        <v>0</v>
      </c>
      <c r="CR227" s="31">
        <f t="shared" si="28"/>
        <v>0</v>
      </c>
      <c r="CS227" s="31">
        <f t="shared" si="29"/>
        <v>0</v>
      </c>
      <c r="CT227" s="31">
        <f t="shared" si="30"/>
        <v>0</v>
      </c>
      <c r="CU227" s="31">
        <f t="shared" si="31"/>
        <v>0</v>
      </c>
      <c r="CV227" s="31">
        <f t="shared" si="32"/>
        <v>0</v>
      </c>
      <c r="CW227" s="31">
        <f t="shared" si="33"/>
        <v>0</v>
      </c>
      <c r="CX227" s="31">
        <f t="shared" si="34"/>
        <v>0</v>
      </c>
      <c r="CY227" s="31">
        <f t="shared" si="35"/>
        <v>0</v>
      </c>
      <c r="CZ227" s="31">
        <f t="shared" si="36"/>
        <v>0</v>
      </c>
      <c r="DA227" s="31">
        <f t="shared" si="66"/>
        <v>0</v>
      </c>
      <c r="DB227" s="31">
        <f t="shared" si="67"/>
        <v>0</v>
      </c>
      <c r="DC227" s="31">
        <f t="shared" si="68"/>
        <v>0</v>
      </c>
      <c r="DD227" s="31">
        <f t="shared" si="37"/>
        <v>0</v>
      </c>
      <c r="DE227" s="31">
        <f t="shared" si="38"/>
        <v>0</v>
      </c>
      <c r="DF227" s="31">
        <f t="shared" si="39"/>
        <v>0</v>
      </c>
      <c r="DG227" s="31">
        <f t="shared" si="40"/>
        <v>0</v>
      </c>
      <c r="DH227" s="31">
        <f t="shared" si="41"/>
        <v>0</v>
      </c>
      <c r="DI227" s="31">
        <f t="shared" si="42"/>
        <v>0</v>
      </c>
      <c r="DJ227" s="31">
        <f t="shared" si="43"/>
        <v>0</v>
      </c>
      <c r="DK227" s="31">
        <f t="shared" si="44"/>
        <v>0</v>
      </c>
      <c r="DL227" s="31">
        <f t="shared" si="45"/>
        <v>0</v>
      </c>
      <c r="DM227" s="31">
        <f t="shared" si="46"/>
        <v>0</v>
      </c>
      <c r="DN227" s="31">
        <f t="shared" si="69"/>
        <v>0</v>
      </c>
      <c r="DO227" s="31">
        <f t="shared" si="70"/>
        <v>0</v>
      </c>
      <c r="DP227" s="31">
        <f t="shared" si="71"/>
        <v>0</v>
      </c>
      <c r="DQ227" s="31">
        <f t="shared" si="47"/>
        <v>0</v>
      </c>
      <c r="DR227" s="31">
        <f t="shared" si="48"/>
        <v>0</v>
      </c>
      <c r="DS227" s="31">
        <f t="shared" si="49"/>
        <v>0</v>
      </c>
      <c r="DT227" s="31">
        <f t="shared" si="50"/>
        <v>0</v>
      </c>
      <c r="DU227" s="31">
        <f t="shared" si="51"/>
        <v>0</v>
      </c>
      <c r="DV227" s="31">
        <f t="shared" si="52"/>
        <v>0</v>
      </c>
      <c r="DW227" s="31">
        <f t="shared" si="53"/>
        <v>0</v>
      </c>
      <c r="DX227" s="31">
        <f t="shared" si="54"/>
        <v>0</v>
      </c>
      <c r="DY227" s="31">
        <f t="shared" si="55"/>
        <v>0</v>
      </c>
      <c r="DZ227" s="31">
        <f t="shared" si="56"/>
        <v>0</v>
      </c>
      <c r="EB227" s="1">
        <f t="shared" si="72"/>
        <v>0</v>
      </c>
      <c r="ED227" s="481" t="s">
        <v>5210</v>
      </c>
      <c r="EE227" s="1">
        <f>IF(OR(AB351="NS",M177="NS"),0,IF(AND(AB351="NA",M177="NA"),0,IF(AB351&gt;=M177,0,1)))</f>
        <v>0</v>
      </c>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row>
    <row r="228" spans="1:167" ht="15" customHeight="1">
      <c r="A228" s="25"/>
      <c r="B228" s="52"/>
      <c r="C228" s="55" t="s">
        <v>5026</v>
      </c>
      <c r="D228" s="817" t="str">
        <f>IF(CNGE_2026_M4_Secc1!D50="","",CNGE_2026_M4_Secc1!D50)</f>
        <v/>
      </c>
      <c r="E228" s="757"/>
      <c r="F228" s="757"/>
      <c r="G228" s="757"/>
      <c r="H228" s="757"/>
      <c r="I228" s="757"/>
      <c r="J228" s="758"/>
      <c r="K228" s="439"/>
      <c r="L228" s="439"/>
      <c r="M228" s="439"/>
      <c r="N228" s="439"/>
      <c r="O228" s="439"/>
      <c r="P228" s="439"/>
      <c r="Q228" s="439"/>
      <c r="R228" s="439"/>
      <c r="S228" s="439"/>
      <c r="T228" s="439"/>
      <c r="U228" s="439"/>
      <c r="V228" s="439"/>
      <c r="W228" s="439"/>
      <c r="X228" s="439"/>
      <c r="Y228" s="439"/>
      <c r="Z228" s="439"/>
      <c r="AA228" s="439"/>
      <c r="AB228" s="439"/>
      <c r="AC228" s="439"/>
      <c r="AD228" s="439"/>
      <c r="AG228" s="1">
        <f>IF(AND(CNGE_2026_M4_Secc1!$N50&lt;&gt;1,CNGE_2026_M4_Secc1!$N50&lt;&gt;""),IF(SUM(COUNTBLANK(D228:AD228),COUNTBLANK(O297:AD297),COUNTBLANK(O366:AD366))&lt;=(AK228+6),0,1),0)</f>
        <v>0</v>
      </c>
      <c r="AH228" s="176">
        <f t="shared" si="57"/>
        <v>0</v>
      </c>
      <c r="AI228" s="177" t="str">
        <f>IF(AH228=0,"",
IF(SUM($AH$220:AH228)=1,AJ228,
IF($AH$282&gt;SUM($AH$220:AH228),_xlfn.CONCAT(", ",AJ228),
IF($AH$282=SUM($AH$220:AH228),_xlfn.CONCAT(" y ",AJ228)))))</f>
        <v/>
      </c>
      <c r="AJ228" s="55">
        <v>8</v>
      </c>
      <c r="AK228" s="1">
        <f t="shared" si="73"/>
        <v>52</v>
      </c>
      <c r="AL228" s="1">
        <f t="shared" si="58"/>
        <v>13</v>
      </c>
      <c r="AM228" s="1">
        <f t="shared" si="75"/>
        <v>0</v>
      </c>
      <c r="AN228" s="1">
        <f>IF(OR(CNGE_2026_M4_Secc1!$N50=1,CNGE_2026_M4_Secc1!$N50=""),IF(COUNTA(K228:AD228,O297:AD297,O366:AD366)=0,0,1),0)</f>
        <v>0</v>
      </c>
      <c r="AO228" s="1">
        <f t="shared" si="16"/>
        <v>0</v>
      </c>
      <c r="AP228" s="1">
        <f>IF(OR(CNGE_2026_M4_Secc1!CX51=0,CNGE_2026_M4_Secc1!CX51=1),IF(OR($AL229=13,BO$222=1),3,4),0)</f>
        <v>3</v>
      </c>
      <c r="AQ228" s="1">
        <f>IF(OR(CNGE_2026_M4_Secc1!CY51=0,CNGE_2026_M4_Secc1!CY51=1),IF(OR($AL229=13,BP$222=1),3,4),0)</f>
        <v>3</v>
      </c>
      <c r="AR228" s="1">
        <f>IF(OR(CNGE_2026_M4_Secc1!CZ51=0,CNGE_2026_M4_Secc1!CZ51=1),IF(OR($AL229=13,BQ$222=1),3,4),0)</f>
        <v>3</v>
      </c>
      <c r="AS228" s="1">
        <f>IF(OR(CNGE_2026_M4_Secc1!DA51=0,CNGE_2026_M4_Secc1!DA51=1),IF(OR($AL229=13,BR$222=1),3,4),0)</f>
        <v>3</v>
      </c>
      <c r="AT228" s="1">
        <f>IF(OR(CNGE_2026_M4_Secc1!DB51=0,CNGE_2026_M4_Secc1!DB51=1),IF(OR($AL229=13,BS$222=1),3,4),0)</f>
        <v>3</v>
      </c>
      <c r="AU228" s="1">
        <f>IF(OR(CNGE_2026_M4_Secc1!DC51=0,CNGE_2026_M4_Secc1!DC51=1),IF(OR($AL229=13,BT$222=1),3,4),0)</f>
        <v>3</v>
      </c>
      <c r="AV228" s="1">
        <f>IF(OR(CNGE_2026_M4_Secc1!DD51=0,CNGE_2026_M4_Secc1!DD51=1),IF(OR($AL229=13,BU$222=1),3,4),0)</f>
        <v>3</v>
      </c>
      <c r="AW228" s="1">
        <f>IF(OR(CNGE_2026_M4_Secc1!DE51=0,CNGE_2026_M4_Secc1!DE51=1),IF(OR($AL229=13,BV$222=1),3,4),0)</f>
        <v>3</v>
      </c>
      <c r="AX228" s="1">
        <f>IF(OR(CNGE_2026_M4_Secc1!DF51=0,CNGE_2026_M4_Secc1!DF51=1),IF(OR($AL229=13,BW$222=1),3,4),0)</f>
        <v>3</v>
      </c>
      <c r="AY228" s="1">
        <f>IF(OR(CNGE_2026_M4_Secc1!DG51=0,CNGE_2026_M4_Secc1!DG51=1),IF(OR($AL229=13,BX$222=1),3,4),0)</f>
        <v>3</v>
      </c>
      <c r="AZ228" s="1">
        <f>IF(OR(CNGE_2026_M4_Secc1!DH51=0,CNGE_2026_M4_Secc1!DH51=1),IF(OR($AL229=13,BY$222=1),3,4),0)</f>
        <v>3</v>
      </c>
      <c r="BA228" s="1">
        <f>IF(OR(CNGE_2026_M4_Secc1!DI51=0,CNGE_2026_M4_Secc1!DI51=1),IF(OR($AL229=13,BZ$222=1),3,4),0)</f>
        <v>3</v>
      </c>
      <c r="BB228" s="1">
        <f t="shared" si="59"/>
        <v>36</v>
      </c>
      <c r="BC228" s="1">
        <f>IF(OR(CNGE_2026_M4_Secc1!CX51=0,CNGE_2026_M4_Secc1!CX51=1),IF(COUNTA(O229:R229)=0,0,1),0)</f>
        <v>0</v>
      </c>
      <c r="BD228" s="1">
        <f>IF(OR(CNGE_2026_M4_Secc1!CY51=0,CNGE_2026_M4_Secc1!CY51=1),IF(COUNTA(S229:V229)=0,0,1),0)</f>
        <v>0</v>
      </c>
      <c r="BE228" s="1">
        <f>IF(OR(CNGE_2026_M4_Secc1!CZ51=0,CNGE_2026_M4_Secc1!CZ51=1),IF(COUNTA(W229:Z229)=0,0,1),0)</f>
        <v>0</v>
      </c>
      <c r="BF228" s="1">
        <f>IF(OR(CNGE_2026_M4_Secc1!DA51=0,CNGE_2026_M4_Secc1!DA51=1),IF(COUNTA(AA229:AD229)=0,0,1),0)</f>
        <v>0</v>
      </c>
      <c r="BG228" s="1">
        <f>IF(OR(CNGE_2026_M4_Secc1!DB51=0,CNGE_2026_M4_Secc1!DB51=1),IF(COUNTA(O298:R298)=0,0,1),0)</f>
        <v>0</v>
      </c>
      <c r="BH228" s="1">
        <f>IF(OR(CNGE_2026_M4_Secc1!DC51=0,CNGE_2026_M4_Secc1!DC51=1),IF(COUNTA(S298:V298)=0,0,1),0)</f>
        <v>0</v>
      </c>
      <c r="BI228" s="1">
        <f>IF(OR(CNGE_2026_M4_Secc1!DD51=0,CNGE_2026_M4_Secc1!DD51=1),IF(COUNTA(W298:Z298)=0,0,1),0)</f>
        <v>0</v>
      </c>
      <c r="BJ228" s="1">
        <f>IF(OR(CNGE_2026_M4_Secc1!DE51=0,CNGE_2026_M4_Secc1!DE51=1),IF(COUNTA(AA298:AD298)=0,0,1),0)</f>
        <v>0</v>
      </c>
      <c r="BK228" s="1">
        <f>IF(OR(CNGE_2026_M4_Secc1!DF51=0,CNGE_2026_M4_Secc1!DF51=1),IF(COUNTA(O367:R367)=0,0,1),0)</f>
        <v>0</v>
      </c>
      <c r="BL228" s="1">
        <f>IF(OR(CNGE_2026_M4_Secc1!DG51=0,CNGE_2026_M4_Secc1!DG51=1),IF(COUNTA(S367:V367)=0,0,1),0)</f>
        <v>0</v>
      </c>
      <c r="BM228" s="1">
        <f>IF(OR(CNGE_2026_M4_Secc1!DH51=0,CNGE_2026_M4_Secc1!DH51=1),IF(COUNTA(W367:Z367)=0,0,1),0)</f>
        <v>0</v>
      </c>
      <c r="BN228" s="1">
        <f>IF(OR(CNGE_2026_M4_Secc1!DI51=0,CNGE_2026_M4_Secc1!DI51=1),IF(COUNTA(AA367:AD367)=0,0,1),0)</f>
        <v>0</v>
      </c>
      <c r="CA228" s="31">
        <f t="shared" si="60"/>
        <v>0</v>
      </c>
      <c r="CB228" s="31">
        <f t="shared" si="61"/>
        <v>0</v>
      </c>
      <c r="CC228" s="31">
        <f t="shared" si="62"/>
        <v>0</v>
      </c>
      <c r="CD228" s="31">
        <f t="shared" si="17"/>
        <v>0</v>
      </c>
      <c r="CE228" s="31">
        <f t="shared" si="18"/>
        <v>0</v>
      </c>
      <c r="CF228" s="31">
        <f t="shared" si="19"/>
        <v>0</v>
      </c>
      <c r="CG228" s="31">
        <f t="shared" si="20"/>
        <v>0</v>
      </c>
      <c r="CH228" s="31">
        <f t="shared" si="21"/>
        <v>0</v>
      </c>
      <c r="CI228" s="31">
        <f t="shared" si="22"/>
        <v>0</v>
      </c>
      <c r="CJ228" s="31">
        <f t="shared" si="23"/>
        <v>0</v>
      </c>
      <c r="CK228" s="31">
        <f t="shared" si="24"/>
        <v>0</v>
      </c>
      <c r="CL228" s="31">
        <f t="shared" si="25"/>
        <v>0</v>
      </c>
      <c r="CM228" s="31">
        <f t="shared" si="26"/>
        <v>0</v>
      </c>
      <c r="CN228" s="31">
        <f t="shared" si="63"/>
        <v>0</v>
      </c>
      <c r="CO228" s="31">
        <f t="shared" si="64"/>
        <v>0</v>
      </c>
      <c r="CP228" s="31">
        <f t="shared" si="65"/>
        <v>0</v>
      </c>
      <c r="CQ228" s="31">
        <f t="shared" si="27"/>
        <v>0</v>
      </c>
      <c r="CR228" s="31">
        <f t="shared" si="28"/>
        <v>0</v>
      </c>
      <c r="CS228" s="31">
        <f t="shared" si="29"/>
        <v>0</v>
      </c>
      <c r="CT228" s="31">
        <f t="shared" si="30"/>
        <v>0</v>
      </c>
      <c r="CU228" s="31">
        <f t="shared" si="31"/>
        <v>0</v>
      </c>
      <c r="CV228" s="31">
        <f t="shared" si="32"/>
        <v>0</v>
      </c>
      <c r="CW228" s="31">
        <f t="shared" si="33"/>
        <v>0</v>
      </c>
      <c r="CX228" s="31">
        <f t="shared" si="34"/>
        <v>0</v>
      </c>
      <c r="CY228" s="31">
        <f t="shared" si="35"/>
        <v>0</v>
      </c>
      <c r="CZ228" s="31">
        <f t="shared" si="36"/>
        <v>0</v>
      </c>
      <c r="DA228" s="31">
        <f t="shared" si="66"/>
        <v>0</v>
      </c>
      <c r="DB228" s="31">
        <f t="shared" si="67"/>
        <v>0</v>
      </c>
      <c r="DC228" s="31">
        <f t="shared" si="68"/>
        <v>0</v>
      </c>
      <c r="DD228" s="31">
        <f t="shared" si="37"/>
        <v>0</v>
      </c>
      <c r="DE228" s="31">
        <f t="shared" si="38"/>
        <v>0</v>
      </c>
      <c r="DF228" s="31">
        <f t="shared" si="39"/>
        <v>0</v>
      </c>
      <c r="DG228" s="31">
        <f t="shared" si="40"/>
        <v>0</v>
      </c>
      <c r="DH228" s="31">
        <f t="shared" si="41"/>
        <v>0</v>
      </c>
      <c r="DI228" s="31">
        <f t="shared" si="42"/>
        <v>0</v>
      </c>
      <c r="DJ228" s="31">
        <f t="shared" si="43"/>
        <v>0</v>
      </c>
      <c r="DK228" s="31">
        <f t="shared" si="44"/>
        <v>0</v>
      </c>
      <c r="DL228" s="31">
        <f t="shared" si="45"/>
        <v>0</v>
      </c>
      <c r="DM228" s="31">
        <f t="shared" si="46"/>
        <v>0</v>
      </c>
      <c r="DN228" s="31">
        <f t="shared" si="69"/>
        <v>0</v>
      </c>
      <c r="DO228" s="31">
        <f t="shared" si="70"/>
        <v>0</v>
      </c>
      <c r="DP228" s="31">
        <f t="shared" si="71"/>
        <v>0</v>
      </c>
      <c r="DQ228" s="31">
        <f t="shared" si="47"/>
        <v>0</v>
      </c>
      <c r="DR228" s="31">
        <f t="shared" si="48"/>
        <v>0</v>
      </c>
      <c r="DS228" s="31">
        <f t="shared" si="49"/>
        <v>0</v>
      </c>
      <c r="DT228" s="31">
        <f t="shared" si="50"/>
        <v>0</v>
      </c>
      <c r="DU228" s="31">
        <f t="shared" si="51"/>
        <v>0</v>
      </c>
      <c r="DV228" s="31">
        <f t="shared" si="52"/>
        <v>0</v>
      </c>
      <c r="DW228" s="31">
        <f t="shared" si="53"/>
        <v>0</v>
      </c>
      <c r="DX228" s="31">
        <f t="shared" si="54"/>
        <v>0</v>
      </c>
      <c r="DY228" s="31">
        <f t="shared" si="55"/>
        <v>0</v>
      </c>
      <c r="DZ228" s="31">
        <f t="shared" si="56"/>
        <v>0</v>
      </c>
      <c r="EB228" s="1">
        <f t="shared" si="72"/>
        <v>0</v>
      </c>
      <c r="ED228" s="480" t="s">
        <v>5211</v>
      </c>
      <c r="EE228" s="1">
        <f>IF(OR(P420="NS",M178="NS"),0,IF(AND(P420="NA",M178="NA"),0,IF(P420&gt;=M178,0,1)))</f>
        <v>0</v>
      </c>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row>
    <row r="229" spans="1:167" ht="15" customHeight="1">
      <c r="A229" s="25"/>
      <c r="B229" s="52"/>
      <c r="C229" s="55" t="s">
        <v>5028</v>
      </c>
      <c r="D229" s="817" t="str">
        <f>IF(CNGE_2026_M4_Secc1!D51="","",CNGE_2026_M4_Secc1!D51)</f>
        <v/>
      </c>
      <c r="E229" s="757"/>
      <c r="F229" s="757"/>
      <c r="G229" s="757"/>
      <c r="H229" s="757"/>
      <c r="I229" s="757"/>
      <c r="J229" s="758"/>
      <c r="K229" s="439"/>
      <c r="L229" s="439"/>
      <c r="M229" s="439"/>
      <c r="N229" s="439"/>
      <c r="O229" s="439"/>
      <c r="P229" s="439"/>
      <c r="Q229" s="439"/>
      <c r="R229" s="439"/>
      <c r="S229" s="439"/>
      <c r="T229" s="439"/>
      <c r="U229" s="439"/>
      <c r="V229" s="439"/>
      <c r="W229" s="439"/>
      <c r="X229" s="439"/>
      <c r="Y229" s="439"/>
      <c r="Z229" s="439"/>
      <c r="AA229" s="439"/>
      <c r="AB229" s="439"/>
      <c r="AC229" s="439"/>
      <c r="AD229" s="439"/>
      <c r="AG229" s="1">
        <f>IF(AND(CNGE_2026_M4_Secc1!$N51&lt;&gt;1,CNGE_2026_M4_Secc1!$N51&lt;&gt;""),IF(SUM(COUNTBLANK(D229:AD229),COUNTBLANK(O298:AD298),COUNTBLANK(O367:AD367))&lt;=(AK229+6),0,1),0)</f>
        <v>0</v>
      </c>
      <c r="AH229" s="176">
        <f t="shared" si="57"/>
        <v>0</v>
      </c>
      <c r="AI229" s="177" t="str">
        <f>IF(AH229=0,"",
IF(SUM($AH$220:AH229)=1,AJ229,
IF($AH$282&gt;SUM($AH$220:AH229),_xlfn.CONCAT(", ",AJ229),
IF($AH$282=SUM($AH$220:AH229),_xlfn.CONCAT(" y ",AJ229)))))</f>
        <v/>
      </c>
      <c r="AJ229" s="55">
        <v>9</v>
      </c>
      <c r="AK229" s="1">
        <f t="shared" si="73"/>
        <v>52</v>
      </c>
      <c r="AL229" s="1">
        <f t="shared" si="58"/>
        <v>13</v>
      </c>
      <c r="AM229" s="1">
        <f t="shared" si="75"/>
        <v>0</v>
      </c>
      <c r="AN229" s="1">
        <f>IF(OR(CNGE_2026_M4_Secc1!$N51=1,CNGE_2026_M4_Secc1!$N51=""),IF(COUNTA(K229:AD229,O298:AD298,O367:AD367)=0,0,1),0)</f>
        <v>0</v>
      </c>
      <c r="AO229" s="1">
        <f t="shared" si="16"/>
        <v>0</v>
      </c>
      <c r="AP229" s="1">
        <f>IF(OR(CNGE_2026_M4_Secc1!CX52=0,CNGE_2026_M4_Secc1!CX52=1),IF(OR($AL230=13,BO$222=1),3,4),0)</f>
        <v>3</v>
      </c>
      <c r="AQ229" s="1">
        <f>IF(OR(CNGE_2026_M4_Secc1!CY52=0,CNGE_2026_M4_Secc1!CY52=1),IF(OR($AL230=13,BP$222=1),3,4),0)</f>
        <v>3</v>
      </c>
      <c r="AR229" s="1">
        <f>IF(OR(CNGE_2026_M4_Secc1!CZ52=0,CNGE_2026_M4_Secc1!CZ52=1),IF(OR($AL230=13,BQ$222=1),3,4),0)</f>
        <v>3</v>
      </c>
      <c r="AS229" s="1">
        <f>IF(OR(CNGE_2026_M4_Secc1!DA52=0,CNGE_2026_M4_Secc1!DA52=1),IF(OR($AL230=13,BR$222=1),3,4),0)</f>
        <v>3</v>
      </c>
      <c r="AT229" s="1">
        <f>IF(OR(CNGE_2026_M4_Secc1!DB52=0,CNGE_2026_M4_Secc1!DB52=1),IF(OR($AL230=13,BS$222=1),3,4),0)</f>
        <v>3</v>
      </c>
      <c r="AU229" s="1">
        <f>IF(OR(CNGE_2026_M4_Secc1!DC52=0,CNGE_2026_M4_Secc1!DC52=1),IF(OR($AL230=13,BT$222=1),3,4),0)</f>
        <v>3</v>
      </c>
      <c r="AV229" s="1">
        <f>IF(OR(CNGE_2026_M4_Secc1!DD52=0,CNGE_2026_M4_Secc1!DD52=1),IF(OR($AL230=13,BU$222=1),3,4),0)</f>
        <v>3</v>
      </c>
      <c r="AW229" s="1">
        <f>IF(OR(CNGE_2026_M4_Secc1!DE52=0,CNGE_2026_M4_Secc1!DE52=1),IF(OR($AL230=13,BV$222=1),3,4),0)</f>
        <v>3</v>
      </c>
      <c r="AX229" s="1">
        <f>IF(OR(CNGE_2026_M4_Secc1!DF52=0,CNGE_2026_M4_Secc1!DF52=1),IF(OR($AL230=13,BW$222=1),3,4),0)</f>
        <v>3</v>
      </c>
      <c r="AY229" s="1">
        <f>IF(OR(CNGE_2026_M4_Secc1!DG52=0,CNGE_2026_M4_Secc1!DG52=1),IF(OR($AL230=13,BX$222=1),3,4),0)</f>
        <v>3</v>
      </c>
      <c r="AZ229" s="1">
        <f>IF(OR(CNGE_2026_M4_Secc1!DH52=0,CNGE_2026_M4_Secc1!DH52=1),IF(OR($AL230=13,BY$222=1),3,4),0)</f>
        <v>3</v>
      </c>
      <c r="BA229" s="1">
        <f>IF(OR(CNGE_2026_M4_Secc1!DI52=0,CNGE_2026_M4_Secc1!DI52=1),IF(OR($AL230=13,BZ$222=1),3,4),0)</f>
        <v>3</v>
      </c>
      <c r="BB229" s="1">
        <f t="shared" si="59"/>
        <v>36</v>
      </c>
      <c r="BC229" s="1">
        <f>IF(OR(CNGE_2026_M4_Secc1!CX52=0,CNGE_2026_M4_Secc1!CX52=1),IF(COUNTA(O230:R230)=0,0,1),0)</f>
        <v>0</v>
      </c>
      <c r="BD229" s="1">
        <f>IF(OR(CNGE_2026_M4_Secc1!CY52=0,CNGE_2026_M4_Secc1!CY52=1),IF(COUNTA(S230:V230)=0,0,1),0)</f>
        <v>0</v>
      </c>
      <c r="BE229" s="1">
        <f>IF(OR(CNGE_2026_M4_Secc1!CZ52=0,CNGE_2026_M4_Secc1!CZ52=1),IF(COUNTA(W230:Z230)=0,0,1),0)</f>
        <v>0</v>
      </c>
      <c r="BF229" s="1">
        <f>IF(OR(CNGE_2026_M4_Secc1!DA52=0,CNGE_2026_M4_Secc1!DA52=1),IF(COUNTA(AA230:AD230)=0,0,1),0)</f>
        <v>0</v>
      </c>
      <c r="BG229" s="1">
        <f>IF(OR(CNGE_2026_M4_Secc1!DB52=0,CNGE_2026_M4_Secc1!DB52=1),IF(COUNTA(O299:R299)=0,0,1),0)</f>
        <v>0</v>
      </c>
      <c r="BH229" s="1">
        <f>IF(OR(CNGE_2026_M4_Secc1!DC52=0,CNGE_2026_M4_Secc1!DC52=1),IF(COUNTA(S299:V299)=0,0,1),0)</f>
        <v>0</v>
      </c>
      <c r="BI229" s="1">
        <f>IF(OR(CNGE_2026_M4_Secc1!DD52=0,CNGE_2026_M4_Secc1!DD52=1),IF(COUNTA(W299:Z299)=0,0,1),0)</f>
        <v>0</v>
      </c>
      <c r="BJ229" s="1">
        <f>IF(OR(CNGE_2026_M4_Secc1!DE52=0,CNGE_2026_M4_Secc1!DE52=1),IF(COUNTA(AA299:AD299)=0,0,1),0)</f>
        <v>0</v>
      </c>
      <c r="BK229" s="1">
        <f>IF(OR(CNGE_2026_M4_Secc1!DF52=0,CNGE_2026_M4_Secc1!DF52=1),IF(COUNTA(O368:R368)=0,0,1),0)</f>
        <v>0</v>
      </c>
      <c r="BL229" s="1">
        <f>IF(OR(CNGE_2026_M4_Secc1!DG52=0,CNGE_2026_M4_Secc1!DG52=1),IF(COUNTA(S368:V368)=0,0,1),0)</f>
        <v>0</v>
      </c>
      <c r="BM229" s="1">
        <f>IF(OR(CNGE_2026_M4_Secc1!DH52=0,CNGE_2026_M4_Secc1!DH52=1),IF(COUNTA(W368:Z368)=0,0,1),0)</f>
        <v>0</v>
      </c>
      <c r="BN229" s="1">
        <f>IF(OR(CNGE_2026_M4_Secc1!DI52=0,CNGE_2026_M4_Secc1!DI52=1),IF(COUNTA(AA368:AD368)=0,0,1),0)</f>
        <v>0</v>
      </c>
      <c r="CA229" s="31">
        <f t="shared" si="60"/>
        <v>0</v>
      </c>
      <c r="CB229" s="31">
        <f t="shared" si="61"/>
        <v>0</v>
      </c>
      <c r="CC229" s="31">
        <f t="shared" si="62"/>
        <v>0</v>
      </c>
      <c r="CD229" s="31">
        <f t="shared" si="17"/>
        <v>0</v>
      </c>
      <c r="CE229" s="31">
        <f t="shared" si="18"/>
        <v>0</v>
      </c>
      <c r="CF229" s="31">
        <f t="shared" si="19"/>
        <v>0</v>
      </c>
      <c r="CG229" s="31">
        <f t="shared" si="20"/>
        <v>0</v>
      </c>
      <c r="CH229" s="31">
        <f t="shared" si="21"/>
        <v>0</v>
      </c>
      <c r="CI229" s="31">
        <f t="shared" si="22"/>
        <v>0</v>
      </c>
      <c r="CJ229" s="31">
        <f t="shared" si="23"/>
        <v>0</v>
      </c>
      <c r="CK229" s="31">
        <f t="shared" si="24"/>
        <v>0</v>
      </c>
      <c r="CL229" s="31">
        <f t="shared" si="25"/>
        <v>0</v>
      </c>
      <c r="CM229" s="31">
        <f t="shared" si="26"/>
        <v>0</v>
      </c>
      <c r="CN229" s="31">
        <f t="shared" si="63"/>
        <v>0</v>
      </c>
      <c r="CO229" s="31">
        <f t="shared" si="64"/>
        <v>0</v>
      </c>
      <c r="CP229" s="31">
        <f t="shared" si="65"/>
        <v>0</v>
      </c>
      <c r="CQ229" s="31">
        <f t="shared" si="27"/>
        <v>0</v>
      </c>
      <c r="CR229" s="31">
        <f t="shared" si="28"/>
        <v>0</v>
      </c>
      <c r="CS229" s="31">
        <f t="shared" si="29"/>
        <v>0</v>
      </c>
      <c r="CT229" s="31">
        <f t="shared" si="30"/>
        <v>0</v>
      </c>
      <c r="CU229" s="31">
        <f t="shared" si="31"/>
        <v>0</v>
      </c>
      <c r="CV229" s="31">
        <f t="shared" si="32"/>
        <v>0</v>
      </c>
      <c r="CW229" s="31">
        <f t="shared" si="33"/>
        <v>0</v>
      </c>
      <c r="CX229" s="31">
        <f t="shared" si="34"/>
        <v>0</v>
      </c>
      <c r="CY229" s="31">
        <f t="shared" si="35"/>
        <v>0</v>
      </c>
      <c r="CZ229" s="31">
        <f t="shared" si="36"/>
        <v>0</v>
      </c>
      <c r="DA229" s="31">
        <f t="shared" si="66"/>
        <v>0</v>
      </c>
      <c r="DB229" s="31">
        <f t="shared" si="67"/>
        <v>0</v>
      </c>
      <c r="DC229" s="31">
        <f t="shared" si="68"/>
        <v>0</v>
      </c>
      <c r="DD229" s="31">
        <f t="shared" si="37"/>
        <v>0</v>
      </c>
      <c r="DE229" s="31">
        <f t="shared" si="38"/>
        <v>0</v>
      </c>
      <c r="DF229" s="31">
        <f t="shared" si="39"/>
        <v>0</v>
      </c>
      <c r="DG229" s="31">
        <f t="shared" si="40"/>
        <v>0</v>
      </c>
      <c r="DH229" s="31">
        <f t="shared" si="41"/>
        <v>0</v>
      </c>
      <c r="DI229" s="31">
        <f t="shared" si="42"/>
        <v>0</v>
      </c>
      <c r="DJ229" s="31">
        <f t="shared" si="43"/>
        <v>0</v>
      </c>
      <c r="DK229" s="31">
        <f t="shared" si="44"/>
        <v>0</v>
      </c>
      <c r="DL229" s="31">
        <f t="shared" si="45"/>
        <v>0</v>
      </c>
      <c r="DM229" s="31">
        <f t="shared" si="46"/>
        <v>0</v>
      </c>
      <c r="DN229" s="31">
        <f t="shared" si="69"/>
        <v>0</v>
      </c>
      <c r="DO229" s="31">
        <f t="shared" si="70"/>
        <v>0</v>
      </c>
      <c r="DP229" s="31">
        <f t="shared" si="71"/>
        <v>0</v>
      </c>
      <c r="DQ229" s="31">
        <f t="shared" si="47"/>
        <v>0</v>
      </c>
      <c r="DR229" s="31">
        <f t="shared" si="48"/>
        <v>0</v>
      </c>
      <c r="DS229" s="31">
        <f t="shared" si="49"/>
        <v>0</v>
      </c>
      <c r="DT229" s="31">
        <f t="shared" si="50"/>
        <v>0</v>
      </c>
      <c r="DU229" s="31">
        <f t="shared" si="51"/>
        <v>0</v>
      </c>
      <c r="DV229" s="31">
        <f t="shared" si="52"/>
        <v>0</v>
      </c>
      <c r="DW229" s="31">
        <f t="shared" si="53"/>
        <v>0</v>
      </c>
      <c r="DX229" s="31">
        <f t="shared" si="54"/>
        <v>0</v>
      </c>
      <c r="DY229" s="31">
        <f t="shared" si="55"/>
        <v>0</v>
      </c>
      <c r="DZ229" s="31">
        <f t="shared" si="56"/>
        <v>0</v>
      </c>
      <c r="EB229" s="1">
        <f t="shared" si="72"/>
        <v>0</v>
      </c>
      <c r="ED229" s="481" t="s">
        <v>5212</v>
      </c>
      <c r="EE229" s="1">
        <f>IF(OR(T420="NS",M179="NS"),0,IF(AND(T420="NA",M179="NA"),0,IF(T420&gt;=M179,0,1)))</f>
        <v>0</v>
      </c>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row>
    <row r="230" spans="1:167" ht="15" customHeight="1">
      <c r="A230" s="25"/>
      <c r="B230" s="52"/>
      <c r="C230" s="55" t="s">
        <v>5029</v>
      </c>
      <c r="D230" s="817" t="str">
        <f>IF(CNGE_2026_M4_Secc1!D52="","",CNGE_2026_M4_Secc1!D52)</f>
        <v/>
      </c>
      <c r="E230" s="757"/>
      <c r="F230" s="757"/>
      <c r="G230" s="757"/>
      <c r="H230" s="757"/>
      <c r="I230" s="757"/>
      <c r="J230" s="758"/>
      <c r="K230" s="439"/>
      <c r="L230" s="439"/>
      <c r="M230" s="439"/>
      <c r="N230" s="439"/>
      <c r="O230" s="439"/>
      <c r="P230" s="439"/>
      <c r="Q230" s="439"/>
      <c r="R230" s="439"/>
      <c r="S230" s="439"/>
      <c r="T230" s="439"/>
      <c r="U230" s="439"/>
      <c r="V230" s="439"/>
      <c r="W230" s="439"/>
      <c r="X230" s="439"/>
      <c r="Y230" s="439"/>
      <c r="Z230" s="439"/>
      <c r="AA230" s="439"/>
      <c r="AB230" s="439"/>
      <c r="AC230" s="439"/>
      <c r="AD230" s="439"/>
      <c r="AG230" s="1">
        <f>IF(AND(CNGE_2026_M4_Secc1!$N52&lt;&gt;1,CNGE_2026_M4_Secc1!$N52&lt;&gt;""),IF(SUM(COUNTBLANK(D230:AD230),COUNTBLANK(O299:AD299),COUNTBLANK(O368:AD368))&lt;=(AK230+6),0,1),0)</f>
        <v>0</v>
      </c>
      <c r="AH230" s="176">
        <f t="shared" si="57"/>
        <v>0</v>
      </c>
      <c r="AI230" s="177" t="str">
        <f>IF(AH230=0,"",
IF(SUM($AH$220:AH230)=1,AJ230,
IF($AH$282&gt;SUM($AH$220:AH230),_xlfn.CONCAT(", ",AJ230),
IF($AH$282=SUM($AH$220:AH230),_xlfn.CONCAT(" y ",AJ230)))))</f>
        <v/>
      </c>
      <c r="AJ230" s="55">
        <v>10</v>
      </c>
      <c r="AK230" s="1">
        <f t="shared" si="73"/>
        <v>52</v>
      </c>
      <c r="AL230" s="1">
        <f t="shared" si="58"/>
        <v>13</v>
      </c>
      <c r="AM230" s="1">
        <f t="shared" si="75"/>
        <v>0</v>
      </c>
      <c r="AN230" s="1">
        <f>IF(OR(CNGE_2026_M4_Secc1!$N52=1,CNGE_2026_M4_Secc1!$N52=""),IF(COUNTA(K230:AD230,O299:AD299,O368:AD368)=0,0,1),0)</f>
        <v>0</v>
      </c>
      <c r="AO230" s="1">
        <f t="shared" si="16"/>
        <v>0</v>
      </c>
      <c r="AP230" s="1">
        <f>IF(OR(CNGE_2026_M4_Secc1!CX53=0,CNGE_2026_M4_Secc1!CX53=1),IF(OR($AL231=13,BO$222=1),3,4),0)</f>
        <v>3</v>
      </c>
      <c r="AQ230" s="1">
        <f>IF(OR(CNGE_2026_M4_Secc1!CY53=0,CNGE_2026_M4_Secc1!CY53=1),IF(OR($AL231=13,BP$222=1),3,4),0)</f>
        <v>3</v>
      </c>
      <c r="AR230" s="1">
        <f>IF(OR(CNGE_2026_M4_Secc1!CZ53=0,CNGE_2026_M4_Secc1!CZ53=1),IF(OR($AL231=13,BQ$222=1),3,4),0)</f>
        <v>3</v>
      </c>
      <c r="AS230" s="1">
        <f>IF(OR(CNGE_2026_M4_Secc1!DA53=0,CNGE_2026_M4_Secc1!DA53=1),IF(OR($AL231=13,BR$222=1),3,4),0)</f>
        <v>3</v>
      </c>
      <c r="AT230" s="1">
        <f>IF(OR(CNGE_2026_M4_Secc1!DB53=0,CNGE_2026_M4_Secc1!DB53=1),IF(OR($AL231=13,BS$222=1),3,4),0)</f>
        <v>3</v>
      </c>
      <c r="AU230" s="1">
        <f>IF(OR(CNGE_2026_M4_Secc1!DC53=0,CNGE_2026_M4_Secc1!DC53=1),IF(OR($AL231=13,BT$222=1),3,4),0)</f>
        <v>3</v>
      </c>
      <c r="AV230" s="1">
        <f>IF(OR(CNGE_2026_M4_Secc1!DD53=0,CNGE_2026_M4_Secc1!DD53=1),IF(OR($AL231=13,BU$222=1),3,4),0)</f>
        <v>3</v>
      </c>
      <c r="AW230" s="1">
        <f>IF(OR(CNGE_2026_M4_Secc1!DE53=0,CNGE_2026_M4_Secc1!DE53=1),IF(OR($AL231=13,BV$222=1),3,4),0)</f>
        <v>3</v>
      </c>
      <c r="AX230" s="1">
        <f>IF(OR(CNGE_2026_M4_Secc1!DF53=0,CNGE_2026_M4_Secc1!DF53=1),IF(OR($AL231=13,BW$222=1),3,4),0)</f>
        <v>3</v>
      </c>
      <c r="AY230" s="1">
        <f>IF(OR(CNGE_2026_M4_Secc1!DG53=0,CNGE_2026_M4_Secc1!DG53=1),IF(OR($AL231=13,BX$222=1),3,4),0)</f>
        <v>3</v>
      </c>
      <c r="AZ230" s="1">
        <f>IF(OR(CNGE_2026_M4_Secc1!DH53=0,CNGE_2026_M4_Secc1!DH53=1),IF(OR($AL231=13,BY$222=1),3,4),0)</f>
        <v>3</v>
      </c>
      <c r="BA230" s="1">
        <f>IF(OR(CNGE_2026_M4_Secc1!DI53=0,CNGE_2026_M4_Secc1!DI53=1),IF(OR($AL231=13,BZ$222=1),3,4),0)</f>
        <v>3</v>
      </c>
      <c r="BB230" s="1">
        <f t="shared" si="59"/>
        <v>36</v>
      </c>
      <c r="BC230" s="1">
        <f>IF(OR(CNGE_2026_M4_Secc1!CX53=0,CNGE_2026_M4_Secc1!CX53=1),IF(COUNTA(O231:R231)=0,0,1),0)</f>
        <v>0</v>
      </c>
      <c r="BD230" s="1">
        <f>IF(OR(CNGE_2026_M4_Secc1!CY53=0,CNGE_2026_M4_Secc1!CY53=1),IF(COUNTA(S231:V231)=0,0,1),0)</f>
        <v>0</v>
      </c>
      <c r="BE230" s="1">
        <f>IF(OR(CNGE_2026_M4_Secc1!CZ53=0,CNGE_2026_M4_Secc1!CZ53=1),IF(COUNTA(W231:Z231)=0,0,1),0)</f>
        <v>0</v>
      </c>
      <c r="BF230" s="1">
        <f>IF(OR(CNGE_2026_M4_Secc1!DA53=0,CNGE_2026_M4_Secc1!DA53=1),IF(COUNTA(AA231:AD231)=0,0,1),0)</f>
        <v>0</v>
      </c>
      <c r="BG230" s="1">
        <f>IF(OR(CNGE_2026_M4_Secc1!DB53=0,CNGE_2026_M4_Secc1!DB53=1),IF(COUNTA(O300:R300)=0,0,1),0)</f>
        <v>0</v>
      </c>
      <c r="BH230" s="1">
        <f>IF(OR(CNGE_2026_M4_Secc1!DC53=0,CNGE_2026_M4_Secc1!DC53=1),IF(COUNTA(S300:V300)=0,0,1),0)</f>
        <v>0</v>
      </c>
      <c r="BI230" s="1">
        <f>IF(OR(CNGE_2026_M4_Secc1!DD53=0,CNGE_2026_M4_Secc1!DD53=1),IF(COUNTA(W300:Z300)=0,0,1),0)</f>
        <v>0</v>
      </c>
      <c r="BJ230" s="1">
        <f>IF(OR(CNGE_2026_M4_Secc1!DE53=0,CNGE_2026_M4_Secc1!DE53=1),IF(COUNTA(AA300:AD300)=0,0,1),0)</f>
        <v>0</v>
      </c>
      <c r="BK230" s="1">
        <f>IF(OR(CNGE_2026_M4_Secc1!DF53=0,CNGE_2026_M4_Secc1!DF53=1),IF(COUNTA(O369:R369)=0,0,1),0)</f>
        <v>0</v>
      </c>
      <c r="BL230" s="1">
        <f>IF(OR(CNGE_2026_M4_Secc1!DG53=0,CNGE_2026_M4_Secc1!DG53=1),IF(COUNTA(S369:V369)=0,0,1),0)</f>
        <v>0</v>
      </c>
      <c r="BM230" s="1">
        <f>IF(OR(CNGE_2026_M4_Secc1!DH53=0,CNGE_2026_M4_Secc1!DH53=1),IF(COUNTA(W369:Z369)=0,0,1),0)</f>
        <v>0</v>
      </c>
      <c r="BN230" s="1">
        <f>IF(OR(CNGE_2026_M4_Secc1!DI53=0,CNGE_2026_M4_Secc1!DI53=1),IF(COUNTA(AA369:AD369)=0,0,1),0)</f>
        <v>0</v>
      </c>
      <c r="CA230" s="31">
        <f t="shared" si="60"/>
        <v>0</v>
      </c>
      <c r="CB230" s="31">
        <f t="shared" si="61"/>
        <v>0</v>
      </c>
      <c r="CC230" s="31">
        <f t="shared" si="62"/>
        <v>0</v>
      </c>
      <c r="CD230" s="31">
        <f t="shared" si="17"/>
        <v>0</v>
      </c>
      <c r="CE230" s="31">
        <f t="shared" si="18"/>
        <v>0</v>
      </c>
      <c r="CF230" s="31">
        <f t="shared" si="19"/>
        <v>0</v>
      </c>
      <c r="CG230" s="31">
        <f t="shared" si="20"/>
        <v>0</v>
      </c>
      <c r="CH230" s="31">
        <f t="shared" si="21"/>
        <v>0</v>
      </c>
      <c r="CI230" s="31">
        <f t="shared" si="22"/>
        <v>0</v>
      </c>
      <c r="CJ230" s="31">
        <f t="shared" si="23"/>
        <v>0</v>
      </c>
      <c r="CK230" s="31">
        <f t="shared" si="24"/>
        <v>0</v>
      </c>
      <c r="CL230" s="31">
        <f t="shared" si="25"/>
        <v>0</v>
      </c>
      <c r="CM230" s="31">
        <f t="shared" si="26"/>
        <v>0</v>
      </c>
      <c r="CN230" s="31">
        <f t="shared" si="63"/>
        <v>0</v>
      </c>
      <c r="CO230" s="31">
        <f t="shared" si="64"/>
        <v>0</v>
      </c>
      <c r="CP230" s="31">
        <f t="shared" si="65"/>
        <v>0</v>
      </c>
      <c r="CQ230" s="31">
        <f t="shared" si="27"/>
        <v>0</v>
      </c>
      <c r="CR230" s="31">
        <f t="shared" si="28"/>
        <v>0</v>
      </c>
      <c r="CS230" s="31">
        <f t="shared" si="29"/>
        <v>0</v>
      </c>
      <c r="CT230" s="31">
        <f t="shared" si="30"/>
        <v>0</v>
      </c>
      <c r="CU230" s="31">
        <f t="shared" si="31"/>
        <v>0</v>
      </c>
      <c r="CV230" s="31">
        <f t="shared" si="32"/>
        <v>0</v>
      </c>
      <c r="CW230" s="31">
        <f t="shared" si="33"/>
        <v>0</v>
      </c>
      <c r="CX230" s="31">
        <f t="shared" si="34"/>
        <v>0</v>
      </c>
      <c r="CY230" s="31">
        <f t="shared" si="35"/>
        <v>0</v>
      </c>
      <c r="CZ230" s="31">
        <f t="shared" si="36"/>
        <v>0</v>
      </c>
      <c r="DA230" s="31">
        <f t="shared" si="66"/>
        <v>0</v>
      </c>
      <c r="DB230" s="31">
        <f t="shared" si="67"/>
        <v>0</v>
      </c>
      <c r="DC230" s="31">
        <f t="shared" si="68"/>
        <v>0</v>
      </c>
      <c r="DD230" s="31">
        <f t="shared" si="37"/>
        <v>0</v>
      </c>
      <c r="DE230" s="31">
        <f t="shared" si="38"/>
        <v>0</v>
      </c>
      <c r="DF230" s="31">
        <f t="shared" si="39"/>
        <v>0</v>
      </c>
      <c r="DG230" s="31">
        <f t="shared" si="40"/>
        <v>0</v>
      </c>
      <c r="DH230" s="31">
        <f t="shared" si="41"/>
        <v>0</v>
      </c>
      <c r="DI230" s="31">
        <f t="shared" si="42"/>
        <v>0</v>
      </c>
      <c r="DJ230" s="31">
        <f t="shared" si="43"/>
        <v>0</v>
      </c>
      <c r="DK230" s="31">
        <f t="shared" si="44"/>
        <v>0</v>
      </c>
      <c r="DL230" s="31">
        <f t="shared" si="45"/>
        <v>0</v>
      </c>
      <c r="DM230" s="31">
        <f t="shared" si="46"/>
        <v>0</v>
      </c>
      <c r="DN230" s="31">
        <f t="shared" si="69"/>
        <v>0</v>
      </c>
      <c r="DO230" s="31">
        <f t="shared" si="70"/>
        <v>0</v>
      </c>
      <c r="DP230" s="31">
        <f t="shared" si="71"/>
        <v>0</v>
      </c>
      <c r="DQ230" s="31">
        <f t="shared" si="47"/>
        <v>0</v>
      </c>
      <c r="DR230" s="31">
        <f t="shared" si="48"/>
        <v>0</v>
      </c>
      <c r="DS230" s="31">
        <f t="shared" si="49"/>
        <v>0</v>
      </c>
      <c r="DT230" s="31">
        <f t="shared" si="50"/>
        <v>0</v>
      </c>
      <c r="DU230" s="31">
        <f t="shared" si="51"/>
        <v>0</v>
      </c>
      <c r="DV230" s="31">
        <f t="shared" si="52"/>
        <v>0</v>
      </c>
      <c r="DW230" s="31">
        <f t="shared" si="53"/>
        <v>0</v>
      </c>
      <c r="DX230" s="31">
        <f t="shared" si="54"/>
        <v>0</v>
      </c>
      <c r="DY230" s="31">
        <f t="shared" si="55"/>
        <v>0</v>
      </c>
      <c r="DZ230" s="31">
        <f t="shared" si="56"/>
        <v>0</v>
      </c>
      <c r="EB230" s="1">
        <f t="shared" si="72"/>
        <v>0</v>
      </c>
      <c r="ED230" s="480" t="s">
        <v>5577</v>
      </c>
      <c r="EE230" s="1">
        <f>IF(OR(X420="NS",M180="NS"),0,IF(AND(X420="NA",M180="NA"),0,IF(X420&gt;=M180,0,1)))</f>
        <v>0</v>
      </c>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row>
    <row r="231" spans="1:167" ht="15" customHeight="1">
      <c r="A231" s="25"/>
      <c r="B231" s="52"/>
      <c r="C231" s="55" t="s">
        <v>5031</v>
      </c>
      <c r="D231" s="817" t="str">
        <f>IF(CNGE_2026_M4_Secc1!D53="","",CNGE_2026_M4_Secc1!D53)</f>
        <v/>
      </c>
      <c r="E231" s="757"/>
      <c r="F231" s="757"/>
      <c r="G231" s="757"/>
      <c r="H231" s="757"/>
      <c r="I231" s="757"/>
      <c r="J231" s="758"/>
      <c r="K231" s="439"/>
      <c r="L231" s="439"/>
      <c r="M231" s="439"/>
      <c r="N231" s="439"/>
      <c r="O231" s="439"/>
      <c r="P231" s="439"/>
      <c r="Q231" s="439"/>
      <c r="R231" s="439"/>
      <c r="S231" s="439"/>
      <c r="T231" s="439"/>
      <c r="U231" s="439"/>
      <c r="V231" s="439"/>
      <c r="W231" s="439"/>
      <c r="X231" s="439"/>
      <c r="Y231" s="439"/>
      <c r="Z231" s="439"/>
      <c r="AA231" s="439"/>
      <c r="AB231" s="439"/>
      <c r="AC231" s="439"/>
      <c r="AD231" s="439"/>
      <c r="AG231" s="1">
        <f>IF(AND(CNGE_2026_M4_Secc1!$N53&lt;&gt;1,CNGE_2026_M4_Secc1!$N53&lt;&gt;""),IF(SUM(COUNTBLANK(D231:AD231),COUNTBLANK(O300:AD300),COUNTBLANK(O369:AD369))&lt;=(AK231+6),0,1),0)</f>
        <v>0</v>
      </c>
      <c r="AH231" s="176">
        <f t="shared" si="57"/>
        <v>0</v>
      </c>
      <c r="AI231" s="177" t="str">
        <f>IF(AH231=0,"",
IF(SUM($AH$220:AH231)=1,AJ231,
IF($AH$282&gt;SUM($AH$220:AH231),_xlfn.CONCAT(", ",AJ231),
IF($AH$282=SUM($AH$220:AH231),_xlfn.CONCAT(" y ",AJ231)))))</f>
        <v/>
      </c>
      <c r="AJ231" s="55">
        <v>11</v>
      </c>
      <c r="AK231" s="1">
        <f t="shared" si="73"/>
        <v>52</v>
      </c>
      <c r="AL231" s="1">
        <f t="shared" si="58"/>
        <v>13</v>
      </c>
      <c r="AM231" s="1">
        <f t="shared" si="75"/>
        <v>0</v>
      </c>
      <c r="AN231" s="1">
        <f>IF(OR(CNGE_2026_M4_Secc1!$N53=1,CNGE_2026_M4_Secc1!$N53=""),IF(COUNTA(K231:AD231,O300:AD300,O369:AD369)=0,0,1),0)</f>
        <v>0</v>
      </c>
      <c r="AO231" s="1">
        <f t="shared" si="16"/>
        <v>0</v>
      </c>
      <c r="AP231" s="1">
        <f>IF(OR(CNGE_2026_M4_Secc1!CX54=0,CNGE_2026_M4_Secc1!CX54=1),IF(OR($AL232=13,BO$222=1),3,4),0)</f>
        <v>3</v>
      </c>
      <c r="AQ231" s="1">
        <f>IF(OR(CNGE_2026_M4_Secc1!CY54=0,CNGE_2026_M4_Secc1!CY54=1),IF(OR($AL232=13,BP$222=1),3,4),0)</f>
        <v>3</v>
      </c>
      <c r="AR231" s="1">
        <f>IF(OR(CNGE_2026_M4_Secc1!CZ54=0,CNGE_2026_M4_Secc1!CZ54=1),IF(OR($AL232=13,BQ$222=1),3,4),0)</f>
        <v>3</v>
      </c>
      <c r="AS231" s="1">
        <f>IF(OR(CNGE_2026_M4_Secc1!DA54=0,CNGE_2026_M4_Secc1!DA54=1),IF(OR($AL232=13,BR$222=1),3,4),0)</f>
        <v>3</v>
      </c>
      <c r="AT231" s="1">
        <f>IF(OR(CNGE_2026_M4_Secc1!DB54=0,CNGE_2026_M4_Secc1!DB54=1),IF(OR($AL232=13,BS$222=1),3,4),0)</f>
        <v>3</v>
      </c>
      <c r="AU231" s="1">
        <f>IF(OR(CNGE_2026_M4_Secc1!DC54=0,CNGE_2026_M4_Secc1!DC54=1),IF(OR($AL232=13,BT$222=1),3,4),0)</f>
        <v>3</v>
      </c>
      <c r="AV231" s="1">
        <f>IF(OR(CNGE_2026_M4_Secc1!DD54=0,CNGE_2026_M4_Secc1!DD54=1),IF(OR($AL232=13,BU$222=1),3,4),0)</f>
        <v>3</v>
      </c>
      <c r="AW231" s="1">
        <f>IF(OR(CNGE_2026_M4_Secc1!DE54=0,CNGE_2026_M4_Secc1!DE54=1),IF(OR($AL232=13,BV$222=1),3,4),0)</f>
        <v>3</v>
      </c>
      <c r="AX231" s="1">
        <f>IF(OR(CNGE_2026_M4_Secc1!DF54=0,CNGE_2026_M4_Secc1!DF54=1),IF(OR($AL232=13,BW$222=1),3,4),0)</f>
        <v>3</v>
      </c>
      <c r="AY231" s="1">
        <f>IF(OR(CNGE_2026_M4_Secc1!DG54=0,CNGE_2026_M4_Secc1!DG54=1),IF(OR($AL232=13,BX$222=1),3,4),0)</f>
        <v>3</v>
      </c>
      <c r="AZ231" s="1">
        <f>IF(OR(CNGE_2026_M4_Secc1!DH54=0,CNGE_2026_M4_Secc1!DH54=1),IF(OR($AL232=13,BY$222=1),3,4),0)</f>
        <v>3</v>
      </c>
      <c r="BA231" s="1">
        <f>IF(OR(CNGE_2026_M4_Secc1!DI54=0,CNGE_2026_M4_Secc1!DI54=1),IF(OR($AL232=13,BZ$222=1),3,4),0)</f>
        <v>3</v>
      </c>
      <c r="BB231" s="1">
        <f t="shared" si="59"/>
        <v>36</v>
      </c>
      <c r="BC231" s="1">
        <f>IF(OR(CNGE_2026_M4_Secc1!CX54=0,CNGE_2026_M4_Secc1!CX54=1),IF(COUNTA(O232:R232)=0,0,1),0)</f>
        <v>0</v>
      </c>
      <c r="BD231" s="1">
        <f>IF(OR(CNGE_2026_M4_Secc1!CY54=0,CNGE_2026_M4_Secc1!CY54=1),IF(COUNTA(S232:V232)=0,0,1),0)</f>
        <v>0</v>
      </c>
      <c r="BE231" s="1">
        <f>IF(OR(CNGE_2026_M4_Secc1!CZ54=0,CNGE_2026_M4_Secc1!CZ54=1),IF(COUNTA(W232:Z232)=0,0,1),0)</f>
        <v>0</v>
      </c>
      <c r="BF231" s="1">
        <f>IF(OR(CNGE_2026_M4_Secc1!DA54=0,CNGE_2026_M4_Secc1!DA54=1),IF(COUNTA(AA232:AD232)=0,0,1),0)</f>
        <v>0</v>
      </c>
      <c r="BG231" s="1">
        <f>IF(OR(CNGE_2026_M4_Secc1!DB54=0,CNGE_2026_M4_Secc1!DB54=1),IF(COUNTA(O301:R301)=0,0,1),0)</f>
        <v>0</v>
      </c>
      <c r="BH231" s="1">
        <f>IF(OR(CNGE_2026_M4_Secc1!DC54=0,CNGE_2026_M4_Secc1!DC54=1),IF(COUNTA(S301:V301)=0,0,1),0)</f>
        <v>0</v>
      </c>
      <c r="BI231" s="1">
        <f>IF(OR(CNGE_2026_M4_Secc1!DD54=0,CNGE_2026_M4_Secc1!DD54=1),IF(COUNTA(W301:Z301)=0,0,1),0)</f>
        <v>0</v>
      </c>
      <c r="BJ231" s="1">
        <f>IF(OR(CNGE_2026_M4_Secc1!DE54=0,CNGE_2026_M4_Secc1!DE54=1),IF(COUNTA(AA301:AD301)=0,0,1),0)</f>
        <v>0</v>
      </c>
      <c r="BK231" s="1">
        <f>IF(OR(CNGE_2026_M4_Secc1!DF54=0,CNGE_2026_M4_Secc1!DF54=1),IF(COUNTA(O370:R370)=0,0,1),0)</f>
        <v>0</v>
      </c>
      <c r="BL231" s="1">
        <f>IF(OR(CNGE_2026_M4_Secc1!DG54=0,CNGE_2026_M4_Secc1!DG54=1),IF(COUNTA(S370:V370)=0,0,1),0)</f>
        <v>0</v>
      </c>
      <c r="BM231" s="1">
        <f>IF(OR(CNGE_2026_M4_Secc1!DH54=0,CNGE_2026_M4_Secc1!DH54=1),IF(COUNTA(W370:Z370)=0,0,1),0)</f>
        <v>0</v>
      </c>
      <c r="BN231" s="1">
        <f>IF(OR(CNGE_2026_M4_Secc1!DI54=0,CNGE_2026_M4_Secc1!DI54=1),IF(COUNTA(AA370:AD370)=0,0,1),0)</f>
        <v>0</v>
      </c>
      <c r="CA231" s="31">
        <f t="shared" si="60"/>
        <v>0</v>
      </c>
      <c r="CB231" s="31">
        <f t="shared" si="61"/>
        <v>0</v>
      </c>
      <c r="CC231" s="31">
        <f t="shared" si="62"/>
        <v>0</v>
      </c>
      <c r="CD231" s="31">
        <f t="shared" si="17"/>
        <v>0</v>
      </c>
      <c r="CE231" s="31">
        <f t="shared" si="18"/>
        <v>0</v>
      </c>
      <c r="CF231" s="31">
        <f t="shared" si="19"/>
        <v>0</v>
      </c>
      <c r="CG231" s="31">
        <f t="shared" si="20"/>
        <v>0</v>
      </c>
      <c r="CH231" s="31">
        <f t="shared" si="21"/>
        <v>0</v>
      </c>
      <c r="CI231" s="31">
        <f t="shared" si="22"/>
        <v>0</v>
      </c>
      <c r="CJ231" s="31">
        <f t="shared" si="23"/>
        <v>0</v>
      </c>
      <c r="CK231" s="31">
        <f t="shared" si="24"/>
        <v>0</v>
      </c>
      <c r="CL231" s="31">
        <f t="shared" si="25"/>
        <v>0</v>
      </c>
      <c r="CM231" s="31">
        <f t="shared" si="26"/>
        <v>0</v>
      </c>
      <c r="CN231" s="31">
        <f t="shared" si="63"/>
        <v>0</v>
      </c>
      <c r="CO231" s="31">
        <f t="shared" si="64"/>
        <v>0</v>
      </c>
      <c r="CP231" s="31">
        <f t="shared" si="65"/>
        <v>0</v>
      </c>
      <c r="CQ231" s="31">
        <f t="shared" si="27"/>
        <v>0</v>
      </c>
      <c r="CR231" s="31">
        <f t="shared" si="28"/>
        <v>0</v>
      </c>
      <c r="CS231" s="31">
        <f t="shared" si="29"/>
        <v>0</v>
      </c>
      <c r="CT231" s="31">
        <f t="shared" si="30"/>
        <v>0</v>
      </c>
      <c r="CU231" s="31">
        <f t="shared" si="31"/>
        <v>0</v>
      </c>
      <c r="CV231" s="31">
        <f t="shared" si="32"/>
        <v>0</v>
      </c>
      <c r="CW231" s="31">
        <f t="shared" si="33"/>
        <v>0</v>
      </c>
      <c r="CX231" s="31">
        <f t="shared" si="34"/>
        <v>0</v>
      </c>
      <c r="CY231" s="31">
        <f t="shared" si="35"/>
        <v>0</v>
      </c>
      <c r="CZ231" s="31">
        <f t="shared" si="36"/>
        <v>0</v>
      </c>
      <c r="DA231" s="31">
        <f t="shared" si="66"/>
        <v>0</v>
      </c>
      <c r="DB231" s="31">
        <f t="shared" si="67"/>
        <v>0</v>
      </c>
      <c r="DC231" s="31">
        <f t="shared" si="68"/>
        <v>0</v>
      </c>
      <c r="DD231" s="31">
        <f t="shared" si="37"/>
        <v>0</v>
      </c>
      <c r="DE231" s="31">
        <f t="shared" si="38"/>
        <v>0</v>
      </c>
      <c r="DF231" s="31">
        <f t="shared" si="39"/>
        <v>0</v>
      </c>
      <c r="DG231" s="31">
        <f t="shared" si="40"/>
        <v>0</v>
      </c>
      <c r="DH231" s="31">
        <f t="shared" si="41"/>
        <v>0</v>
      </c>
      <c r="DI231" s="31">
        <f t="shared" si="42"/>
        <v>0</v>
      </c>
      <c r="DJ231" s="31">
        <f t="shared" si="43"/>
        <v>0</v>
      </c>
      <c r="DK231" s="31">
        <f t="shared" si="44"/>
        <v>0</v>
      </c>
      <c r="DL231" s="31">
        <f t="shared" si="45"/>
        <v>0</v>
      </c>
      <c r="DM231" s="31">
        <f t="shared" si="46"/>
        <v>0</v>
      </c>
      <c r="DN231" s="31">
        <f t="shared" si="69"/>
        <v>0</v>
      </c>
      <c r="DO231" s="31">
        <f t="shared" si="70"/>
        <v>0</v>
      </c>
      <c r="DP231" s="31">
        <f t="shared" si="71"/>
        <v>0</v>
      </c>
      <c r="DQ231" s="31">
        <f t="shared" si="47"/>
        <v>0</v>
      </c>
      <c r="DR231" s="31">
        <f t="shared" si="48"/>
        <v>0</v>
      </c>
      <c r="DS231" s="31">
        <f t="shared" si="49"/>
        <v>0</v>
      </c>
      <c r="DT231" s="31">
        <f t="shared" si="50"/>
        <v>0</v>
      </c>
      <c r="DU231" s="31">
        <f t="shared" si="51"/>
        <v>0</v>
      </c>
      <c r="DV231" s="31">
        <f t="shared" si="52"/>
        <v>0</v>
      </c>
      <c r="DW231" s="31">
        <f t="shared" si="53"/>
        <v>0</v>
      </c>
      <c r="DX231" s="31">
        <f t="shared" si="54"/>
        <v>0</v>
      </c>
      <c r="DY231" s="31">
        <f t="shared" si="55"/>
        <v>0</v>
      </c>
      <c r="DZ231" s="31">
        <f t="shared" si="56"/>
        <v>0</v>
      </c>
      <c r="EB231" s="1">
        <f t="shared" si="72"/>
        <v>0</v>
      </c>
      <c r="ED231" s="481" t="s">
        <v>6218</v>
      </c>
      <c r="EE231" s="1">
        <f>IF(OR(AB420="NS",M181="NS"),0,IF(AND(AB420="NA",M181="NA"),0,IF(AB420&gt;=M181,0,1)))</f>
        <v>0</v>
      </c>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row>
    <row r="232" spans="1:167" ht="15" customHeight="1">
      <c r="A232" s="25"/>
      <c r="B232" s="52"/>
      <c r="C232" s="55" t="s">
        <v>5032</v>
      </c>
      <c r="D232" s="817" t="str">
        <f>IF(CNGE_2026_M4_Secc1!D54="","",CNGE_2026_M4_Secc1!D54)</f>
        <v/>
      </c>
      <c r="E232" s="757"/>
      <c r="F232" s="757"/>
      <c r="G232" s="757"/>
      <c r="H232" s="757"/>
      <c r="I232" s="757"/>
      <c r="J232" s="758"/>
      <c r="K232" s="439"/>
      <c r="L232" s="439"/>
      <c r="M232" s="439"/>
      <c r="N232" s="439"/>
      <c r="O232" s="439"/>
      <c r="P232" s="439"/>
      <c r="Q232" s="439"/>
      <c r="R232" s="439"/>
      <c r="S232" s="439"/>
      <c r="T232" s="439"/>
      <c r="U232" s="439"/>
      <c r="V232" s="439"/>
      <c r="W232" s="439"/>
      <c r="X232" s="439"/>
      <c r="Y232" s="439"/>
      <c r="Z232" s="439"/>
      <c r="AA232" s="439"/>
      <c r="AB232" s="439"/>
      <c r="AC232" s="439"/>
      <c r="AD232" s="439"/>
      <c r="AG232" s="1">
        <f>IF(AND(CNGE_2026_M4_Secc1!$N54&lt;&gt;1,CNGE_2026_M4_Secc1!$N54&lt;&gt;""),IF(SUM(COUNTBLANK(D232:AD232),COUNTBLANK(O301:AD301),COUNTBLANK(O370:AD370))&lt;=(AK232+6),0,1),0)</f>
        <v>0</v>
      </c>
      <c r="AH232" s="176">
        <f t="shared" si="57"/>
        <v>0</v>
      </c>
      <c r="AI232" s="177" t="str">
        <f>IF(AH232=0,"",
IF(SUM($AH$220:AH232)=1,AJ232,
IF($AH$282&gt;SUM($AH$220:AH232),_xlfn.CONCAT(", ",AJ232),
IF($AH$282=SUM($AH$220:AH232),_xlfn.CONCAT(" y ",AJ232)))))</f>
        <v/>
      </c>
      <c r="AJ232" s="55">
        <v>12</v>
      </c>
      <c r="AK232" s="1">
        <f t="shared" si="73"/>
        <v>52</v>
      </c>
      <c r="AL232" s="1">
        <f t="shared" si="58"/>
        <v>13</v>
      </c>
      <c r="AM232" s="1">
        <f t="shared" si="75"/>
        <v>0</v>
      </c>
      <c r="AN232" s="1">
        <f>IF(OR(CNGE_2026_M4_Secc1!$N54=1,CNGE_2026_M4_Secc1!$N54=""),IF(COUNTA(K232:AD232,O301:AD301,O370:AD370)=0,0,1),0)</f>
        <v>0</v>
      </c>
      <c r="AO232" s="1">
        <f t="shared" si="16"/>
        <v>0</v>
      </c>
      <c r="AP232" s="1">
        <f>IF(OR(CNGE_2026_M4_Secc1!CX55=0,CNGE_2026_M4_Secc1!CX55=1),IF(OR($AL233=13,BO$222=1),3,4),0)</f>
        <v>3</v>
      </c>
      <c r="AQ232" s="1">
        <f>IF(OR(CNGE_2026_M4_Secc1!CY55=0,CNGE_2026_M4_Secc1!CY55=1),IF(OR($AL233=13,BP$222=1),3,4),0)</f>
        <v>3</v>
      </c>
      <c r="AR232" s="1">
        <f>IF(OR(CNGE_2026_M4_Secc1!CZ55=0,CNGE_2026_M4_Secc1!CZ55=1),IF(OR($AL233=13,BQ$222=1),3,4),0)</f>
        <v>3</v>
      </c>
      <c r="AS232" s="1">
        <f>IF(OR(CNGE_2026_M4_Secc1!DA55=0,CNGE_2026_M4_Secc1!DA55=1),IF(OR($AL233=13,BR$222=1),3,4),0)</f>
        <v>3</v>
      </c>
      <c r="AT232" s="1">
        <f>IF(OR(CNGE_2026_M4_Secc1!DB55=0,CNGE_2026_M4_Secc1!DB55=1),IF(OR($AL233=13,BS$222=1),3,4),0)</f>
        <v>3</v>
      </c>
      <c r="AU232" s="1">
        <f>IF(OR(CNGE_2026_M4_Secc1!DC55=0,CNGE_2026_M4_Secc1!DC55=1),IF(OR($AL233=13,BT$222=1),3,4),0)</f>
        <v>3</v>
      </c>
      <c r="AV232" s="1">
        <f>IF(OR(CNGE_2026_M4_Secc1!DD55=0,CNGE_2026_M4_Secc1!DD55=1),IF(OR($AL233=13,BU$222=1),3,4),0)</f>
        <v>3</v>
      </c>
      <c r="AW232" s="1">
        <f>IF(OR(CNGE_2026_M4_Secc1!DE55=0,CNGE_2026_M4_Secc1!DE55=1),IF(OR($AL233=13,BV$222=1),3,4),0)</f>
        <v>3</v>
      </c>
      <c r="AX232" s="1">
        <f>IF(OR(CNGE_2026_M4_Secc1!DF55=0,CNGE_2026_M4_Secc1!DF55=1),IF(OR($AL233=13,BW$222=1),3,4),0)</f>
        <v>3</v>
      </c>
      <c r="AY232" s="1">
        <f>IF(OR(CNGE_2026_M4_Secc1!DG55=0,CNGE_2026_M4_Secc1!DG55=1),IF(OR($AL233=13,BX$222=1),3,4),0)</f>
        <v>3</v>
      </c>
      <c r="AZ232" s="1">
        <f>IF(OR(CNGE_2026_M4_Secc1!DH55=0,CNGE_2026_M4_Secc1!DH55=1),IF(OR($AL233=13,BY$222=1),3,4),0)</f>
        <v>3</v>
      </c>
      <c r="BA232" s="1">
        <f>IF(OR(CNGE_2026_M4_Secc1!DI55=0,CNGE_2026_M4_Secc1!DI55=1),IF(OR($AL233=13,BZ$222=1),3,4),0)</f>
        <v>3</v>
      </c>
      <c r="BB232" s="1">
        <f t="shared" si="59"/>
        <v>36</v>
      </c>
      <c r="BC232" s="1">
        <f>IF(OR(CNGE_2026_M4_Secc1!CX55=0,CNGE_2026_M4_Secc1!CX55=1),IF(COUNTA(O233:R233)=0,0,1),0)</f>
        <v>0</v>
      </c>
      <c r="BD232" s="1">
        <f>IF(OR(CNGE_2026_M4_Secc1!CY55=0,CNGE_2026_M4_Secc1!CY55=1),IF(COUNTA(S233:V233)=0,0,1),0)</f>
        <v>0</v>
      </c>
      <c r="BE232" s="1">
        <f>IF(OR(CNGE_2026_M4_Secc1!CZ55=0,CNGE_2026_M4_Secc1!CZ55=1),IF(COUNTA(W233:Z233)=0,0,1),0)</f>
        <v>0</v>
      </c>
      <c r="BF232" s="1">
        <f>IF(OR(CNGE_2026_M4_Secc1!DA55=0,CNGE_2026_M4_Secc1!DA55=1),IF(COUNTA(AA233:AD233)=0,0,1),0)</f>
        <v>0</v>
      </c>
      <c r="BG232" s="1">
        <f>IF(OR(CNGE_2026_M4_Secc1!DB55=0,CNGE_2026_M4_Secc1!DB55=1),IF(COUNTA(O302:R302)=0,0,1),0)</f>
        <v>0</v>
      </c>
      <c r="BH232" s="1">
        <f>IF(OR(CNGE_2026_M4_Secc1!DC55=0,CNGE_2026_M4_Secc1!DC55=1),IF(COUNTA(S302:V302)=0,0,1),0)</f>
        <v>0</v>
      </c>
      <c r="BI232" s="1">
        <f>IF(OR(CNGE_2026_M4_Secc1!DD55=0,CNGE_2026_M4_Secc1!DD55=1),IF(COUNTA(W302:Z302)=0,0,1),0)</f>
        <v>0</v>
      </c>
      <c r="BJ232" s="1">
        <f>IF(OR(CNGE_2026_M4_Secc1!DE55=0,CNGE_2026_M4_Secc1!DE55=1),IF(COUNTA(AA302:AD302)=0,0,1),0)</f>
        <v>0</v>
      </c>
      <c r="BK232" s="1">
        <f>IF(OR(CNGE_2026_M4_Secc1!DF55=0,CNGE_2026_M4_Secc1!DF55=1),IF(COUNTA(O371:R371)=0,0,1),0)</f>
        <v>0</v>
      </c>
      <c r="BL232" s="1">
        <f>IF(OR(CNGE_2026_M4_Secc1!DG55=0,CNGE_2026_M4_Secc1!DG55=1),IF(COUNTA(S371:V371)=0,0,1),0)</f>
        <v>0</v>
      </c>
      <c r="BM232" s="1">
        <f>IF(OR(CNGE_2026_M4_Secc1!DH55=0,CNGE_2026_M4_Secc1!DH55=1),IF(COUNTA(W371:Z371)=0,0,1),0)</f>
        <v>0</v>
      </c>
      <c r="BN232" s="1">
        <f>IF(OR(CNGE_2026_M4_Secc1!DI55=0,CNGE_2026_M4_Secc1!DI55=1),IF(COUNTA(AA371:AD371)=0,0,1),0)</f>
        <v>0</v>
      </c>
      <c r="CA232" s="31">
        <f t="shared" si="60"/>
        <v>0</v>
      </c>
      <c r="CB232" s="31">
        <f t="shared" si="61"/>
        <v>0</v>
      </c>
      <c r="CC232" s="31">
        <f t="shared" si="62"/>
        <v>0</v>
      </c>
      <c r="CD232" s="31">
        <f t="shared" si="17"/>
        <v>0</v>
      </c>
      <c r="CE232" s="31">
        <f t="shared" si="18"/>
        <v>0</v>
      </c>
      <c r="CF232" s="31">
        <f t="shared" si="19"/>
        <v>0</v>
      </c>
      <c r="CG232" s="31">
        <f t="shared" si="20"/>
        <v>0</v>
      </c>
      <c r="CH232" s="31">
        <f t="shared" si="21"/>
        <v>0</v>
      </c>
      <c r="CI232" s="31">
        <f t="shared" si="22"/>
        <v>0</v>
      </c>
      <c r="CJ232" s="31">
        <f t="shared" si="23"/>
        <v>0</v>
      </c>
      <c r="CK232" s="31">
        <f t="shared" si="24"/>
        <v>0</v>
      </c>
      <c r="CL232" s="31">
        <f t="shared" si="25"/>
        <v>0</v>
      </c>
      <c r="CM232" s="31">
        <f t="shared" si="26"/>
        <v>0</v>
      </c>
      <c r="CN232" s="31">
        <f t="shared" si="63"/>
        <v>0</v>
      </c>
      <c r="CO232" s="31">
        <f t="shared" si="64"/>
        <v>0</v>
      </c>
      <c r="CP232" s="31">
        <f t="shared" si="65"/>
        <v>0</v>
      </c>
      <c r="CQ232" s="31">
        <f t="shared" si="27"/>
        <v>0</v>
      </c>
      <c r="CR232" s="31">
        <f t="shared" si="28"/>
        <v>0</v>
      </c>
      <c r="CS232" s="31">
        <f t="shared" si="29"/>
        <v>0</v>
      </c>
      <c r="CT232" s="31">
        <f t="shared" si="30"/>
        <v>0</v>
      </c>
      <c r="CU232" s="31">
        <f t="shared" si="31"/>
        <v>0</v>
      </c>
      <c r="CV232" s="31">
        <f t="shared" si="32"/>
        <v>0</v>
      </c>
      <c r="CW232" s="31">
        <f t="shared" si="33"/>
        <v>0</v>
      </c>
      <c r="CX232" s="31">
        <f t="shared" si="34"/>
        <v>0</v>
      </c>
      <c r="CY232" s="31">
        <f t="shared" si="35"/>
        <v>0</v>
      </c>
      <c r="CZ232" s="31">
        <f t="shared" si="36"/>
        <v>0</v>
      </c>
      <c r="DA232" s="31">
        <f t="shared" si="66"/>
        <v>0</v>
      </c>
      <c r="DB232" s="31">
        <f t="shared" si="67"/>
        <v>0</v>
      </c>
      <c r="DC232" s="31">
        <f t="shared" si="68"/>
        <v>0</v>
      </c>
      <c r="DD232" s="31">
        <f t="shared" si="37"/>
        <v>0</v>
      </c>
      <c r="DE232" s="31">
        <f t="shared" si="38"/>
        <v>0</v>
      </c>
      <c r="DF232" s="31">
        <f t="shared" si="39"/>
        <v>0</v>
      </c>
      <c r="DG232" s="31">
        <f t="shared" si="40"/>
        <v>0</v>
      </c>
      <c r="DH232" s="31">
        <f t="shared" si="41"/>
        <v>0</v>
      </c>
      <c r="DI232" s="31">
        <f t="shared" si="42"/>
        <v>0</v>
      </c>
      <c r="DJ232" s="31">
        <f t="shared" si="43"/>
        <v>0</v>
      </c>
      <c r="DK232" s="31">
        <f t="shared" si="44"/>
        <v>0</v>
      </c>
      <c r="DL232" s="31">
        <f t="shared" si="45"/>
        <v>0</v>
      </c>
      <c r="DM232" s="31">
        <f t="shared" si="46"/>
        <v>0</v>
      </c>
      <c r="DN232" s="31">
        <f t="shared" si="69"/>
        <v>0</v>
      </c>
      <c r="DO232" s="31">
        <f t="shared" si="70"/>
        <v>0</v>
      </c>
      <c r="DP232" s="31">
        <f t="shared" si="71"/>
        <v>0</v>
      </c>
      <c r="DQ232" s="31">
        <f t="shared" si="47"/>
        <v>0</v>
      </c>
      <c r="DR232" s="31">
        <f t="shared" si="48"/>
        <v>0</v>
      </c>
      <c r="DS232" s="31">
        <f t="shared" si="49"/>
        <v>0</v>
      </c>
      <c r="DT232" s="31">
        <f t="shared" si="50"/>
        <v>0</v>
      </c>
      <c r="DU232" s="31">
        <f t="shared" si="51"/>
        <v>0</v>
      </c>
      <c r="DV232" s="31">
        <f t="shared" si="52"/>
        <v>0</v>
      </c>
      <c r="DW232" s="31">
        <f t="shared" si="53"/>
        <v>0</v>
      </c>
      <c r="DX232" s="31">
        <f t="shared" si="54"/>
        <v>0</v>
      </c>
      <c r="DY232" s="31">
        <f t="shared" si="55"/>
        <v>0</v>
      </c>
      <c r="DZ232" s="31">
        <f t="shared" si="56"/>
        <v>0</v>
      </c>
      <c r="EB232" s="1">
        <f t="shared" si="72"/>
        <v>0</v>
      </c>
      <c r="EE232" s="466">
        <f>SUM(EE220:EE231)</f>
        <v>0</v>
      </c>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row>
    <row r="233" spans="1:167" ht="15" customHeight="1">
      <c r="A233" s="25"/>
      <c r="B233" s="52"/>
      <c r="C233" s="55" t="s">
        <v>5033</v>
      </c>
      <c r="D233" s="817" t="str">
        <f>IF(CNGE_2026_M4_Secc1!D55="","",CNGE_2026_M4_Secc1!D55)</f>
        <v/>
      </c>
      <c r="E233" s="757"/>
      <c r="F233" s="757"/>
      <c r="G233" s="757"/>
      <c r="H233" s="757"/>
      <c r="I233" s="757"/>
      <c r="J233" s="758"/>
      <c r="K233" s="439"/>
      <c r="L233" s="439"/>
      <c r="M233" s="439"/>
      <c r="N233" s="439"/>
      <c r="O233" s="439"/>
      <c r="P233" s="439"/>
      <c r="Q233" s="439"/>
      <c r="R233" s="439"/>
      <c r="S233" s="439"/>
      <c r="T233" s="439"/>
      <c r="U233" s="439"/>
      <c r="V233" s="439"/>
      <c r="W233" s="439"/>
      <c r="X233" s="439"/>
      <c r="Y233" s="439"/>
      <c r="Z233" s="439"/>
      <c r="AA233" s="439"/>
      <c r="AB233" s="439"/>
      <c r="AC233" s="439"/>
      <c r="AD233" s="439"/>
      <c r="AG233" s="1">
        <f>IF(AND(CNGE_2026_M4_Secc1!$N55&lt;&gt;1,CNGE_2026_M4_Secc1!$N55&lt;&gt;""),IF(SUM(COUNTBLANK(D233:AD233),COUNTBLANK(O302:AD302),COUNTBLANK(O371:AD371))&lt;=(AK233+6),0,1),0)</f>
        <v>0</v>
      </c>
      <c r="AH233" s="176">
        <f t="shared" si="57"/>
        <v>0</v>
      </c>
      <c r="AI233" s="177" t="str">
        <f>IF(AH233=0,"",
IF(SUM($AH$220:AH233)=1,AJ233,
IF($AH$282&gt;SUM($AH$220:AH233),_xlfn.CONCAT(", ",AJ233),
IF($AH$282=SUM($AH$220:AH233),_xlfn.CONCAT(" y ",AJ233)))))</f>
        <v/>
      </c>
      <c r="AJ233" s="55">
        <v>13</v>
      </c>
      <c r="AK233" s="1">
        <f t="shared" si="73"/>
        <v>52</v>
      </c>
      <c r="AL233" s="1">
        <f t="shared" si="58"/>
        <v>13</v>
      </c>
      <c r="AM233" s="1">
        <f t="shared" si="75"/>
        <v>0</v>
      </c>
      <c r="AN233" s="1">
        <f>IF(OR(CNGE_2026_M4_Secc1!$N55=1,CNGE_2026_M4_Secc1!$N55=""),IF(COUNTA(K233:AD233,O302:AD302,O371:AD371)=0,0,1),0)</f>
        <v>0</v>
      </c>
      <c r="AO233" s="1">
        <f t="shared" si="16"/>
        <v>0</v>
      </c>
      <c r="AP233" s="1">
        <f>IF(OR(CNGE_2026_M4_Secc1!CX56=0,CNGE_2026_M4_Secc1!CX56=1),IF(OR($AL234=13,BO$222=1),3,4),0)</f>
        <v>3</v>
      </c>
      <c r="AQ233" s="1">
        <f>IF(OR(CNGE_2026_M4_Secc1!CY56=0,CNGE_2026_M4_Secc1!CY56=1),IF(OR($AL234=13,BP$222=1),3,4),0)</f>
        <v>3</v>
      </c>
      <c r="AR233" s="1">
        <f>IF(OR(CNGE_2026_M4_Secc1!CZ56=0,CNGE_2026_M4_Secc1!CZ56=1),IF(OR($AL234=13,BQ$222=1),3,4),0)</f>
        <v>3</v>
      </c>
      <c r="AS233" s="1">
        <f>IF(OR(CNGE_2026_M4_Secc1!DA56=0,CNGE_2026_M4_Secc1!DA56=1),IF(OR($AL234=13,BR$222=1),3,4),0)</f>
        <v>3</v>
      </c>
      <c r="AT233" s="1">
        <f>IF(OR(CNGE_2026_M4_Secc1!DB56=0,CNGE_2026_M4_Secc1!DB56=1),IF(OR($AL234=13,BS$222=1),3,4),0)</f>
        <v>3</v>
      </c>
      <c r="AU233" s="1">
        <f>IF(OR(CNGE_2026_M4_Secc1!DC56=0,CNGE_2026_M4_Secc1!DC56=1),IF(OR($AL234=13,BT$222=1),3,4),0)</f>
        <v>3</v>
      </c>
      <c r="AV233" s="1">
        <f>IF(OR(CNGE_2026_M4_Secc1!DD56=0,CNGE_2026_M4_Secc1!DD56=1),IF(OR($AL234=13,BU$222=1),3,4),0)</f>
        <v>3</v>
      </c>
      <c r="AW233" s="1">
        <f>IF(OR(CNGE_2026_M4_Secc1!DE56=0,CNGE_2026_M4_Secc1!DE56=1),IF(OR($AL234=13,BV$222=1),3,4),0)</f>
        <v>3</v>
      </c>
      <c r="AX233" s="1">
        <f>IF(OR(CNGE_2026_M4_Secc1!DF56=0,CNGE_2026_M4_Secc1!DF56=1),IF(OR($AL234=13,BW$222=1),3,4),0)</f>
        <v>3</v>
      </c>
      <c r="AY233" s="1">
        <f>IF(OR(CNGE_2026_M4_Secc1!DG56=0,CNGE_2026_M4_Secc1!DG56=1),IF(OR($AL234=13,BX$222=1),3,4),0)</f>
        <v>3</v>
      </c>
      <c r="AZ233" s="1">
        <f>IF(OR(CNGE_2026_M4_Secc1!DH56=0,CNGE_2026_M4_Secc1!DH56=1),IF(OR($AL234=13,BY$222=1),3,4),0)</f>
        <v>3</v>
      </c>
      <c r="BA233" s="1">
        <f>IF(OR(CNGE_2026_M4_Secc1!DI56=0,CNGE_2026_M4_Secc1!DI56=1),IF(OR($AL234=13,BZ$222=1),3,4),0)</f>
        <v>3</v>
      </c>
      <c r="BB233" s="1">
        <f t="shared" si="59"/>
        <v>36</v>
      </c>
      <c r="BC233" s="1">
        <f>IF(OR(CNGE_2026_M4_Secc1!CX56=0,CNGE_2026_M4_Secc1!CX56=1),IF(COUNTA(O234:R234)=0,0,1),0)</f>
        <v>0</v>
      </c>
      <c r="BD233" s="1">
        <f>IF(OR(CNGE_2026_M4_Secc1!CY56=0,CNGE_2026_M4_Secc1!CY56=1),IF(COUNTA(S234:V234)=0,0,1),0)</f>
        <v>0</v>
      </c>
      <c r="BE233" s="1">
        <f>IF(OR(CNGE_2026_M4_Secc1!CZ56=0,CNGE_2026_M4_Secc1!CZ56=1),IF(COUNTA(W234:Z234)=0,0,1),0)</f>
        <v>0</v>
      </c>
      <c r="BF233" s="1">
        <f>IF(OR(CNGE_2026_M4_Secc1!DA56=0,CNGE_2026_M4_Secc1!DA56=1),IF(COUNTA(AA234:AD234)=0,0,1),0)</f>
        <v>0</v>
      </c>
      <c r="BG233" s="1">
        <f>IF(OR(CNGE_2026_M4_Secc1!DB56=0,CNGE_2026_M4_Secc1!DB56=1),IF(COUNTA(O303:R303)=0,0,1),0)</f>
        <v>0</v>
      </c>
      <c r="BH233" s="1">
        <f>IF(OR(CNGE_2026_M4_Secc1!DC56=0,CNGE_2026_M4_Secc1!DC56=1),IF(COUNTA(S303:V303)=0,0,1),0)</f>
        <v>0</v>
      </c>
      <c r="BI233" s="1">
        <f>IF(OR(CNGE_2026_M4_Secc1!DD56=0,CNGE_2026_M4_Secc1!DD56=1),IF(COUNTA(W303:Z303)=0,0,1),0)</f>
        <v>0</v>
      </c>
      <c r="BJ233" s="1">
        <f>IF(OR(CNGE_2026_M4_Secc1!DE56=0,CNGE_2026_M4_Secc1!DE56=1),IF(COUNTA(AA303:AD303)=0,0,1),0)</f>
        <v>0</v>
      </c>
      <c r="BK233" s="1">
        <f>IF(OR(CNGE_2026_M4_Secc1!DF56=0,CNGE_2026_M4_Secc1!DF56=1),IF(COUNTA(O372:R372)=0,0,1),0)</f>
        <v>0</v>
      </c>
      <c r="BL233" s="1">
        <f>IF(OR(CNGE_2026_M4_Secc1!DG56=0,CNGE_2026_M4_Secc1!DG56=1),IF(COUNTA(S372:V372)=0,0,1),0)</f>
        <v>0</v>
      </c>
      <c r="BM233" s="1">
        <f>IF(OR(CNGE_2026_M4_Secc1!DH56=0,CNGE_2026_M4_Secc1!DH56=1),IF(COUNTA(W372:Z372)=0,0,1),0)</f>
        <v>0</v>
      </c>
      <c r="BN233" s="1">
        <f>IF(OR(CNGE_2026_M4_Secc1!DI56=0,CNGE_2026_M4_Secc1!DI56=1),IF(COUNTA(AA372:AD372)=0,0,1),0)</f>
        <v>0</v>
      </c>
      <c r="CA233" s="31">
        <f t="shared" si="60"/>
        <v>0</v>
      </c>
      <c r="CB233" s="31">
        <f t="shared" si="61"/>
        <v>0</v>
      </c>
      <c r="CC233" s="31">
        <f t="shared" si="62"/>
        <v>0</v>
      </c>
      <c r="CD233" s="31">
        <f t="shared" si="17"/>
        <v>0</v>
      </c>
      <c r="CE233" s="31">
        <f t="shared" si="18"/>
        <v>0</v>
      </c>
      <c r="CF233" s="31">
        <f t="shared" si="19"/>
        <v>0</v>
      </c>
      <c r="CG233" s="31">
        <f t="shared" si="20"/>
        <v>0</v>
      </c>
      <c r="CH233" s="31">
        <f t="shared" si="21"/>
        <v>0</v>
      </c>
      <c r="CI233" s="31">
        <f t="shared" si="22"/>
        <v>0</v>
      </c>
      <c r="CJ233" s="31">
        <f t="shared" si="23"/>
        <v>0</v>
      </c>
      <c r="CK233" s="31">
        <f t="shared" si="24"/>
        <v>0</v>
      </c>
      <c r="CL233" s="31">
        <f t="shared" si="25"/>
        <v>0</v>
      </c>
      <c r="CM233" s="31">
        <f t="shared" si="26"/>
        <v>0</v>
      </c>
      <c r="CN233" s="31">
        <f t="shared" si="63"/>
        <v>0</v>
      </c>
      <c r="CO233" s="31">
        <f t="shared" si="64"/>
        <v>0</v>
      </c>
      <c r="CP233" s="31">
        <f t="shared" si="65"/>
        <v>0</v>
      </c>
      <c r="CQ233" s="31">
        <f t="shared" si="27"/>
        <v>0</v>
      </c>
      <c r="CR233" s="31">
        <f t="shared" si="28"/>
        <v>0</v>
      </c>
      <c r="CS233" s="31">
        <f t="shared" si="29"/>
        <v>0</v>
      </c>
      <c r="CT233" s="31">
        <f t="shared" si="30"/>
        <v>0</v>
      </c>
      <c r="CU233" s="31">
        <f t="shared" si="31"/>
        <v>0</v>
      </c>
      <c r="CV233" s="31">
        <f t="shared" si="32"/>
        <v>0</v>
      </c>
      <c r="CW233" s="31">
        <f t="shared" si="33"/>
        <v>0</v>
      </c>
      <c r="CX233" s="31">
        <f t="shared" si="34"/>
        <v>0</v>
      </c>
      <c r="CY233" s="31">
        <f t="shared" si="35"/>
        <v>0</v>
      </c>
      <c r="CZ233" s="31">
        <f t="shared" si="36"/>
        <v>0</v>
      </c>
      <c r="DA233" s="31">
        <f t="shared" si="66"/>
        <v>0</v>
      </c>
      <c r="DB233" s="31">
        <f t="shared" si="67"/>
        <v>0</v>
      </c>
      <c r="DC233" s="31">
        <f t="shared" si="68"/>
        <v>0</v>
      </c>
      <c r="DD233" s="31">
        <f t="shared" si="37"/>
        <v>0</v>
      </c>
      <c r="DE233" s="31">
        <f t="shared" si="38"/>
        <v>0</v>
      </c>
      <c r="DF233" s="31">
        <f t="shared" si="39"/>
        <v>0</v>
      </c>
      <c r="DG233" s="31">
        <f t="shared" si="40"/>
        <v>0</v>
      </c>
      <c r="DH233" s="31">
        <f t="shared" si="41"/>
        <v>0</v>
      </c>
      <c r="DI233" s="31">
        <f t="shared" si="42"/>
        <v>0</v>
      </c>
      <c r="DJ233" s="31">
        <f t="shared" si="43"/>
        <v>0</v>
      </c>
      <c r="DK233" s="31">
        <f t="shared" si="44"/>
        <v>0</v>
      </c>
      <c r="DL233" s="31">
        <f t="shared" si="45"/>
        <v>0</v>
      </c>
      <c r="DM233" s="31">
        <f t="shared" si="46"/>
        <v>0</v>
      </c>
      <c r="DN233" s="31">
        <f t="shared" si="69"/>
        <v>0</v>
      </c>
      <c r="DO233" s="31">
        <f t="shared" si="70"/>
        <v>0</v>
      </c>
      <c r="DP233" s="31">
        <f t="shared" si="71"/>
        <v>0</v>
      </c>
      <c r="DQ233" s="31">
        <f t="shared" si="47"/>
        <v>0</v>
      </c>
      <c r="DR233" s="31">
        <f t="shared" si="48"/>
        <v>0</v>
      </c>
      <c r="DS233" s="31">
        <f t="shared" si="49"/>
        <v>0</v>
      </c>
      <c r="DT233" s="31">
        <f t="shared" si="50"/>
        <v>0</v>
      </c>
      <c r="DU233" s="31">
        <f t="shared" si="51"/>
        <v>0</v>
      </c>
      <c r="DV233" s="31">
        <f t="shared" si="52"/>
        <v>0</v>
      </c>
      <c r="DW233" s="31">
        <f t="shared" si="53"/>
        <v>0</v>
      </c>
      <c r="DX233" s="31">
        <f t="shared" si="54"/>
        <v>0</v>
      </c>
      <c r="DY233" s="31">
        <f t="shared" si="55"/>
        <v>0</v>
      </c>
      <c r="DZ233" s="31">
        <f t="shared" si="56"/>
        <v>0</v>
      </c>
      <c r="EB233" s="1">
        <f t="shared" si="72"/>
        <v>0</v>
      </c>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row>
    <row r="234" spans="1:167" ht="15" customHeight="1">
      <c r="A234" s="25"/>
      <c r="B234" s="52"/>
      <c r="C234" s="55" t="s">
        <v>5034</v>
      </c>
      <c r="D234" s="817" t="str">
        <f>IF(CNGE_2026_M4_Secc1!D56="","",CNGE_2026_M4_Secc1!D56)</f>
        <v/>
      </c>
      <c r="E234" s="757"/>
      <c r="F234" s="757"/>
      <c r="G234" s="757"/>
      <c r="H234" s="757"/>
      <c r="I234" s="757"/>
      <c r="J234" s="758"/>
      <c r="K234" s="439"/>
      <c r="L234" s="439"/>
      <c r="M234" s="439"/>
      <c r="N234" s="439"/>
      <c r="O234" s="439"/>
      <c r="P234" s="439"/>
      <c r="Q234" s="439"/>
      <c r="R234" s="439"/>
      <c r="S234" s="439"/>
      <c r="T234" s="439"/>
      <c r="U234" s="439"/>
      <c r="V234" s="439"/>
      <c r="W234" s="439"/>
      <c r="X234" s="439"/>
      <c r="Y234" s="439"/>
      <c r="Z234" s="439"/>
      <c r="AA234" s="439"/>
      <c r="AB234" s="439"/>
      <c r="AC234" s="439"/>
      <c r="AD234" s="439"/>
      <c r="AG234" s="1">
        <f>IF(AND(CNGE_2026_M4_Secc1!$N56&lt;&gt;1,CNGE_2026_M4_Secc1!$N56&lt;&gt;""),IF(SUM(COUNTBLANK(D234:AD234),COUNTBLANK(O303:AD303),COUNTBLANK(O372:AD372))&lt;=(AK234+6),0,1),0)</f>
        <v>0</v>
      </c>
      <c r="AH234" s="176">
        <f t="shared" si="57"/>
        <v>0</v>
      </c>
      <c r="AI234" s="177" t="str">
        <f>IF(AH234=0,"",
IF(SUM($AH$220:AH234)=1,AJ234,
IF($AH$282&gt;SUM($AH$220:AH234),_xlfn.CONCAT(", ",AJ234),
IF($AH$282=SUM($AH$220:AH234),_xlfn.CONCAT(" y ",AJ234)))))</f>
        <v/>
      </c>
      <c r="AJ234" s="55">
        <v>14</v>
      </c>
      <c r="AK234" s="1">
        <f t="shared" si="73"/>
        <v>52</v>
      </c>
      <c r="AL234" s="1">
        <f t="shared" si="58"/>
        <v>13</v>
      </c>
      <c r="AM234" s="1">
        <f t="shared" si="75"/>
        <v>0</v>
      </c>
      <c r="AN234" s="1">
        <f>IF(OR(CNGE_2026_M4_Secc1!$N56=1,CNGE_2026_M4_Secc1!$N56=""),IF(COUNTA(K234:AD234,O303:AD303,O372:AD372)=0,0,1),0)</f>
        <v>0</v>
      </c>
      <c r="AO234" s="1">
        <f t="shared" si="16"/>
        <v>0</v>
      </c>
      <c r="AP234" s="1">
        <f>IF(OR(CNGE_2026_M4_Secc1!CX57=0,CNGE_2026_M4_Secc1!CX57=1),IF(OR($AL235=13,BO$222=1),3,4),0)</f>
        <v>3</v>
      </c>
      <c r="AQ234" s="1">
        <f>IF(OR(CNGE_2026_M4_Secc1!CY57=0,CNGE_2026_M4_Secc1!CY57=1),IF(OR($AL235=13,BP$222=1),3,4),0)</f>
        <v>3</v>
      </c>
      <c r="AR234" s="1">
        <f>IF(OR(CNGE_2026_M4_Secc1!CZ57=0,CNGE_2026_M4_Secc1!CZ57=1),IF(OR($AL235=13,BQ$222=1),3,4),0)</f>
        <v>3</v>
      </c>
      <c r="AS234" s="1">
        <f>IF(OR(CNGE_2026_M4_Secc1!DA57=0,CNGE_2026_M4_Secc1!DA57=1),IF(OR($AL235=13,BR$222=1),3,4),0)</f>
        <v>3</v>
      </c>
      <c r="AT234" s="1">
        <f>IF(OR(CNGE_2026_M4_Secc1!DB57=0,CNGE_2026_M4_Secc1!DB57=1),IF(OR($AL235=13,BS$222=1),3,4),0)</f>
        <v>3</v>
      </c>
      <c r="AU234" s="1">
        <f>IF(OR(CNGE_2026_M4_Secc1!DC57=0,CNGE_2026_M4_Secc1!DC57=1),IF(OR($AL235=13,BT$222=1),3,4),0)</f>
        <v>3</v>
      </c>
      <c r="AV234" s="1">
        <f>IF(OR(CNGE_2026_M4_Secc1!DD57=0,CNGE_2026_M4_Secc1!DD57=1),IF(OR($AL235=13,BU$222=1),3,4),0)</f>
        <v>3</v>
      </c>
      <c r="AW234" s="1">
        <f>IF(OR(CNGE_2026_M4_Secc1!DE57=0,CNGE_2026_M4_Secc1!DE57=1),IF(OR($AL235=13,BV$222=1),3,4),0)</f>
        <v>3</v>
      </c>
      <c r="AX234" s="1">
        <f>IF(OR(CNGE_2026_M4_Secc1!DF57=0,CNGE_2026_M4_Secc1!DF57=1),IF(OR($AL235=13,BW$222=1),3,4),0)</f>
        <v>3</v>
      </c>
      <c r="AY234" s="1">
        <f>IF(OR(CNGE_2026_M4_Secc1!DG57=0,CNGE_2026_M4_Secc1!DG57=1),IF(OR($AL235=13,BX$222=1),3,4),0)</f>
        <v>3</v>
      </c>
      <c r="AZ234" s="1">
        <f>IF(OR(CNGE_2026_M4_Secc1!DH57=0,CNGE_2026_M4_Secc1!DH57=1),IF(OR($AL235=13,BY$222=1),3,4),0)</f>
        <v>3</v>
      </c>
      <c r="BA234" s="1">
        <f>IF(OR(CNGE_2026_M4_Secc1!DI57=0,CNGE_2026_M4_Secc1!DI57=1),IF(OR($AL235=13,BZ$222=1),3,4),0)</f>
        <v>3</v>
      </c>
      <c r="BB234" s="1">
        <f t="shared" si="59"/>
        <v>36</v>
      </c>
      <c r="BC234" s="1">
        <f>IF(OR(CNGE_2026_M4_Secc1!CX57=0,CNGE_2026_M4_Secc1!CX57=1),IF(COUNTA(O235:R235)=0,0,1),0)</f>
        <v>0</v>
      </c>
      <c r="BD234" s="1">
        <f>IF(OR(CNGE_2026_M4_Secc1!CY57=0,CNGE_2026_M4_Secc1!CY57=1),IF(COUNTA(S235:V235)=0,0,1),0)</f>
        <v>0</v>
      </c>
      <c r="BE234" s="1">
        <f>IF(OR(CNGE_2026_M4_Secc1!CZ57=0,CNGE_2026_M4_Secc1!CZ57=1),IF(COUNTA(W235:Z235)=0,0,1),0)</f>
        <v>0</v>
      </c>
      <c r="BF234" s="1">
        <f>IF(OR(CNGE_2026_M4_Secc1!DA57=0,CNGE_2026_M4_Secc1!DA57=1),IF(COUNTA(AA235:AD235)=0,0,1),0)</f>
        <v>0</v>
      </c>
      <c r="BG234" s="1">
        <f>IF(OR(CNGE_2026_M4_Secc1!DB57=0,CNGE_2026_M4_Secc1!DB57=1),IF(COUNTA(O304:R304)=0,0,1),0)</f>
        <v>0</v>
      </c>
      <c r="BH234" s="1">
        <f>IF(OR(CNGE_2026_M4_Secc1!DC57=0,CNGE_2026_M4_Secc1!DC57=1),IF(COUNTA(S304:V304)=0,0,1),0)</f>
        <v>0</v>
      </c>
      <c r="BI234" s="1">
        <f>IF(OR(CNGE_2026_M4_Secc1!DD57=0,CNGE_2026_M4_Secc1!DD57=1),IF(COUNTA(W304:Z304)=0,0,1),0)</f>
        <v>0</v>
      </c>
      <c r="BJ234" s="1">
        <f>IF(OR(CNGE_2026_M4_Secc1!DE57=0,CNGE_2026_M4_Secc1!DE57=1),IF(COUNTA(AA304:AD304)=0,0,1),0)</f>
        <v>0</v>
      </c>
      <c r="BK234" s="1">
        <f>IF(OR(CNGE_2026_M4_Secc1!DF57=0,CNGE_2026_M4_Secc1!DF57=1),IF(COUNTA(O373:R373)=0,0,1),0)</f>
        <v>0</v>
      </c>
      <c r="BL234" s="1">
        <f>IF(OR(CNGE_2026_M4_Secc1!DG57=0,CNGE_2026_M4_Secc1!DG57=1),IF(COUNTA(S373:V373)=0,0,1),0)</f>
        <v>0</v>
      </c>
      <c r="BM234" s="1">
        <f>IF(OR(CNGE_2026_M4_Secc1!DH57=0,CNGE_2026_M4_Secc1!DH57=1),IF(COUNTA(W373:Z373)=0,0,1),0)</f>
        <v>0</v>
      </c>
      <c r="BN234" s="1">
        <f>IF(OR(CNGE_2026_M4_Secc1!DI57=0,CNGE_2026_M4_Secc1!DI57=1),IF(COUNTA(AA373:AD373)=0,0,1),0)</f>
        <v>0</v>
      </c>
      <c r="CA234" s="31">
        <f t="shared" si="60"/>
        <v>0</v>
      </c>
      <c r="CB234" s="31">
        <f t="shared" si="61"/>
        <v>0</v>
      </c>
      <c r="CC234" s="31">
        <f t="shared" si="62"/>
        <v>0</v>
      </c>
      <c r="CD234" s="31">
        <f t="shared" si="17"/>
        <v>0</v>
      </c>
      <c r="CE234" s="31">
        <f t="shared" si="18"/>
        <v>0</v>
      </c>
      <c r="CF234" s="31">
        <f t="shared" si="19"/>
        <v>0</v>
      </c>
      <c r="CG234" s="31">
        <f t="shared" si="20"/>
        <v>0</v>
      </c>
      <c r="CH234" s="31">
        <f t="shared" si="21"/>
        <v>0</v>
      </c>
      <c r="CI234" s="31">
        <f t="shared" si="22"/>
        <v>0</v>
      </c>
      <c r="CJ234" s="31">
        <f t="shared" si="23"/>
        <v>0</v>
      </c>
      <c r="CK234" s="31">
        <f t="shared" si="24"/>
        <v>0</v>
      </c>
      <c r="CL234" s="31">
        <f t="shared" si="25"/>
        <v>0</v>
      </c>
      <c r="CM234" s="31">
        <f t="shared" si="26"/>
        <v>0</v>
      </c>
      <c r="CN234" s="31">
        <f t="shared" si="63"/>
        <v>0</v>
      </c>
      <c r="CO234" s="31">
        <f t="shared" si="64"/>
        <v>0</v>
      </c>
      <c r="CP234" s="31">
        <f t="shared" si="65"/>
        <v>0</v>
      </c>
      <c r="CQ234" s="31">
        <f t="shared" si="27"/>
        <v>0</v>
      </c>
      <c r="CR234" s="31">
        <f t="shared" si="28"/>
        <v>0</v>
      </c>
      <c r="CS234" s="31">
        <f t="shared" si="29"/>
        <v>0</v>
      </c>
      <c r="CT234" s="31">
        <f t="shared" si="30"/>
        <v>0</v>
      </c>
      <c r="CU234" s="31">
        <f t="shared" si="31"/>
        <v>0</v>
      </c>
      <c r="CV234" s="31">
        <f t="shared" si="32"/>
        <v>0</v>
      </c>
      <c r="CW234" s="31">
        <f t="shared" si="33"/>
        <v>0</v>
      </c>
      <c r="CX234" s="31">
        <f t="shared" si="34"/>
        <v>0</v>
      </c>
      <c r="CY234" s="31">
        <f t="shared" si="35"/>
        <v>0</v>
      </c>
      <c r="CZ234" s="31">
        <f t="shared" si="36"/>
        <v>0</v>
      </c>
      <c r="DA234" s="31">
        <f t="shared" si="66"/>
        <v>0</v>
      </c>
      <c r="DB234" s="31">
        <f t="shared" si="67"/>
        <v>0</v>
      </c>
      <c r="DC234" s="31">
        <f t="shared" si="68"/>
        <v>0</v>
      </c>
      <c r="DD234" s="31">
        <f t="shared" si="37"/>
        <v>0</v>
      </c>
      <c r="DE234" s="31">
        <f t="shared" si="38"/>
        <v>0</v>
      </c>
      <c r="DF234" s="31">
        <f t="shared" si="39"/>
        <v>0</v>
      </c>
      <c r="DG234" s="31">
        <f t="shared" si="40"/>
        <v>0</v>
      </c>
      <c r="DH234" s="31">
        <f t="shared" si="41"/>
        <v>0</v>
      </c>
      <c r="DI234" s="31">
        <f t="shared" si="42"/>
        <v>0</v>
      </c>
      <c r="DJ234" s="31">
        <f t="shared" si="43"/>
        <v>0</v>
      </c>
      <c r="DK234" s="31">
        <f t="shared" si="44"/>
        <v>0</v>
      </c>
      <c r="DL234" s="31">
        <f t="shared" si="45"/>
        <v>0</v>
      </c>
      <c r="DM234" s="31">
        <f t="shared" si="46"/>
        <v>0</v>
      </c>
      <c r="DN234" s="31">
        <f t="shared" si="69"/>
        <v>0</v>
      </c>
      <c r="DO234" s="31">
        <f t="shared" si="70"/>
        <v>0</v>
      </c>
      <c r="DP234" s="31">
        <f t="shared" si="71"/>
        <v>0</v>
      </c>
      <c r="DQ234" s="31">
        <f t="shared" si="47"/>
        <v>0</v>
      </c>
      <c r="DR234" s="31">
        <f t="shared" si="48"/>
        <v>0</v>
      </c>
      <c r="DS234" s="31">
        <f t="shared" si="49"/>
        <v>0</v>
      </c>
      <c r="DT234" s="31">
        <f t="shared" si="50"/>
        <v>0</v>
      </c>
      <c r="DU234" s="31">
        <f t="shared" si="51"/>
        <v>0</v>
      </c>
      <c r="DV234" s="31">
        <f t="shared" si="52"/>
        <v>0</v>
      </c>
      <c r="DW234" s="31">
        <f t="shared" si="53"/>
        <v>0</v>
      </c>
      <c r="DX234" s="31">
        <f t="shared" si="54"/>
        <v>0</v>
      </c>
      <c r="DY234" s="31">
        <f t="shared" si="55"/>
        <v>0</v>
      </c>
      <c r="DZ234" s="31">
        <f t="shared" si="56"/>
        <v>0</v>
      </c>
      <c r="EB234" s="1">
        <f t="shared" si="72"/>
        <v>0</v>
      </c>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row>
    <row r="235" spans="1:167" ht="15" customHeight="1">
      <c r="A235" s="25"/>
      <c r="B235" s="52"/>
      <c r="C235" s="55" t="s">
        <v>5035</v>
      </c>
      <c r="D235" s="817" t="str">
        <f>IF(CNGE_2026_M4_Secc1!D57="","",CNGE_2026_M4_Secc1!D57)</f>
        <v/>
      </c>
      <c r="E235" s="757"/>
      <c r="F235" s="757"/>
      <c r="G235" s="757"/>
      <c r="H235" s="757"/>
      <c r="I235" s="757"/>
      <c r="J235" s="758"/>
      <c r="K235" s="439"/>
      <c r="L235" s="439"/>
      <c r="M235" s="439"/>
      <c r="N235" s="439"/>
      <c r="O235" s="439"/>
      <c r="P235" s="439"/>
      <c r="Q235" s="439"/>
      <c r="R235" s="439"/>
      <c r="S235" s="439"/>
      <c r="T235" s="439"/>
      <c r="U235" s="439"/>
      <c r="V235" s="439"/>
      <c r="W235" s="439"/>
      <c r="X235" s="439"/>
      <c r="Y235" s="439"/>
      <c r="Z235" s="439"/>
      <c r="AA235" s="439"/>
      <c r="AB235" s="439"/>
      <c r="AC235" s="439"/>
      <c r="AD235" s="439"/>
      <c r="AG235" s="1">
        <f>IF(AND(CNGE_2026_M4_Secc1!$N57&lt;&gt;1,CNGE_2026_M4_Secc1!$N57&lt;&gt;""),IF(SUM(COUNTBLANK(D235:AD235),COUNTBLANK(O304:AD304),COUNTBLANK(O373:AD373))&lt;=(AK235+6),0,1),0)</f>
        <v>0</v>
      </c>
      <c r="AH235" s="176">
        <f t="shared" si="57"/>
        <v>0</v>
      </c>
      <c r="AI235" s="177" t="str">
        <f>IF(AH235=0,"",
IF(SUM($AH$220:AH235)=1,AJ235,
IF($AH$282&gt;SUM($AH$220:AH235),_xlfn.CONCAT(", ",AJ235),
IF($AH$282=SUM($AH$220:AH235),_xlfn.CONCAT(" y ",AJ235)))))</f>
        <v/>
      </c>
      <c r="AJ235" s="55">
        <v>15</v>
      </c>
      <c r="AK235" s="1">
        <f t="shared" si="73"/>
        <v>52</v>
      </c>
      <c r="AL235" s="1">
        <f t="shared" si="58"/>
        <v>13</v>
      </c>
      <c r="AM235" s="1">
        <f t="shared" si="75"/>
        <v>0</v>
      </c>
      <c r="AN235" s="1">
        <f>IF(OR(CNGE_2026_M4_Secc1!$N57=1,CNGE_2026_M4_Secc1!$N57=""),IF(COUNTA(K235:AD235,O304:AD304,O373:AD373)=0,0,1),0)</f>
        <v>0</v>
      </c>
      <c r="AO235" s="1">
        <f t="shared" si="16"/>
        <v>0</v>
      </c>
      <c r="AP235" s="1">
        <f>IF(OR(CNGE_2026_M4_Secc1!CX58=0,CNGE_2026_M4_Secc1!CX58=1),IF(OR($AL236=13,BO$222=1),3,4),0)</f>
        <v>3</v>
      </c>
      <c r="AQ235" s="1">
        <f>IF(OR(CNGE_2026_M4_Secc1!CY58=0,CNGE_2026_M4_Secc1!CY58=1),IF(OR($AL236=13,BP$222=1),3,4),0)</f>
        <v>3</v>
      </c>
      <c r="AR235" s="1">
        <f>IF(OR(CNGE_2026_M4_Secc1!CZ58=0,CNGE_2026_M4_Secc1!CZ58=1),IF(OR($AL236=13,BQ$222=1),3,4),0)</f>
        <v>3</v>
      </c>
      <c r="AS235" s="1">
        <f>IF(OR(CNGE_2026_M4_Secc1!DA58=0,CNGE_2026_M4_Secc1!DA58=1),IF(OR($AL236=13,BR$222=1),3,4),0)</f>
        <v>3</v>
      </c>
      <c r="AT235" s="1">
        <f>IF(OR(CNGE_2026_M4_Secc1!DB58=0,CNGE_2026_M4_Secc1!DB58=1),IF(OR($AL236=13,BS$222=1),3,4),0)</f>
        <v>3</v>
      </c>
      <c r="AU235" s="1">
        <f>IF(OR(CNGE_2026_M4_Secc1!DC58=0,CNGE_2026_M4_Secc1!DC58=1),IF(OR($AL236=13,BT$222=1),3,4),0)</f>
        <v>3</v>
      </c>
      <c r="AV235" s="1">
        <f>IF(OR(CNGE_2026_M4_Secc1!DD58=0,CNGE_2026_M4_Secc1!DD58=1),IF(OR($AL236=13,BU$222=1),3,4),0)</f>
        <v>3</v>
      </c>
      <c r="AW235" s="1">
        <f>IF(OR(CNGE_2026_M4_Secc1!DE58=0,CNGE_2026_M4_Secc1!DE58=1),IF(OR($AL236=13,BV$222=1),3,4),0)</f>
        <v>3</v>
      </c>
      <c r="AX235" s="1">
        <f>IF(OR(CNGE_2026_M4_Secc1!DF58=0,CNGE_2026_M4_Secc1!DF58=1),IF(OR($AL236=13,BW$222=1),3,4),0)</f>
        <v>3</v>
      </c>
      <c r="AY235" s="1">
        <f>IF(OR(CNGE_2026_M4_Secc1!DG58=0,CNGE_2026_M4_Secc1!DG58=1),IF(OR($AL236=13,BX$222=1),3,4),0)</f>
        <v>3</v>
      </c>
      <c r="AZ235" s="1">
        <f>IF(OR(CNGE_2026_M4_Secc1!DH58=0,CNGE_2026_M4_Secc1!DH58=1),IF(OR($AL236=13,BY$222=1),3,4),0)</f>
        <v>3</v>
      </c>
      <c r="BA235" s="1">
        <f>IF(OR(CNGE_2026_M4_Secc1!DI58=0,CNGE_2026_M4_Secc1!DI58=1),IF(OR($AL236=13,BZ$222=1),3,4),0)</f>
        <v>3</v>
      </c>
      <c r="BB235" s="1">
        <f t="shared" si="59"/>
        <v>36</v>
      </c>
      <c r="BC235" s="1">
        <f>IF(OR(CNGE_2026_M4_Secc1!CX58=0,CNGE_2026_M4_Secc1!CX58=1),IF(COUNTA(O236:R236)=0,0,1),0)</f>
        <v>0</v>
      </c>
      <c r="BD235" s="1">
        <f>IF(OR(CNGE_2026_M4_Secc1!CY58=0,CNGE_2026_M4_Secc1!CY58=1),IF(COUNTA(S236:V236)=0,0,1),0)</f>
        <v>0</v>
      </c>
      <c r="BE235" s="1">
        <f>IF(OR(CNGE_2026_M4_Secc1!CZ58=0,CNGE_2026_M4_Secc1!CZ58=1),IF(COUNTA(W236:Z236)=0,0,1),0)</f>
        <v>0</v>
      </c>
      <c r="BF235" s="1">
        <f>IF(OR(CNGE_2026_M4_Secc1!DA58=0,CNGE_2026_M4_Secc1!DA58=1),IF(COUNTA(AA236:AD236)=0,0,1),0)</f>
        <v>0</v>
      </c>
      <c r="BG235" s="1">
        <f>IF(OR(CNGE_2026_M4_Secc1!DB58=0,CNGE_2026_M4_Secc1!DB58=1),IF(COUNTA(O305:R305)=0,0,1),0)</f>
        <v>0</v>
      </c>
      <c r="BH235" s="1">
        <f>IF(OR(CNGE_2026_M4_Secc1!DC58=0,CNGE_2026_M4_Secc1!DC58=1),IF(COUNTA(S305:V305)=0,0,1),0)</f>
        <v>0</v>
      </c>
      <c r="BI235" s="1">
        <f>IF(OR(CNGE_2026_M4_Secc1!DD58=0,CNGE_2026_M4_Secc1!DD58=1),IF(COUNTA(W305:Z305)=0,0,1),0)</f>
        <v>0</v>
      </c>
      <c r="BJ235" s="1">
        <f>IF(OR(CNGE_2026_M4_Secc1!DE58=0,CNGE_2026_M4_Secc1!DE58=1),IF(COUNTA(AA305:AD305)=0,0,1),0)</f>
        <v>0</v>
      </c>
      <c r="BK235" s="1">
        <f>IF(OR(CNGE_2026_M4_Secc1!DF58=0,CNGE_2026_M4_Secc1!DF58=1),IF(COUNTA(O374:R374)=0,0,1),0)</f>
        <v>0</v>
      </c>
      <c r="BL235" s="1">
        <f>IF(OR(CNGE_2026_M4_Secc1!DG58=0,CNGE_2026_M4_Secc1!DG58=1),IF(COUNTA(S374:V374)=0,0,1),0)</f>
        <v>0</v>
      </c>
      <c r="BM235" s="1">
        <f>IF(OR(CNGE_2026_M4_Secc1!DH58=0,CNGE_2026_M4_Secc1!DH58=1),IF(COUNTA(W374:Z374)=0,0,1),0)</f>
        <v>0</v>
      </c>
      <c r="BN235" s="1">
        <f>IF(OR(CNGE_2026_M4_Secc1!DI58=0,CNGE_2026_M4_Secc1!DI58=1),IF(COUNTA(AA374:AD374)=0,0,1),0)</f>
        <v>0</v>
      </c>
      <c r="CA235" s="31">
        <f t="shared" si="60"/>
        <v>0</v>
      </c>
      <c r="CB235" s="31">
        <f t="shared" si="61"/>
        <v>0</v>
      </c>
      <c r="CC235" s="31">
        <f t="shared" si="62"/>
        <v>0</v>
      </c>
      <c r="CD235" s="31">
        <f t="shared" si="17"/>
        <v>0</v>
      </c>
      <c r="CE235" s="31">
        <f t="shared" si="18"/>
        <v>0</v>
      </c>
      <c r="CF235" s="31">
        <f t="shared" si="19"/>
        <v>0</v>
      </c>
      <c r="CG235" s="31">
        <f t="shared" si="20"/>
        <v>0</v>
      </c>
      <c r="CH235" s="31">
        <f t="shared" si="21"/>
        <v>0</v>
      </c>
      <c r="CI235" s="31">
        <f t="shared" si="22"/>
        <v>0</v>
      </c>
      <c r="CJ235" s="31">
        <f t="shared" si="23"/>
        <v>0</v>
      </c>
      <c r="CK235" s="31">
        <f t="shared" si="24"/>
        <v>0</v>
      </c>
      <c r="CL235" s="31">
        <f t="shared" si="25"/>
        <v>0</v>
      </c>
      <c r="CM235" s="31">
        <f t="shared" si="26"/>
        <v>0</v>
      </c>
      <c r="CN235" s="31">
        <f t="shared" si="63"/>
        <v>0</v>
      </c>
      <c r="CO235" s="31">
        <f t="shared" si="64"/>
        <v>0</v>
      </c>
      <c r="CP235" s="31">
        <f t="shared" si="65"/>
        <v>0</v>
      </c>
      <c r="CQ235" s="31">
        <f t="shared" si="27"/>
        <v>0</v>
      </c>
      <c r="CR235" s="31">
        <f t="shared" si="28"/>
        <v>0</v>
      </c>
      <c r="CS235" s="31">
        <f t="shared" si="29"/>
        <v>0</v>
      </c>
      <c r="CT235" s="31">
        <f t="shared" si="30"/>
        <v>0</v>
      </c>
      <c r="CU235" s="31">
        <f t="shared" si="31"/>
        <v>0</v>
      </c>
      <c r="CV235" s="31">
        <f t="shared" si="32"/>
        <v>0</v>
      </c>
      <c r="CW235" s="31">
        <f t="shared" si="33"/>
        <v>0</v>
      </c>
      <c r="CX235" s="31">
        <f t="shared" si="34"/>
        <v>0</v>
      </c>
      <c r="CY235" s="31">
        <f t="shared" si="35"/>
        <v>0</v>
      </c>
      <c r="CZ235" s="31">
        <f t="shared" si="36"/>
        <v>0</v>
      </c>
      <c r="DA235" s="31">
        <f t="shared" si="66"/>
        <v>0</v>
      </c>
      <c r="DB235" s="31">
        <f t="shared" si="67"/>
        <v>0</v>
      </c>
      <c r="DC235" s="31">
        <f t="shared" si="68"/>
        <v>0</v>
      </c>
      <c r="DD235" s="31">
        <f t="shared" si="37"/>
        <v>0</v>
      </c>
      <c r="DE235" s="31">
        <f t="shared" si="38"/>
        <v>0</v>
      </c>
      <c r="DF235" s="31">
        <f t="shared" si="39"/>
        <v>0</v>
      </c>
      <c r="DG235" s="31">
        <f t="shared" si="40"/>
        <v>0</v>
      </c>
      <c r="DH235" s="31">
        <f t="shared" si="41"/>
        <v>0</v>
      </c>
      <c r="DI235" s="31">
        <f t="shared" si="42"/>
        <v>0</v>
      </c>
      <c r="DJ235" s="31">
        <f t="shared" si="43"/>
        <v>0</v>
      </c>
      <c r="DK235" s="31">
        <f t="shared" si="44"/>
        <v>0</v>
      </c>
      <c r="DL235" s="31">
        <f t="shared" si="45"/>
        <v>0</v>
      </c>
      <c r="DM235" s="31">
        <f t="shared" si="46"/>
        <v>0</v>
      </c>
      <c r="DN235" s="31">
        <f t="shared" si="69"/>
        <v>0</v>
      </c>
      <c r="DO235" s="31">
        <f t="shared" si="70"/>
        <v>0</v>
      </c>
      <c r="DP235" s="31">
        <f t="shared" si="71"/>
        <v>0</v>
      </c>
      <c r="DQ235" s="31">
        <f t="shared" si="47"/>
        <v>0</v>
      </c>
      <c r="DR235" s="31">
        <f t="shared" si="48"/>
        <v>0</v>
      </c>
      <c r="DS235" s="31">
        <f t="shared" si="49"/>
        <v>0</v>
      </c>
      <c r="DT235" s="31">
        <f t="shared" si="50"/>
        <v>0</v>
      </c>
      <c r="DU235" s="31">
        <f t="shared" si="51"/>
        <v>0</v>
      </c>
      <c r="DV235" s="31">
        <f t="shared" si="52"/>
        <v>0</v>
      </c>
      <c r="DW235" s="31">
        <f t="shared" si="53"/>
        <v>0</v>
      </c>
      <c r="DX235" s="31">
        <f t="shared" si="54"/>
        <v>0</v>
      </c>
      <c r="DY235" s="31">
        <f t="shared" si="55"/>
        <v>0</v>
      </c>
      <c r="DZ235" s="31">
        <f t="shared" si="56"/>
        <v>0</v>
      </c>
      <c r="EB235" s="1">
        <f t="shared" si="72"/>
        <v>0</v>
      </c>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row>
    <row r="236" spans="1:167" ht="15" customHeight="1">
      <c r="A236" s="25"/>
      <c r="B236" s="52"/>
      <c r="C236" s="55" t="s">
        <v>5036</v>
      </c>
      <c r="D236" s="817" t="str">
        <f>IF(CNGE_2026_M4_Secc1!D58="","",CNGE_2026_M4_Secc1!D58)</f>
        <v/>
      </c>
      <c r="E236" s="757"/>
      <c r="F236" s="757"/>
      <c r="G236" s="757"/>
      <c r="H236" s="757"/>
      <c r="I236" s="757"/>
      <c r="J236" s="758"/>
      <c r="K236" s="439"/>
      <c r="L236" s="439"/>
      <c r="M236" s="439"/>
      <c r="N236" s="439"/>
      <c r="O236" s="439"/>
      <c r="P236" s="439"/>
      <c r="Q236" s="439"/>
      <c r="R236" s="439"/>
      <c r="S236" s="439"/>
      <c r="T236" s="439"/>
      <c r="U236" s="439"/>
      <c r="V236" s="439"/>
      <c r="W236" s="439"/>
      <c r="X236" s="439"/>
      <c r="Y236" s="439"/>
      <c r="Z236" s="439"/>
      <c r="AA236" s="439"/>
      <c r="AB236" s="439"/>
      <c r="AC236" s="439"/>
      <c r="AD236" s="439"/>
      <c r="AG236" s="1">
        <f>IF(AND(CNGE_2026_M4_Secc1!$N58&lt;&gt;1,CNGE_2026_M4_Secc1!$N58&lt;&gt;""),IF(SUM(COUNTBLANK(D236:AD236),COUNTBLANK(O305:AD305),COUNTBLANK(O374:AD374))&lt;=(AK236+6),0,1),0)</f>
        <v>0</v>
      </c>
      <c r="AH236" s="176">
        <f t="shared" si="57"/>
        <v>0</v>
      </c>
      <c r="AI236" s="177" t="str">
        <f>IF(AH236=0,"",
IF(SUM($AH$220:AH236)=1,AJ236,
IF($AH$282&gt;SUM($AH$220:AH236),_xlfn.CONCAT(", ",AJ236),
IF($AH$282=SUM($AH$220:AH236),_xlfn.CONCAT(" y ",AJ236)))))</f>
        <v/>
      </c>
      <c r="AJ236" s="55">
        <v>16</v>
      </c>
      <c r="AK236" s="1">
        <f t="shared" si="73"/>
        <v>52</v>
      </c>
      <c r="AL236" s="1">
        <f t="shared" si="58"/>
        <v>13</v>
      </c>
      <c r="AM236" s="1">
        <f t="shared" si="75"/>
        <v>0</v>
      </c>
      <c r="AN236" s="1">
        <f>IF(OR(CNGE_2026_M4_Secc1!$N58=1,CNGE_2026_M4_Secc1!$N58=""),IF(COUNTA(K236:AD236,O305:AD305,O374:AD374)=0,0,1),0)</f>
        <v>0</v>
      </c>
      <c r="AO236" s="1">
        <f t="shared" si="16"/>
        <v>0</v>
      </c>
      <c r="AP236" s="1">
        <f>IF(OR(CNGE_2026_M4_Secc1!CX59=0,CNGE_2026_M4_Secc1!CX59=1),IF(OR($AL237=13,BO$222=1),3,4),0)</f>
        <v>3</v>
      </c>
      <c r="AQ236" s="1">
        <f>IF(OR(CNGE_2026_M4_Secc1!CY59=0,CNGE_2026_M4_Secc1!CY59=1),IF(OR($AL237=13,BP$222=1),3,4),0)</f>
        <v>3</v>
      </c>
      <c r="AR236" s="1">
        <f>IF(OR(CNGE_2026_M4_Secc1!CZ59=0,CNGE_2026_M4_Secc1!CZ59=1),IF(OR($AL237=13,BQ$222=1),3,4),0)</f>
        <v>3</v>
      </c>
      <c r="AS236" s="1">
        <f>IF(OR(CNGE_2026_M4_Secc1!DA59=0,CNGE_2026_M4_Secc1!DA59=1),IF(OR($AL237=13,BR$222=1),3,4),0)</f>
        <v>3</v>
      </c>
      <c r="AT236" s="1">
        <f>IF(OR(CNGE_2026_M4_Secc1!DB59=0,CNGE_2026_M4_Secc1!DB59=1),IF(OR($AL237=13,BS$222=1),3,4),0)</f>
        <v>3</v>
      </c>
      <c r="AU236" s="1">
        <f>IF(OR(CNGE_2026_M4_Secc1!DC59=0,CNGE_2026_M4_Secc1!DC59=1),IF(OR($AL237=13,BT$222=1),3,4),0)</f>
        <v>3</v>
      </c>
      <c r="AV236" s="1">
        <f>IF(OR(CNGE_2026_M4_Secc1!DD59=0,CNGE_2026_M4_Secc1!DD59=1),IF(OR($AL237=13,BU$222=1),3,4),0)</f>
        <v>3</v>
      </c>
      <c r="AW236" s="1">
        <f>IF(OR(CNGE_2026_M4_Secc1!DE59=0,CNGE_2026_M4_Secc1!DE59=1),IF(OR($AL237=13,BV$222=1),3,4),0)</f>
        <v>3</v>
      </c>
      <c r="AX236" s="1">
        <f>IF(OR(CNGE_2026_M4_Secc1!DF59=0,CNGE_2026_M4_Secc1!DF59=1),IF(OR($AL237=13,BW$222=1),3,4),0)</f>
        <v>3</v>
      </c>
      <c r="AY236" s="1">
        <f>IF(OR(CNGE_2026_M4_Secc1!DG59=0,CNGE_2026_M4_Secc1!DG59=1),IF(OR($AL237=13,BX$222=1),3,4),0)</f>
        <v>3</v>
      </c>
      <c r="AZ236" s="1">
        <f>IF(OR(CNGE_2026_M4_Secc1!DH59=0,CNGE_2026_M4_Secc1!DH59=1),IF(OR($AL237=13,BY$222=1),3,4),0)</f>
        <v>3</v>
      </c>
      <c r="BA236" s="1">
        <f>IF(OR(CNGE_2026_M4_Secc1!DI59=0,CNGE_2026_M4_Secc1!DI59=1),IF(OR($AL237=13,BZ$222=1),3,4),0)</f>
        <v>3</v>
      </c>
      <c r="BB236" s="1">
        <f t="shared" si="59"/>
        <v>36</v>
      </c>
      <c r="BC236" s="1">
        <f>IF(OR(CNGE_2026_M4_Secc1!CX59=0,CNGE_2026_M4_Secc1!CX59=1),IF(COUNTA(O237:R237)=0,0,1),0)</f>
        <v>0</v>
      </c>
      <c r="BD236" s="1">
        <f>IF(OR(CNGE_2026_M4_Secc1!CY59=0,CNGE_2026_M4_Secc1!CY59=1),IF(COUNTA(S237:V237)=0,0,1),0)</f>
        <v>0</v>
      </c>
      <c r="BE236" s="1">
        <f>IF(OR(CNGE_2026_M4_Secc1!CZ59=0,CNGE_2026_M4_Secc1!CZ59=1),IF(COUNTA(W237:Z237)=0,0,1),0)</f>
        <v>0</v>
      </c>
      <c r="BF236" s="1">
        <f>IF(OR(CNGE_2026_M4_Secc1!DA59=0,CNGE_2026_M4_Secc1!DA59=1),IF(COUNTA(AA237:AD237)=0,0,1),0)</f>
        <v>0</v>
      </c>
      <c r="BG236" s="1">
        <f>IF(OR(CNGE_2026_M4_Secc1!DB59=0,CNGE_2026_M4_Secc1!DB59=1),IF(COUNTA(O306:R306)=0,0,1),0)</f>
        <v>0</v>
      </c>
      <c r="BH236" s="1">
        <f>IF(OR(CNGE_2026_M4_Secc1!DC59=0,CNGE_2026_M4_Secc1!DC59=1),IF(COUNTA(S306:V306)=0,0,1),0)</f>
        <v>0</v>
      </c>
      <c r="BI236" s="1">
        <f>IF(OR(CNGE_2026_M4_Secc1!DD59=0,CNGE_2026_M4_Secc1!DD59=1),IF(COUNTA(W306:Z306)=0,0,1),0)</f>
        <v>0</v>
      </c>
      <c r="BJ236" s="1">
        <f>IF(OR(CNGE_2026_M4_Secc1!DE59=0,CNGE_2026_M4_Secc1!DE59=1),IF(COUNTA(AA306:AD306)=0,0,1),0)</f>
        <v>0</v>
      </c>
      <c r="BK236" s="1">
        <f>IF(OR(CNGE_2026_M4_Secc1!DF59=0,CNGE_2026_M4_Secc1!DF59=1),IF(COUNTA(O375:R375)=0,0,1),0)</f>
        <v>0</v>
      </c>
      <c r="BL236" s="1">
        <f>IF(OR(CNGE_2026_M4_Secc1!DG59=0,CNGE_2026_M4_Secc1!DG59=1),IF(COUNTA(S375:V375)=0,0,1),0)</f>
        <v>0</v>
      </c>
      <c r="BM236" s="1">
        <f>IF(OR(CNGE_2026_M4_Secc1!DH59=0,CNGE_2026_M4_Secc1!DH59=1),IF(COUNTA(W375:Z375)=0,0,1),0)</f>
        <v>0</v>
      </c>
      <c r="BN236" s="1">
        <f>IF(OR(CNGE_2026_M4_Secc1!DI59=0,CNGE_2026_M4_Secc1!DI59=1),IF(COUNTA(AA375:AD375)=0,0,1),0)</f>
        <v>0</v>
      </c>
      <c r="CA236" s="31">
        <f t="shared" si="60"/>
        <v>0</v>
      </c>
      <c r="CB236" s="31">
        <f t="shared" si="61"/>
        <v>0</v>
      </c>
      <c r="CC236" s="31">
        <f t="shared" si="62"/>
        <v>0</v>
      </c>
      <c r="CD236" s="31">
        <f t="shared" si="17"/>
        <v>0</v>
      </c>
      <c r="CE236" s="31">
        <f t="shared" si="18"/>
        <v>0</v>
      </c>
      <c r="CF236" s="31">
        <f t="shared" si="19"/>
        <v>0</v>
      </c>
      <c r="CG236" s="31">
        <f t="shared" si="20"/>
        <v>0</v>
      </c>
      <c r="CH236" s="31">
        <f t="shared" si="21"/>
        <v>0</v>
      </c>
      <c r="CI236" s="31">
        <f t="shared" si="22"/>
        <v>0</v>
      </c>
      <c r="CJ236" s="31">
        <f t="shared" si="23"/>
        <v>0</v>
      </c>
      <c r="CK236" s="31">
        <f t="shared" si="24"/>
        <v>0</v>
      </c>
      <c r="CL236" s="31">
        <f t="shared" si="25"/>
        <v>0</v>
      </c>
      <c r="CM236" s="31">
        <f t="shared" si="26"/>
        <v>0</v>
      </c>
      <c r="CN236" s="31">
        <f t="shared" si="63"/>
        <v>0</v>
      </c>
      <c r="CO236" s="31">
        <f t="shared" si="64"/>
        <v>0</v>
      </c>
      <c r="CP236" s="31">
        <f t="shared" si="65"/>
        <v>0</v>
      </c>
      <c r="CQ236" s="31">
        <f t="shared" si="27"/>
        <v>0</v>
      </c>
      <c r="CR236" s="31">
        <f t="shared" si="28"/>
        <v>0</v>
      </c>
      <c r="CS236" s="31">
        <f t="shared" si="29"/>
        <v>0</v>
      </c>
      <c r="CT236" s="31">
        <f t="shared" si="30"/>
        <v>0</v>
      </c>
      <c r="CU236" s="31">
        <f t="shared" si="31"/>
        <v>0</v>
      </c>
      <c r="CV236" s="31">
        <f t="shared" si="32"/>
        <v>0</v>
      </c>
      <c r="CW236" s="31">
        <f t="shared" si="33"/>
        <v>0</v>
      </c>
      <c r="CX236" s="31">
        <f t="shared" si="34"/>
        <v>0</v>
      </c>
      <c r="CY236" s="31">
        <f t="shared" si="35"/>
        <v>0</v>
      </c>
      <c r="CZ236" s="31">
        <f t="shared" si="36"/>
        <v>0</v>
      </c>
      <c r="DA236" s="31">
        <f t="shared" si="66"/>
        <v>0</v>
      </c>
      <c r="DB236" s="31">
        <f t="shared" si="67"/>
        <v>0</v>
      </c>
      <c r="DC236" s="31">
        <f t="shared" si="68"/>
        <v>0</v>
      </c>
      <c r="DD236" s="31">
        <f t="shared" si="37"/>
        <v>0</v>
      </c>
      <c r="DE236" s="31">
        <f t="shared" si="38"/>
        <v>0</v>
      </c>
      <c r="DF236" s="31">
        <f t="shared" si="39"/>
        <v>0</v>
      </c>
      <c r="DG236" s="31">
        <f t="shared" si="40"/>
        <v>0</v>
      </c>
      <c r="DH236" s="31">
        <f t="shared" si="41"/>
        <v>0</v>
      </c>
      <c r="DI236" s="31">
        <f t="shared" si="42"/>
        <v>0</v>
      </c>
      <c r="DJ236" s="31">
        <f t="shared" si="43"/>
        <v>0</v>
      </c>
      <c r="DK236" s="31">
        <f t="shared" si="44"/>
        <v>0</v>
      </c>
      <c r="DL236" s="31">
        <f t="shared" si="45"/>
        <v>0</v>
      </c>
      <c r="DM236" s="31">
        <f t="shared" si="46"/>
        <v>0</v>
      </c>
      <c r="DN236" s="31">
        <f t="shared" si="69"/>
        <v>0</v>
      </c>
      <c r="DO236" s="31">
        <f t="shared" si="70"/>
        <v>0</v>
      </c>
      <c r="DP236" s="31">
        <f t="shared" si="71"/>
        <v>0</v>
      </c>
      <c r="DQ236" s="31">
        <f t="shared" si="47"/>
        <v>0</v>
      </c>
      <c r="DR236" s="31">
        <f t="shared" si="48"/>
        <v>0</v>
      </c>
      <c r="DS236" s="31">
        <f t="shared" si="49"/>
        <v>0</v>
      </c>
      <c r="DT236" s="31">
        <f t="shared" si="50"/>
        <v>0</v>
      </c>
      <c r="DU236" s="31">
        <f t="shared" si="51"/>
        <v>0</v>
      </c>
      <c r="DV236" s="31">
        <f t="shared" si="52"/>
        <v>0</v>
      </c>
      <c r="DW236" s="31">
        <f t="shared" si="53"/>
        <v>0</v>
      </c>
      <c r="DX236" s="31">
        <f t="shared" si="54"/>
        <v>0</v>
      </c>
      <c r="DY236" s="31">
        <f t="shared" si="55"/>
        <v>0</v>
      </c>
      <c r="DZ236" s="31">
        <f t="shared" si="56"/>
        <v>0</v>
      </c>
      <c r="EB236" s="1">
        <f t="shared" si="72"/>
        <v>0</v>
      </c>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row>
    <row r="237" spans="1:167" ht="15" customHeight="1">
      <c r="A237" s="25"/>
      <c r="B237" s="52"/>
      <c r="C237" s="55" t="s">
        <v>5037</v>
      </c>
      <c r="D237" s="817" t="str">
        <f>IF(CNGE_2026_M4_Secc1!D59="","",CNGE_2026_M4_Secc1!D59)</f>
        <v/>
      </c>
      <c r="E237" s="757"/>
      <c r="F237" s="757"/>
      <c r="G237" s="757"/>
      <c r="H237" s="757"/>
      <c r="I237" s="757"/>
      <c r="J237" s="758"/>
      <c r="K237" s="439"/>
      <c r="L237" s="439"/>
      <c r="M237" s="439"/>
      <c r="N237" s="439"/>
      <c r="O237" s="439"/>
      <c r="P237" s="439"/>
      <c r="Q237" s="439"/>
      <c r="R237" s="439"/>
      <c r="S237" s="439"/>
      <c r="T237" s="439"/>
      <c r="U237" s="439"/>
      <c r="V237" s="439"/>
      <c r="W237" s="439"/>
      <c r="X237" s="439"/>
      <c r="Y237" s="439"/>
      <c r="Z237" s="439"/>
      <c r="AA237" s="439"/>
      <c r="AB237" s="439"/>
      <c r="AC237" s="439"/>
      <c r="AD237" s="439"/>
      <c r="AG237" s="1">
        <f>IF(AND(CNGE_2026_M4_Secc1!$N59&lt;&gt;1,CNGE_2026_M4_Secc1!$N59&lt;&gt;""),IF(SUM(COUNTBLANK(D237:AD237),COUNTBLANK(O306:AD306),COUNTBLANK(O375:AD375))&lt;=(AK237+6),0,1),0)</f>
        <v>0</v>
      </c>
      <c r="AH237" s="176">
        <f t="shared" si="57"/>
        <v>0</v>
      </c>
      <c r="AI237" s="177" t="str">
        <f>IF(AH237=0,"",
IF(SUM($AH$220:AH237)=1,AJ237,
IF($AH$282&gt;SUM($AH$220:AH237),_xlfn.CONCAT(", ",AJ237),
IF($AH$282=SUM($AH$220:AH237),_xlfn.CONCAT(" y ",AJ237)))))</f>
        <v/>
      </c>
      <c r="AJ237" s="55">
        <v>17</v>
      </c>
      <c r="AK237" s="1">
        <f t="shared" si="73"/>
        <v>52</v>
      </c>
      <c r="AL237" s="1">
        <f t="shared" si="58"/>
        <v>13</v>
      </c>
      <c r="AM237" s="1">
        <f t="shared" si="75"/>
        <v>0</v>
      </c>
      <c r="AN237" s="1">
        <f>IF(OR(CNGE_2026_M4_Secc1!$N59=1,CNGE_2026_M4_Secc1!$N59=""),IF(COUNTA(K237:AD237,O306:AD306,O375:AD375)=0,0,1),0)</f>
        <v>0</v>
      </c>
      <c r="AO237" s="1">
        <f t="shared" si="16"/>
        <v>0</v>
      </c>
      <c r="AP237" s="1">
        <f>IF(OR(CNGE_2026_M4_Secc1!CX60=0,CNGE_2026_M4_Secc1!CX60=1),IF(OR($AL238=13,BO$222=1),3,4),0)</f>
        <v>3</v>
      </c>
      <c r="AQ237" s="1">
        <f>IF(OR(CNGE_2026_M4_Secc1!CY60=0,CNGE_2026_M4_Secc1!CY60=1),IF(OR($AL238=13,BP$222=1),3,4),0)</f>
        <v>3</v>
      </c>
      <c r="AR237" s="1">
        <f>IF(OR(CNGE_2026_M4_Secc1!CZ60=0,CNGE_2026_M4_Secc1!CZ60=1),IF(OR($AL238=13,BQ$222=1),3,4),0)</f>
        <v>3</v>
      </c>
      <c r="AS237" s="1">
        <f>IF(OR(CNGE_2026_M4_Secc1!DA60=0,CNGE_2026_M4_Secc1!DA60=1),IF(OR($AL238=13,BR$222=1),3,4),0)</f>
        <v>3</v>
      </c>
      <c r="AT237" s="1">
        <f>IF(OR(CNGE_2026_M4_Secc1!DB60=0,CNGE_2026_M4_Secc1!DB60=1),IF(OR($AL238=13,BS$222=1),3,4),0)</f>
        <v>3</v>
      </c>
      <c r="AU237" s="1">
        <f>IF(OR(CNGE_2026_M4_Secc1!DC60=0,CNGE_2026_M4_Secc1!DC60=1),IF(OR($AL238=13,BT$222=1),3,4),0)</f>
        <v>3</v>
      </c>
      <c r="AV237" s="1">
        <f>IF(OR(CNGE_2026_M4_Secc1!DD60=0,CNGE_2026_M4_Secc1!DD60=1),IF(OR($AL238=13,BU$222=1),3,4),0)</f>
        <v>3</v>
      </c>
      <c r="AW237" s="1">
        <f>IF(OR(CNGE_2026_M4_Secc1!DE60=0,CNGE_2026_M4_Secc1!DE60=1),IF(OR($AL238=13,BV$222=1),3,4),0)</f>
        <v>3</v>
      </c>
      <c r="AX237" s="1">
        <f>IF(OR(CNGE_2026_M4_Secc1!DF60=0,CNGE_2026_M4_Secc1!DF60=1),IF(OR($AL238=13,BW$222=1),3,4),0)</f>
        <v>3</v>
      </c>
      <c r="AY237" s="1">
        <f>IF(OR(CNGE_2026_M4_Secc1!DG60=0,CNGE_2026_M4_Secc1!DG60=1),IF(OR($AL238=13,BX$222=1),3,4),0)</f>
        <v>3</v>
      </c>
      <c r="AZ237" s="1">
        <f>IF(OR(CNGE_2026_M4_Secc1!DH60=0,CNGE_2026_M4_Secc1!DH60=1),IF(OR($AL238=13,BY$222=1),3,4),0)</f>
        <v>3</v>
      </c>
      <c r="BA237" s="1">
        <f>IF(OR(CNGE_2026_M4_Secc1!DI60=0,CNGE_2026_M4_Secc1!DI60=1),IF(OR($AL238=13,BZ$222=1),3,4),0)</f>
        <v>3</v>
      </c>
      <c r="BB237" s="1">
        <f t="shared" si="59"/>
        <v>36</v>
      </c>
      <c r="BC237" s="1">
        <f>IF(OR(CNGE_2026_M4_Secc1!CX60=0,CNGE_2026_M4_Secc1!CX60=1),IF(COUNTA(O238:R238)=0,0,1),0)</f>
        <v>0</v>
      </c>
      <c r="BD237" s="1">
        <f>IF(OR(CNGE_2026_M4_Secc1!CY60=0,CNGE_2026_M4_Secc1!CY60=1),IF(COUNTA(S238:V238)=0,0,1),0)</f>
        <v>0</v>
      </c>
      <c r="BE237" s="1">
        <f>IF(OR(CNGE_2026_M4_Secc1!CZ60=0,CNGE_2026_M4_Secc1!CZ60=1),IF(COUNTA(W238:Z238)=0,0,1),0)</f>
        <v>0</v>
      </c>
      <c r="BF237" s="1">
        <f>IF(OR(CNGE_2026_M4_Secc1!DA60=0,CNGE_2026_M4_Secc1!DA60=1),IF(COUNTA(AA238:AD238)=0,0,1),0)</f>
        <v>0</v>
      </c>
      <c r="BG237" s="1">
        <f>IF(OR(CNGE_2026_M4_Secc1!DB60=0,CNGE_2026_M4_Secc1!DB60=1),IF(COUNTA(O307:R307)=0,0,1),0)</f>
        <v>0</v>
      </c>
      <c r="BH237" s="1">
        <f>IF(OR(CNGE_2026_M4_Secc1!DC60=0,CNGE_2026_M4_Secc1!DC60=1),IF(COUNTA(S307:V307)=0,0,1),0)</f>
        <v>0</v>
      </c>
      <c r="BI237" s="1">
        <f>IF(OR(CNGE_2026_M4_Secc1!DD60=0,CNGE_2026_M4_Secc1!DD60=1),IF(COUNTA(W307:Z307)=0,0,1),0)</f>
        <v>0</v>
      </c>
      <c r="BJ237" s="1">
        <f>IF(OR(CNGE_2026_M4_Secc1!DE60=0,CNGE_2026_M4_Secc1!DE60=1),IF(COUNTA(AA307:AD307)=0,0,1),0)</f>
        <v>0</v>
      </c>
      <c r="BK237" s="1">
        <f>IF(OR(CNGE_2026_M4_Secc1!DF60=0,CNGE_2026_M4_Secc1!DF60=1),IF(COUNTA(O376:R376)=0,0,1),0)</f>
        <v>0</v>
      </c>
      <c r="BL237" s="1">
        <f>IF(OR(CNGE_2026_M4_Secc1!DG60=0,CNGE_2026_M4_Secc1!DG60=1),IF(COUNTA(S376:V376)=0,0,1),0)</f>
        <v>0</v>
      </c>
      <c r="BM237" s="1">
        <f>IF(OR(CNGE_2026_M4_Secc1!DH60=0,CNGE_2026_M4_Secc1!DH60=1),IF(COUNTA(W376:Z376)=0,0,1),0)</f>
        <v>0</v>
      </c>
      <c r="BN237" s="1">
        <f>IF(OR(CNGE_2026_M4_Secc1!DI60=0,CNGE_2026_M4_Secc1!DI60=1),IF(COUNTA(AA376:AD376)=0,0,1),0)</f>
        <v>0</v>
      </c>
      <c r="CA237" s="31">
        <f t="shared" si="60"/>
        <v>0</v>
      </c>
      <c r="CB237" s="31">
        <f t="shared" si="61"/>
        <v>0</v>
      </c>
      <c r="CC237" s="31">
        <f t="shared" si="62"/>
        <v>0</v>
      </c>
      <c r="CD237" s="31">
        <f t="shared" si="17"/>
        <v>0</v>
      </c>
      <c r="CE237" s="31">
        <f t="shared" si="18"/>
        <v>0</v>
      </c>
      <c r="CF237" s="31">
        <f t="shared" si="19"/>
        <v>0</v>
      </c>
      <c r="CG237" s="31">
        <f t="shared" si="20"/>
        <v>0</v>
      </c>
      <c r="CH237" s="31">
        <f t="shared" si="21"/>
        <v>0</v>
      </c>
      <c r="CI237" s="31">
        <f t="shared" si="22"/>
        <v>0</v>
      </c>
      <c r="CJ237" s="31">
        <f t="shared" si="23"/>
        <v>0</v>
      </c>
      <c r="CK237" s="31">
        <f t="shared" si="24"/>
        <v>0</v>
      </c>
      <c r="CL237" s="31">
        <f t="shared" si="25"/>
        <v>0</v>
      </c>
      <c r="CM237" s="31">
        <f t="shared" si="26"/>
        <v>0</v>
      </c>
      <c r="CN237" s="31">
        <f t="shared" si="63"/>
        <v>0</v>
      </c>
      <c r="CO237" s="31">
        <f t="shared" si="64"/>
        <v>0</v>
      </c>
      <c r="CP237" s="31">
        <f t="shared" si="65"/>
        <v>0</v>
      </c>
      <c r="CQ237" s="31">
        <f t="shared" si="27"/>
        <v>0</v>
      </c>
      <c r="CR237" s="31">
        <f t="shared" si="28"/>
        <v>0</v>
      </c>
      <c r="CS237" s="31">
        <f t="shared" si="29"/>
        <v>0</v>
      </c>
      <c r="CT237" s="31">
        <f t="shared" si="30"/>
        <v>0</v>
      </c>
      <c r="CU237" s="31">
        <f t="shared" si="31"/>
        <v>0</v>
      </c>
      <c r="CV237" s="31">
        <f t="shared" si="32"/>
        <v>0</v>
      </c>
      <c r="CW237" s="31">
        <f t="shared" si="33"/>
        <v>0</v>
      </c>
      <c r="CX237" s="31">
        <f t="shared" si="34"/>
        <v>0</v>
      </c>
      <c r="CY237" s="31">
        <f t="shared" si="35"/>
        <v>0</v>
      </c>
      <c r="CZ237" s="31">
        <f t="shared" si="36"/>
        <v>0</v>
      </c>
      <c r="DA237" s="31">
        <f t="shared" si="66"/>
        <v>0</v>
      </c>
      <c r="DB237" s="31">
        <f t="shared" si="67"/>
        <v>0</v>
      </c>
      <c r="DC237" s="31">
        <f t="shared" si="68"/>
        <v>0</v>
      </c>
      <c r="DD237" s="31">
        <f t="shared" si="37"/>
        <v>0</v>
      </c>
      <c r="DE237" s="31">
        <f t="shared" si="38"/>
        <v>0</v>
      </c>
      <c r="DF237" s="31">
        <f t="shared" si="39"/>
        <v>0</v>
      </c>
      <c r="DG237" s="31">
        <f t="shared" si="40"/>
        <v>0</v>
      </c>
      <c r="DH237" s="31">
        <f t="shared" si="41"/>
        <v>0</v>
      </c>
      <c r="DI237" s="31">
        <f t="shared" si="42"/>
        <v>0</v>
      </c>
      <c r="DJ237" s="31">
        <f t="shared" si="43"/>
        <v>0</v>
      </c>
      <c r="DK237" s="31">
        <f t="shared" si="44"/>
        <v>0</v>
      </c>
      <c r="DL237" s="31">
        <f t="shared" si="45"/>
        <v>0</v>
      </c>
      <c r="DM237" s="31">
        <f t="shared" si="46"/>
        <v>0</v>
      </c>
      <c r="DN237" s="31">
        <f t="shared" si="69"/>
        <v>0</v>
      </c>
      <c r="DO237" s="31">
        <f t="shared" si="70"/>
        <v>0</v>
      </c>
      <c r="DP237" s="31">
        <f t="shared" si="71"/>
        <v>0</v>
      </c>
      <c r="DQ237" s="31">
        <f t="shared" si="47"/>
        <v>0</v>
      </c>
      <c r="DR237" s="31">
        <f t="shared" si="48"/>
        <v>0</v>
      </c>
      <c r="DS237" s="31">
        <f t="shared" si="49"/>
        <v>0</v>
      </c>
      <c r="DT237" s="31">
        <f t="shared" si="50"/>
        <v>0</v>
      </c>
      <c r="DU237" s="31">
        <f t="shared" si="51"/>
        <v>0</v>
      </c>
      <c r="DV237" s="31">
        <f t="shared" si="52"/>
        <v>0</v>
      </c>
      <c r="DW237" s="31">
        <f t="shared" si="53"/>
        <v>0</v>
      </c>
      <c r="DX237" s="31">
        <f t="shared" si="54"/>
        <v>0</v>
      </c>
      <c r="DY237" s="31">
        <f t="shared" si="55"/>
        <v>0</v>
      </c>
      <c r="DZ237" s="31">
        <f t="shared" si="56"/>
        <v>0</v>
      </c>
      <c r="EB237" s="1">
        <f t="shared" si="72"/>
        <v>0</v>
      </c>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row>
    <row r="238" spans="1:167" ht="15" customHeight="1">
      <c r="A238" s="25"/>
      <c r="B238" s="52"/>
      <c r="C238" s="55" t="s">
        <v>5038</v>
      </c>
      <c r="D238" s="817" t="str">
        <f>IF(CNGE_2026_M4_Secc1!D60="","",CNGE_2026_M4_Secc1!D60)</f>
        <v/>
      </c>
      <c r="E238" s="757"/>
      <c r="F238" s="757"/>
      <c r="G238" s="757"/>
      <c r="H238" s="757"/>
      <c r="I238" s="757"/>
      <c r="J238" s="758"/>
      <c r="K238" s="439"/>
      <c r="L238" s="439"/>
      <c r="M238" s="439"/>
      <c r="N238" s="439"/>
      <c r="O238" s="439"/>
      <c r="P238" s="439"/>
      <c r="Q238" s="439"/>
      <c r="R238" s="439"/>
      <c r="S238" s="439"/>
      <c r="T238" s="439"/>
      <c r="U238" s="439"/>
      <c r="V238" s="439"/>
      <c r="W238" s="439"/>
      <c r="X238" s="439"/>
      <c r="Y238" s="439"/>
      <c r="Z238" s="439"/>
      <c r="AA238" s="439"/>
      <c r="AB238" s="439"/>
      <c r="AC238" s="439"/>
      <c r="AD238" s="439"/>
      <c r="AG238" s="1">
        <f>IF(AND(CNGE_2026_M4_Secc1!$N60&lt;&gt;1,CNGE_2026_M4_Secc1!$N60&lt;&gt;""),IF(SUM(COUNTBLANK(D238:AD238),COUNTBLANK(O307:AD307),COUNTBLANK(O376:AD376))&lt;=(AK238+6),0,1),0)</f>
        <v>0</v>
      </c>
      <c r="AH238" s="176">
        <f t="shared" si="57"/>
        <v>0</v>
      </c>
      <c r="AI238" s="177" t="str">
        <f>IF(AH238=0,"",
IF(SUM($AH$220:AH238)=1,AJ238,
IF($AH$282&gt;SUM($AH$220:AH238),_xlfn.CONCAT(", ",AJ238),
IF($AH$282=SUM($AH$220:AH238),_xlfn.CONCAT(" y ",AJ238)))))</f>
        <v/>
      </c>
      <c r="AJ238" s="55">
        <v>18</v>
      </c>
      <c r="AK238" s="1">
        <f t="shared" si="73"/>
        <v>52</v>
      </c>
      <c r="AL238" s="1">
        <f t="shared" si="58"/>
        <v>13</v>
      </c>
      <c r="AM238" s="1">
        <f t="shared" si="75"/>
        <v>0</v>
      </c>
      <c r="AN238" s="1">
        <f>IF(OR(CNGE_2026_M4_Secc1!$N60=1,CNGE_2026_M4_Secc1!$N60=""),IF(COUNTA(K238:AD238,O307:AD307,O376:AD376)=0,0,1),0)</f>
        <v>0</v>
      </c>
      <c r="AO238" s="1">
        <f t="shared" si="16"/>
        <v>0</v>
      </c>
      <c r="AP238" s="1">
        <f>IF(OR(CNGE_2026_M4_Secc1!CX61=0,CNGE_2026_M4_Secc1!CX61=1),IF(OR($AL239=13,BO$222=1),3,4),0)</f>
        <v>3</v>
      </c>
      <c r="AQ238" s="1">
        <f>IF(OR(CNGE_2026_M4_Secc1!CY61=0,CNGE_2026_M4_Secc1!CY61=1),IF(OR($AL239=13,BP$222=1),3,4),0)</f>
        <v>3</v>
      </c>
      <c r="AR238" s="1">
        <f>IF(OR(CNGE_2026_M4_Secc1!CZ61=0,CNGE_2026_M4_Secc1!CZ61=1),IF(OR($AL239=13,BQ$222=1),3,4),0)</f>
        <v>3</v>
      </c>
      <c r="AS238" s="1">
        <f>IF(OR(CNGE_2026_M4_Secc1!DA61=0,CNGE_2026_M4_Secc1!DA61=1),IF(OR($AL239=13,BR$222=1),3,4),0)</f>
        <v>3</v>
      </c>
      <c r="AT238" s="1">
        <f>IF(OR(CNGE_2026_M4_Secc1!DB61=0,CNGE_2026_M4_Secc1!DB61=1),IF(OR($AL239=13,BS$222=1),3,4),0)</f>
        <v>3</v>
      </c>
      <c r="AU238" s="1">
        <f>IF(OR(CNGE_2026_M4_Secc1!DC61=0,CNGE_2026_M4_Secc1!DC61=1),IF(OR($AL239=13,BT$222=1),3,4),0)</f>
        <v>3</v>
      </c>
      <c r="AV238" s="1">
        <f>IF(OR(CNGE_2026_M4_Secc1!DD61=0,CNGE_2026_M4_Secc1!DD61=1),IF(OR($AL239=13,BU$222=1),3,4),0)</f>
        <v>3</v>
      </c>
      <c r="AW238" s="1">
        <f>IF(OR(CNGE_2026_M4_Secc1!DE61=0,CNGE_2026_M4_Secc1!DE61=1),IF(OR($AL239=13,BV$222=1),3,4),0)</f>
        <v>3</v>
      </c>
      <c r="AX238" s="1">
        <f>IF(OR(CNGE_2026_M4_Secc1!DF61=0,CNGE_2026_M4_Secc1!DF61=1),IF(OR($AL239=13,BW$222=1),3,4),0)</f>
        <v>3</v>
      </c>
      <c r="AY238" s="1">
        <f>IF(OR(CNGE_2026_M4_Secc1!DG61=0,CNGE_2026_M4_Secc1!DG61=1),IF(OR($AL239=13,BX$222=1),3,4),0)</f>
        <v>3</v>
      </c>
      <c r="AZ238" s="1">
        <f>IF(OR(CNGE_2026_M4_Secc1!DH61=0,CNGE_2026_M4_Secc1!DH61=1),IF(OR($AL239=13,BY$222=1),3,4),0)</f>
        <v>3</v>
      </c>
      <c r="BA238" s="1">
        <f>IF(OR(CNGE_2026_M4_Secc1!DI61=0,CNGE_2026_M4_Secc1!DI61=1),IF(OR($AL239=13,BZ$222=1),3,4),0)</f>
        <v>3</v>
      </c>
      <c r="BB238" s="1">
        <f t="shared" si="59"/>
        <v>36</v>
      </c>
      <c r="BC238" s="1">
        <f>IF(OR(CNGE_2026_M4_Secc1!CX61=0,CNGE_2026_M4_Secc1!CX61=1),IF(COUNTA(O239:R239)=0,0,1),0)</f>
        <v>0</v>
      </c>
      <c r="BD238" s="1">
        <f>IF(OR(CNGE_2026_M4_Secc1!CY61=0,CNGE_2026_M4_Secc1!CY61=1),IF(COUNTA(S239:V239)=0,0,1),0)</f>
        <v>0</v>
      </c>
      <c r="BE238" s="1">
        <f>IF(OR(CNGE_2026_M4_Secc1!CZ61=0,CNGE_2026_M4_Secc1!CZ61=1),IF(COUNTA(W239:Z239)=0,0,1),0)</f>
        <v>0</v>
      </c>
      <c r="BF238" s="1">
        <f>IF(OR(CNGE_2026_M4_Secc1!DA61=0,CNGE_2026_M4_Secc1!DA61=1),IF(COUNTA(AA239:AD239)=0,0,1),0)</f>
        <v>0</v>
      </c>
      <c r="BG238" s="1">
        <f>IF(OR(CNGE_2026_M4_Secc1!DB61=0,CNGE_2026_M4_Secc1!DB61=1),IF(COUNTA(O308:R308)=0,0,1),0)</f>
        <v>0</v>
      </c>
      <c r="BH238" s="1">
        <f>IF(OR(CNGE_2026_M4_Secc1!DC61=0,CNGE_2026_M4_Secc1!DC61=1),IF(COUNTA(S308:V308)=0,0,1),0)</f>
        <v>0</v>
      </c>
      <c r="BI238" s="1">
        <f>IF(OR(CNGE_2026_M4_Secc1!DD61=0,CNGE_2026_M4_Secc1!DD61=1),IF(COUNTA(W308:Z308)=0,0,1),0)</f>
        <v>0</v>
      </c>
      <c r="BJ238" s="1">
        <f>IF(OR(CNGE_2026_M4_Secc1!DE61=0,CNGE_2026_M4_Secc1!DE61=1),IF(COUNTA(AA308:AD308)=0,0,1),0)</f>
        <v>0</v>
      </c>
      <c r="BK238" s="1">
        <f>IF(OR(CNGE_2026_M4_Secc1!DF61=0,CNGE_2026_M4_Secc1!DF61=1),IF(COUNTA(O377:R377)=0,0,1),0)</f>
        <v>0</v>
      </c>
      <c r="BL238" s="1">
        <f>IF(OR(CNGE_2026_M4_Secc1!DG61=0,CNGE_2026_M4_Secc1!DG61=1),IF(COUNTA(S377:V377)=0,0,1),0)</f>
        <v>0</v>
      </c>
      <c r="BM238" s="1">
        <f>IF(OR(CNGE_2026_M4_Secc1!DH61=0,CNGE_2026_M4_Secc1!DH61=1),IF(COUNTA(W377:Z377)=0,0,1),0)</f>
        <v>0</v>
      </c>
      <c r="BN238" s="1">
        <f>IF(OR(CNGE_2026_M4_Secc1!DI61=0,CNGE_2026_M4_Secc1!DI61=1),IF(COUNTA(AA377:AD377)=0,0,1),0)</f>
        <v>0</v>
      </c>
      <c r="CA238" s="31">
        <f t="shared" si="60"/>
        <v>0</v>
      </c>
      <c r="CB238" s="31">
        <f t="shared" si="61"/>
        <v>0</v>
      </c>
      <c r="CC238" s="31">
        <f t="shared" si="62"/>
        <v>0</v>
      </c>
      <c r="CD238" s="31">
        <f t="shared" si="17"/>
        <v>0</v>
      </c>
      <c r="CE238" s="31">
        <f t="shared" si="18"/>
        <v>0</v>
      </c>
      <c r="CF238" s="31">
        <f t="shared" si="19"/>
        <v>0</v>
      </c>
      <c r="CG238" s="31">
        <f t="shared" si="20"/>
        <v>0</v>
      </c>
      <c r="CH238" s="31">
        <f t="shared" si="21"/>
        <v>0</v>
      </c>
      <c r="CI238" s="31">
        <f t="shared" si="22"/>
        <v>0</v>
      </c>
      <c r="CJ238" s="31">
        <f t="shared" si="23"/>
        <v>0</v>
      </c>
      <c r="CK238" s="31">
        <f t="shared" si="24"/>
        <v>0</v>
      </c>
      <c r="CL238" s="31">
        <f t="shared" si="25"/>
        <v>0</v>
      </c>
      <c r="CM238" s="31">
        <f t="shared" si="26"/>
        <v>0</v>
      </c>
      <c r="CN238" s="31">
        <f t="shared" si="63"/>
        <v>0</v>
      </c>
      <c r="CO238" s="31">
        <f t="shared" si="64"/>
        <v>0</v>
      </c>
      <c r="CP238" s="31">
        <f t="shared" si="65"/>
        <v>0</v>
      </c>
      <c r="CQ238" s="31">
        <f t="shared" si="27"/>
        <v>0</v>
      </c>
      <c r="CR238" s="31">
        <f t="shared" si="28"/>
        <v>0</v>
      </c>
      <c r="CS238" s="31">
        <f t="shared" si="29"/>
        <v>0</v>
      </c>
      <c r="CT238" s="31">
        <f t="shared" si="30"/>
        <v>0</v>
      </c>
      <c r="CU238" s="31">
        <f t="shared" si="31"/>
        <v>0</v>
      </c>
      <c r="CV238" s="31">
        <f t="shared" si="32"/>
        <v>0</v>
      </c>
      <c r="CW238" s="31">
        <f t="shared" si="33"/>
        <v>0</v>
      </c>
      <c r="CX238" s="31">
        <f t="shared" si="34"/>
        <v>0</v>
      </c>
      <c r="CY238" s="31">
        <f t="shared" si="35"/>
        <v>0</v>
      </c>
      <c r="CZ238" s="31">
        <f t="shared" si="36"/>
        <v>0</v>
      </c>
      <c r="DA238" s="31">
        <f t="shared" si="66"/>
        <v>0</v>
      </c>
      <c r="DB238" s="31">
        <f t="shared" si="67"/>
        <v>0</v>
      </c>
      <c r="DC238" s="31">
        <f t="shared" si="68"/>
        <v>0</v>
      </c>
      <c r="DD238" s="31">
        <f t="shared" si="37"/>
        <v>0</v>
      </c>
      <c r="DE238" s="31">
        <f t="shared" si="38"/>
        <v>0</v>
      </c>
      <c r="DF238" s="31">
        <f t="shared" si="39"/>
        <v>0</v>
      </c>
      <c r="DG238" s="31">
        <f t="shared" si="40"/>
        <v>0</v>
      </c>
      <c r="DH238" s="31">
        <f t="shared" si="41"/>
        <v>0</v>
      </c>
      <c r="DI238" s="31">
        <f t="shared" si="42"/>
        <v>0</v>
      </c>
      <c r="DJ238" s="31">
        <f t="shared" si="43"/>
        <v>0</v>
      </c>
      <c r="DK238" s="31">
        <f t="shared" si="44"/>
        <v>0</v>
      </c>
      <c r="DL238" s="31">
        <f t="shared" si="45"/>
        <v>0</v>
      </c>
      <c r="DM238" s="31">
        <f t="shared" si="46"/>
        <v>0</v>
      </c>
      <c r="DN238" s="31">
        <f t="shared" si="69"/>
        <v>0</v>
      </c>
      <c r="DO238" s="31">
        <f t="shared" si="70"/>
        <v>0</v>
      </c>
      <c r="DP238" s="31">
        <f t="shared" si="71"/>
        <v>0</v>
      </c>
      <c r="DQ238" s="31">
        <f t="shared" si="47"/>
        <v>0</v>
      </c>
      <c r="DR238" s="31">
        <f t="shared" si="48"/>
        <v>0</v>
      </c>
      <c r="DS238" s="31">
        <f t="shared" si="49"/>
        <v>0</v>
      </c>
      <c r="DT238" s="31">
        <f t="shared" si="50"/>
        <v>0</v>
      </c>
      <c r="DU238" s="31">
        <f t="shared" si="51"/>
        <v>0</v>
      </c>
      <c r="DV238" s="31">
        <f t="shared" si="52"/>
        <v>0</v>
      </c>
      <c r="DW238" s="31">
        <f t="shared" si="53"/>
        <v>0</v>
      </c>
      <c r="DX238" s="31">
        <f t="shared" si="54"/>
        <v>0</v>
      </c>
      <c r="DY238" s="31">
        <f t="shared" si="55"/>
        <v>0</v>
      </c>
      <c r="DZ238" s="31">
        <f t="shared" si="56"/>
        <v>0</v>
      </c>
      <c r="EB238" s="1">
        <f t="shared" si="72"/>
        <v>0</v>
      </c>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row>
    <row r="239" spans="1:167" ht="15" customHeight="1">
      <c r="A239" s="25"/>
      <c r="B239" s="52"/>
      <c r="C239" s="55" t="s">
        <v>5039</v>
      </c>
      <c r="D239" s="817" t="str">
        <f>IF(CNGE_2026_M4_Secc1!D61="","",CNGE_2026_M4_Secc1!D61)</f>
        <v/>
      </c>
      <c r="E239" s="757"/>
      <c r="F239" s="757"/>
      <c r="G239" s="757"/>
      <c r="H239" s="757"/>
      <c r="I239" s="757"/>
      <c r="J239" s="758"/>
      <c r="K239" s="439"/>
      <c r="L239" s="439"/>
      <c r="M239" s="439"/>
      <c r="N239" s="439"/>
      <c r="O239" s="439"/>
      <c r="P239" s="439"/>
      <c r="Q239" s="439"/>
      <c r="R239" s="439"/>
      <c r="S239" s="439"/>
      <c r="T239" s="439"/>
      <c r="U239" s="439"/>
      <c r="V239" s="439"/>
      <c r="W239" s="439"/>
      <c r="X239" s="439"/>
      <c r="Y239" s="439"/>
      <c r="Z239" s="439"/>
      <c r="AA239" s="439"/>
      <c r="AB239" s="439"/>
      <c r="AC239" s="439"/>
      <c r="AD239" s="439"/>
      <c r="AG239" s="1">
        <f>IF(AND(CNGE_2026_M4_Secc1!$N61&lt;&gt;1,CNGE_2026_M4_Secc1!$N61&lt;&gt;""),IF(SUM(COUNTBLANK(D239:AD239),COUNTBLANK(O308:AD308),COUNTBLANK(O377:AD377))&lt;=(AK239+6),0,1),0)</f>
        <v>0</v>
      </c>
      <c r="AH239" s="176">
        <f t="shared" si="57"/>
        <v>0</v>
      </c>
      <c r="AI239" s="177" t="str">
        <f>IF(AH239=0,"",
IF(SUM($AH$220:AH239)=1,AJ239,
IF($AH$282&gt;SUM($AH$220:AH239),_xlfn.CONCAT(", ",AJ239),
IF($AH$282=SUM($AH$220:AH239),_xlfn.CONCAT(" y ",AJ239)))))</f>
        <v/>
      </c>
      <c r="AJ239" s="55">
        <v>19</v>
      </c>
      <c r="AK239" s="1">
        <f t="shared" si="73"/>
        <v>52</v>
      </c>
      <c r="AL239" s="1">
        <f t="shared" si="58"/>
        <v>13</v>
      </c>
      <c r="AM239" s="1">
        <f t="shared" si="75"/>
        <v>0</v>
      </c>
      <c r="AN239" s="1">
        <f>IF(OR(CNGE_2026_M4_Secc1!$N61=1,CNGE_2026_M4_Secc1!$N61=""),IF(COUNTA(K239:AD239,O308:AD308,O377:AD377)=0,0,1),0)</f>
        <v>0</v>
      </c>
      <c r="AO239" s="1">
        <f t="shared" si="16"/>
        <v>0</v>
      </c>
      <c r="AP239" s="1">
        <f>IF(OR(CNGE_2026_M4_Secc1!CX62=0,CNGE_2026_M4_Secc1!CX62=1),IF(OR($AL240=13,BO$222=1),3,4),0)</f>
        <v>3</v>
      </c>
      <c r="AQ239" s="1">
        <f>IF(OR(CNGE_2026_M4_Secc1!CY62=0,CNGE_2026_M4_Secc1!CY62=1),IF(OR($AL240=13,BP$222=1),3,4),0)</f>
        <v>3</v>
      </c>
      <c r="AR239" s="1">
        <f>IF(OR(CNGE_2026_M4_Secc1!CZ62=0,CNGE_2026_M4_Secc1!CZ62=1),IF(OR($AL240=13,BQ$222=1),3,4),0)</f>
        <v>3</v>
      </c>
      <c r="AS239" s="1">
        <f>IF(OR(CNGE_2026_M4_Secc1!DA62=0,CNGE_2026_M4_Secc1!DA62=1),IF(OR($AL240=13,BR$222=1),3,4),0)</f>
        <v>3</v>
      </c>
      <c r="AT239" s="1">
        <f>IF(OR(CNGE_2026_M4_Secc1!DB62=0,CNGE_2026_M4_Secc1!DB62=1),IF(OR($AL240=13,BS$222=1),3,4),0)</f>
        <v>3</v>
      </c>
      <c r="AU239" s="1">
        <f>IF(OR(CNGE_2026_M4_Secc1!DC62=0,CNGE_2026_M4_Secc1!DC62=1),IF(OR($AL240=13,BT$222=1),3,4),0)</f>
        <v>3</v>
      </c>
      <c r="AV239" s="1">
        <f>IF(OR(CNGE_2026_M4_Secc1!DD62=0,CNGE_2026_M4_Secc1!DD62=1),IF(OR($AL240=13,BU$222=1),3,4),0)</f>
        <v>3</v>
      </c>
      <c r="AW239" s="1">
        <f>IF(OR(CNGE_2026_M4_Secc1!DE62=0,CNGE_2026_M4_Secc1!DE62=1),IF(OR($AL240=13,BV$222=1),3,4),0)</f>
        <v>3</v>
      </c>
      <c r="AX239" s="1">
        <f>IF(OR(CNGE_2026_M4_Secc1!DF62=0,CNGE_2026_M4_Secc1!DF62=1),IF(OR($AL240=13,BW$222=1),3,4),0)</f>
        <v>3</v>
      </c>
      <c r="AY239" s="1">
        <f>IF(OR(CNGE_2026_M4_Secc1!DG62=0,CNGE_2026_M4_Secc1!DG62=1),IF(OR($AL240=13,BX$222=1),3,4),0)</f>
        <v>3</v>
      </c>
      <c r="AZ239" s="1">
        <f>IF(OR(CNGE_2026_M4_Secc1!DH62=0,CNGE_2026_M4_Secc1!DH62=1),IF(OR($AL240=13,BY$222=1),3,4),0)</f>
        <v>3</v>
      </c>
      <c r="BA239" s="1">
        <f>IF(OR(CNGE_2026_M4_Secc1!DI62=0,CNGE_2026_M4_Secc1!DI62=1),IF(OR($AL240=13,BZ$222=1),3,4),0)</f>
        <v>3</v>
      </c>
      <c r="BB239" s="1">
        <f t="shared" si="59"/>
        <v>36</v>
      </c>
      <c r="BC239" s="1">
        <f>IF(OR(CNGE_2026_M4_Secc1!CX62=0,CNGE_2026_M4_Secc1!CX62=1),IF(COUNTA(O240:R240)=0,0,1),0)</f>
        <v>0</v>
      </c>
      <c r="BD239" s="1">
        <f>IF(OR(CNGE_2026_M4_Secc1!CY62=0,CNGE_2026_M4_Secc1!CY62=1),IF(COUNTA(S240:V240)=0,0,1),0)</f>
        <v>0</v>
      </c>
      <c r="BE239" s="1">
        <f>IF(OR(CNGE_2026_M4_Secc1!CZ62=0,CNGE_2026_M4_Secc1!CZ62=1),IF(COUNTA(W240:Z240)=0,0,1),0)</f>
        <v>0</v>
      </c>
      <c r="BF239" s="1">
        <f>IF(OR(CNGE_2026_M4_Secc1!DA62=0,CNGE_2026_M4_Secc1!DA62=1),IF(COUNTA(AA240:AD240)=0,0,1),0)</f>
        <v>0</v>
      </c>
      <c r="BG239" s="1">
        <f>IF(OR(CNGE_2026_M4_Secc1!DB62=0,CNGE_2026_M4_Secc1!DB62=1),IF(COUNTA(O309:R309)=0,0,1),0)</f>
        <v>0</v>
      </c>
      <c r="BH239" s="1">
        <f>IF(OR(CNGE_2026_M4_Secc1!DC62=0,CNGE_2026_M4_Secc1!DC62=1),IF(COUNTA(S309:V309)=0,0,1),0)</f>
        <v>0</v>
      </c>
      <c r="BI239" s="1">
        <f>IF(OR(CNGE_2026_M4_Secc1!DD62=0,CNGE_2026_M4_Secc1!DD62=1),IF(COUNTA(W309:Z309)=0,0,1),0)</f>
        <v>0</v>
      </c>
      <c r="BJ239" s="1">
        <f>IF(OR(CNGE_2026_M4_Secc1!DE62=0,CNGE_2026_M4_Secc1!DE62=1),IF(COUNTA(AA309:AD309)=0,0,1),0)</f>
        <v>0</v>
      </c>
      <c r="BK239" s="1">
        <f>IF(OR(CNGE_2026_M4_Secc1!DF62=0,CNGE_2026_M4_Secc1!DF62=1),IF(COUNTA(O378:R378)=0,0,1),0)</f>
        <v>0</v>
      </c>
      <c r="BL239" s="1">
        <f>IF(OR(CNGE_2026_M4_Secc1!DG62=0,CNGE_2026_M4_Secc1!DG62=1),IF(COUNTA(S378:V378)=0,0,1),0)</f>
        <v>0</v>
      </c>
      <c r="BM239" s="1">
        <f>IF(OR(CNGE_2026_M4_Secc1!DH62=0,CNGE_2026_M4_Secc1!DH62=1),IF(COUNTA(W378:Z378)=0,0,1),0)</f>
        <v>0</v>
      </c>
      <c r="BN239" s="1">
        <f>IF(OR(CNGE_2026_M4_Secc1!DI62=0,CNGE_2026_M4_Secc1!DI62=1),IF(COUNTA(AA378:AD378)=0,0,1),0)</f>
        <v>0</v>
      </c>
      <c r="CA239" s="31">
        <f t="shared" si="60"/>
        <v>0</v>
      </c>
      <c r="CB239" s="31">
        <f t="shared" si="61"/>
        <v>0</v>
      </c>
      <c r="CC239" s="31">
        <f t="shared" si="62"/>
        <v>0</v>
      </c>
      <c r="CD239" s="31">
        <f t="shared" si="17"/>
        <v>0</v>
      </c>
      <c r="CE239" s="31">
        <f t="shared" si="18"/>
        <v>0</v>
      </c>
      <c r="CF239" s="31">
        <f t="shared" si="19"/>
        <v>0</v>
      </c>
      <c r="CG239" s="31">
        <f t="shared" si="20"/>
        <v>0</v>
      </c>
      <c r="CH239" s="31">
        <f t="shared" si="21"/>
        <v>0</v>
      </c>
      <c r="CI239" s="31">
        <f t="shared" si="22"/>
        <v>0</v>
      </c>
      <c r="CJ239" s="31">
        <f t="shared" si="23"/>
        <v>0</v>
      </c>
      <c r="CK239" s="31">
        <f t="shared" si="24"/>
        <v>0</v>
      </c>
      <c r="CL239" s="31">
        <f t="shared" si="25"/>
        <v>0</v>
      </c>
      <c r="CM239" s="31">
        <f t="shared" si="26"/>
        <v>0</v>
      </c>
      <c r="CN239" s="31">
        <f t="shared" si="63"/>
        <v>0</v>
      </c>
      <c r="CO239" s="31">
        <f t="shared" si="64"/>
        <v>0</v>
      </c>
      <c r="CP239" s="31">
        <f t="shared" si="65"/>
        <v>0</v>
      </c>
      <c r="CQ239" s="31">
        <f t="shared" si="27"/>
        <v>0</v>
      </c>
      <c r="CR239" s="31">
        <f t="shared" si="28"/>
        <v>0</v>
      </c>
      <c r="CS239" s="31">
        <f t="shared" si="29"/>
        <v>0</v>
      </c>
      <c r="CT239" s="31">
        <f t="shared" si="30"/>
        <v>0</v>
      </c>
      <c r="CU239" s="31">
        <f t="shared" si="31"/>
        <v>0</v>
      </c>
      <c r="CV239" s="31">
        <f t="shared" si="32"/>
        <v>0</v>
      </c>
      <c r="CW239" s="31">
        <f t="shared" si="33"/>
        <v>0</v>
      </c>
      <c r="CX239" s="31">
        <f t="shared" si="34"/>
        <v>0</v>
      </c>
      <c r="CY239" s="31">
        <f t="shared" si="35"/>
        <v>0</v>
      </c>
      <c r="CZ239" s="31">
        <f t="shared" si="36"/>
        <v>0</v>
      </c>
      <c r="DA239" s="31">
        <f t="shared" si="66"/>
        <v>0</v>
      </c>
      <c r="DB239" s="31">
        <f t="shared" si="67"/>
        <v>0</v>
      </c>
      <c r="DC239" s="31">
        <f t="shared" si="68"/>
        <v>0</v>
      </c>
      <c r="DD239" s="31">
        <f t="shared" si="37"/>
        <v>0</v>
      </c>
      <c r="DE239" s="31">
        <f t="shared" si="38"/>
        <v>0</v>
      </c>
      <c r="DF239" s="31">
        <f t="shared" si="39"/>
        <v>0</v>
      </c>
      <c r="DG239" s="31">
        <f t="shared" si="40"/>
        <v>0</v>
      </c>
      <c r="DH239" s="31">
        <f t="shared" si="41"/>
        <v>0</v>
      </c>
      <c r="DI239" s="31">
        <f t="shared" si="42"/>
        <v>0</v>
      </c>
      <c r="DJ239" s="31">
        <f t="shared" si="43"/>
        <v>0</v>
      </c>
      <c r="DK239" s="31">
        <f t="shared" si="44"/>
        <v>0</v>
      </c>
      <c r="DL239" s="31">
        <f t="shared" si="45"/>
        <v>0</v>
      </c>
      <c r="DM239" s="31">
        <f t="shared" si="46"/>
        <v>0</v>
      </c>
      <c r="DN239" s="31">
        <f t="shared" si="69"/>
        <v>0</v>
      </c>
      <c r="DO239" s="31">
        <f t="shared" si="70"/>
        <v>0</v>
      </c>
      <c r="DP239" s="31">
        <f t="shared" si="71"/>
        <v>0</v>
      </c>
      <c r="DQ239" s="31">
        <f t="shared" si="47"/>
        <v>0</v>
      </c>
      <c r="DR239" s="31">
        <f t="shared" si="48"/>
        <v>0</v>
      </c>
      <c r="DS239" s="31">
        <f t="shared" si="49"/>
        <v>0</v>
      </c>
      <c r="DT239" s="31">
        <f t="shared" si="50"/>
        <v>0</v>
      </c>
      <c r="DU239" s="31">
        <f t="shared" si="51"/>
        <v>0</v>
      </c>
      <c r="DV239" s="31">
        <f t="shared" si="52"/>
        <v>0</v>
      </c>
      <c r="DW239" s="31">
        <f t="shared" si="53"/>
        <v>0</v>
      </c>
      <c r="DX239" s="31">
        <f t="shared" si="54"/>
        <v>0</v>
      </c>
      <c r="DY239" s="31">
        <f t="shared" si="55"/>
        <v>0</v>
      </c>
      <c r="DZ239" s="31">
        <f t="shared" si="56"/>
        <v>0</v>
      </c>
      <c r="EB239" s="1">
        <f t="shared" si="72"/>
        <v>0</v>
      </c>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row>
    <row r="240" spans="1:167" ht="15" customHeight="1">
      <c r="A240" s="25"/>
      <c r="B240" s="52"/>
      <c r="C240" s="55" t="s">
        <v>5040</v>
      </c>
      <c r="D240" s="817" t="str">
        <f>IF(CNGE_2026_M4_Secc1!D62="","",CNGE_2026_M4_Secc1!D62)</f>
        <v/>
      </c>
      <c r="E240" s="757"/>
      <c r="F240" s="757"/>
      <c r="G240" s="757"/>
      <c r="H240" s="757"/>
      <c r="I240" s="757"/>
      <c r="J240" s="758"/>
      <c r="K240" s="439"/>
      <c r="L240" s="439"/>
      <c r="M240" s="439"/>
      <c r="N240" s="439"/>
      <c r="O240" s="439"/>
      <c r="P240" s="439"/>
      <c r="Q240" s="439"/>
      <c r="R240" s="439"/>
      <c r="S240" s="439"/>
      <c r="T240" s="439"/>
      <c r="U240" s="439"/>
      <c r="V240" s="439"/>
      <c r="W240" s="439"/>
      <c r="X240" s="439"/>
      <c r="Y240" s="439"/>
      <c r="Z240" s="439"/>
      <c r="AA240" s="439"/>
      <c r="AB240" s="439"/>
      <c r="AC240" s="439"/>
      <c r="AD240" s="439"/>
      <c r="AG240" s="1">
        <f>IF(AND(CNGE_2026_M4_Secc1!$N62&lt;&gt;1,CNGE_2026_M4_Secc1!$N62&lt;&gt;""),IF(SUM(COUNTBLANK(D240:AD240),COUNTBLANK(O309:AD309),COUNTBLANK(O378:AD378))&lt;=(AK240+6),0,1),0)</f>
        <v>0</v>
      </c>
      <c r="AH240" s="176">
        <f t="shared" si="57"/>
        <v>0</v>
      </c>
      <c r="AI240" s="177" t="str">
        <f>IF(AH240=0,"",
IF(SUM($AH$220:AH240)=1,AJ240,
IF($AH$282&gt;SUM($AH$220:AH240),_xlfn.CONCAT(", ",AJ240),
IF($AH$282=SUM($AH$220:AH240),_xlfn.CONCAT(" y ",AJ240)))))</f>
        <v/>
      </c>
      <c r="AJ240" s="55">
        <v>20</v>
      </c>
      <c r="AK240" s="1">
        <f t="shared" si="73"/>
        <v>52</v>
      </c>
      <c r="AL240" s="1">
        <f t="shared" si="58"/>
        <v>13</v>
      </c>
      <c r="AM240" s="1">
        <f t="shared" si="75"/>
        <v>0</v>
      </c>
      <c r="AN240" s="1">
        <f>IF(OR(CNGE_2026_M4_Secc1!$N62=1,CNGE_2026_M4_Secc1!$N62=""),IF(COUNTA(K240:AD240,O309:AD309,O378:AD378)=0,0,1),0)</f>
        <v>0</v>
      </c>
      <c r="AO240" s="1">
        <f t="shared" si="16"/>
        <v>0</v>
      </c>
      <c r="AP240" s="1">
        <f>IF(OR(CNGE_2026_M4_Secc1!CX63=0,CNGE_2026_M4_Secc1!CX63=1),IF(OR($AL241=13,BO$222=1),3,4),0)</f>
        <v>3</v>
      </c>
      <c r="AQ240" s="1">
        <f>IF(OR(CNGE_2026_M4_Secc1!CY63=0,CNGE_2026_M4_Secc1!CY63=1),IF(OR($AL241=13,BP$222=1),3,4),0)</f>
        <v>3</v>
      </c>
      <c r="AR240" s="1">
        <f>IF(OR(CNGE_2026_M4_Secc1!CZ63=0,CNGE_2026_M4_Secc1!CZ63=1),IF(OR($AL241=13,BQ$222=1),3,4),0)</f>
        <v>3</v>
      </c>
      <c r="AS240" s="1">
        <f>IF(OR(CNGE_2026_M4_Secc1!DA63=0,CNGE_2026_M4_Secc1!DA63=1),IF(OR($AL241=13,BR$222=1),3,4),0)</f>
        <v>3</v>
      </c>
      <c r="AT240" s="1">
        <f>IF(OR(CNGE_2026_M4_Secc1!DB63=0,CNGE_2026_M4_Secc1!DB63=1),IF(OR($AL241=13,BS$222=1),3,4),0)</f>
        <v>3</v>
      </c>
      <c r="AU240" s="1">
        <f>IF(OR(CNGE_2026_M4_Secc1!DC63=0,CNGE_2026_M4_Secc1!DC63=1),IF(OR($AL241=13,BT$222=1),3,4),0)</f>
        <v>3</v>
      </c>
      <c r="AV240" s="1">
        <f>IF(OR(CNGE_2026_M4_Secc1!DD63=0,CNGE_2026_M4_Secc1!DD63=1),IF(OR($AL241=13,BU$222=1),3,4),0)</f>
        <v>3</v>
      </c>
      <c r="AW240" s="1">
        <f>IF(OR(CNGE_2026_M4_Secc1!DE63=0,CNGE_2026_M4_Secc1!DE63=1),IF(OR($AL241=13,BV$222=1),3,4),0)</f>
        <v>3</v>
      </c>
      <c r="AX240" s="1">
        <f>IF(OR(CNGE_2026_M4_Secc1!DF63=0,CNGE_2026_M4_Secc1!DF63=1),IF(OR($AL241=13,BW$222=1),3,4),0)</f>
        <v>3</v>
      </c>
      <c r="AY240" s="1">
        <f>IF(OR(CNGE_2026_M4_Secc1!DG63=0,CNGE_2026_M4_Secc1!DG63=1),IF(OR($AL241=13,BX$222=1),3,4),0)</f>
        <v>3</v>
      </c>
      <c r="AZ240" s="1">
        <f>IF(OR(CNGE_2026_M4_Secc1!DH63=0,CNGE_2026_M4_Secc1!DH63=1),IF(OR($AL241=13,BY$222=1),3,4),0)</f>
        <v>3</v>
      </c>
      <c r="BA240" s="1">
        <f>IF(OR(CNGE_2026_M4_Secc1!DI63=0,CNGE_2026_M4_Secc1!DI63=1),IF(OR($AL241=13,BZ$222=1),3,4),0)</f>
        <v>3</v>
      </c>
      <c r="BB240" s="1">
        <f t="shared" si="59"/>
        <v>36</v>
      </c>
      <c r="BC240" s="1">
        <f>IF(OR(CNGE_2026_M4_Secc1!CX63=0,CNGE_2026_M4_Secc1!CX63=1),IF(COUNTA(O241:R241)=0,0,1),0)</f>
        <v>0</v>
      </c>
      <c r="BD240" s="1">
        <f>IF(OR(CNGE_2026_M4_Secc1!CY63=0,CNGE_2026_M4_Secc1!CY63=1),IF(COUNTA(S241:V241)=0,0,1),0)</f>
        <v>0</v>
      </c>
      <c r="BE240" s="1">
        <f>IF(OR(CNGE_2026_M4_Secc1!CZ63=0,CNGE_2026_M4_Secc1!CZ63=1),IF(COUNTA(W241:Z241)=0,0,1),0)</f>
        <v>0</v>
      </c>
      <c r="BF240" s="1">
        <f>IF(OR(CNGE_2026_M4_Secc1!DA63=0,CNGE_2026_M4_Secc1!DA63=1),IF(COUNTA(AA241:AD241)=0,0,1),0)</f>
        <v>0</v>
      </c>
      <c r="BG240" s="1">
        <f>IF(OR(CNGE_2026_M4_Secc1!DB63=0,CNGE_2026_M4_Secc1!DB63=1),IF(COUNTA(O310:R310)=0,0,1),0)</f>
        <v>0</v>
      </c>
      <c r="BH240" s="1">
        <f>IF(OR(CNGE_2026_M4_Secc1!DC63=0,CNGE_2026_M4_Secc1!DC63=1),IF(COUNTA(S310:V310)=0,0,1),0)</f>
        <v>0</v>
      </c>
      <c r="BI240" s="1">
        <f>IF(OR(CNGE_2026_M4_Secc1!DD63=0,CNGE_2026_M4_Secc1!DD63=1),IF(COUNTA(W310:Z310)=0,0,1),0)</f>
        <v>0</v>
      </c>
      <c r="BJ240" s="1">
        <f>IF(OR(CNGE_2026_M4_Secc1!DE63=0,CNGE_2026_M4_Secc1!DE63=1),IF(COUNTA(AA310:AD310)=0,0,1),0)</f>
        <v>0</v>
      </c>
      <c r="BK240" s="1">
        <f>IF(OR(CNGE_2026_M4_Secc1!DF63=0,CNGE_2026_M4_Secc1!DF63=1),IF(COUNTA(O379:R379)=0,0,1),0)</f>
        <v>0</v>
      </c>
      <c r="BL240" s="1">
        <f>IF(OR(CNGE_2026_M4_Secc1!DG63=0,CNGE_2026_M4_Secc1!DG63=1),IF(COUNTA(S379:V379)=0,0,1),0)</f>
        <v>0</v>
      </c>
      <c r="BM240" s="1">
        <f>IF(OR(CNGE_2026_M4_Secc1!DH63=0,CNGE_2026_M4_Secc1!DH63=1),IF(COUNTA(W379:Z379)=0,0,1),0)</f>
        <v>0</v>
      </c>
      <c r="BN240" s="1">
        <f>IF(OR(CNGE_2026_M4_Secc1!DI63=0,CNGE_2026_M4_Secc1!DI63=1),IF(COUNTA(AA379:AD379)=0,0,1),0)</f>
        <v>0</v>
      </c>
      <c r="CA240" s="31">
        <f t="shared" si="60"/>
        <v>0</v>
      </c>
      <c r="CB240" s="31">
        <f t="shared" si="61"/>
        <v>0</v>
      </c>
      <c r="CC240" s="31">
        <f t="shared" si="62"/>
        <v>0</v>
      </c>
      <c r="CD240" s="31">
        <f t="shared" si="17"/>
        <v>0</v>
      </c>
      <c r="CE240" s="31">
        <f t="shared" si="18"/>
        <v>0</v>
      </c>
      <c r="CF240" s="31">
        <f t="shared" si="19"/>
        <v>0</v>
      </c>
      <c r="CG240" s="31">
        <f t="shared" si="20"/>
        <v>0</v>
      </c>
      <c r="CH240" s="31">
        <f t="shared" si="21"/>
        <v>0</v>
      </c>
      <c r="CI240" s="31">
        <f t="shared" si="22"/>
        <v>0</v>
      </c>
      <c r="CJ240" s="31">
        <f t="shared" si="23"/>
        <v>0</v>
      </c>
      <c r="CK240" s="31">
        <f t="shared" si="24"/>
        <v>0</v>
      </c>
      <c r="CL240" s="31">
        <f t="shared" si="25"/>
        <v>0</v>
      </c>
      <c r="CM240" s="31">
        <f t="shared" si="26"/>
        <v>0</v>
      </c>
      <c r="CN240" s="31">
        <f t="shared" si="63"/>
        <v>0</v>
      </c>
      <c r="CO240" s="31">
        <f t="shared" si="64"/>
        <v>0</v>
      </c>
      <c r="CP240" s="31">
        <f t="shared" si="65"/>
        <v>0</v>
      </c>
      <c r="CQ240" s="31">
        <f t="shared" si="27"/>
        <v>0</v>
      </c>
      <c r="CR240" s="31">
        <f t="shared" si="28"/>
        <v>0</v>
      </c>
      <c r="CS240" s="31">
        <f t="shared" si="29"/>
        <v>0</v>
      </c>
      <c r="CT240" s="31">
        <f t="shared" si="30"/>
        <v>0</v>
      </c>
      <c r="CU240" s="31">
        <f t="shared" si="31"/>
        <v>0</v>
      </c>
      <c r="CV240" s="31">
        <f t="shared" si="32"/>
        <v>0</v>
      </c>
      <c r="CW240" s="31">
        <f t="shared" si="33"/>
        <v>0</v>
      </c>
      <c r="CX240" s="31">
        <f t="shared" si="34"/>
        <v>0</v>
      </c>
      <c r="CY240" s="31">
        <f t="shared" si="35"/>
        <v>0</v>
      </c>
      <c r="CZ240" s="31">
        <f t="shared" si="36"/>
        <v>0</v>
      </c>
      <c r="DA240" s="31">
        <f t="shared" si="66"/>
        <v>0</v>
      </c>
      <c r="DB240" s="31">
        <f t="shared" si="67"/>
        <v>0</v>
      </c>
      <c r="DC240" s="31">
        <f t="shared" si="68"/>
        <v>0</v>
      </c>
      <c r="DD240" s="31">
        <f t="shared" si="37"/>
        <v>0</v>
      </c>
      <c r="DE240" s="31">
        <f t="shared" si="38"/>
        <v>0</v>
      </c>
      <c r="DF240" s="31">
        <f t="shared" si="39"/>
        <v>0</v>
      </c>
      <c r="DG240" s="31">
        <f t="shared" si="40"/>
        <v>0</v>
      </c>
      <c r="DH240" s="31">
        <f t="shared" si="41"/>
        <v>0</v>
      </c>
      <c r="DI240" s="31">
        <f t="shared" si="42"/>
        <v>0</v>
      </c>
      <c r="DJ240" s="31">
        <f t="shared" si="43"/>
        <v>0</v>
      </c>
      <c r="DK240" s="31">
        <f t="shared" si="44"/>
        <v>0</v>
      </c>
      <c r="DL240" s="31">
        <f t="shared" si="45"/>
        <v>0</v>
      </c>
      <c r="DM240" s="31">
        <f t="shared" si="46"/>
        <v>0</v>
      </c>
      <c r="DN240" s="31">
        <f t="shared" si="69"/>
        <v>0</v>
      </c>
      <c r="DO240" s="31">
        <f t="shared" si="70"/>
        <v>0</v>
      </c>
      <c r="DP240" s="31">
        <f t="shared" si="71"/>
        <v>0</v>
      </c>
      <c r="DQ240" s="31">
        <f t="shared" si="47"/>
        <v>0</v>
      </c>
      <c r="DR240" s="31">
        <f t="shared" si="48"/>
        <v>0</v>
      </c>
      <c r="DS240" s="31">
        <f t="shared" si="49"/>
        <v>0</v>
      </c>
      <c r="DT240" s="31">
        <f t="shared" si="50"/>
        <v>0</v>
      </c>
      <c r="DU240" s="31">
        <f t="shared" si="51"/>
        <v>0</v>
      </c>
      <c r="DV240" s="31">
        <f t="shared" si="52"/>
        <v>0</v>
      </c>
      <c r="DW240" s="31">
        <f t="shared" si="53"/>
        <v>0</v>
      </c>
      <c r="DX240" s="31">
        <f t="shared" si="54"/>
        <v>0</v>
      </c>
      <c r="DY240" s="31">
        <f t="shared" si="55"/>
        <v>0</v>
      </c>
      <c r="DZ240" s="31">
        <f t="shared" si="56"/>
        <v>0</v>
      </c>
      <c r="EB240" s="1">
        <f t="shared" si="72"/>
        <v>0</v>
      </c>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row>
    <row r="241" spans="1:167" ht="15" customHeight="1">
      <c r="A241" s="25"/>
      <c r="B241" s="52"/>
      <c r="C241" s="55" t="s">
        <v>5041</v>
      </c>
      <c r="D241" s="817" t="str">
        <f>IF(CNGE_2026_M4_Secc1!D63="","",CNGE_2026_M4_Secc1!D63)</f>
        <v/>
      </c>
      <c r="E241" s="757"/>
      <c r="F241" s="757"/>
      <c r="G241" s="757"/>
      <c r="H241" s="757"/>
      <c r="I241" s="757"/>
      <c r="J241" s="758"/>
      <c r="K241" s="439"/>
      <c r="L241" s="439"/>
      <c r="M241" s="439"/>
      <c r="N241" s="439"/>
      <c r="O241" s="439"/>
      <c r="P241" s="439"/>
      <c r="Q241" s="439"/>
      <c r="R241" s="439"/>
      <c r="S241" s="439"/>
      <c r="T241" s="439"/>
      <c r="U241" s="439"/>
      <c r="V241" s="439"/>
      <c r="W241" s="439"/>
      <c r="X241" s="439"/>
      <c r="Y241" s="439"/>
      <c r="Z241" s="439"/>
      <c r="AA241" s="439"/>
      <c r="AB241" s="439"/>
      <c r="AC241" s="439"/>
      <c r="AD241" s="439"/>
      <c r="AG241" s="1">
        <f>IF(AND(CNGE_2026_M4_Secc1!$N63&lt;&gt;1,CNGE_2026_M4_Secc1!$N63&lt;&gt;""),IF(SUM(COUNTBLANK(D241:AD241),COUNTBLANK(O310:AD310),COUNTBLANK(O379:AD379))&lt;=(AK241+6),0,1),0)</f>
        <v>0</v>
      </c>
      <c r="AH241" s="176">
        <f t="shared" si="57"/>
        <v>0</v>
      </c>
      <c r="AI241" s="177" t="str">
        <f>IF(AH241=0,"",
IF(SUM($AH$220:AH241)=1,AJ241,
IF($AH$282&gt;SUM($AH$220:AH241),_xlfn.CONCAT(", ",AJ241),
IF($AH$282=SUM($AH$220:AH241),_xlfn.CONCAT(" y ",AJ241)))))</f>
        <v/>
      </c>
      <c r="AJ241" s="55">
        <v>21</v>
      </c>
      <c r="AK241" s="1">
        <f t="shared" si="73"/>
        <v>52</v>
      </c>
      <c r="AL241" s="1">
        <f t="shared" si="58"/>
        <v>13</v>
      </c>
      <c r="AM241" s="1">
        <f t="shared" si="75"/>
        <v>0</v>
      </c>
      <c r="AN241" s="1">
        <f>IF(OR(CNGE_2026_M4_Secc1!$N63=1,CNGE_2026_M4_Secc1!$N63=""),IF(COUNTA(K241:AD241,O310:AD310,O379:AD379)=0,0,1),0)</f>
        <v>0</v>
      </c>
      <c r="AO241" s="1">
        <f t="shared" si="16"/>
        <v>0</v>
      </c>
      <c r="AP241" s="1">
        <f>IF(OR(CNGE_2026_M4_Secc1!CX64=0,CNGE_2026_M4_Secc1!CX64=1),IF(OR($AL242=13,BO$222=1),3,4),0)</f>
        <v>3</v>
      </c>
      <c r="AQ241" s="1">
        <f>IF(OR(CNGE_2026_M4_Secc1!CY64=0,CNGE_2026_M4_Secc1!CY64=1),IF(OR($AL242=13,BP$222=1),3,4),0)</f>
        <v>3</v>
      </c>
      <c r="AR241" s="1">
        <f>IF(OR(CNGE_2026_M4_Secc1!CZ64=0,CNGE_2026_M4_Secc1!CZ64=1),IF(OR($AL242=13,BQ$222=1),3,4),0)</f>
        <v>3</v>
      </c>
      <c r="AS241" s="1">
        <f>IF(OR(CNGE_2026_M4_Secc1!DA64=0,CNGE_2026_M4_Secc1!DA64=1),IF(OR($AL242=13,BR$222=1),3,4),0)</f>
        <v>3</v>
      </c>
      <c r="AT241" s="1">
        <f>IF(OR(CNGE_2026_M4_Secc1!DB64=0,CNGE_2026_M4_Secc1!DB64=1),IF(OR($AL242=13,BS$222=1),3,4),0)</f>
        <v>3</v>
      </c>
      <c r="AU241" s="1">
        <f>IF(OR(CNGE_2026_M4_Secc1!DC64=0,CNGE_2026_M4_Secc1!DC64=1),IF(OR($AL242=13,BT$222=1),3,4),0)</f>
        <v>3</v>
      </c>
      <c r="AV241" s="1">
        <f>IF(OR(CNGE_2026_M4_Secc1!DD64=0,CNGE_2026_M4_Secc1!DD64=1),IF(OR($AL242=13,BU$222=1),3,4),0)</f>
        <v>3</v>
      </c>
      <c r="AW241" s="1">
        <f>IF(OR(CNGE_2026_M4_Secc1!DE64=0,CNGE_2026_M4_Secc1!DE64=1),IF(OR($AL242=13,BV$222=1),3,4),0)</f>
        <v>3</v>
      </c>
      <c r="AX241" s="1">
        <f>IF(OR(CNGE_2026_M4_Secc1!DF64=0,CNGE_2026_M4_Secc1!DF64=1),IF(OR($AL242=13,BW$222=1),3,4),0)</f>
        <v>3</v>
      </c>
      <c r="AY241" s="1">
        <f>IF(OR(CNGE_2026_M4_Secc1!DG64=0,CNGE_2026_M4_Secc1!DG64=1),IF(OR($AL242=13,BX$222=1),3,4),0)</f>
        <v>3</v>
      </c>
      <c r="AZ241" s="1">
        <f>IF(OR(CNGE_2026_M4_Secc1!DH64=0,CNGE_2026_M4_Secc1!DH64=1),IF(OR($AL242=13,BY$222=1),3,4),0)</f>
        <v>3</v>
      </c>
      <c r="BA241" s="1">
        <f>IF(OR(CNGE_2026_M4_Secc1!DI64=0,CNGE_2026_M4_Secc1!DI64=1),IF(OR($AL242=13,BZ$222=1),3,4),0)</f>
        <v>3</v>
      </c>
      <c r="BB241" s="1">
        <f t="shared" si="59"/>
        <v>36</v>
      </c>
      <c r="BC241" s="1">
        <f>IF(OR(CNGE_2026_M4_Secc1!CX64=0,CNGE_2026_M4_Secc1!CX64=1),IF(COUNTA(O242:R242)=0,0,1),0)</f>
        <v>0</v>
      </c>
      <c r="BD241" s="1">
        <f>IF(OR(CNGE_2026_M4_Secc1!CY64=0,CNGE_2026_M4_Secc1!CY64=1),IF(COUNTA(S242:V242)=0,0,1),0)</f>
        <v>0</v>
      </c>
      <c r="BE241" s="1">
        <f>IF(OR(CNGE_2026_M4_Secc1!CZ64=0,CNGE_2026_M4_Secc1!CZ64=1),IF(COUNTA(W242:Z242)=0,0,1),0)</f>
        <v>0</v>
      </c>
      <c r="BF241" s="1">
        <f>IF(OR(CNGE_2026_M4_Secc1!DA64=0,CNGE_2026_M4_Secc1!DA64=1),IF(COUNTA(AA242:AD242)=0,0,1),0)</f>
        <v>0</v>
      </c>
      <c r="BG241" s="1">
        <f>IF(OR(CNGE_2026_M4_Secc1!DB64=0,CNGE_2026_M4_Secc1!DB64=1),IF(COUNTA(O311:R311)=0,0,1),0)</f>
        <v>0</v>
      </c>
      <c r="BH241" s="1">
        <f>IF(OR(CNGE_2026_M4_Secc1!DC64=0,CNGE_2026_M4_Secc1!DC64=1),IF(COUNTA(S311:V311)=0,0,1),0)</f>
        <v>0</v>
      </c>
      <c r="BI241" s="1">
        <f>IF(OR(CNGE_2026_M4_Secc1!DD64=0,CNGE_2026_M4_Secc1!DD64=1),IF(COUNTA(W311:Z311)=0,0,1),0)</f>
        <v>0</v>
      </c>
      <c r="BJ241" s="1">
        <f>IF(OR(CNGE_2026_M4_Secc1!DE64=0,CNGE_2026_M4_Secc1!DE64=1),IF(COUNTA(AA311:AD311)=0,0,1),0)</f>
        <v>0</v>
      </c>
      <c r="BK241" s="1">
        <f>IF(OR(CNGE_2026_M4_Secc1!DF64=0,CNGE_2026_M4_Secc1!DF64=1),IF(COUNTA(O380:R380)=0,0,1),0)</f>
        <v>0</v>
      </c>
      <c r="BL241" s="1">
        <f>IF(OR(CNGE_2026_M4_Secc1!DG64=0,CNGE_2026_M4_Secc1!DG64=1),IF(COUNTA(S380:V380)=0,0,1),0)</f>
        <v>0</v>
      </c>
      <c r="BM241" s="1">
        <f>IF(OR(CNGE_2026_M4_Secc1!DH64=0,CNGE_2026_M4_Secc1!DH64=1),IF(COUNTA(W380:Z380)=0,0,1),0)</f>
        <v>0</v>
      </c>
      <c r="BN241" s="1">
        <f>IF(OR(CNGE_2026_M4_Secc1!DI64=0,CNGE_2026_M4_Secc1!DI64=1),IF(COUNTA(AA380:AD380)=0,0,1),0)</f>
        <v>0</v>
      </c>
      <c r="CA241" s="31">
        <f t="shared" si="60"/>
        <v>0</v>
      </c>
      <c r="CB241" s="31">
        <f t="shared" si="61"/>
        <v>0</v>
      </c>
      <c r="CC241" s="31">
        <f t="shared" si="62"/>
        <v>0</v>
      </c>
      <c r="CD241" s="31">
        <f t="shared" si="17"/>
        <v>0</v>
      </c>
      <c r="CE241" s="31">
        <f t="shared" si="18"/>
        <v>0</v>
      </c>
      <c r="CF241" s="31">
        <f t="shared" si="19"/>
        <v>0</v>
      </c>
      <c r="CG241" s="31">
        <f t="shared" si="20"/>
        <v>0</v>
      </c>
      <c r="CH241" s="31">
        <f t="shared" si="21"/>
        <v>0</v>
      </c>
      <c r="CI241" s="31">
        <f t="shared" si="22"/>
        <v>0</v>
      </c>
      <c r="CJ241" s="31">
        <f t="shared" si="23"/>
        <v>0</v>
      </c>
      <c r="CK241" s="31">
        <f t="shared" si="24"/>
        <v>0</v>
      </c>
      <c r="CL241" s="31">
        <f t="shared" si="25"/>
        <v>0</v>
      </c>
      <c r="CM241" s="31">
        <f t="shared" si="26"/>
        <v>0</v>
      </c>
      <c r="CN241" s="31">
        <f t="shared" si="63"/>
        <v>0</v>
      </c>
      <c r="CO241" s="31">
        <f t="shared" si="64"/>
        <v>0</v>
      </c>
      <c r="CP241" s="31">
        <f t="shared" si="65"/>
        <v>0</v>
      </c>
      <c r="CQ241" s="31">
        <f t="shared" si="27"/>
        <v>0</v>
      </c>
      <c r="CR241" s="31">
        <f t="shared" si="28"/>
        <v>0</v>
      </c>
      <c r="CS241" s="31">
        <f t="shared" si="29"/>
        <v>0</v>
      </c>
      <c r="CT241" s="31">
        <f t="shared" si="30"/>
        <v>0</v>
      </c>
      <c r="CU241" s="31">
        <f t="shared" si="31"/>
        <v>0</v>
      </c>
      <c r="CV241" s="31">
        <f t="shared" si="32"/>
        <v>0</v>
      </c>
      <c r="CW241" s="31">
        <f t="shared" si="33"/>
        <v>0</v>
      </c>
      <c r="CX241" s="31">
        <f t="shared" si="34"/>
        <v>0</v>
      </c>
      <c r="CY241" s="31">
        <f t="shared" si="35"/>
        <v>0</v>
      </c>
      <c r="CZ241" s="31">
        <f t="shared" si="36"/>
        <v>0</v>
      </c>
      <c r="DA241" s="31">
        <f t="shared" si="66"/>
        <v>0</v>
      </c>
      <c r="DB241" s="31">
        <f t="shared" si="67"/>
        <v>0</v>
      </c>
      <c r="DC241" s="31">
        <f t="shared" si="68"/>
        <v>0</v>
      </c>
      <c r="DD241" s="31">
        <f t="shared" si="37"/>
        <v>0</v>
      </c>
      <c r="DE241" s="31">
        <f t="shared" si="38"/>
        <v>0</v>
      </c>
      <c r="DF241" s="31">
        <f t="shared" si="39"/>
        <v>0</v>
      </c>
      <c r="DG241" s="31">
        <f t="shared" si="40"/>
        <v>0</v>
      </c>
      <c r="DH241" s="31">
        <f t="shared" si="41"/>
        <v>0</v>
      </c>
      <c r="DI241" s="31">
        <f t="shared" si="42"/>
        <v>0</v>
      </c>
      <c r="DJ241" s="31">
        <f t="shared" si="43"/>
        <v>0</v>
      </c>
      <c r="DK241" s="31">
        <f t="shared" si="44"/>
        <v>0</v>
      </c>
      <c r="DL241" s="31">
        <f t="shared" si="45"/>
        <v>0</v>
      </c>
      <c r="DM241" s="31">
        <f t="shared" si="46"/>
        <v>0</v>
      </c>
      <c r="DN241" s="31">
        <f t="shared" si="69"/>
        <v>0</v>
      </c>
      <c r="DO241" s="31">
        <f t="shared" si="70"/>
        <v>0</v>
      </c>
      <c r="DP241" s="31">
        <f t="shared" si="71"/>
        <v>0</v>
      </c>
      <c r="DQ241" s="31">
        <f t="shared" si="47"/>
        <v>0</v>
      </c>
      <c r="DR241" s="31">
        <f t="shared" si="48"/>
        <v>0</v>
      </c>
      <c r="DS241" s="31">
        <f t="shared" si="49"/>
        <v>0</v>
      </c>
      <c r="DT241" s="31">
        <f t="shared" si="50"/>
        <v>0</v>
      </c>
      <c r="DU241" s="31">
        <f t="shared" si="51"/>
        <v>0</v>
      </c>
      <c r="DV241" s="31">
        <f t="shared" si="52"/>
        <v>0</v>
      </c>
      <c r="DW241" s="31">
        <f t="shared" si="53"/>
        <v>0</v>
      </c>
      <c r="DX241" s="31">
        <f t="shared" si="54"/>
        <v>0</v>
      </c>
      <c r="DY241" s="31">
        <f t="shared" si="55"/>
        <v>0</v>
      </c>
      <c r="DZ241" s="31">
        <f t="shared" si="56"/>
        <v>0</v>
      </c>
      <c r="EB241" s="1">
        <f t="shared" si="72"/>
        <v>0</v>
      </c>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row>
    <row r="242" spans="1:167" ht="15" customHeight="1">
      <c r="A242" s="25"/>
      <c r="B242" s="52"/>
      <c r="C242" s="55" t="s">
        <v>5042</v>
      </c>
      <c r="D242" s="817" t="str">
        <f>IF(CNGE_2026_M4_Secc1!D64="","",CNGE_2026_M4_Secc1!D64)</f>
        <v/>
      </c>
      <c r="E242" s="757"/>
      <c r="F242" s="757"/>
      <c r="G242" s="757"/>
      <c r="H242" s="757"/>
      <c r="I242" s="757"/>
      <c r="J242" s="758"/>
      <c r="K242" s="439"/>
      <c r="L242" s="439"/>
      <c r="M242" s="439"/>
      <c r="N242" s="439"/>
      <c r="O242" s="439"/>
      <c r="P242" s="439"/>
      <c r="Q242" s="439"/>
      <c r="R242" s="439"/>
      <c r="S242" s="439"/>
      <c r="T242" s="439"/>
      <c r="U242" s="439"/>
      <c r="V242" s="439"/>
      <c r="W242" s="439"/>
      <c r="X242" s="439"/>
      <c r="Y242" s="439"/>
      <c r="Z242" s="439"/>
      <c r="AA242" s="439"/>
      <c r="AB242" s="439"/>
      <c r="AC242" s="439"/>
      <c r="AD242" s="439"/>
      <c r="AG242" s="1">
        <f>IF(AND(CNGE_2026_M4_Secc1!$N64&lt;&gt;1,CNGE_2026_M4_Secc1!$N64&lt;&gt;""),IF(SUM(COUNTBLANK(D242:AD242),COUNTBLANK(O311:AD311),COUNTBLANK(O380:AD380))&lt;=(AK242+6),0,1),0)</f>
        <v>0</v>
      </c>
      <c r="AH242" s="176">
        <f t="shared" si="57"/>
        <v>0</v>
      </c>
      <c r="AI242" s="177" t="str">
        <f>IF(AH242=0,"",
IF(SUM($AH$220:AH242)=1,AJ242,
IF($AH$282&gt;SUM($AH$220:AH242),_xlfn.CONCAT(", ",AJ242),
IF($AH$282=SUM($AH$220:AH242),_xlfn.CONCAT(" y ",AJ242)))))</f>
        <v/>
      </c>
      <c r="AJ242" s="55">
        <v>22</v>
      </c>
      <c r="AK242" s="1">
        <f t="shared" si="73"/>
        <v>52</v>
      </c>
      <c r="AL242" s="1">
        <f t="shared" si="58"/>
        <v>13</v>
      </c>
      <c r="AM242" s="1">
        <f t="shared" si="75"/>
        <v>0</v>
      </c>
      <c r="AN242" s="1">
        <f>IF(OR(CNGE_2026_M4_Secc1!$N64=1,CNGE_2026_M4_Secc1!$N64=""),IF(COUNTA(K242:AD242,O311:AD311,O380:AD380)=0,0,1),0)</f>
        <v>0</v>
      </c>
      <c r="AO242" s="1">
        <f t="shared" si="16"/>
        <v>0</v>
      </c>
      <c r="AP242" s="1">
        <f>IF(OR(CNGE_2026_M4_Secc1!CX65=0,CNGE_2026_M4_Secc1!CX65=1),IF(OR($AL243=13,BO$222=1),3,4),0)</f>
        <v>3</v>
      </c>
      <c r="AQ242" s="1">
        <f>IF(OR(CNGE_2026_M4_Secc1!CY65=0,CNGE_2026_M4_Secc1!CY65=1),IF(OR($AL243=13,BP$222=1),3,4),0)</f>
        <v>3</v>
      </c>
      <c r="AR242" s="1">
        <f>IF(OR(CNGE_2026_M4_Secc1!CZ65=0,CNGE_2026_M4_Secc1!CZ65=1),IF(OR($AL243=13,BQ$222=1),3,4),0)</f>
        <v>3</v>
      </c>
      <c r="AS242" s="1">
        <f>IF(OR(CNGE_2026_M4_Secc1!DA65=0,CNGE_2026_M4_Secc1!DA65=1),IF(OR($AL243=13,BR$222=1),3,4),0)</f>
        <v>3</v>
      </c>
      <c r="AT242" s="1">
        <f>IF(OR(CNGE_2026_M4_Secc1!DB65=0,CNGE_2026_M4_Secc1!DB65=1),IF(OR($AL243=13,BS$222=1),3,4),0)</f>
        <v>3</v>
      </c>
      <c r="AU242" s="1">
        <f>IF(OR(CNGE_2026_M4_Secc1!DC65=0,CNGE_2026_M4_Secc1!DC65=1),IF(OR($AL243=13,BT$222=1),3,4),0)</f>
        <v>3</v>
      </c>
      <c r="AV242" s="1">
        <f>IF(OR(CNGE_2026_M4_Secc1!DD65=0,CNGE_2026_M4_Secc1!DD65=1),IF(OR($AL243=13,BU$222=1),3,4),0)</f>
        <v>3</v>
      </c>
      <c r="AW242" s="1">
        <f>IF(OR(CNGE_2026_M4_Secc1!DE65=0,CNGE_2026_M4_Secc1!DE65=1),IF(OR($AL243=13,BV$222=1),3,4),0)</f>
        <v>3</v>
      </c>
      <c r="AX242" s="1">
        <f>IF(OR(CNGE_2026_M4_Secc1!DF65=0,CNGE_2026_M4_Secc1!DF65=1),IF(OR($AL243=13,BW$222=1),3,4),0)</f>
        <v>3</v>
      </c>
      <c r="AY242" s="1">
        <f>IF(OR(CNGE_2026_M4_Secc1!DG65=0,CNGE_2026_M4_Secc1!DG65=1),IF(OR($AL243=13,BX$222=1),3,4),0)</f>
        <v>3</v>
      </c>
      <c r="AZ242" s="1">
        <f>IF(OR(CNGE_2026_M4_Secc1!DH65=0,CNGE_2026_M4_Secc1!DH65=1),IF(OR($AL243=13,BY$222=1),3,4),0)</f>
        <v>3</v>
      </c>
      <c r="BA242" s="1">
        <f>IF(OR(CNGE_2026_M4_Secc1!DI65=0,CNGE_2026_M4_Secc1!DI65=1),IF(OR($AL243=13,BZ$222=1),3,4),0)</f>
        <v>3</v>
      </c>
      <c r="BB242" s="1">
        <f t="shared" si="59"/>
        <v>36</v>
      </c>
      <c r="BC242" s="1">
        <f>IF(OR(CNGE_2026_M4_Secc1!CX65=0,CNGE_2026_M4_Secc1!CX65=1),IF(COUNTA(O243:R243)=0,0,1),0)</f>
        <v>0</v>
      </c>
      <c r="BD242" s="1">
        <f>IF(OR(CNGE_2026_M4_Secc1!CY65=0,CNGE_2026_M4_Secc1!CY65=1),IF(COUNTA(S243:V243)=0,0,1),0)</f>
        <v>0</v>
      </c>
      <c r="BE242" s="1">
        <f>IF(OR(CNGE_2026_M4_Secc1!CZ65=0,CNGE_2026_M4_Secc1!CZ65=1),IF(COUNTA(W243:Z243)=0,0,1),0)</f>
        <v>0</v>
      </c>
      <c r="BF242" s="1">
        <f>IF(OR(CNGE_2026_M4_Secc1!DA65=0,CNGE_2026_M4_Secc1!DA65=1),IF(COUNTA(AA243:AD243)=0,0,1),0)</f>
        <v>0</v>
      </c>
      <c r="BG242" s="1">
        <f>IF(OR(CNGE_2026_M4_Secc1!DB65=0,CNGE_2026_M4_Secc1!DB65=1),IF(COUNTA(O312:R312)=0,0,1),0)</f>
        <v>0</v>
      </c>
      <c r="BH242" s="1">
        <f>IF(OR(CNGE_2026_M4_Secc1!DC65=0,CNGE_2026_M4_Secc1!DC65=1),IF(COUNTA(S312:V312)=0,0,1),0)</f>
        <v>0</v>
      </c>
      <c r="BI242" s="1">
        <f>IF(OR(CNGE_2026_M4_Secc1!DD65=0,CNGE_2026_M4_Secc1!DD65=1),IF(COUNTA(W312:Z312)=0,0,1),0)</f>
        <v>0</v>
      </c>
      <c r="BJ242" s="1">
        <f>IF(OR(CNGE_2026_M4_Secc1!DE65=0,CNGE_2026_M4_Secc1!DE65=1),IF(COUNTA(AA312:AD312)=0,0,1),0)</f>
        <v>0</v>
      </c>
      <c r="BK242" s="1">
        <f>IF(OR(CNGE_2026_M4_Secc1!DF65=0,CNGE_2026_M4_Secc1!DF65=1),IF(COUNTA(O381:R381)=0,0,1),0)</f>
        <v>0</v>
      </c>
      <c r="BL242" s="1">
        <f>IF(OR(CNGE_2026_M4_Secc1!DG65=0,CNGE_2026_M4_Secc1!DG65=1),IF(COUNTA(S381:V381)=0,0,1),0)</f>
        <v>0</v>
      </c>
      <c r="BM242" s="1">
        <f>IF(OR(CNGE_2026_M4_Secc1!DH65=0,CNGE_2026_M4_Secc1!DH65=1),IF(COUNTA(W381:Z381)=0,0,1),0)</f>
        <v>0</v>
      </c>
      <c r="BN242" s="1">
        <f>IF(OR(CNGE_2026_M4_Secc1!DI65=0,CNGE_2026_M4_Secc1!DI65=1),IF(COUNTA(AA381:AD381)=0,0,1),0)</f>
        <v>0</v>
      </c>
      <c r="CA242" s="31">
        <f t="shared" si="60"/>
        <v>0</v>
      </c>
      <c r="CB242" s="31">
        <f t="shared" si="61"/>
        <v>0</v>
      </c>
      <c r="CC242" s="31">
        <f t="shared" si="62"/>
        <v>0</v>
      </c>
      <c r="CD242" s="31">
        <f t="shared" si="17"/>
        <v>0</v>
      </c>
      <c r="CE242" s="31">
        <f t="shared" si="18"/>
        <v>0</v>
      </c>
      <c r="CF242" s="31">
        <f t="shared" si="19"/>
        <v>0</v>
      </c>
      <c r="CG242" s="31">
        <f t="shared" si="20"/>
        <v>0</v>
      </c>
      <c r="CH242" s="31">
        <f t="shared" si="21"/>
        <v>0</v>
      </c>
      <c r="CI242" s="31">
        <f t="shared" si="22"/>
        <v>0</v>
      </c>
      <c r="CJ242" s="31">
        <f t="shared" si="23"/>
        <v>0</v>
      </c>
      <c r="CK242" s="31">
        <f t="shared" si="24"/>
        <v>0</v>
      </c>
      <c r="CL242" s="31">
        <f t="shared" si="25"/>
        <v>0</v>
      </c>
      <c r="CM242" s="31">
        <f t="shared" si="26"/>
        <v>0</v>
      </c>
      <c r="CN242" s="31">
        <f t="shared" si="63"/>
        <v>0</v>
      </c>
      <c r="CO242" s="31">
        <f t="shared" si="64"/>
        <v>0</v>
      </c>
      <c r="CP242" s="31">
        <f t="shared" si="65"/>
        <v>0</v>
      </c>
      <c r="CQ242" s="31">
        <f t="shared" si="27"/>
        <v>0</v>
      </c>
      <c r="CR242" s="31">
        <f t="shared" si="28"/>
        <v>0</v>
      </c>
      <c r="CS242" s="31">
        <f t="shared" si="29"/>
        <v>0</v>
      </c>
      <c r="CT242" s="31">
        <f t="shared" si="30"/>
        <v>0</v>
      </c>
      <c r="CU242" s="31">
        <f t="shared" si="31"/>
        <v>0</v>
      </c>
      <c r="CV242" s="31">
        <f t="shared" si="32"/>
        <v>0</v>
      </c>
      <c r="CW242" s="31">
        <f t="shared" si="33"/>
        <v>0</v>
      </c>
      <c r="CX242" s="31">
        <f t="shared" si="34"/>
        <v>0</v>
      </c>
      <c r="CY242" s="31">
        <f t="shared" si="35"/>
        <v>0</v>
      </c>
      <c r="CZ242" s="31">
        <f t="shared" si="36"/>
        <v>0</v>
      </c>
      <c r="DA242" s="31">
        <f t="shared" si="66"/>
        <v>0</v>
      </c>
      <c r="DB242" s="31">
        <f t="shared" si="67"/>
        <v>0</v>
      </c>
      <c r="DC242" s="31">
        <f t="shared" si="68"/>
        <v>0</v>
      </c>
      <c r="DD242" s="31">
        <f t="shared" si="37"/>
        <v>0</v>
      </c>
      <c r="DE242" s="31">
        <f t="shared" si="38"/>
        <v>0</v>
      </c>
      <c r="DF242" s="31">
        <f t="shared" si="39"/>
        <v>0</v>
      </c>
      <c r="DG242" s="31">
        <f t="shared" si="40"/>
        <v>0</v>
      </c>
      <c r="DH242" s="31">
        <f t="shared" si="41"/>
        <v>0</v>
      </c>
      <c r="DI242" s="31">
        <f t="shared" si="42"/>
        <v>0</v>
      </c>
      <c r="DJ242" s="31">
        <f t="shared" si="43"/>
        <v>0</v>
      </c>
      <c r="DK242" s="31">
        <f t="shared" si="44"/>
        <v>0</v>
      </c>
      <c r="DL242" s="31">
        <f t="shared" si="45"/>
        <v>0</v>
      </c>
      <c r="DM242" s="31">
        <f t="shared" si="46"/>
        <v>0</v>
      </c>
      <c r="DN242" s="31">
        <f t="shared" si="69"/>
        <v>0</v>
      </c>
      <c r="DO242" s="31">
        <f t="shared" si="70"/>
        <v>0</v>
      </c>
      <c r="DP242" s="31">
        <f t="shared" si="71"/>
        <v>0</v>
      </c>
      <c r="DQ242" s="31">
        <f t="shared" si="47"/>
        <v>0</v>
      </c>
      <c r="DR242" s="31">
        <f t="shared" si="48"/>
        <v>0</v>
      </c>
      <c r="DS242" s="31">
        <f t="shared" si="49"/>
        <v>0</v>
      </c>
      <c r="DT242" s="31">
        <f t="shared" si="50"/>
        <v>0</v>
      </c>
      <c r="DU242" s="31">
        <f t="shared" si="51"/>
        <v>0</v>
      </c>
      <c r="DV242" s="31">
        <f t="shared" si="52"/>
        <v>0</v>
      </c>
      <c r="DW242" s="31">
        <f t="shared" si="53"/>
        <v>0</v>
      </c>
      <c r="DX242" s="31">
        <f t="shared" si="54"/>
        <v>0</v>
      </c>
      <c r="DY242" s="31">
        <f t="shared" si="55"/>
        <v>0</v>
      </c>
      <c r="DZ242" s="31">
        <f t="shared" si="56"/>
        <v>0</v>
      </c>
      <c r="EB242" s="1">
        <f t="shared" si="72"/>
        <v>0</v>
      </c>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row>
    <row r="243" spans="1:167" ht="15" customHeight="1">
      <c r="A243" s="25"/>
      <c r="B243" s="52"/>
      <c r="C243" s="55" t="s">
        <v>5043</v>
      </c>
      <c r="D243" s="817" t="str">
        <f>IF(CNGE_2026_M4_Secc1!D65="","",CNGE_2026_M4_Secc1!D65)</f>
        <v/>
      </c>
      <c r="E243" s="757"/>
      <c r="F243" s="757"/>
      <c r="G243" s="757"/>
      <c r="H243" s="757"/>
      <c r="I243" s="757"/>
      <c r="J243" s="758"/>
      <c r="K243" s="439"/>
      <c r="L243" s="439"/>
      <c r="M243" s="439"/>
      <c r="N243" s="439"/>
      <c r="O243" s="439"/>
      <c r="P243" s="439"/>
      <c r="Q243" s="439"/>
      <c r="R243" s="439"/>
      <c r="S243" s="439"/>
      <c r="T243" s="439"/>
      <c r="U243" s="439"/>
      <c r="V243" s="439"/>
      <c r="W243" s="439"/>
      <c r="X243" s="439"/>
      <c r="Y243" s="439"/>
      <c r="Z243" s="439"/>
      <c r="AA243" s="439"/>
      <c r="AB243" s="439"/>
      <c r="AC243" s="439"/>
      <c r="AD243" s="439"/>
      <c r="AG243" s="1">
        <f>IF(AND(CNGE_2026_M4_Secc1!$N65&lt;&gt;1,CNGE_2026_M4_Secc1!$N65&lt;&gt;""),IF(SUM(COUNTBLANK(D243:AD243),COUNTBLANK(O312:AD312),COUNTBLANK(O381:AD381))&lt;=(AK243+6),0,1),0)</f>
        <v>0</v>
      </c>
      <c r="AH243" s="176">
        <f t="shared" si="57"/>
        <v>0</v>
      </c>
      <c r="AI243" s="177" t="str">
        <f>IF(AH243=0,"",
IF(SUM($AH$220:AH243)=1,AJ243,
IF($AH$282&gt;SUM($AH$220:AH243),_xlfn.CONCAT(", ",AJ243),
IF($AH$282=SUM($AH$220:AH243),_xlfn.CONCAT(" y ",AJ243)))))</f>
        <v/>
      </c>
      <c r="AJ243" s="55">
        <v>23</v>
      </c>
      <c r="AK243" s="1">
        <f t="shared" si="73"/>
        <v>52</v>
      </c>
      <c r="AL243" s="1">
        <f t="shared" si="58"/>
        <v>13</v>
      </c>
      <c r="AM243" s="1">
        <f t="shared" si="75"/>
        <v>0</v>
      </c>
      <c r="AN243" s="1">
        <f>IF(OR(CNGE_2026_M4_Secc1!$N65=1,CNGE_2026_M4_Secc1!$N65=""),IF(COUNTA(K243:AD243,O312:AD312,O381:AD381)=0,0,1),0)</f>
        <v>0</v>
      </c>
      <c r="AO243" s="1">
        <f t="shared" si="16"/>
        <v>0</v>
      </c>
      <c r="AP243" s="1">
        <f>IF(OR(CNGE_2026_M4_Secc1!CX66=0,CNGE_2026_M4_Secc1!CX66=1),IF(OR($AL244=13,BO$222=1),3,4),0)</f>
        <v>3</v>
      </c>
      <c r="AQ243" s="1">
        <f>IF(OR(CNGE_2026_M4_Secc1!CY66=0,CNGE_2026_M4_Secc1!CY66=1),IF(OR($AL244=13,BP$222=1),3,4),0)</f>
        <v>3</v>
      </c>
      <c r="AR243" s="1">
        <f>IF(OR(CNGE_2026_M4_Secc1!CZ66=0,CNGE_2026_M4_Secc1!CZ66=1),IF(OR($AL244=13,BQ$222=1),3,4),0)</f>
        <v>3</v>
      </c>
      <c r="AS243" s="1">
        <f>IF(OR(CNGE_2026_M4_Secc1!DA66=0,CNGE_2026_M4_Secc1!DA66=1),IF(OR($AL244=13,BR$222=1),3,4),0)</f>
        <v>3</v>
      </c>
      <c r="AT243" s="1">
        <f>IF(OR(CNGE_2026_M4_Secc1!DB66=0,CNGE_2026_M4_Secc1!DB66=1),IF(OR($AL244=13,BS$222=1),3,4),0)</f>
        <v>3</v>
      </c>
      <c r="AU243" s="1">
        <f>IF(OR(CNGE_2026_M4_Secc1!DC66=0,CNGE_2026_M4_Secc1!DC66=1),IF(OR($AL244=13,BT$222=1),3,4),0)</f>
        <v>3</v>
      </c>
      <c r="AV243" s="1">
        <f>IF(OR(CNGE_2026_M4_Secc1!DD66=0,CNGE_2026_M4_Secc1!DD66=1),IF(OR($AL244=13,BU$222=1),3,4),0)</f>
        <v>3</v>
      </c>
      <c r="AW243" s="1">
        <f>IF(OR(CNGE_2026_M4_Secc1!DE66=0,CNGE_2026_M4_Secc1!DE66=1),IF(OR($AL244=13,BV$222=1),3,4),0)</f>
        <v>3</v>
      </c>
      <c r="AX243" s="1">
        <f>IF(OR(CNGE_2026_M4_Secc1!DF66=0,CNGE_2026_M4_Secc1!DF66=1),IF(OR($AL244=13,BW$222=1),3,4),0)</f>
        <v>3</v>
      </c>
      <c r="AY243" s="1">
        <f>IF(OR(CNGE_2026_M4_Secc1!DG66=0,CNGE_2026_M4_Secc1!DG66=1),IF(OR($AL244=13,BX$222=1),3,4),0)</f>
        <v>3</v>
      </c>
      <c r="AZ243" s="1">
        <f>IF(OR(CNGE_2026_M4_Secc1!DH66=0,CNGE_2026_M4_Secc1!DH66=1),IF(OR($AL244=13,BY$222=1),3,4),0)</f>
        <v>3</v>
      </c>
      <c r="BA243" s="1">
        <f>IF(OR(CNGE_2026_M4_Secc1!DI66=0,CNGE_2026_M4_Secc1!DI66=1),IF(OR($AL244=13,BZ$222=1),3,4),0)</f>
        <v>3</v>
      </c>
      <c r="BB243" s="1">
        <f t="shared" si="59"/>
        <v>36</v>
      </c>
      <c r="BC243" s="1">
        <f>IF(OR(CNGE_2026_M4_Secc1!CX66=0,CNGE_2026_M4_Secc1!CX66=1),IF(COUNTA(O244:R244)=0,0,1),0)</f>
        <v>0</v>
      </c>
      <c r="BD243" s="1">
        <f>IF(OR(CNGE_2026_M4_Secc1!CY66=0,CNGE_2026_M4_Secc1!CY66=1),IF(COUNTA(S244:V244)=0,0,1),0)</f>
        <v>0</v>
      </c>
      <c r="BE243" s="1">
        <f>IF(OR(CNGE_2026_M4_Secc1!CZ66=0,CNGE_2026_M4_Secc1!CZ66=1),IF(COUNTA(W244:Z244)=0,0,1),0)</f>
        <v>0</v>
      </c>
      <c r="BF243" s="1">
        <f>IF(OR(CNGE_2026_M4_Secc1!DA66=0,CNGE_2026_M4_Secc1!DA66=1),IF(COUNTA(AA244:AD244)=0,0,1),0)</f>
        <v>0</v>
      </c>
      <c r="BG243" s="1">
        <f>IF(OR(CNGE_2026_M4_Secc1!DB66=0,CNGE_2026_M4_Secc1!DB66=1),IF(COUNTA(O313:R313)=0,0,1),0)</f>
        <v>0</v>
      </c>
      <c r="BH243" s="1">
        <f>IF(OR(CNGE_2026_M4_Secc1!DC66=0,CNGE_2026_M4_Secc1!DC66=1),IF(COUNTA(S313:V313)=0,0,1),0)</f>
        <v>0</v>
      </c>
      <c r="BI243" s="1">
        <f>IF(OR(CNGE_2026_M4_Secc1!DD66=0,CNGE_2026_M4_Secc1!DD66=1),IF(COUNTA(W313:Z313)=0,0,1),0)</f>
        <v>0</v>
      </c>
      <c r="BJ243" s="1">
        <f>IF(OR(CNGE_2026_M4_Secc1!DE66=0,CNGE_2026_M4_Secc1!DE66=1),IF(COUNTA(AA313:AD313)=0,0,1),0)</f>
        <v>0</v>
      </c>
      <c r="BK243" s="1">
        <f>IF(OR(CNGE_2026_M4_Secc1!DF66=0,CNGE_2026_M4_Secc1!DF66=1),IF(COUNTA(O382:R382)=0,0,1),0)</f>
        <v>0</v>
      </c>
      <c r="BL243" s="1">
        <f>IF(OR(CNGE_2026_M4_Secc1!DG66=0,CNGE_2026_M4_Secc1!DG66=1),IF(COUNTA(S382:V382)=0,0,1),0)</f>
        <v>0</v>
      </c>
      <c r="BM243" s="1">
        <f>IF(OR(CNGE_2026_M4_Secc1!DH66=0,CNGE_2026_M4_Secc1!DH66=1),IF(COUNTA(W382:Z382)=0,0,1),0)</f>
        <v>0</v>
      </c>
      <c r="BN243" s="1">
        <f>IF(OR(CNGE_2026_M4_Secc1!DI66=0,CNGE_2026_M4_Secc1!DI66=1),IF(COUNTA(AA382:AD382)=0,0,1),0)</f>
        <v>0</v>
      </c>
      <c r="CA243" s="31">
        <f t="shared" si="60"/>
        <v>0</v>
      </c>
      <c r="CB243" s="31">
        <f t="shared" si="61"/>
        <v>0</v>
      </c>
      <c r="CC243" s="31">
        <f t="shared" si="62"/>
        <v>0</v>
      </c>
      <c r="CD243" s="31">
        <f t="shared" si="17"/>
        <v>0</v>
      </c>
      <c r="CE243" s="31">
        <f t="shared" si="18"/>
        <v>0</v>
      </c>
      <c r="CF243" s="31">
        <f t="shared" si="19"/>
        <v>0</v>
      </c>
      <c r="CG243" s="31">
        <f t="shared" si="20"/>
        <v>0</v>
      </c>
      <c r="CH243" s="31">
        <f t="shared" si="21"/>
        <v>0</v>
      </c>
      <c r="CI243" s="31">
        <f t="shared" si="22"/>
        <v>0</v>
      </c>
      <c r="CJ243" s="31">
        <f t="shared" si="23"/>
        <v>0</v>
      </c>
      <c r="CK243" s="31">
        <f t="shared" si="24"/>
        <v>0</v>
      </c>
      <c r="CL243" s="31">
        <f t="shared" si="25"/>
        <v>0</v>
      </c>
      <c r="CM243" s="31">
        <f t="shared" si="26"/>
        <v>0</v>
      </c>
      <c r="CN243" s="31">
        <f t="shared" si="63"/>
        <v>0</v>
      </c>
      <c r="CO243" s="31">
        <f t="shared" si="64"/>
        <v>0</v>
      </c>
      <c r="CP243" s="31">
        <f t="shared" si="65"/>
        <v>0</v>
      </c>
      <c r="CQ243" s="31">
        <f t="shared" si="27"/>
        <v>0</v>
      </c>
      <c r="CR243" s="31">
        <f t="shared" si="28"/>
        <v>0</v>
      </c>
      <c r="CS243" s="31">
        <f t="shared" si="29"/>
        <v>0</v>
      </c>
      <c r="CT243" s="31">
        <f t="shared" si="30"/>
        <v>0</v>
      </c>
      <c r="CU243" s="31">
        <f t="shared" si="31"/>
        <v>0</v>
      </c>
      <c r="CV243" s="31">
        <f t="shared" si="32"/>
        <v>0</v>
      </c>
      <c r="CW243" s="31">
        <f t="shared" si="33"/>
        <v>0</v>
      </c>
      <c r="CX243" s="31">
        <f t="shared" si="34"/>
        <v>0</v>
      </c>
      <c r="CY243" s="31">
        <f t="shared" si="35"/>
        <v>0</v>
      </c>
      <c r="CZ243" s="31">
        <f t="shared" si="36"/>
        <v>0</v>
      </c>
      <c r="DA243" s="31">
        <f t="shared" si="66"/>
        <v>0</v>
      </c>
      <c r="DB243" s="31">
        <f t="shared" si="67"/>
        <v>0</v>
      </c>
      <c r="DC243" s="31">
        <f t="shared" si="68"/>
        <v>0</v>
      </c>
      <c r="DD243" s="31">
        <f t="shared" si="37"/>
        <v>0</v>
      </c>
      <c r="DE243" s="31">
        <f t="shared" si="38"/>
        <v>0</v>
      </c>
      <c r="DF243" s="31">
        <f t="shared" si="39"/>
        <v>0</v>
      </c>
      <c r="DG243" s="31">
        <f t="shared" si="40"/>
        <v>0</v>
      </c>
      <c r="DH243" s="31">
        <f t="shared" si="41"/>
        <v>0</v>
      </c>
      <c r="DI243" s="31">
        <f t="shared" si="42"/>
        <v>0</v>
      </c>
      <c r="DJ243" s="31">
        <f t="shared" si="43"/>
        <v>0</v>
      </c>
      <c r="DK243" s="31">
        <f t="shared" si="44"/>
        <v>0</v>
      </c>
      <c r="DL243" s="31">
        <f t="shared" si="45"/>
        <v>0</v>
      </c>
      <c r="DM243" s="31">
        <f t="shared" si="46"/>
        <v>0</v>
      </c>
      <c r="DN243" s="31">
        <f t="shared" si="69"/>
        <v>0</v>
      </c>
      <c r="DO243" s="31">
        <f t="shared" si="70"/>
        <v>0</v>
      </c>
      <c r="DP243" s="31">
        <f t="shared" si="71"/>
        <v>0</v>
      </c>
      <c r="DQ243" s="31">
        <f t="shared" si="47"/>
        <v>0</v>
      </c>
      <c r="DR243" s="31">
        <f t="shared" si="48"/>
        <v>0</v>
      </c>
      <c r="DS243" s="31">
        <f t="shared" si="49"/>
        <v>0</v>
      </c>
      <c r="DT243" s="31">
        <f t="shared" si="50"/>
        <v>0</v>
      </c>
      <c r="DU243" s="31">
        <f t="shared" si="51"/>
        <v>0</v>
      </c>
      <c r="DV243" s="31">
        <f t="shared" si="52"/>
        <v>0</v>
      </c>
      <c r="DW243" s="31">
        <f t="shared" si="53"/>
        <v>0</v>
      </c>
      <c r="DX243" s="31">
        <f t="shared" si="54"/>
        <v>0</v>
      </c>
      <c r="DY243" s="31">
        <f t="shared" si="55"/>
        <v>0</v>
      </c>
      <c r="DZ243" s="31">
        <f t="shared" si="56"/>
        <v>0</v>
      </c>
      <c r="EB243" s="1">
        <f t="shared" si="72"/>
        <v>0</v>
      </c>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row>
    <row r="244" spans="1:167" ht="15" customHeight="1">
      <c r="A244" s="25"/>
      <c r="B244" s="52"/>
      <c r="C244" s="55" t="s">
        <v>5044</v>
      </c>
      <c r="D244" s="817" t="str">
        <f>IF(CNGE_2026_M4_Secc1!D66="","",CNGE_2026_M4_Secc1!D66)</f>
        <v/>
      </c>
      <c r="E244" s="757"/>
      <c r="F244" s="757"/>
      <c r="G244" s="757"/>
      <c r="H244" s="757"/>
      <c r="I244" s="757"/>
      <c r="J244" s="758"/>
      <c r="K244" s="439"/>
      <c r="L244" s="439"/>
      <c r="M244" s="439"/>
      <c r="N244" s="439"/>
      <c r="O244" s="439"/>
      <c r="P244" s="439"/>
      <c r="Q244" s="439"/>
      <c r="R244" s="439"/>
      <c r="S244" s="439"/>
      <c r="T244" s="439"/>
      <c r="U244" s="439"/>
      <c r="V244" s="439"/>
      <c r="W244" s="439"/>
      <c r="X244" s="439"/>
      <c r="Y244" s="439"/>
      <c r="Z244" s="439"/>
      <c r="AA244" s="439"/>
      <c r="AB244" s="439"/>
      <c r="AC244" s="439"/>
      <c r="AD244" s="439"/>
      <c r="AG244" s="1">
        <f>IF(AND(CNGE_2026_M4_Secc1!$N66&lt;&gt;1,CNGE_2026_M4_Secc1!$N66&lt;&gt;""),IF(SUM(COUNTBLANK(D244:AD244),COUNTBLANK(O313:AD313),COUNTBLANK(O382:AD382))&lt;=(AK244+6),0,1),0)</f>
        <v>0</v>
      </c>
      <c r="AH244" s="176">
        <f t="shared" si="57"/>
        <v>0</v>
      </c>
      <c r="AI244" s="177" t="str">
        <f>IF(AH244=0,"",
IF(SUM($AH$220:AH244)=1,AJ244,
IF($AH$282&gt;SUM($AH$220:AH244),_xlfn.CONCAT(", ",AJ244),
IF($AH$282=SUM($AH$220:AH244),_xlfn.CONCAT(" y ",AJ244)))))</f>
        <v/>
      </c>
      <c r="AJ244" s="55">
        <v>24</v>
      </c>
      <c r="AK244" s="1">
        <f t="shared" si="73"/>
        <v>52</v>
      </c>
      <c r="AL244" s="1">
        <f t="shared" si="58"/>
        <v>13</v>
      </c>
      <c r="AM244" s="1">
        <f t="shared" si="75"/>
        <v>0</v>
      </c>
      <c r="AN244" s="1">
        <f>IF(OR(CNGE_2026_M4_Secc1!$N66=1,CNGE_2026_M4_Secc1!$N66=""),IF(COUNTA(K244:AD244,O313:AD313,O382:AD382)=0,0,1),0)</f>
        <v>0</v>
      </c>
      <c r="AO244" s="1">
        <f t="shared" si="16"/>
        <v>0</v>
      </c>
      <c r="AP244" s="1">
        <f>IF(OR(CNGE_2026_M4_Secc1!CX67=0,CNGE_2026_M4_Secc1!CX67=1),IF(OR($AL245=13,BO$222=1),3,4),0)</f>
        <v>3</v>
      </c>
      <c r="AQ244" s="1">
        <f>IF(OR(CNGE_2026_M4_Secc1!CY67=0,CNGE_2026_M4_Secc1!CY67=1),IF(OR($AL245=13,BP$222=1),3,4),0)</f>
        <v>3</v>
      </c>
      <c r="AR244" s="1">
        <f>IF(OR(CNGE_2026_M4_Secc1!CZ67=0,CNGE_2026_M4_Secc1!CZ67=1),IF(OR($AL245=13,BQ$222=1),3,4),0)</f>
        <v>3</v>
      </c>
      <c r="AS244" s="1">
        <f>IF(OR(CNGE_2026_M4_Secc1!DA67=0,CNGE_2026_M4_Secc1!DA67=1),IF(OR($AL245=13,BR$222=1),3,4),0)</f>
        <v>3</v>
      </c>
      <c r="AT244" s="1">
        <f>IF(OR(CNGE_2026_M4_Secc1!DB67=0,CNGE_2026_M4_Secc1!DB67=1),IF(OR($AL245=13,BS$222=1),3,4),0)</f>
        <v>3</v>
      </c>
      <c r="AU244" s="1">
        <f>IF(OR(CNGE_2026_M4_Secc1!DC67=0,CNGE_2026_M4_Secc1!DC67=1),IF(OR($AL245=13,BT$222=1),3,4),0)</f>
        <v>3</v>
      </c>
      <c r="AV244" s="1">
        <f>IF(OR(CNGE_2026_M4_Secc1!DD67=0,CNGE_2026_M4_Secc1!DD67=1),IF(OR($AL245=13,BU$222=1),3,4),0)</f>
        <v>3</v>
      </c>
      <c r="AW244" s="1">
        <f>IF(OR(CNGE_2026_M4_Secc1!DE67=0,CNGE_2026_M4_Secc1!DE67=1),IF(OR($AL245=13,BV$222=1),3,4),0)</f>
        <v>3</v>
      </c>
      <c r="AX244" s="1">
        <f>IF(OR(CNGE_2026_M4_Secc1!DF67=0,CNGE_2026_M4_Secc1!DF67=1),IF(OR($AL245=13,BW$222=1),3,4),0)</f>
        <v>3</v>
      </c>
      <c r="AY244" s="1">
        <f>IF(OR(CNGE_2026_M4_Secc1!DG67=0,CNGE_2026_M4_Secc1!DG67=1),IF(OR($AL245=13,BX$222=1),3,4),0)</f>
        <v>3</v>
      </c>
      <c r="AZ244" s="1">
        <f>IF(OR(CNGE_2026_M4_Secc1!DH67=0,CNGE_2026_M4_Secc1!DH67=1),IF(OR($AL245=13,BY$222=1),3,4),0)</f>
        <v>3</v>
      </c>
      <c r="BA244" s="1">
        <f>IF(OR(CNGE_2026_M4_Secc1!DI67=0,CNGE_2026_M4_Secc1!DI67=1),IF(OR($AL245=13,BZ$222=1),3,4),0)</f>
        <v>3</v>
      </c>
      <c r="BB244" s="1">
        <f t="shared" si="59"/>
        <v>36</v>
      </c>
      <c r="BC244" s="1">
        <f>IF(OR(CNGE_2026_M4_Secc1!CX67=0,CNGE_2026_M4_Secc1!CX67=1),IF(COUNTA(O245:R245)=0,0,1),0)</f>
        <v>0</v>
      </c>
      <c r="BD244" s="1">
        <f>IF(OR(CNGE_2026_M4_Secc1!CY67=0,CNGE_2026_M4_Secc1!CY67=1),IF(COUNTA(S245:V245)=0,0,1),0)</f>
        <v>0</v>
      </c>
      <c r="BE244" s="1">
        <f>IF(OR(CNGE_2026_M4_Secc1!CZ67=0,CNGE_2026_M4_Secc1!CZ67=1),IF(COUNTA(W245:Z245)=0,0,1),0)</f>
        <v>0</v>
      </c>
      <c r="BF244" s="1">
        <f>IF(OR(CNGE_2026_M4_Secc1!DA67=0,CNGE_2026_M4_Secc1!DA67=1),IF(COUNTA(AA245:AD245)=0,0,1),0)</f>
        <v>0</v>
      </c>
      <c r="BG244" s="1">
        <f>IF(OR(CNGE_2026_M4_Secc1!DB67=0,CNGE_2026_M4_Secc1!DB67=1),IF(COUNTA(O314:R314)=0,0,1),0)</f>
        <v>0</v>
      </c>
      <c r="BH244" s="1">
        <f>IF(OR(CNGE_2026_M4_Secc1!DC67=0,CNGE_2026_M4_Secc1!DC67=1),IF(COUNTA(S314:V314)=0,0,1),0)</f>
        <v>0</v>
      </c>
      <c r="BI244" s="1">
        <f>IF(OR(CNGE_2026_M4_Secc1!DD67=0,CNGE_2026_M4_Secc1!DD67=1),IF(COUNTA(W314:Z314)=0,0,1),0)</f>
        <v>0</v>
      </c>
      <c r="BJ244" s="1">
        <f>IF(OR(CNGE_2026_M4_Secc1!DE67=0,CNGE_2026_M4_Secc1!DE67=1),IF(COUNTA(AA314:AD314)=0,0,1),0)</f>
        <v>0</v>
      </c>
      <c r="BK244" s="1">
        <f>IF(OR(CNGE_2026_M4_Secc1!DF67=0,CNGE_2026_M4_Secc1!DF67=1),IF(COUNTA(O383:R383)=0,0,1),0)</f>
        <v>0</v>
      </c>
      <c r="BL244" s="1">
        <f>IF(OR(CNGE_2026_M4_Secc1!DG67=0,CNGE_2026_M4_Secc1!DG67=1),IF(COUNTA(S383:V383)=0,0,1),0)</f>
        <v>0</v>
      </c>
      <c r="BM244" s="1">
        <f>IF(OR(CNGE_2026_M4_Secc1!DH67=0,CNGE_2026_M4_Secc1!DH67=1),IF(COUNTA(W383:Z383)=0,0,1),0)</f>
        <v>0</v>
      </c>
      <c r="BN244" s="1">
        <f>IF(OR(CNGE_2026_M4_Secc1!DI67=0,CNGE_2026_M4_Secc1!DI67=1),IF(COUNTA(AA383:AD383)=0,0,1),0)</f>
        <v>0</v>
      </c>
      <c r="CA244" s="31">
        <f t="shared" si="60"/>
        <v>0</v>
      </c>
      <c r="CB244" s="31">
        <f t="shared" si="61"/>
        <v>0</v>
      </c>
      <c r="CC244" s="31">
        <f t="shared" si="62"/>
        <v>0</v>
      </c>
      <c r="CD244" s="31">
        <f t="shared" si="17"/>
        <v>0</v>
      </c>
      <c r="CE244" s="31">
        <f t="shared" si="18"/>
        <v>0</v>
      </c>
      <c r="CF244" s="31">
        <f t="shared" si="19"/>
        <v>0</v>
      </c>
      <c r="CG244" s="31">
        <f t="shared" si="20"/>
        <v>0</v>
      </c>
      <c r="CH244" s="31">
        <f t="shared" si="21"/>
        <v>0</v>
      </c>
      <c r="CI244" s="31">
        <f t="shared" si="22"/>
        <v>0</v>
      </c>
      <c r="CJ244" s="31">
        <f t="shared" si="23"/>
        <v>0</v>
      </c>
      <c r="CK244" s="31">
        <f t="shared" si="24"/>
        <v>0</v>
      </c>
      <c r="CL244" s="31">
        <f t="shared" si="25"/>
        <v>0</v>
      </c>
      <c r="CM244" s="31">
        <f t="shared" si="26"/>
        <v>0</v>
      </c>
      <c r="CN244" s="31">
        <f t="shared" si="63"/>
        <v>0</v>
      </c>
      <c r="CO244" s="31">
        <f t="shared" si="64"/>
        <v>0</v>
      </c>
      <c r="CP244" s="31">
        <f t="shared" si="65"/>
        <v>0</v>
      </c>
      <c r="CQ244" s="31">
        <f t="shared" si="27"/>
        <v>0</v>
      </c>
      <c r="CR244" s="31">
        <f t="shared" si="28"/>
        <v>0</v>
      </c>
      <c r="CS244" s="31">
        <f t="shared" si="29"/>
        <v>0</v>
      </c>
      <c r="CT244" s="31">
        <f t="shared" si="30"/>
        <v>0</v>
      </c>
      <c r="CU244" s="31">
        <f t="shared" si="31"/>
        <v>0</v>
      </c>
      <c r="CV244" s="31">
        <f t="shared" si="32"/>
        <v>0</v>
      </c>
      <c r="CW244" s="31">
        <f t="shared" si="33"/>
        <v>0</v>
      </c>
      <c r="CX244" s="31">
        <f t="shared" si="34"/>
        <v>0</v>
      </c>
      <c r="CY244" s="31">
        <f t="shared" si="35"/>
        <v>0</v>
      </c>
      <c r="CZ244" s="31">
        <f t="shared" si="36"/>
        <v>0</v>
      </c>
      <c r="DA244" s="31">
        <f t="shared" si="66"/>
        <v>0</v>
      </c>
      <c r="DB244" s="31">
        <f t="shared" si="67"/>
        <v>0</v>
      </c>
      <c r="DC244" s="31">
        <f t="shared" si="68"/>
        <v>0</v>
      </c>
      <c r="DD244" s="31">
        <f t="shared" si="37"/>
        <v>0</v>
      </c>
      <c r="DE244" s="31">
        <f t="shared" si="38"/>
        <v>0</v>
      </c>
      <c r="DF244" s="31">
        <f t="shared" si="39"/>
        <v>0</v>
      </c>
      <c r="DG244" s="31">
        <f t="shared" si="40"/>
        <v>0</v>
      </c>
      <c r="DH244" s="31">
        <f t="shared" si="41"/>
        <v>0</v>
      </c>
      <c r="DI244" s="31">
        <f t="shared" si="42"/>
        <v>0</v>
      </c>
      <c r="DJ244" s="31">
        <f t="shared" si="43"/>
        <v>0</v>
      </c>
      <c r="DK244" s="31">
        <f t="shared" si="44"/>
        <v>0</v>
      </c>
      <c r="DL244" s="31">
        <f t="shared" si="45"/>
        <v>0</v>
      </c>
      <c r="DM244" s="31">
        <f t="shared" si="46"/>
        <v>0</v>
      </c>
      <c r="DN244" s="31">
        <f t="shared" si="69"/>
        <v>0</v>
      </c>
      <c r="DO244" s="31">
        <f t="shared" si="70"/>
        <v>0</v>
      </c>
      <c r="DP244" s="31">
        <f t="shared" si="71"/>
        <v>0</v>
      </c>
      <c r="DQ244" s="31">
        <f t="shared" si="47"/>
        <v>0</v>
      </c>
      <c r="DR244" s="31">
        <f t="shared" si="48"/>
        <v>0</v>
      </c>
      <c r="DS244" s="31">
        <f t="shared" si="49"/>
        <v>0</v>
      </c>
      <c r="DT244" s="31">
        <f t="shared" si="50"/>
        <v>0</v>
      </c>
      <c r="DU244" s="31">
        <f t="shared" si="51"/>
        <v>0</v>
      </c>
      <c r="DV244" s="31">
        <f t="shared" si="52"/>
        <v>0</v>
      </c>
      <c r="DW244" s="31">
        <f t="shared" si="53"/>
        <v>0</v>
      </c>
      <c r="DX244" s="31">
        <f t="shared" si="54"/>
        <v>0</v>
      </c>
      <c r="DY244" s="31">
        <f t="shared" si="55"/>
        <v>0</v>
      </c>
      <c r="DZ244" s="31">
        <f t="shared" si="56"/>
        <v>0</v>
      </c>
      <c r="EB244" s="1">
        <f t="shared" si="72"/>
        <v>0</v>
      </c>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row>
    <row r="245" spans="1:167" ht="15" customHeight="1">
      <c r="A245" s="25"/>
      <c r="B245" s="52"/>
      <c r="C245" s="55" t="s">
        <v>5045</v>
      </c>
      <c r="D245" s="817" t="str">
        <f>IF(CNGE_2026_M4_Secc1!D67="","",CNGE_2026_M4_Secc1!D67)</f>
        <v/>
      </c>
      <c r="E245" s="757"/>
      <c r="F245" s="757"/>
      <c r="G245" s="757"/>
      <c r="H245" s="757"/>
      <c r="I245" s="757"/>
      <c r="J245" s="758"/>
      <c r="K245" s="439"/>
      <c r="L245" s="439"/>
      <c r="M245" s="439"/>
      <c r="N245" s="439"/>
      <c r="O245" s="439"/>
      <c r="P245" s="439"/>
      <c r="Q245" s="439"/>
      <c r="R245" s="439"/>
      <c r="S245" s="439"/>
      <c r="T245" s="439"/>
      <c r="U245" s="439"/>
      <c r="V245" s="439"/>
      <c r="W245" s="439"/>
      <c r="X245" s="439"/>
      <c r="Y245" s="439"/>
      <c r="Z245" s="439"/>
      <c r="AA245" s="439"/>
      <c r="AB245" s="439"/>
      <c r="AC245" s="439"/>
      <c r="AD245" s="439"/>
      <c r="AG245" s="1">
        <f>IF(AND(CNGE_2026_M4_Secc1!$N67&lt;&gt;1,CNGE_2026_M4_Secc1!$N67&lt;&gt;""),IF(SUM(COUNTBLANK(D245:AD245),COUNTBLANK(O314:AD314),COUNTBLANK(O383:AD383))&lt;=(AK245+6),0,1),0)</f>
        <v>0</v>
      </c>
      <c r="AH245" s="176">
        <f t="shared" si="57"/>
        <v>0</v>
      </c>
      <c r="AI245" s="177" t="str">
        <f>IF(AH245=0,"",
IF(SUM($AH$220:AH245)=1,AJ245,
IF($AH$282&gt;SUM($AH$220:AH245),_xlfn.CONCAT(", ",AJ245),
IF($AH$282=SUM($AH$220:AH245),_xlfn.CONCAT(" y ",AJ245)))))</f>
        <v/>
      </c>
      <c r="AJ245" s="55">
        <v>25</v>
      </c>
      <c r="AK245" s="1">
        <f t="shared" si="73"/>
        <v>52</v>
      </c>
      <c r="AL245" s="1">
        <f t="shared" si="58"/>
        <v>13</v>
      </c>
      <c r="AM245" s="1">
        <f t="shared" si="75"/>
        <v>0</v>
      </c>
      <c r="AN245" s="1">
        <f>IF(OR(CNGE_2026_M4_Secc1!$N67=1,CNGE_2026_M4_Secc1!$N67=""),IF(COUNTA(K245:AD245,O314:AD314,O383:AD383)=0,0,1),0)</f>
        <v>0</v>
      </c>
      <c r="AO245" s="1">
        <f t="shared" si="16"/>
        <v>0</v>
      </c>
      <c r="AP245" s="1">
        <f>IF(OR(CNGE_2026_M4_Secc1!CX68=0,CNGE_2026_M4_Secc1!CX68=1),IF(OR($AL246=13,BO$222=1),3,4),0)</f>
        <v>3</v>
      </c>
      <c r="AQ245" s="1">
        <f>IF(OR(CNGE_2026_M4_Secc1!CY68=0,CNGE_2026_M4_Secc1!CY68=1),IF(OR($AL246=13,BP$222=1),3,4),0)</f>
        <v>3</v>
      </c>
      <c r="AR245" s="1">
        <f>IF(OR(CNGE_2026_M4_Secc1!CZ68=0,CNGE_2026_M4_Secc1!CZ68=1),IF(OR($AL246=13,BQ$222=1),3,4),0)</f>
        <v>3</v>
      </c>
      <c r="AS245" s="1">
        <f>IF(OR(CNGE_2026_M4_Secc1!DA68=0,CNGE_2026_M4_Secc1!DA68=1),IF(OR($AL246=13,BR$222=1),3,4),0)</f>
        <v>3</v>
      </c>
      <c r="AT245" s="1">
        <f>IF(OR(CNGE_2026_M4_Secc1!DB68=0,CNGE_2026_M4_Secc1!DB68=1),IF(OR($AL246=13,BS$222=1),3,4),0)</f>
        <v>3</v>
      </c>
      <c r="AU245" s="1">
        <f>IF(OR(CNGE_2026_M4_Secc1!DC68=0,CNGE_2026_M4_Secc1!DC68=1),IF(OR($AL246=13,BT$222=1),3,4),0)</f>
        <v>3</v>
      </c>
      <c r="AV245" s="1">
        <f>IF(OR(CNGE_2026_M4_Secc1!DD68=0,CNGE_2026_M4_Secc1!DD68=1),IF(OR($AL246=13,BU$222=1),3,4),0)</f>
        <v>3</v>
      </c>
      <c r="AW245" s="1">
        <f>IF(OR(CNGE_2026_M4_Secc1!DE68=0,CNGE_2026_M4_Secc1!DE68=1),IF(OR($AL246=13,BV$222=1),3,4),0)</f>
        <v>3</v>
      </c>
      <c r="AX245" s="1">
        <f>IF(OR(CNGE_2026_M4_Secc1!DF68=0,CNGE_2026_M4_Secc1!DF68=1),IF(OR($AL246=13,BW$222=1),3,4),0)</f>
        <v>3</v>
      </c>
      <c r="AY245" s="1">
        <f>IF(OR(CNGE_2026_M4_Secc1!DG68=0,CNGE_2026_M4_Secc1!DG68=1),IF(OR($AL246=13,BX$222=1),3,4),0)</f>
        <v>3</v>
      </c>
      <c r="AZ245" s="1">
        <f>IF(OR(CNGE_2026_M4_Secc1!DH68=0,CNGE_2026_M4_Secc1!DH68=1),IF(OR($AL246=13,BY$222=1),3,4),0)</f>
        <v>3</v>
      </c>
      <c r="BA245" s="1">
        <f>IF(OR(CNGE_2026_M4_Secc1!DI68=0,CNGE_2026_M4_Secc1!DI68=1),IF(OR($AL246=13,BZ$222=1),3,4),0)</f>
        <v>3</v>
      </c>
      <c r="BB245" s="1">
        <f t="shared" si="59"/>
        <v>36</v>
      </c>
      <c r="BC245" s="1">
        <f>IF(OR(CNGE_2026_M4_Secc1!CX68=0,CNGE_2026_M4_Secc1!CX68=1),IF(COUNTA(O246:R246)=0,0,1),0)</f>
        <v>0</v>
      </c>
      <c r="BD245" s="1">
        <f>IF(OR(CNGE_2026_M4_Secc1!CY68=0,CNGE_2026_M4_Secc1!CY68=1),IF(COUNTA(S246:V246)=0,0,1),0)</f>
        <v>0</v>
      </c>
      <c r="BE245" s="1">
        <f>IF(OR(CNGE_2026_M4_Secc1!CZ68=0,CNGE_2026_M4_Secc1!CZ68=1),IF(COUNTA(W246:Z246)=0,0,1),0)</f>
        <v>0</v>
      </c>
      <c r="BF245" s="1">
        <f>IF(OR(CNGE_2026_M4_Secc1!DA68=0,CNGE_2026_M4_Secc1!DA68=1),IF(COUNTA(AA246:AD246)=0,0,1),0)</f>
        <v>0</v>
      </c>
      <c r="BG245" s="1">
        <f>IF(OR(CNGE_2026_M4_Secc1!DB68=0,CNGE_2026_M4_Secc1!DB68=1),IF(COUNTA(O315:R315)=0,0,1),0)</f>
        <v>0</v>
      </c>
      <c r="BH245" s="1">
        <f>IF(OR(CNGE_2026_M4_Secc1!DC68=0,CNGE_2026_M4_Secc1!DC68=1),IF(COUNTA(S315:V315)=0,0,1),0)</f>
        <v>0</v>
      </c>
      <c r="BI245" s="1">
        <f>IF(OR(CNGE_2026_M4_Secc1!DD68=0,CNGE_2026_M4_Secc1!DD68=1),IF(COUNTA(W315:Z315)=0,0,1),0)</f>
        <v>0</v>
      </c>
      <c r="BJ245" s="1">
        <f>IF(OR(CNGE_2026_M4_Secc1!DE68=0,CNGE_2026_M4_Secc1!DE68=1),IF(COUNTA(AA315:AD315)=0,0,1),0)</f>
        <v>0</v>
      </c>
      <c r="BK245" s="1">
        <f>IF(OR(CNGE_2026_M4_Secc1!DF68=0,CNGE_2026_M4_Secc1!DF68=1),IF(COUNTA(O384:R384)=0,0,1),0)</f>
        <v>0</v>
      </c>
      <c r="BL245" s="1">
        <f>IF(OR(CNGE_2026_M4_Secc1!DG68=0,CNGE_2026_M4_Secc1!DG68=1),IF(COUNTA(S384:V384)=0,0,1),0)</f>
        <v>0</v>
      </c>
      <c r="BM245" s="1">
        <f>IF(OR(CNGE_2026_M4_Secc1!DH68=0,CNGE_2026_M4_Secc1!DH68=1),IF(COUNTA(W384:Z384)=0,0,1),0)</f>
        <v>0</v>
      </c>
      <c r="BN245" s="1">
        <f>IF(OR(CNGE_2026_M4_Secc1!DI68=0,CNGE_2026_M4_Secc1!DI68=1),IF(COUNTA(AA384:AD384)=0,0,1),0)</f>
        <v>0</v>
      </c>
      <c r="CA245" s="31">
        <f t="shared" si="60"/>
        <v>0</v>
      </c>
      <c r="CB245" s="31">
        <f t="shared" si="61"/>
        <v>0</v>
      </c>
      <c r="CC245" s="31">
        <f t="shared" si="62"/>
        <v>0</v>
      </c>
      <c r="CD245" s="31">
        <f t="shared" si="17"/>
        <v>0</v>
      </c>
      <c r="CE245" s="31">
        <f t="shared" si="18"/>
        <v>0</v>
      </c>
      <c r="CF245" s="31">
        <f t="shared" si="19"/>
        <v>0</v>
      </c>
      <c r="CG245" s="31">
        <f t="shared" si="20"/>
        <v>0</v>
      </c>
      <c r="CH245" s="31">
        <f t="shared" si="21"/>
        <v>0</v>
      </c>
      <c r="CI245" s="31">
        <f t="shared" si="22"/>
        <v>0</v>
      </c>
      <c r="CJ245" s="31">
        <f t="shared" si="23"/>
        <v>0</v>
      </c>
      <c r="CK245" s="31">
        <f t="shared" si="24"/>
        <v>0</v>
      </c>
      <c r="CL245" s="31">
        <f t="shared" si="25"/>
        <v>0</v>
      </c>
      <c r="CM245" s="31">
        <f t="shared" si="26"/>
        <v>0</v>
      </c>
      <c r="CN245" s="31">
        <f t="shared" si="63"/>
        <v>0</v>
      </c>
      <c r="CO245" s="31">
        <f t="shared" si="64"/>
        <v>0</v>
      </c>
      <c r="CP245" s="31">
        <f t="shared" si="65"/>
        <v>0</v>
      </c>
      <c r="CQ245" s="31">
        <f t="shared" si="27"/>
        <v>0</v>
      </c>
      <c r="CR245" s="31">
        <f t="shared" si="28"/>
        <v>0</v>
      </c>
      <c r="CS245" s="31">
        <f t="shared" si="29"/>
        <v>0</v>
      </c>
      <c r="CT245" s="31">
        <f t="shared" si="30"/>
        <v>0</v>
      </c>
      <c r="CU245" s="31">
        <f t="shared" si="31"/>
        <v>0</v>
      </c>
      <c r="CV245" s="31">
        <f t="shared" si="32"/>
        <v>0</v>
      </c>
      <c r="CW245" s="31">
        <f t="shared" si="33"/>
        <v>0</v>
      </c>
      <c r="CX245" s="31">
        <f t="shared" si="34"/>
        <v>0</v>
      </c>
      <c r="CY245" s="31">
        <f t="shared" si="35"/>
        <v>0</v>
      </c>
      <c r="CZ245" s="31">
        <f t="shared" si="36"/>
        <v>0</v>
      </c>
      <c r="DA245" s="31">
        <f t="shared" si="66"/>
        <v>0</v>
      </c>
      <c r="DB245" s="31">
        <f t="shared" si="67"/>
        <v>0</v>
      </c>
      <c r="DC245" s="31">
        <f t="shared" si="68"/>
        <v>0</v>
      </c>
      <c r="DD245" s="31">
        <f t="shared" si="37"/>
        <v>0</v>
      </c>
      <c r="DE245" s="31">
        <f t="shared" si="38"/>
        <v>0</v>
      </c>
      <c r="DF245" s="31">
        <f t="shared" si="39"/>
        <v>0</v>
      </c>
      <c r="DG245" s="31">
        <f t="shared" si="40"/>
        <v>0</v>
      </c>
      <c r="DH245" s="31">
        <f t="shared" si="41"/>
        <v>0</v>
      </c>
      <c r="DI245" s="31">
        <f t="shared" si="42"/>
        <v>0</v>
      </c>
      <c r="DJ245" s="31">
        <f t="shared" si="43"/>
        <v>0</v>
      </c>
      <c r="DK245" s="31">
        <f t="shared" si="44"/>
        <v>0</v>
      </c>
      <c r="DL245" s="31">
        <f t="shared" si="45"/>
        <v>0</v>
      </c>
      <c r="DM245" s="31">
        <f t="shared" si="46"/>
        <v>0</v>
      </c>
      <c r="DN245" s="31">
        <f t="shared" si="69"/>
        <v>0</v>
      </c>
      <c r="DO245" s="31">
        <f t="shared" si="70"/>
        <v>0</v>
      </c>
      <c r="DP245" s="31">
        <f t="shared" si="71"/>
        <v>0</v>
      </c>
      <c r="DQ245" s="31">
        <f t="shared" si="47"/>
        <v>0</v>
      </c>
      <c r="DR245" s="31">
        <f t="shared" si="48"/>
        <v>0</v>
      </c>
      <c r="DS245" s="31">
        <f t="shared" si="49"/>
        <v>0</v>
      </c>
      <c r="DT245" s="31">
        <f t="shared" si="50"/>
        <v>0</v>
      </c>
      <c r="DU245" s="31">
        <f t="shared" si="51"/>
        <v>0</v>
      </c>
      <c r="DV245" s="31">
        <f t="shared" si="52"/>
        <v>0</v>
      </c>
      <c r="DW245" s="31">
        <f t="shared" si="53"/>
        <v>0</v>
      </c>
      <c r="DX245" s="31">
        <f t="shared" si="54"/>
        <v>0</v>
      </c>
      <c r="DY245" s="31">
        <f t="shared" si="55"/>
        <v>0</v>
      </c>
      <c r="DZ245" s="31">
        <f t="shared" si="56"/>
        <v>0</v>
      </c>
      <c r="EB245" s="1">
        <f t="shared" si="72"/>
        <v>0</v>
      </c>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row>
    <row r="246" spans="1:167" ht="15" customHeight="1">
      <c r="A246" s="25"/>
      <c r="B246" s="52"/>
      <c r="C246" s="55" t="s">
        <v>5046</v>
      </c>
      <c r="D246" s="817" t="str">
        <f>IF(CNGE_2026_M4_Secc1!D68="","",CNGE_2026_M4_Secc1!D68)</f>
        <v/>
      </c>
      <c r="E246" s="757"/>
      <c r="F246" s="757"/>
      <c r="G246" s="757"/>
      <c r="H246" s="757"/>
      <c r="I246" s="757"/>
      <c r="J246" s="758"/>
      <c r="K246" s="439"/>
      <c r="L246" s="439"/>
      <c r="M246" s="439"/>
      <c r="N246" s="439"/>
      <c r="O246" s="439"/>
      <c r="P246" s="439"/>
      <c r="Q246" s="439"/>
      <c r="R246" s="439"/>
      <c r="S246" s="439"/>
      <c r="T246" s="439"/>
      <c r="U246" s="439"/>
      <c r="V246" s="439"/>
      <c r="W246" s="439"/>
      <c r="X246" s="439"/>
      <c r="Y246" s="439"/>
      <c r="Z246" s="439"/>
      <c r="AA246" s="439"/>
      <c r="AB246" s="439"/>
      <c r="AC246" s="439"/>
      <c r="AD246" s="439"/>
      <c r="AG246" s="1">
        <f>IF(AND(CNGE_2026_M4_Secc1!$N68&lt;&gt;1,CNGE_2026_M4_Secc1!$N68&lt;&gt;""),IF(SUM(COUNTBLANK(D246:AD246),COUNTBLANK(O315:AD315),COUNTBLANK(O384:AD384))&lt;=(AK246+6),0,1),0)</f>
        <v>0</v>
      </c>
      <c r="AH246" s="176">
        <f t="shared" si="57"/>
        <v>0</v>
      </c>
      <c r="AI246" s="177" t="str">
        <f>IF(AH246=0,"",
IF(SUM($AH$220:AH246)=1,AJ246,
IF($AH$282&gt;SUM($AH$220:AH246),_xlfn.CONCAT(", ",AJ246),
IF($AH$282=SUM($AH$220:AH246),_xlfn.CONCAT(" y ",AJ246)))))</f>
        <v/>
      </c>
      <c r="AJ246" s="55">
        <v>26</v>
      </c>
      <c r="AK246" s="1">
        <f t="shared" si="73"/>
        <v>52</v>
      </c>
      <c r="AL246" s="1">
        <f t="shared" si="58"/>
        <v>13</v>
      </c>
      <c r="AM246" s="1">
        <f t="shared" si="75"/>
        <v>0</v>
      </c>
      <c r="AN246" s="1">
        <f>IF(OR(CNGE_2026_M4_Secc1!$N68=1,CNGE_2026_M4_Secc1!$N68=""),IF(COUNTA(K246:AD246,O315:AD315,O384:AD384)=0,0,1),0)</f>
        <v>0</v>
      </c>
      <c r="AO246" s="1">
        <f t="shared" si="16"/>
        <v>0</v>
      </c>
      <c r="AP246" s="1">
        <f>IF(OR(CNGE_2026_M4_Secc1!CX69=0,CNGE_2026_M4_Secc1!CX69=1),IF(OR($AL247=13,BO$222=1),3,4),0)</f>
        <v>3</v>
      </c>
      <c r="AQ246" s="1">
        <f>IF(OR(CNGE_2026_M4_Secc1!CY69=0,CNGE_2026_M4_Secc1!CY69=1),IF(OR($AL247=13,BP$222=1),3,4),0)</f>
        <v>3</v>
      </c>
      <c r="AR246" s="1">
        <f>IF(OR(CNGE_2026_M4_Secc1!CZ69=0,CNGE_2026_M4_Secc1!CZ69=1),IF(OR($AL247=13,BQ$222=1),3,4),0)</f>
        <v>3</v>
      </c>
      <c r="AS246" s="1">
        <f>IF(OR(CNGE_2026_M4_Secc1!DA69=0,CNGE_2026_M4_Secc1!DA69=1),IF(OR($AL247=13,BR$222=1),3,4),0)</f>
        <v>3</v>
      </c>
      <c r="AT246" s="1">
        <f>IF(OR(CNGE_2026_M4_Secc1!DB69=0,CNGE_2026_M4_Secc1!DB69=1),IF(OR($AL247=13,BS$222=1),3,4),0)</f>
        <v>3</v>
      </c>
      <c r="AU246" s="1">
        <f>IF(OR(CNGE_2026_M4_Secc1!DC69=0,CNGE_2026_M4_Secc1!DC69=1),IF(OR($AL247=13,BT$222=1),3,4),0)</f>
        <v>3</v>
      </c>
      <c r="AV246" s="1">
        <f>IF(OR(CNGE_2026_M4_Secc1!DD69=0,CNGE_2026_M4_Secc1!DD69=1),IF(OR($AL247=13,BU$222=1),3,4),0)</f>
        <v>3</v>
      </c>
      <c r="AW246" s="1">
        <f>IF(OR(CNGE_2026_M4_Secc1!DE69=0,CNGE_2026_M4_Secc1!DE69=1),IF(OR($AL247=13,BV$222=1),3,4),0)</f>
        <v>3</v>
      </c>
      <c r="AX246" s="1">
        <f>IF(OR(CNGE_2026_M4_Secc1!DF69=0,CNGE_2026_M4_Secc1!DF69=1),IF(OR($AL247=13,BW$222=1),3,4),0)</f>
        <v>3</v>
      </c>
      <c r="AY246" s="1">
        <f>IF(OR(CNGE_2026_M4_Secc1!DG69=0,CNGE_2026_M4_Secc1!DG69=1),IF(OR($AL247=13,BX$222=1),3,4),0)</f>
        <v>3</v>
      </c>
      <c r="AZ246" s="1">
        <f>IF(OR(CNGE_2026_M4_Secc1!DH69=0,CNGE_2026_M4_Secc1!DH69=1),IF(OR($AL247=13,BY$222=1),3,4),0)</f>
        <v>3</v>
      </c>
      <c r="BA246" s="1">
        <f>IF(OR(CNGE_2026_M4_Secc1!DI69=0,CNGE_2026_M4_Secc1!DI69=1),IF(OR($AL247=13,BZ$222=1),3,4),0)</f>
        <v>3</v>
      </c>
      <c r="BB246" s="1">
        <f t="shared" si="59"/>
        <v>36</v>
      </c>
      <c r="BC246" s="1">
        <f>IF(OR(CNGE_2026_M4_Secc1!CX69=0,CNGE_2026_M4_Secc1!CX69=1),IF(COUNTA(O247:R247)=0,0,1),0)</f>
        <v>0</v>
      </c>
      <c r="BD246" s="1">
        <f>IF(OR(CNGE_2026_M4_Secc1!CY69=0,CNGE_2026_M4_Secc1!CY69=1),IF(COUNTA(S247:V247)=0,0,1),0)</f>
        <v>0</v>
      </c>
      <c r="BE246" s="1">
        <f>IF(OR(CNGE_2026_M4_Secc1!CZ69=0,CNGE_2026_M4_Secc1!CZ69=1),IF(COUNTA(W247:Z247)=0,0,1),0)</f>
        <v>0</v>
      </c>
      <c r="BF246" s="1">
        <f>IF(OR(CNGE_2026_M4_Secc1!DA69=0,CNGE_2026_M4_Secc1!DA69=1),IF(COUNTA(AA247:AD247)=0,0,1),0)</f>
        <v>0</v>
      </c>
      <c r="BG246" s="1">
        <f>IF(OR(CNGE_2026_M4_Secc1!DB69=0,CNGE_2026_M4_Secc1!DB69=1),IF(COUNTA(O316:R316)=0,0,1),0)</f>
        <v>0</v>
      </c>
      <c r="BH246" s="1">
        <f>IF(OR(CNGE_2026_M4_Secc1!DC69=0,CNGE_2026_M4_Secc1!DC69=1),IF(COUNTA(S316:V316)=0,0,1),0)</f>
        <v>0</v>
      </c>
      <c r="BI246" s="1">
        <f>IF(OR(CNGE_2026_M4_Secc1!DD69=0,CNGE_2026_M4_Secc1!DD69=1),IF(COUNTA(W316:Z316)=0,0,1),0)</f>
        <v>0</v>
      </c>
      <c r="BJ246" s="1">
        <f>IF(OR(CNGE_2026_M4_Secc1!DE69=0,CNGE_2026_M4_Secc1!DE69=1),IF(COUNTA(AA316:AD316)=0,0,1),0)</f>
        <v>0</v>
      </c>
      <c r="BK246" s="1">
        <f>IF(OR(CNGE_2026_M4_Secc1!DF69=0,CNGE_2026_M4_Secc1!DF69=1),IF(COUNTA(O385:R385)=0,0,1),0)</f>
        <v>0</v>
      </c>
      <c r="BL246" s="1">
        <f>IF(OR(CNGE_2026_M4_Secc1!DG69=0,CNGE_2026_M4_Secc1!DG69=1),IF(COUNTA(S385:V385)=0,0,1),0)</f>
        <v>0</v>
      </c>
      <c r="BM246" s="1">
        <f>IF(OR(CNGE_2026_M4_Secc1!DH69=0,CNGE_2026_M4_Secc1!DH69=1),IF(COUNTA(W385:Z385)=0,0,1),0)</f>
        <v>0</v>
      </c>
      <c r="BN246" s="1">
        <f>IF(OR(CNGE_2026_M4_Secc1!DI69=0,CNGE_2026_M4_Secc1!DI69=1),IF(COUNTA(AA385:AD385)=0,0,1),0)</f>
        <v>0</v>
      </c>
      <c r="CA246" s="31">
        <f t="shared" si="60"/>
        <v>0</v>
      </c>
      <c r="CB246" s="31">
        <f t="shared" si="61"/>
        <v>0</v>
      </c>
      <c r="CC246" s="31">
        <f t="shared" si="62"/>
        <v>0</v>
      </c>
      <c r="CD246" s="31">
        <f t="shared" si="17"/>
        <v>0</v>
      </c>
      <c r="CE246" s="31">
        <f t="shared" si="18"/>
        <v>0</v>
      </c>
      <c r="CF246" s="31">
        <f t="shared" si="19"/>
        <v>0</v>
      </c>
      <c r="CG246" s="31">
        <f t="shared" si="20"/>
        <v>0</v>
      </c>
      <c r="CH246" s="31">
        <f t="shared" si="21"/>
        <v>0</v>
      </c>
      <c r="CI246" s="31">
        <f t="shared" si="22"/>
        <v>0</v>
      </c>
      <c r="CJ246" s="31">
        <f t="shared" si="23"/>
        <v>0</v>
      </c>
      <c r="CK246" s="31">
        <f t="shared" si="24"/>
        <v>0</v>
      </c>
      <c r="CL246" s="31">
        <f t="shared" si="25"/>
        <v>0</v>
      </c>
      <c r="CM246" s="31">
        <f t="shared" si="26"/>
        <v>0</v>
      </c>
      <c r="CN246" s="31">
        <f t="shared" si="63"/>
        <v>0</v>
      </c>
      <c r="CO246" s="31">
        <f t="shared" si="64"/>
        <v>0</v>
      </c>
      <c r="CP246" s="31">
        <f t="shared" si="65"/>
        <v>0</v>
      </c>
      <c r="CQ246" s="31">
        <f t="shared" si="27"/>
        <v>0</v>
      </c>
      <c r="CR246" s="31">
        <f t="shared" si="28"/>
        <v>0</v>
      </c>
      <c r="CS246" s="31">
        <f t="shared" si="29"/>
        <v>0</v>
      </c>
      <c r="CT246" s="31">
        <f t="shared" si="30"/>
        <v>0</v>
      </c>
      <c r="CU246" s="31">
        <f t="shared" si="31"/>
        <v>0</v>
      </c>
      <c r="CV246" s="31">
        <f t="shared" si="32"/>
        <v>0</v>
      </c>
      <c r="CW246" s="31">
        <f t="shared" si="33"/>
        <v>0</v>
      </c>
      <c r="CX246" s="31">
        <f t="shared" si="34"/>
        <v>0</v>
      </c>
      <c r="CY246" s="31">
        <f t="shared" si="35"/>
        <v>0</v>
      </c>
      <c r="CZ246" s="31">
        <f t="shared" si="36"/>
        <v>0</v>
      </c>
      <c r="DA246" s="31">
        <f t="shared" si="66"/>
        <v>0</v>
      </c>
      <c r="DB246" s="31">
        <f t="shared" si="67"/>
        <v>0</v>
      </c>
      <c r="DC246" s="31">
        <f t="shared" si="68"/>
        <v>0</v>
      </c>
      <c r="DD246" s="31">
        <f t="shared" si="37"/>
        <v>0</v>
      </c>
      <c r="DE246" s="31">
        <f t="shared" si="38"/>
        <v>0</v>
      </c>
      <c r="DF246" s="31">
        <f t="shared" si="39"/>
        <v>0</v>
      </c>
      <c r="DG246" s="31">
        <f t="shared" si="40"/>
        <v>0</v>
      </c>
      <c r="DH246" s="31">
        <f t="shared" si="41"/>
        <v>0</v>
      </c>
      <c r="DI246" s="31">
        <f t="shared" si="42"/>
        <v>0</v>
      </c>
      <c r="DJ246" s="31">
        <f t="shared" si="43"/>
        <v>0</v>
      </c>
      <c r="DK246" s="31">
        <f t="shared" si="44"/>
        <v>0</v>
      </c>
      <c r="DL246" s="31">
        <f t="shared" si="45"/>
        <v>0</v>
      </c>
      <c r="DM246" s="31">
        <f t="shared" si="46"/>
        <v>0</v>
      </c>
      <c r="DN246" s="31">
        <f t="shared" si="69"/>
        <v>0</v>
      </c>
      <c r="DO246" s="31">
        <f t="shared" si="70"/>
        <v>0</v>
      </c>
      <c r="DP246" s="31">
        <f t="shared" si="71"/>
        <v>0</v>
      </c>
      <c r="DQ246" s="31">
        <f t="shared" si="47"/>
        <v>0</v>
      </c>
      <c r="DR246" s="31">
        <f t="shared" si="48"/>
        <v>0</v>
      </c>
      <c r="DS246" s="31">
        <f t="shared" si="49"/>
        <v>0</v>
      </c>
      <c r="DT246" s="31">
        <f t="shared" si="50"/>
        <v>0</v>
      </c>
      <c r="DU246" s="31">
        <f t="shared" si="51"/>
        <v>0</v>
      </c>
      <c r="DV246" s="31">
        <f t="shared" si="52"/>
        <v>0</v>
      </c>
      <c r="DW246" s="31">
        <f t="shared" si="53"/>
        <v>0</v>
      </c>
      <c r="DX246" s="31">
        <f t="shared" si="54"/>
        <v>0</v>
      </c>
      <c r="DY246" s="31">
        <f t="shared" si="55"/>
        <v>0</v>
      </c>
      <c r="DZ246" s="31">
        <f t="shared" si="56"/>
        <v>0</v>
      </c>
      <c r="EB246" s="1">
        <f t="shared" si="72"/>
        <v>0</v>
      </c>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row>
    <row r="247" spans="1:167" ht="15" customHeight="1">
      <c r="A247" s="25"/>
      <c r="B247" s="52"/>
      <c r="C247" s="55" t="s">
        <v>5047</v>
      </c>
      <c r="D247" s="817" t="str">
        <f>IF(CNGE_2026_M4_Secc1!D69="","",CNGE_2026_M4_Secc1!D69)</f>
        <v/>
      </c>
      <c r="E247" s="757"/>
      <c r="F247" s="757"/>
      <c r="G247" s="757"/>
      <c r="H247" s="757"/>
      <c r="I247" s="757"/>
      <c r="J247" s="758"/>
      <c r="K247" s="439"/>
      <c r="L247" s="439"/>
      <c r="M247" s="439"/>
      <c r="N247" s="439"/>
      <c r="O247" s="439"/>
      <c r="P247" s="439"/>
      <c r="Q247" s="439"/>
      <c r="R247" s="439"/>
      <c r="S247" s="439"/>
      <c r="T247" s="439"/>
      <c r="U247" s="439"/>
      <c r="V247" s="439"/>
      <c r="W247" s="439"/>
      <c r="X247" s="439"/>
      <c r="Y247" s="439"/>
      <c r="Z247" s="439"/>
      <c r="AA247" s="439"/>
      <c r="AB247" s="439"/>
      <c r="AC247" s="439"/>
      <c r="AD247" s="439"/>
      <c r="AG247" s="1">
        <f>IF(AND(CNGE_2026_M4_Secc1!$N69&lt;&gt;1,CNGE_2026_M4_Secc1!$N69&lt;&gt;""),IF(SUM(COUNTBLANK(D247:AD247),COUNTBLANK(O316:AD316),COUNTBLANK(O385:AD385))&lt;=(AK247+6),0,1),0)</f>
        <v>0</v>
      </c>
      <c r="AH247" s="176">
        <f t="shared" si="57"/>
        <v>0</v>
      </c>
      <c r="AI247" s="177" t="str">
        <f>IF(AH247=0,"",
IF(SUM($AH$220:AH247)=1,AJ247,
IF($AH$282&gt;SUM($AH$220:AH247),_xlfn.CONCAT(", ",AJ247),
IF($AH$282=SUM($AH$220:AH247),_xlfn.CONCAT(" y ",AJ247)))))</f>
        <v/>
      </c>
      <c r="AJ247" s="55">
        <v>27</v>
      </c>
      <c r="AK247" s="1">
        <f t="shared" si="73"/>
        <v>52</v>
      </c>
      <c r="AL247" s="1">
        <f t="shared" si="58"/>
        <v>13</v>
      </c>
      <c r="AM247" s="1">
        <f t="shared" si="75"/>
        <v>0</v>
      </c>
      <c r="AN247" s="1">
        <f>IF(OR(CNGE_2026_M4_Secc1!$N69=1,CNGE_2026_M4_Secc1!$N69=""),IF(COUNTA(K247:AD247,O316:AD316,O385:AD385)=0,0,1),0)</f>
        <v>0</v>
      </c>
      <c r="AO247" s="1">
        <f t="shared" si="16"/>
        <v>0</v>
      </c>
      <c r="AP247" s="1">
        <f>IF(OR(CNGE_2026_M4_Secc1!CX70=0,CNGE_2026_M4_Secc1!CX70=1),IF(OR($AL248=13,BO$222=1),3,4),0)</f>
        <v>3</v>
      </c>
      <c r="AQ247" s="1">
        <f>IF(OR(CNGE_2026_M4_Secc1!CY70=0,CNGE_2026_M4_Secc1!CY70=1),IF(OR($AL248=13,BP$222=1),3,4),0)</f>
        <v>3</v>
      </c>
      <c r="AR247" s="1">
        <f>IF(OR(CNGE_2026_M4_Secc1!CZ70=0,CNGE_2026_M4_Secc1!CZ70=1),IF(OR($AL248=13,BQ$222=1),3,4),0)</f>
        <v>3</v>
      </c>
      <c r="AS247" s="1">
        <f>IF(OR(CNGE_2026_M4_Secc1!DA70=0,CNGE_2026_M4_Secc1!DA70=1),IF(OR($AL248=13,BR$222=1),3,4),0)</f>
        <v>3</v>
      </c>
      <c r="AT247" s="1">
        <f>IF(OR(CNGE_2026_M4_Secc1!DB70=0,CNGE_2026_M4_Secc1!DB70=1),IF(OR($AL248=13,BS$222=1),3,4),0)</f>
        <v>3</v>
      </c>
      <c r="AU247" s="1">
        <f>IF(OR(CNGE_2026_M4_Secc1!DC70=0,CNGE_2026_M4_Secc1!DC70=1),IF(OR($AL248=13,BT$222=1),3,4),0)</f>
        <v>3</v>
      </c>
      <c r="AV247" s="1">
        <f>IF(OR(CNGE_2026_M4_Secc1!DD70=0,CNGE_2026_M4_Secc1!DD70=1),IF(OR($AL248=13,BU$222=1),3,4),0)</f>
        <v>3</v>
      </c>
      <c r="AW247" s="1">
        <f>IF(OR(CNGE_2026_M4_Secc1!DE70=0,CNGE_2026_M4_Secc1!DE70=1),IF(OR($AL248=13,BV$222=1),3,4),0)</f>
        <v>3</v>
      </c>
      <c r="AX247" s="1">
        <f>IF(OR(CNGE_2026_M4_Secc1!DF70=0,CNGE_2026_M4_Secc1!DF70=1),IF(OR($AL248=13,BW$222=1),3,4),0)</f>
        <v>3</v>
      </c>
      <c r="AY247" s="1">
        <f>IF(OR(CNGE_2026_M4_Secc1!DG70=0,CNGE_2026_M4_Secc1!DG70=1),IF(OR($AL248=13,BX$222=1),3,4),0)</f>
        <v>3</v>
      </c>
      <c r="AZ247" s="1">
        <f>IF(OR(CNGE_2026_M4_Secc1!DH70=0,CNGE_2026_M4_Secc1!DH70=1),IF(OR($AL248=13,BY$222=1),3,4),0)</f>
        <v>3</v>
      </c>
      <c r="BA247" s="1">
        <f>IF(OR(CNGE_2026_M4_Secc1!DI70=0,CNGE_2026_M4_Secc1!DI70=1),IF(OR($AL248=13,BZ$222=1),3,4),0)</f>
        <v>3</v>
      </c>
      <c r="BB247" s="1">
        <f t="shared" si="59"/>
        <v>36</v>
      </c>
      <c r="BC247" s="1">
        <f>IF(OR(CNGE_2026_M4_Secc1!CX70=0,CNGE_2026_M4_Secc1!CX70=1),IF(COUNTA(O248:R248)=0,0,1),0)</f>
        <v>0</v>
      </c>
      <c r="BD247" s="1">
        <f>IF(OR(CNGE_2026_M4_Secc1!CY70=0,CNGE_2026_M4_Secc1!CY70=1),IF(COUNTA(S248:V248)=0,0,1),0)</f>
        <v>0</v>
      </c>
      <c r="BE247" s="1">
        <f>IF(OR(CNGE_2026_M4_Secc1!CZ70=0,CNGE_2026_M4_Secc1!CZ70=1),IF(COUNTA(W248:Z248)=0,0,1),0)</f>
        <v>0</v>
      </c>
      <c r="BF247" s="1">
        <f>IF(OR(CNGE_2026_M4_Secc1!DA70=0,CNGE_2026_M4_Secc1!DA70=1),IF(COUNTA(AA248:AD248)=0,0,1),0)</f>
        <v>0</v>
      </c>
      <c r="BG247" s="1">
        <f>IF(OR(CNGE_2026_M4_Secc1!DB70=0,CNGE_2026_M4_Secc1!DB70=1),IF(COUNTA(O317:R317)=0,0,1),0)</f>
        <v>0</v>
      </c>
      <c r="BH247" s="1">
        <f>IF(OR(CNGE_2026_M4_Secc1!DC70=0,CNGE_2026_M4_Secc1!DC70=1),IF(COUNTA(S317:V317)=0,0,1),0)</f>
        <v>0</v>
      </c>
      <c r="BI247" s="1">
        <f>IF(OR(CNGE_2026_M4_Secc1!DD70=0,CNGE_2026_M4_Secc1!DD70=1),IF(COUNTA(W317:Z317)=0,0,1),0)</f>
        <v>0</v>
      </c>
      <c r="BJ247" s="1">
        <f>IF(OR(CNGE_2026_M4_Secc1!DE70=0,CNGE_2026_M4_Secc1!DE70=1),IF(COUNTA(AA317:AD317)=0,0,1),0)</f>
        <v>0</v>
      </c>
      <c r="BK247" s="1">
        <f>IF(OR(CNGE_2026_M4_Secc1!DF70=0,CNGE_2026_M4_Secc1!DF70=1),IF(COUNTA(O386:R386)=0,0,1),0)</f>
        <v>0</v>
      </c>
      <c r="BL247" s="1">
        <f>IF(OR(CNGE_2026_M4_Secc1!DG70=0,CNGE_2026_M4_Secc1!DG70=1),IF(COUNTA(S386:V386)=0,0,1),0)</f>
        <v>0</v>
      </c>
      <c r="BM247" s="1">
        <f>IF(OR(CNGE_2026_M4_Secc1!DH70=0,CNGE_2026_M4_Secc1!DH70=1),IF(COUNTA(W386:Z386)=0,0,1),0)</f>
        <v>0</v>
      </c>
      <c r="BN247" s="1">
        <f>IF(OR(CNGE_2026_M4_Secc1!DI70=0,CNGE_2026_M4_Secc1!DI70=1),IF(COUNTA(AA386:AD386)=0,0,1),0)</f>
        <v>0</v>
      </c>
      <c r="CA247" s="31">
        <f t="shared" si="60"/>
        <v>0</v>
      </c>
      <c r="CB247" s="31">
        <f t="shared" si="61"/>
        <v>0</v>
      </c>
      <c r="CC247" s="31">
        <f t="shared" si="62"/>
        <v>0</v>
      </c>
      <c r="CD247" s="31">
        <f t="shared" si="17"/>
        <v>0</v>
      </c>
      <c r="CE247" s="31">
        <f t="shared" si="18"/>
        <v>0</v>
      </c>
      <c r="CF247" s="31">
        <f t="shared" si="19"/>
        <v>0</v>
      </c>
      <c r="CG247" s="31">
        <f t="shared" si="20"/>
        <v>0</v>
      </c>
      <c r="CH247" s="31">
        <f t="shared" si="21"/>
        <v>0</v>
      </c>
      <c r="CI247" s="31">
        <f t="shared" si="22"/>
        <v>0</v>
      </c>
      <c r="CJ247" s="31">
        <f t="shared" si="23"/>
        <v>0</v>
      </c>
      <c r="CK247" s="31">
        <f t="shared" si="24"/>
        <v>0</v>
      </c>
      <c r="CL247" s="31">
        <f t="shared" si="25"/>
        <v>0</v>
      </c>
      <c r="CM247" s="31">
        <f t="shared" si="26"/>
        <v>0</v>
      </c>
      <c r="CN247" s="31">
        <f t="shared" si="63"/>
        <v>0</v>
      </c>
      <c r="CO247" s="31">
        <f t="shared" si="64"/>
        <v>0</v>
      </c>
      <c r="CP247" s="31">
        <f t="shared" si="65"/>
        <v>0</v>
      </c>
      <c r="CQ247" s="31">
        <f t="shared" si="27"/>
        <v>0</v>
      </c>
      <c r="CR247" s="31">
        <f t="shared" si="28"/>
        <v>0</v>
      </c>
      <c r="CS247" s="31">
        <f t="shared" si="29"/>
        <v>0</v>
      </c>
      <c r="CT247" s="31">
        <f t="shared" si="30"/>
        <v>0</v>
      </c>
      <c r="CU247" s="31">
        <f t="shared" si="31"/>
        <v>0</v>
      </c>
      <c r="CV247" s="31">
        <f t="shared" si="32"/>
        <v>0</v>
      </c>
      <c r="CW247" s="31">
        <f t="shared" si="33"/>
        <v>0</v>
      </c>
      <c r="CX247" s="31">
        <f t="shared" si="34"/>
        <v>0</v>
      </c>
      <c r="CY247" s="31">
        <f t="shared" si="35"/>
        <v>0</v>
      </c>
      <c r="CZ247" s="31">
        <f t="shared" si="36"/>
        <v>0</v>
      </c>
      <c r="DA247" s="31">
        <f t="shared" si="66"/>
        <v>0</v>
      </c>
      <c r="DB247" s="31">
        <f t="shared" si="67"/>
        <v>0</v>
      </c>
      <c r="DC247" s="31">
        <f t="shared" si="68"/>
        <v>0</v>
      </c>
      <c r="DD247" s="31">
        <f t="shared" si="37"/>
        <v>0</v>
      </c>
      <c r="DE247" s="31">
        <f t="shared" si="38"/>
        <v>0</v>
      </c>
      <c r="DF247" s="31">
        <f t="shared" si="39"/>
        <v>0</v>
      </c>
      <c r="DG247" s="31">
        <f t="shared" si="40"/>
        <v>0</v>
      </c>
      <c r="DH247" s="31">
        <f t="shared" si="41"/>
        <v>0</v>
      </c>
      <c r="DI247" s="31">
        <f t="shared" si="42"/>
        <v>0</v>
      </c>
      <c r="DJ247" s="31">
        <f t="shared" si="43"/>
        <v>0</v>
      </c>
      <c r="DK247" s="31">
        <f t="shared" si="44"/>
        <v>0</v>
      </c>
      <c r="DL247" s="31">
        <f t="shared" si="45"/>
        <v>0</v>
      </c>
      <c r="DM247" s="31">
        <f t="shared" si="46"/>
        <v>0</v>
      </c>
      <c r="DN247" s="31">
        <f t="shared" si="69"/>
        <v>0</v>
      </c>
      <c r="DO247" s="31">
        <f t="shared" si="70"/>
        <v>0</v>
      </c>
      <c r="DP247" s="31">
        <f t="shared" si="71"/>
        <v>0</v>
      </c>
      <c r="DQ247" s="31">
        <f t="shared" si="47"/>
        <v>0</v>
      </c>
      <c r="DR247" s="31">
        <f t="shared" si="48"/>
        <v>0</v>
      </c>
      <c r="DS247" s="31">
        <f t="shared" si="49"/>
        <v>0</v>
      </c>
      <c r="DT247" s="31">
        <f t="shared" si="50"/>
        <v>0</v>
      </c>
      <c r="DU247" s="31">
        <f t="shared" si="51"/>
        <v>0</v>
      </c>
      <c r="DV247" s="31">
        <f t="shared" si="52"/>
        <v>0</v>
      </c>
      <c r="DW247" s="31">
        <f t="shared" si="53"/>
        <v>0</v>
      </c>
      <c r="DX247" s="31">
        <f t="shared" si="54"/>
        <v>0</v>
      </c>
      <c r="DY247" s="31">
        <f t="shared" si="55"/>
        <v>0</v>
      </c>
      <c r="DZ247" s="31">
        <f t="shared" si="56"/>
        <v>0</v>
      </c>
      <c r="EB247" s="1">
        <f t="shared" si="72"/>
        <v>0</v>
      </c>
      <c r="EF247"/>
      <c r="EG247"/>
      <c r="EH247"/>
      <c r="EI247"/>
      <c r="EJ247"/>
      <c r="EK247"/>
      <c r="EL247"/>
      <c r="EM247"/>
      <c r="EN247"/>
      <c r="EO247"/>
      <c r="EP247"/>
      <c r="EQ247"/>
      <c r="ER247"/>
      <c r="ES247"/>
      <c r="ET247"/>
      <c r="EU247"/>
      <c r="EV247"/>
      <c r="EW247"/>
      <c r="EX247"/>
      <c r="EY247"/>
    </row>
    <row r="248" spans="1:167" ht="15" customHeight="1">
      <c r="A248" s="25"/>
      <c r="B248" s="52"/>
      <c r="C248" s="55" t="s">
        <v>5048</v>
      </c>
      <c r="D248" s="817" t="str">
        <f>IF(CNGE_2026_M4_Secc1!D70="","",CNGE_2026_M4_Secc1!D70)</f>
        <v/>
      </c>
      <c r="E248" s="757"/>
      <c r="F248" s="757"/>
      <c r="G248" s="757"/>
      <c r="H248" s="757"/>
      <c r="I248" s="757"/>
      <c r="J248" s="758"/>
      <c r="K248" s="439"/>
      <c r="L248" s="439"/>
      <c r="M248" s="439"/>
      <c r="N248" s="439"/>
      <c r="O248" s="439"/>
      <c r="P248" s="439"/>
      <c r="Q248" s="439"/>
      <c r="R248" s="439"/>
      <c r="S248" s="439"/>
      <c r="T248" s="439"/>
      <c r="U248" s="439"/>
      <c r="V248" s="439"/>
      <c r="W248" s="439"/>
      <c r="X248" s="439"/>
      <c r="Y248" s="439"/>
      <c r="Z248" s="439"/>
      <c r="AA248" s="439"/>
      <c r="AB248" s="439"/>
      <c r="AC248" s="439"/>
      <c r="AD248" s="439"/>
      <c r="AG248" s="1">
        <f>IF(AND(CNGE_2026_M4_Secc1!$N70&lt;&gt;1,CNGE_2026_M4_Secc1!$N70&lt;&gt;""),IF(SUM(COUNTBLANK(D248:AD248),COUNTBLANK(O317:AD317),COUNTBLANK(O386:AD386))&lt;=(AK248+6),0,1),0)</f>
        <v>0</v>
      </c>
      <c r="AH248" s="176">
        <f t="shared" si="57"/>
        <v>0</v>
      </c>
      <c r="AI248" s="177" t="str">
        <f>IF(AH248=0,"",
IF(SUM($AH$220:AH248)=1,AJ248,
IF($AH$282&gt;SUM($AH$220:AH248),_xlfn.CONCAT(", ",AJ248),
IF($AH$282=SUM($AH$220:AH248),_xlfn.CONCAT(" y ",AJ248)))))</f>
        <v/>
      </c>
      <c r="AJ248" s="55">
        <v>28</v>
      </c>
      <c r="AK248" s="1">
        <f t="shared" si="73"/>
        <v>52</v>
      </c>
      <c r="AL248" s="1">
        <f t="shared" si="58"/>
        <v>13</v>
      </c>
      <c r="AM248" s="1">
        <f t="shared" si="75"/>
        <v>0</v>
      </c>
      <c r="AN248" s="1">
        <f>IF(OR(CNGE_2026_M4_Secc1!$N70=1,CNGE_2026_M4_Secc1!$N70=""),IF(COUNTA(K248:AD248,O317:AD317,O386:AD386)=0,0,1),0)</f>
        <v>0</v>
      </c>
      <c r="AO248" s="1">
        <f t="shared" si="16"/>
        <v>0</v>
      </c>
      <c r="AP248" s="1">
        <f>IF(OR(CNGE_2026_M4_Secc1!CX71=0,CNGE_2026_M4_Secc1!CX71=1),IF(OR($AL249=13,BO$222=1),3,4),0)</f>
        <v>3</v>
      </c>
      <c r="AQ248" s="1">
        <f>IF(OR(CNGE_2026_M4_Secc1!CY71=0,CNGE_2026_M4_Secc1!CY71=1),IF(OR($AL249=13,BP$222=1),3,4),0)</f>
        <v>3</v>
      </c>
      <c r="AR248" s="1">
        <f>IF(OR(CNGE_2026_M4_Secc1!CZ71=0,CNGE_2026_M4_Secc1!CZ71=1),IF(OR($AL249=13,BQ$222=1),3,4),0)</f>
        <v>3</v>
      </c>
      <c r="AS248" s="1">
        <f>IF(OR(CNGE_2026_M4_Secc1!DA71=0,CNGE_2026_M4_Secc1!DA71=1),IF(OR($AL249=13,BR$222=1),3,4),0)</f>
        <v>3</v>
      </c>
      <c r="AT248" s="1">
        <f>IF(OR(CNGE_2026_M4_Secc1!DB71=0,CNGE_2026_M4_Secc1!DB71=1),IF(OR($AL249=13,BS$222=1),3,4),0)</f>
        <v>3</v>
      </c>
      <c r="AU248" s="1">
        <f>IF(OR(CNGE_2026_M4_Secc1!DC71=0,CNGE_2026_M4_Secc1!DC71=1),IF(OR($AL249=13,BT$222=1),3,4),0)</f>
        <v>3</v>
      </c>
      <c r="AV248" s="1">
        <f>IF(OR(CNGE_2026_M4_Secc1!DD71=0,CNGE_2026_M4_Secc1!DD71=1),IF(OR($AL249=13,BU$222=1),3,4),0)</f>
        <v>3</v>
      </c>
      <c r="AW248" s="1">
        <f>IF(OR(CNGE_2026_M4_Secc1!DE71=0,CNGE_2026_M4_Secc1!DE71=1),IF(OR($AL249=13,BV$222=1),3,4),0)</f>
        <v>3</v>
      </c>
      <c r="AX248" s="1">
        <f>IF(OR(CNGE_2026_M4_Secc1!DF71=0,CNGE_2026_M4_Secc1!DF71=1),IF(OR($AL249=13,BW$222=1),3,4),0)</f>
        <v>3</v>
      </c>
      <c r="AY248" s="1">
        <f>IF(OR(CNGE_2026_M4_Secc1!DG71=0,CNGE_2026_M4_Secc1!DG71=1),IF(OR($AL249=13,BX$222=1),3,4),0)</f>
        <v>3</v>
      </c>
      <c r="AZ248" s="1">
        <f>IF(OR(CNGE_2026_M4_Secc1!DH71=0,CNGE_2026_M4_Secc1!DH71=1),IF(OR($AL249=13,BY$222=1),3,4),0)</f>
        <v>3</v>
      </c>
      <c r="BA248" s="1">
        <f>IF(OR(CNGE_2026_M4_Secc1!DI71=0,CNGE_2026_M4_Secc1!DI71=1),IF(OR($AL249=13,BZ$222=1),3,4),0)</f>
        <v>3</v>
      </c>
      <c r="BB248" s="1">
        <f t="shared" si="59"/>
        <v>36</v>
      </c>
      <c r="BC248" s="1">
        <f>IF(OR(CNGE_2026_M4_Secc1!CX71=0,CNGE_2026_M4_Secc1!CX71=1),IF(COUNTA(O249:R249)=0,0,1),0)</f>
        <v>0</v>
      </c>
      <c r="BD248" s="1">
        <f>IF(OR(CNGE_2026_M4_Secc1!CY71=0,CNGE_2026_M4_Secc1!CY71=1),IF(COUNTA(S249:V249)=0,0,1),0)</f>
        <v>0</v>
      </c>
      <c r="BE248" s="1">
        <f>IF(OR(CNGE_2026_M4_Secc1!CZ71=0,CNGE_2026_M4_Secc1!CZ71=1),IF(COUNTA(W249:Z249)=0,0,1),0)</f>
        <v>0</v>
      </c>
      <c r="BF248" s="1">
        <f>IF(OR(CNGE_2026_M4_Secc1!DA71=0,CNGE_2026_M4_Secc1!DA71=1),IF(COUNTA(AA249:AD249)=0,0,1),0)</f>
        <v>0</v>
      </c>
      <c r="BG248" s="1">
        <f>IF(OR(CNGE_2026_M4_Secc1!DB71=0,CNGE_2026_M4_Secc1!DB71=1),IF(COUNTA(O318:R318)=0,0,1),0)</f>
        <v>0</v>
      </c>
      <c r="BH248" s="1">
        <f>IF(OR(CNGE_2026_M4_Secc1!DC71=0,CNGE_2026_M4_Secc1!DC71=1),IF(COUNTA(S318:V318)=0,0,1),0)</f>
        <v>0</v>
      </c>
      <c r="BI248" s="1">
        <f>IF(OR(CNGE_2026_M4_Secc1!DD71=0,CNGE_2026_M4_Secc1!DD71=1),IF(COUNTA(W318:Z318)=0,0,1),0)</f>
        <v>0</v>
      </c>
      <c r="BJ248" s="1">
        <f>IF(OR(CNGE_2026_M4_Secc1!DE71=0,CNGE_2026_M4_Secc1!DE71=1),IF(COUNTA(AA318:AD318)=0,0,1),0)</f>
        <v>0</v>
      </c>
      <c r="BK248" s="1">
        <f>IF(OR(CNGE_2026_M4_Secc1!DF71=0,CNGE_2026_M4_Secc1!DF71=1),IF(COUNTA(O387:R387)=0,0,1),0)</f>
        <v>0</v>
      </c>
      <c r="BL248" s="1">
        <f>IF(OR(CNGE_2026_M4_Secc1!DG71=0,CNGE_2026_M4_Secc1!DG71=1),IF(COUNTA(S387:V387)=0,0,1),0)</f>
        <v>0</v>
      </c>
      <c r="BM248" s="1">
        <f>IF(OR(CNGE_2026_M4_Secc1!DH71=0,CNGE_2026_M4_Secc1!DH71=1),IF(COUNTA(W387:Z387)=0,0,1),0)</f>
        <v>0</v>
      </c>
      <c r="BN248" s="1">
        <f>IF(OR(CNGE_2026_M4_Secc1!DI71=0,CNGE_2026_M4_Secc1!DI71=1),IF(COUNTA(AA387:AD387)=0,0,1),0)</f>
        <v>0</v>
      </c>
      <c r="CA248" s="31">
        <f t="shared" si="60"/>
        <v>0</v>
      </c>
      <c r="CB248" s="31">
        <f t="shared" si="61"/>
        <v>0</v>
      </c>
      <c r="CC248" s="31">
        <f t="shared" si="62"/>
        <v>0</v>
      </c>
      <c r="CD248" s="31">
        <f t="shared" si="17"/>
        <v>0</v>
      </c>
      <c r="CE248" s="31">
        <f t="shared" si="18"/>
        <v>0</v>
      </c>
      <c r="CF248" s="31">
        <f t="shared" si="19"/>
        <v>0</v>
      </c>
      <c r="CG248" s="31">
        <f t="shared" si="20"/>
        <v>0</v>
      </c>
      <c r="CH248" s="31">
        <f t="shared" si="21"/>
        <v>0</v>
      </c>
      <c r="CI248" s="31">
        <f t="shared" si="22"/>
        <v>0</v>
      </c>
      <c r="CJ248" s="31">
        <f t="shared" si="23"/>
        <v>0</v>
      </c>
      <c r="CK248" s="31">
        <f t="shared" si="24"/>
        <v>0</v>
      </c>
      <c r="CL248" s="31">
        <f t="shared" si="25"/>
        <v>0</v>
      </c>
      <c r="CM248" s="31">
        <f t="shared" si="26"/>
        <v>0</v>
      </c>
      <c r="CN248" s="31">
        <f t="shared" si="63"/>
        <v>0</v>
      </c>
      <c r="CO248" s="31">
        <f t="shared" si="64"/>
        <v>0</v>
      </c>
      <c r="CP248" s="31">
        <f t="shared" si="65"/>
        <v>0</v>
      </c>
      <c r="CQ248" s="31">
        <f t="shared" si="27"/>
        <v>0</v>
      </c>
      <c r="CR248" s="31">
        <f t="shared" si="28"/>
        <v>0</v>
      </c>
      <c r="CS248" s="31">
        <f t="shared" si="29"/>
        <v>0</v>
      </c>
      <c r="CT248" s="31">
        <f t="shared" si="30"/>
        <v>0</v>
      </c>
      <c r="CU248" s="31">
        <f t="shared" si="31"/>
        <v>0</v>
      </c>
      <c r="CV248" s="31">
        <f t="shared" si="32"/>
        <v>0</v>
      </c>
      <c r="CW248" s="31">
        <f t="shared" si="33"/>
        <v>0</v>
      </c>
      <c r="CX248" s="31">
        <f t="shared" si="34"/>
        <v>0</v>
      </c>
      <c r="CY248" s="31">
        <f t="shared" si="35"/>
        <v>0</v>
      </c>
      <c r="CZ248" s="31">
        <f t="shared" si="36"/>
        <v>0</v>
      </c>
      <c r="DA248" s="31">
        <f t="shared" si="66"/>
        <v>0</v>
      </c>
      <c r="DB248" s="31">
        <f t="shared" si="67"/>
        <v>0</v>
      </c>
      <c r="DC248" s="31">
        <f t="shared" si="68"/>
        <v>0</v>
      </c>
      <c r="DD248" s="31">
        <f t="shared" si="37"/>
        <v>0</v>
      </c>
      <c r="DE248" s="31">
        <f t="shared" si="38"/>
        <v>0</v>
      </c>
      <c r="DF248" s="31">
        <f t="shared" si="39"/>
        <v>0</v>
      </c>
      <c r="DG248" s="31">
        <f t="shared" si="40"/>
        <v>0</v>
      </c>
      <c r="DH248" s="31">
        <f t="shared" si="41"/>
        <v>0</v>
      </c>
      <c r="DI248" s="31">
        <f t="shared" si="42"/>
        <v>0</v>
      </c>
      <c r="DJ248" s="31">
        <f t="shared" si="43"/>
        <v>0</v>
      </c>
      <c r="DK248" s="31">
        <f t="shared" si="44"/>
        <v>0</v>
      </c>
      <c r="DL248" s="31">
        <f t="shared" si="45"/>
        <v>0</v>
      </c>
      <c r="DM248" s="31">
        <f t="shared" si="46"/>
        <v>0</v>
      </c>
      <c r="DN248" s="31">
        <f t="shared" si="69"/>
        <v>0</v>
      </c>
      <c r="DO248" s="31">
        <f t="shared" si="70"/>
        <v>0</v>
      </c>
      <c r="DP248" s="31">
        <f t="shared" si="71"/>
        <v>0</v>
      </c>
      <c r="DQ248" s="31">
        <f t="shared" si="47"/>
        <v>0</v>
      </c>
      <c r="DR248" s="31">
        <f t="shared" si="48"/>
        <v>0</v>
      </c>
      <c r="DS248" s="31">
        <f t="shared" si="49"/>
        <v>0</v>
      </c>
      <c r="DT248" s="31">
        <f t="shared" si="50"/>
        <v>0</v>
      </c>
      <c r="DU248" s="31">
        <f t="shared" si="51"/>
        <v>0</v>
      </c>
      <c r="DV248" s="31">
        <f t="shared" si="52"/>
        <v>0</v>
      </c>
      <c r="DW248" s="31">
        <f t="shared" si="53"/>
        <v>0</v>
      </c>
      <c r="DX248" s="31">
        <f t="shared" si="54"/>
        <v>0</v>
      </c>
      <c r="DY248" s="31">
        <f t="shared" si="55"/>
        <v>0</v>
      </c>
      <c r="DZ248" s="31">
        <f t="shared" si="56"/>
        <v>0</v>
      </c>
      <c r="EB248" s="1">
        <f t="shared" si="72"/>
        <v>0</v>
      </c>
      <c r="EF248"/>
      <c r="EG248"/>
      <c r="EH248"/>
      <c r="EI248"/>
      <c r="EJ248"/>
      <c r="EK248"/>
      <c r="EL248"/>
      <c r="EM248"/>
      <c r="EN248"/>
      <c r="EO248"/>
      <c r="EP248"/>
      <c r="EQ248"/>
      <c r="ER248"/>
      <c r="ES248"/>
      <c r="ET248"/>
      <c r="EU248"/>
      <c r="EV248"/>
      <c r="EW248"/>
      <c r="EX248"/>
      <c r="EY248"/>
    </row>
    <row r="249" spans="1:167" ht="15" customHeight="1">
      <c r="A249" s="25"/>
      <c r="B249" s="52"/>
      <c r="C249" s="55" t="s">
        <v>5049</v>
      </c>
      <c r="D249" s="817" t="str">
        <f>IF(CNGE_2026_M4_Secc1!D71="","",CNGE_2026_M4_Secc1!D71)</f>
        <v/>
      </c>
      <c r="E249" s="757"/>
      <c r="F249" s="757"/>
      <c r="G249" s="757"/>
      <c r="H249" s="757"/>
      <c r="I249" s="757"/>
      <c r="J249" s="758"/>
      <c r="K249" s="439"/>
      <c r="L249" s="439"/>
      <c r="M249" s="439"/>
      <c r="N249" s="439"/>
      <c r="O249" s="439"/>
      <c r="P249" s="439"/>
      <c r="Q249" s="439"/>
      <c r="R249" s="439"/>
      <c r="S249" s="439"/>
      <c r="T249" s="439"/>
      <c r="U249" s="439"/>
      <c r="V249" s="439"/>
      <c r="W249" s="439"/>
      <c r="X249" s="439"/>
      <c r="Y249" s="439"/>
      <c r="Z249" s="439"/>
      <c r="AA249" s="439"/>
      <c r="AB249" s="439"/>
      <c r="AC249" s="439"/>
      <c r="AD249" s="439"/>
      <c r="AG249" s="1">
        <f>IF(AND(CNGE_2026_M4_Secc1!$N71&lt;&gt;1,CNGE_2026_M4_Secc1!$N71&lt;&gt;""),IF(SUM(COUNTBLANK(D249:AD249),COUNTBLANK(O318:AD318),COUNTBLANK(O387:AD387))&lt;=(AK249+6),0,1),0)</f>
        <v>0</v>
      </c>
      <c r="AH249" s="176">
        <f t="shared" si="57"/>
        <v>0</v>
      </c>
      <c r="AI249" s="177" t="str">
        <f>IF(AH249=0,"",
IF(SUM($AH$220:AH249)=1,AJ249,
IF($AH$282&gt;SUM($AH$220:AH249),_xlfn.CONCAT(", ",AJ249),
IF($AH$282=SUM($AH$220:AH249),_xlfn.CONCAT(" y ",AJ249)))))</f>
        <v/>
      </c>
      <c r="AJ249" s="55">
        <v>29</v>
      </c>
      <c r="AK249" s="1">
        <f t="shared" si="73"/>
        <v>52</v>
      </c>
      <c r="AL249" s="1">
        <f t="shared" si="58"/>
        <v>13</v>
      </c>
      <c r="AM249" s="1">
        <f t="shared" si="75"/>
        <v>0</v>
      </c>
      <c r="AN249" s="1">
        <f>IF(OR(CNGE_2026_M4_Secc1!$N71=1,CNGE_2026_M4_Secc1!$N71=""),IF(COUNTA(K249:AD249,O318:AD318,O387:AD387)=0,0,1),0)</f>
        <v>0</v>
      </c>
      <c r="AO249" s="1">
        <f t="shared" si="16"/>
        <v>0</v>
      </c>
      <c r="AP249" s="1">
        <f>IF(OR(CNGE_2026_M4_Secc1!CX72=0,CNGE_2026_M4_Secc1!CX72=1),IF(OR($AL250=13,BO$222=1),3,4),0)</f>
        <v>3</v>
      </c>
      <c r="AQ249" s="1">
        <f>IF(OR(CNGE_2026_M4_Secc1!CY72=0,CNGE_2026_M4_Secc1!CY72=1),IF(OR($AL250=13,BP$222=1),3,4),0)</f>
        <v>3</v>
      </c>
      <c r="AR249" s="1">
        <f>IF(OR(CNGE_2026_M4_Secc1!CZ72=0,CNGE_2026_M4_Secc1!CZ72=1),IF(OR($AL250=13,BQ$222=1),3,4),0)</f>
        <v>3</v>
      </c>
      <c r="AS249" s="1">
        <f>IF(OR(CNGE_2026_M4_Secc1!DA72=0,CNGE_2026_M4_Secc1!DA72=1),IF(OR($AL250=13,BR$222=1),3,4),0)</f>
        <v>3</v>
      </c>
      <c r="AT249" s="1">
        <f>IF(OR(CNGE_2026_M4_Secc1!DB72=0,CNGE_2026_M4_Secc1!DB72=1),IF(OR($AL250=13,BS$222=1),3,4),0)</f>
        <v>3</v>
      </c>
      <c r="AU249" s="1">
        <f>IF(OR(CNGE_2026_M4_Secc1!DC72=0,CNGE_2026_M4_Secc1!DC72=1),IF(OR($AL250=13,BT$222=1),3,4),0)</f>
        <v>3</v>
      </c>
      <c r="AV249" s="1">
        <f>IF(OR(CNGE_2026_M4_Secc1!DD72=0,CNGE_2026_M4_Secc1!DD72=1),IF(OR($AL250=13,BU$222=1),3,4),0)</f>
        <v>3</v>
      </c>
      <c r="AW249" s="1">
        <f>IF(OR(CNGE_2026_M4_Secc1!DE72=0,CNGE_2026_M4_Secc1!DE72=1),IF(OR($AL250=13,BV$222=1),3,4),0)</f>
        <v>3</v>
      </c>
      <c r="AX249" s="1">
        <f>IF(OR(CNGE_2026_M4_Secc1!DF72=0,CNGE_2026_M4_Secc1!DF72=1),IF(OR($AL250=13,BW$222=1),3,4),0)</f>
        <v>3</v>
      </c>
      <c r="AY249" s="1">
        <f>IF(OR(CNGE_2026_M4_Secc1!DG72=0,CNGE_2026_M4_Secc1!DG72=1),IF(OR($AL250=13,BX$222=1),3,4),0)</f>
        <v>3</v>
      </c>
      <c r="AZ249" s="1">
        <f>IF(OR(CNGE_2026_M4_Secc1!DH72=0,CNGE_2026_M4_Secc1!DH72=1),IF(OR($AL250=13,BY$222=1),3,4),0)</f>
        <v>3</v>
      </c>
      <c r="BA249" s="1">
        <f>IF(OR(CNGE_2026_M4_Secc1!DI72=0,CNGE_2026_M4_Secc1!DI72=1),IF(OR($AL250=13,BZ$222=1),3,4),0)</f>
        <v>3</v>
      </c>
      <c r="BB249" s="1">
        <f t="shared" si="59"/>
        <v>36</v>
      </c>
      <c r="BC249" s="1">
        <f>IF(OR(CNGE_2026_M4_Secc1!CX72=0,CNGE_2026_M4_Secc1!CX72=1),IF(COUNTA(O250:R250)=0,0,1),0)</f>
        <v>0</v>
      </c>
      <c r="BD249" s="1">
        <f>IF(OR(CNGE_2026_M4_Secc1!CY72=0,CNGE_2026_M4_Secc1!CY72=1),IF(COUNTA(S250:V250)=0,0,1),0)</f>
        <v>0</v>
      </c>
      <c r="BE249" s="1">
        <f>IF(OR(CNGE_2026_M4_Secc1!CZ72=0,CNGE_2026_M4_Secc1!CZ72=1),IF(COUNTA(W250:Z250)=0,0,1),0)</f>
        <v>0</v>
      </c>
      <c r="BF249" s="1">
        <f>IF(OR(CNGE_2026_M4_Secc1!DA72=0,CNGE_2026_M4_Secc1!DA72=1),IF(COUNTA(AA250:AD250)=0,0,1),0)</f>
        <v>0</v>
      </c>
      <c r="BG249" s="1">
        <f>IF(OR(CNGE_2026_M4_Secc1!DB72=0,CNGE_2026_M4_Secc1!DB72=1),IF(COUNTA(O319:R319)=0,0,1),0)</f>
        <v>0</v>
      </c>
      <c r="BH249" s="1">
        <f>IF(OR(CNGE_2026_M4_Secc1!DC72=0,CNGE_2026_M4_Secc1!DC72=1),IF(COUNTA(S319:V319)=0,0,1),0)</f>
        <v>0</v>
      </c>
      <c r="BI249" s="1">
        <f>IF(OR(CNGE_2026_M4_Secc1!DD72=0,CNGE_2026_M4_Secc1!DD72=1),IF(COUNTA(W319:Z319)=0,0,1),0)</f>
        <v>0</v>
      </c>
      <c r="BJ249" s="1">
        <f>IF(OR(CNGE_2026_M4_Secc1!DE72=0,CNGE_2026_M4_Secc1!DE72=1),IF(COUNTA(AA319:AD319)=0,0,1),0)</f>
        <v>0</v>
      </c>
      <c r="BK249" s="1">
        <f>IF(OR(CNGE_2026_M4_Secc1!DF72=0,CNGE_2026_M4_Secc1!DF72=1),IF(COUNTA(O388:R388)=0,0,1),0)</f>
        <v>0</v>
      </c>
      <c r="BL249" s="1">
        <f>IF(OR(CNGE_2026_M4_Secc1!DG72=0,CNGE_2026_M4_Secc1!DG72=1),IF(COUNTA(S388:V388)=0,0,1),0)</f>
        <v>0</v>
      </c>
      <c r="BM249" s="1">
        <f>IF(OR(CNGE_2026_M4_Secc1!DH72=0,CNGE_2026_M4_Secc1!DH72=1),IF(COUNTA(W388:Z388)=0,0,1),0)</f>
        <v>0</v>
      </c>
      <c r="BN249" s="1">
        <f>IF(OR(CNGE_2026_M4_Secc1!DI72=0,CNGE_2026_M4_Secc1!DI72=1),IF(COUNTA(AA388:AD388)=0,0,1),0)</f>
        <v>0</v>
      </c>
      <c r="CA249" s="31">
        <f t="shared" si="60"/>
        <v>0</v>
      </c>
      <c r="CB249" s="31">
        <f t="shared" si="61"/>
        <v>0</v>
      </c>
      <c r="CC249" s="31">
        <f t="shared" si="62"/>
        <v>0</v>
      </c>
      <c r="CD249" s="31">
        <f t="shared" si="17"/>
        <v>0</v>
      </c>
      <c r="CE249" s="31">
        <f t="shared" si="18"/>
        <v>0</v>
      </c>
      <c r="CF249" s="31">
        <f t="shared" si="19"/>
        <v>0</v>
      </c>
      <c r="CG249" s="31">
        <f t="shared" si="20"/>
        <v>0</v>
      </c>
      <c r="CH249" s="31">
        <f t="shared" si="21"/>
        <v>0</v>
      </c>
      <c r="CI249" s="31">
        <f t="shared" si="22"/>
        <v>0</v>
      </c>
      <c r="CJ249" s="31">
        <f t="shared" si="23"/>
        <v>0</v>
      </c>
      <c r="CK249" s="31">
        <f t="shared" si="24"/>
        <v>0</v>
      </c>
      <c r="CL249" s="31">
        <f t="shared" si="25"/>
        <v>0</v>
      </c>
      <c r="CM249" s="31">
        <f t="shared" si="26"/>
        <v>0</v>
      </c>
      <c r="CN249" s="31">
        <f t="shared" si="63"/>
        <v>0</v>
      </c>
      <c r="CO249" s="31">
        <f t="shared" si="64"/>
        <v>0</v>
      </c>
      <c r="CP249" s="31">
        <f t="shared" si="65"/>
        <v>0</v>
      </c>
      <c r="CQ249" s="31">
        <f t="shared" si="27"/>
        <v>0</v>
      </c>
      <c r="CR249" s="31">
        <f t="shared" si="28"/>
        <v>0</v>
      </c>
      <c r="CS249" s="31">
        <f t="shared" si="29"/>
        <v>0</v>
      </c>
      <c r="CT249" s="31">
        <f t="shared" si="30"/>
        <v>0</v>
      </c>
      <c r="CU249" s="31">
        <f t="shared" si="31"/>
        <v>0</v>
      </c>
      <c r="CV249" s="31">
        <f t="shared" si="32"/>
        <v>0</v>
      </c>
      <c r="CW249" s="31">
        <f t="shared" si="33"/>
        <v>0</v>
      </c>
      <c r="CX249" s="31">
        <f t="shared" si="34"/>
        <v>0</v>
      </c>
      <c r="CY249" s="31">
        <f t="shared" si="35"/>
        <v>0</v>
      </c>
      <c r="CZ249" s="31">
        <f t="shared" si="36"/>
        <v>0</v>
      </c>
      <c r="DA249" s="31">
        <f t="shared" si="66"/>
        <v>0</v>
      </c>
      <c r="DB249" s="31">
        <f t="shared" si="67"/>
        <v>0</v>
      </c>
      <c r="DC249" s="31">
        <f t="shared" si="68"/>
        <v>0</v>
      </c>
      <c r="DD249" s="31">
        <f t="shared" si="37"/>
        <v>0</v>
      </c>
      <c r="DE249" s="31">
        <f t="shared" si="38"/>
        <v>0</v>
      </c>
      <c r="DF249" s="31">
        <f t="shared" si="39"/>
        <v>0</v>
      </c>
      <c r="DG249" s="31">
        <f t="shared" si="40"/>
        <v>0</v>
      </c>
      <c r="DH249" s="31">
        <f t="shared" si="41"/>
        <v>0</v>
      </c>
      <c r="DI249" s="31">
        <f t="shared" si="42"/>
        <v>0</v>
      </c>
      <c r="DJ249" s="31">
        <f t="shared" si="43"/>
        <v>0</v>
      </c>
      <c r="DK249" s="31">
        <f t="shared" si="44"/>
        <v>0</v>
      </c>
      <c r="DL249" s="31">
        <f t="shared" si="45"/>
        <v>0</v>
      </c>
      <c r="DM249" s="31">
        <f t="shared" si="46"/>
        <v>0</v>
      </c>
      <c r="DN249" s="31">
        <f t="shared" si="69"/>
        <v>0</v>
      </c>
      <c r="DO249" s="31">
        <f t="shared" si="70"/>
        <v>0</v>
      </c>
      <c r="DP249" s="31">
        <f t="shared" si="71"/>
        <v>0</v>
      </c>
      <c r="DQ249" s="31">
        <f t="shared" si="47"/>
        <v>0</v>
      </c>
      <c r="DR249" s="31">
        <f t="shared" si="48"/>
        <v>0</v>
      </c>
      <c r="DS249" s="31">
        <f t="shared" si="49"/>
        <v>0</v>
      </c>
      <c r="DT249" s="31">
        <f t="shared" si="50"/>
        <v>0</v>
      </c>
      <c r="DU249" s="31">
        <f t="shared" si="51"/>
        <v>0</v>
      </c>
      <c r="DV249" s="31">
        <f t="shared" si="52"/>
        <v>0</v>
      </c>
      <c r="DW249" s="31">
        <f t="shared" si="53"/>
        <v>0</v>
      </c>
      <c r="DX249" s="31">
        <f t="shared" si="54"/>
        <v>0</v>
      </c>
      <c r="DY249" s="31">
        <f t="shared" si="55"/>
        <v>0</v>
      </c>
      <c r="DZ249" s="31">
        <f t="shared" si="56"/>
        <v>0</v>
      </c>
      <c r="EB249" s="1">
        <f t="shared" si="72"/>
        <v>0</v>
      </c>
      <c r="EF249"/>
      <c r="EG249"/>
      <c r="EH249"/>
      <c r="EI249"/>
      <c r="EJ249"/>
      <c r="EK249"/>
      <c r="EL249"/>
      <c r="EM249"/>
      <c r="EN249"/>
      <c r="EO249"/>
      <c r="EP249"/>
      <c r="EQ249"/>
      <c r="ER249"/>
      <c r="ES249"/>
      <c r="ET249"/>
      <c r="EU249"/>
      <c r="EV249"/>
      <c r="EW249"/>
      <c r="EX249"/>
      <c r="EY249"/>
    </row>
    <row r="250" spans="1:167" ht="15" customHeight="1">
      <c r="A250" s="25"/>
      <c r="B250" s="52"/>
      <c r="C250" s="55" t="s">
        <v>5050</v>
      </c>
      <c r="D250" s="817" t="str">
        <f>IF(CNGE_2026_M4_Secc1!D72="","",CNGE_2026_M4_Secc1!D72)</f>
        <v/>
      </c>
      <c r="E250" s="757"/>
      <c r="F250" s="757"/>
      <c r="G250" s="757"/>
      <c r="H250" s="757"/>
      <c r="I250" s="757"/>
      <c r="J250" s="758"/>
      <c r="K250" s="439"/>
      <c r="L250" s="439"/>
      <c r="M250" s="439"/>
      <c r="N250" s="439"/>
      <c r="O250" s="439"/>
      <c r="P250" s="439"/>
      <c r="Q250" s="439"/>
      <c r="R250" s="439"/>
      <c r="S250" s="439"/>
      <c r="T250" s="439"/>
      <c r="U250" s="439"/>
      <c r="V250" s="439"/>
      <c r="W250" s="439"/>
      <c r="X250" s="439"/>
      <c r="Y250" s="439"/>
      <c r="Z250" s="439"/>
      <c r="AA250" s="439"/>
      <c r="AB250" s="439"/>
      <c r="AC250" s="439"/>
      <c r="AD250" s="439"/>
      <c r="AG250" s="1">
        <f>IF(AND(CNGE_2026_M4_Secc1!$N72&lt;&gt;1,CNGE_2026_M4_Secc1!$N72&lt;&gt;""),IF(SUM(COUNTBLANK(D250:AD250),COUNTBLANK(O319:AD319),COUNTBLANK(O388:AD388))&lt;=(AK250+6),0,1),0)</f>
        <v>0</v>
      </c>
      <c r="AH250" s="176">
        <f t="shared" si="57"/>
        <v>0</v>
      </c>
      <c r="AI250" s="177" t="str">
        <f>IF(AH250=0,"",
IF(SUM($AH$220:AH250)=1,AJ250,
IF($AH$282&gt;SUM($AH$220:AH250),_xlfn.CONCAT(", ",AJ250),
IF($AH$282=SUM($AH$220:AH250),_xlfn.CONCAT(" y ",AJ250)))))</f>
        <v/>
      </c>
      <c r="AJ250" s="55">
        <v>30</v>
      </c>
      <c r="AK250" s="1">
        <f t="shared" si="73"/>
        <v>52</v>
      </c>
      <c r="AL250" s="1">
        <f t="shared" si="58"/>
        <v>13</v>
      </c>
      <c r="AM250" s="1">
        <f t="shared" si="75"/>
        <v>0</v>
      </c>
      <c r="AN250" s="1">
        <f>IF(OR(CNGE_2026_M4_Secc1!$N72=1,CNGE_2026_M4_Secc1!$N72=""),IF(COUNTA(K250:AD250,O319:AD319,O388:AD388)=0,0,1),0)</f>
        <v>0</v>
      </c>
      <c r="AO250" s="1">
        <f t="shared" si="16"/>
        <v>0</v>
      </c>
      <c r="AP250" s="1">
        <f>IF(OR(CNGE_2026_M4_Secc1!CX73=0,CNGE_2026_M4_Secc1!CX73=1),IF(OR($AL251=13,BO$222=1),3,4),0)</f>
        <v>3</v>
      </c>
      <c r="AQ250" s="1">
        <f>IF(OR(CNGE_2026_M4_Secc1!CY73=0,CNGE_2026_M4_Secc1!CY73=1),IF(OR($AL251=13,BP$222=1),3,4),0)</f>
        <v>3</v>
      </c>
      <c r="AR250" s="1">
        <f>IF(OR(CNGE_2026_M4_Secc1!CZ73=0,CNGE_2026_M4_Secc1!CZ73=1),IF(OR($AL251=13,BQ$222=1),3,4),0)</f>
        <v>3</v>
      </c>
      <c r="AS250" s="1">
        <f>IF(OR(CNGE_2026_M4_Secc1!DA73=0,CNGE_2026_M4_Secc1!DA73=1),IF(OR($AL251=13,BR$222=1),3,4),0)</f>
        <v>3</v>
      </c>
      <c r="AT250" s="1">
        <f>IF(OR(CNGE_2026_M4_Secc1!DB73=0,CNGE_2026_M4_Secc1!DB73=1),IF(OR($AL251=13,BS$222=1),3,4),0)</f>
        <v>3</v>
      </c>
      <c r="AU250" s="1">
        <f>IF(OR(CNGE_2026_M4_Secc1!DC73=0,CNGE_2026_M4_Secc1!DC73=1),IF(OR($AL251=13,BT$222=1),3,4),0)</f>
        <v>3</v>
      </c>
      <c r="AV250" s="1">
        <f>IF(OR(CNGE_2026_M4_Secc1!DD73=0,CNGE_2026_M4_Secc1!DD73=1),IF(OR($AL251=13,BU$222=1),3,4),0)</f>
        <v>3</v>
      </c>
      <c r="AW250" s="1">
        <f>IF(OR(CNGE_2026_M4_Secc1!DE73=0,CNGE_2026_M4_Secc1!DE73=1),IF(OR($AL251=13,BV$222=1),3,4),0)</f>
        <v>3</v>
      </c>
      <c r="AX250" s="1">
        <f>IF(OR(CNGE_2026_M4_Secc1!DF73=0,CNGE_2026_M4_Secc1!DF73=1),IF(OR($AL251=13,BW$222=1),3,4),0)</f>
        <v>3</v>
      </c>
      <c r="AY250" s="1">
        <f>IF(OR(CNGE_2026_M4_Secc1!DG73=0,CNGE_2026_M4_Secc1!DG73=1),IF(OR($AL251=13,BX$222=1),3,4),0)</f>
        <v>3</v>
      </c>
      <c r="AZ250" s="1">
        <f>IF(OR(CNGE_2026_M4_Secc1!DH73=0,CNGE_2026_M4_Secc1!DH73=1),IF(OR($AL251=13,BY$222=1),3,4),0)</f>
        <v>3</v>
      </c>
      <c r="BA250" s="1">
        <f>IF(OR(CNGE_2026_M4_Secc1!DI73=0,CNGE_2026_M4_Secc1!DI73=1),IF(OR($AL251=13,BZ$222=1),3,4),0)</f>
        <v>3</v>
      </c>
      <c r="BB250" s="1">
        <f t="shared" si="59"/>
        <v>36</v>
      </c>
      <c r="BC250" s="1">
        <f>IF(OR(CNGE_2026_M4_Secc1!CX73=0,CNGE_2026_M4_Secc1!CX73=1),IF(COUNTA(O251:R251)=0,0,1),0)</f>
        <v>0</v>
      </c>
      <c r="BD250" s="1">
        <f>IF(OR(CNGE_2026_M4_Secc1!CY73=0,CNGE_2026_M4_Secc1!CY73=1),IF(COUNTA(S251:V251)=0,0,1),0)</f>
        <v>0</v>
      </c>
      <c r="BE250" s="1">
        <f>IF(OR(CNGE_2026_M4_Secc1!CZ73=0,CNGE_2026_M4_Secc1!CZ73=1),IF(COUNTA(W251:Z251)=0,0,1),0)</f>
        <v>0</v>
      </c>
      <c r="BF250" s="1">
        <f>IF(OR(CNGE_2026_M4_Secc1!DA73=0,CNGE_2026_M4_Secc1!DA73=1),IF(COUNTA(AA251:AD251)=0,0,1),0)</f>
        <v>0</v>
      </c>
      <c r="BG250" s="1">
        <f>IF(OR(CNGE_2026_M4_Secc1!DB73=0,CNGE_2026_M4_Secc1!DB73=1),IF(COUNTA(O320:R320)=0,0,1),0)</f>
        <v>0</v>
      </c>
      <c r="BH250" s="1">
        <f>IF(OR(CNGE_2026_M4_Secc1!DC73=0,CNGE_2026_M4_Secc1!DC73=1),IF(COUNTA(S320:V320)=0,0,1),0)</f>
        <v>0</v>
      </c>
      <c r="BI250" s="1">
        <f>IF(OR(CNGE_2026_M4_Secc1!DD73=0,CNGE_2026_M4_Secc1!DD73=1),IF(COUNTA(W320:Z320)=0,0,1),0)</f>
        <v>0</v>
      </c>
      <c r="BJ250" s="1">
        <f>IF(OR(CNGE_2026_M4_Secc1!DE73=0,CNGE_2026_M4_Secc1!DE73=1),IF(COUNTA(AA320:AD320)=0,0,1),0)</f>
        <v>0</v>
      </c>
      <c r="BK250" s="1">
        <f>IF(OR(CNGE_2026_M4_Secc1!DF73=0,CNGE_2026_M4_Secc1!DF73=1),IF(COUNTA(O389:R389)=0,0,1),0)</f>
        <v>0</v>
      </c>
      <c r="BL250" s="1">
        <f>IF(OR(CNGE_2026_M4_Secc1!DG73=0,CNGE_2026_M4_Secc1!DG73=1),IF(COUNTA(S389:V389)=0,0,1),0)</f>
        <v>0</v>
      </c>
      <c r="BM250" s="1">
        <f>IF(OR(CNGE_2026_M4_Secc1!DH73=0,CNGE_2026_M4_Secc1!DH73=1),IF(COUNTA(W389:Z389)=0,0,1),0)</f>
        <v>0</v>
      </c>
      <c r="BN250" s="1">
        <f>IF(OR(CNGE_2026_M4_Secc1!DI73=0,CNGE_2026_M4_Secc1!DI73=1),IF(COUNTA(AA389:AD389)=0,0,1),0)</f>
        <v>0</v>
      </c>
      <c r="CA250" s="31">
        <f t="shared" si="60"/>
        <v>0</v>
      </c>
      <c r="CB250" s="31">
        <f t="shared" si="61"/>
        <v>0</v>
      </c>
      <c r="CC250" s="31">
        <f t="shared" si="62"/>
        <v>0</v>
      </c>
      <c r="CD250" s="31">
        <f t="shared" si="17"/>
        <v>0</v>
      </c>
      <c r="CE250" s="31">
        <f t="shared" si="18"/>
        <v>0</v>
      </c>
      <c r="CF250" s="31">
        <f t="shared" si="19"/>
        <v>0</v>
      </c>
      <c r="CG250" s="31">
        <f t="shared" si="20"/>
        <v>0</v>
      </c>
      <c r="CH250" s="31">
        <f t="shared" si="21"/>
        <v>0</v>
      </c>
      <c r="CI250" s="31">
        <f t="shared" si="22"/>
        <v>0</v>
      </c>
      <c r="CJ250" s="31">
        <f t="shared" si="23"/>
        <v>0</v>
      </c>
      <c r="CK250" s="31">
        <f t="shared" si="24"/>
        <v>0</v>
      </c>
      <c r="CL250" s="31">
        <f t="shared" si="25"/>
        <v>0</v>
      </c>
      <c r="CM250" s="31">
        <f t="shared" si="26"/>
        <v>0</v>
      </c>
      <c r="CN250" s="31">
        <f t="shared" si="63"/>
        <v>0</v>
      </c>
      <c r="CO250" s="31">
        <f t="shared" si="64"/>
        <v>0</v>
      </c>
      <c r="CP250" s="31">
        <f t="shared" si="65"/>
        <v>0</v>
      </c>
      <c r="CQ250" s="31">
        <f t="shared" si="27"/>
        <v>0</v>
      </c>
      <c r="CR250" s="31">
        <f t="shared" si="28"/>
        <v>0</v>
      </c>
      <c r="CS250" s="31">
        <f t="shared" si="29"/>
        <v>0</v>
      </c>
      <c r="CT250" s="31">
        <f t="shared" si="30"/>
        <v>0</v>
      </c>
      <c r="CU250" s="31">
        <f t="shared" si="31"/>
        <v>0</v>
      </c>
      <c r="CV250" s="31">
        <f t="shared" si="32"/>
        <v>0</v>
      </c>
      <c r="CW250" s="31">
        <f t="shared" si="33"/>
        <v>0</v>
      </c>
      <c r="CX250" s="31">
        <f t="shared" si="34"/>
        <v>0</v>
      </c>
      <c r="CY250" s="31">
        <f t="shared" si="35"/>
        <v>0</v>
      </c>
      <c r="CZ250" s="31">
        <f t="shared" si="36"/>
        <v>0</v>
      </c>
      <c r="DA250" s="31">
        <f t="shared" si="66"/>
        <v>0</v>
      </c>
      <c r="DB250" s="31">
        <f t="shared" si="67"/>
        <v>0</v>
      </c>
      <c r="DC250" s="31">
        <f t="shared" si="68"/>
        <v>0</v>
      </c>
      <c r="DD250" s="31">
        <f t="shared" si="37"/>
        <v>0</v>
      </c>
      <c r="DE250" s="31">
        <f t="shared" si="38"/>
        <v>0</v>
      </c>
      <c r="DF250" s="31">
        <f t="shared" si="39"/>
        <v>0</v>
      </c>
      <c r="DG250" s="31">
        <f t="shared" si="40"/>
        <v>0</v>
      </c>
      <c r="DH250" s="31">
        <f t="shared" si="41"/>
        <v>0</v>
      </c>
      <c r="DI250" s="31">
        <f t="shared" si="42"/>
        <v>0</v>
      </c>
      <c r="DJ250" s="31">
        <f t="shared" si="43"/>
        <v>0</v>
      </c>
      <c r="DK250" s="31">
        <f t="shared" si="44"/>
        <v>0</v>
      </c>
      <c r="DL250" s="31">
        <f t="shared" si="45"/>
        <v>0</v>
      </c>
      <c r="DM250" s="31">
        <f t="shared" si="46"/>
        <v>0</v>
      </c>
      <c r="DN250" s="31">
        <f t="shared" si="69"/>
        <v>0</v>
      </c>
      <c r="DO250" s="31">
        <f t="shared" si="70"/>
        <v>0</v>
      </c>
      <c r="DP250" s="31">
        <f t="shared" si="71"/>
        <v>0</v>
      </c>
      <c r="DQ250" s="31">
        <f t="shared" si="47"/>
        <v>0</v>
      </c>
      <c r="DR250" s="31">
        <f t="shared" si="48"/>
        <v>0</v>
      </c>
      <c r="DS250" s="31">
        <f t="shared" si="49"/>
        <v>0</v>
      </c>
      <c r="DT250" s="31">
        <f t="shared" si="50"/>
        <v>0</v>
      </c>
      <c r="DU250" s="31">
        <f t="shared" si="51"/>
        <v>0</v>
      </c>
      <c r="DV250" s="31">
        <f t="shared" si="52"/>
        <v>0</v>
      </c>
      <c r="DW250" s="31">
        <f t="shared" si="53"/>
        <v>0</v>
      </c>
      <c r="DX250" s="31">
        <f t="shared" si="54"/>
        <v>0</v>
      </c>
      <c r="DY250" s="31">
        <f t="shared" si="55"/>
        <v>0</v>
      </c>
      <c r="DZ250" s="31">
        <f t="shared" si="56"/>
        <v>0</v>
      </c>
      <c r="EB250" s="1">
        <f t="shared" si="72"/>
        <v>0</v>
      </c>
      <c r="EF250"/>
      <c r="EG250"/>
      <c r="EH250"/>
      <c r="EI250"/>
      <c r="EJ250"/>
      <c r="EK250"/>
      <c r="EL250"/>
      <c r="EM250"/>
      <c r="EN250"/>
      <c r="EO250"/>
      <c r="EP250"/>
      <c r="EQ250"/>
      <c r="ER250"/>
      <c r="ES250"/>
      <c r="ET250"/>
      <c r="EU250"/>
      <c r="EV250"/>
      <c r="EW250"/>
      <c r="EX250"/>
      <c r="EY250"/>
    </row>
    <row r="251" spans="1:167" ht="15" customHeight="1">
      <c r="A251" s="25"/>
      <c r="B251" s="52"/>
      <c r="C251" s="55" t="s">
        <v>5051</v>
      </c>
      <c r="D251" s="817" t="str">
        <f>IF(CNGE_2026_M4_Secc1!D73="","",CNGE_2026_M4_Secc1!D73)</f>
        <v/>
      </c>
      <c r="E251" s="757"/>
      <c r="F251" s="757"/>
      <c r="G251" s="757"/>
      <c r="H251" s="757"/>
      <c r="I251" s="757"/>
      <c r="J251" s="758"/>
      <c r="K251" s="439"/>
      <c r="L251" s="439"/>
      <c r="M251" s="439"/>
      <c r="N251" s="439"/>
      <c r="O251" s="439"/>
      <c r="P251" s="439"/>
      <c r="Q251" s="439"/>
      <c r="R251" s="439"/>
      <c r="S251" s="439"/>
      <c r="T251" s="439"/>
      <c r="U251" s="439"/>
      <c r="V251" s="439"/>
      <c r="W251" s="439"/>
      <c r="X251" s="439"/>
      <c r="Y251" s="439"/>
      <c r="Z251" s="439"/>
      <c r="AA251" s="439"/>
      <c r="AB251" s="439"/>
      <c r="AC251" s="439"/>
      <c r="AD251" s="439"/>
      <c r="AG251" s="1">
        <f>IF(AND(CNGE_2026_M4_Secc1!$N73&lt;&gt;1,CNGE_2026_M4_Secc1!$N73&lt;&gt;""),IF(SUM(COUNTBLANK(D251:AD251),COUNTBLANK(O320:AD320),COUNTBLANK(O389:AD389))&lt;=(AK251+6),0,1),0)</f>
        <v>0</v>
      </c>
      <c r="AH251" s="176">
        <f t="shared" si="57"/>
        <v>0</v>
      </c>
      <c r="AI251" s="177" t="str">
        <f>IF(AH251=0,"",
IF(SUM($AH$220:AH251)=1,AJ251,
IF($AH$282&gt;SUM($AH$220:AH251),_xlfn.CONCAT(", ",AJ251),
IF($AH$282=SUM($AH$220:AH251),_xlfn.CONCAT(" y ",AJ251)))))</f>
        <v/>
      </c>
      <c r="AJ251" s="55">
        <v>31</v>
      </c>
      <c r="AK251" s="1">
        <f t="shared" si="73"/>
        <v>52</v>
      </c>
      <c r="AL251" s="1">
        <f t="shared" si="58"/>
        <v>13</v>
      </c>
      <c r="AM251" s="1">
        <f t="shared" si="75"/>
        <v>0</v>
      </c>
      <c r="AN251" s="1">
        <f>IF(OR(CNGE_2026_M4_Secc1!$N73=1,CNGE_2026_M4_Secc1!$N73=""),IF(COUNTA(K251:AD251,O320:AD320,O389:AD389)=0,0,1),0)</f>
        <v>0</v>
      </c>
      <c r="AO251" s="1">
        <f t="shared" si="16"/>
        <v>0</v>
      </c>
      <c r="AP251" s="1">
        <f>IF(OR(CNGE_2026_M4_Secc1!CX74=0,CNGE_2026_M4_Secc1!CX74=1),IF(OR($AL252=13,BO$222=1),3,4),0)</f>
        <v>3</v>
      </c>
      <c r="AQ251" s="1">
        <f>IF(OR(CNGE_2026_M4_Secc1!CY74=0,CNGE_2026_M4_Secc1!CY74=1),IF(OR($AL252=13,BP$222=1),3,4),0)</f>
        <v>3</v>
      </c>
      <c r="AR251" s="1">
        <f>IF(OR(CNGE_2026_M4_Secc1!CZ74=0,CNGE_2026_M4_Secc1!CZ74=1),IF(OR($AL252=13,BQ$222=1),3,4),0)</f>
        <v>3</v>
      </c>
      <c r="AS251" s="1">
        <f>IF(OR(CNGE_2026_M4_Secc1!DA74=0,CNGE_2026_M4_Secc1!DA74=1),IF(OR($AL252=13,BR$222=1),3,4),0)</f>
        <v>3</v>
      </c>
      <c r="AT251" s="1">
        <f>IF(OR(CNGE_2026_M4_Secc1!DB74=0,CNGE_2026_M4_Secc1!DB74=1),IF(OR($AL252=13,BS$222=1),3,4),0)</f>
        <v>3</v>
      </c>
      <c r="AU251" s="1">
        <f>IF(OR(CNGE_2026_M4_Secc1!DC74=0,CNGE_2026_M4_Secc1!DC74=1),IF(OR($AL252=13,BT$222=1),3,4),0)</f>
        <v>3</v>
      </c>
      <c r="AV251" s="1">
        <f>IF(OR(CNGE_2026_M4_Secc1!DD74=0,CNGE_2026_M4_Secc1!DD74=1),IF(OR($AL252=13,BU$222=1),3,4),0)</f>
        <v>3</v>
      </c>
      <c r="AW251" s="1">
        <f>IF(OR(CNGE_2026_M4_Secc1!DE74=0,CNGE_2026_M4_Secc1!DE74=1),IF(OR($AL252=13,BV$222=1),3,4),0)</f>
        <v>3</v>
      </c>
      <c r="AX251" s="1">
        <f>IF(OR(CNGE_2026_M4_Secc1!DF74=0,CNGE_2026_M4_Secc1!DF74=1),IF(OR($AL252=13,BW$222=1),3,4),0)</f>
        <v>3</v>
      </c>
      <c r="AY251" s="1">
        <f>IF(OR(CNGE_2026_M4_Secc1!DG74=0,CNGE_2026_M4_Secc1!DG74=1),IF(OR($AL252=13,BX$222=1),3,4),0)</f>
        <v>3</v>
      </c>
      <c r="AZ251" s="1">
        <f>IF(OR(CNGE_2026_M4_Secc1!DH74=0,CNGE_2026_M4_Secc1!DH74=1),IF(OR($AL252=13,BY$222=1),3,4),0)</f>
        <v>3</v>
      </c>
      <c r="BA251" s="1">
        <f>IF(OR(CNGE_2026_M4_Secc1!DI74=0,CNGE_2026_M4_Secc1!DI74=1),IF(OR($AL252=13,BZ$222=1),3,4),0)</f>
        <v>3</v>
      </c>
      <c r="BB251" s="1">
        <f t="shared" si="59"/>
        <v>36</v>
      </c>
      <c r="BC251" s="1">
        <f>IF(OR(CNGE_2026_M4_Secc1!CX74=0,CNGE_2026_M4_Secc1!CX74=1),IF(COUNTA(O252:R252)=0,0,1),0)</f>
        <v>0</v>
      </c>
      <c r="BD251" s="1">
        <f>IF(OR(CNGE_2026_M4_Secc1!CY74=0,CNGE_2026_M4_Secc1!CY74=1),IF(COUNTA(S252:V252)=0,0,1),0)</f>
        <v>0</v>
      </c>
      <c r="BE251" s="1">
        <f>IF(OR(CNGE_2026_M4_Secc1!CZ74=0,CNGE_2026_M4_Secc1!CZ74=1),IF(COUNTA(W252:Z252)=0,0,1),0)</f>
        <v>0</v>
      </c>
      <c r="BF251" s="1">
        <f>IF(OR(CNGE_2026_M4_Secc1!DA74=0,CNGE_2026_M4_Secc1!DA74=1),IF(COUNTA(AA252:AD252)=0,0,1),0)</f>
        <v>0</v>
      </c>
      <c r="BG251" s="1">
        <f>IF(OR(CNGE_2026_M4_Secc1!DB74=0,CNGE_2026_M4_Secc1!DB74=1),IF(COUNTA(O321:R321)=0,0,1),0)</f>
        <v>0</v>
      </c>
      <c r="BH251" s="1">
        <f>IF(OR(CNGE_2026_M4_Secc1!DC74=0,CNGE_2026_M4_Secc1!DC74=1),IF(COUNTA(S321:V321)=0,0,1),0)</f>
        <v>0</v>
      </c>
      <c r="BI251" s="1">
        <f>IF(OR(CNGE_2026_M4_Secc1!DD74=0,CNGE_2026_M4_Secc1!DD74=1),IF(COUNTA(W321:Z321)=0,0,1),0)</f>
        <v>0</v>
      </c>
      <c r="BJ251" s="1">
        <f>IF(OR(CNGE_2026_M4_Secc1!DE74=0,CNGE_2026_M4_Secc1!DE74=1),IF(COUNTA(AA321:AD321)=0,0,1),0)</f>
        <v>0</v>
      </c>
      <c r="BK251" s="1">
        <f>IF(OR(CNGE_2026_M4_Secc1!DF74=0,CNGE_2026_M4_Secc1!DF74=1),IF(COUNTA(O390:R390)=0,0,1),0)</f>
        <v>0</v>
      </c>
      <c r="BL251" s="1">
        <f>IF(OR(CNGE_2026_M4_Secc1!DG74=0,CNGE_2026_M4_Secc1!DG74=1),IF(COUNTA(S390:V390)=0,0,1),0)</f>
        <v>0</v>
      </c>
      <c r="BM251" s="1">
        <f>IF(OR(CNGE_2026_M4_Secc1!DH74=0,CNGE_2026_M4_Secc1!DH74=1),IF(COUNTA(W390:Z390)=0,0,1),0)</f>
        <v>0</v>
      </c>
      <c r="BN251" s="1">
        <f>IF(OR(CNGE_2026_M4_Secc1!DI74=0,CNGE_2026_M4_Secc1!DI74=1),IF(COUNTA(AA390:AD390)=0,0,1),0)</f>
        <v>0</v>
      </c>
      <c r="CA251" s="31">
        <f t="shared" si="60"/>
        <v>0</v>
      </c>
      <c r="CB251" s="31">
        <f t="shared" si="61"/>
        <v>0</v>
      </c>
      <c r="CC251" s="31">
        <f t="shared" si="62"/>
        <v>0</v>
      </c>
      <c r="CD251" s="31">
        <f t="shared" si="17"/>
        <v>0</v>
      </c>
      <c r="CE251" s="31">
        <f t="shared" si="18"/>
        <v>0</v>
      </c>
      <c r="CF251" s="31">
        <f t="shared" si="19"/>
        <v>0</v>
      </c>
      <c r="CG251" s="31">
        <f t="shared" si="20"/>
        <v>0</v>
      </c>
      <c r="CH251" s="31">
        <f t="shared" si="21"/>
        <v>0</v>
      </c>
      <c r="CI251" s="31">
        <f t="shared" si="22"/>
        <v>0</v>
      </c>
      <c r="CJ251" s="31">
        <f t="shared" si="23"/>
        <v>0</v>
      </c>
      <c r="CK251" s="31">
        <f t="shared" si="24"/>
        <v>0</v>
      </c>
      <c r="CL251" s="31">
        <f t="shared" si="25"/>
        <v>0</v>
      </c>
      <c r="CM251" s="31">
        <f t="shared" si="26"/>
        <v>0</v>
      </c>
      <c r="CN251" s="31">
        <f t="shared" si="63"/>
        <v>0</v>
      </c>
      <c r="CO251" s="31">
        <f t="shared" si="64"/>
        <v>0</v>
      </c>
      <c r="CP251" s="31">
        <f t="shared" si="65"/>
        <v>0</v>
      </c>
      <c r="CQ251" s="31">
        <f t="shared" si="27"/>
        <v>0</v>
      </c>
      <c r="CR251" s="31">
        <f t="shared" si="28"/>
        <v>0</v>
      </c>
      <c r="CS251" s="31">
        <f t="shared" si="29"/>
        <v>0</v>
      </c>
      <c r="CT251" s="31">
        <f t="shared" si="30"/>
        <v>0</v>
      </c>
      <c r="CU251" s="31">
        <f t="shared" si="31"/>
        <v>0</v>
      </c>
      <c r="CV251" s="31">
        <f t="shared" si="32"/>
        <v>0</v>
      </c>
      <c r="CW251" s="31">
        <f t="shared" si="33"/>
        <v>0</v>
      </c>
      <c r="CX251" s="31">
        <f t="shared" si="34"/>
        <v>0</v>
      </c>
      <c r="CY251" s="31">
        <f t="shared" si="35"/>
        <v>0</v>
      </c>
      <c r="CZ251" s="31">
        <f t="shared" si="36"/>
        <v>0</v>
      </c>
      <c r="DA251" s="31">
        <f t="shared" si="66"/>
        <v>0</v>
      </c>
      <c r="DB251" s="31">
        <f t="shared" si="67"/>
        <v>0</v>
      </c>
      <c r="DC251" s="31">
        <f t="shared" si="68"/>
        <v>0</v>
      </c>
      <c r="DD251" s="31">
        <f t="shared" si="37"/>
        <v>0</v>
      </c>
      <c r="DE251" s="31">
        <f t="shared" si="38"/>
        <v>0</v>
      </c>
      <c r="DF251" s="31">
        <f t="shared" si="39"/>
        <v>0</v>
      </c>
      <c r="DG251" s="31">
        <f t="shared" si="40"/>
        <v>0</v>
      </c>
      <c r="DH251" s="31">
        <f t="shared" si="41"/>
        <v>0</v>
      </c>
      <c r="DI251" s="31">
        <f t="shared" si="42"/>
        <v>0</v>
      </c>
      <c r="DJ251" s="31">
        <f t="shared" si="43"/>
        <v>0</v>
      </c>
      <c r="DK251" s="31">
        <f t="shared" si="44"/>
        <v>0</v>
      </c>
      <c r="DL251" s="31">
        <f t="shared" si="45"/>
        <v>0</v>
      </c>
      <c r="DM251" s="31">
        <f t="shared" si="46"/>
        <v>0</v>
      </c>
      <c r="DN251" s="31">
        <f t="shared" si="69"/>
        <v>0</v>
      </c>
      <c r="DO251" s="31">
        <f t="shared" si="70"/>
        <v>0</v>
      </c>
      <c r="DP251" s="31">
        <f t="shared" si="71"/>
        <v>0</v>
      </c>
      <c r="DQ251" s="31">
        <f t="shared" si="47"/>
        <v>0</v>
      </c>
      <c r="DR251" s="31">
        <f t="shared" si="48"/>
        <v>0</v>
      </c>
      <c r="DS251" s="31">
        <f t="shared" si="49"/>
        <v>0</v>
      </c>
      <c r="DT251" s="31">
        <f t="shared" si="50"/>
        <v>0</v>
      </c>
      <c r="DU251" s="31">
        <f t="shared" si="51"/>
        <v>0</v>
      </c>
      <c r="DV251" s="31">
        <f t="shared" si="52"/>
        <v>0</v>
      </c>
      <c r="DW251" s="31">
        <f t="shared" si="53"/>
        <v>0</v>
      </c>
      <c r="DX251" s="31">
        <f t="shared" si="54"/>
        <v>0</v>
      </c>
      <c r="DY251" s="31">
        <f t="shared" si="55"/>
        <v>0</v>
      </c>
      <c r="DZ251" s="31">
        <f t="shared" si="56"/>
        <v>0</v>
      </c>
      <c r="EB251" s="1">
        <f t="shared" si="72"/>
        <v>0</v>
      </c>
      <c r="EF251"/>
      <c r="EG251"/>
      <c r="EH251"/>
      <c r="EI251"/>
      <c r="EJ251"/>
      <c r="EK251"/>
      <c r="EL251"/>
      <c r="EM251"/>
      <c r="EN251"/>
      <c r="EO251"/>
      <c r="EP251"/>
      <c r="EQ251"/>
      <c r="ER251"/>
      <c r="ES251"/>
      <c r="ET251"/>
      <c r="EU251"/>
      <c r="EV251"/>
      <c r="EW251"/>
      <c r="EX251"/>
      <c r="EY251"/>
    </row>
    <row r="252" spans="1:167" ht="15" customHeight="1">
      <c r="A252" s="25"/>
      <c r="B252" s="52"/>
      <c r="C252" s="55" t="s">
        <v>5052</v>
      </c>
      <c r="D252" s="817" t="str">
        <f>IF(CNGE_2026_M4_Secc1!D74="","",CNGE_2026_M4_Secc1!D74)</f>
        <v/>
      </c>
      <c r="E252" s="757"/>
      <c r="F252" s="757"/>
      <c r="G252" s="757"/>
      <c r="H252" s="757"/>
      <c r="I252" s="757"/>
      <c r="J252" s="758"/>
      <c r="K252" s="439"/>
      <c r="L252" s="439"/>
      <c r="M252" s="439"/>
      <c r="N252" s="439"/>
      <c r="O252" s="439"/>
      <c r="P252" s="439"/>
      <c r="Q252" s="439"/>
      <c r="R252" s="439"/>
      <c r="S252" s="439"/>
      <c r="T252" s="439"/>
      <c r="U252" s="439"/>
      <c r="V252" s="439"/>
      <c r="W252" s="439"/>
      <c r="X252" s="439"/>
      <c r="Y252" s="439"/>
      <c r="Z252" s="439"/>
      <c r="AA252" s="439"/>
      <c r="AB252" s="439"/>
      <c r="AC252" s="439"/>
      <c r="AD252" s="439"/>
      <c r="AG252" s="1">
        <f>IF(AND(CNGE_2026_M4_Secc1!$N74&lt;&gt;1,CNGE_2026_M4_Secc1!$N74&lt;&gt;""),IF(SUM(COUNTBLANK(D252:AD252),COUNTBLANK(O321:AD321),COUNTBLANK(O390:AD390))&lt;=(AK252+6),0,1),0)</f>
        <v>0</v>
      </c>
      <c r="AH252" s="176">
        <f t="shared" si="57"/>
        <v>0</v>
      </c>
      <c r="AI252" s="177" t="str">
        <f>IF(AH252=0,"",
IF(SUM($AH$220:AH252)=1,AJ252,
IF($AH$282&gt;SUM($AH$220:AH252),_xlfn.CONCAT(", ",AJ252),
IF($AH$282=SUM($AH$220:AH252),_xlfn.CONCAT(" y ",AJ252)))))</f>
        <v/>
      </c>
      <c r="AJ252" s="55">
        <v>32</v>
      </c>
      <c r="AK252" s="1">
        <f t="shared" si="73"/>
        <v>52</v>
      </c>
      <c r="AL252" s="1">
        <f t="shared" ref="AL252:AL280" si="76">IF(OR($S76=0,$S76="NS",$S76="NA"),13,0)</f>
        <v>13</v>
      </c>
      <c r="AM252" s="1">
        <f t="shared" si="75"/>
        <v>0</v>
      </c>
      <c r="AN252" s="1">
        <f>IF(OR(CNGE_2026_M4_Secc1!$N74=1,CNGE_2026_M4_Secc1!$N74=""),IF(COUNTA(K252:AD252,O321:AD321,O390:AD390)=0,0,1),0)</f>
        <v>0</v>
      </c>
      <c r="AO252" s="1">
        <f t="shared" ref="AO252:AO280" si="77">IF(OR($S76=0,$S76="NS",$S76="NA"),IF(COUNTA(L252,P252,T252,X252,AB252,P321,T321,X321,AB321,P390,T390,X390,AB390)=0,0,1),0)</f>
        <v>0</v>
      </c>
      <c r="AP252" s="1">
        <f>IF(OR(CNGE_2026_M4_Secc1!CX75=0,CNGE_2026_M4_Secc1!CX75=1),IF(OR($AL253=13,BO$222=1),3,4),0)</f>
        <v>3</v>
      </c>
      <c r="AQ252" s="1">
        <f>IF(OR(CNGE_2026_M4_Secc1!CY75=0,CNGE_2026_M4_Secc1!CY75=1),IF(OR($AL253=13,BP$222=1),3,4),0)</f>
        <v>3</v>
      </c>
      <c r="AR252" s="1">
        <f>IF(OR(CNGE_2026_M4_Secc1!CZ75=0,CNGE_2026_M4_Secc1!CZ75=1),IF(OR($AL253=13,BQ$222=1),3,4),0)</f>
        <v>3</v>
      </c>
      <c r="AS252" s="1">
        <f>IF(OR(CNGE_2026_M4_Secc1!DA75=0,CNGE_2026_M4_Secc1!DA75=1),IF(OR($AL253=13,BR$222=1),3,4),0)</f>
        <v>3</v>
      </c>
      <c r="AT252" s="1">
        <f>IF(OR(CNGE_2026_M4_Secc1!DB75=0,CNGE_2026_M4_Secc1!DB75=1),IF(OR($AL253=13,BS$222=1),3,4),0)</f>
        <v>3</v>
      </c>
      <c r="AU252" s="1">
        <f>IF(OR(CNGE_2026_M4_Secc1!DC75=0,CNGE_2026_M4_Secc1!DC75=1),IF(OR($AL253=13,BT$222=1),3,4),0)</f>
        <v>3</v>
      </c>
      <c r="AV252" s="1">
        <f>IF(OR(CNGE_2026_M4_Secc1!DD75=0,CNGE_2026_M4_Secc1!DD75=1),IF(OR($AL253=13,BU$222=1),3,4),0)</f>
        <v>3</v>
      </c>
      <c r="AW252" s="1">
        <f>IF(OR(CNGE_2026_M4_Secc1!DE75=0,CNGE_2026_M4_Secc1!DE75=1),IF(OR($AL253=13,BV$222=1),3,4),0)</f>
        <v>3</v>
      </c>
      <c r="AX252" s="1">
        <f>IF(OR(CNGE_2026_M4_Secc1!DF75=0,CNGE_2026_M4_Secc1!DF75=1),IF(OR($AL253=13,BW$222=1),3,4),0)</f>
        <v>3</v>
      </c>
      <c r="AY252" s="1">
        <f>IF(OR(CNGE_2026_M4_Secc1!DG75=0,CNGE_2026_M4_Secc1!DG75=1),IF(OR($AL253=13,BX$222=1),3,4),0)</f>
        <v>3</v>
      </c>
      <c r="AZ252" s="1">
        <f>IF(OR(CNGE_2026_M4_Secc1!DH75=0,CNGE_2026_M4_Secc1!DH75=1),IF(OR($AL253=13,BY$222=1),3,4),0)</f>
        <v>3</v>
      </c>
      <c r="BA252" s="1">
        <f>IF(OR(CNGE_2026_M4_Secc1!DI75=0,CNGE_2026_M4_Secc1!DI75=1),IF(OR($AL253=13,BZ$222=1),3,4),0)</f>
        <v>3</v>
      </c>
      <c r="BB252" s="1">
        <f t="shared" si="59"/>
        <v>36</v>
      </c>
      <c r="BC252" s="1">
        <f>IF(OR(CNGE_2026_M4_Secc1!CX75=0,CNGE_2026_M4_Secc1!CX75=1),IF(COUNTA(O253:R253)=0,0,1),0)</f>
        <v>0</v>
      </c>
      <c r="BD252" s="1">
        <f>IF(OR(CNGE_2026_M4_Secc1!CY75=0,CNGE_2026_M4_Secc1!CY75=1),IF(COUNTA(S253:V253)=0,0,1),0)</f>
        <v>0</v>
      </c>
      <c r="BE252" s="1">
        <f>IF(OR(CNGE_2026_M4_Secc1!CZ75=0,CNGE_2026_M4_Secc1!CZ75=1),IF(COUNTA(W253:Z253)=0,0,1),0)</f>
        <v>0</v>
      </c>
      <c r="BF252" s="1">
        <f>IF(OR(CNGE_2026_M4_Secc1!DA75=0,CNGE_2026_M4_Secc1!DA75=1),IF(COUNTA(AA253:AD253)=0,0,1),0)</f>
        <v>0</v>
      </c>
      <c r="BG252" s="1">
        <f>IF(OR(CNGE_2026_M4_Secc1!DB75=0,CNGE_2026_M4_Secc1!DB75=1),IF(COUNTA(O322:R322)=0,0,1),0)</f>
        <v>0</v>
      </c>
      <c r="BH252" s="1">
        <f>IF(OR(CNGE_2026_M4_Secc1!DC75=0,CNGE_2026_M4_Secc1!DC75=1),IF(COUNTA(S322:V322)=0,0,1),0)</f>
        <v>0</v>
      </c>
      <c r="BI252" s="1">
        <f>IF(OR(CNGE_2026_M4_Secc1!DD75=0,CNGE_2026_M4_Secc1!DD75=1),IF(COUNTA(W322:Z322)=0,0,1),0)</f>
        <v>0</v>
      </c>
      <c r="BJ252" s="1">
        <f>IF(OR(CNGE_2026_M4_Secc1!DE75=0,CNGE_2026_M4_Secc1!DE75=1),IF(COUNTA(AA322:AD322)=0,0,1),0)</f>
        <v>0</v>
      </c>
      <c r="BK252" s="1">
        <f>IF(OR(CNGE_2026_M4_Secc1!DF75=0,CNGE_2026_M4_Secc1!DF75=1),IF(COUNTA(O391:R391)=0,0,1),0)</f>
        <v>0</v>
      </c>
      <c r="BL252" s="1">
        <f>IF(OR(CNGE_2026_M4_Secc1!DG75=0,CNGE_2026_M4_Secc1!DG75=1),IF(COUNTA(S391:V391)=0,0,1),0)</f>
        <v>0</v>
      </c>
      <c r="BM252" s="1">
        <f>IF(OR(CNGE_2026_M4_Secc1!DH75=0,CNGE_2026_M4_Secc1!DH75=1),IF(COUNTA(W391:Z391)=0,0,1),0)</f>
        <v>0</v>
      </c>
      <c r="BN252" s="1">
        <f>IF(OR(CNGE_2026_M4_Secc1!DI75=0,CNGE_2026_M4_Secc1!DI75=1),IF(COUNTA(AA391:AD391)=0,0,1),0)</f>
        <v>0</v>
      </c>
      <c r="CA252" s="31">
        <f t="shared" ref="CA252:CA275" si="78">IF(SUM(K252)&lt;=SUM(O252,S252,W252,AA252,O321,S321,W321,AA321,O390,S390,W390,AA390),0,1)</f>
        <v>0</v>
      </c>
      <c r="CB252" s="31">
        <f t="shared" si="61"/>
        <v>0</v>
      </c>
      <c r="CC252" s="31">
        <f t="shared" si="62"/>
        <v>0</v>
      </c>
      <c r="CD252" s="31">
        <f t="shared" si="17"/>
        <v>0</v>
      </c>
      <c r="CE252" s="31">
        <f t="shared" si="18"/>
        <v>0</v>
      </c>
      <c r="CF252" s="31">
        <f t="shared" ref="CF252:CF275" si="79">IF(COUNTIF(O321,"NS")=0,IF($K252&lt;O321,1,0),0)</f>
        <v>0</v>
      </c>
      <c r="CG252" s="31">
        <f t="shared" ref="CG252:CG275" si="80">IF(COUNTIF(S321,"NS")=0,IF($K252&lt;S321,1,0),0)</f>
        <v>0</v>
      </c>
      <c r="CH252" s="31">
        <f t="shared" ref="CH252:CH275" si="81">IF(COUNTIF(W321,"NS")=0,IF($K252&lt;W321,1,0),0)</f>
        <v>0</v>
      </c>
      <c r="CI252" s="31">
        <f t="shared" ref="CI252:CI275" si="82">IF(COUNTIF(AA321,"NS")=0,IF($K252&lt;AA321,1,0),0)</f>
        <v>0</v>
      </c>
      <c r="CJ252" s="31">
        <f t="shared" ref="CJ252:CJ275" si="83">IF(COUNTIF(O390,"NS")=0,IF($K252&lt;O390,1,0),0)</f>
        <v>0</v>
      </c>
      <c r="CK252" s="31">
        <f t="shared" ref="CK252:CK275" si="84">IF(COUNTIF(S390,"NS")=0,IF($K252&lt;S390,1,0),0)</f>
        <v>0</v>
      </c>
      <c r="CL252" s="31">
        <f t="shared" ref="CL252:CL275" si="85">IF(COUNTIF(W390,"NS")=0,IF($K252&lt;W390,1,0),0)</f>
        <v>0</v>
      </c>
      <c r="CM252" s="31">
        <f t="shared" ref="CM252:CM275" si="86">IF(COUNTIF(AA390,"NS")=0,IF($K252&lt;AA390,1,0),0)</f>
        <v>0</v>
      </c>
      <c r="CN252" s="31">
        <f t="shared" ref="CN252:CN275" si="87">IF(SUM(L252)&lt;=SUM(P252,T252,X252,AB252,P321,T321,X321,AB321,P390,T390,X390,AB390),0,1)</f>
        <v>0</v>
      </c>
      <c r="CO252" s="31">
        <f t="shared" si="64"/>
        <v>0</v>
      </c>
      <c r="CP252" s="31">
        <f t="shared" si="65"/>
        <v>0</v>
      </c>
      <c r="CQ252" s="31">
        <f t="shared" si="27"/>
        <v>0</v>
      </c>
      <c r="CR252" s="31">
        <f t="shared" si="28"/>
        <v>0</v>
      </c>
      <c r="CS252" s="31">
        <f t="shared" ref="CS252:CS275" si="88">IF(COUNTIF(P321,"NS")=0,IF($L252&lt;P321,1,0),0)</f>
        <v>0</v>
      </c>
      <c r="CT252" s="31">
        <f t="shared" ref="CT252:CT275" si="89">IF(COUNTIF(T321,"NS")=0,IF($L252&lt;T321,1,0),0)</f>
        <v>0</v>
      </c>
      <c r="CU252" s="31">
        <f t="shared" ref="CU252:CU275" si="90">IF(COUNTIF(X321,"NS")=0,IF($L252&lt;X321,1,0),0)</f>
        <v>0</v>
      </c>
      <c r="CV252" s="31">
        <f t="shared" ref="CV252:CV275" si="91">IF(COUNTIF(AB321,"NS")=0,IF($L252&lt;AB321,1,0),0)</f>
        <v>0</v>
      </c>
      <c r="CW252" s="31">
        <f t="shared" ref="CW252:CW275" si="92">IF(COUNTIF(P390,"NS")=0,IF($L252&lt;P390,1,0),0)</f>
        <v>0</v>
      </c>
      <c r="CX252" s="31">
        <f t="shared" ref="CX252:CX275" si="93">IF(COUNTIF(T390,"NS")=0,IF($L252&lt;T390,1,0),0)</f>
        <v>0</v>
      </c>
      <c r="CY252" s="31">
        <f t="shared" ref="CY252:CY275" si="94">IF(COUNTIF(X390,"NS")=0,IF($L252&lt;X390,1,0),0)</f>
        <v>0</v>
      </c>
      <c r="CZ252" s="31">
        <f t="shared" ref="CZ252:CZ275" si="95">IF(COUNTIF(AB390,"NS")=0,IF($L252&lt;AB390,1,0),0)</f>
        <v>0</v>
      </c>
      <c r="DA252" s="31">
        <f t="shared" ref="DA252:DA275" si="96">IF(SUM(M252)&lt;=SUM(Q252,U252,Y252,AC252,Q321,U321,Y321,AC321,Q390,U390,Y390,AC390),0,1)</f>
        <v>0</v>
      </c>
      <c r="DB252" s="31">
        <f t="shared" si="67"/>
        <v>0</v>
      </c>
      <c r="DC252" s="31">
        <f t="shared" si="68"/>
        <v>0</v>
      </c>
      <c r="DD252" s="31">
        <f t="shared" si="37"/>
        <v>0</v>
      </c>
      <c r="DE252" s="31">
        <f t="shared" si="38"/>
        <v>0</v>
      </c>
      <c r="DF252" s="31">
        <f t="shared" ref="DF252:DF275" si="97">IF(COUNTIF(Q321,"NS")=0,IF($M252&lt;Q321,1,0),0)</f>
        <v>0</v>
      </c>
      <c r="DG252" s="31">
        <f t="shared" ref="DG252:DG275" si="98">IF(COUNTIF(U321,"NS")=0,IF($M252&lt;U321,1,0),0)</f>
        <v>0</v>
      </c>
      <c r="DH252" s="31">
        <f t="shared" ref="DH252:DH275" si="99">IF(COUNTIF(Y321,"NS")=0,IF($M252&lt;Y321,1,0),0)</f>
        <v>0</v>
      </c>
      <c r="DI252" s="31">
        <f t="shared" ref="DI252:DI275" si="100">IF(COUNTIF(AC321,"NS")=0,IF($M252&lt;AC321,1,0),0)</f>
        <v>0</v>
      </c>
      <c r="DJ252" s="31">
        <f t="shared" ref="DJ252:DJ275" si="101">IF(COUNTIF(Q390,"NS")=0,IF($M252&lt;Q390,1,0),0)</f>
        <v>0</v>
      </c>
      <c r="DK252" s="31">
        <f t="shared" ref="DK252:DK275" si="102">IF(COUNTIF(U390,"NS")=0,IF($M252&lt;U390,1,0),0)</f>
        <v>0</v>
      </c>
      <c r="DL252" s="31">
        <f t="shared" ref="DL252:DL275" si="103">IF(COUNTIF(Y390,"NS")=0,IF($M252&lt;Y390,1,0),0)</f>
        <v>0</v>
      </c>
      <c r="DM252" s="31">
        <f t="shared" ref="DM252:DM275" si="104">IF(COUNTIF(AC390,"NS")=0,IF($M252&lt;AC390,1,0),0)</f>
        <v>0</v>
      </c>
      <c r="DN252" s="31">
        <f t="shared" ref="DN252:DN275" si="105">IF(SUM(N252)&lt;=SUM(R252,V252,Z252,AD252,R321,V321,Z321,AD321,R390,V390,Z390,AD390),0,1)</f>
        <v>0</v>
      </c>
      <c r="DO252" s="31">
        <f t="shared" si="70"/>
        <v>0</v>
      </c>
      <c r="DP252" s="31">
        <f t="shared" si="71"/>
        <v>0</v>
      </c>
      <c r="DQ252" s="31">
        <f t="shared" si="47"/>
        <v>0</v>
      </c>
      <c r="DR252" s="31">
        <f t="shared" si="48"/>
        <v>0</v>
      </c>
      <c r="DS252" s="31">
        <f t="shared" ref="DS252:DS275" si="106">IF(COUNTIF(R321,"NS")=0,IF($N252&lt;R321,1,0),0)</f>
        <v>0</v>
      </c>
      <c r="DT252" s="31">
        <f t="shared" ref="DT252:DT275" si="107">IF(COUNTIF(V321,"NS")=0,IF($N252&lt;V321,1,0),0)</f>
        <v>0</v>
      </c>
      <c r="DU252" s="31">
        <f t="shared" ref="DU252:DU275" si="108">IF(COUNTIF(Z321,"NS")=0,IF($N252&lt;Z321,1,0),0)</f>
        <v>0</v>
      </c>
      <c r="DV252" s="31">
        <f t="shared" ref="DV252:DV275" si="109">IF(COUNTIF(AD321,"NS")=0,IF($N252&lt;AD321,1,0),0)</f>
        <v>0</v>
      </c>
      <c r="DW252" s="31">
        <f t="shared" ref="DW252:DW275" si="110">IF(COUNTIF(R390,"NS")=0,IF($N252&lt;R390,1,0),0)</f>
        <v>0</v>
      </c>
      <c r="DX252" s="31">
        <f t="shared" ref="DX252:DX275" si="111">IF(COUNTIF(V390,"NS")=0,IF($N252&lt;V390,1,0),0)</f>
        <v>0</v>
      </c>
      <c r="DY252" s="31">
        <f t="shared" ref="DY252:DY275" si="112">IF(COUNTIF(Z390,"NS")=0,IF($N252&lt;Z390,1,0),0)</f>
        <v>0</v>
      </c>
      <c r="DZ252" s="31">
        <f t="shared" ref="DZ252:DZ275" si="113">IF(COUNTIF(AD390,"NS")=0,IF($N252&lt;AD390,1,0),0)</f>
        <v>0</v>
      </c>
      <c r="EB252" s="1">
        <f t="shared" ref="EB252:EB275" si="114">IF(OR(L252="NS",S76="NS"),0,IF(AND(L252="NA",S76="NA"),0,IF(L252&gt;=S76,0,1)))</f>
        <v>0</v>
      </c>
      <c r="EF252"/>
      <c r="EG252"/>
      <c r="EH252"/>
      <c r="EI252"/>
      <c r="EJ252"/>
      <c r="EK252"/>
      <c r="EL252"/>
      <c r="EM252"/>
      <c r="EN252"/>
      <c r="EO252"/>
      <c r="EP252"/>
      <c r="EQ252"/>
      <c r="ER252"/>
      <c r="ES252"/>
      <c r="ET252"/>
      <c r="EU252"/>
      <c r="EV252"/>
      <c r="EW252"/>
      <c r="EX252"/>
      <c r="EY252"/>
    </row>
    <row r="253" spans="1:167" ht="15" customHeight="1">
      <c r="A253" s="25"/>
      <c r="B253" s="52"/>
      <c r="C253" s="55" t="s">
        <v>5053</v>
      </c>
      <c r="D253" s="817" t="str">
        <f>IF(CNGE_2026_M4_Secc1!D75="","",CNGE_2026_M4_Secc1!D75)</f>
        <v/>
      </c>
      <c r="E253" s="757"/>
      <c r="F253" s="757"/>
      <c r="G253" s="757"/>
      <c r="H253" s="757"/>
      <c r="I253" s="757"/>
      <c r="J253" s="758"/>
      <c r="K253" s="439"/>
      <c r="L253" s="439"/>
      <c r="M253" s="439"/>
      <c r="N253" s="439"/>
      <c r="O253" s="439"/>
      <c r="P253" s="439"/>
      <c r="Q253" s="439"/>
      <c r="R253" s="439"/>
      <c r="S253" s="439"/>
      <c r="T253" s="439"/>
      <c r="U253" s="439"/>
      <c r="V253" s="439"/>
      <c r="W253" s="439"/>
      <c r="X253" s="439"/>
      <c r="Y253" s="439"/>
      <c r="Z253" s="439"/>
      <c r="AA253" s="439"/>
      <c r="AB253" s="439"/>
      <c r="AC253" s="439"/>
      <c r="AD253" s="439"/>
      <c r="AG253" s="1">
        <f>IF(AND(CNGE_2026_M4_Secc1!$N75&lt;&gt;1,CNGE_2026_M4_Secc1!$N75&lt;&gt;""),IF(SUM(COUNTBLANK(D253:AD253),COUNTBLANK(O322:AD322),COUNTBLANK(O391:AD391))&lt;=(AK253+6),0,1),0)</f>
        <v>0</v>
      </c>
      <c r="AH253" s="176">
        <f t="shared" si="57"/>
        <v>0</v>
      </c>
      <c r="AI253" s="177" t="str">
        <f>IF(AH253=0,"",
IF(SUM($AH$220:AH253)=1,AJ253,
IF($AH$282&gt;SUM($AH$220:AH253),_xlfn.CONCAT(", ",AJ253),
IF($AH$282=SUM($AH$220:AH253),_xlfn.CONCAT(" y ",AJ253)))))</f>
        <v/>
      </c>
      <c r="AJ253" s="55">
        <v>33</v>
      </c>
      <c r="AK253" s="1">
        <f t="shared" si="73"/>
        <v>52</v>
      </c>
      <c r="AL253" s="1">
        <f t="shared" si="76"/>
        <v>13</v>
      </c>
      <c r="AM253" s="1">
        <f t="shared" si="75"/>
        <v>0</v>
      </c>
      <c r="AN253" s="1">
        <f>IF(OR(CNGE_2026_M4_Secc1!$N75=1,CNGE_2026_M4_Secc1!$N75=""),IF(COUNTA(K253:AD253,O322:AD322,O391:AD391)=0,0,1),0)</f>
        <v>0</v>
      </c>
      <c r="AO253" s="1">
        <f t="shared" si="77"/>
        <v>0</v>
      </c>
      <c r="AP253" s="1">
        <f>IF(OR(CNGE_2026_M4_Secc1!CX76=0,CNGE_2026_M4_Secc1!CX76=1),IF(OR($AL254=13,BO$222=1),3,4),0)</f>
        <v>3</v>
      </c>
      <c r="AQ253" s="1">
        <f>IF(OR(CNGE_2026_M4_Secc1!CY76=0,CNGE_2026_M4_Secc1!CY76=1),IF(OR($AL254=13,BP$222=1),3,4),0)</f>
        <v>3</v>
      </c>
      <c r="AR253" s="1">
        <f>IF(OR(CNGE_2026_M4_Secc1!CZ76=0,CNGE_2026_M4_Secc1!CZ76=1),IF(OR($AL254=13,BQ$222=1),3,4),0)</f>
        <v>3</v>
      </c>
      <c r="AS253" s="1">
        <f>IF(OR(CNGE_2026_M4_Secc1!DA76=0,CNGE_2026_M4_Secc1!DA76=1),IF(OR($AL254=13,BR$222=1),3,4),0)</f>
        <v>3</v>
      </c>
      <c r="AT253" s="1">
        <f>IF(OR(CNGE_2026_M4_Secc1!DB76=0,CNGE_2026_M4_Secc1!DB76=1),IF(OR($AL254=13,BS$222=1),3,4),0)</f>
        <v>3</v>
      </c>
      <c r="AU253" s="1">
        <f>IF(OR(CNGE_2026_M4_Secc1!DC76=0,CNGE_2026_M4_Secc1!DC76=1),IF(OR($AL254=13,BT$222=1),3,4),0)</f>
        <v>3</v>
      </c>
      <c r="AV253" s="1">
        <f>IF(OR(CNGE_2026_M4_Secc1!DD76=0,CNGE_2026_M4_Secc1!DD76=1),IF(OR($AL254=13,BU$222=1),3,4),0)</f>
        <v>3</v>
      </c>
      <c r="AW253" s="1">
        <f>IF(OR(CNGE_2026_M4_Secc1!DE76=0,CNGE_2026_M4_Secc1!DE76=1),IF(OR($AL254=13,BV$222=1),3,4),0)</f>
        <v>3</v>
      </c>
      <c r="AX253" s="1">
        <f>IF(OR(CNGE_2026_M4_Secc1!DF76=0,CNGE_2026_M4_Secc1!DF76=1),IF(OR($AL254=13,BW$222=1),3,4),0)</f>
        <v>3</v>
      </c>
      <c r="AY253" s="1">
        <f>IF(OR(CNGE_2026_M4_Secc1!DG76=0,CNGE_2026_M4_Secc1!DG76=1),IF(OR($AL254=13,BX$222=1),3,4),0)</f>
        <v>3</v>
      </c>
      <c r="AZ253" s="1">
        <f>IF(OR(CNGE_2026_M4_Secc1!DH76=0,CNGE_2026_M4_Secc1!DH76=1),IF(OR($AL254=13,BY$222=1),3,4),0)</f>
        <v>3</v>
      </c>
      <c r="BA253" s="1">
        <f>IF(OR(CNGE_2026_M4_Secc1!DI76=0,CNGE_2026_M4_Secc1!DI76=1),IF(OR($AL254=13,BZ$222=1),3,4),0)</f>
        <v>3</v>
      </c>
      <c r="BB253" s="1">
        <f t="shared" si="59"/>
        <v>36</v>
      </c>
      <c r="BC253" s="1">
        <f>IF(OR(CNGE_2026_M4_Secc1!CX76=0,CNGE_2026_M4_Secc1!CX76=1),IF(COUNTA(O254:R254)=0,0,1),0)</f>
        <v>0</v>
      </c>
      <c r="BD253" s="1">
        <f>IF(OR(CNGE_2026_M4_Secc1!CY76=0,CNGE_2026_M4_Secc1!CY76=1),IF(COUNTA(S254:V254)=0,0,1),0)</f>
        <v>0</v>
      </c>
      <c r="BE253" s="1">
        <f>IF(OR(CNGE_2026_M4_Secc1!CZ76=0,CNGE_2026_M4_Secc1!CZ76=1),IF(COUNTA(W254:Z254)=0,0,1),0)</f>
        <v>0</v>
      </c>
      <c r="BF253" s="1">
        <f>IF(OR(CNGE_2026_M4_Secc1!DA76=0,CNGE_2026_M4_Secc1!DA76=1),IF(COUNTA(AA254:AD254)=0,0,1),0)</f>
        <v>0</v>
      </c>
      <c r="BG253" s="1">
        <f>IF(OR(CNGE_2026_M4_Secc1!DB76=0,CNGE_2026_M4_Secc1!DB76=1),IF(COUNTA(O323:R323)=0,0,1),0)</f>
        <v>0</v>
      </c>
      <c r="BH253" s="1">
        <f>IF(OR(CNGE_2026_M4_Secc1!DC76=0,CNGE_2026_M4_Secc1!DC76=1),IF(COUNTA(S323:V323)=0,0,1),0)</f>
        <v>0</v>
      </c>
      <c r="BI253" s="1">
        <f>IF(OR(CNGE_2026_M4_Secc1!DD76=0,CNGE_2026_M4_Secc1!DD76=1),IF(COUNTA(W323:Z323)=0,0,1),0)</f>
        <v>0</v>
      </c>
      <c r="BJ253" s="1">
        <f>IF(OR(CNGE_2026_M4_Secc1!DE76=0,CNGE_2026_M4_Secc1!DE76=1),IF(COUNTA(AA323:AD323)=0,0,1),0)</f>
        <v>0</v>
      </c>
      <c r="BK253" s="1">
        <f>IF(OR(CNGE_2026_M4_Secc1!DF76=0,CNGE_2026_M4_Secc1!DF76=1),IF(COUNTA(O392:R392)=0,0,1),0)</f>
        <v>0</v>
      </c>
      <c r="BL253" s="1">
        <f>IF(OR(CNGE_2026_M4_Secc1!DG76=0,CNGE_2026_M4_Secc1!DG76=1),IF(COUNTA(S392:V392)=0,0,1),0)</f>
        <v>0</v>
      </c>
      <c r="BM253" s="1">
        <f>IF(OR(CNGE_2026_M4_Secc1!DH76=0,CNGE_2026_M4_Secc1!DH76=1),IF(COUNTA(W392:Z392)=0,0,1),0)</f>
        <v>0</v>
      </c>
      <c r="BN253" s="1">
        <f>IF(OR(CNGE_2026_M4_Secc1!DI76=0,CNGE_2026_M4_Secc1!DI76=1),IF(COUNTA(AA392:AD392)=0,0,1),0)</f>
        <v>0</v>
      </c>
      <c r="CA253" s="31">
        <f t="shared" si="78"/>
        <v>0</v>
      </c>
      <c r="CB253" s="31">
        <f t="shared" si="61"/>
        <v>0</v>
      </c>
      <c r="CC253" s="31">
        <f t="shared" si="62"/>
        <v>0</v>
      </c>
      <c r="CD253" s="31">
        <f t="shared" si="17"/>
        <v>0</v>
      </c>
      <c r="CE253" s="31">
        <f t="shared" si="18"/>
        <v>0</v>
      </c>
      <c r="CF253" s="31">
        <f t="shared" si="79"/>
        <v>0</v>
      </c>
      <c r="CG253" s="31">
        <f t="shared" si="80"/>
        <v>0</v>
      </c>
      <c r="CH253" s="31">
        <f t="shared" si="81"/>
        <v>0</v>
      </c>
      <c r="CI253" s="31">
        <f t="shared" si="82"/>
        <v>0</v>
      </c>
      <c r="CJ253" s="31">
        <f t="shared" si="83"/>
        <v>0</v>
      </c>
      <c r="CK253" s="31">
        <f t="shared" si="84"/>
        <v>0</v>
      </c>
      <c r="CL253" s="31">
        <f t="shared" si="85"/>
        <v>0</v>
      </c>
      <c r="CM253" s="31">
        <f t="shared" si="86"/>
        <v>0</v>
      </c>
      <c r="CN253" s="31">
        <f t="shared" si="87"/>
        <v>0</v>
      </c>
      <c r="CO253" s="31">
        <f t="shared" si="64"/>
        <v>0</v>
      </c>
      <c r="CP253" s="31">
        <f t="shared" si="65"/>
        <v>0</v>
      </c>
      <c r="CQ253" s="31">
        <f t="shared" si="27"/>
        <v>0</v>
      </c>
      <c r="CR253" s="31">
        <f t="shared" si="28"/>
        <v>0</v>
      </c>
      <c r="CS253" s="31">
        <f t="shared" si="88"/>
        <v>0</v>
      </c>
      <c r="CT253" s="31">
        <f t="shared" si="89"/>
        <v>0</v>
      </c>
      <c r="CU253" s="31">
        <f t="shared" si="90"/>
        <v>0</v>
      </c>
      <c r="CV253" s="31">
        <f t="shared" si="91"/>
        <v>0</v>
      </c>
      <c r="CW253" s="31">
        <f t="shared" si="92"/>
        <v>0</v>
      </c>
      <c r="CX253" s="31">
        <f t="shared" si="93"/>
        <v>0</v>
      </c>
      <c r="CY253" s="31">
        <f t="shared" si="94"/>
        <v>0</v>
      </c>
      <c r="CZ253" s="31">
        <f t="shared" si="95"/>
        <v>0</v>
      </c>
      <c r="DA253" s="31">
        <f t="shared" si="96"/>
        <v>0</v>
      </c>
      <c r="DB253" s="31">
        <f t="shared" si="67"/>
        <v>0</v>
      </c>
      <c r="DC253" s="31">
        <f t="shared" si="68"/>
        <v>0</v>
      </c>
      <c r="DD253" s="31">
        <f t="shared" si="37"/>
        <v>0</v>
      </c>
      <c r="DE253" s="31">
        <f t="shared" si="38"/>
        <v>0</v>
      </c>
      <c r="DF253" s="31">
        <f t="shared" si="97"/>
        <v>0</v>
      </c>
      <c r="DG253" s="31">
        <f t="shared" si="98"/>
        <v>0</v>
      </c>
      <c r="DH253" s="31">
        <f t="shared" si="99"/>
        <v>0</v>
      </c>
      <c r="DI253" s="31">
        <f t="shared" si="100"/>
        <v>0</v>
      </c>
      <c r="DJ253" s="31">
        <f t="shared" si="101"/>
        <v>0</v>
      </c>
      <c r="DK253" s="31">
        <f t="shared" si="102"/>
        <v>0</v>
      </c>
      <c r="DL253" s="31">
        <f t="shared" si="103"/>
        <v>0</v>
      </c>
      <c r="DM253" s="31">
        <f t="shared" si="104"/>
        <v>0</v>
      </c>
      <c r="DN253" s="31">
        <f t="shared" si="105"/>
        <v>0</v>
      </c>
      <c r="DO253" s="31">
        <f t="shared" si="70"/>
        <v>0</v>
      </c>
      <c r="DP253" s="31">
        <f t="shared" si="71"/>
        <v>0</v>
      </c>
      <c r="DQ253" s="31">
        <f t="shared" si="47"/>
        <v>0</v>
      </c>
      <c r="DR253" s="31">
        <f t="shared" si="48"/>
        <v>0</v>
      </c>
      <c r="DS253" s="31">
        <f t="shared" si="106"/>
        <v>0</v>
      </c>
      <c r="DT253" s="31">
        <f t="shared" si="107"/>
        <v>0</v>
      </c>
      <c r="DU253" s="31">
        <f t="shared" si="108"/>
        <v>0</v>
      </c>
      <c r="DV253" s="31">
        <f t="shared" si="109"/>
        <v>0</v>
      </c>
      <c r="DW253" s="31">
        <f t="shared" si="110"/>
        <v>0</v>
      </c>
      <c r="DX253" s="31">
        <f t="shared" si="111"/>
        <v>0</v>
      </c>
      <c r="DY253" s="31">
        <f t="shared" si="112"/>
        <v>0</v>
      </c>
      <c r="DZ253" s="31">
        <f t="shared" si="113"/>
        <v>0</v>
      </c>
      <c r="EB253" s="1">
        <f t="shared" si="114"/>
        <v>0</v>
      </c>
      <c r="EF253"/>
      <c r="EG253"/>
      <c r="EH253"/>
      <c r="EI253"/>
      <c r="EJ253"/>
      <c r="EK253"/>
      <c r="EL253"/>
      <c r="EM253"/>
      <c r="EN253"/>
      <c r="EO253"/>
      <c r="EP253"/>
      <c r="EQ253"/>
      <c r="ER253"/>
      <c r="ES253"/>
      <c r="ET253"/>
      <c r="EU253"/>
      <c r="EV253"/>
      <c r="EW253"/>
      <c r="EX253"/>
      <c r="EY253"/>
    </row>
    <row r="254" spans="1:167" ht="15" customHeight="1">
      <c r="A254" s="25"/>
      <c r="B254" s="52"/>
      <c r="C254" s="55" t="s">
        <v>5054</v>
      </c>
      <c r="D254" s="817" t="str">
        <f>IF(CNGE_2026_M4_Secc1!D76="","",CNGE_2026_M4_Secc1!D76)</f>
        <v/>
      </c>
      <c r="E254" s="757"/>
      <c r="F254" s="757"/>
      <c r="G254" s="757"/>
      <c r="H254" s="757"/>
      <c r="I254" s="757"/>
      <c r="J254" s="758"/>
      <c r="K254" s="439"/>
      <c r="L254" s="439"/>
      <c r="M254" s="439"/>
      <c r="N254" s="439"/>
      <c r="O254" s="439"/>
      <c r="P254" s="439"/>
      <c r="Q254" s="439"/>
      <c r="R254" s="439"/>
      <c r="S254" s="439"/>
      <c r="T254" s="439"/>
      <c r="U254" s="439"/>
      <c r="V254" s="439"/>
      <c r="W254" s="439"/>
      <c r="X254" s="439"/>
      <c r="Y254" s="439"/>
      <c r="Z254" s="439"/>
      <c r="AA254" s="439"/>
      <c r="AB254" s="439"/>
      <c r="AC254" s="439"/>
      <c r="AD254" s="439"/>
      <c r="AG254" s="1">
        <f>IF(AND(CNGE_2026_M4_Secc1!$N76&lt;&gt;1,CNGE_2026_M4_Secc1!$N76&lt;&gt;""),IF(SUM(COUNTBLANK(D254:AD254),COUNTBLANK(O323:AD323),COUNTBLANK(O392:AD392))&lt;=(AK254+6),0,1),0)</f>
        <v>0</v>
      </c>
      <c r="AH254" s="176">
        <f t="shared" si="57"/>
        <v>0</v>
      </c>
      <c r="AI254" s="177" t="str">
        <f>IF(AH254=0,"",
IF(SUM($AH$220:AH254)=1,AJ254,
IF($AH$282&gt;SUM($AH$220:AH254),_xlfn.CONCAT(", ",AJ254),
IF($AH$282=SUM($AH$220:AH254),_xlfn.CONCAT(" y ",AJ254)))))</f>
        <v/>
      </c>
      <c r="AJ254" s="55">
        <v>34</v>
      </c>
      <c r="AK254" s="1">
        <f t="shared" si="73"/>
        <v>52</v>
      </c>
      <c r="AL254" s="1">
        <f t="shared" si="76"/>
        <v>13</v>
      </c>
      <c r="AM254" s="1">
        <f t="shared" si="75"/>
        <v>0</v>
      </c>
      <c r="AN254" s="1">
        <f>IF(OR(CNGE_2026_M4_Secc1!$N76=1,CNGE_2026_M4_Secc1!$N76=""),IF(COUNTA(K254:AD254,O323:AD323,O392:AD392)=0,0,1),0)</f>
        <v>0</v>
      </c>
      <c r="AO254" s="1">
        <f t="shared" si="77"/>
        <v>0</v>
      </c>
      <c r="AP254" s="1">
        <f>IF(OR(CNGE_2026_M4_Secc1!CX77=0,CNGE_2026_M4_Secc1!CX77=1),IF(OR($AL255=13,BO$222=1),3,4),0)</f>
        <v>3</v>
      </c>
      <c r="AQ254" s="1">
        <f>IF(OR(CNGE_2026_M4_Secc1!CY77=0,CNGE_2026_M4_Secc1!CY77=1),IF(OR($AL255=13,BP$222=1),3,4),0)</f>
        <v>3</v>
      </c>
      <c r="AR254" s="1">
        <f>IF(OR(CNGE_2026_M4_Secc1!CZ77=0,CNGE_2026_M4_Secc1!CZ77=1),IF(OR($AL255=13,BQ$222=1),3,4),0)</f>
        <v>3</v>
      </c>
      <c r="AS254" s="1">
        <f>IF(OR(CNGE_2026_M4_Secc1!DA77=0,CNGE_2026_M4_Secc1!DA77=1),IF(OR($AL255=13,BR$222=1),3,4),0)</f>
        <v>3</v>
      </c>
      <c r="AT254" s="1">
        <f>IF(OR(CNGE_2026_M4_Secc1!DB77=0,CNGE_2026_M4_Secc1!DB77=1),IF(OR($AL255=13,BS$222=1),3,4),0)</f>
        <v>3</v>
      </c>
      <c r="AU254" s="1">
        <f>IF(OR(CNGE_2026_M4_Secc1!DC77=0,CNGE_2026_M4_Secc1!DC77=1),IF(OR($AL255=13,BT$222=1),3,4),0)</f>
        <v>3</v>
      </c>
      <c r="AV254" s="1">
        <f>IF(OR(CNGE_2026_M4_Secc1!DD77=0,CNGE_2026_M4_Secc1!DD77=1),IF(OR($AL255=13,BU$222=1),3,4),0)</f>
        <v>3</v>
      </c>
      <c r="AW254" s="1">
        <f>IF(OR(CNGE_2026_M4_Secc1!DE77=0,CNGE_2026_M4_Secc1!DE77=1),IF(OR($AL255=13,BV$222=1),3,4),0)</f>
        <v>3</v>
      </c>
      <c r="AX254" s="1">
        <f>IF(OR(CNGE_2026_M4_Secc1!DF77=0,CNGE_2026_M4_Secc1!DF77=1),IF(OR($AL255=13,BW$222=1),3,4),0)</f>
        <v>3</v>
      </c>
      <c r="AY254" s="1">
        <f>IF(OR(CNGE_2026_M4_Secc1!DG77=0,CNGE_2026_M4_Secc1!DG77=1),IF(OR($AL255=13,BX$222=1),3,4),0)</f>
        <v>3</v>
      </c>
      <c r="AZ254" s="1">
        <f>IF(OR(CNGE_2026_M4_Secc1!DH77=0,CNGE_2026_M4_Secc1!DH77=1),IF(OR($AL255=13,BY$222=1),3,4),0)</f>
        <v>3</v>
      </c>
      <c r="BA254" s="1">
        <f>IF(OR(CNGE_2026_M4_Secc1!DI77=0,CNGE_2026_M4_Secc1!DI77=1),IF(OR($AL255=13,BZ$222=1),3,4),0)</f>
        <v>3</v>
      </c>
      <c r="BB254" s="1">
        <f t="shared" si="59"/>
        <v>36</v>
      </c>
      <c r="BC254" s="1">
        <f>IF(OR(CNGE_2026_M4_Secc1!CX77=0,CNGE_2026_M4_Secc1!CX77=1),IF(COUNTA(O255:R255)=0,0,1),0)</f>
        <v>0</v>
      </c>
      <c r="BD254" s="1">
        <f>IF(OR(CNGE_2026_M4_Secc1!CY77=0,CNGE_2026_M4_Secc1!CY77=1),IF(COUNTA(S255:V255)=0,0,1),0)</f>
        <v>0</v>
      </c>
      <c r="BE254" s="1">
        <f>IF(OR(CNGE_2026_M4_Secc1!CZ77=0,CNGE_2026_M4_Secc1!CZ77=1),IF(COUNTA(W255:Z255)=0,0,1),0)</f>
        <v>0</v>
      </c>
      <c r="BF254" s="1">
        <f>IF(OR(CNGE_2026_M4_Secc1!DA77=0,CNGE_2026_M4_Secc1!DA77=1),IF(COUNTA(AA255:AD255)=0,0,1),0)</f>
        <v>0</v>
      </c>
      <c r="BG254" s="1">
        <f>IF(OR(CNGE_2026_M4_Secc1!DB77=0,CNGE_2026_M4_Secc1!DB77=1),IF(COUNTA(O324:R324)=0,0,1),0)</f>
        <v>0</v>
      </c>
      <c r="BH254" s="1">
        <f>IF(OR(CNGE_2026_M4_Secc1!DC77=0,CNGE_2026_M4_Secc1!DC77=1),IF(COUNTA(S324:V324)=0,0,1),0)</f>
        <v>0</v>
      </c>
      <c r="BI254" s="1">
        <f>IF(OR(CNGE_2026_M4_Secc1!DD77=0,CNGE_2026_M4_Secc1!DD77=1),IF(COUNTA(W324:Z324)=0,0,1),0)</f>
        <v>0</v>
      </c>
      <c r="BJ254" s="1">
        <f>IF(OR(CNGE_2026_M4_Secc1!DE77=0,CNGE_2026_M4_Secc1!DE77=1),IF(COUNTA(AA324:AD324)=0,0,1),0)</f>
        <v>0</v>
      </c>
      <c r="BK254" s="1">
        <f>IF(OR(CNGE_2026_M4_Secc1!DF77=0,CNGE_2026_M4_Secc1!DF77=1),IF(COUNTA(O393:R393)=0,0,1),0)</f>
        <v>0</v>
      </c>
      <c r="BL254" s="1">
        <f>IF(OR(CNGE_2026_M4_Secc1!DG77=0,CNGE_2026_M4_Secc1!DG77=1),IF(COUNTA(S393:V393)=0,0,1),0)</f>
        <v>0</v>
      </c>
      <c r="BM254" s="1">
        <f>IF(OR(CNGE_2026_M4_Secc1!DH77=0,CNGE_2026_M4_Secc1!DH77=1),IF(COUNTA(W393:Z393)=0,0,1),0)</f>
        <v>0</v>
      </c>
      <c r="BN254" s="1">
        <f>IF(OR(CNGE_2026_M4_Secc1!DI77=0,CNGE_2026_M4_Secc1!DI77=1),IF(COUNTA(AA393:AD393)=0,0,1),0)</f>
        <v>0</v>
      </c>
      <c r="CA254" s="31">
        <f t="shared" si="78"/>
        <v>0</v>
      </c>
      <c r="CB254" s="31">
        <f t="shared" si="61"/>
        <v>0</v>
      </c>
      <c r="CC254" s="31">
        <f t="shared" si="62"/>
        <v>0</v>
      </c>
      <c r="CD254" s="31">
        <f t="shared" si="17"/>
        <v>0</v>
      </c>
      <c r="CE254" s="31">
        <f t="shared" si="18"/>
        <v>0</v>
      </c>
      <c r="CF254" s="31">
        <f t="shared" si="79"/>
        <v>0</v>
      </c>
      <c r="CG254" s="31">
        <f t="shared" si="80"/>
        <v>0</v>
      </c>
      <c r="CH254" s="31">
        <f t="shared" si="81"/>
        <v>0</v>
      </c>
      <c r="CI254" s="31">
        <f t="shared" si="82"/>
        <v>0</v>
      </c>
      <c r="CJ254" s="31">
        <f t="shared" si="83"/>
        <v>0</v>
      </c>
      <c r="CK254" s="31">
        <f t="shared" si="84"/>
        <v>0</v>
      </c>
      <c r="CL254" s="31">
        <f t="shared" si="85"/>
        <v>0</v>
      </c>
      <c r="CM254" s="31">
        <f t="shared" si="86"/>
        <v>0</v>
      </c>
      <c r="CN254" s="31">
        <f t="shared" si="87"/>
        <v>0</v>
      </c>
      <c r="CO254" s="31">
        <f t="shared" si="64"/>
        <v>0</v>
      </c>
      <c r="CP254" s="31">
        <f t="shared" si="65"/>
        <v>0</v>
      </c>
      <c r="CQ254" s="31">
        <f t="shared" si="27"/>
        <v>0</v>
      </c>
      <c r="CR254" s="31">
        <f t="shared" si="28"/>
        <v>0</v>
      </c>
      <c r="CS254" s="31">
        <f t="shared" si="88"/>
        <v>0</v>
      </c>
      <c r="CT254" s="31">
        <f t="shared" si="89"/>
        <v>0</v>
      </c>
      <c r="CU254" s="31">
        <f t="shared" si="90"/>
        <v>0</v>
      </c>
      <c r="CV254" s="31">
        <f t="shared" si="91"/>
        <v>0</v>
      </c>
      <c r="CW254" s="31">
        <f t="shared" si="92"/>
        <v>0</v>
      </c>
      <c r="CX254" s="31">
        <f t="shared" si="93"/>
        <v>0</v>
      </c>
      <c r="CY254" s="31">
        <f t="shared" si="94"/>
        <v>0</v>
      </c>
      <c r="CZ254" s="31">
        <f t="shared" si="95"/>
        <v>0</v>
      </c>
      <c r="DA254" s="31">
        <f t="shared" si="96"/>
        <v>0</v>
      </c>
      <c r="DB254" s="31">
        <f t="shared" si="67"/>
        <v>0</v>
      </c>
      <c r="DC254" s="31">
        <f t="shared" si="68"/>
        <v>0</v>
      </c>
      <c r="DD254" s="31">
        <f t="shared" si="37"/>
        <v>0</v>
      </c>
      <c r="DE254" s="31">
        <f t="shared" si="38"/>
        <v>0</v>
      </c>
      <c r="DF254" s="31">
        <f t="shared" si="97"/>
        <v>0</v>
      </c>
      <c r="DG254" s="31">
        <f t="shared" si="98"/>
        <v>0</v>
      </c>
      <c r="DH254" s="31">
        <f t="shared" si="99"/>
        <v>0</v>
      </c>
      <c r="DI254" s="31">
        <f t="shared" si="100"/>
        <v>0</v>
      </c>
      <c r="DJ254" s="31">
        <f t="shared" si="101"/>
        <v>0</v>
      </c>
      <c r="DK254" s="31">
        <f t="shared" si="102"/>
        <v>0</v>
      </c>
      <c r="DL254" s="31">
        <f t="shared" si="103"/>
        <v>0</v>
      </c>
      <c r="DM254" s="31">
        <f t="shared" si="104"/>
        <v>0</v>
      </c>
      <c r="DN254" s="31">
        <f t="shared" si="105"/>
        <v>0</v>
      </c>
      <c r="DO254" s="31">
        <f t="shared" si="70"/>
        <v>0</v>
      </c>
      <c r="DP254" s="31">
        <f t="shared" si="71"/>
        <v>0</v>
      </c>
      <c r="DQ254" s="31">
        <f t="shared" si="47"/>
        <v>0</v>
      </c>
      <c r="DR254" s="31">
        <f t="shared" si="48"/>
        <v>0</v>
      </c>
      <c r="DS254" s="31">
        <f t="shared" si="106"/>
        <v>0</v>
      </c>
      <c r="DT254" s="31">
        <f t="shared" si="107"/>
        <v>0</v>
      </c>
      <c r="DU254" s="31">
        <f t="shared" si="108"/>
        <v>0</v>
      </c>
      <c r="DV254" s="31">
        <f t="shared" si="109"/>
        <v>0</v>
      </c>
      <c r="DW254" s="31">
        <f t="shared" si="110"/>
        <v>0</v>
      </c>
      <c r="DX254" s="31">
        <f t="shared" si="111"/>
        <v>0</v>
      </c>
      <c r="DY254" s="31">
        <f t="shared" si="112"/>
        <v>0</v>
      </c>
      <c r="DZ254" s="31">
        <f t="shared" si="113"/>
        <v>0</v>
      </c>
      <c r="EB254" s="1">
        <f t="shared" si="114"/>
        <v>0</v>
      </c>
      <c r="EF254"/>
      <c r="EG254"/>
      <c r="EH254"/>
      <c r="EI254"/>
      <c r="EJ254"/>
      <c r="EK254"/>
      <c r="EL254"/>
      <c r="EM254"/>
      <c r="EN254"/>
      <c r="EO254"/>
      <c r="EP254"/>
      <c r="EQ254"/>
      <c r="ER254"/>
      <c r="ES254"/>
      <c r="ET254"/>
      <c r="EU254"/>
      <c r="EV254"/>
      <c r="EW254"/>
      <c r="EX254"/>
      <c r="EY254"/>
    </row>
    <row r="255" spans="1:167" ht="15" customHeight="1">
      <c r="A255" s="25"/>
      <c r="B255" s="52"/>
      <c r="C255" s="55" t="s">
        <v>5055</v>
      </c>
      <c r="D255" s="817" t="str">
        <f>IF(CNGE_2026_M4_Secc1!D77="","",CNGE_2026_M4_Secc1!D77)</f>
        <v/>
      </c>
      <c r="E255" s="757"/>
      <c r="F255" s="757"/>
      <c r="G255" s="757"/>
      <c r="H255" s="757"/>
      <c r="I255" s="757"/>
      <c r="J255" s="758"/>
      <c r="K255" s="439"/>
      <c r="L255" s="439"/>
      <c r="M255" s="439"/>
      <c r="N255" s="439"/>
      <c r="O255" s="439"/>
      <c r="P255" s="439"/>
      <c r="Q255" s="439"/>
      <c r="R255" s="439"/>
      <c r="S255" s="439"/>
      <c r="T255" s="439"/>
      <c r="U255" s="439"/>
      <c r="V255" s="439"/>
      <c r="W255" s="439"/>
      <c r="X255" s="439"/>
      <c r="Y255" s="439"/>
      <c r="Z255" s="439"/>
      <c r="AA255" s="439"/>
      <c r="AB255" s="439"/>
      <c r="AC255" s="439"/>
      <c r="AD255" s="439"/>
      <c r="AG255" s="1">
        <f>IF(AND(CNGE_2026_M4_Secc1!$N77&lt;&gt;1,CNGE_2026_M4_Secc1!$N77&lt;&gt;""),IF(SUM(COUNTBLANK(D255:AD255),COUNTBLANK(O324:AD324),COUNTBLANK(O393:AD393))&lt;=(AK255+6),0,1),0)</f>
        <v>0</v>
      </c>
      <c r="AH255" s="176">
        <f t="shared" si="57"/>
        <v>0</v>
      </c>
      <c r="AI255" s="177" t="str">
        <f>IF(AH255=0,"",
IF(SUM($AH$220:AH255)=1,AJ255,
IF($AH$282&gt;SUM($AH$220:AH255),_xlfn.CONCAT(", ",AJ255),
IF($AH$282=SUM($AH$220:AH255),_xlfn.CONCAT(" y ",AJ255)))))</f>
        <v/>
      </c>
      <c r="AJ255" s="55">
        <v>35</v>
      </c>
      <c r="AK255" s="1">
        <f t="shared" si="73"/>
        <v>52</v>
      </c>
      <c r="AL255" s="1">
        <f t="shared" si="76"/>
        <v>13</v>
      </c>
      <c r="AM255" s="1">
        <f t="shared" si="75"/>
        <v>0</v>
      </c>
      <c r="AN255" s="1">
        <f>IF(OR(CNGE_2026_M4_Secc1!$N77=1,CNGE_2026_M4_Secc1!$N77=""),IF(COUNTA(K255:AD255,O324:AD324,O393:AD393)=0,0,1),0)</f>
        <v>0</v>
      </c>
      <c r="AO255" s="1">
        <f t="shared" si="77"/>
        <v>0</v>
      </c>
      <c r="AP255" s="1">
        <f>IF(OR(CNGE_2026_M4_Secc1!CX78=0,CNGE_2026_M4_Secc1!CX78=1),IF(OR($AL256=13,BO$222=1),3,4),0)</f>
        <v>3</v>
      </c>
      <c r="AQ255" s="1">
        <f>IF(OR(CNGE_2026_M4_Secc1!CY78=0,CNGE_2026_M4_Secc1!CY78=1),IF(OR($AL256=13,BP$222=1),3,4),0)</f>
        <v>3</v>
      </c>
      <c r="AR255" s="1">
        <f>IF(OR(CNGE_2026_M4_Secc1!CZ78=0,CNGE_2026_M4_Secc1!CZ78=1),IF(OR($AL256=13,BQ$222=1),3,4),0)</f>
        <v>3</v>
      </c>
      <c r="AS255" s="1">
        <f>IF(OR(CNGE_2026_M4_Secc1!DA78=0,CNGE_2026_M4_Secc1!DA78=1),IF(OR($AL256=13,BR$222=1),3,4),0)</f>
        <v>3</v>
      </c>
      <c r="AT255" s="1">
        <f>IF(OR(CNGE_2026_M4_Secc1!DB78=0,CNGE_2026_M4_Secc1!DB78=1),IF(OR($AL256=13,BS$222=1),3,4),0)</f>
        <v>3</v>
      </c>
      <c r="AU255" s="1">
        <f>IF(OR(CNGE_2026_M4_Secc1!DC78=0,CNGE_2026_M4_Secc1!DC78=1),IF(OR($AL256=13,BT$222=1),3,4),0)</f>
        <v>3</v>
      </c>
      <c r="AV255" s="1">
        <f>IF(OR(CNGE_2026_M4_Secc1!DD78=0,CNGE_2026_M4_Secc1!DD78=1),IF(OR($AL256=13,BU$222=1),3,4),0)</f>
        <v>3</v>
      </c>
      <c r="AW255" s="1">
        <f>IF(OR(CNGE_2026_M4_Secc1!DE78=0,CNGE_2026_M4_Secc1!DE78=1),IF(OR($AL256=13,BV$222=1),3,4),0)</f>
        <v>3</v>
      </c>
      <c r="AX255" s="1">
        <f>IF(OR(CNGE_2026_M4_Secc1!DF78=0,CNGE_2026_M4_Secc1!DF78=1),IF(OR($AL256=13,BW$222=1),3,4),0)</f>
        <v>3</v>
      </c>
      <c r="AY255" s="1">
        <f>IF(OR(CNGE_2026_M4_Secc1!DG78=0,CNGE_2026_M4_Secc1!DG78=1),IF(OR($AL256=13,BX$222=1),3,4),0)</f>
        <v>3</v>
      </c>
      <c r="AZ255" s="1">
        <f>IF(OR(CNGE_2026_M4_Secc1!DH78=0,CNGE_2026_M4_Secc1!DH78=1),IF(OR($AL256=13,BY$222=1),3,4),0)</f>
        <v>3</v>
      </c>
      <c r="BA255" s="1">
        <f>IF(OR(CNGE_2026_M4_Secc1!DI78=0,CNGE_2026_M4_Secc1!DI78=1),IF(OR($AL256=13,BZ$222=1),3,4),0)</f>
        <v>3</v>
      </c>
      <c r="BB255" s="1">
        <f t="shared" si="59"/>
        <v>36</v>
      </c>
      <c r="BC255" s="1">
        <f>IF(OR(CNGE_2026_M4_Secc1!CX78=0,CNGE_2026_M4_Secc1!CX78=1),IF(COUNTA(O256:R256)=0,0,1),0)</f>
        <v>0</v>
      </c>
      <c r="BD255" s="1">
        <f>IF(OR(CNGE_2026_M4_Secc1!CY78=0,CNGE_2026_M4_Secc1!CY78=1),IF(COUNTA(S256:V256)=0,0,1),0)</f>
        <v>0</v>
      </c>
      <c r="BE255" s="1">
        <f>IF(OR(CNGE_2026_M4_Secc1!CZ78=0,CNGE_2026_M4_Secc1!CZ78=1),IF(COUNTA(W256:Z256)=0,0,1),0)</f>
        <v>0</v>
      </c>
      <c r="BF255" s="1">
        <f>IF(OR(CNGE_2026_M4_Secc1!DA78=0,CNGE_2026_M4_Secc1!DA78=1),IF(COUNTA(AA256:AD256)=0,0,1),0)</f>
        <v>0</v>
      </c>
      <c r="BG255" s="1">
        <f>IF(OR(CNGE_2026_M4_Secc1!DB78=0,CNGE_2026_M4_Secc1!DB78=1),IF(COUNTA(O325:R325)=0,0,1),0)</f>
        <v>0</v>
      </c>
      <c r="BH255" s="1">
        <f>IF(OR(CNGE_2026_M4_Secc1!DC78=0,CNGE_2026_M4_Secc1!DC78=1),IF(COUNTA(S325:V325)=0,0,1),0)</f>
        <v>0</v>
      </c>
      <c r="BI255" s="1">
        <f>IF(OR(CNGE_2026_M4_Secc1!DD78=0,CNGE_2026_M4_Secc1!DD78=1),IF(COUNTA(W325:Z325)=0,0,1),0)</f>
        <v>0</v>
      </c>
      <c r="BJ255" s="1">
        <f>IF(OR(CNGE_2026_M4_Secc1!DE78=0,CNGE_2026_M4_Secc1!DE78=1),IF(COUNTA(AA325:AD325)=0,0,1),0)</f>
        <v>0</v>
      </c>
      <c r="BK255" s="1">
        <f>IF(OR(CNGE_2026_M4_Secc1!DF78=0,CNGE_2026_M4_Secc1!DF78=1),IF(COUNTA(O394:R394)=0,0,1),0)</f>
        <v>0</v>
      </c>
      <c r="BL255" s="1">
        <f>IF(OR(CNGE_2026_M4_Secc1!DG78=0,CNGE_2026_M4_Secc1!DG78=1),IF(COUNTA(S394:V394)=0,0,1),0)</f>
        <v>0</v>
      </c>
      <c r="BM255" s="1">
        <f>IF(OR(CNGE_2026_M4_Secc1!DH78=0,CNGE_2026_M4_Secc1!DH78=1),IF(COUNTA(W394:Z394)=0,0,1),0)</f>
        <v>0</v>
      </c>
      <c r="BN255" s="1">
        <f>IF(OR(CNGE_2026_M4_Secc1!DI78=0,CNGE_2026_M4_Secc1!DI78=1),IF(COUNTA(AA394:AD394)=0,0,1),0)</f>
        <v>0</v>
      </c>
      <c r="CA255" s="31">
        <f t="shared" si="78"/>
        <v>0</v>
      </c>
      <c r="CB255" s="31">
        <f t="shared" si="61"/>
        <v>0</v>
      </c>
      <c r="CC255" s="31">
        <f t="shared" si="62"/>
        <v>0</v>
      </c>
      <c r="CD255" s="31">
        <f t="shared" si="17"/>
        <v>0</v>
      </c>
      <c r="CE255" s="31">
        <f t="shared" si="18"/>
        <v>0</v>
      </c>
      <c r="CF255" s="31">
        <f t="shared" si="79"/>
        <v>0</v>
      </c>
      <c r="CG255" s="31">
        <f t="shared" si="80"/>
        <v>0</v>
      </c>
      <c r="CH255" s="31">
        <f t="shared" si="81"/>
        <v>0</v>
      </c>
      <c r="CI255" s="31">
        <f t="shared" si="82"/>
        <v>0</v>
      </c>
      <c r="CJ255" s="31">
        <f t="shared" si="83"/>
        <v>0</v>
      </c>
      <c r="CK255" s="31">
        <f t="shared" si="84"/>
        <v>0</v>
      </c>
      <c r="CL255" s="31">
        <f t="shared" si="85"/>
        <v>0</v>
      </c>
      <c r="CM255" s="31">
        <f t="shared" si="86"/>
        <v>0</v>
      </c>
      <c r="CN255" s="31">
        <f t="shared" si="87"/>
        <v>0</v>
      </c>
      <c r="CO255" s="31">
        <f t="shared" si="64"/>
        <v>0</v>
      </c>
      <c r="CP255" s="31">
        <f t="shared" si="65"/>
        <v>0</v>
      </c>
      <c r="CQ255" s="31">
        <f t="shared" si="27"/>
        <v>0</v>
      </c>
      <c r="CR255" s="31">
        <f t="shared" si="28"/>
        <v>0</v>
      </c>
      <c r="CS255" s="31">
        <f t="shared" si="88"/>
        <v>0</v>
      </c>
      <c r="CT255" s="31">
        <f t="shared" si="89"/>
        <v>0</v>
      </c>
      <c r="CU255" s="31">
        <f t="shared" si="90"/>
        <v>0</v>
      </c>
      <c r="CV255" s="31">
        <f t="shared" si="91"/>
        <v>0</v>
      </c>
      <c r="CW255" s="31">
        <f t="shared" si="92"/>
        <v>0</v>
      </c>
      <c r="CX255" s="31">
        <f t="shared" si="93"/>
        <v>0</v>
      </c>
      <c r="CY255" s="31">
        <f t="shared" si="94"/>
        <v>0</v>
      </c>
      <c r="CZ255" s="31">
        <f t="shared" si="95"/>
        <v>0</v>
      </c>
      <c r="DA255" s="31">
        <f t="shared" si="96"/>
        <v>0</v>
      </c>
      <c r="DB255" s="31">
        <f t="shared" si="67"/>
        <v>0</v>
      </c>
      <c r="DC255" s="31">
        <f t="shared" si="68"/>
        <v>0</v>
      </c>
      <c r="DD255" s="31">
        <f t="shared" si="37"/>
        <v>0</v>
      </c>
      <c r="DE255" s="31">
        <f t="shared" si="38"/>
        <v>0</v>
      </c>
      <c r="DF255" s="31">
        <f t="shared" si="97"/>
        <v>0</v>
      </c>
      <c r="DG255" s="31">
        <f t="shared" si="98"/>
        <v>0</v>
      </c>
      <c r="DH255" s="31">
        <f t="shared" si="99"/>
        <v>0</v>
      </c>
      <c r="DI255" s="31">
        <f t="shared" si="100"/>
        <v>0</v>
      </c>
      <c r="DJ255" s="31">
        <f t="shared" si="101"/>
        <v>0</v>
      </c>
      <c r="DK255" s="31">
        <f t="shared" si="102"/>
        <v>0</v>
      </c>
      <c r="DL255" s="31">
        <f t="shared" si="103"/>
        <v>0</v>
      </c>
      <c r="DM255" s="31">
        <f t="shared" si="104"/>
        <v>0</v>
      </c>
      <c r="DN255" s="31">
        <f t="shared" si="105"/>
        <v>0</v>
      </c>
      <c r="DO255" s="31">
        <f t="shared" si="70"/>
        <v>0</v>
      </c>
      <c r="DP255" s="31">
        <f t="shared" si="71"/>
        <v>0</v>
      </c>
      <c r="DQ255" s="31">
        <f t="shared" si="47"/>
        <v>0</v>
      </c>
      <c r="DR255" s="31">
        <f t="shared" si="48"/>
        <v>0</v>
      </c>
      <c r="DS255" s="31">
        <f t="shared" si="106"/>
        <v>0</v>
      </c>
      <c r="DT255" s="31">
        <f t="shared" si="107"/>
        <v>0</v>
      </c>
      <c r="DU255" s="31">
        <f t="shared" si="108"/>
        <v>0</v>
      </c>
      <c r="DV255" s="31">
        <f t="shared" si="109"/>
        <v>0</v>
      </c>
      <c r="DW255" s="31">
        <f t="shared" si="110"/>
        <v>0</v>
      </c>
      <c r="DX255" s="31">
        <f t="shared" si="111"/>
        <v>0</v>
      </c>
      <c r="DY255" s="31">
        <f t="shared" si="112"/>
        <v>0</v>
      </c>
      <c r="DZ255" s="31">
        <f t="shared" si="113"/>
        <v>0</v>
      </c>
      <c r="EB255" s="1">
        <f t="shared" si="114"/>
        <v>0</v>
      </c>
      <c r="EF255"/>
      <c r="EG255"/>
      <c r="EH255"/>
      <c r="EI255"/>
      <c r="EJ255"/>
      <c r="EK255"/>
      <c r="EL255"/>
      <c r="EM255"/>
      <c r="EN255"/>
      <c r="EO255"/>
      <c r="EP255"/>
      <c r="EQ255"/>
      <c r="ER255"/>
      <c r="ES255"/>
      <c r="ET255"/>
      <c r="EU255"/>
      <c r="EV255"/>
      <c r="EW255"/>
      <c r="EX255"/>
      <c r="EY255"/>
    </row>
    <row r="256" spans="1:167" ht="15" customHeight="1">
      <c r="A256" s="25"/>
      <c r="B256" s="52"/>
      <c r="C256" s="55" t="s">
        <v>5152</v>
      </c>
      <c r="D256" s="817" t="str">
        <f>IF(CNGE_2026_M4_Secc1!D78="","",CNGE_2026_M4_Secc1!D78)</f>
        <v/>
      </c>
      <c r="E256" s="757"/>
      <c r="F256" s="757"/>
      <c r="G256" s="757"/>
      <c r="H256" s="757"/>
      <c r="I256" s="757"/>
      <c r="J256" s="758"/>
      <c r="K256" s="439"/>
      <c r="L256" s="439"/>
      <c r="M256" s="439"/>
      <c r="N256" s="439"/>
      <c r="O256" s="439"/>
      <c r="P256" s="439"/>
      <c r="Q256" s="439"/>
      <c r="R256" s="439"/>
      <c r="S256" s="439"/>
      <c r="T256" s="439"/>
      <c r="U256" s="439"/>
      <c r="V256" s="439"/>
      <c r="W256" s="439"/>
      <c r="X256" s="439"/>
      <c r="Y256" s="439"/>
      <c r="Z256" s="439"/>
      <c r="AA256" s="439"/>
      <c r="AB256" s="439"/>
      <c r="AC256" s="439"/>
      <c r="AD256" s="439"/>
      <c r="AG256" s="1">
        <f>IF(AND(CNGE_2026_M4_Secc1!$N78&lt;&gt;1,CNGE_2026_M4_Secc1!$N78&lt;&gt;""),IF(SUM(COUNTBLANK(D256:AD256),COUNTBLANK(O325:AD325),COUNTBLANK(O394:AD394))&lt;=(AK256+6),0,1),0)</f>
        <v>0</v>
      </c>
      <c r="AH256" s="176">
        <f t="shared" si="57"/>
        <v>0</v>
      </c>
      <c r="AI256" s="177" t="str">
        <f>IF(AH256=0,"",
IF(SUM($AH$220:AH256)=1,AJ256,
IF($AH$282&gt;SUM($AH$220:AH256),_xlfn.CONCAT(", ",AJ256),
IF($AH$282=SUM($AH$220:AH256),_xlfn.CONCAT(" y ",AJ256)))))</f>
        <v/>
      </c>
      <c r="AJ256" s="55">
        <v>36</v>
      </c>
      <c r="AK256" s="1">
        <f t="shared" si="73"/>
        <v>52</v>
      </c>
      <c r="AL256" s="1">
        <f t="shared" si="76"/>
        <v>13</v>
      </c>
      <c r="AM256" s="1">
        <f t="shared" si="75"/>
        <v>0</v>
      </c>
      <c r="AN256" s="1">
        <f>IF(OR(CNGE_2026_M4_Secc1!$N78=1,CNGE_2026_M4_Secc1!$N78=""),IF(COUNTA(K256:AD256,O325:AD325,O394:AD394)=0,0,1),0)</f>
        <v>0</v>
      </c>
      <c r="AO256" s="1">
        <f t="shared" si="77"/>
        <v>0</v>
      </c>
      <c r="AP256" s="1">
        <f>IF(OR(CNGE_2026_M4_Secc1!CX79=0,CNGE_2026_M4_Secc1!CX79=1),IF(OR($AL257=13,BO$222=1),3,4),0)</f>
        <v>3</v>
      </c>
      <c r="AQ256" s="1">
        <f>IF(OR(CNGE_2026_M4_Secc1!CY79=0,CNGE_2026_M4_Secc1!CY79=1),IF(OR($AL257=13,BP$222=1),3,4),0)</f>
        <v>3</v>
      </c>
      <c r="AR256" s="1">
        <f>IF(OR(CNGE_2026_M4_Secc1!CZ79=0,CNGE_2026_M4_Secc1!CZ79=1),IF(OR($AL257=13,BQ$222=1),3,4),0)</f>
        <v>3</v>
      </c>
      <c r="AS256" s="1">
        <f>IF(OR(CNGE_2026_M4_Secc1!DA79=0,CNGE_2026_M4_Secc1!DA79=1),IF(OR($AL257=13,BR$222=1),3,4),0)</f>
        <v>3</v>
      </c>
      <c r="AT256" s="1">
        <f>IF(OR(CNGE_2026_M4_Secc1!DB79=0,CNGE_2026_M4_Secc1!DB79=1),IF(OR($AL257=13,BS$222=1),3,4),0)</f>
        <v>3</v>
      </c>
      <c r="AU256" s="1">
        <f>IF(OR(CNGE_2026_M4_Secc1!DC79=0,CNGE_2026_M4_Secc1!DC79=1),IF(OR($AL257=13,BT$222=1),3,4),0)</f>
        <v>3</v>
      </c>
      <c r="AV256" s="1">
        <f>IF(OR(CNGE_2026_M4_Secc1!DD79=0,CNGE_2026_M4_Secc1!DD79=1),IF(OR($AL257=13,BU$222=1),3,4),0)</f>
        <v>3</v>
      </c>
      <c r="AW256" s="1">
        <f>IF(OR(CNGE_2026_M4_Secc1!DE79=0,CNGE_2026_M4_Secc1!DE79=1),IF(OR($AL257=13,BV$222=1),3,4),0)</f>
        <v>3</v>
      </c>
      <c r="AX256" s="1">
        <f>IF(OR(CNGE_2026_M4_Secc1!DF79=0,CNGE_2026_M4_Secc1!DF79=1),IF(OR($AL257=13,BW$222=1),3,4),0)</f>
        <v>3</v>
      </c>
      <c r="AY256" s="1">
        <f>IF(OR(CNGE_2026_M4_Secc1!DG79=0,CNGE_2026_M4_Secc1!DG79=1),IF(OR($AL257=13,BX$222=1),3,4),0)</f>
        <v>3</v>
      </c>
      <c r="AZ256" s="1">
        <f>IF(OR(CNGE_2026_M4_Secc1!DH79=0,CNGE_2026_M4_Secc1!DH79=1),IF(OR($AL257=13,BY$222=1),3,4),0)</f>
        <v>3</v>
      </c>
      <c r="BA256" s="1">
        <f>IF(OR(CNGE_2026_M4_Secc1!DI79=0,CNGE_2026_M4_Secc1!DI79=1),IF(OR($AL257=13,BZ$222=1),3,4),0)</f>
        <v>3</v>
      </c>
      <c r="BB256" s="1">
        <f t="shared" si="59"/>
        <v>36</v>
      </c>
      <c r="BC256" s="1">
        <f>IF(OR(CNGE_2026_M4_Secc1!CX79=0,CNGE_2026_M4_Secc1!CX79=1),IF(COUNTA(O257:R257)=0,0,1),0)</f>
        <v>0</v>
      </c>
      <c r="BD256" s="1">
        <f>IF(OR(CNGE_2026_M4_Secc1!CY79=0,CNGE_2026_M4_Secc1!CY79=1),IF(COUNTA(S257:V257)=0,0,1),0)</f>
        <v>0</v>
      </c>
      <c r="BE256" s="1">
        <f>IF(OR(CNGE_2026_M4_Secc1!CZ79=0,CNGE_2026_M4_Secc1!CZ79=1),IF(COUNTA(W257:Z257)=0,0,1),0)</f>
        <v>0</v>
      </c>
      <c r="BF256" s="1">
        <f>IF(OR(CNGE_2026_M4_Secc1!DA79=0,CNGE_2026_M4_Secc1!DA79=1),IF(COUNTA(AA257:AD257)=0,0,1),0)</f>
        <v>0</v>
      </c>
      <c r="BG256" s="1">
        <f>IF(OR(CNGE_2026_M4_Secc1!DB79=0,CNGE_2026_M4_Secc1!DB79=1),IF(COUNTA(O326:R326)=0,0,1),0)</f>
        <v>0</v>
      </c>
      <c r="BH256" s="1">
        <f>IF(OR(CNGE_2026_M4_Secc1!DC79=0,CNGE_2026_M4_Secc1!DC79=1),IF(COUNTA(S326:V326)=0,0,1),0)</f>
        <v>0</v>
      </c>
      <c r="BI256" s="1">
        <f>IF(OR(CNGE_2026_M4_Secc1!DD79=0,CNGE_2026_M4_Secc1!DD79=1),IF(COUNTA(W326:Z326)=0,0,1),0)</f>
        <v>0</v>
      </c>
      <c r="BJ256" s="1">
        <f>IF(OR(CNGE_2026_M4_Secc1!DE79=0,CNGE_2026_M4_Secc1!DE79=1),IF(COUNTA(AA326:AD326)=0,0,1),0)</f>
        <v>0</v>
      </c>
      <c r="BK256" s="1">
        <f>IF(OR(CNGE_2026_M4_Secc1!DF79=0,CNGE_2026_M4_Secc1!DF79=1),IF(COUNTA(O395:R395)=0,0,1),0)</f>
        <v>0</v>
      </c>
      <c r="BL256" s="1">
        <f>IF(OR(CNGE_2026_M4_Secc1!DG79=0,CNGE_2026_M4_Secc1!DG79=1),IF(COUNTA(S395:V395)=0,0,1),0)</f>
        <v>0</v>
      </c>
      <c r="BM256" s="1">
        <f>IF(OR(CNGE_2026_M4_Secc1!DH79=0,CNGE_2026_M4_Secc1!DH79=1),IF(COUNTA(W395:Z395)=0,0,1),0)</f>
        <v>0</v>
      </c>
      <c r="BN256" s="1">
        <f>IF(OR(CNGE_2026_M4_Secc1!DI79=0,CNGE_2026_M4_Secc1!DI79=1),IF(COUNTA(AA395:AD395)=0,0,1),0)</f>
        <v>0</v>
      </c>
      <c r="CA256" s="31">
        <f t="shared" si="78"/>
        <v>0</v>
      </c>
      <c r="CB256" s="31">
        <f t="shared" si="61"/>
        <v>0</v>
      </c>
      <c r="CC256" s="31">
        <f t="shared" si="62"/>
        <v>0</v>
      </c>
      <c r="CD256" s="31">
        <f t="shared" si="17"/>
        <v>0</v>
      </c>
      <c r="CE256" s="31">
        <f t="shared" si="18"/>
        <v>0</v>
      </c>
      <c r="CF256" s="31">
        <f t="shared" si="79"/>
        <v>0</v>
      </c>
      <c r="CG256" s="31">
        <f t="shared" si="80"/>
        <v>0</v>
      </c>
      <c r="CH256" s="31">
        <f t="shared" si="81"/>
        <v>0</v>
      </c>
      <c r="CI256" s="31">
        <f t="shared" si="82"/>
        <v>0</v>
      </c>
      <c r="CJ256" s="31">
        <f t="shared" si="83"/>
        <v>0</v>
      </c>
      <c r="CK256" s="31">
        <f t="shared" si="84"/>
        <v>0</v>
      </c>
      <c r="CL256" s="31">
        <f t="shared" si="85"/>
        <v>0</v>
      </c>
      <c r="CM256" s="31">
        <f t="shared" si="86"/>
        <v>0</v>
      </c>
      <c r="CN256" s="31">
        <f t="shared" si="87"/>
        <v>0</v>
      </c>
      <c r="CO256" s="31">
        <f t="shared" si="64"/>
        <v>0</v>
      </c>
      <c r="CP256" s="31">
        <f t="shared" si="65"/>
        <v>0</v>
      </c>
      <c r="CQ256" s="31">
        <f t="shared" si="27"/>
        <v>0</v>
      </c>
      <c r="CR256" s="31">
        <f t="shared" si="28"/>
        <v>0</v>
      </c>
      <c r="CS256" s="31">
        <f t="shared" si="88"/>
        <v>0</v>
      </c>
      <c r="CT256" s="31">
        <f t="shared" si="89"/>
        <v>0</v>
      </c>
      <c r="CU256" s="31">
        <f t="shared" si="90"/>
        <v>0</v>
      </c>
      <c r="CV256" s="31">
        <f t="shared" si="91"/>
        <v>0</v>
      </c>
      <c r="CW256" s="31">
        <f t="shared" si="92"/>
        <v>0</v>
      </c>
      <c r="CX256" s="31">
        <f t="shared" si="93"/>
        <v>0</v>
      </c>
      <c r="CY256" s="31">
        <f t="shared" si="94"/>
        <v>0</v>
      </c>
      <c r="CZ256" s="31">
        <f t="shared" si="95"/>
        <v>0</v>
      </c>
      <c r="DA256" s="31">
        <f t="shared" si="96"/>
        <v>0</v>
      </c>
      <c r="DB256" s="31">
        <f t="shared" si="67"/>
        <v>0</v>
      </c>
      <c r="DC256" s="31">
        <f t="shared" si="68"/>
        <v>0</v>
      </c>
      <c r="DD256" s="31">
        <f t="shared" si="37"/>
        <v>0</v>
      </c>
      <c r="DE256" s="31">
        <f t="shared" si="38"/>
        <v>0</v>
      </c>
      <c r="DF256" s="31">
        <f t="shared" si="97"/>
        <v>0</v>
      </c>
      <c r="DG256" s="31">
        <f t="shared" si="98"/>
        <v>0</v>
      </c>
      <c r="DH256" s="31">
        <f t="shared" si="99"/>
        <v>0</v>
      </c>
      <c r="DI256" s="31">
        <f t="shared" si="100"/>
        <v>0</v>
      </c>
      <c r="DJ256" s="31">
        <f t="shared" si="101"/>
        <v>0</v>
      </c>
      <c r="DK256" s="31">
        <f t="shared" si="102"/>
        <v>0</v>
      </c>
      <c r="DL256" s="31">
        <f t="shared" si="103"/>
        <v>0</v>
      </c>
      <c r="DM256" s="31">
        <f t="shared" si="104"/>
        <v>0</v>
      </c>
      <c r="DN256" s="31">
        <f t="shared" si="105"/>
        <v>0</v>
      </c>
      <c r="DO256" s="31">
        <f t="shared" si="70"/>
        <v>0</v>
      </c>
      <c r="DP256" s="31">
        <f t="shared" si="71"/>
        <v>0</v>
      </c>
      <c r="DQ256" s="31">
        <f t="shared" si="47"/>
        <v>0</v>
      </c>
      <c r="DR256" s="31">
        <f t="shared" si="48"/>
        <v>0</v>
      </c>
      <c r="DS256" s="31">
        <f t="shared" si="106"/>
        <v>0</v>
      </c>
      <c r="DT256" s="31">
        <f t="shared" si="107"/>
        <v>0</v>
      </c>
      <c r="DU256" s="31">
        <f t="shared" si="108"/>
        <v>0</v>
      </c>
      <c r="DV256" s="31">
        <f t="shared" si="109"/>
        <v>0</v>
      </c>
      <c r="DW256" s="31">
        <f t="shared" si="110"/>
        <v>0</v>
      </c>
      <c r="DX256" s="31">
        <f t="shared" si="111"/>
        <v>0</v>
      </c>
      <c r="DY256" s="31">
        <f t="shared" si="112"/>
        <v>0</v>
      </c>
      <c r="DZ256" s="31">
        <f t="shared" si="113"/>
        <v>0</v>
      </c>
      <c r="EB256" s="1">
        <f t="shared" si="114"/>
        <v>0</v>
      </c>
      <c r="EF256"/>
      <c r="EG256"/>
      <c r="EH256"/>
      <c r="EI256"/>
      <c r="EJ256"/>
      <c r="EK256"/>
      <c r="EL256"/>
      <c r="EM256"/>
      <c r="EN256"/>
      <c r="EO256"/>
      <c r="EP256"/>
      <c r="EQ256"/>
      <c r="ER256"/>
      <c r="ES256"/>
      <c r="ET256"/>
      <c r="EU256"/>
      <c r="EV256"/>
      <c r="EW256"/>
      <c r="EX256"/>
      <c r="EY256"/>
    </row>
    <row r="257" spans="1:155" ht="15" customHeight="1">
      <c r="A257" s="25"/>
      <c r="B257" s="52"/>
      <c r="C257" s="55" t="s">
        <v>5154</v>
      </c>
      <c r="D257" s="817" t="str">
        <f>IF(CNGE_2026_M4_Secc1!D79="","",CNGE_2026_M4_Secc1!D79)</f>
        <v/>
      </c>
      <c r="E257" s="757"/>
      <c r="F257" s="757"/>
      <c r="G257" s="757"/>
      <c r="H257" s="757"/>
      <c r="I257" s="757"/>
      <c r="J257" s="758"/>
      <c r="K257" s="439"/>
      <c r="L257" s="439"/>
      <c r="M257" s="439"/>
      <c r="N257" s="439"/>
      <c r="O257" s="439"/>
      <c r="P257" s="439"/>
      <c r="Q257" s="439"/>
      <c r="R257" s="439"/>
      <c r="S257" s="439"/>
      <c r="T257" s="439"/>
      <c r="U257" s="439"/>
      <c r="V257" s="439"/>
      <c r="W257" s="439"/>
      <c r="X257" s="439"/>
      <c r="Y257" s="439"/>
      <c r="Z257" s="439"/>
      <c r="AA257" s="439"/>
      <c r="AB257" s="439"/>
      <c r="AC257" s="439"/>
      <c r="AD257" s="439"/>
      <c r="AG257" s="1">
        <f>IF(AND(CNGE_2026_M4_Secc1!$N79&lt;&gt;1,CNGE_2026_M4_Secc1!$N79&lt;&gt;""),IF(SUM(COUNTBLANK(D257:AD257),COUNTBLANK(O326:AD326),COUNTBLANK(O395:AD395))&lt;=(AK257+6),0,1),0)</f>
        <v>0</v>
      </c>
      <c r="AH257" s="176">
        <f t="shared" si="57"/>
        <v>0</v>
      </c>
      <c r="AI257" s="177" t="str">
        <f>IF(AH257=0,"",
IF(SUM($AH$220:AH257)=1,AJ257,
IF($AH$282&gt;SUM($AH$220:AH257),_xlfn.CONCAT(", ",AJ257),
IF($AH$282=SUM($AH$220:AH257),_xlfn.CONCAT(" y ",AJ257)))))</f>
        <v/>
      </c>
      <c r="AJ257" s="55">
        <v>37</v>
      </c>
      <c r="AK257" s="1">
        <f t="shared" si="73"/>
        <v>52</v>
      </c>
      <c r="AL257" s="1">
        <f t="shared" si="76"/>
        <v>13</v>
      </c>
      <c r="AM257" s="1">
        <f t="shared" si="75"/>
        <v>0</v>
      </c>
      <c r="AN257" s="1">
        <f>IF(OR(CNGE_2026_M4_Secc1!$N79=1,CNGE_2026_M4_Secc1!$N79=""),IF(COUNTA(K257:AD257,O326:AD326,O395:AD395)=0,0,1),0)</f>
        <v>0</v>
      </c>
      <c r="AO257" s="1">
        <f t="shared" si="77"/>
        <v>0</v>
      </c>
      <c r="AP257" s="1">
        <f>IF(OR(CNGE_2026_M4_Secc1!CX80=0,CNGE_2026_M4_Secc1!CX80=1),IF(OR($AL258=13,BO$222=1),3,4),0)</f>
        <v>3</v>
      </c>
      <c r="AQ257" s="1">
        <f>IF(OR(CNGE_2026_M4_Secc1!CY80=0,CNGE_2026_M4_Secc1!CY80=1),IF(OR($AL258=13,BP$222=1),3,4),0)</f>
        <v>3</v>
      </c>
      <c r="AR257" s="1">
        <f>IF(OR(CNGE_2026_M4_Secc1!CZ80=0,CNGE_2026_M4_Secc1!CZ80=1),IF(OR($AL258=13,BQ$222=1),3,4),0)</f>
        <v>3</v>
      </c>
      <c r="AS257" s="1">
        <f>IF(OR(CNGE_2026_M4_Secc1!DA80=0,CNGE_2026_M4_Secc1!DA80=1),IF(OR($AL258=13,BR$222=1),3,4),0)</f>
        <v>3</v>
      </c>
      <c r="AT257" s="1">
        <f>IF(OR(CNGE_2026_M4_Secc1!DB80=0,CNGE_2026_M4_Secc1!DB80=1),IF(OR($AL258=13,BS$222=1),3,4),0)</f>
        <v>3</v>
      </c>
      <c r="AU257" s="1">
        <f>IF(OR(CNGE_2026_M4_Secc1!DC80=0,CNGE_2026_M4_Secc1!DC80=1),IF(OR($AL258=13,BT$222=1),3,4),0)</f>
        <v>3</v>
      </c>
      <c r="AV257" s="1">
        <f>IF(OR(CNGE_2026_M4_Secc1!DD80=0,CNGE_2026_M4_Secc1!DD80=1),IF(OR($AL258=13,BU$222=1),3,4),0)</f>
        <v>3</v>
      </c>
      <c r="AW257" s="1">
        <f>IF(OR(CNGE_2026_M4_Secc1!DE80=0,CNGE_2026_M4_Secc1!DE80=1),IF(OR($AL258=13,BV$222=1),3,4),0)</f>
        <v>3</v>
      </c>
      <c r="AX257" s="1">
        <f>IF(OR(CNGE_2026_M4_Secc1!DF80=0,CNGE_2026_M4_Secc1!DF80=1),IF(OR($AL258=13,BW$222=1),3,4),0)</f>
        <v>3</v>
      </c>
      <c r="AY257" s="1">
        <f>IF(OR(CNGE_2026_M4_Secc1!DG80=0,CNGE_2026_M4_Secc1!DG80=1),IF(OR($AL258=13,BX$222=1),3,4),0)</f>
        <v>3</v>
      </c>
      <c r="AZ257" s="1">
        <f>IF(OR(CNGE_2026_M4_Secc1!DH80=0,CNGE_2026_M4_Secc1!DH80=1),IF(OR($AL258=13,BY$222=1),3,4),0)</f>
        <v>3</v>
      </c>
      <c r="BA257" s="1">
        <f>IF(OR(CNGE_2026_M4_Secc1!DI80=0,CNGE_2026_M4_Secc1!DI80=1),IF(OR($AL258=13,BZ$222=1),3,4),0)</f>
        <v>3</v>
      </c>
      <c r="BB257" s="1">
        <f t="shared" si="59"/>
        <v>36</v>
      </c>
      <c r="BC257" s="1">
        <f>IF(OR(CNGE_2026_M4_Secc1!CX80=0,CNGE_2026_M4_Secc1!CX80=1),IF(COUNTA(O258:R258)=0,0,1),0)</f>
        <v>0</v>
      </c>
      <c r="BD257" s="1">
        <f>IF(OR(CNGE_2026_M4_Secc1!CY80=0,CNGE_2026_M4_Secc1!CY80=1),IF(COUNTA(S258:V258)=0,0,1),0)</f>
        <v>0</v>
      </c>
      <c r="BE257" s="1">
        <f>IF(OR(CNGE_2026_M4_Secc1!CZ80=0,CNGE_2026_M4_Secc1!CZ80=1),IF(COUNTA(W258:Z258)=0,0,1),0)</f>
        <v>0</v>
      </c>
      <c r="BF257" s="1">
        <f>IF(OR(CNGE_2026_M4_Secc1!DA80=0,CNGE_2026_M4_Secc1!DA80=1),IF(COUNTA(AA258:AD258)=0,0,1),0)</f>
        <v>0</v>
      </c>
      <c r="BG257" s="1">
        <f>IF(OR(CNGE_2026_M4_Secc1!DB80=0,CNGE_2026_M4_Secc1!DB80=1),IF(COUNTA(O327:R327)=0,0,1),0)</f>
        <v>0</v>
      </c>
      <c r="BH257" s="1">
        <f>IF(OR(CNGE_2026_M4_Secc1!DC80=0,CNGE_2026_M4_Secc1!DC80=1),IF(COUNTA(S327:V327)=0,0,1),0)</f>
        <v>0</v>
      </c>
      <c r="BI257" s="1">
        <f>IF(OR(CNGE_2026_M4_Secc1!DD80=0,CNGE_2026_M4_Secc1!DD80=1),IF(COUNTA(W327:Z327)=0,0,1),0)</f>
        <v>0</v>
      </c>
      <c r="BJ257" s="1">
        <f>IF(OR(CNGE_2026_M4_Secc1!DE80=0,CNGE_2026_M4_Secc1!DE80=1),IF(COUNTA(AA327:AD327)=0,0,1),0)</f>
        <v>0</v>
      </c>
      <c r="BK257" s="1">
        <f>IF(OR(CNGE_2026_M4_Secc1!DF80=0,CNGE_2026_M4_Secc1!DF80=1),IF(COUNTA(O396:R396)=0,0,1),0)</f>
        <v>0</v>
      </c>
      <c r="BL257" s="1">
        <f>IF(OR(CNGE_2026_M4_Secc1!DG80=0,CNGE_2026_M4_Secc1!DG80=1),IF(COUNTA(S396:V396)=0,0,1),0)</f>
        <v>0</v>
      </c>
      <c r="BM257" s="1">
        <f>IF(OR(CNGE_2026_M4_Secc1!DH80=0,CNGE_2026_M4_Secc1!DH80=1),IF(COUNTA(W396:Z396)=0,0,1),0)</f>
        <v>0</v>
      </c>
      <c r="BN257" s="1">
        <f>IF(OR(CNGE_2026_M4_Secc1!DI80=0,CNGE_2026_M4_Secc1!DI80=1),IF(COUNTA(AA396:AD396)=0,0,1),0)</f>
        <v>0</v>
      </c>
      <c r="CA257" s="31">
        <f t="shared" si="78"/>
        <v>0</v>
      </c>
      <c r="CB257" s="31">
        <f t="shared" si="61"/>
        <v>0</v>
      </c>
      <c r="CC257" s="31">
        <f t="shared" si="62"/>
        <v>0</v>
      </c>
      <c r="CD257" s="31">
        <f t="shared" si="17"/>
        <v>0</v>
      </c>
      <c r="CE257" s="31">
        <f t="shared" si="18"/>
        <v>0</v>
      </c>
      <c r="CF257" s="31">
        <f t="shared" si="79"/>
        <v>0</v>
      </c>
      <c r="CG257" s="31">
        <f t="shared" si="80"/>
        <v>0</v>
      </c>
      <c r="CH257" s="31">
        <f t="shared" si="81"/>
        <v>0</v>
      </c>
      <c r="CI257" s="31">
        <f t="shared" si="82"/>
        <v>0</v>
      </c>
      <c r="CJ257" s="31">
        <f t="shared" si="83"/>
        <v>0</v>
      </c>
      <c r="CK257" s="31">
        <f t="shared" si="84"/>
        <v>0</v>
      </c>
      <c r="CL257" s="31">
        <f t="shared" si="85"/>
        <v>0</v>
      </c>
      <c r="CM257" s="31">
        <f t="shared" si="86"/>
        <v>0</v>
      </c>
      <c r="CN257" s="31">
        <f t="shared" si="87"/>
        <v>0</v>
      </c>
      <c r="CO257" s="31">
        <f t="shared" si="64"/>
        <v>0</v>
      </c>
      <c r="CP257" s="31">
        <f t="shared" si="65"/>
        <v>0</v>
      </c>
      <c r="CQ257" s="31">
        <f t="shared" si="27"/>
        <v>0</v>
      </c>
      <c r="CR257" s="31">
        <f t="shared" si="28"/>
        <v>0</v>
      </c>
      <c r="CS257" s="31">
        <f t="shared" si="88"/>
        <v>0</v>
      </c>
      <c r="CT257" s="31">
        <f t="shared" si="89"/>
        <v>0</v>
      </c>
      <c r="CU257" s="31">
        <f t="shared" si="90"/>
        <v>0</v>
      </c>
      <c r="CV257" s="31">
        <f t="shared" si="91"/>
        <v>0</v>
      </c>
      <c r="CW257" s="31">
        <f t="shared" si="92"/>
        <v>0</v>
      </c>
      <c r="CX257" s="31">
        <f t="shared" si="93"/>
        <v>0</v>
      </c>
      <c r="CY257" s="31">
        <f t="shared" si="94"/>
        <v>0</v>
      </c>
      <c r="CZ257" s="31">
        <f t="shared" si="95"/>
        <v>0</v>
      </c>
      <c r="DA257" s="31">
        <f t="shared" si="96"/>
        <v>0</v>
      </c>
      <c r="DB257" s="31">
        <f t="shared" si="67"/>
        <v>0</v>
      </c>
      <c r="DC257" s="31">
        <f t="shared" si="68"/>
        <v>0</v>
      </c>
      <c r="DD257" s="31">
        <f t="shared" si="37"/>
        <v>0</v>
      </c>
      <c r="DE257" s="31">
        <f t="shared" si="38"/>
        <v>0</v>
      </c>
      <c r="DF257" s="31">
        <f t="shared" si="97"/>
        <v>0</v>
      </c>
      <c r="DG257" s="31">
        <f t="shared" si="98"/>
        <v>0</v>
      </c>
      <c r="DH257" s="31">
        <f t="shared" si="99"/>
        <v>0</v>
      </c>
      <c r="DI257" s="31">
        <f t="shared" si="100"/>
        <v>0</v>
      </c>
      <c r="DJ257" s="31">
        <f t="shared" si="101"/>
        <v>0</v>
      </c>
      <c r="DK257" s="31">
        <f t="shared" si="102"/>
        <v>0</v>
      </c>
      <c r="DL257" s="31">
        <f t="shared" si="103"/>
        <v>0</v>
      </c>
      <c r="DM257" s="31">
        <f t="shared" si="104"/>
        <v>0</v>
      </c>
      <c r="DN257" s="31">
        <f t="shared" si="105"/>
        <v>0</v>
      </c>
      <c r="DO257" s="31">
        <f t="shared" si="70"/>
        <v>0</v>
      </c>
      <c r="DP257" s="31">
        <f t="shared" si="71"/>
        <v>0</v>
      </c>
      <c r="DQ257" s="31">
        <f t="shared" si="47"/>
        <v>0</v>
      </c>
      <c r="DR257" s="31">
        <f t="shared" si="48"/>
        <v>0</v>
      </c>
      <c r="DS257" s="31">
        <f t="shared" si="106"/>
        <v>0</v>
      </c>
      <c r="DT257" s="31">
        <f t="shared" si="107"/>
        <v>0</v>
      </c>
      <c r="DU257" s="31">
        <f t="shared" si="108"/>
        <v>0</v>
      </c>
      <c r="DV257" s="31">
        <f t="shared" si="109"/>
        <v>0</v>
      </c>
      <c r="DW257" s="31">
        <f t="shared" si="110"/>
        <v>0</v>
      </c>
      <c r="DX257" s="31">
        <f t="shared" si="111"/>
        <v>0</v>
      </c>
      <c r="DY257" s="31">
        <f t="shared" si="112"/>
        <v>0</v>
      </c>
      <c r="DZ257" s="31">
        <f t="shared" si="113"/>
        <v>0</v>
      </c>
      <c r="EB257" s="1">
        <f t="shared" si="114"/>
        <v>0</v>
      </c>
      <c r="EF257"/>
      <c r="EG257"/>
      <c r="EH257"/>
      <c r="EI257"/>
      <c r="EJ257"/>
      <c r="EK257"/>
      <c r="EL257"/>
      <c r="EM257"/>
      <c r="EN257"/>
      <c r="EO257"/>
      <c r="EP257"/>
      <c r="EQ257"/>
      <c r="ER257"/>
      <c r="ES257"/>
      <c r="ET257"/>
      <c r="EU257"/>
      <c r="EV257"/>
      <c r="EW257"/>
      <c r="EX257"/>
      <c r="EY257"/>
    </row>
    <row r="258" spans="1:155" ht="15" customHeight="1">
      <c r="A258" s="25"/>
      <c r="B258" s="52"/>
      <c r="C258" s="55" t="s">
        <v>5156</v>
      </c>
      <c r="D258" s="817" t="str">
        <f>IF(CNGE_2026_M4_Secc1!D80="","",CNGE_2026_M4_Secc1!D80)</f>
        <v/>
      </c>
      <c r="E258" s="757"/>
      <c r="F258" s="757"/>
      <c r="G258" s="757"/>
      <c r="H258" s="757"/>
      <c r="I258" s="757"/>
      <c r="J258" s="758"/>
      <c r="K258" s="439"/>
      <c r="L258" s="439"/>
      <c r="M258" s="439"/>
      <c r="N258" s="439"/>
      <c r="O258" s="439"/>
      <c r="P258" s="439"/>
      <c r="Q258" s="439"/>
      <c r="R258" s="439"/>
      <c r="S258" s="439"/>
      <c r="T258" s="439"/>
      <c r="U258" s="439"/>
      <c r="V258" s="439"/>
      <c r="W258" s="439"/>
      <c r="X258" s="439"/>
      <c r="Y258" s="439"/>
      <c r="Z258" s="439"/>
      <c r="AA258" s="439"/>
      <c r="AB258" s="439"/>
      <c r="AC258" s="439"/>
      <c r="AD258" s="439"/>
      <c r="AG258" s="1">
        <f>IF(AND(CNGE_2026_M4_Secc1!$N80&lt;&gt;1,CNGE_2026_M4_Secc1!$N80&lt;&gt;""),IF(SUM(COUNTBLANK(D258:AD258),COUNTBLANK(O327:AD327),COUNTBLANK(O396:AD396))&lt;=(AK258+6),0,1),0)</f>
        <v>0</v>
      </c>
      <c r="AH258" s="176">
        <f t="shared" si="57"/>
        <v>0</v>
      </c>
      <c r="AI258" s="177" t="str">
        <f>IF(AH258=0,"",
IF(SUM($AH$220:AH258)=1,AJ258,
IF($AH$282&gt;SUM($AH$220:AH258),_xlfn.CONCAT(", ",AJ258),
IF($AH$282=SUM($AH$220:AH258),_xlfn.CONCAT(" y ",AJ258)))))</f>
        <v/>
      </c>
      <c r="AJ258" s="55">
        <v>38</v>
      </c>
      <c r="AK258" s="1">
        <f t="shared" si="73"/>
        <v>52</v>
      </c>
      <c r="AL258" s="1">
        <f t="shared" si="76"/>
        <v>13</v>
      </c>
      <c r="AM258" s="1">
        <f t="shared" si="75"/>
        <v>0</v>
      </c>
      <c r="AN258" s="1">
        <f>IF(OR(CNGE_2026_M4_Secc1!$N80=1,CNGE_2026_M4_Secc1!$N80=""),IF(COUNTA(K258:AD258,O327:AD327,O396:AD396)=0,0,1),0)</f>
        <v>0</v>
      </c>
      <c r="AO258" s="1">
        <f t="shared" si="77"/>
        <v>0</v>
      </c>
      <c r="AP258" s="1">
        <f>IF(OR(CNGE_2026_M4_Secc1!CX81=0,CNGE_2026_M4_Secc1!CX81=1),IF(OR($AL259=13,BO$222=1),3,4),0)</f>
        <v>3</v>
      </c>
      <c r="AQ258" s="1">
        <f>IF(OR(CNGE_2026_M4_Secc1!CY81=0,CNGE_2026_M4_Secc1!CY81=1),IF(OR($AL259=13,BP$222=1),3,4),0)</f>
        <v>3</v>
      </c>
      <c r="AR258" s="1">
        <f>IF(OR(CNGE_2026_M4_Secc1!CZ81=0,CNGE_2026_M4_Secc1!CZ81=1),IF(OR($AL259=13,BQ$222=1),3,4),0)</f>
        <v>3</v>
      </c>
      <c r="AS258" s="1">
        <f>IF(OR(CNGE_2026_M4_Secc1!DA81=0,CNGE_2026_M4_Secc1!DA81=1),IF(OR($AL259=13,BR$222=1),3,4),0)</f>
        <v>3</v>
      </c>
      <c r="AT258" s="1">
        <f>IF(OR(CNGE_2026_M4_Secc1!DB81=0,CNGE_2026_M4_Secc1!DB81=1),IF(OR($AL259=13,BS$222=1),3,4),0)</f>
        <v>3</v>
      </c>
      <c r="AU258" s="1">
        <f>IF(OR(CNGE_2026_M4_Secc1!DC81=0,CNGE_2026_M4_Secc1!DC81=1),IF(OR($AL259=13,BT$222=1),3,4),0)</f>
        <v>3</v>
      </c>
      <c r="AV258" s="1">
        <f>IF(OR(CNGE_2026_M4_Secc1!DD81=0,CNGE_2026_M4_Secc1!DD81=1),IF(OR($AL259=13,BU$222=1),3,4),0)</f>
        <v>3</v>
      </c>
      <c r="AW258" s="1">
        <f>IF(OR(CNGE_2026_M4_Secc1!DE81=0,CNGE_2026_M4_Secc1!DE81=1),IF(OR($AL259=13,BV$222=1),3,4),0)</f>
        <v>3</v>
      </c>
      <c r="AX258" s="1">
        <f>IF(OR(CNGE_2026_M4_Secc1!DF81=0,CNGE_2026_M4_Secc1!DF81=1),IF(OR($AL259=13,BW$222=1),3,4),0)</f>
        <v>3</v>
      </c>
      <c r="AY258" s="1">
        <f>IF(OR(CNGE_2026_M4_Secc1!DG81=0,CNGE_2026_M4_Secc1!DG81=1),IF(OR($AL259=13,BX$222=1),3,4),0)</f>
        <v>3</v>
      </c>
      <c r="AZ258" s="1">
        <f>IF(OR(CNGE_2026_M4_Secc1!DH81=0,CNGE_2026_M4_Secc1!DH81=1),IF(OR($AL259=13,BY$222=1),3,4),0)</f>
        <v>3</v>
      </c>
      <c r="BA258" s="1">
        <f>IF(OR(CNGE_2026_M4_Secc1!DI81=0,CNGE_2026_M4_Secc1!DI81=1),IF(OR($AL259=13,BZ$222=1),3,4),0)</f>
        <v>3</v>
      </c>
      <c r="BB258" s="1">
        <f t="shared" si="59"/>
        <v>36</v>
      </c>
      <c r="BC258" s="1">
        <f>IF(OR(CNGE_2026_M4_Secc1!CX81=0,CNGE_2026_M4_Secc1!CX81=1),IF(COUNTA(O259:R259)=0,0,1),0)</f>
        <v>0</v>
      </c>
      <c r="BD258" s="1">
        <f>IF(OR(CNGE_2026_M4_Secc1!CY81=0,CNGE_2026_M4_Secc1!CY81=1),IF(COUNTA(S259:V259)=0,0,1),0)</f>
        <v>0</v>
      </c>
      <c r="BE258" s="1">
        <f>IF(OR(CNGE_2026_M4_Secc1!CZ81=0,CNGE_2026_M4_Secc1!CZ81=1),IF(COUNTA(W259:Z259)=0,0,1),0)</f>
        <v>0</v>
      </c>
      <c r="BF258" s="1">
        <f>IF(OR(CNGE_2026_M4_Secc1!DA81=0,CNGE_2026_M4_Secc1!DA81=1),IF(COUNTA(AA259:AD259)=0,0,1),0)</f>
        <v>0</v>
      </c>
      <c r="BG258" s="1">
        <f>IF(OR(CNGE_2026_M4_Secc1!DB81=0,CNGE_2026_M4_Secc1!DB81=1),IF(COUNTA(O328:R328)=0,0,1),0)</f>
        <v>0</v>
      </c>
      <c r="BH258" s="1">
        <f>IF(OR(CNGE_2026_M4_Secc1!DC81=0,CNGE_2026_M4_Secc1!DC81=1),IF(COUNTA(S328:V328)=0,0,1),0)</f>
        <v>0</v>
      </c>
      <c r="BI258" s="1">
        <f>IF(OR(CNGE_2026_M4_Secc1!DD81=0,CNGE_2026_M4_Secc1!DD81=1),IF(COUNTA(W328:Z328)=0,0,1),0)</f>
        <v>0</v>
      </c>
      <c r="BJ258" s="1">
        <f>IF(OR(CNGE_2026_M4_Secc1!DE81=0,CNGE_2026_M4_Secc1!DE81=1),IF(COUNTA(AA328:AD328)=0,0,1),0)</f>
        <v>0</v>
      </c>
      <c r="BK258" s="1">
        <f>IF(OR(CNGE_2026_M4_Secc1!DF81=0,CNGE_2026_M4_Secc1!DF81=1),IF(COUNTA(O397:R397)=0,0,1),0)</f>
        <v>0</v>
      </c>
      <c r="BL258" s="1">
        <f>IF(OR(CNGE_2026_M4_Secc1!DG81=0,CNGE_2026_M4_Secc1!DG81=1),IF(COUNTA(S397:V397)=0,0,1),0)</f>
        <v>0</v>
      </c>
      <c r="BM258" s="1">
        <f>IF(OR(CNGE_2026_M4_Secc1!DH81=0,CNGE_2026_M4_Secc1!DH81=1),IF(COUNTA(W397:Z397)=0,0,1),0)</f>
        <v>0</v>
      </c>
      <c r="BN258" s="1">
        <f>IF(OR(CNGE_2026_M4_Secc1!DI81=0,CNGE_2026_M4_Secc1!DI81=1),IF(COUNTA(AA397:AD397)=0,0,1),0)</f>
        <v>0</v>
      </c>
      <c r="CA258" s="31">
        <f t="shared" si="78"/>
        <v>0</v>
      </c>
      <c r="CB258" s="31">
        <f t="shared" si="61"/>
        <v>0</v>
      </c>
      <c r="CC258" s="31">
        <f t="shared" si="62"/>
        <v>0</v>
      </c>
      <c r="CD258" s="31">
        <f t="shared" si="17"/>
        <v>0</v>
      </c>
      <c r="CE258" s="31">
        <f t="shared" si="18"/>
        <v>0</v>
      </c>
      <c r="CF258" s="31">
        <f t="shared" si="79"/>
        <v>0</v>
      </c>
      <c r="CG258" s="31">
        <f t="shared" si="80"/>
        <v>0</v>
      </c>
      <c r="CH258" s="31">
        <f t="shared" si="81"/>
        <v>0</v>
      </c>
      <c r="CI258" s="31">
        <f t="shared" si="82"/>
        <v>0</v>
      </c>
      <c r="CJ258" s="31">
        <f t="shared" si="83"/>
        <v>0</v>
      </c>
      <c r="CK258" s="31">
        <f t="shared" si="84"/>
        <v>0</v>
      </c>
      <c r="CL258" s="31">
        <f t="shared" si="85"/>
        <v>0</v>
      </c>
      <c r="CM258" s="31">
        <f t="shared" si="86"/>
        <v>0</v>
      </c>
      <c r="CN258" s="31">
        <f t="shared" si="87"/>
        <v>0</v>
      </c>
      <c r="CO258" s="31">
        <f t="shared" si="64"/>
        <v>0</v>
      </c>
      <c r="CP258" s="31">
        <f t="shared" si="65"/>
        <v>0</v>
      </c>
      <c r="CQ258" s="31">
        <f t="shared" si="27"/>
        <v>0</v>
      </c>
      <c r="CR258" s="31">
        <f t="shared" si="28"/>
        <v>0</v>
      </c>
      <c r="CS258" s="31">
        <f t="shared" si="88"/>
        <v>0</v>
      </c>
      <c r="CT258" s="31">
        <f t="shared" si="89"/>
        <v>0</v>
      </c>
      <c r="CU258" s="31">
        <f t="shared" si="90"/>
        <v>0</v>
      </c>
      <c r="CV258" s="31">
        <f t="shared" si="91"/>
        <v>0</v>
      </c>
      <c r="CW258" s="31">
        <f t="shared" si="92"/>
        <v>0</v>
      </c>
      <c r="CX258" s="31">
        <f t="shared" si="93"/>
        <v>0</v>
      </c>
      <c r="CY258" s="31">
        <f t="shared" si="94"/>
        <v>0</v>
      </c>
      <c r="CZ258" s="31">
        <f t="shared" si="95"/>
        <v>0</v>
      </c>
      <c r="DA258" s="31">
        <f t="shared" si="96"/>
        <v>0</v>
      </c>
      <c r="DB258" s="31">
        <f t="shared" si="67"/>
        <v>0</v>
      </c>
      <c r="DC258" s="31">
        <f t="shared" si="68"/>
        <v>0</v>
      </c>
      <c r="DD258" s="31">
        <f t="shared" si="37"/>
        <v>0</v>
      </c>
      <c r="DE258" s="31">
        <f t="shared" si="38"/>
        <v>0</v>
      </c>
      <c r="DF258" s="31">
        <f t="shared" si="97"/>
        <v>0</v>
      </c>
      <c r="DG258" s="31">
        <f t="shared" si="98"/>
        <v>0</v>
      </c>
      <c r="DH258" s="31">
        <f t="shared" si="99"/>
        <v>0</v>
      </c>
      <c r="DI258" s="31">
        <f t="shared" si="100"/>
        <v>0</v>
      </c>
      <c r="DJ258" s="31">
        <f t="shared" si="101"/>
        <v>0</v>
      </c>
      <c r="DK258" s="31">
        <f t="shared" si="102"/>
        <v>0</v>
      </c>
      <c r="DL258" s="31">
        <f t="shared" si="103"/>
        <v>0</v>
      </c>
      <c r="DM258" s="31">
        <f t="shared" si="104"/>
        <v>0</v>
      </c>
      <c r="DN258" s="31">
        <f t="shared" si="105"/>
        <v>0</v>
      </c>
      <c r="DO258" s="31">
        <f t="shared" si="70"/>
        <v>0</v>
      </c>
      <c r="DP258" s="31">
        <f t="shared" si="71"/>
        <v>0</v>
      </c>
      <c r="DQ258" s="31">
        <f t="shared" si="47"/>
        <v>0</v>
      </c>
      <c r="DR258" s="31">
        <f t="shared" si="48"/>
        <v>0</v>
      </c>
      <c r="DS258" s="31">
        <f t="shared" si="106"/>
        <v>0</v>
      </c>
      <c r="DT258" s="31">
        <f t="shared" si="107"/>
        <v>0</v>
      </c>
      <c r="DU258" s="31">
        <f t="shared" si="108"/>
        <v>0</v>
      </c>
      <c r="DV258" s="31">
        <f t="shared" si="109"/>
        <v>0</v>
      </c>
      <c r="DW258" s="31">
        <f t="shared" si="110"/>
        <v>0</v>
      </c>
      <c r="DX258" s="31">
        <f t="shared" si="111"/>
        <v>0</v>
      </c>
      <c r="DY258" s="31">
        <f t="shared" si="112"/>
        <v>0</v>
      </c>
      <c r="DZ258" s="31">
        <f t="shared" si="113"/>
        <v>0</v>
      </c>
      <c r="EB258" s="1">
        <f t="shared" si="114"/>
        <v>0</v>
      </c>
      <c r="EF258"/>
      <c r="EG258"/>
      <c r="EH258"/>
      <c r="EI258"/>
      <c r="EJ258"/>
      <c r="EK258"/>
      <c r="EL258"/>
      <c r="EM258"/>
      <c r="EN258"/>
      <c r="EO258"/>
      <c r="EP258"/>
      <c r="EQ258"/>
      <c r="ER258"/>
      <c r="ES258"/>
      <c r="ET258"/>
      <c r="EU258"/>
      <c r="EV258"/>
      <c r="EW258"/>
      <c r="EX258"/>
      <c r="EY258"/>
    </row>
    <row r="259" spans="1:155" ht="15" customHeight="1">
      <c r="A259" s="25"/>
      <c r="B259" s="52"/>
      <c r="C259" s="55" t="s">
        <v>5158</v>
      </c>
      <c r="D259" s="817" t="str">
        <f>IF(CNGE_2026_M4_Secc1!D81="","",CNGE_2026_M4_Secc1!D81)</f>
        <v/>
      </c>
      <c r="E259" s="757"/>
      <c r="F259" s="757"/>
      <c r="G259" s="757"/>
      <c r="H259" s="757"/>
      <c r="I259" s="757"/>
      <c r="J259" s="758"/>
      <c r="K259" s="439"/>
      <c r="L259" s="439"/>
      <c r="M259" s="439"/>
      <c r="N259" s="439"/>
      <c r="O259" s="439"/>
      <c r="P259" s="439"/>
      <c r="Q259" s="439"/>
      <c r="R259" s="439"/>
      <c r="S259" s="439"/>
      <c r="T259" s="439"/>
      <c r="U259" s="439"/>
      <c r="V259" s="439"/>
      <c r="W259" s="439"/>
      <c r="X259" s="439"/>
      <c r="Y259" s="439"/>
      <c r="Z259" s="439"/>
      <c r="AA259" s="439"/>
      <c r="AB259" s="439"/>
      <c r="AC259" s="439"/>
      <c r="AD259" s="439"/>
      <c r="AG259" s="1">
        <f>IF(AND(CNGE_2026_M4_Secc1!$N81&lt;&gt;1,CNGE_2026_M4_Secc1!$N81&lt;&gt;""),IF(SUM(COUNTBLANK(D259:AD259),COUNTBLANK(O328:AD328),COUNTBLANK(O397:AD397))&lt;=(AK259+6),0,1),0)</f>
        <v>0</v>
      </c>
      <c r="AH259" s="176">
        <f t="shared" si="57"/>
        <v>0</v>
      </c>
      <c r="AI259" s="177" t="str">
        <f>IF(AH259=0,"",
IF(SUM($AH$220:AH259)=1,AJ259,
IF($AH$282&gt;SUM($AH$220:AH259),_xlfn.CONCAT(", ",AJ259),
IF($AH$282=SUM($AH$220:AH259),_xlfn.CONCAT(" y ",AJ259)))))</f>
        <v/>
      </c>
      <c r="AJ259" s="55">
        <v>39</v>
      </c>
      <c r="AK259" s="1">
        <f t="shared" si="73"/>
        <v>52</v>
      </c>
      <c r="AL259" s="1">
        <f t="shared" si="76"/>
        <v>13</v>
      </c>
      <c r="AM259" s="1">
        <f t="shared" si="75"/>
        <v>0</v>
      </c>
      <c r="AN259" s="1">
        <f>IF(OR(CNGE_2026_M4_Secc1!$N81=1,CNGE_2026_M4_Secc1!$N81=""),IF(COUNTA(K259:AD259,O328:AD328,O397:AD397)=0,0,1),0)</f>
        <v>0</v>
      </c>
      <c r="AO259" s="1">
        <f t="shared" si="77"/>
        <v>0</v>
      </c>
      <c r="AP259" s="1">
        <f>IF(OR(CNGE_2026_M4_Secc1!CX82=0,CNGE_2026_M4_Secc1!CX82=1),IF(OR($AL260=13,BO$222=1),3,4),0)</f>
        <v>3</v>
      </c>
      <c r="AQ259" s="1">
        <f>IF(OR(CNGE_2026_M4_Secc1!CY82=0,CNGE_2026_M4_Secc1!CY82=1),IF(OR($AL260=13,BP$222=1),3,4),0)</f>
        <v>3</v>
      </c>
      <c r="AR259" s="1">
        <f>IF(OR(CNGE_2026_M4_Secc1!CZ82=0,CNGE_2026_M4_Secc1!CZ82=1),IF(OR($AL260=13,BQ$222=1),3,4),0)</f>
        <v>3</v>
      </c>
      <c r="AS259" s="1">
        <f>IF(OR(CNGE_2026_M4_Secc1!DA82=0,CNGE_2026_M4_Secc1!DA82=1),IF(OR($AL260=13,BR$222=1),3,4),0)</f>
        <v>3</v>
      </c>
      <c r="AT259" s="1">
        <f>IF(OR(CNGE_2026_M4_Secc1!DB82=0,CNGE_2026_M4_Secc1!DB82=1),IF(OR($AL260=13,BS$222=1),3,4),0)</f>
        <v>3</v>
      </c>
      <c r="AU259" s="1">
        <f>IF(OR(CNGE_2026_M4_Secc1!DC82=0,CNGE_2026_M4_Secc1!DC82=1),IF(OR($AL260=13,BT$222=1),3,4),0)</f>
        <v>3</v>
      </c>
      <c r="AV259" s="1">
        <f>IF(OR(CNGE_2026_M4_Secc1!DD82=0,CNGE_2026_M4_Secc1!DD82=1),IF(OR($AL260=13,BU$222=1),3,4),0)</f>
        <v>3</v>
      </c>
      <c r="AW259" s="1">
        <f>IF(OR(CNGE_2026_M4_Secc1!DE82=0,CNGE_2026_M4_Secc1!DE82=1),IF(OR($AL260=13,BV$222=1),3,4),0)</f>
        <v>3</v>
      </c>
      <c r="AX259" s="1">
        <f>IF(OR(CNGE_2026_M4_Secc1!DF82=0,CNGE_2026_M4_Secc1!DF82=1),IF(OR($AL260=13,BW$222=1),3,4),0)</f>
        <v>3</v>
      </c>
      <c r="AY259" s="1">
        <f>IF(OR(CNGE_2026_M4_Secc1!DG82=0,CNGE_2026_M4_Secc1!DG82=1),IF(OR($AL260=13,BX$222=1),3,4),0)</f>
        <v>3</v>
      </c>
      <c r="AZ259" s="1">
        <f>IF(OR(CNGE_2026_M4_Secc1!DH82=0,CNGE_2026_M4_Secc1!DH82=1),IF(OR($AL260=13,BY$222=1),3,4),0)</f>
        <v>3</v>
      </c>
      <c r="BA259" s="1">
        <f>IF(OR(CNGE_2026_M4_Secc1!DI82=0,CNGE_2026_M4_Secc1!DI82=1),IF(OR($AL260=13,BZ$222=1),3,4),0)</f>
        <v>3</v>
      </c>
      <c r="BB259" s="1">
        <f t="shared" si="59"/>
        <v>36</v>
      </c>
      <c r="BC259" s="1">
        <f>IF(OR(CNGE_2026_M4_Secc1!CX82=0,CNGE_2026_M4_Secc1!CX82=1),IF(COUNTA(O260:R260)=0,0,1),0)</f>
        <v>0</v>
      </c>
      <c r="BD259" s="1">
        <f>IF(OR(CNGE_2026_M4_Secc1!CY82=0,CNGE_2026_M4_Secc1!CY82=1),IF(COUNTA(S260:V260)=0,0,1),0)</f>
        <v>0</v>
      </c>
      <c r="BE259" s="1">
        <f>IF(OR(CNGE_2026_M4_Secc1!CZ82=0,CNGE_2026_M4_Secc1!CZ82=1),IF(COUNTA(W260:Z260)=0,0,1),0)</f>
        <v>0</v>
      </c>
      <c r="BF259" s="1">
        <f>IF(OR(CNGE_2026_M4_Secc1!DA82=0,CNGE_2026_M4_Secc1!DA82=1),IF(COUNTA(AA260:AD260)=0,0,1),0)</f>
        <v>0</v>
      </c>
      <c r="BG259" s="1">
        <f>IF(OR(CNGE_2026_M4_Secc1!DB82=0,CNGE_2026_M4_Secc1!DB82=1),IF(COUNTA(O329:R329)=0,0,1),0)</f>
        <v>0</v>
      </c>
      <c r="BH259" s="1">
        <f>IF(OR(CNGE_2026_M4_Secc1!DC82=0,CNGE_2026_M4_Secc1!DC82=1),IF(COUNTA(S329:V329)=0,0,1),0)</f>
        <v>0</v>
      </c>
      <c r="BI259" s="1">
        <f>IF(OR(CNGE_2026_M4_Secc1!DD82=0,CNGE_2026_M4_Secc1!DD82=1),IF(COUNTA(W329:Z329)=0,0,1),0)</f>
        <v>0</v>
      </c>
      <c r="BJ259" s="1">
        <f>IF(OR(CNGE_2026_M4_Secc1!DE82=0,CNGE_2026_M4_Secc1!DE82=1),IF(COUNTA(AA329:AD329)=0,0,1),0)</f>
        <v>0</v>
      </c>
      <c r="BK259" s="1">
        <f>IF(OR(CNGE_2026_M4_Secc1!DF82=0,CNGE_2026_M4_Secc1!DF82=1),IF(COUNTA(O398:R398)=0,0,1),0)</f>
        <v>0</v>
      </c>
      <c r="BL259" s="1">
        <f>IF(OR(CNGE_2026_M4_Secc1!DG82=0,CNGE_2026_M4_Secc1!DG82=1),IF(COUNTA(S398:V398)=0,0,1),0)</f>
        <v>0</v>
      </c>
      <c r="BM259" s="1">
        <f>IF(OR(CNGE_2026_M4_Secc1!DH82=0,CNGE_2026_M4_Secc1!DH82=1),IF(COUNTA(W398:Z398)=0,0,1),0)</f>
        <v>0</v>
      </c>
      <c r="BN259" s="1">
        <f>IF(OR(CNGE_2026_M4_Secc1!DI82=0,CNGE_2026_M4_Secc1!DI82=1),IF(COUNTA(AA398:AD398)=0,0,1),0)</f>
        <v>0</v>
      </c>
      <c r="CA259" s="31">
        <f t="shared" si="78"/>
        <v>0</v>
      </c>
      <c r="CB259" s="31">
        <f t="shared" si="61"/>
        <v>0</v>
      </c>
      <c r="CC259" s="31">
        <f t="shared" si="62"/>
        <v>0</v>
      </c>
      <c r="CD259" s="31">
        <f t="shared" si="17"/>
        <v>0</v>
      </c>
      <c r="CE259" s="31">
        <f t="shared" si="18"/>
        <v>0</v>
      </c>
      <c r="CF259" s="31">
        <f t="shared" si="79"/>
        <v>0</v>
      </c>
      <c r="CG259" s="31">
        <f t="shared" si="80"/>
        <v>0</v>
      </c>
      <c r="CH259" s="31">
        <f t="shared" si="81"/>
        <v>0</v>
      </c>
      <c r="CI259" s="31">
        <f t="shared" si="82"/>
        <v>0</v>
      </c>
      <c r="CJ259" s="31">
        <f t="shared" si="83"/>
        <v>0</v>
      </c>
      <c r="CK259" s="31">
        <f t="shared" si="84"/>
        <v>0</v>
      </c>
      <c r="CL259" s="31">
        <f t="shared" si="85"/>
        <v>0</v>
      </c>
      <c r="CM259" s="31">
        <f t="shared" si="86"/>
        <v>0</v>
      </c>
      <c r="CN259" s="31">
        <f t="shared" si="87"/>
        <v>0</v>
      </c>
      <c r="CO259" s="31">
        <f t="shared" si="64"/>
        <v>0</v>
      </c>
      <c r="CP259" s="31">
        <f t="shared" si="65"/>
        <v>0</v>
      </c>
      <c r="CQ259" s="31">
        <f t="shared" si="27"/>
        <v>0</v>
      </c>
      <c r="CR259" s="31">
        <f t="shared" si="28"/>
        <v>0</v>
      </c>
      <c r="CS259" s="31">
        <f t="shared" si="88"/>
        <v>0</v>
      </c>
      <c r="CT259" s="31">
        <f t="shared" si="89"/>
        <v>0</v>
      </c>
      <c r="CU259" s="31">
        <f t="shared" si="90"/>
        <v>0</v>
      </c>
      <c r="CV259" s="31">
        <f t="shared" si="91"/>
        <v>0</v>
      </c>
      <c r="CW259" s="31">
        <f t="shared" si="92"/>
        <v>0</v>
      </c>
      <c r="CX259" s="31">
        <f t="shared" si="93"/>
        <v>0</v>
      </c>
      <c r="CY259" s="31">
        <f t="shared" si="94"/>
        <v>0</v>
      </c>
      <c r="CZ259" s="31">
        <f t="shared" si="95"/>
        <v>0</v>
      </c>
      <c r="DA259" s="31">
        <f t="shared" si="96"/>
        <v>0</v>
      </c>
      <c r="DB259" s="31">
        <f t="shared" si="67"/>
        <v>0</v>
      </c>
      <c r="DC259" s="31">
        <f t="shared" si="68"/>
        <v>0</v>
      </c>
      <c r="DD259" s="31">
        <f t="shared" si="37"/>
        <v>0</v>
      </c>
      <c r="DE259" s="31">
        <f t="shared" si="38"/>
        <v>0</v>
      </c>
      <c r="DF259" s="31">
        <f t="shared" si="97"/>
        <v>0</v>
      </c>
      <c r="DG259" s="31">
        <f t="shared" si="98"/>
        <v>0</v>
      </c>
      <c r="DH259" s="31">
        <f t="shared" si="99"/>
        <v>0</v>
      </c>
      <c r="DI259" s="31">
        <f t="shared" si="100"/>
        <v>0</v>
      </c>
      <c r="DJ259" s="31">
        <f t="shared" si="101"/>
        <v>0</v>
      </c>
      <c r="DK259" s="31">
        <f t="shared" si="102"/>
        <v>0</v>
      </c>
      <c r="DL259" s="31">
        <f t="shared" si="103"/>
        <v>0</v>
      </c>
      <c r="DM259" s="31">
        <f t="shared" si="104"/>
        <v>0</v>
      </c>
      <c r="DN259" s="31">
        <f t="shared" si="105"/>
        <v>0</v>
      </c>
      <c r="DO259" s="31">
        <f t="shared" si="70"/>
        <v>0</v>
      </c>
      <c r="DP259" s="31">
        <f t="shared" si="71"/>
        <v>0</v>
      </c>
      <c r="DQ259" s="31">
        <f t="shared" si="47"/>
        <v>0</v>
      </c>
      <c r="DR259" s="31">
        <f t="shared" si="48"/>
        <v>0</v>
      </c>
      <c r="DS259" s="31">
        <f t="shared" si="106"/>
        <v>0</v>
      </c>
      <c r="DT259" s="31">
        <f t="shared" si="107"/>
        <v>0</v>
      </c>
      <c r="DU259" s="31">
        <f t="shared" si="108"/>
        <v>0</v>
      </c>
      <c r="DV259" s="31">
        <f t="shared" si="109"/>
        <v>0</v>
      </c>
      <c r="DW259" s="31">
        <f t="shared" si="110"/>
        <v>0</v>
      </c>
      <c r="DX259" s="31">
        <f t="shared" si="111"/>
        <v>0</v>
      </c>
      <c r="DY259" s="31">
        <f t="shared" si="112"/>
        <v>0</v>
      </c>
      <c r="DZ259" s="31">
        <f t="shared" si="113"/>
        <v>0</v>
      </c>
      <c r="EB259" s="1">
        <f t="shared" si="114"/>
        <v>0</v>
      </c>
      <c r="EF259"/>
      <c r="EG259"/>
      <c r="EH259"/>
      <c r="EI259"/>
      <c r="EJ259"/>
      <c r="EK259"/>
      <c r="EL259"/>
      <c r="EM259"/>
      <c r="EN259"/>
      <c r="EO259"/>
      <c r="EP259"/>
      <c r="EQ259"/>
      <c r="ER259"/>
      <c r="ES259"/>
      <c r="ET259"/>
      <c r="EU259"/>
      <c r="EV259"/>
      <c r="EW259"/>
      <c r="EX259"/>
      <c r="EY259"/>
    </row>
    <row r="260" spans="1:155" ht="15" customHeight="1">
      <c r="A260" s="25"/>
      <c r="B260" s="52"/>
      <c r="C260" s="55" t="s">
        <v>5160</v>
      </c>
      <c r="D260" s="817" t="str">
        <f>IF(CNGE_2026_M4_Secc1!D82="","",CNGE_2026_M4_Secc1!D82)</f>
        <v/>
      </c>
      <c r="E260" s="757"/>
      <c r="F260" s="757"/>
      <c r="G260" s="757"/>
      <c r="H260" s="757"/>
      <c r="I260" s="757"/>
      <c r="J260" s="758"/>
      <c r="K260" s="439"/>
      <c r="L260" s="439"/>
      <c r="M260" s="439"/>
      <c r="N260" s="439"/>
      <c r="O260" s="439"/>
      <c r="P260" s="439"/>
      <c r="Q260" s="439"/>
      <c r="R260" s="439"/>
      <c r="S260" s="439"/>
      <c r="T260" s="439"/>
      <c r="U260" s="439"/>
      <c r="V260" s="439"/>
      <c r="W260" s="439"/>
      <c r="X260" s="439"/>
      <c r="Y260" s="439"/>
      <c r="Z260" s="439"/>
      <c r="AA260" s="439"/>
      <c r="AB260" s="439"/>
      <c r="AC260" s="439"/>
      <c r="AD260" s="439"/>
      <c r="AG260" s="1">
        <f>IF(AND(CNGE_2026_M4_Secc1!$N82&lt;&gt;1,CNGE_2026_M4_Secc1!$N82&lt;&gt;""),IF(SUM(COUNTBLANK(D260:AD260),COUNTBLANK(O329:AD329),COUNTBLANK(O398:AD398))&lt;=(AK260+6),0,1),0)</f>
        <v>0</v>
      </c>
      <c r="AH260" s="176">
        <f t="shared" si="57"/>
        <v>0</v>
      </c>
      <c r="AI260" s="177" t="str">
        <f>IF(AH260=0,"",
IF(SUM($AH$220:AH260)=1,AJ260,
IF($AH$282&gt;SUM($AH$220:AH260),_xlfn.CONCAT(", ",AJ260),
IF($AH$282=SUM($AH$220:AH260),_xlfn.CONCAT(" y ",AJ260)))))</f>
        <v/>
      </c>
      <c r="AJ260" s="55">
        <v>40</v>
      </c>
      <c r="AK260" s="1">
        <f t="shared" si="73"/>
        <v>52</v>
      </c>
      <c r="AL260" s="1">
        <f t="shared" si="76"/>
        <v>13</v>
      </c>
      <c r="AM260" s="1">
        <f t="shared" si="75"/>
        <v>0</v>
      </c>
      <c r="AN260" s="1">
        <f>IF(OR(CNGE_2026_M4_Secc1!$N82=1,CNGE_2026_M4_Secc1!$N82=""),IF(COUNTA(K260:AD260,O329:AD329,O398:AD398)=0,0,1),0)</f>
        <v>0</v>
      </c>
      <c r="AO260" s="1">
        <f t="shared" si="77"/>
        <v>0</v>
      </c>
      <c r="AP260" s="1">
        <f>IF(OR(CNGE_2026_M4_Secc1!CX83=0,CNGE_2026_M4_Secc1!CX83=1),IF(OR($AL261=13,BO$222=1),3,4),0)</f>
        <v>3</v>
      </c>
      <c r="AQ260" s="1">
        <f>IF(OR(CNGE_2026_M4_Secc1!CY83=0,CNGE_2026_M4_Secc1!CY83=1),IF(OR($AL261=13,BP$222=1),3,4),0)</f>
        <v>3</v>
      </c>
      <c r="AR260" s="1">
        <f>IF(OR(CNGE_2026_M4_Secc1!CZ83=0,CNGE_2026_M4_Secc1!CZ83=1),IF(OR($AL261=13,BQ$222=1),3,4),0)</f>
        <v>3</v>
      </c>
      <c r="AS260" s="1">
        <f>IF(OR(CNGE_2026_M4_Secc1!DA83=0,CNGE_2026_M4_Secc1!DA83=1),IF(OR($AL261=13,BR$222=1),3,4),0)</f>
        <v>3</v>
      </c>
      <c r="AT260" s="1">
        <f>IF(OR(CNGE_2026_M4_Secc1!DB83=0,CNGE_2026_M4_Secc1!DB83=1),IF(OR($AL261=13,BS$222=1),3,4),0)</f>
        <v>3</v>
      </c>
      <c r="AU260" s="1">
        <f>IF(OR(CNGE_2026_M4_Secc1!DC83=0,CNGE_2026_M4_Secc1!DC83=1),IF(OR($AL261=13,BT$222=1),3,4),0)</f>
        <v>3</v>
      </c>
      <c r="AV260" s="1">
        <f>IF(OR(CNGE_2026_M4_Secc1!DD83=0,CNGE_2026_M4_Secc1!DD83=1),IF(OR($AL261=13,BU$222=1),3,4),0)</f>
        <v>3</v>
      </c>
      <c r="AW260" s="1">
        <f>IF(OR(CNGE_2026_M4_Secc1!DE83=0,CNGE_2026_M4_Secc1!DE83=1),IF(OR($AL261=13,BV$222=1),3,4),0)</f>
        <v>3</v>
      </c>
      <c r="AX260" s="1">
        <f>IF(OR(CNGE_2026_M4_Secc1!DF83=0,CNGE_2026_M4_Secc1!DF83=1),IF(OR($AL261=13,BW$222=1),3,4),0)</f>
        <v>3</v>
      </c>
      <c r="AY260" s="1">
        <f>IF(OR(CNGE_2026_M4_Secc1!DG83=0,CNGE_2026_M4_Secc1!DG83=1),IF(OR($AL261=13,BX$222=1),3,4),0)</f>
        <v>3</v>
      </c>
      <c r="AZ260" s="1">
        <f>IF(OR(CNGE_2026_M4_Secc1!DH83=0,CNGE_2026_M4_Secc1!DH83=1),IF(OR($AL261=13,BY$222=1),3,4),0)</f>
        <v>3</v>
      </c>
      <c r="BA260" s="1">
        <f>IF(OR(CNGE_2026_M4_Secc1!DI83=0,CNGE_2026_M4_Secc1!DI83=1),IF(OR($AL261=13,BZ$222=1),3,4),0)</f>
        <v>3</v>
      </c>
      <c r="BB260" s="1">
        <f t="shared" si="59"/>
        <v>36</v>
      </c>
      <c r="BC260" s="1">
        <f>IF(OR(CNGE_2026_M4_Secc1!CX83=0,CNGE_2026_M4_Secc1!CX83=1),IF(COUNTA(O261:R261)=0,0,1),0)</f>
        <v>0</v>
      </c>
      <c r="BD260" s="1">
        <f>IF(OR(CNGE_2026_M4_Secc1!CY83=0,CNGE_2026_M4_Secc1!CY83=1),IF(COUNTA(S261:V261)=0,0,1),0)</f>
        <v>0</v>
      </c>
      <c r="BE260" s="1">
        <f>IF(OR(CNGE_2026_M4_Secc1!CZ83=0,CNGE_2026_M4_Secc1!CZ83=1),IF(COUNTA(W261:Z261)=0,0,1),0)</f>
        <v>0</v>
      </c>
      <c r="BF260" s="1">
        <f>IF(OR(CNGE_2026_M4_Secc1!DA83=0,CNGE_2026_M4_Secc1!DA83=1),IF(COUNTA(AA261:AD261)=0,0,1),0)</f>
        <v>0</v>
      </c>
      <c r="BG260" s="1">
        <f>IF(OR(CNGE_2026_M4_Secc1!DB83=0,CNGE_2026_M4_Secc1!DB83=1),IF(COUNTA(O330:R330)=0,0,1),0)</f>
        <v>0</v>
      </c>
      <c r="BH260" s="1">
        <f>IF(OR(CNGE_2026_M4_Secc1!DC83=0,CNGE_2026_M4_Secc1!DC83=1),IF(COUNTA(S330:V330)=0,0,1),0)</f>
        <v>0</v>
      </c>
      <c r="BI260" s="1">
        <f>IF(OR(CNGE_2026_M4_Secc1!DD83=0,CNGE_2026_M4_Secc1!DD83=1),IF(COUNTA(W330:Z330)=0,0,1),0)</f>
        <v>0</v>
      </c>
      <c r="BJ260" s="1">
        <f>IF(OR(CNGE_2026_M4_Secc1!DE83=0,CNGE_2026_M4_Secc1!DE83=1),IF(COUNTA(AA330:AD330)=0,0,1),0)</f>
        <v>0</v>
      </c>
      <c r="BK260" s="1">
        <f>IF(OR(CNGE_2026_M4_Secc1!DF83=0,CNGE_2026_M4_Secc1!DF83=1),IF(COUNTA(O399:R399)=0,0,1),0)</f>
        <v>0</v>
      </c>
      <c r="BL260" s="1">
        <f>IF(OR(CNGE_2026_M4_Secc1!DG83=0,CNGE_2026_M4_Secc1!DG83=1),IF(COUNTA(S399:V399)=0,0,1),0)</f>
        <v>0</v>
      </c>
      <c r="BM260" s="1">
        <f>IF(OR(CNGE_2026_M4_Secc1!DH83=0,CNGE_2026_M4_Secc1!DH83=1),IF(COUNTA(W399:Z399)=0,0,1),0)</f>
        <v>0</v>
      </c>
      <c r="BN260" s="1">
        <f>IF(OR(CNGE_2026_M4_Secc1!DI83=0,CNGE_2026_M4_Secc1!DI83=1),IF(COUNTA(AA399:AD399)=0,0,1),0)</f>
        <v>0</v>
      </c>
      <c r="CA260" s="31">
        <f t="shared" si="78"/>
        <v>0</v>
      </c>
      <c r="CB260" s="31">
        <f t="shared" si="61"/>
        <v>0</v>
      </c>
      <c r="CC260" s="31">
        <f t="shared" si="62"/>
        <v>0</v>
      </c>
      <c r="CD260" s="31">
        <f t="shared" si="17"/>
        <v>0</v>
      </c>
      <c r="CE260" s="31">
        <f t="shared" si="18"/>
        <v>0</v>
      </c>
      <c r="CF260" s="31">
        <f t="shared" si="79"/>
        <v>0</v>
      </c>
      <c r="CG260" s="31">
        <f t="shared" si="80"/>
        <v>0</v>
      </c>
      <c r="CH260" s="31">
        <f t="shared" si="81"/>
        <v>0</v>
      </c>
      <c r="CI260" s="31">
        <f t="shared" si="82"/>
        <v>0</v>
      </c>
      <c r="CJ260" s="31">
        <f t="shared" si="83"/>
        <v>0</v>
      </c>
      <c r="CK260" s="31">
        <f t="shared" si="84"/>
        <v>0</v>
      </c>
      <c r="CL260" s="31">
        <f t="shared" si="85"/>
        <v>0</v>
      </c>
      <c r="CM260" s="31">
        <f t="shared" si="86"/>
        <v>0</v>
      </c>
      <c r="CN260" s="31">
        <f t="shared" si="87"/>
        <v>0</v>
      </c>
      <c r="CO260" s="31">
        <f t="shared" si="64"/>
        <v>0</v>
      </c>
      <c r="CP260" s="31">
        <f t="shared" si="65"/>
        <v>0</v>
      </c>
      <c r="CQ260" s="31">
        <f t="shared" si="27"/>
        <v>0</v>
      </c>
      <c r="CR260" s="31">
        <f t="shared" si="28"/>
        <v>0</v>
      </c>
      <c r="CS260" s="31">
        <f t="shared" si="88"/>
        <v>0</v>
      </c>
      <c r="CT260" s="31">
        <f t="shared" si="89"/>
        <v>0</v>
      </c>
      <c r="CU260" s="31">
        <f t="shared" si="90"/>
        <v>0</v>
      </c>
      <c r="CV260" s="31">
        <f t="shared" si="91"/>
        <v>0</v>
      </c>
      <c r="CW260" s="31">
        <f t="shared" si="92"/>
        <v>0</v>
      </c>
      <c r="CX260" s="31">
        <f t="shared" si="93"/>
        <v>0</v>
      </c>
      <c r="CY260" s="31">
        <f t="shared" si="94"/>
        <v>0</v>
      </c>
      <c r="CZ260" s="31">
        <f t="shared" si="95"/>
        <v>0</v>
      </c>
      <c r="DA260" s="31">
        <f t="shared" si="96"/>
        <v>0</v>
      </c>
      <c r="DB260" s="31">
        <f t="shared" si="67"/>
        <v>0</v>
      </c>
      <c r="DC260" s="31">
        <f t="shared" si="68"/>
        <v>0</v>
      </c>
      <c r="DD260" s="31">
        <f t="shared" si="37"/>
        <v>0</v>
      </c>
      <c r="DE260" s="31">
        <f t="shared" si="38"/>
        <v>0</v>
      </c>
      <c r="DF260" s="31">
        <f t="shared" si="97"/>
        <v>0</v>
      </c>
      <c r="DG260" s="31">
        <f t="shared" si="98"/>
        <v>0</v>
      </c>
      <c r="DH260" s="31">
        <f t="shared" si="99"/>
        <v>0</v>
      </c>
      <c r="DI260" s="31">
        <f t="shared" si="100"/>
        <v>0</v>
      </c>
      <c r="DJ260" s="31">
        <f t="shared" si="101"/>
        <v>0</v>
      </c>
      <c r="DK260" s="31">
        <f t="shared" si="102"/>
        <v>0</v>
      </c>
      <c r="DL260" s="31">
        <f t="shared" si="103"/>
        <v>0</v>
      </c>
      <c r="DM260" s="31">
        <f t="shared" si="104"/>
        <v>0</v>
      </c>
      <c r="DN260" s="31">
        <f t="shared" si="105"/>
        <v>0</v>
      </c>
      <c r="DO260" s="31">
        <f t="shared" si="70"/>
        <v>0</v>
      </c>
      <c r="DP260" s="31">
        <f t="shared" si="71"/>
        <v>0</v>
      </c>
      <c r="DQ260" s="31">
        <f t="shared" si="47"/>
        <v>0</v>
      </c>
      <c r="DR260" s="31">
        <f t="shared" si="48"/>
        <v>0</v>
      </c>
      <c r="DS260" s="31">
        <f t="shared" si="106"/>
        <v>0</v>
      </c>
      <c r="DT260" s="31">
        <f t="shared" si="107"/>
        <v>0</v>
      </c>
      <c r="DU260" s="31">
        <f t="shared" si="108"/>
        <v>0</v>
      </c>
      <c r="DV260" s="31">
        <f t="shared" si="109"/>
        <v>0</v>
      </c>
      <c r="DW260" s="31">
        <f t="shared" si="110"/>
        <v>0</v>
      </c>
      <c r="DX260" s="31">
        <f t="shared" si="111"/>
        <v>0</v>
      </c>
      <c r="DY260" s="31">
        <f t="shared" si="112"/>
        <v>0</v>
      </c>
      <c r="DZ260" s="31">
        <f t="shared" si="113"/>
        <v>0</v>
      </c>
      <c r="EB260" s="1">
        <f t="shared" si="114"/>
        <v>0</v>
      </c>
      <c r="EF260"/>
      <c r="EG260"/>
      <c r="EH260"/>
      <c r="EI260"/>
      <c r="EJ260"/>
      <c r="EK260"/>
      <c r="EL260"/>
      <c r="EM260"/>
      <c r="EN260"/>
      <c r="EO260"/>
      <c r="EP260"/>
      <c r="EQ260"/>
      <c r="ER260"/>
      <c r="ES260"/>
      <c r="ET260"/>
      <c r="EU260"/>
      <c r="EV260"/>
      <c r="EW260"/>
      <c r="EX260"/>
      <c r="EY260"/>
    </row>
    <row r="261" spans="1:155" ht="15" customHeight="1">
      <c r="A261" s="25"/>
      <c r="B261" s="52"/>
      <c r="C261" s="55" t="s">
        <v>5162</v>
      </c>
      <c r="D261" s="817" t="str">
        <f>IF(CNGE_2026_M4_Secc1!D83="","",CNGE_2026_M4_Secc1!D83)</f>
        <v/>
      </c>
      <c r="E261" s="757"/>
      <c r="F261" s="757"/>
      <c r="G261" s="757"/>
      <c r="H261" s="757"/>
      <c r="I261" s="757"/>
      <c r="J261" s="758"/>
      <c r="K261" s="439"/>
      <c r="L261" s="439"/>
      <c r="M261" s="439"/>
      <c r="N261" s="439"/>
      <c r="O261" s="439"/>
      <c r="P261" s="439"/>
      <c r="Q261" s="439"/>
      <c r="R261" s="439"/>
      <c r="S261" s="439"/>
      <c r="T261" s="439"/>
      <c r="U261" s="439"/>
      <c r="V261" s="439"/>
      <c r="W261" s="439"/>
      <c r="X261" s="439"/>
      <c r="Y261" s="439"/>
      <c r="Z261" s="439"/>
      <c r="AA261" s="439"/>
      <c r="AB261" s="439"/>
      <c r="AC261" s="439"/>
      <c r="AD261" s="439"/>
      <c r="AG261" s="1">
        <f>IF(AND(CNGE_2026_M4_Secc1!$N83&lt;&gt;1,CNGE_2026_M4_Secc1!$N83&lt;&gt;""),IF(SUM(COUNTBLANK(D261:AD261),COUNTBLANK(O330:AD330),COUNTBLANK(O399:AD399))&lt;=(AK261+6),0,1),0)</f>
        <v>0</v>
      </c>
      <c r="AH261" s="176">
        <f t="shared" si="57"/>
        <v>0</v>
      </c>
      <c r="AI261" s="177" t="str">
        <f>IF(AH261=0,"",
IF(SUM($AH$220:AH261)=1,AJ261,
IF($AH$282&gt;SUM($AH$220:AH261),_xlfn.CONCAT(", ",AJ261),
IF($AH$282=SUM($AH$220:AH261),_xlfn.CONCAT(" y ",AJ261)))))</f>
        <v/>
      </c>
      <c r="AJ261" s="55">
        <v>41</v>
      </c>
      <c r="AK261" s="1">
        <f t="shared" si="73"/>
        <v>52</v>
      </c>
      <c r="AL261" s="1">
        <f t="shared" si="76"/>
        <v>13</v>
      </c>
      <c r="AM261" s="1">
        <f t="shared" si="75"/>
        <v>0</v>
      </c>
      <c r="AN261" s="1">
        <f>IF(OR(CNGE_2026_M4_Secc1!$N83=1,CNGE_2026_M4_Secc1!$N83=""),IF(COUNTA(K261:AD261,O330:AD330,O399:AD399)=0,0,1),0)</f>
        <v>0</v>
      </c>
      <c r="AO261" s="1">
        <f t="shared" si="77"/>
        <v>0</v>
      </c>
      <c r="AP261" s="1">
        <f>IF(OR(CNGE_2026_M4_Secc1!CX84=0,CNGE_2026_M4_Secc1!CX84=1),IF(OR($AL262=13,BO$222=1),3,4),0)</f>
        <v>3</v>
      </c>
      <c r="AQ261" s="1">
        <f>IF(OR(CNGE_2026_M4_Secc1!CY84=0,CNGE_2026_M4_Secc1!CY84=1),IF(OR($AL262=13,BP$222=1),3,4),0)</f>
        <v>3</v>
      </c>
      <c r="AR261" s="1">
        <f>IF(OR(CNGE_2026_M4_Secc1!CZ84=0,CNGE_2026_M4_Secc1!CZ84=1),IF(OR($AL262=13,BQ$222=1),3,4),0)</f>
        <v>3</v>
      </c>
      <c r="AS261" s="1">
        <f>IF(OR(CNGE_2026_M4_Secc1!DA84=0,CNGE_2026_M4_Secc1!DA84=1),IF(OR($AL262=13,BR$222=1),3,4),0)</f>
        <v>3</v>
      </c>
      <c r="AT261" s="1">
        <f>IF(OR(CNGE_2026_M4_Secc1!DB84=0,CNGE_2026_M4_Secc1!DB84=1),IF(OR($AL262=13,BS$222=1),3,4),0)</f>
        <v>3</v>
      </c>
      <c r="AU261" s="1">
        <f>IF(OR(CNGE_2026_M4_Secc1!DC84=0,CNGE_2026_M4_Secc1!DC84=1),IF(OR($AL262=13,BT$222=1),3,4),0)</f>
        <v>3</v>
      </c>
      <c r="AV261" s="1">
        <f>IF(OR(CNGE_2026_M4_Secc1!DD84=0,CNGE_2026_M4_Secc1!DD84=1),IF(OR($AL262=13,BU$222=1),3,4),0)</f>
        <v>3</v>
      </c>
      <c r="AW261" s="1">
        <f>IF(OR(CNGE_2026_M4_Secc1!DE84=0,CNGE_2026_M4_Secc1!DE84=1),IF(OR($AL262=13,BV$222=1),3,4),0)</f>
        <v>3</v>
      </c>
      <c r="AX261" s="1">
        <f>IF(OR(CNGE_2026_M4_Secc1!DF84=0,CNGE_2026_M4_Secc1!DF84=1),IF(OR($AL262=13,BW$222=1),3,4),0)</f>
        <v>3</v>
      </c>
      <c r="AY261" s="1">
        <f>IF(OR(CNGE_2026_M4_Secc1!DG84=0,CNGE_2026_M4_Secc1!DG84=1),IF(OR($AL262=13,BX$222=1),3,4),0)</f>
        <v>3</v>
      </c>
      <c r="AZ261" s="1">
        <f>IF(OR(CNGE_2026_M4_Secc1!DH84=0,CNGE_2026_M4_Secc1!DH84=1),IF(OR($AL262=13,BY$222=1),3,4),0)</f>
        <v>3</v>
      </c>
      <c r="BA261" s="1">
        <f>IF(OR(CNGE_2026_M4_Secc1!DI84=0,CNGE_2026_M4_Secc1!DI84=1),IF(OR($AL262=13,BZ$222=1),3,4),0)</f>
        <v>3</v>
      </c>
      <c r="BB261" s="1">
        <f t="shared" si="59"/>
        <v>36</v>
      </c>
      <c r="BC261" s="1">
        <f>IF(OR(CNGE_2026_M4_Secc1!CX84=0,CNGE_2026_M4_Secc1!CX84=1),IF(COUNTA(O262:R262)=0,0,1),0)</f>
        <v>0</v>
      </c>
      <c r="BD261" s="1">
        <f>IF(OR(CNGE_2026_M4_Secc1!CY84=0,CNGE_2026_M4_Secc1!CY84=1),IF(COUNTA(S262:V262)=0,0,1),0)</f>
        <v>0</v>
      </c>
      <c r="BE261" s="1">
        <f>IF(OR(CNGE_2026_M4_Secc1!CZ84=0,CNGE_2026_M4_Secc1!CZ84=1),IF(COUNTA(W262:Z262)=0,0,1),0)</f>
        <v>0</v>
      </c>
      <c r="BF261" s="1">
        <f>IF(OR(CNGE_2026_M4_Secc1!DA84=0,CNGE_2026_M4_Secc1!DA84=1),IF(COUNTA(AA262:AD262)=0,0,1),0)</f>
        <v>0</v>
      </c>
      <c r="BG261" s="1">
        <f>IF(OR(CNGE_2026_M4_Secc1!DB84=0,CNGE_2026_M4_Secc1!DB84=1),IF(COUNTA(O331:R331)=0,0,1),0)</f>
        <v>0</v>
      </c>
      <c r="BH261" s="1">
        <f>IF(OR(CNGE_2026_M4_Secc1!DC84=0,CNGE_2026_M4_Secc1!DC84=1),IF(COUNTA(S331:V331)=0,0,1),0)</f>
        <v>0</v>
      </c>
      <c r="BI261" s="1">
        <f>IF(OR(CNGE_2026_M4_Secc1!DD84=0,CNGE_2026_M4_Secc1!DD84=1),IF(COUNTA(W331:Z331)=0,0,1),0)</f>
        <v>0</v>
      </c>
      <c r="BJ261" s="1">
        <f>IF(OR(CNGE_2026_M4_Secc1!DE84=0,CNGE_2026_M4_Secc1!DE84=1),IF(COUNTA(AA331:AD331)=0,0,1),0)</f>
        <v>0</v>
      </c>
      <c r="BK261" s="1">
        <f>IF(OR(CNGE_2026_M4_Secc1!DF84=0,CNGE_2026_M4_Secc1!DF84=1),IF(COUNTA(O400:R400)=0,0,1),0)</f>
        <v>0</v>
      </c>
      <c r="BL261" s="1">
        <f>IF(OR(CNGE_2026_M4_Secc1!DG84=0,CNGE_2026_M4_Secc1!DG84=1),IF(COUNTA(S400:V400)=0,0,1),0)</f>
        <v>0</v>
      </c>
      <c r="BM261" s="1">
        <f>IF(OR(CNGE_2026_M4_Secc1!DH84=0,CNGE_2026_M4_Secc1!DH84=1),IF(COUNTA(W400:Z400)=0,0,1),0)</f>
        <v>0</v>
      </c>
      <c r="BN261" s="1">
        <f>IF(OR(CNGE_2026_M4_Secc1!DI84=0,CNGE_2026_M4_Secc1!DI84=1),IF(COUNTA(AA400:AD400)=0,0,1),0)</f>
        <v>0</v>
      </c>
      <c r="CA261" s="31">
        <f t="shared" si="78"/>
        <v>0</v>
      </c>
      <c r="CB261" s="31">
        <f t="shared" si="61"/>
        <v>0</v>
      </c>
      <c r="CC261" s="31">
        <f t="shared" si="62"/>
        <v>0</v>
      </c>
      <c r="CD261" s="31">
        <f t="shared" si="17"/>
        <v>0</v>
      </c>
      <c r="CE261" s="31">
        <f t="shared" si="18"/>
        <v>0</v>
      </c>
      <c r="CF261" s="31">
        <f t="shared" si="79"/>
        <v>0</v>
      </c>
      <c r="CG261" s="31">
        <f t="shared" si="80"/>
        <v>0</v>
      </c>
      <c r="CH261" s="31">
        <f t="shared" si="81"/>
        <v>0</v>
      </c>
      <c r="CI261" s="31">
        <f t="shared" si="82"/>
        <v>0</v>
      </c>
      <c r="CJ261" s="31">
        <f t="shared" si="83"/>
        <v>0</v>
      </c>
      <c r="CK261" s="31">
        <f t="shared" si="84"/>
        <v>0</v>
      </c>
      <c r="CL261" s="31">
        <f t="shared" si="85"/>
        <v>0</v>
      </c>
      <c r="CM261" s="31">
        <f t="shared" si="86"/>
        <v>0</v>
      </c>
      <c r="CN261" s="31">
        <f t="shared" si="87"/>
        <v>0</v>
      </c>
      <c r="CO261" s="31">
        <f t="shared" si="64"/>
        <v>0</v>
      </c>
      <c r="CP261" s="31">
        <f t="shared" si="65"/>
        <v>0</v>
      </c>
      <c r="CQ261" s="31">
        <f t="shared" si="27"/>
        <v>0</v>
      </c>
      <c r="CR261" s="31">
        <f t="shared" si="28"/>
        <v>0</v>
      </c>
      <c r="CS261" s="31">
        <f t="shared" si="88"/>
        <v>0</v>
      </c>
      <c r="CT261" s="31">
        <f t="shared" si="89"/>
        <v>0</v>
      </c>
      <c r="CU261" s="31">
        <f t="shared" si="90"/>
        <v>0</v>
      </c>
      <c r="CV261" s="31">
        <f t="shared" si="91"/>
        <v>0</v>
      </c>
      <c r="CW261" s="31">
        <f t="shared" si="92"/>
        <v>0</v>
      </c>
      <c r="CX261" s="31">
        <f t="shared" si="93"/>
        <v>0</v>
      </c>
      <c r="CY261" s="31">
        <f t="shared" si="94"/>
        <v>0</v>
      </c>
      <c r="CZ261" s="31">
        <f t="shared" si="95"/>
        <v>0</v>
      </c>
      <c r="DA261" s="31">
        <f t="shared" si="96"/>
        <v>0</v>
      </c>
      <c r="DB261" s="31">
        <f t="shared" si="67"/>
        <v>0</v>
      </c>
      <c r="DC261" s="31">
        <f t="shared" si="68"/>
        <v>0</v>
      </c>
      <c r="DD261" s="31">
        <f t="shared" si="37"/>
        <v>0</v>
      </c>
      <c r="DE261" s="31">
        <f t="shared" si="38"/>
        <v>0</v>
      </c>
      <c r="DF261" s="31">
        <f t="shared" si="97"/>
        <v>0</v>
      </c>
      <c r="DG261" s="31">
        <f t="shared" si="98"/>
        <v>0</v>
      </c>
      <c r="DH261" s="31">
        <f t="shared" si="99"/>
        <v>0</v>
      </c>
      <c r="DI261" s="31">
        <f t="shared" si="100"/>
        <v>0</v>
      </c>
      <c r="DJ261" s="31">
        <f t="shared" si="101"/>
        <v>0</v>
      </c>
      <c r="DK261" s="31">
        <f t="shared" si="102"/>
        <v>0</v>
      </c>
      <c r="DL261" s="31">
        <f t="shared" si="103"/>
        <v>0</v>
      </c>
      <c r="DM261" s="31">
        <f t="shared" si="104"/>
        <v>0</v>
      </c>
      <c r="DN261" s="31">
        <f t="shared" si="105"/>
        <v>0</v>
      </c>
      <c r="DO261" s="31">
        <f t="shared" si="70"/>
        <v>0</v>
      </c>
      <c r="DP261" s="31">
        <f t="shared" si="71"/>
        <v>0</v>
      </c>
      <c r="DQ261" s="31">
        <f t="shared" si="47"/>
        <v>0</v>
      </c>
      <c r="DR261" s="31">
        <f t="shared" si="48"/>
        <v>0</v>
      </c>
      <c r="DS261" s="31">
        <f t="shared" si="106"/>
        <v>0</v>
      </c>
      <c r="DT261" s="31">
        <f t="shared" si="107"/>
        <v>0</v>
      </c>
      <c r="DU261" s="31">
        <f t="shared" si="108"/>
        <v>0</v>
      </c>
      <c r="DV261" s="31">
        <f t="shared" si="109"/>
        <v>0</v>
      </c>
      <c r="DW261" s="31">
        <f t="shared" si="110"/>
        <v>0</v>
      </c>
      <c r="DX261" s="31">
        <f t="shared" si="111"/>
        <v>0</v>
      </c>
      <c r="DY261" s="31">
        <f t="shared" si="112"/>
        <v>0</v>
      </c>
      <c r="DZ261" s="31">
        <f t="shared" si="113"/>
        <v>0</v>
      </c>
      <c r="EB261" s="1">
        <f t="shared" si="114"/>
        <v>0</v>
      </c>
      <c r="EF261"/>
      <c r="EG261"/>
      <c r="EH261"/>
      <c r="EI261"/>
      <c r="EJ261"/>
      <c r="EK261"/>
      <c r="EL261"/>
      <c r="EM261"/>
      <c r="EN261"/>
      <c r="EO261"/>
      <c r="EP261"/>
      <c r="EQ261"/>
      <c r="ER261"/>
      <c r="ES261"/>
      <c r="ET261"/>
      <c r="EU261"/>
      <c r="EV261"/>
      <c r="EW261"/>
      <c r="EX261"/>
      <c r="EY261"/>
    </row>
    <row r="262" spans="1:155" ht="15" customHeight="1">
      <c r="A262" s="25"/>
      <c r="B262" s="52"/>
      <c r="C262" s="55" t="s">
        <v>5164</v>
      </c>
      <c r="D262" s="817" t="str">
        <f>IF(CNGE_2026_M4_Secc1!D84="","",CNGE_2026_M4_Secc1!D84)</f>
        <v/>
      </c>
      <c r="E262" s="757"/>
      <c r="F262" s="757"/>
      <c r="G262" s="757"/>
      <c r="H262" s="757"/>
      <c r="I262" s="757"/>
      <c r="J262" s="758"/>
      <c r="K262" s="439"/>
      <c r="L262" s="439"/>
      <c r="M262" s="439"/>
      <c r="N262" s="439"/>
      <c r="O262" s="439"/>
      <c r="P262" s="439"/>
      <c r="Q262" s="439"/>
      <c r="R262" s="439"/>
      <c r="S262" s="439"/>
      <c r="T262" s="439"/>
      <c r="U262" s="439"/>
      <c r="V262" s="439"/>
      <c r="W262" s="439"/>
      <c r="X262" s="439"/>
      <c r="Y262" s="439"/>
      <c r="Z262" s="439"/>
      <c r="AA262" s="439"/>
      <c r="AB262" s="439"/>
      <c r="AC262" s="439"/>
      <c r="AD262" s="439"/>
      <c r="AG262" s="1">
        <f>IF(AND(CNGE_2026_M4_Secc1!$N84&lt;&gt;1,CNGE_2026_M4_Secc1!$N84&lt;&gt;""),IF(SUM(COUNTBLANK(D262:AD262),COUNTBLANK(O331:AD331),COUNTBLANK(O400:AD400))&lt;=(AK262+6),0,1),0)</f>
        <v>0</v>
      </c>
      <c r="AH262" s="176">
        <f t="shared" si="57"/>
        <v>0</v>
      </c>
      <c r="AI262" s="177" t="str">
        <f>IF(AH262=0,"",
IF(SUM($AH$220:AH262)=1,AJ262,
IF($AH$282&gt;SUM($AH$220:AH262),_xlfn.CONCAT(", ",AJ262),
IF($AH$282=SUM($AH$220:AH262),_xlfn.CONCAT(" y ",AJ262)))))</f>
        <v/>
      </c>
      <c r="AJ262" s="55">
        <v>42</v>
      </c>
      <c r="AK262" s="1">
        <f t="shared" si="73"/>
        <v>52</v>
      </c>
      <c r="AL262" s="1">
        <f t="shared" si="76"/>
        <v>13</v>
      </c>
      <c r="AM262" s="1">
        <f t="shared" si="75"/>
        <v>0</v>
      </c>
      <c r="AN262" s="1">
        <f>IF(OR(CNGE_2026_M4_Secc1!$N84=1,CNGE_2026_M4_Secc1!$N84=""),IF(COUNTA(K262:AD262,O331:AD331,O400:AD400)=0,0,1),0)</f>
        <v>0</v>
      </c>
      <c r="AO262" s="1">
        <f t="shared" si="77"/>
        <v>0</v>
      </c>
      <c r="AP262" s="1">
        <f>IF(OR(CNGE_2026_M4_Secc1!CX85=0,CNGE_2026_M4_Secc1!CX85=1),IF(OR($AL263=13,BO$222=1),3,4),0)</f>
        <v>3</v>
      </c>
      <c r="AQ262" s="1">
        <f>IF(OR(CNGE_2026_M4_Secc1!CY85=0,CNGE_2026_M4_Secc1!CY85=1),IF(OR($AL263=13,BP$222=1),3,4),0)</f>
        <v>3</v>
      </c>
      <c r="AR262" s="1">
        <f>IF(OR(CNGE_2026_M4_Secc1!CZ85=0,CNGE_2026_M4_Secc1!CZ85=1),IF(OR($AL263=13,BQ$222=1),3,4),0)</f>
        <v>3</v>
      </c>
      <c r="AS262" s="1">
        <f>IF(OR(CNGE_2026_M4_Secc1!DA85=0,CNGE_2026_M4_Secc1!DA85=1),IF(OR($AL263=13,BR$222=1),3,4),0)</f>
        <v>3</v>
      </c>
      <c r="AT262" s="1">
        <f>IF(OR(CNGE_2026_M4_Secc1!DB85=0,CNGE_2026_M4_Secc1!DB85=1),IF(OR($AL263=13,BS$222=1),3,4),0)</f>
        <v>3</v>
      </c>
      <c r="AU262" s="1">
        <f>IF(OR(CNGE_2026_M4_Secc1!DC85=0,CNGE_2026_M4_Secc1!DC85=1),IF(OR($AL263=13,BT$222=1),3,4),0)</f>
        <v>3</v>
      </c>
      <c r="AV262" s="1">
        <f>IF(OR(CNGE_2026_M4_Secc1!DD85=0,CNGE_2026_M4_Secc1!DD85=1),IF(OR($AL263=13,BU$222=1),3,4),0)</f>
        <v>3</v>
      </c>
      <c r="AW262" s="1">
        <f>IF(OR(CNGE_2026_M4_Secc1!DE85=0,CNGE_2026_M4_Secc1!DE85=1),IF(OR($AL263=13,BV$222=1),3,4),0)</f>
        <v>3</v>
      </c>
      <c r="AX262" s="1">
        <f>IF(OR(CNGE_2026_M4_Secc1!DF85=0,CNGE_2026_M4_Secc1!DF85=1),IF(OR($AL263=13,BW$222=1),3,4),0)</f>
        <v>3</v>
      </c>
      <c r="AY262" s="1">
        <f>IF(OR(CNGE_2026_M4_Secc1!DG85=0,CNGE_2026_M4_Secc1!DG85=1),IF(OR($AL263=13,BX$222=1),3,4),0)</f>
        <v>3</v>
      </c>
      <c r="AZ262" s="1">
        <f>IF(OR(CNGE_2026_M4_Secc1!DH85=0,CNGE_2026_M4_Secc1!DH85=1),IF(OR($AL263=13,BY$222=1),3,4),0)</f>
        <v>3</v>
      </c>
      <c r="BA262" s="1">
        <f>IF(OR(CNGE_2026_M4_Secc1!DI85=0,CNGE_2026_M4_Secc1!DI85=1),IF(OR($AL263=13,BZ$222=1),3,4),0)</f>
        <v>3</v>
      </c>
      <c r="BB262" s="1">
        <f t="shared" si="59"/>
        <v>36</v>
      </c>
      <c r="BC262" s="1">
        <f>IF(OR(CNGE_2026_M4_Secc1!CX85=0,CNGE_2026_M4_Secc1!CX85=1),IF(COUNTA(O263:R263)=0,0,1),0)</f>
        <v>0</v>
      </c>
      <c r="BD262" s="1">
        <f>IF(OR(CNGE_2026_M4_Secc1!CY85=0,CNGE_2026_M4_Secc1!CY85=1),IF(COUNTA(S263:V263)=0,0,1),0)</f>
        <v>0</v>
      </c>
      <c r="BE262" s="1">
        <f>IF(OR(CNGE_2026_M4_Secc1!CZ85=0,CNGE_2026_M4_Secc1!CZ85=1),IF(COUNTA(W263:Z263)=0,0,1),0)</f>
        <v>0</v>
      </c>
      <c r="BF262" s="1">
        <f>IF(OR(CNGE_2026_M4_Secc1!DA85=0,CNGE_2026_M4_Secc1!DA85=1),IF(COUNTA(AA263:AD263)=0,0,1),0)</f>
        <v>0</v>
      </c>
      <c r="BG262" s="1">
        <f>IF(OR(CNGE_2026_M4_Secc1!DB85=0,CNGE_2026_M4_Secc1!DB85=1),IF(COUNTA(O332:R332)=0,0,1),0)</f>
        <v>0</v>
      </c>
      <c r="BH262" s="1">
        <f>IF(OR(CNGE_2026_M4_Secc1!DC85=0,CNGE_2026_M4_Secc1!DC85=1),IF(COUNTA(S332:V332)=0,0,1),0)</f>
        <v>0</v>
      </c>
      <c r="BI262" s="1">
        <f>IF(OR(CNGE_2026_M4_Secc1!DD85=0,CNGE_2026_M4_Secc1!DD85=1),IF(COUNTA(W332:Z332)=0,0,1),0)</f>
        <v>0</v>
      </c>
      <c r="BJ262" s="1">
        <f>IF(OR(CNGE_2026_M4_Secc1!DE85=0,CNGE_2026_M4_Secc1!DE85=1),IF(COUNTA(AA332:AD332)=0,0,1),0)</f>
        <v>0</v>
      </c>
      <c r="BK262" s="1">
        <f>IF(OR(CNGE_2026_M4_Secc1!DF85=0,CNGE_2026_M4_Secc1!DF85=1),IF(COUNTA(O401:R401)=0,0,1),0)</f>
        <v>0</v>
      </c>
      <c r="BL262" s="1">
        <f>IF(OR(CNGE_2026_M4_Secc1!DG85=0,CNGE_2026_M4_Secc1!DG85=1),IF(COUNTA(S401:V401)=0,0,1),0)</f>
        <v>0</v>
      </c>
      <c r="BM262" s="1">
        <f>IF(OR(CNGE_2026_M4_Secc1!DH85=0,CNGE_2026_M4_Secc1!DH85=1),IF(COUNTA(W401:Z401)=0,0,1),0)</f>
        <v>0</v>
      </c>
      <c r="BN262" s="1">
        <f>IF(OR(CNGE_2026_M4_Secc1!DI85=0,CNGE_2026_M4_Secc1!DI85=1),IF(COUNTA(AA401:AD401)=0,0,1),0)</f>
        <v>0</v>
      </c>
      <c r="CA262" s="31">
        <f t="shared" si="78"/>
        <v>0</v>
      </c>
      <c r="CB262" s="31">
        <f t="shared" si="61"/>
        <v>0</v>
      </c>
      <c r="CC262" s="31">
        <f t="shared" si="62"/>
        <v>0</v>
      </c>
      <c r="CD262" s="31">
        <f t="shared" si="17"/>
        <v>0</v>
      </c>
      <c r="CE262" s="31">
        <f t="shared" si="18"/>
        <v>0</v>
      </c>
      <c r="CF262" s="31">
        <f t="shared" si="79"/>
        <v>0</v>
      </c>
      <c r="CG262" s="31">
        <f t="shared" si="80"/>
        <v>0</v>
      </c>
      <c r="CH262" s="31">
        <f t="shared" si="81"/>
        <v>0</v>
      </c>
      <c r="CI262" s="31">
        <f t="shared" si="82"/>
        <v>0</v>
      </c>
      <c r="CJ262" s="31">
        <f t="shared" si="83"/>
        <v>0</v>
      </c>
      <c r="CK262" s="31">
        <f t="shared" si="84"/>
        <v>0</v>
      </c>
      <c r="CL262" s="31">
        <f t="shared" si="85"/>
        <v>0</v>
      </c>
      <c r="CM262" s="31">
        <f t="shared" si="86"/>
        <v>0</v>
      </c>
      <c r="CN262" s="31">
        <f t="shared" si="87"/>
        <v>0</v>
      </c>
      <c r="CO262" s="31">
        <f t="shared" si="64"/>
        <v>0</v>
      </c>
      <c r="CP262" s="31">
        <f t="shared" si="65"/>
        <v>0</v>
      </c>
      <c r="CQ262" s="31">
        <f t="shared" si="27"/>
        <v>0</v>
      </c>
      <c r="CR262" s="31">
        <f t="shared" si="28"/>
        <v>0</v>
      </c>
      <c r="CS262" s="31">
        <f t="shared" si="88"/>
        <v>0</v>
      </c>
      <c r="CT262" s="31">
        <f t="shared" si="89"/>
        <v>0</v>
      </c>
      <c r="CU262" s="31">
        <f t="shared" si="90"/>
        <v>0</v>
      </c>
      <c r="CV262" s="31">
        <f t="shared" si="91"/>
        <v>0</v>
      </c>
      <c r="CW262" s="31">
        <f t="shared" si="92"/>
        <v>0</v>
      </c>
      <c r="CX262" s="31">
        <f t="shared" si="93"/>
        <v>0</v>
      </c>
      <c r="CY262" s="31">
        <f t="shared" si="94"/>
        <v>0</v>
      </c>
      <c r="CZ262" s="31">
        <f t="shared" si="95"/>
        <v>0</v>
      </c>
      <c r="DA262" s="31">
        <f t="shared" si="96"/>
        <v>0</v>
      </c>
      <c r="DB262" s="31">
        <f t="shared" si="67"/>
        <v>0</v>
      </c>
      <c r="DC262" s="31">
        <f t="shared" si="68"/>
        <v>0</v>
      </c>
      <c r="DD262" s="31">
        <f t="shared" si="37"/>
        <v>0</v>
      </c>
      <c r="DE262" s="31">
        <f t="shared" si="38"/>
        <v>0</v>
      </c>
      <c r="DF262" s="31">
        <f t="shared" si="97"/>
        <v>0</v>
      </c>
      <c r="DG262" s="31">
        <f t="shared" si="98"/>
        <v>0</v>
      </c>
      <c r="DH262" s="31">
        <f t="shared" si="99"/>
        <v>0</v>
      </c>
      <c r="DI262" s="31">
        <f t="shared" si="100"/>
        <v>0</v>
      </c>
      <c r="DJ262" s="31">
        <f t="shared" si="101"/>
        <v>0</v>
      </c>
      <c r="DK262" s="31">
        <f t="shared" si="102"/>
        <v>0</v>
      </c>
      <c r="DL262" s="31">
        <f t="shared" si="103"/>
        <v>0</v>
      </c>
      <c r="DM262" s="31">
        <f t="shared" si="104"/>
        <v>0</v>
      </c>
      <c r="DN262" s="31">
        <f t="shared" si="105"/>
        <v>0</v>
      </c>
      <c r="DO262" s="31">
        <f t="shared" si="70"/>
        <v>0</v>
      </c>
      <c r="DP262" s="31">
        <f t="shared" si="71"/>
        <v>0</v>
      </c>
      <c r="DQ262" s="31">
        <f t="shared" si="47"/>
        <v>0</v>
      </c>
      <c r="DR262" s="31">
        <f t="shared" si="48"/>
        <v>0</v>
      </c>
      <c r="DS262" s="31">
        <f t="shared" si="106"/>
        <v>0</v>
      </c>
      <c r="DT262" s="31">
        <f t="shared" si="107"/>
        <v>0</v>
      </c>
      <c r="DU262" s="31">
        <f t="shared" si="108"/>
        <v>0</v>
      </c>
      <c r="DV262" s="31">
        <f t="shared" si="109"/>
        <v>0</v>
      </c>
      <c r="DW262" s="31">
        <f t="shared" si="110"/>
        <v>0</v>
      </c>
      <c r="DX262" s="31">
        <f t="shared" si="111"/>
        <v>0</v>
      </c>
      <c r="DY262" s="31">
        <f t="shared" si="112"/>
        <v>0</v>
      </c>
      <c r="DZ262" s="31">
        <f t="shared" si="113"/>
        <v>0</v>
      </c>
      <c r="EB262" s="1">
        <f t="shared" si="114"/>
        <v>0</v>
      </c>
      <c r="EF262"/>
      <c r="EG262"/>
      <c r="EH262"/>
      <c r="EI262"/>
      <c r="EJ262"/>
      <c r="EK262"/>
      <c r="EL262"/>
      <c r="EM262"/>
      <c r="EN262"/>
      <c r="EO262"/>
      <c r="EP262"/>
      <c r="EQ262"/>
      <c r="ER262"/>
      <c r="ES262"/>
      <c r="ET262"/>
      <c r="EU262"/>
      <c r="EV262"/>
      <c r="EW262"/>
      <c r="EX262"/>
      <c r="EY262"/>
    </row>
    <row r="263" spans="1:155" ht="15" customHeight="1">
      <c r="A263" s="25"/>
      <c r="B263" s="52"/>
      <c r="C263" s="55" t="s">
        <v>5166</v>
      </c>
      <c r="D263" s="817" t="str">
        <f>IF(CNGE_2026_M4_Secc1!D85="","",CNGE_2026_M4_Secc1!D85)</f>
        <v/>
      </c>
      <c r="E263" s="757"/>
      <c r="F263" s="757"/>
      <c r="G263" s="757"/>
      <c r="H263" s="757"/>
      <c r="I263" s="757"/>
      <c r="J263" s="758"/>
      <c r="K263" s="439"/>
      <c r="L263" s="439"/>
      <c r="M263" s="439"/>
      <c r="N263" s="439"/>
      <c r="O263" s="439"/>
      <c r="P263" s="439"/>
      <c r="Q263" s="439"/>
      <c r="R263" s="439"/>
      <c r="S263" s="439"/>
      <c r="T263" s="439"/>
      <c r="U263" s="439"/>
      <c r="V263" s="439"/>
      <c r="W263" s="439"/>
      <c r="X263" s="439"/>
      <c r="Y263" s="439"/>
      <c r="Z263" s="439"/>
      <c r="AA263" s="439"/>
      <c r="AB263" s="439"/>
      <c r="AC263" s="439"/>
      <c r="AD263" s="439"/>
      <c r="AG263" s="1">
        <f>IF(AND(CNGE_2026_M4_Secc1!$N85&lt;&gt;1,CNGE_2026_M4_Secc1!$N85&lt;&gt;""),IF(SUM(COUNTBLANK(D263:AD263),COUNTBLANK(O332:AD332),COUNTBLANK(O401:AD401))&lt;=(AK263+6),0,1),0)</f>
        <v>0</v>
      </c>
      <c r="AH263" s="176">
        <f t="shared" si="57"/>
        <v>0</v>
      </c>
      <c r="AI263" s="177" t="str">
        <f>IF(AH263=0,"",
IF(SUM($AH$220:AH263)=1,AJ263,
IF($AH$282&gt;SUM($AH$220:AH263),_xlfn.CONCAT(", ",AJ263),
IF($AH$282=SUM($AH$220:AH263),_xlfn.CONCAT(" y ",AJ263)))))</f>
        <v/>
      </c>
      <c r="AJ263" s="55">
        <v>43</v>
      </c>
      <c r="AK263" s="1">
        <f t="shared" si="73"/>
        <v>52</v>
      </c>
      <c r="AL263" s="1">
        <f t="shared" si="76"/>
        <v>13</v>
      </c>
      <c r="AM263" s="1">
        <f t="shared" si="75"/>
        <v>0</v>
      </c>
      <c r="AN263" s="1">
        <f>IF(OR(CNGE_2026_M4_Secc1!$N85=1,CNGE_2026_M4_Secc1!$N85=""),IF(COUNTA(K263:AD263,O332:AD332,O401:AD401)=0,0,1),0)</f>
        <v>0</v>
      </c>
      <c r="AO263" s="1">
        <f t="shared" si="77"/>
        <v>0</v>
      </c>
      <c r="AP263" s="1">
        <f>IF(OR(CNGE_2026_M4_Secc1!CX86=0,CNGE_2026_M4_Secc1!CX86=1),IF(OR($AL264=13,BO$222=1),3,4),0)</f>
        <v>3</v>
      </c>
      <c r="AQ263" s="1">
        <f>IF(OR(CNGE_2026_M4_Secc1!CY86=0,CNGE_2026_M4_Secc1!CY86=1),IF(OR($AL264=13,BP$222=1),3,4),0)</f>
        <v>3</v>
      </c>
      <c r="AR263" s="1">
        <f>IF(OR(CNGE_2026_M4_Secc1!CZ86=0,CNGE_2026_M4_Secc1!CZ86=1),IF(OR($AL264=13,BQ$222=1),3,4),0)</f>
        <v>3</v>
      </c>
      <c r="AS263" s="1">
        <f>IF(OR(CNGE_2026_M4_Secc1!DA86=0,CNGE_2026_M4_Secc1!DA86=1),IF(OR($AL264=13,BR$222=1),3,4),0)</f>
        <v>3</v>
      </c>
      <c r="AT263" s="1">
        <f>IF(OR(CNGE_2026_M4_Secc1!DB86=0,CNGE_2026_M4_Secc1!DB86=1),IF(OR($AL264=13,BS$222=1),3,4),0)</f>
        <v>3</v>
      </c>
      <c r="AU263" s="1">
        <f>IF(OR(CNGE_2026_M4_Secc1!DC86=0,CNGE_2026_M4_Secc1!DC86=1),IF(OR($AL264=13,BT$222=1),3,4),0)</f>
        <v>3</v>
      </c>
      <c r="AV263" s="1">
        <f>IF(OR(CNGE_2026_M4_Secc1!DD86=0,CNGE_2026_M4_Secc1!DD86=1),IF(OR($AL264=13,BU$222=1),3,4),0)</f>
        <v>3</v>
      </c>
      <c r="AW263" s="1">
        <f>IF(OR(CNGE_2026_M4_Secc1!DE86=0,CNGE_2026_M4_Secc1!DE86=1),IF(OR($AL264=13,BV$222=1),3,4),0)</f>
        <v>3</v>
      </c>
      <c r="AX263" s="1">
        <f>IF(OR(CNGE_2026_M4_Secc1!DF86=0,CNGE_2026_M4_Secc1!DF86=1),IF(OR($AL264=13,BW$222=1),3,4),0)</f>
        <v>3</v>
      </c>
      <c r="AY263" s="1">
        <f>IF(OR(CNGE_2026_M4_Secc1!DG86=0,CNGE_2026_M4_Secc1!DG86=1),IF(OR($AL264=13,BX$222=1),3,4),0)</f>
        <v>3</v>
      </c>
      <c r="AZ263" s="1">
        <f>IF(OR(CNGE_2026_M4_Secc1!DH86=0,CNGE_2026_M4_Secc1!DH86=1),IF(OR($AL264=13,BY$222=1),3,4),0)</f>
        <v>3</v>
      </c>
      <c r="BA263" s="1">
        <f>IF(OR(CNGE_2026_M4_Secc1!DI86=0,CNGE_2026_M4_Secc1!DI86=1),IF(OR($AL264=13,BZ$222=1),3,4),0)</f>
        <v>3</v>
      </c>
      <c r="BB263" s="1">
        <f t="shared" si="59"/>
        <v>36</v>
      </c>
      <c r="BC263" s="1">
        <f>IF(OR(CNGE_2026_M4_Secc1!CX86=0,CNGE_2026_M4_Secc1!CX86=1),IF(COUNTA(O264:R264)=0,0,1),0)</f>
        <v>0</v>
      </c>
      <c r="BD263" s="1">
        <f>IF(OR(CNGE_2026_M4_Secc1!CY86=0,CNGE_2026_M4_Secc1!CY86=1),IF(COUNTA(S264:V264)=0,0,1),0)</f>
        <v>0</v>
      </c>
      <c r="BE263" s="1">
        <f>IF(OR(CNGE_2026_M4_Secc1!CZ86=0,CNGE_2026_M4_Secc1!CZ86=1),IF(COUNTA(W264:Z264)=0,0,1),0)</f>
        <v>0</v>
      </c>
      <c r="BF263" s="1">
        <f>IF(OR(CNGE_2026_M4_Secc1!DA86=0,CNGE_2026_M4_Secc1!DA86=1),IF(COUNTA(AA264:AD264)=0,0,1),0)</f>
        <v>0</v>
      </c>
      <c r="BG263" s="1">
        <f>IF(OR(CNGE_2026_M4_Secc1!DB86=0,CNGE_2026_M4_Secc1!DB86=1),IF(COUNTA(O333:R333)=0,0,1),0)</f>
        <v>0</v>
      </c>
      <c r="BH263" s="1">
        <f>IF(OR(CNGE_2026_M4_Secc1!DC86=0,CNGE_2026_M4_Secc1!DC86=1),IF(COUNTA(S333:V333)=0,0,1),0)</f>
        <v>0</v>
      </c>
      <c r="BI263" s="1">
        <f>IF(OR(CNGE_2026_M4_Secc1!DD86=0,CNGE_2026_M4_Secc1!DD86=1),IF(COUNTA(W333:Z333)=0,0,1),0)</f>
        <v>0</v>
      </c>
      <c r="BJ263" s="1">
        <f>IF(OR(CNGE_2026_M4_Secc1!DE86=0,CNGE_2026_M4_Secc1!DE86=1),IF(COUNTA(AA333:AD333)=0,0,1),0)</f>
        <v>0</v>
      </c>
      <c r="BK263" s="1">
        <f>IF(OR(CNGE_2026_M4_Secc1!DF86=0,CNGE_2026_M4_Secc1!DF86=1),IF(COUNTA(O402:R402)=0,0,1),0)</f>
        <v>0</v>
      </c>
      <c r="BL263" s="1">
        <f>IF(OR(CNGE_2026_M4_Secc1!DG86=0,CNGE_2026_M4_Secc1!DG86=1),IF(COUNTA(S402:V402)=0,0,1),0)</f>
        <v>0</v>
      </c>
      <c r="BM263" s="1">
        <f>IF(OR(CNGE_2026_M4_Secc1!DH86=0,CNGE_2026_M4_Secc1!DH86=1),IF(COUNTA(W402:Z402)=0,0,1),0)</f>
        <v>0</v>
      </c>
      <c r="BN263" s="1">
        <f>IF(OR(CNGE_2026_M4_Secc1!DI86=0,CNGE_2026_M4_Secc1!DI86=1),IF(COUNTA(AA402:AD402)=0,0,1),0)</f>
        <v>0</v>
      </c>
      <c r="CA263" s="31">
        <f t="shared" si="78"/>
        <v>0</v>
      </c>
      <c r="CB263" s="31">
        <f t="shared" si="61"/>
        <v>0</v>
      </c>
      <c r="CC263" s="31">
        <f t="shared" si="62"/>
        <v>0</v>
      </c>
      <c r="CD263" s="31">
        <f t="shared" si="17"/>
        <v>0</v>
      </c>
      <c r="CE263" s="31">
        <f t="shared" si="18"/>
        <v>0</v>
      </c>
      <c r="CF263" s="31">
        <f t="shared" si="79"/>
        <v>0</v>
      </c>
      <c r="CG263" s="31">
        <f t="shared" si="80"/>
        <v>0</v>
      </c>
      <c r="CH263" s="31">
        <f t="shared" si="81"/>
        <v>0</v>
      </c>
      <c r="CI263" s="31">
        <f t="shared" si="82"/>
        <v>0</v>
      </c>
      <c r="CJ263" s="31">
        <f t="shared" si="83"/>
        <v>0</v>
      </c>
      <c r="CK263" s="31">
        <f t="shared" si="84"/>
        <v>0</v>
      </c>
      <c r="CL263" s="31">
        <f t="shared" si="85"/>
        <v>0</v>
      </c>
      <c r="CM263" s="31">
        <f t="shared" si="86"/>
        <v>0</v>
      </c>
      <c r="CN263" s="31">
        <f t="shared" si="87"/>
        <v>0</v>
      </c>
      <c r="CO263" s="31">
        <f t="shared" si="64"/>
        <v>0</v>
      </c>
      <c r="CP263" s="31">
        <f t="shared" si="65"/>
        <v>0</v>
      </c>
      <c r="CQ263" s="31">
        <f t="shared" si="27"/>
        <v>0</v>
      </c>
      <c r="CR263" s="31">
        <f t="shared" si="28"/>
        <v>0</v>
      </c>
      <c r="CS263" s="31">
        <f t="shared" si="88"/>
        <v>0</v>
      </c>
      <c r="CT263" s="31">
        <f t="shared" si="89"/>
        <v>0</v>
      </c>
      <c r="CU263" s="31">
        <f t="shared" si="90"/>
        <v>0</v>
      </c>
      <c r="CV263" s="31">
        <f t="shared" si="91"/>
        <v>0</v>
      </c>
      <c r="CW263" s="31">
        <f t="shared" si="92"/>
        <v>0</v>
      </c>
      <c r="CX263" s="31">
        <f t="shared" si="93"/>
        <v>0</v>
      </c>
      <c r="CY263" s="31">
        <f t="shared" si="94"/>
        <v>0</v>
      </c>
      <c r="CZ263" s="31">
        <f t="shared" si="95"/>
        <v>0</v>
      </c>
      <c r="DA263" s="31">
        <f t="shared" si="96"/>
        <v>0</v>
      </c>
      <c r="DB263" s="31">
        <f t="shared" si="67"/>
        <v>0</v>
      </c>
      <c r="DC263" s="31">
        <f t="shared" si="68"/>
        <v>0</v>
      </c>
      <c r="DD263" s="31">
        <f t="shared" si="37"/>
        <v>0</v>
      </c>
      <c r="DE263" s="31">
        <f t="shared" si="38"/>
        <v>0</v>
      </c>
      <c r="DF263" s="31">
        <f t="shared" si="97"/>
        <v>0</v>
      </c>
      <c r="DG263" s="31">
        <f t="shared" si="98"/>
        <v>0</v>
      </c>
      <c r="DH263" s="31">
        <f t="shared" si="99"/>
        <v>0</v>
      </c>
      <c r="DI263" s="31">
        <f t="shared" si="100"/>
        <v>0</v>
      </c>
      <c r="DJ263" s="31">
        <f t="shared" si="101"/>
        <v>0</v>
      </c>
      <c r="DK263" s="31">
        <f t="shared" si="102"/>
        <v>0</v>
      </c>
      <c r="DL263" s="31">
        <f t="shared" si="103"/>
        <v>0</v>
      </c>
      <c r="DM263" s="31">
        <f t="shared" si="104"/>
        <v>0</v>
      </c>
      <c r="DN263" s="31">
        <f t="shared" si="105"/>
        <v>0</v>
      </c>
      <c r="DO263" s="31">
        <f t="shared" si="70"/>
        <v>0</v>
      </c>
      <c r="DP263" s="31">
        <f t="shared" si="71"/>
        <v>0</v>
      </c>
      <c r="DQ263" s="31">
        <f t="shared" si="47"/>
        <v>0</v>
      </c>
      <c r="DR263" s="31">
        <f t="shared" si="48"/>
        <v>0</v>
      </c>
      <c r="DS263" s="31">
        <f t="shared" si="106"/>
        <v>0</v>
      </c>
      <c r="DT263" s="31">
        <f t="shared" si="107"/>
        <v>0</v>
      </c>
      <c r="DU263" s="31">
        <f t="shared" si="108"/>
        <v>0</v>
      </c>
      <c r="DV263" s="31">
        <f t="shared" si="109"/>
        <v>0</v>
      </c>
      <c r="DW263" s="31">
        <f t="shared" si="110"/>
        <v>0</v>
      </c>
      <c r="DX263" s="31">
        <f t="shared" si="111"/>
        <v>0</v>
      </c>
      <c r="DY263" s="31">
        <f t="shared" si="112"/>
        <v>0</v>
      </c>
      <c r="DZ263" s="31">
        <f t="shared" si="113"/>
        <v>0</v>
      </c>
      <c r="EB263" s="1">
        <f t="shared" si="114"/>
        <v>0</v>
      </c>
      <c r="EF263"/>
      <c r="EG263"/>
      <c r="EH263"/>
      <c r="EI263"/>
      <c r="EJ263"/>
      <c r="EK263"/>
      <c r="EL263"/>
      <c r="EM263"/>
      <c r="EN263"/>
      <c r="EO263"/>
      <c r="EP263"/>
      <c r="EQ263"/>
      <c r="ER263"/>
      <c r="ES263"/>
      <c r="ET263"/>
      <c r="EU263"/>
      <c r="EV263"/>
      <c r="EW263"/>
      <c r="EX263"/>
      <c r="EY263"/>
    </row>
    <row r="264" spans="1:155" ht="15" customHeight="1">
      <c r="A264" s="25"/>
      <c r="B264" s="52"/>
      <c r="C264" s="55" t="s">
        <v>5168</v>
      </c>
      <c r="D264" s="817" t="str">
        <f>IF(CNGE_2026_M4_Secc1!D86="","",CNGE_2026_M4_Secc1!D86)</f>
        <v/>
      </c>
      <c r="E264" s="757"/>
      <c r="F264" s="757"/>
      <c r="G264" s="757"/>
      <c r="H264" s="757"/>
      <c r="I264" s="757"/>
      <c r="J264" s="758"/>
      <c r="K264" s="439"/>
      <c r="L264" s="439"/>
      <c r="M264" s="439"/>
      <c r="N264" s="439"/>
      <c r="O264" s="439"/>
      <c r="P264" s="439"/>
      <c r="Q264" s="439"/>
      <c r="R264" s="439"/>
      <c r="S264" s="439"/>
      <c r="T264" s="439"/>
      <c r="U264" s="439"/>
      <c r="V264" s="439"/>
      <c r="W264" s="439"/>
      <c r="X264" s="439"/>
      <c r="Y264" s="439"/>
      <c r="Z264" s="439"/>
      <c r="AA264" s="439"/>
      <c r="AB264" s="439"/>
      <c r="AC264" s="439"/>
      <c r="AD264" s="439"/>
      <c r="AG264" s="1">
        <f>IF(AND(CNGE_2026_M4_Secc1!$N86&lt;&gt;1,CNGE_2026_M4_Secc1!$N86&lt;&gt;""),IF(SUM(COUNTBLANK(D264:AD264),COUNTBLANK(O333:AD333),COUNTBLANK(O402:AD402))&lt;=(AK264+6),0,1),0)</f>
        <v>0</v>
      </c>
      <c r="AH264" s="176">
        <f t="shared" si="57"/>
        <v>0</v>
      </c>
      <c r="AI264" s="177" t="str">
        <f>IF(AH264=0,"",
IF(SUM($AH$220:AH264)=1,AJ264,
IF($AH$282&gt;SUM($AH$220:AH264),_xlfn.CONCAT(", ",AJ264),
IF($AH$282=SUM($AH$220:AH264),_xlfn.CONCAT(" y ",AJ264)))))</f>
        <v/>
      </c>
      <c r="AJ264" s="55">
        <v>44</v>
      </c>
      <c r="AK264" s="1">
        <f t="shared" si="73"/>
        <v>52</v>
      </c>
      <c r="AL264" s="1">
        <f t="shared" si="76"/>
        <v>13</v>
      </c>
      <c r="AM264" s="1">
        <f t="shared" si="75"/>
        <v>0</v>
      </c>
      <c r="AN264" s="1">
        <f>IF(OR(CNGE_2026_M4_Secc1!$N86=1,CNGE_2026_M4_Secc1!$N86=""),IF(COUNTA(K264:AD264,O333:AD333,O402:AD402)=0,0,1),0)</f>
        <v>0</v>
      </c>
      <c r="AO264" s="1">
        <f t="shared" si="77"/>
        <v>0</v>
      </c>
      <c r="AP264" s="1">
        <f>IF(OR(CNGE_2026_M4_Secc1!CX87=0,CNGE_2026_M4_Secc1!CX87=1),IF(OR($AL265=13,BO$222=1),3,4),0)</f>
        <v>3</v>
      </c>
      <c r="AQ264" s="1">
        <f>IF(OR(CNGE_2026_M4_Secc1!CY87=0,CNGE_2026_M4_Secc1!CY87=1),IF(OR($AL265=13,BP$222=1),3,4),0)</f>
        <v>3</v>
      </c>
      <c r="AR264" s="1">
        <f>IF(OR(CNGE_2026_M4_Secc1!CZ87=0,CNGE_2026_M4_Secc1!CZ87=1),IF(OR($AL265=13,BQ$222=1),3,4),0)</f>
        <v>3</v>
      </c>
      <c r="AS264" s="1">
        <f>IF(OR(CNGE_2026_M4_Secc1!DA87=0,CNGE_2026_M4_Secc1!DA87=1),IF(OR($AL265=13,BR$222=1),3,4),0)</f>
        <v>3</v>
      </c>
      <c r="AT264" s="1">
        <f>IF(OR(CNGE_2026_M4_Secc1!DB87=0,CNGE_2026_M4_Secc1!DB87=1),IF(OR($AL265=13,BS$222=1),3,4),0)</f>
        <v>3</v>
      </c>
      <c r="AU264" s="1">
        <f>IF(OR(CNGE_2026_M4_Secc1!DC87=0,CNGE_2026_M4_Secc1!DC87=1),IF(OR($AL265=13,BT$222=1),3,4),0)</f>
        <v>3</v>
      </c>
      <c r="AV264" s="1">
        <f>IF(OR(CNGE_2026_M4_Secc1!DD87=0,CNGE_2026_M4_Secc1!DD87=1),IF(OR($AL265=13,BU$222=1),3,4),0)</f>
        <v>3</v>
      </c>
      <c r="AW264" s="1">
        <f>IF(OR(CNGE_2026_M4_Secc1!DE87=0,CNGE_2026_M4_Secc1!DE87=1),IF(OR($AL265=13,BV$222=1),3,4),0)</f>
        <v>3</v>
      </c>
      <c r="AX264" s="1">
        <f>IF(OR(CNGE_2026_M4_Secc1!DF87=0,CNGE_2026_M4_Secc1!DF87=1),IF(OR($AL265=13,BW$222=1),3,4),0)</f>
        <v>3</v>
      </c>
      <c r="AY264" s="1">
        <f>IF(OR(CNGE_2026_M4_Secc1!DG87=0,CNGE_2026_M4_Secc1!DG87=1),IF(OR($AL265=13,BX$222=1),3,4),0)</f>
        <v>3</v>
      </c>
      <c r="AZ264" s="1">
        <f>IF(OR(CNGE_2026_M4_Secc1!DH87=0,CNGE_2026_M4_Secc1!DH87=1),IF(OR($AL265=13,BY$222=1),3,4),0)</f>
        <v>3</v>
      </c>
      <c r="BA264" s="1">
        <f>IF(OR(CNGE_2026_M4_Secc1!DI87=0,CNGE_2026_M4_Secc1!DI87=1),IF(OR($AL265=13,BZ$222=1),3,4),0)</f>
        <v>3</v>
      </c>
      <c r="BB264" s="1">
        <f t="shared" si="59"/>
        <v>36</v>
      </c>
      <c r="BC264" s="1">
        <f>IF(OR(CNGE_2026_M4_Secc1!CX87=0,CNGE_2026_M4_Secc1!CX87=1),IF(COUNTA(O265:R265)=0,0,1),0)</f>
        <v>0</v>
      </c>
      <c r="BD264" s="1">
        <f>IF(OR(CNGE_2026_M4_Secc1!CY87=0,CNGE_2026_M4_Secc1!CY87=1),IF(COUNTA(S265:V265)=0,0,1),0)</f>
        <v>0</v>
      </c>
      <c r="BE264" s="1">
        <f>IF(OR(CNGE_2026_M4_Secc1!CZ87=0,CNGE_2026_M4_Secc1!CZ87=1),IF(COUNTA(W265:Z265)=0,0,1),0)</f>
        <v>0</v>
      </c>
      <c r="BF264" s="1">
        <f>IF(OR(CNGE_2026_M4_Secc1!DA87=0,CNGE_2026_M4_Secc1!DA87=1),IF(COUNTA(AA265:AD265)=0,0,1),0)</f>
        <v>0</v>
      </c>
      <c r="BG264" s="1">
        <f>IF(OR(CNGE_2026_M4_Secc1!DB87=0,CNGE_2026_M4_Secc1!DB87=1),IF(COUNTA(O334:R334)=0,0,1),0)</f>
        <v>0</v>
      </c>
      <c r="BH264" s="1">
        <f>IF(OR(CNGE_2026_M4_Secc1!DC87=0,CNGE_2026_M4_Secc1!DC87=1),IF(COUNTA(S334:V334)=0,0,1),0)</f>
        <v>0</v>
      </c>
      <c r="BI264" s="1">
        <f>IF(OR(CNGE_2026_M4_Secc1!DD87=0,CNGE_2026_M4_Secc1!DD87=1),IF(COUNTA(W334:Z334)=0,0,1),0)</f>
        <v>0</v>
      </c>
      <c r="BJ264" s="1">
        <f>IF(OR(CNGE_2026_M4_Secc1!DE87=0,CNGE_2026_M4_Secc1!DE87=1),IF(COUNTA(AA334:AD334)=0,0,1),0)</f>
        <v>0</v>
      </c>
      <c r="BK264" s="1">
        <f>IF(OR(CNGE_2026_M4_Secc1!DF87=0,CNGE_2026_M4_Secc1!DF87=1),IF(COUNTA(O403:R403)=0,0,1),0)</f>
        <v>0</v>
      </c>
      <c r="BL264" s="1">
        <f>IF(OR(CNGE_2026_M4_Secc1!DG87=0,CNGE_2026_M4_Secc1!DG87=1),IF(COUNTA(S403:V403)=0,0,1),0)</f>
        <v>0</v>
      </c>
      <c r="BM264" s="1">
        <f>IF(OR(CNGE_2026_M4_Secc1!DH87=0,CNGE_2026_M4_Secc1!DH87=1),IF(COUNTA(W403:Z403)=0,0,1),0)</f>
        <v>0</v>
      </c>
      <c r="BN264" s="1">
        <f>IF(OR(CNGE_2026_M4_Secc1!DI87=0,CNGE_2026_M4_Secc1!DI87=1),IF(COUNTA(AA403:AD403)=0,0,1),0)</f>
        <v>0</v>
      </c>
      <c r="CA264" s="31">
        <f t="shared" si="78"/>
        <v>0</v>
      </c>
      <c r="CB264" s="31">
        <f t="shared" si="61"/>
        <v>0</v>
      </c>
      <c r="CC264" s="31">
        <f t="shared" si="62"/>
        <v>0</v>
      </c>
      <c r="CD264" s="31">
        <f t="shared" si="17"/>
        <v>0</v>
      </c>
      <c r="CE264" s="31">
        <f t="shared" si="18"/>
        <v>0</v>
      </c>
      <c r="CF264" s="31">
        <f t="shared" si="79"/>
        <v>0</v>
      </c>
      <c r="CG264" s="31">
        <f t="shared" si="80"/>
        <v>0</v>
      </c>
      <c r="CH264" s="31">
        <f t="shared" si="81"/>
        <v>0</v>
      </c>
      <c r="CI264" s="31">
        <f t="shared" si="82"/>
        <v>0</v>
      </c>
      <c r="CJ264" s="31">
        <f t="shared" si="83"/>
        <v>0</v>
      </c>
      <c r="CK264" s="31">
        <f t="shared" si="84"/>
        <v>0</v>
      </c>
      <c r="CL264" s="31">
        <f t="shared" si="85"/>
        <v>0</v>
      </c>
      <c r="CM264" s="31">
        <f t="shared" si="86"/>
        <v>0</v>
      </c>
      <c r="CN264" s="31">
        <f t="shared" si="87"/>
        <v>0</v>
      </c>
      <c r="CO264" s="31">
        <f t="shared" si="64"/>
        <v>0</v>
      </c>
      <c r="CP264" s="31">
        <f t="shared" si="65"/>
        <v>0</v>
      </c>
      <c r="CQ264" s="31">
        <f t="shared" si="27"/>
        <v>0</v>
      </c>
      <c r="CR264" s="31">
        <f t="shared" si="28"/>
        <v>0</v>
      </c>
      <c r="CS264" s="31">
        <f t="shared" si="88"/>
        <v>0</v>
      </c>
      <c r="CT264" s="31">
        <f t="shared" si="89"/>
        <v>0</v>
      </c>
      <c r="CU264" s="31">
        <f t="shared" si="90"/>
        <v>0</v>
      </c>
      <c r="CV264" s="31">
        <f t="shared" si="91"/>
        <v>0</v>
      </c>
      <c r="CW264" s="31">
        <f t="shared" si="92"/>
        <v>0</v>
      </c>
      <c r="CX264" s="31">
        <f t="shared" si="93"/>
        <v>0</v>
      </c>
      <c r="CY264" s="31">
        <f t="shared" si="94"/>
        <v>0</v>
      </c>
      <c r="CZ264" s="31">
        <f t="shared" si="95"/>
        <v>0</v>
      </c>
      <c r="DA264" s="31">
        <f t="shared" si="96"/>
        <v>0</v>
      </c>
      <c r="DB264" s="31">
        <f t="shared" si="67"/>
        <v>0</v>
      </c>
      <c r="DC264" s="31">
        <f t="shared" si="68"/>
        <v>0</v>
      </c>
      <c r="DD264" s="31">
        <f t="shared" si="37"/>
        <v>0</v>
      </c>
      <c r="DE264" s="31">
        <f t="shared" si="38"/>
        <v>0</v>
      </c>
      <c r="DF264" s="31">
        <f t="shared" si="97"/>
        <v>0</v>
      </c>
      <c r="DG264" s="31">
        <f t="shared" si="98"/>
        <v>0</v>
      </c>
      <c r="DH264" s="31">
        <f t="shared" si="99"/>
        <v>0</v>
      </c>
      <c r="DI264" s="31">
        <f t="shared" si="100"/>
        <v>0</v>
      </c>
      <c r="DJ264" s="31">
        <f t="shared" si="101"/>
        <v>0</v>
      </c>
      <c r="DK264" s="31">
        <f t="shared" si="102"/>
        <v>0</v>
      </c>
      <c r="DL264" s="31">
        <f t="shared" si="103"/>
        <v>0</v>
      </c>
      <c r="DM264" s="31">
        <f t="shared" si="104"/>
        <v>0</v>
      </c>
      <c r="DN264" s="31">
        <f t="shared" si="105"/>
        <v>0</v>
      </c>
      <c r="DO264" s="31">
        <f t="shared" si="70"/>
        <v>0</v>
      </c>
      <c r="DP264" s="31">
        <f t="shared" si="71"/>
        <v>0</v>
      </c>
      <c r="DQ264" s="31">
        <f t="shared" si="47"/>
        <v>0</v>
      </c>
      <c r="DR264" s="31">
        <f t="shared" si="48"/>
        <v>0</v>
      </c>
      <c r="DS264" s="31">
        <f t="shared" si="106"/>
        <v>0</v>
      </c>
      <c r="DT264" s="31">
        <f t="shared" si="107"/>
        <v>0</v>
      </c>
      <c r="DU264" s="31">
        <f t="shared" si="108"/>
        <v>0</v>
      </c>
      <c r="DV264" s="31">
        <f t="shared" si="109"/>
        <v>0</v>
      </c>
      <c r="DW264" s="31">
        <f t="shared" si="110"/>
        <v>0</v>
      </c>
      <c r="DX264" s="31">
        <f t="shared" si="111"/>
        <v>0</v>
      </c>
      <c r="DY264" s="31">
        <f t="shared" si="112"/>
        <v>0</v>
      </c>
      <c r="DZ264" s="31">
        <f t="shared" si="113"/>
        <v>0</v>
      </c>
      <c r="EB264" s="1">
        <f t="shared" si="114"/>
        <v>0</v>
      </c>
      <c r="EF264"/>
      <c r="EG264"/>
      <c r="EH264"/>
      <c r="EI264"/>
      <c r="EJ264"/>
      <c r="EK264"/>
      <c r="EL264"/>
      <c r="EM264"/>
      <c r="EN264"/>
      <c r="EO264"/>
      <c r="EP264"/>
      <c r="EQ264"/>
      <c r="ER264"/>
      <c r="ES264"/>
      <c r="ET264"/>
      <c r="EU264"/>
      <c r="EV264"/>
      <c r="EW264"/>
      <c r="EX264"/>
      <c r="EY264"/>
    </row>
    <row r="265" spans="1:155" ht="15" customHeight="1">
      <c r="A265" s="25"/>
      <c r="B265" s="52"/>
      <c r="C265" s="55" t="s">
        <v>5170</v>
      </c>
      <c r="D265" s="817" t="str">
        <f>IF(CNGE_2026_M4_Secc1!D87="","",CNGE_2026_M4_Secc1!D87)</f>
        <v/>
      </c>
      <c r="E265" s="757"/>
      <c r="F265" s="757"/>
      <c r="G265" s="757"/>
      <c r="H265" s="757"/>
      <c r="I265" s="757"/>
      <c r="J265" s="758"/>
      <c r="K265" s="439"/>
      <c r="L265" s="439"/>
      <c r="M265" s="439"/>
      <c r="N265" s="439"/>
      <c r="O265" s="439"/>
      <c r="P265" s="439"/>
      <c r="Q265" s="439"/>
      <c r="R265" s="439"/>
      <c r="S265" s="439"/>
      <c r="T265" s="439"/>
      <c r="U265" s="439"/>
      <c r="V265" s="439"/>
      <c r="W265" s="439"/>
      <c r="X265" s="439"/>
      <c r="Y265" s="439"/>
      <c r="Z265" s="439"/>
      <c r="AA265" s="439"/>
      <c r="AB265" s="439"/>
      <c r="AC265" s="439"/>
      <c r="AD265" s="439"/>
      <c r="AG265" s="1">
        <f>IF(AND(CNGE_2026_M4_Secc1!$N87&lt;&gt;1,CNGE_2026_M4_Secc1!$N87&lt;&gt;""),IF(SUM(COUNTBLANK(D265:AD265),COUNTBLANK(O334:AD334),COUNTBLANK(O403:AD403))&lt;=(AK265+6),0,1),0)</f>
        <v>0</v>
      </c>
      <c r="AH265" s="176">
        <f t="shared" si="57"/>
        <v>0</v>
      </c>
      <c r="AI265" s="177" t="str">
        <f>IF(AH265=0,"",
IF(SUM($AH$220:AH265)=1,AJ265,
IF($AH$282&gt;SUM($AH$220:AH265),_xlfn.CONCAT(", ",AJ265),
IF($AH$282=SUM($AH$220:AH265),_xlfn.CONCAT(" y ",AJ265)))))</f>
        <v/>
      </c>
      <c r="AJ265" s="55">
        <v>45</v>
      </c>
      <c r="AK265" s="1">
        <f t="shared" si="73"/>
        <v>52</v>
      </c>
      <c r="AL265" s="1">
        <f t="shared" si="76"/>
        <v>13</v>
      </c>
      <c r="AM265" s="1">
        <f t="shared" si="75"/>
        <v>0</v>
      </c>
      <c r="AN265" s="1">
        <f>IF(OR(CNGE_2026_M4_Secc1!$N87=1,CNGE_2026_M4_Secc1!$N87=""),IF(COUNTA(K265:AD265,O334:AD334,O403:AD403)=0,0,1),0)</f>
        <v>0</v>
      </c>
      <c r="AO265" s="1">
        <f t="shared" si="77"/>
        <v>0</v>
      </c>
      <c r="AP265" s="1">
        <f>IF(OR(CNGE_2026_M4_Secc1!CX88=0,CNGE_2026_M4_Secc1!CX88=1),IF(OR($AL266=13,BO$222=1),3,4),0)</f>
        <v>3</v>
      </c>
      <c r="AQ265" s="1">
        <f>IF(OR(CNGE_2026_M4_Secc1!CY88=0,CNGE_2026_M4_Secc1!CY88=1),IF(OR($AL266=13,BP$222=1),3,4),0)</f>
        <v>3</v>
      </c>
      <c r="AR265" s="1">
        <f>IF(OR(CNGE_2026_M4_Secc1!CZ88=0,CNGE_2026_M4_Secc1!CZ88=1),IF(OR($AL266=13,BQ$222=1),3,4),0)</f>
        <v>3</v>
      </c>
      <c r="AS265" s="1">
        <f>IF(OR(CNGE_2026_M4_Secc1!DA88=0,CNGE_2026_M4_Secc1!DA88=1),IF(OR($AL266=13,BR$222=1),3,4),0)</f>
        <v>3</v>
      </c>
      <c r="AT265" s="1">
        <f>IF(OR(CNGE_2026_M4_Secc1!DB88=0,CNGE_2026_M4_Secc1!DB88=1),IF(OR($AL266=13,BS$222=1),3,4),0)</f>
        <v>3</v>
      </c>
      <c r="AU265" s="1">
        <f>IF(OR(CNGE_2026_M4_Secc1!DC88=0,CNGE_2026_M4_Secc1!DC88=1),IF(OR($AL266=13,BT$222=1),3,4),0)</f>
        <v>3</v>
      </c>
      <c r="AV265" s="1">
        <f>IF(OR(CNGE_2026_M4_Secc1!DD88=0,CNGE_2026_M4_Secc1!DD88=1),IF(OR($AL266=13,BU$222=1),3,4),0)</f>
        <v>3</v>
      </c>
      <c r="AW265" s="1">
        <f>IF(OR(CNGE_2026_M4_Secc1!DE88=0,CNGE_2026_M4_Secc1!DE88=1),IF(OR($AL266=13,BV$222=1),3,4),0)</f>
        <v>3</v>
      </c>
      <c r="AX265" s="1">
        <f>IF(OR(CNGE_2026_M4_Secc1!DF88=0,CNGE_2026_M4_Secc1!DF88=1),IF(OR($AL266=13,BW$222=1),3,4),0)</f>
        <v>3</v>
      </c>
      <c r="AY265" s="1">
        <f>IF(OR(CNGE_2026_M4_Secc1!DG88=0,CNGE_2026_M4_Secc1!DG88=1),IF(OR($AL266=13,BX$222=1),3,4),0)</f>
        <v>3</v>
      </c>
      <c r="AZ265" s="1">
        <f>IF(OR(CNGE_2026_M4_Secc1!DH88=0,CNGE_2026_M4_Secc1!DH88=1),IF(OR($AL266=13,BY$222=1),3,4),0)</f>
        <v>3</v>
      </c>
      <c r="BA265" s="1">
        <f>IF(OR(CNGE_2026_M4_Secc1!DI88=0,CNGE_2026_M4_Secc1!DI88=1),IF(OR($AL266=13,BZ$222=1),3,4),0)</f>
        <v>3</v>
      </c>
      <c r="BB265" s="1">
        <f t="shared" si="59"/>
        <v>36</v>
      </c>
      <c r="BC265" s="1">
        <f>IF(OR(CNGE_2026_M4_Secc1!CX88=0,CNGE_2026_M4_Secc1!CX88=1),IF(COUNTA(O266:R266)=0,0,1),0)</f>
        <v>0</v>
      </c>
      <c r="BD265" s="1">
        <f>IF(OR(CNGE_2026_M4_Secc1!CY88=0,CNGE_2026_M4_Secc1!CY88=1),IF(COUNTA(S266:V266)=0,0,1),0)</f>
        <v>0</v>
      </c>
      <c r="BE265" s="1">
        <f>IF(OR(CNGE_2026_M4_Secc1!CZ88=0,CNGE_2026_M4_Secc1!CZ88=1),IF(COUNTA(W266:Z266)=0,0,1),0)</f>
        <v>0</v>
      </c>
      <c r="BF265" s="1">
        <f>IF(OR(CNGE_2026_M4_Secc1!DA88=0,CNGE_2026_M4_Secc1!DA88=1),IF(COUNTA(AA266:AD266)=0,0,1),0)</f>
        <v>0</v>
      </c>
      <c r="BG265" s="1">
        <f>IF(OR(CNGE_2026_M4_Secc1!DB88=0,CNGE_2026_M4_Secc1!DB88=1),IF(COUNTA(O335:R335)=0,0,1),0)</f>
        <v>0</v>
      </c>
      <c r="BH265" s="1">
        <f>IF(OR(CNGE_2026_M4_Secc1!DC88=0,CNGE_2026_M4_Secc1!DC88=1),IF(COUNTA(S335:V335)=0,0,1),0)</f>
        <v>0</v>
      </c>
      <c r="BI265" s="1">
        <f>IF(OR(CNGE_2026_M4_Secc1!DD88=0,CNGE_2026_M4_Secc1!DD88=1),IF(COUNTA(W335:Z335)=0,0,1),0)</f>
        <v>0</v>
      </c>
      <c r="BJ265" s="1">
        <f>IF(OR(CNGE_2026_M4_Secc1!DE88=0,CNGE_2026_M4_Secc1!DE88=1),IF(COUNTA(AA335:AD335)=0,0,1),0)</f>
        <v>0</v>
      </c>
      <c r="BK265" s="1">
        <f>IF(OR(CNGE_2026_M4_Secc1!DF88=0,CNGE_2026_M4_Secc1!DF88=1),IF(COUNTA(O404:R404)=0,0,1),0)</f>
        <v>0</v>
      </c>
      <c r="BL265" s="1">
        <f>IF(OR(CNGE_2026_M4_Secc1!DG88=0,CNGE_2026_M4_Secc1!DG88=1),IF(COUNTA(S404:V404)=0,0,1),0)</f>
        <v>0</v>
      </c>
      <c r="BM265" s="1">
        <f>IF(OR(CNGE_2026_M4_Secc1!DH88=0,CNGE_2026_M4_Secc1!DH88=1),IF(COUNTA(W404:Z404)=0,0,1),0)</f>
        <v>0</v>
      </c>
      <c r="BN265" s="1">
        <f>IF(OR(CNGE_2026_M4_Secc1!DI88=0,CNGE_2026_M4_Secc1!DI88=1),IF(COUNTA(AA404:AD404)=0,0,1),0)</f>
        <v>0</v>
      </c>
      <c r="CA265" s="31">
        <f t="shared" si="78"/>
        <v>0</v>
      </c>
      <c r="CB265" s="31">
        <f t="shared" si="61"/>
        <v>0</v>
      </c>
      <c r="CC265" s="31">
        <f t="shared" si="62"/>
        <v>0</v>
      </c>
      <c r="CD265" s="31">
        <f t="shared" si="17"/>
        <v>0</v>
      </c>
      <c r="CE265" s="31">
        <f t="shared" si="18"/>
        <v>0</v>
      </c>
      <c r="CF265" s="31">
        <f t="shared" si="79"/>
        <v>0</v>
      </c>
      <c r="CG265" s="31">
        <f t="shared" si="80"/>
        <v>0</v>
      </c>
      <c r="CH265" s="31">
        <f t="shared" si="81"/>
        <v>0</v>
      </c>
      <c r="CI265" s="31">
        <f t="shared" si="82"/>
        <v>0</v>
      </c>
      <c r="CJ265" s="31">
        <f t="shared" si="83"/>
        <v>0</v>
      </c>
      <c r="CK265" s="31">
        <f t="shared" si="84"/>
        <v>0</v>
      </c>
      <c r="CL265" s="31">
        <f t="shared" si="85"/>
        <v>0</v>
      </c>
      <c r="CM265" s="31">
        <f t="shared" si="86"/>
        <v>0</v>
      </c>
      <c r="CN265" s="31">
        <f t="shared" si="87"/>
        <v>0</v>
      </c>
      <c r="CO265" s="31">
        <f t="shared" si="64"/>
        <v>0</v>
      </c>
      <c r="CP265" s="31">
        <f t="shared" si="65"/>
        <v>0</v>
      </c>
      <c r="CQ265" s="31">
        <f t="shared" si="27"/>
        <v>0</v>
      </c>
      <c r="CR265" s="31">
        <f t="shared" si="28"/>
        <v>0</v>
      </c>
      <c r="CS265" s="31">
        <f t="shared" si="88"/>
        <v>0</v>
      </c>
      <c r="CT265" s="31">
        <f t="shared" si="89"/>
        <v>0</v>
      </c>
      <c r="CU265" s="31">
        <f t="shared" si="90"/>
        <v>0</v>
      </c>
      <c r="CV265" s="31">
        <f t="shared" si="91"/>
        <v>0</v>
      </c>
      <c r="CW265" s="31">
        <f t="shared" si="92"/>
        <v>0</v>
      </c>
      <c r="CX265" s="31">
        <f t="shared" si="93"/>
        <v>0</v>
      </c>
      <c r="CY265" s="31">
        <f t="shared" si="94"/>
        <v>0</v>
      </c>
      <c r="CZ265" s="31">
        <f t="shared" si="95"/>
        <v>0</v>
      </c>
      <c r="DA265" s="31">
        <f t="shared" si="96"/>
        <v>0</v>
      </c>
      <c r="DB265" s="31">
        <f t="shared" si="67"/>
        <v>0</v>
      </c>
      <c r="DC265" s="31">
        <f t="shared" si="68"/>
        <v>0</v>
      </c>
      <c r="DD265" s="31">
        <f t="shared" si="37"/>
        <v>0</v>
      </c>
      <c r="DE265" s="31">
        <f t="shared" si="38"/>
        <v>0</v>
      </c>
      <c r="DF265" s="31">
        <f t="shared" si="97"/>
        <v>0</v>
      </c>
      <c r="DG265" s="31">
        <f t="shared" si="98"/>
        <v>0</v>
      </c>
      <c r="DH265" s="31">
        <f t="shared" si="99"/>
        <v>0</v>
      </c>
      <c r="DI265" s="31">
        <f t="shared" si="100"/>
        <v>0</v>
      </c>
      <c r="DJ265" s="31">
        <f t="shared" si="101"/>
        <v>0</v>
      </c>
      <c r="DK265" s="31">
        <f t="shared" si="102"/>
        <v>0</v>
      </c>
      <c r="DL265" s="31">
        <f t="shared" si="103"/>
        <v>0</v>
      </c>
      <c r="DM265" s="31">
        <f t="shared" si="104"/>
        <v>0</v>
      </c>
      <c r="DN265" s="31">
        <f t="shared" si="105"/>
        <v>0</v>
      </c>
      <c r="DO265" s="31">
        <f t="shared" si="70"/>
        <v>0</v>
      </c>
      <c r="DP265" s="31">
        <f t="shared" si="71"/>
        <v>0</v>
      </c>
      <c r="DQ265" s="31">
        <f t="shared" si="47"/>
        <v>0</v>
      </c>
      <c r="DR265" s="31">
        <f t="shared" si="48"/>
        <v>0</v>
      </c>
      <c r="DS265" s="31">
        <f t="shared" si="106"/>
        <v>0</v>
      </c>
      <c r="DT265" s="31">
        <f t="shared" si="107"/>
        <v>0</v>
      </c>
      <c r="DU265" s="31">
        <f t="shared" si="108"/>
        <v>0</v>
      </c>
      <c r="DV265" s="31">
        <f t="shared" si="109"/>
        <v>0</v>
      </c>
      <c r="DW265" s="31">
        <f t="shared" si="110"/>
        <v>0</v>
      </c>
      <c r="DX265" s="31">
        <f t="shared" si="111"/>
        <v>0</v>
      </c>
      <c r="DY265" s="31">
        <f t="shared" si="112"/>
        <v>0</v>
      </c>
      <c r="DZ265" s="31">
        <f t="shared" si="113"/>
        <v>0</v>
      </c>
      <c r="EB265" s="1">
        <f t="shared" si="114"/>
        <v>0</v>
      </c>
      <c r="EF265"/>
      <c r="EG265"/>
      <c r="EH265"/>
      <c r="EI265"/>
      <c r="EJ265"/>
      <c r="EK265"/>
      <c r="EL265"/>
      <c r="EM265"/>
      <c r="EN265"/>
      <c r="EO265"/>
      <c r="EP265"/>
      <c r="EQ265"/>
      <c r="ER265"/>
      <c r="ES265"/>
      <c r="ET265"/>
      <c r="EU265"/>
      <c r="EV265"/>
      <c r="EW265"/>
      <c r="EX265"/>
      <c r="EY265"/>
    </row>
    <row r="266" spans="1:155" ht="15" customHeight="1">
      <c r="A266" s="25"/>
      <c r="B266" s="52"/>
      <c r="C266" s="55" t="s">
        <v>5172</v>
      </c>
      <c r="D266" s="817" t="str">
        <f>IF(CNGE_2026_M4_Secc1!D88="","",CNGE_2026_M4_Secc1!D88)</f>
        <v/>
      </c>
      <c r="E266" s="757"/>
      <c r="F266" s="757"/>
      <c r="G266" s="757"/>
      <c r="H266" s="757"/>
      <c r="I266" s="757"/>
      <c r="J266" s="758"/>
      <c r="K266" s="439"/>
      <c r="L266" s="439"/>
      <c r="M266" s="439"/>
      <c r="N266" s="439"/>
      <c r="O266" s="439"/>
      <c r="P266" s="439"/>
      <c r="Q266" s="439"/>
      <c r="R266" s="439"/>
      <c r="S266" s="439"/>
      <c r="T266" s="439"/>
      <c r="U266" s="439"/>
      <c r="V266" s="439"/>
      <c r="W266" s="439"/>
      <c r="X266" s="439"/>
      <c r="Y266" s="439"/>
      <c r="Z266" s="439"/>
      <c r="AA266" s="439"/>
      <c r="AB266" s="439"/>
      <c r="AC266" s="439"/>
      <c r="AD266" s="439"/>
      <c r="AG266" s="1">
        <f>IF(AND(CNGE_2026_M4_Secc1!$N88&lt;&gt;1,CNGE_2026_M4_Secc1!$N88&lt;&gt;""),IF(SUM(COUNTBLANK(D266:AD266),COUNTBLANK(O335:AD335),COUNTBLANK(O404:AD404))&lt;=(AK266+6),0,1),0)</f>
        <v>0</v>
      </c>
      <c r="AH266" s="176">
        <f t="shared" si="57"/>
        <v>0</v>
      </c>
      <c r="AI266" s="177" t="str">
        <f>IF(AH266=0,"",
IF(SUM($AH$220:AH266)=1,AJ266,
IF($AH$282&gt;SUM($AH$220:AH266),_xlfn.CONCAT(", ",AJ266),
IF($AH$282=SUM($AH$220:AH266),_xlfn.CONCAT(" y ",AJ266)))))</f>
        <v/>
      </c>
      <c r="AJ266" s="55">
        <v>46</v>
      </c>
      <c r="AK266" s="1">
        <f t="shared" si="73"/>
        <v>52</v>
      </c>
      <c r="AL266" s="1">
        <f t="shared" si="76"/>
        <v>13</v>
      </c>
      <c r="AM266" s="1">
        <f t="shared" si="75"/>
        <v>0</v>
      </c>
      <c r="AN266" s="1">
        <f>IF(OR(CNGE_2026_M4_Secc1!$N88=1,CNGE_2026_M4_Secc1!$N88=""),IF(COUNTA(K266:AD266,O335:AD335,O404:AD404)=0,0,1),0)</f>
        <v>0</v>
      </c>
      <c r="AO266" s="1">
        <f t="shared" si="77"/>
        <v>0</v>
      </c>
      <c r="AP266" s="1">
        <f>IF(OR(CNGE_2026_M4_Secc1!CX89=0,CNGE_2026_M4_Secc1!CX89=1),IF(OR($AL267=13,BO$222=1),3,4),0)</f>
        <v>3</v>
      </c>
      <c r="AQ266" s="1">
        <f>IF(OR(CNGE_2026_M4_Secc1!CY89=0,CNGE_2026_M4_Secc1!CY89=1),IF(OR($AL267=13,BP$222=1),3,4),0)</f>
        <v>3</v>
      </c>
      <c r="AR266" s="1">
        <f>IF(OR(CNGE_2026_M4_Secc1!CZ89=0,CNGE_2026_M4_Secc1!CZ89=1),IF(OR($AL267=13,BQ$222=1),3,4),0)</f>
        <v>3</v>
      </c>
      <c r="AS266" s="1">
        <f>IF(OR(CNGE_2026_M4_Secc1!DA89=0,CNGE_2026_M4_Secc1!DA89=1),IF(OR($AL267=13,BR$222=1),3,4),0)</f>
        <v>3</v>
      </c>
      <c r="AT266" s="1">
        <f>IF(OR(CNGE_2026_M4_Secc1!DB89=0,CNGE_2026_M4_Secc1!DB89=1),IF(OR($AL267=13,BS$222=1),3,4),0)</f>
        <v>3</v>
      </c>
      <c r="AU266" s="1">
        <f>IF(OR(CNGE_2026_M4_Secc1!DC89=0,CNGE_2026_M4_Secc1!DC89=1),IF(OR($AL267=13,BT$222=1),3,4),0)</f>
        <v>3</v>
      </c>
      <c r="AV266" s="1">
        <f>IF(OR(CNGE_2026_M4_Secc1!DD89=0,CNGE_2026_M4_Secc1!DD89=1),IF(OR($AL267=13,BU$222=1),3,4),0)</f>
        <v>3</v>
      </c>
      <c r="AW266" s="1">
        <f>IF(OR(CNGE_2026_M4_Secc1!DE89=0,CNGE_2026_M4_Secc1!DE89=1),IF(OR($AL267=13,BV$222=1),3,4),0)</f>
        <v>3</v>
      </c>
      <c r="AX266" s="1">
        <f>IF(OR(CNGE_2026_M4_Secc1!DF89=0,CNGE_2026_M4_Secc1!DF89=1),IF(OR($AL267=13,BW$222=1),3,4),0)</f>
        <v>3</v>
      </c>
      <c r="AY266" s="1">
        <f>IF(OR(CNGE_2026_M4_Secc1!DG89=0,CNGE_2026_M4_Secc1!DG89=1),IF(OR($AL267=13,BX$222=1),3,4),0)</f>
        <v>3</v>
      </c>
      <c r="AZ266" s="1">
        <f>IF(OR(CNGE_2026_M4_Secc1!DH89=0,CNGE_2026_M4_Secc1!DH89=1),IF(OR($AL267=13,BY$222=1),3,4),0)</f>
        <v>3</v>
      </c>
      <c r="BA266" s="1">
        <f>IF(OR(CNGE_2026_M4_Secc1!DI89=0,CNGE_2026_M4_Secc1!DI89=1),IF(OR($AL267=13,BZ$222=1),3,4),0)</f>
        <v>3</v>
      </c>
      <c r="BB266" s="1">
        <f t="shared" si="59"/>
        <v>36</v>
      </c>
      <c r="BC266" s="1">
        <f>IF(OR(CNGE_2026_M4_Secc1!CX89=0,CNGE_2026_M4_Secc1!CX89=1),IF(COUNTA(O267:R267)=0,0,1),0)</f>
        <v>0</v>
      </c>
      <c r="BD266" s="1">
        <f>IF(OR(CNGE_2026_M4_Secc1!CY89=0,CNGE_2026_M4_Secc1!CY89=1),IF(COUNTA(S267:V267)=0,0,1),0)</f>
        <v>0</v>
      </c>
      <c r="BE266" s="1">
        <f>IF(OR(CNGE_2026_M4_Secc1!CZ89=0,CNGE_2026_M4_Secc1!CZ89=1),IF(COUNTA(W267:Z267)=0,0,1),0)</f>
        <v>0</v>
      </c>
      <c r="BF266" s="1">
        <f>IF(OR(CNGE_2026_M4_Secc1!DA89=0,CNGE_2026_M4_Secc1!DA89=1),IF(COUNTA(AA267:AD267)=0,0,1),0)</f>
        <v>0</v>
      </c>
      <c r="BG266" s="1">
        <f>IF(OR(CNGE_2026_M4_Secc1!DB89=0,CNGE_2026_M4_Secc1!DB89=1),IF(COUNTA(O336:R336)=0,0,1),0)</f>
        <v>0</v>
      </c>
      <c r="BH266" s="1">
        <f>IF(OR(CNGE_2026_M4_Secc1!DC89=0,CNGE_2026_M4_Secc1!DC89=1),IF(COUNTA(S336:V336)=0,0,1),0)</f>
        <v>0</v>
      </c>
      <c r="BI266" s="1">
        <f>IF(OR(CNGE_2026_M4_Secc1!DD89=0,CNGE_2026_M4_Secc1!DD89=1),IF(COUNTA(W336:Z336)=0,0,1),0)</f>
        <v>0</v>
      </c>
      <c r="BJ266" s="1">
        <f>IF(OR(CNGE_2026_M4_Secc1!DE89=0,CNGE_2026_M4_Secc1!DE89=1),IF(COUNTA(AA336:AD336)=0,0,1),0)</f>
        <v>0</v>
      </c>
      <c r="BK266" s="1">
        <f>IF(OR(CNGE_2026_M4_Secc1!DF89=0,CNGE_2026_M4_Secc1!DF89=1),IF(COUNTA(O405:R405)=0,0,1),0)</f>
        <v>0</v>
      </c>
      <c r="BL266" s="1">
        <f>IF(OR(CNGE_2026_M4_Secc1!DG89=0,CNGE_2026_M4_Secc1!DG89=1),IF(COUNTA(S405:V405)=0,0,1),0)</f>
        <v>0</v>
      </c>
      <c r="BM266" s="1">
        <f>IF(OR(CNGE_2026_M4_Secc1!DH89=0,CNGE_2026_M4_Secc1!DH89=1),IF(COUNTA(W405:Z405)=0,0,1),0)</f>
        <v>0</v>
      </c>
      <c r="BN266" s="1">
        <f>IF(OR(CNGE_2026_M4_Secc1!DI89=0,CNGE_2026_M4_Secc1!DI89=1),IF(COUNTA(AA405:AD405)=0,0,1),0)</f>
        <v>0</v>
      </c>
      <c r="CA266" s="31">
        <f t="shared" si="78"/>
        <v>0</v>
      </c>
      <c r="CB266" s="31">
        <f t="shared" si="61"/>
        <v>0</v>
      </c>
      <c r="CC266" s="31">
        <f t="shared" si="62"/>
        <v>0</v>
      </c>
      <c r="CD266" s="31">
        <f t="shared" si="17"/>
        <v>0</v>
      </c>
      <c r="CE266" s="31">
        <f t="shared" si="18"/>
        <v>0</v>
      </c>
      <c r="CF266" s="31">
        <f t="shared" si="79"/>
        <v>0</v>
      </c>
      <c r="CG266" s="31">
        <f t="shared" si="80"/>
        <v>0</v>
      </c>
      <c r="CH266" s="31">
        <f t="shared" si="81"/>
        <v>0</v>
      </c>
      <c r="CI266" s="31">
        <f t="shared" si="82"/>
        <v>0</v>
      </c>
      <c r="CJ266" s="31">
        <f t="shared" si="83"/>
        <v>0</v>
      </c>
      <c r="CK266" s="31">
        <f t="shared" si="84"/>
        <v>0</v>
      </c>
      <c r="CL266" s="31">
        <f t="shared" si="85"/>
        <v>0</v>
      </c>
      <c r="CM266" s="31">
        <f t="shared" si="86"/>
        <v>0</v>
      </c>
      <c r="CN266" s="31">
        <f t="shared" si="87"/>
        <v>0</v>
      </c>
      <c r="CO266" s="31">
        <f t="shared" si="64"/>
        <v>0</v>
      </c>
      <c r="CP266" s="31">
        <f t="shared" si="65"/>
        <v>0</v>
      </c>
      <c r="CQ266" s="31">
        <f t="shared" si="27"/>
        <v>0</v>
      </c>
      <c r="CR266" s="31">
        <f t="shared" si="28"/>
        <v>0</v>
      </c>
      <c r="CS266" s="31">
        <f t="shared" si="88"/>
        <v>0</v>
      </c>
      <c r="CT266" s="31">
        <f t="shared" si="89"/>
        <v>0</v>
      </c>
      <c r="CU266" s="31">
        <f t="shared" si="90"/>
        <v>0</v>
      </c>
      <c r="CV266" s="31">
        <f t="shared" si="91"/>
        <v>0</v>
      </c>
      <c r="CW266" s="31">
        <f t="shared" si="92"/>
        <v>0</v>
      </c>
      <c r="CX266" s="31">
        <f t="shared" si="93"/>
        <v>0</v>
      </c>
      <c r="CY266" s="31">
        <f t="shared" si="94"/>
        <v>0</v>
      </c>
      <c r="CZ266" s="31">
        <f t="shared" si="95"/>
        <v>0</v>
      </c>
      <c r="DA266" s="31">
        <f t="shared" si="96"/>
        <v>0</v>
      </c>
      <c r="DB266" s="31">
        <f t="shared" si="67"/>
        <v>0</v>
      </c>
      <c r="DC266" s="31">
        <f t="shared" si="68"/>
        <v>0</v>
      </c>
      <c r="DD266" s="31">
        <f t="shared" si="37"/>
        <v>0</v>
      </c>
      <c r="DE266" s="31">
        <f t="shared" si="38"/>
        <v>0</v>
      </c>
      <c r="DF266" s="31">
        <f t="shared" si="97"/>
        <v>0</v>
      </c>
      <c r="DG266" s="31">
        <f t="shared" si="98"/>
        <v>0</v>
      </c>
      <c r="DH266" s="31">
        <f t="shared" si="99"/>
        <v>0</v>
      </c>
      <c r="DI266" s="31">
        <f t="shared" si="100"/>
        <v>0</v>
      </c>
      <c r="DJ266" s="31">
        <f t="shared" si="101"/>
        <v>0</v>
      </c>
      <c r="DK266" s="31">
        <f t="shared" si="102"/>
        <v>0</v>
      </c>
      <c r="DL266" s="31">
        <f t="shared" si="103"/>
        <v>0</v>
      </c>
      <c r="DM266" s="31">
        <f t="shared" si="104"/>
        <v>0</v>
      </c>
      <c r="DN266" s="31">
        <f t="shared" si="105"/>
        <v>0</v>
      </c>
      <c r="DO266" s="31">
        <f t="shared" si="70"/>
        <v>0</v>
      </c>
      <c r="DP266" s="31">
        <f t="shared" si="71"/>
        <v>0</v>
      </c>
      <c r="DQ266" s="31">
        <f t="shared" si="47"/>
        <v>0</v>
      </c>
      <c r="DR266" s="31">
        <f t="shared" si="48"/>
        <v>0</v>
      </c>
      <c r="DS266" s="31">
        <f t="shared" si="106"/>
        <v>0</v>
      </c>
      <c r="DT266" s="31">
        <f t="shared" si="107"/>
        <v>0</v>
      </c>
      <c r="DU266" s="31">
        <f t="shared" si="108"/>
        <v>0</v>
      </c>
      <c r="DV266" s="31">
        <f t="shared" si="109"/>
        <v>0</v>
      </c>
      <c r="DW266" s="31">
        <f t="shared" si="110"/>
        <v>0</v>
      </c>
      <c r="DX266" s="31">
        <f t="shared" si="111"/>
        <v>0</v>
      </c>
      <c r="DY266" s="31">
        <f t="shared" si="112"/>
        <v>0</v>
      </c>
      <c r="DZ266" s="31">
        <f t="shared" si="113"/>
        <v>0</v>
      </c>
      <c r="EB266" s="1">
        <f t="shared" si="114"/>
        <v>0</v>
      </c>
      <c r="EF266"/>
      <c r="EG266"/>
      <c r="EH266"/>
      <c r="EI266"/>
      <c r="EJ266"/>
      <c r="EK266"/>
      <c r="EL266"/>
      <c r="EM266"/>
      <c r="EN266"/>
      <c r="EO266"/>
      <c r="EP266"/>
      <c r="EQ266"/>
      <c r="ER266"/>
      <c r="ES266"/>
      <c r="ET266"/>
      <c r="EU266"/>
      <c r="EV266"/>
      <c r="EW266"/>
      <c r="EX266"/>
      <c r="EY266"/>
    </row>
    <row r="267" spans="1:155" ht="15" customHeight="1">
      <c r="A267" s="25"/>
      <c r="B267" s="52"/>
      <c r="C267" s="55" t="s">
        <v>5174</v>
      </c>
      <c r="D267" s="817" t="str">
        <f>IF(CNGE_2026_M4_Secc1!D89="","",CNGE_2026_M4_Secc1!D89)</f>
        <v/>
      </c>
      <c r="E267" s="757"/>
      <c r="F267" s="757"/>
      <c r="G267" s="757"/>
      <c r="H267" s="757"/>
      <c r="I267" s="757"/>
      <c r="J267" s="758"/>
      <c r="K267" s="439"/>
      <c r="L267" s="439"/>
      <c r="M267" s="439"/>
      <c r="N267" s="439"/>
      <c r="O267" s="439"/>
      <c r="P267" s="439"/>
      <c r="Q267" s="439"/>
      <c r="R267" s="439"/>
      <c r="S267" s="439"/>
      <c r="T267" s="439"/>
      <c r="U267" s="439"/>
      <c r="V267" s="439"/>
      <c r="W267" s="439"/>
      <c r="X267" s="439"/>
      <c r="Y267" s="439"/>
      <c r="Z267" s="439"/>
      <c r="AA267" s="439"/>
      <c r="AB267" s="439"/>
      <c r="AC267" s="439"/>
      <c r="AD267" s="439"/>
      <c r="AG267" s="1">
        <f>IF(AND(CNGE_2026_M4_Secc1!$N89&lt;&gt;1,CNGE_2026_M4_Secc1!$N89&lt;&gt;""),IF(SUM(COUNTBLANK(D267:AD267),COUNTBLANK(O336:AD336),COUNTBLANK(O405:AD405))&lt;=(AK267+6),0,1),0)</f>
        <v>0</v>
      </c>
      <c r="AH267" s="176">
        <f t="shared" si="57"/>
        <v>0</v>
      </c>
      <c r="AI267" s="177" t="str">
        <f>IF(AH267=0,"",
IF(SUM($AH$220:AH267)=1,AJ267,
IF($AH$282&gt;SUM($AH$220:AH267),_xlfn.CONCAT(", ",AJ267),
IF($AH$282=SUM($AH$220:AH267),_xlfn.CONCAT(" y ",AJ267)))))</f>
        <v/>
      </c>
      <c r="AJ267" s="55">
        <v>47</v>
      </c>
      <c r="AK267" s="1">
        <f t="shared" si="73"/>
        <v>52</v>
      </c>
      <c r="AL267" s="1">
        <f t="shared" si="76"/>
        <v>13</v>
      </c>
      <c r="AM267" s="1">
        <f t="shared" si="75"/>
        <v>0</v>
      </c>
      <c r="AN267" s="1">
        <f>IF(OR(CNGE_2026_M4_Secc1!$N89=1,CNGE_2026_M4_Secc1!$N89=""),IF(COUNTA(K267:AD267,O336:AD336,O405:AD405)=0,0,1),0)</f>
        <v>0</v>
      </c>
      <c r="AO267" s="1">
        <f t="shared" si="77"/>
        <v>0</v>
      </c>
      <c r="AP267" s="1">
        <f>IF(OR(CNGE_2026_M4_Secc1!CX90=0,CNGE_2026_M4_Secc1!CX90=1),IF(OR($AL268=13,BO$222=1),3,4),0)</f>
        <v>3</v>
      </c>
      <c r="AQ267" s="1">
        <f>IF(OR(CNGE_2026_M4_Secc1!CY90=0,CNGE_2026_M4_Secc1!CY90=1),IF(OR($AL268=13,BP$222=1),3,4),0)</f>
        <v>3</v>
      </c>
      <c r="AR267" s="1">
        <f>IF(OR(CNGE_2026_M4_Secc1!CZ90=0,CNGE_2026_M4_Secc1!CZ90=1),IF(OR($AL268=13,BQ$222=1),3,4),0)</f>
        <v>3</v>
      </c>
      <c r="AS267" s="1">
        <f>IF(OR(CNGE_2026_M4_Secc1!DA90=0,CNGE_2026_M4_Secc1!DA90=1),IF(OR($AL268=13,BR$222=1),3,4),0)</f>
        <v>3</v>
      </c>
      <c r="AT267" s="1">
        <f>IF(OR(CNGE_2026_M4_Secc1!DB90=0,CNGE_2026_M4_Secc1!DB90=1),IF(OR($AL268=13,BS$222=1),3,4),0)</f>
        <v>3</v>
      </c>
      <c r="AU267" s="1">
        <f>IF(OR(CNGE_2026_M4_Secc1!DC90=0,CNGE_2026_M4_Secc1!DC90=1),IF(OR($AL268=13,BT$222=1),3,4),0)</f>
        <v>3</v>
      </c>
      <c r="AV267" s="1">
        <f>IF(OR(CNGE_2026_M4_Secc1!DD90=0,CNGE_2026_M4_Secc1!DD90=1),IF(OR($AL268=13,BU$222=1),3,4),0)</f>
        <v>3</v>
      </c>
      <c r="AW267" s="1">
        <f>IF(OR(CNGE_2026_M4_Secc1!DE90=0,CNGE_2026_M4_Secc1!DE90=1),IF(OR($AL268=13,BV$222=1),3,4),0)</f>
        <v>3</v>
      </c>
      <c r="AX267" s="1">
        <f>IF(OR(CNGE_2026_M4_Secc1!DF90=0,CNGE_2026_M4_Secc1!DF90=1),IF(OR($AL268=13,BW$222=1),3,4),0)</f>
        <v>3</v>
      </c>
      <c r="AY267" s="1">
        <f>IF(OR(CNGE_2026_M4_Secc1!DG90=0,CNGE_2026_M4_Secc1!DG90=1),IF(OR($AL268=13,BX$222=1),3,4),0)</f>
        <v>3</v>
      </c>
      <c r="AZ267" s="1">
        <f>IF(OR(CNGE_2026_M4_Secc1!DH90=0,CNGE_2026_M4_Secc1!DH90=1),IF(OR($AL268=13,BY$222=1),3,4),0)</f>
        <v>3</v>
      </c>
      <c r="BA267" s="1">
        <f>IF(OR(CNGE_2026_M4_Secc1!DI90=0,CNGE_2026_M4_Secc1!DI90=1),IF(OR($AL268=13,BZ$222=1),3,4),0)</f>
        <v>3</v>
      </c>
      <c r="BB267" s="1">
        <f t="shared" si="59"/>
        <v>36</v>
      </c>
      <c r="BC267" s="1">
        <f>IF(OR(CNGE_2026_M4_Secc1!CX90=0,CNGE_2026_M4_Secc1!CX90=1),IF(COUNTA(O268:R268)=0,0,1),0)</f>
        <v>0</v>
      </c>
      <c r="BD267" s="1">
        <f>IF(OR(CNGE_2026_M4_Secc1!CY90=0,CNGE_2026_M4_Secc1!CY90=1),IF(COUNTA(S268:V268)=0,0,1),0)</f>
        <v>0</v>
      </c>
      <c r="BE267" s="1">
        <f>IF(OR(CNGE_2026_M4_Secc1!CZ90=0,CNGE_2026_M4_Secc1!CZ90=1),IF(COUNTA(W268:Z268)=0,0,1),0)</f>
        <v>0</v>
      </c>
      <c r="BF267" s="1">
        <f>IF(OR(CNGE_2026_M4_Secc1!DA90=0,CNGE_2026_M4_Secc1!DA90=1),IF(COUNTA(AA268:AD268)=0,0,1),0)</f>
        <v>0</v>
      </c>
      <c r="BG267" s="1">
        <f>IF(OR(CNGE_2026_M4_Secc1!DB90=0,CNGE_2026_M4_Secc1!DB90=1),IF(COUNTA(O337:R337)=0,0,1),0)</f>
        <v>0</v>
      </c>
      <c r="BH267" s="1">
        <f>IF(OR(CNGE_2026_M4_Secc1!DC90=0,CNGE_2026_M4_Secc1!DC90=1),IF(COUNTA(S337:V337)=0,0,1),0)</f>
        <v>0</v>
      </c>
      <c r="BI267" s="1">
        <f>IF(OR(CNGE_2026_M4_Secc1!DD90=0,CNGE_2026_M4_Secc1!DD90=1),IF(COUNTA(W337:Z337)=0,0,1),0)</f>
        <v>0</v>
      </c>
      <c r="BJ267" s="1">
        <f>IF(OR(CNGE_2026_M4_Secc1!DE90=0,CNGE_2026_M4_Secc1!DE90=1),IF(COUNTA(AA337:AD337)=0,0,1),0)</f>
        <v>0</v>
      </c>
      <c r="BK267" s="1">
        <f>IF(OR(CNGE_2026_M4_Secc1!DF90=0,CNGE_2026_M4_Secc1!DF90=1),IF(COUNTA(O406:R406)=0,0,1),0)</f>
        <v>0</v>
      </c>
      <c r="BL267" s="1">
        <f>IF(OR(CNGE_2026_M4_Secc1!DG90=0,CNGE_2026_M4_Secc1!DG90=1),IF(COUNTA(S406:V406)=0,0,1),0)</f>
        <v>0</v>
      </c>
      <c r="BM267" s="1">
        <f>IF(OR(CNGE_2026_M4_Secc1!DH90=0,CNGE_2026_M4_Secc1!DH90=1),IF(COUNTA(W406:Z406)=0,0,1),0)</f>
        <v>0</v>
      </c>
      <c r="BN267" s="1">
        <f>IF(OR(CNGE_2026_M4_Secc1!DI90=0,CNGE_2026_M4_Secc1!DI90=1),IF(COUNTA(AA406:AD406)=0,0,1),0)</f>
        <v>0</v>
      </c>
      <c r="CA267" s="31">
        <f t="shared" si="78"/>
        <v>0</v>
      </c>
      <c r="CB267" s="31">
        <f t="shared" si="61"/>
        <v>0</v>
      </c>
      <c r="CC267" s="31">
        <f t="shared" si="62"/>
        <v>0</v>
      </c>
      <c r="CD267" s="31">
        <f t="shared" si="17"/>
        <v>0</v>
      </c>
      <c r="CE267" s="31">
        <f t="shared" si="18"/>
        <v>0</v>
      </c>
      <c r="CF267" s="31">
        <f t="shared" si="79"/>
        <v>0</v>
      </c>
      <c r="CG267" s="31">
        <f t="shared" si="80"/>
        <v>0</v>
      </c>
      <c r="CH267" s="31">
        <f t="shared" si="81"/>
        <v>0</v>
      </c>
      <c r="CI267" s="31">
        <f t="shared" si="82"/>
        <v>0</v>
      </c>
      <c r="CJ267" s="31">
        <f t="shared" si="83"/>
        <v>0</v>
      </c>
      <c r="CK267" s="31">
        <f t="shared" si="84"/>
        <v>0</v>
      </c>
      <c r="CL267" s="31">
        <f t="shared" si="85"/>
        <v>0</v>
      </c>
      <c r="CM267" s="31">
        <f t="shared" si="86"/>
        <v>0</v>
      </c>
      <c r="CN267" s="31">
        <f t="shared" si="87"/>
        <v>0</v>
      </c>
      <c r="CO267" s="31">
        <f t="shared" si="64"/>
        <v>0</v>
      </c>
      <c r="CP267" s="31">
        <f t="shared" si="65"/>
        <v>0</v>
      </c>
      <c r="CQ267" s="31">
        <f t="shared" si="27"/>
        <v>0</v>
      </c>
      <c r="CR267" s="31">
        <f t="shared" si="28"/>
        <v>0</v>
      </c>
      <c r="CS267" s="31">
        <f t="shared" si="88"/>
        <v>0</v>
      </c>
      <c r="CT267" s="31">
        <f t="shared" si="89"/>
        <v>0</v>
      </c>
      <c r="CU267" s="31">
        <f t="shared" si="90"/>
        <v>0</v>
      </c>
      <c r="CV267" s="31">
        <f t="shared" si="91"/>
        <v>0</v>
      </c>
      <c r="CW267" s="31">
        <f t="shared" si="92"/>
        <v>0</v>
      </c>
      <c r="CX267" s="31">
        <f t="shared" si="93"/>
        <v>0</v>
      </c>
      <c r="CY267" s="31">
        <f t="shared" si="94"/>
        <v>0</v>
      </c>
      <c r="CZ267" s="31">
        <f t="shared" si="95"/>
        <v>0</v>
      </c>
      <c r="DA267" s="31">
        <f t="shared" si="96"/>
        <v>0</v>
      </c>
      <c r="DB267" s="31">
        <f t="shared" si="67"/>
        <v>0</v>
      </c>
      <c r="DC267" s="31">
        <f t="shared" si="68"/>
        <v>0</v>
      </c>
      <c r="DD267" s="31">
        <f t="shared" si="37"/>
        <v>0</v>
      </c>
      <c r="DE267" s="31">
        <f t="shared" si="38"/>
        <v>0</v>
      </c>
      <c r="DF267" s="31">
        <f t="shared" si="97"/>
        <v>0</v>
      </c>
      <c r="DG267" s="31">
        <f t="shared" si="98"/>
        <v>0</v>
      </c>
      <c r="DH267" s="31">
        <f t="shared" si="99"/>
        <v>0</v>
      </c>
      <c r="DI267" s="31">
        <f t="shared" si="100"/>
        <v>0</v>
      </c>
      <c r="DJ267" s="31">
        <f t="shared" si="101"/>
        <v>0</v>
      </c>
      <c r="DK267" s="31">
        <f t="shared" si="102"/>
        <v>0</v>
      </c>
      <c r="DL267" s="31">
        <f t="shared" si="103"/>
        <v>0</v>
      </c>
      <c r="DM267" s="31">
        <f t="shared" si="104"/>
        <v>0</v>
      </c>
      <c r="DN267" s="31">
        <f t="shared" si="105"/>
        <v>0</v>
      </c>
      <c r="DO267" s="31">
        <f t="shared" si="70"/>
        <v>0</v>
      </c>
      <c r="DP267" s="31">
        <f t="shared" si="71"/>
        <v>0</v>
      </c>
      <c r="DQ267" s="31">
        <f t="shared" si="47"/>
        <v>0</v>
      </c>
      <c r="DR267" s="31">
        <f t="shared" si="48"/>
        <v>0</v>
      </c>
      <c r="DS267" s="31">
        <f t="shared" si="106"/>
        <v>0</v>
      </c>
      <c r="DT267" s="31">
        <f t="shared" si="107"/>
        <v>0</v>
      </c>
      <c r="DU267" s="31">
        <f t="shared" si="108"/>
        <v>0</v>
      </c>
      <c r="DV267" s="31">
        <f t="shared" si="109"/>
        <v>0</v>
      </c>
      <c r="DW267" s="31">
        <f t="shared" si="110"/>
        <v>0</v>
      </c>
      <c r="DX267" s="31">
        <f t="shared" si="111"/>
        <v>0</v>
      </c>
      <c r="DY267" s="31">
        <f t="shared" si="112"/>
        <v>0</v>
      </c>
      <c r="DZ267" s="31">
        <f t="shared" si="113"/>
        <v>0</v>
      </c>
      <c r="EB267" s="1">
        <f t="shared" si="114"/>
        <v>0</v>
      </c>
      <c r="EF267"/>
      <c r="EG267"/>
      <c r="EH267"/>
      <c r="EI267"/>
      <c r="EJ267"/>
      <c r="EK267"/>
      <c r="EL267"/>
      <c r="EM267"/>
      <c r="EN267"/>
      <c r="EO267"/>
      <c r="EP267"/>
      <c r="EQ267"/>
      <c r="ER267"/>
      <c r="ES267"/>
      <c r="ET267"/>
      <c r="EU267"/>
      <c r="EV267"/>
      <c r="EW267"/>
      <c r="EX267"/>
      <c r="EY267"/>
    </row>
    <row r="268" spans="1:155" ht="15" customHeight="1">
      <c r="A268" s="25"/>
      <c r="B268" s="52"/>
      <c r="C268" s="55" t="s">
        <v>5176</v>
      </c>
      <c r="D268" s="817" t="str">
        <f>IF(CNGE_2026_M4_Secc1!D90="","",CNGE_2026_M4_Secc1!D90)</f>
        <v/>
      </c>
      <c r="E268" s="757"/>
      <c r="F268" s="757"/>
      <c r="G268" s="757"/>
      <c r="H268" s="757"/>
      <c r="I268" s="757"/>
      <c r="J268" s="758"/>
      <c r="K268" s="439"/>
      <c r="L268" s="439"/>
      <c r="M268" s="439"/>
      <c r="N268" s="439"/>
      <c r="O268" s="439"/>
      <c r="P268" s="439"/>
      <c r="Q268" s="439"/>
      <c r="R268" s="439"/>
      <c r="S268" s="439"/>
      <c r="T268" s="439"/>
      <c r="U268" s="439"/>
      <c r="V268" s="439"/>
      <c r="W268" s="439"/>
      <c r="X268" s="439"/>
      <c r="Y268" s="439"/>
      <c r="Z268" s="439"/>
      <c r="AA268" s="439"/>
      <c r="AB268" s="439"/>
      <c r="AC268" s="439"/>
      <c r="AD268" s="439"/>
      <c r="AG268" s="1">
        <f>IF(AND(CNGE_2026_M4_Secc1!$N90&lt;&gt;1,CNGE_2026_M4_Secc1!$N90&lt;&gt;""),IF(SUM(COUNTBLANK(D268:AD268),COUNTBLANK(O337:AD337),COUNTBLANK(O406:AD406))&lt;=(AK268+6),0,1),0)</f>
        <v>0</v>
      </c>
      <c r="AH268" s="176">
        <f t="shared" si="57"/>
        <v>0</v>
      </c>
      <c r="AI268" s="177" t="str">
        <f>IF(AH268=0,"",
IF(SUM($AH$220:AH268)=1,AJ268,
IF($AH$282&gt;SUM($AH$220:AH268),_xlfn.CONCAT(", ",AJ268),
IF($AH$282=SUM($AH$220:AH268),_xlfn.CONCAT(" y ",AJ268)))))</f>
        <v/>
      </c>
      <c r="AJ268" s="55">
        <v>48</v>
      </c>
      <c r="AK268" s="1">
        <f t="shared" si="73"/>
        <v>52</v>
      </c>
      <c r="AL268" s="1">
        <f t="shared" si="76"/>
        <v>13</v>
      </c>
      <c r="AM268" s="1">
        <f t="shared" si="75"/>
        <v>0</v>
      </c>
      <c r="AN268" s="1">
        <f>IF(OR(CNGE_2026_M4_Secc1!$N90=1,CNGE_2026_M4_Secc1!$N90=""),IF(COUNTA(K268:AD268,O337:AD337,O406:AD406)=0,0,1),0)</f>
        <v>0</v>
      </c>
      <c r="AO268" s="1">
        <f t="shared" si="77"/>
        <v>0</v>
      </c>
      <c r="AP268" s="1">
        <f>IF(OR(CNGE_2026_M4_Secc1!CX91=0,CNGE_2026_M4_Secc1!CX91=1),IF(OR($AL269=13,BO$222=1),3,4),0)</f>
        <v>3</v>
      </c>
      <c r="AQ268" s="1">
        <f>IF(OR(CNGE_2026_M4_Secc1!CY91=0,CNGE_2026_M4_Secc1!CY91=1),IF(OR($AL269=13,BP$222=1),3,4),0)</f>
        <v>3</v>
      </c>
      <c r="AR268" s="1">
        <f>IF(OR(CNGE_2026_M4_Secc1!CZ91=0,CNGE_2026_M4_Secc1!CZ91=1),IF(OR($AL269=13,BQ$222=1),3,4),0)</f>
        <v>3</v>
      </c>
      <c r="AS268" s="1">
        <f>IF(OR(CNGE_2026_M4_Secc1!DA91=0,CNGE_2026_M4_Secc1!DA91=1),IF(OR($AL269=13,BR$222=1),3,4),0)</f>
        <v>3</v>
      </c>
      <c r="AT268" s="1">
        <f>IF(OR(CNGE_2026_M4_Secc1!DB91=0,CNGE_2026_M4_Secc1!DB91=1),IF(OR($AL269=13,BS$222=1),3,4),0)</f>
        <v>3</v>
      </c>
      <c r="AU268" s="1">
        <f>IF(OR(CNGE_2026_M4_Secc1!DC91=0,CNGE_2026_M4_Secc1!DC91=1),IF(OR($AL269=13,BT$222=1),3,4),0)</f>
        <v>3</v>
      </c>
      <c r="AV268" s="1">
        <f>IF(OR(CNGE_2026_M4_Secc1!DD91=0,CNGE_2026_M4_Secc1!DD91=1),IF(OR($AL269=13,BU$222=1),3,4),0)</f>
        <v>3</v>
      </c>
      <c r="AW268" s="1">
        <f>IF(OR(CNGE_2026_M4_Secc1!DE91=0,CNGE_2026_M4_Secc1!DE91=1),IF(OR($AL269=13,BV$222=1),3,4),0)</f>
        <v>3</v>
      </c>
      <c r="AX268" s="1">
        <f>IF(OR(CNGE_2026_M4_Secc1!DF91=0,CNGE_2026_M4_Secc1!DF91=1),IF(OR($AL269=13,BW$222=1),3,4),0)</f>
        <v>3</v>
      </c>
      <c r="AY268" s="1">
        <f>IF(OR(CNGE_2026_M4_Secc1!DG91=0,CNGE_2026_M4_Secc1!DG91=1),IF(OR($AL269=13,BX$222=1),3,4),0)</f>
        <v>3</v>
      </c>
      <c r="AZ268" s="1">
        <f>IF(OR(CNGE_2026_M4_Secc1!DH91=0,CNGE_2026_M4_Secc1!DH91=1),IF(OR($AL269=13,BY$222=1),3,4),0)</f>
        <v>3</v>
      </c>
      <c r="BA268" s="1">
        <f>IF(OR(CNGE_2026_M4_Secc1!DI91=0,CNGE_2026_M4_Secc1!DI91=1),IF(OR($AL269=13,BZ$222=1),3,4),0)</f>
        <v>3</v>
      </c>
      <c r="BB268" s="1">
        <f t="shared" si="59"/>
        <v>36</v>
      </c>
      <c r="BC268" s="1">
        <f>IF(OR(CNGE_2026_M4_Secc1!CX91=0,CNGE_2026_M4_Secc1!CX91=1),IF(COUNTA(O269:R269)=0,0,1),0)</f>
        <v>0</v>
      </c>
      <c r="BD268" s="1">
        <f>IF(OR(CNGE_2026_M4_Secc1!CY91=0,CNGE_2026_M4_Secc1!CY91=1),IF(COUNTA(S269:V269)=0,0,1),0)</f>
        <v>0</v>
      </c>
      <c r="BE268" s="1">
        <f>IF(OR(CNGE_2026_M4_Secc1!CZ91=0,CNGE_2026_M4_Secc1!CZ91=1),IF(COUNTA(W269:Z269)=0,0,1),0)</f>
        <v>0</v>
      </c>
      <c r="BF268" s="1">
        <f>IF(OR(CNGE_2026_M4_Secc1!DA91=0,CNGE_2026_M4_Secc1!DA91=1),IF(COUNTA(AA269:AD269)=0,0,1),0)</f>
        <v>0</v>
      </c>
      <c r="BG268" s="1">
        <f>IF(OR(CNGE_2026_M4_Secc1!DB91=0,CNGE_2026_M4_Secc1!DB91=1),IF(COUNTA(O338:R338)=0,0,1),0)</f>
        <v>0</v>
      </c>
      <c r="BH268" s="1">
        <f>IF(OR(CNGE_2026_M4_Secc1!DC91=0,CNGE_2026_M4_Secc1!DC91=1),IF(COUNTA(S338:V338)=0,0,1),0)</f>
        <v>0</v>
      </c>
      <c r="BI268" s="1">
        <f>IF(OR(CNGE_2026_M4_Secc1!DD91=0,CNGE_2026_M4_Secc1!DD91=1),IF(COUNTA(W338:Z338)=0,0,1),0)</f>
        <v>0</v>
      </c>
      <c r="BJ268" s="1">
        <f>IF(OR(CNGE_2026_M4_Secc1!DE91=0,CNGE_2026_M4_Secc1!DE91=1),IF(COUNTA(AA338:AD338)=0,0,1),0)</f>
        <v>0</v>
      </c>
      <c r="BK268" s="1">
        <f>IF(OR(CNGE_2026_M4_Secc1!DF91=0,CNGE_2026_M4_Secc1!DF91=1),IF(COUNTA(O407:R407)=0,0,1),0)</f>
        <v>0</v>
      </c>
      <c r="BL268" s="1">
        <f>IF(OR(CNGE_2026_M4_Secc1!DG91=0,CNGE_2026_M4_Secc1!DG91=1),IF(COUNTA(S407:V407)=0,0,1),0)</f>
        <v>0</v>
      </c>
      <c r="BM268" s="1">
        <f>IF(OR(CNGE_2026_M4_Secc1!DH91=0,CNGE_2026_M4_Secc1!DH91=1),IF(COUNTA(W407:Z407)=0,0,1),0)</f>
        <v>0</v>
      </c>
      <c r="BN268" s="1">
        <f>IF(OR(CNGE_2026_M4_Secc1!DI91=0,CNGE_2026_M4_Secc1!DI91=1),IF(COUNTA(AA407:AD407)=0,0,1),0)</f>
        <v>0</v>
      </c>
      <c r="CA268" s="31">
        <f t="shared" si="78"/>
        <v>0</v>
      </c>
      <c r="CB268" s="31">
        <f t="shared" si="61"/>
        <v>0</v>
      </c>
      <c r="CC268" s="31">
        <f t="shared" si="62"/>
        <v>0</v>
      </c>
      <c r="CD268" s="31">
        <f t="shared" si="17"/>
        <v>0</v>
      </c>
      <c r="CE268" s="31">
        <f t="shared" si="18"/>
        <v>0</v>
      </c>
      <c r="CF268" s="31">
        <f t="shared" si="79"/>
        <v>0</v>
      </c>
      <c r="CG268" s="31">
        <f t="shared" si="80"/>
        <v>0</v>
      </c>
      <c r="CH268" s="31">
        <f t="shared" si="81"/>
        <v>0</v>
      </c>
      <c r="CI268" s="31">
        <f t="shared" si="82"/>
        <v>0</v>
      </c>
      <c r="CJ268" s="31">
        <f t="shared" si="83"/>
        <v>0</v>
      </c>
      <c r="CK268" s="31">
        <f t="shared" si="84"/>
        <v>0</v>
      </c>
      <c r="CL268" s="31">
        <f t="shared" si="85"/>
        <v>0</v>
      </c>
      <c r="CM268" s="31">
        <f t="shared" si="86"/>
        <v>0</v>
      </c>
      <c r="CN268" s="31">
        <f t="shared" si="87"/>
        <v>0</v>
      </c>
      <c r="CO268" s="31">
        <f t="shared" si="64"/>
        <v>0</v>
      </c>
      <c r="CP268" s="31">
        <f t="shared" si="65"/>
        <v>0</v>
      </c>
      <c r="CQ268" s="31">
        <f t="shared" si="27"/>
        <v>0</v>
      </c>
      <c r="CR268" s="31">
        <f t="shared" si="28"/>
        <v>0</v>
      </c>
      <c r="CS268" s="31">
        <f t="shared" si="88"/>
        <v>0</v>
      </c>
      <c r="CT268" s="31">
        <f t="shared" si="89"/>
        <v>0</v>
      </c>
      <c r="CU268" s="31">
        <f t="shared" si="90"/>
        <v>0</v>
      </c>
      <c r="CV268" s="31">
        <f t="shared" si="91"/>
        <v>0</v>
      </c>
      <c r="CW268" s="31">
        <f t="shared" si="92"/>
        <v>0</v>
      </c>
      <c r="CX268" s="31">
        <f t="shared" si="93"/>
        <v>0</v>
      </c>
      <c r="CY268" s="31">
        <f t="shared" si="94"/>
        <v>0</v>
      </c>
      <c r="CZ268" s="31">
        <f t="shared" si="95"/>
        <v>0</v>
      </c>
      <c r="DA268" s="31">
        <f t="shared" si="96"/>
        <v>0</v>
      </c>
      <c r="DB268" s="31">
        <f t="shared" si="67"/>
        <v>0</v>
      </c>
      <c r="DC268" s="31">
        <f t="shared" si="68"/>
        <v>0</v>
      </c>
      <c r="DD268" s="31">
        <f t="shared" si="37"/>
        <v>0</v>
      </c>
      <c r="DE268" s="31">
        <f t="shared" si="38"/>
        <v>0</v>
      </c>
      <c r="DF268" s="31">
        <f t="shared" si="97"/>
        <v>0</v>
      </c>
      <c r="DG268" s="31">
        <f t="shared" si="98"/>
        <v>0</v>
      </c>
      <c r="DH268" s="31">
        <f t="shared" si="99"/>
        <v>0</v>
      </c>
      <c r="DI268" s="31">
        <f t="shared" si="100"/>
        <v>0</v>
      </c>
      <c r="DJ268" s="31">
        <f t="shared" si="101"/>
        <v>0</v>
      </c>
      <c r="DK268" s="31">
        <f t="shared" si="102"/>
        <v>0</v>
      </c>
      <c r="DL268" s="31">
        <f t="shared" si="103"/>
        <v>0</v>
      </c>
      <c r="DM268" s="31">
        <f t="shared" si="104"/>
        <v>0</v>
      </c>
      <c r="DN268" s="31">
        <f t="shared" si="105"/>
        <v>0</v>
      </c>
      <c r="DO268" s="31">
        <f t="shared" si="70"/>
        <v>0</v>
      </c>
      <c r="DP268" s="31">
        <f t="shared" si="71"/>
        <v>0</v>
      </c>
      <c r="DQ268" s="31">
        <f t="shared" si="47"/>
        <v>0</v>
      </c>
      <c r="DR268" s="31">
        <f t="shared" si="48"/>
        <v>0</v>
      </c>
      <c r="DS268" s="31">
        <f t="shared" si="106"/>
        <v>0</v>
      </c>
      <c r="DT268" s="31">
        <f t="shared" si="107"/>
        <v>0</v>
      </c>
      <c r="DU268" s="31">
        <f t="shared" si="108"/>
        <v>0</v>
      </c>
      <c r="DV268" s="31">
        <f t="shared" si="109"/>
        <v>0</v>
      </c>
      <c r="DW268" s="31">
        <f t="shared" si="110"/>
        <v>0</v>
      </c>
      <c r="DX268" s="31">
        <f t="shared" si="111"/>
        <v>0</v>
      </c>
      <c r="DY268" s="31">
        <f t="shared" si="112"/>
        <v>0</v>
      </c>
      <c r="DZ268" s="31">
        <f t="shared" si="113"/>
        <v>0</v>
      </c>
      <c r="EB268" s="1">
        <f t="shared" si="114"/>
        <v>0</v>
      </c>
      <c r="EF268"/>
      <c r="EG268"/>
      <c r="EH268"/>
      <c r="EI268"/>
      <c r="EJ268"/>
      <c r="EK268"/>
      <c r="EL268"/>
      <c r="EM268"/>
      <c r="EN268"/>
      <c r="EO268"/>
      <c r="EP268"/>
      <c r="EQ268"/>
      <c r="ER268"/>
      <c r="ES268"/>
      <c r="ET268"/>
      <c r="EU268"/>
      <c r="EV268"/>
      <c r="EW268"/>
      <c r="EX268"/>
      <c r="EY268"/>
    </row>
    <row r="269" spans="1:155" ht="15" customHeight="1">
      <c r="A269" s="25"/>
      <c r="B269" s="52"/>
      <c r="C269" s="55" t="s">
        <v>5178</v>
      </c>
      <c r="D269" s="817" t="str">
        <f>IF(CNGE_2026_M4_Secc1!D91="","",CNGE_2026_M4_Secc1!D91)</f>
        <v/>
      </c>
      <c r="E269" s="757"/>
      <c r="F269" s="757"/>
      <c r="G269" s="757"/>
      <c r="H269" s="757"/>
      <c r="I269" s="757"/>
      <c r="J269" s="758"/>
      <c r="K269" s="439"/>
      <c r="L269" s="439"/>
      <c r="M269" s="439"/>
      <c r="N269" s="439"/>
      <c r="O269" s="439"/>
      <c r="P269" s="439"/>
      <c r="Q269" s="439"/>
      <c r="R269" s="439"/>
      <c r="S269" s="439"/>
      <c r="T269" s="439"/>
      <c r="U269" s="439"/>
      <c r="V269" s="439"/>
      <c r="W269" s="439"/>
      <c r="X269" s="439"/>
      <c r="Y269" s="439"/>
      <c r="Z269" s="439"/>
      <c r="AA269" s="439"/>
      <c r="AB269" s="439"/>
      <c r="AC269" s="439"/>
      <c r="AD269" s="439"/>
      <c r="AG269" s="1">
        <f>IF(AND(CNGE_2026_M4_Secc1!$N91&lt;&gt;1,CNGE_2026_M4_Secc1!$N91&lt;&gt;""),IF(SUM(COUNTBLANK(D269:AD269),COUNTBLANK(O338:AD338),COUNTBLANK(O407:AD407))&lt;=(AK269+6),0,1),0)</f>
        <v>0</v>
      </c>
      <c r="AH269" s="176">
        <f t="shared" si="57"/>
        <v>0</v>
      </c>
      <c r="AI269" s="177" t="str">
        <f>IF(AH269=0,"",
IF(SUM($AH$220:AH269)=1,AJ269,
IF($AH$282&gt;SUM($AH$220:AH269),_xlfn.CONCAT(", ",AJ269),
IF($AH$282=SUM($AH$220:AH269),_xlfn.CONCAT(" y ",AJ269)))))</f>
        <v/>
      </c>
      <c r="AJ269" s="55">
        <v>49</v>
      </c>
      <c r="AK269" s="1">
        <f t="shared" si="73"/>
        <v>52</v>
      </c>
      <c r="AL269" s="1">
        <f t="shared" si="76"/>
        <v>13</v>
      </c>
      <c r="AM269" s="1">
        <f t="shared" si="75"/>
        <v>0</v>
      </c>
      <c r="AN269" s="1">
        <f>IF(OR(CNGE_2026_M4_Secc1!$N91=1,CNGE_2026_M4_Secc1!$N91=""),IF(COUNTA(K269:AD269,O338:AD338,O407:AD407)=0,0,1),0)</f>
        <v>0</v>
      </c>
      <c r="AO269" s="1">
        <f t="shared" si="77"/>
        <v>0</v>
      </c>
      <c r="AP269" s="1">
        <f>IF(OR(CNGE_2026_M4_Secc1!CX92=0,CNGE_2026_M4_Secc1!CX92=1),IF(OR($AL270=13,BO$222=1),3,4),0)</f>
        <v>3</v>
      </c>
      <c r="AQ269" s="1">
        <f>IF(OR(CNGE_2026_M4_Secc1!CY92=0,CNGE_2026_M4_Secc1!CY92=1),IF(OR($AL270=13,BP$222=1),3,4),0)</f>
        <v>3</v>
      </c>
      <c r="AR269" s="1">
        <f>IF(OR(CNGE_2026_M4_Secc1!CZ92=0,CNGE_2026_M4_Secc1!CZ92=1),IF(OR($AL270=13,BQ$222=1),3,4),0)</f>
        <v>3</v>
      </c>
      <c r="AS269" s="1">
        <f>IF(OR(CNGE_2026_M4_Secc1!DA92=0,CNGE_2026_M4_Secc1!DA92=1),IF(OR($AL270=13,BR$222=1),3,4),0)</f>
        <v>3</v>
      </c>
      <c r="AT269" s="1">
        <f>IF(OR(CNGE_2026_M4_Secc1!DB92=0,CNGE_2026_M4_Secc1!DB92=1),IF(OR($AL270=13,BS$222=1),3,4),0)</f>
        <v>3</v>
      </c>
      <c r="AU269" s="1">
        <f>IF(OR(CNGE_2026_M4_Secc1!DC92=0,CNGE_2026_M4_Secc1!DC92=1),IF(OR($AL270=13,BT$222=1),3,4),0)</f>
        <v>3</v>
      </c>
      <c r="AV269" s="1">
        <f>IF(OR(CNGE_2026_M4_Secc1!DD92=0,CNGE_2026_M4_Secc1!DD92=1),IF(OR($AL270=13,BU$222=1),3,4),0)</f>
        <v>3</v>
      </c>
      <c r="AW269" s="1">
        <f>IF(OR(CNGE_2026_M4_Secc1!DE92=0,CNGE_2026_M4_Secc1!DE92=1),IF(OR($AL270=13,BV$222=1),3,4),0)</f>
        <v>3</v>
      </c>
      <c r="AX269" s="1">
        <f>IF(OR(CNGE_2026_M4_Secc1!DF92=0,CNGE_2026_M4_Secc1!DF92=1),IF(OR($AL270=13,BW$222=1),3,4),0)</f>
        <v>3</v>
      </c>
      <c r="AY269" s="1">
        <f>IF(OR(CNGE_2026_M4_Secc1!DG92=0,CNGE_2026_M4_Secc1!DG92=1),IF(OR($AL270=13,BX$222=1),3,4),0)</f>
        <v>3</v>
      </c>
      <c r="AZ269" s="1">
        <f>IF(OR(CNGE_2026_M4_Secc1!DH92=0,CNGE_2026_M4_Secc1!DH92=1),IF(OR($AL270=13,BY$222=1),3,4),0)</f>
        <v>3</v>
      </c>
      <c r="BA269" s="1">
        <f>IF(OR(CNGE_2026_M4_Secc1!DI92=0,CNGE_2026_M4_Secc1!DI92=1),IF(OR($AL270=13,BZ$222=1),3,4),0)</f>
        <v>3</v>
      </c>
      <c r="BB269" s="1">
        <f t="shared" si="59"/>
        <v>36</v>
      </c>
      <c r="BC269" s="1">
        <f>IF(OR(CNGE_2026_M4_Secc1!CX92=0,CNGE_2026_M4_Secc1!CX92=1),IF(COUNTA(O270:R270)=0,0,1),0)</f>
        <v>0</v>
      </c>
      <c r="BD269" s="1">
        <f>IF(OR(CNGE_2026_M4_Secc1!CY92=0,CNGE_2026_M4_Secc1!CY92=1),IF(COUNTA(S270:V270)=0,0,1),0)</f>
        <v>0</v>
      </c>
      <c r="BE269" s="1">
        <f>IF(OR(CNGE_2026_M4_Secc1!CZ92=0,CNGE_2026_M4_Secc1!CZ92=1),IF(COUNTA(W270:Z270)=0,0,1),0)</f>
        <v>0</v>
      </c>
      <c r="BF269" s="1">
        <f>IF(OR(CNGE_2026_M4_Secc1!DA92=0,CNGE_2026_M4_Secc1!DA92=1),IF(COUNTA(AA270:AD270)=0,0,1),0)</f>
        <v>0</v>
      </c>
      <c r="BG269" s="1">
        <f>IF(OR(CNGE_2026_M4_Secc1!DB92=0,CNGE_2026_M4_Secc1!DB92=1),IF(COUNTA(O339:R339)=0,0,1),0)</f>
        <v>0</v>
      </c>
      <c r="BH269" s="1">
        <f>IF(OR(CNGE_2026_M4_Secc1!DC92=0,CNGE_2026_M4_Secc1!DC92=1),IF(COUNTA(S339:V339)=0,0,1),0)</f>
        <v>0</v>
      </c>
      <c r="BI269" s="1">
        <f>IF(OR(CNGE_2026_M4_Secc1!DD92=0,CNGE_2026_M4_Secc1!DD92=1),IF(COUNTA(W339:Z339)=0,0,1),0)</f>
        <v>0</v>
      </c>
      <c r="BJ269" s="1">
        <f>IF(OR(CNGE_2026_M4_Secc1!DE92=0,CNGE_2026_M4_Secc1!DE92=1),IF(COUNTA(AA339:AD339)=0,0,1),0)</f>
        <v>0</v>
      </c>
      <c r="BK269" s="1">
        <f>IF(OR(CNGE_2026_M4_Secc1!DF92=0,CNGE_2026_M4_Secc1!DF92=1),IF(COUNTA(O408:R408)=0,0,1),0)</f>
        <v>0</v>
      </c>
      <c r="BL269" s="1">
        <f>IF(OR(CNGE_2026_M4_Secc1!DG92=0,CNGE_2026_M4_Secc1!DG92=1),IF(COUNTA(S408:V408)=0,0,1),0)</f>
        <v>0</v>
      </c>
      <c r="BM269" s="1">
        <f>IF(OR(CNGE_2026_M4_Secc1!DH92=0,CNGE_2026_M4_Secc1!DH92=1),IF(COUNTA(W408:Z408)=0,0,1),0)</f>
        <v>0</v>
      </c>
      <c r="BN269" s="1">
        <f>IF(OR(CNGE_2026_M4_Secc1!DI92=0,CNGE_2026_M4_Secc1!DI92=1),IF(COUNTA(AA408:AD408)=0,0,1),0)</f>
        <v>0</v>
      </c>
      <c r="CA269" s="31">
        <f t="shared" si="78"/>
        <v>0</v>
      </c>
      <c r="CB269" s="31">
        <f t="shared" si="61"/>
        <v>0</v>
      </c>
      <c r="CC269" s="31">
        <f t="shared" si="62"/>
        <v>0</v>
      </c>
      <c r="CD269" s="31">
        <f t="shared" si="17"/>
        <v>0</v>
      </c>
      <c r="CE269" s="31">
        <f t="shared" si="18"/>
        <v>0</v>
      </c>
      <c r="CF269" s="31">
        <f t="shared" si="79"/>
        <v>0</v>
      </c>
      <c r="CG269" s="31">
        <f t="shared" si="80"/>
        <v>0</v>
      </c>
      <c r="CH269" s="31">
        <f t="shared" si="81"/>
        <v>0</v>
      </c>
      <c r="CI269" s="31">
        <f t="shared" si="82"/>
        <v>0</v>
      </c>
      <c r="CJ269" s="31">
        <f t="shared" si="83"/>
        <v>0</v>
      </c>
      <c r="CK269" s="31">
        <f t="shared" si="84"/>
        <v>0</v>
      </c>
      <c r="CL269" s="31">
        <f t="shared" si="85"/>
        <v>0</v>
      </c>
      <c r="CM269" s="31">
        <f t="shared" si="86"/>
        <v>0</v>
      </c>
      <c r="CN269" s="31">
        <f t="shared" si="87"/>
        <v>0</v>
      </c>
      <c r="CO269" s="31">
        <f t="shared" si="64"/>
        <v>0</v>
      </c>
      <c r="CP269" s="31">
        <f t="shared" si="65"/>
        <v>0</v>
      </c>
      <c r="CQ269" s="31">
        <f t="shared" si="27"/>
        <v>0</v>
      </c>
      <c r="CR269" s="31">
        <f t="shared" si="28"/>
        <v>0</v>
      </c>
      <c r="CS269" s="31">
        <f t="shared" si="88"/>
        <v>0</v>
      </c>
      <c r="CT269" s="31">
        <f t="shared" si="89"/>
        <v>0</v>
      </c>
      <c r="CU269" s="31">
        <f t="shared" si="90"/>
        <v>0</v>
      </c>
      <c r="CV269" s="31">
        <f t="shared" si="91"/>
        <v>0</v>
      </c>
      <c r="CW269" s="31">
        <f t="shared" si="92"/>
        <v>0</v>
      </c>
      <c r="CX269" s="31">
        <f t="shared" si="93"/>
        <v>0</v>
      </c>
      <c r="CY269" s="31">
        <f t="shared" si="94"/>
        <v>0</v>
      </c>
      <c r="CZ269" s="31">
        <f t="shared" si="95"/>
        <v>0</v>
      </c>
      <c r="DA269" s="31">
        <f t="shared" si="96"/>
        <v>0</v>
      </c>
      <c r="DB269" s="31">
        <f t="shared" si="67"/>
        <v>0</v>
      </c>
      <c r="DC269" s="31">
        <f t="shared" si="68"/>
        <v>0</v>
      </c>
      <c r="DD269" s="31">
        <f t="shared" si="37"/>
        <v>0</v>
      </c>
      <c r="DE269" s="31">
        <f t="shared" si="38"/>
        <v>0</v>
      </c>
      <c r="DF269" s="31">
        <f t="shared" si="97"/>
        <v>0</v>
      </c>
      <c r="DG269" s="31">
        <f t="shared" si="98"/>
        <v>0</v>
      </c>
      <c r="DH269" s="31">
        <f t="shared" si="99"/>
        <v>0</v>
      </c>
      <c r="DI269" s="31">
        <f t="shared" si="100"/>
        <v>0</v>
      </c>
      <c r="DJ269" s="31">
        <f t="shared" si="101"/>
        <v>0</v>
      </c>
      <c r="DK269" s="31">
        <f t="shared" si="102"/>
        <v>0</v>
      </c>
      <c r="DL269" s="31">
        <f t="shared" si="103"/>
        <v>0</v>
      </c>
      <c r="DM269" s="31">
        <f t="shared" si="104"/>
        <v>0</v>
      </c>
      <c r="DN269" s="31">
        <f t="shared" si="105"/>
        <v>0</v>
      </c>
      <c r="DO269" s="31">
        <f t="shared" si="70"/>
        <v>0</v>
      </c>
      <c r="DP269" s="31">
        <f t="shared" si="71"/>
        <v>0</v>
      </c>
      <c r="DQ269" s="31">
        <f t="shared" si="47"/>
        <v>0</v>
      </c>
      <c r="DR269" s="31">
        <f t="shared" si="48"/>
        <v>0</v>
      </c>
      <c r="DS269" s="31">
        <f t="shared" si="106"/>
        <v>0</v>
      </c>
      <c r="DT269" s="31">
        <f t="shared" si="107"/>
        <v>0</v>
      </c>
      <c r="DU269" s="31">
        <f t="shared" si="108"/>
        <v>0</v>
      </c>
      <c r="DV269" s="31">
        <f t="shared" si="109"/>
        <v>0</v>
      </c>
      <c r="DW269" s="31">
        <f t="shared" si="110"/>
        <v>0</v>
      </c>
      <c r="DX269" s="31">
        <f t="shared" si="111"/>
        <v>0</v>
      </c>
      <c r="DY269" s="31">
        <f t="shared" si="112"/>
        <v>0</v>
      </c>
      <c r="DZ269" s="31">
        <f t="shared" si="113"/>
        <v>0</v>
      </c>
      <c r="EB269" s="1">
        <f t="shared" si="114"/>
        <v>0</v>
      </c>
      <c r="EF269"/>
      <c r="EG269"/>
      <c r="EH269"/>
      <c r="EI269"/>
      <c r="EJ269"/>
      <c r="EK269"/>
      <c r="EL269"/>
      <c r="EM269"/>
      <c r="EN269"/>
      <c r="EO269"/>
      <c r="EP269"/>
      <c r="EQ269"/>
      <c r="ER269"/>
      <c r="ES269"/>
      <c r="ET269"/>
      <c r="EU269"/>
      <c r="EV269"/>
      <c r="EW269"/>
      <c r="EX269"/>
      <c r="EY269"/>
    </row>
    <row r="270" spans="1:155" ht="15" customHeight="1">
      <c r="A270" s="25"/>
      <c r="B270" s="52"/>
      <c r="C270" s="55" t="s">
        <v>5180</v>
      </c>
      <c r="D270" s="817" t="str">
        <f>IF(CNGE_2026_M4_Secc1!D92="","",CNGE_2026_M4_Secc1!D92)</f>
        <v/>
      </c>
      <c r="E270" s="757"/>
      <c r="F270" s="757"/>
      <c r="G270" s="757"/>
      <c r="H270" s="757"/>
      <c r="I270" s="757"/>
      <c r="J270" s="758"/>
      <c r="K270" s="439"/>
      <c r="L270" s="439"/>
      <c r="M270" s="439"/>
      <c r="N270" s="439"/>
      <c r="O270" s="439"/>
      <c r="P270" s="439"/>
      <c r="Q270" s="439"/>
      <c r="R270" s="439"/>
      <c r="S270" s="439"/>
      <c r="T270" s="439"/>
      <c r="U270" s="439"/>
      <c r="V270" s="439"/>
      <c r="W270" s="439"/>
      <c r="X270" s="439"/>
      <c r="Y270" s="439"/>
      <c r="Z270" s="439"/>
      <c r="AA270" s="439"/>
      <c r="AB270" s="439"/>
      <c r="AC270" s="439"/>
      <c r="AD270" s="439"/>
      <c r="AG270" s="1">
        <f>IF(AND(CNGE_2026_M4_Secc1!$N92&lt;&gt;1,CNGE_2026_M4_Secc1!$N92&lt;&gt;""),IF(SUM(COUNTBLANK(D270:AD270),COUNTBLANK(O339:AD339),COUNTBLANK(O408:AD408))&lt;=(AK270+6),0,1),0)</f>
        <v>0</v>
      </c>
      <c r="AH270" s="176">
        <f t="shared" si="57"/>
        <v>0</v>
      </c>
      <c r="AI270" s="177" t="str">
        <f>IF(AH270=0,"",
IF(SUM($AH$220:AH270)=1,AJ270,
IF($AH$282&gt;SUM($AH$220:AH270),_xlfn.CONCAT(", ",AJ270),
IF($AH$282=SUM($AH$220:AH270),_xlfn.CONCAT(" y ",AJ270)))))</f>
        <v/>
      </c>
      <c r="AJ270" s="55">
        <v>50</v>
      </c>
      <c r="AK270" s="1">
        <f t="shared" si="73"/>
        <v>52</v>
      </c>
      <c r="AL270" s="1">
        <f t="shared" si="76"/>
        <v>13</v>
      </c>
      <c r="AM270" s="1">
        <f t="shared" si="75"/>
        <v>0</v>
      </c>
      <c r="AN270" s="1">
        <f>IF(OR(CNGE_2026_M4_Secc1!$N92=1,CNGE_2026_M4_Secc1!$N92=""),IF(COUNTA(K270:AD270,O339:AD339,O408:AD408)=0,0,1),0)</f>
        <v>0</v>
      </c>
      <c r="AO270" s="1">
        <f t="shared" si="77"/>
        <v>0</v>
      </c>
      <c r="AP270" s="1">
        <f>IF(OR(CNGE_2026_M4_Secc1!CX93=0,CNGE_2026_M4_Secc1!CX93=1),IF(OR($AL271=13,BO$222=1),3,4),0)</f>
        <v>3</v>
      </c>
      <c r="AQ270" s="1">
        <f>IF(OR(CNGE_2026_M4_Secc1!CY93=0,CNGE_2026_M4_Secc1!CY93=1),IF(OR($AL271=13,BP$222=1),3,4),0)</f>
        <v>3</v>
      </c>
      <c r="AR270" s="1">
        <f>IF(OR(CNGE_2026_M4_Secc1!CZ93=0,CNGE_2026_M4_Secc1!CZ93=1),IF(OR($AL271=13,BQ$222=1),3,4),0)</f>
        <v>3</v>
      </c>
      <c r="AS270" s="1">
        <f>IF(OR(CNGE_2026_M4_Secc1!DA93=0,CNGE_2026_M4_Secc1!DA93=1),IF(OR($AL271=13,BR$222=1),3,4),0)</f>
        <v>3</v>
      </c>
      <c r="AT270" s="1">
        <f>IF(OR(CNGE_2026_M4_Secc1!DB93=0,CNGE_2026_M4_Secc1!DB93=1),IF(OR($AL271=13,BS$222=1),3,4),0)</f>
        <v>3</v>
      </c>
      <c r="AU270" s="1">
        <f>IF(OR(CNGE_2026_M4_Secc1!DC93=0,CNGE_2026_M4_Secc1!DC93=1),IF(OR($AL271=13,BT$222=1),3,4),0)</f>
        <v>3</v>
      </c>
      <c r="AV270" s="1">
        <f>IF(OR(CNGE_2026_M4_Secc1!DD93=0,CNGE_2026_M4_Secc1!DD93=1),IF(OR($AL271=13,BU$222=1),3,4),0)</f>
        <v>3</v>
      </c>
      <c r="AW270" s="1">
        <f>IF(OR(CNGE_2026_M4_Secc1!DE93=0,CNGE_2026_M4_Secc1!DE93=1),IF(OR($AL271=13,BV$222=1),3,4),0)</f>
        <v>3</v>
      </c>
      <c r="AX270" s="1">
        <f>IF(OR(CNGE_2026_M4_Secc1!DF93=0,CNGE_2026_M4_Secc1!DF93=1),IF(OR($AL271=13,BW$222=1),3,4),0)</f>
        <v>3</v>
      </c>
      <c r="AY270" s="1">
        <f>IF(OR(CNGE_2026_M4_Secc1!DG93=0,CNGE_2026_M4_Secc1!DG93=1),IF(OR($AL271=13,BX$222=1),3,4),0)</f>
        <v>3</v>
      </c>
      <c r="AZ270" s="1">
        <f>IF(OR(CNGE_2026_M4_Secc1!DH93=0,CNGE_2026_M4_Secc1!DH93=1),IF(OR($AL271=13,BY$222=1),3,4),0)</f>
        <v>3</v>
      </c>
      <c r="BA270" s="1">
        <f>IF(OR(CNGE_2026_M4_Secc1!DI93=0,CNGE_2026_M4_Secc1!DI93=1),IF(OR($AL271=13,BZ$222=1),3,4),0)</f>
        <v>3</v>
      </c>
      <c r="BB270" s="1">
        <f t="shared" si="59"/>
        <v>36</v>
      </c>
      <c r="BC270" s="1">
        <f>IF(OR(CNGE_2026_M4_Secc1!CX93=0,CNGE_2026_M4_Secc1!CX93=1),IF(COUNTA(O271:R271)=0,0,1),0)</f>
        <v>0</v>
      </c>
      <c r="BD270" s="1">
        <f>IF(OR(CNGE_2026_M4_Secc1!CY93=0,CNGE_2026_M4_Secc1!CY93=1),IF(COUNTA(S271:V271)=0,0,1),0)</f>
        <v>0</v>
      </c>
      <c r="BE270" s="1">
        <f>IF(OR(CNGE_2026_M4_Secc1!CZ93=0,CNGE_2026_M4_Secc1!CZ93=1),IF(COUNTA(W271:Z271)=0,0,1),0)</f>
        <v>0</v>
      </c>
      <c r="BF270" s="1">
        <f>IF(OR(CNGE_2026_M4_Secc1!DA93=0,CNGE_2026_M4_Secc1!DA93=1),IF(COUNTA(AA271:AD271)=0,0,1),0)</f>
        <v>0</v>
      </c>
      <c r="BG270" s="1">
        <f>IF(OR(CNGE_2026_M4_Secc1!DB93=0,CNGE_2026_M4_Secc1!DB93=1),IF(COUNTA(O340:R340)=0,0,1),0)</f>
        <v>0</v>
      </c>
      <c r="BH270" s="1">
        <f>IF(OR(CNGE_2026_M4_Secc1!DC93=0,CNGE_2026_M4_Secc1!DC93=1),IF(COUNTA(S340:V340)=0,0,1),0)</f>
        <v>0</v>
      </c>
      <c r="BI270" s="1">
        <f>IF(OR(CNGE_2026_M4_Secc1!DD93=0,CNGE_2026_M4_Secc1!DD93=1),IF(COUNTA(W340:Z340)=0,0,1),0)</f>
        <v>0</v>
      </c>
      <c r="BJ270" s="1">
        <f>IF(OR(CNGE_2026_M4_Secc1!DE93=0,CNGE_2026_M4_Secc1!DE93=1),IF(COUNTA(AA340:AD340)=0,0,1),0)</f>
        <v>0</v>
      </c>
      <c r="BK270" s="1">
        <f>IF(OR(CNGE_2026_M4_Secc1!DF93=0,CNGE_2026_M4_Secc1!DF93=1),IF(COUNTA(O409:R409)=0,0,1),0)</f>
        <v>0</v>
      </c>
      <c r="BL270" s="1">
        <f>IF(OR(CNGE_2026_M4_Secc1!DG93=0,CNGE_2026_M4_Secc1!DG93=1),IF(COUNTA(S409:V409)=0,0,1),0)</f>
        <v>0</v>
      </c>
      <c r="BM270" s="1">
        <f>IF(OR(CNGE_2026_M4_Secc1!DH93=0,CNGE_2026_M4_Secc1!DH93=1),IF(COUNTA(W409:Z409)=0,0,1),0)</f>
        <v>0</v>
      </c>
      <c r="BN270" s="1">
        <f>IF(OR(CNGE_2026_M4_Secc1!DI93=0,CNGE_2026_M4_Secc1!DI93=1),IF(COUNTA(AA409:AD409)=0,0,1),0)</f>
        <v>0</v>
      </c>
      <c r="CA270" s="31">
        <f t="shared" si="78"/>
        <v>0</v>
      </c>
      <c r="CB270" s="31">
        <f t="shared" si="61"/>
        <v>0</v>
      </c>
      <c r="CC270" s="31">
        <f t="shared" si="62"/>
        <v>0</v>
      </c>
      <c r="CD270" s="31">
        <f t="shared" si="17"/>
        <v>0</v>
      </c>
      <c r="CE270" s="31">
        <f t="shared" si="18"/>
        <v>0</v>
      </c>
      <c r="CF270" s="31">
        <f t="shared" si="79"/>
        <v>0</v>
      </c>
      <c r="CG270" s="31">
        <f t="shared" si="80"/>
        <v>0</v>
      </c>
      <c r="CH270" s="31">
        <f t="shared" si="81"/>
        <v>0</v>
      </c>
      <c r="CI270" s="31">
        <f t="shared" si="82"/>
        <v>0</v>
      </c>
      <c r="CJ270" s="31">
        <f t="shared" si="83"/>
        <v>0</v>
      </c>
      <c r="CK270" s="31">
        <f t="shared" si="84"/>
        <v>0</v>
      </c>
      <c r="CL270" s="31">
        <f t="shared" si="85"/>
        <v>0</v>
      </c>
      <c r="CM270" s="31">
        <f t="shared" si="86"/>
        <v>0</v>
      </c>
      <c r="CN270" s="31">
        <f t="shared" si="87"/>
        <v>0</v>
      </c>
      <c r="CO270" s="31">
        <f t="shared" si="64"/>
        <v>0</v>
      </c>
      <c r="CP270" s="31">
        <f t="shared" si="65"/>
        <v>0</v>
      </c>
      <c r="CQ270" s="31">
        <f t="shared" si="27"/>
        <v>0</v>
      </c>
      <c r="CR270" s="31">
        <f t="shared" si="28"/>
        <v>0</v>
      </c>
      <c r="CS270" s="31">
        <f t="shared" si="88"/>
        <v>0</v>
      </c>
      <c r="CT270" s="31">
        <f t="shared" si="89"/>
        <v>0</v>
      </c>
      <c r="CU270" s="31">
        <f t="shared" si="90"/>
        <v>0</v>
      </c>
      <c r="CV270" s="31">
        <f t="shared" si="91"/>
        <v>0</v>
      </c>
      <c r="CW270" s="31">
        <f t="shared" si="92"/>
        <v>0</v>
      </c>
      <c r="CX270" s="31">
        <f t="shared" si="93"/>
        <v>0</v>
      </c>
      <c r="CY270" s="31">
        <f t="shared" si="94"/>
        <v>0</v>
      </c>
      <c r="CZ270" s="31">
        <f t="shared" si="95"/>
        <v>0</v>
      </c>
      <c r="DA270" s="31">
        <f t="shared" si="96"/>
        <v>0</v>
      </c>
      <c r="DB270" s="31">
        <f t="shared" si="67"/>
        <v>0</v>
      </c>
      <c r="DC270" s="31">
        <f t="shared" si="68"/>
        <v>0</v>
      </c>
      <c r="DD270" s="31">
        <f t="shared" si="37"/>
        <v>0</v>
      </c>
      <c r="DE270" s="31">
        <f t="shared" si="38"/>
        <v>0</v>
      </c>
      <c r="DF270" s="31">
        <f t="shared" si="97"/>
        <v>0</v>
      </c>
      <c r="DG270" s="31">
        <f t="shared" si="98"/>
        <v>0</v>
      </c>
      <c r="DH270" s="31">
        <f t="shared" si="99"/>
        <v>0</v>
      </c>
      <c r="DI270" s="31">
        <f t="shared" si="100"/>
        <v>0</v>
      </c>
      <c r="DJ270" s="31">
        <f t="shared" si="101"/>
        <v>0</v>
      </c>
      <c r="DK270" s="31">
        <f t="shared" si="102"/>
        <v>0</v>
      </c>
      <c r="DL270" s="31">
        <f t="shared" si="103"/>
        <v>0</v>
      </c>
      <c r="DM270" s="31">
        <f t="shared" si="104"/>
        <v>0</v>
      </c>
      <c r="DN270" s="31">
        <f t="shared" si="105"/>
        <v>0</v>
      </c>
      <c r="DO270" s="31">
        <f t="shared" si="70"/>
        <v>0</v>
      </c>
      <c r="DP270" s="31">
        <f t="shared" si="71"/>
        <v>0</v>
      </c>
      <c r="DQ270" s="31">
        <f t="shared" si="47"/>
        <v>0</v>
      </c>
      <c r="DR270" s="31">
        <f t="shared" si="48"/>
        <v>0</v>
      </c>
      <c r="DS270" s="31">
        <f t="shared" si="106"/>
        <v>0</v>
      </c>
      <c r="DT270" s="31">
        <f t="shared" si="107"/>
        <v>0</v>
      </c>
      <c r="DU270" s="31">
        <f t="shared" si="108"/>
        <v>0</v>
      </c>
      <c r="DV270" s="31">
        <f t="shared" si="109"/>
        <v>0</v>
      </c>
      <c r="DW270" s="31">
        <f t="shared" si="110"/>
        <v>0</v>
      </c>
      <c r="DX270" s="31">
        <f t="shared" si="111"/>
        <v>0</v>
      </c>
      <c r="DY270" s="31">
        <f t="shared" si="112"/>
        <v>0</v>
      </c>
      <c r="DZ270" s="31">
        <f t="shared" si="113"/>
        <v>0</v>
      </c>
      <c r="EB270" s="1">
        <f t="shared" si="114"/>
        <v>0</v>
      </c>
      <c r="EF270"/>
      <c r="EG270"/>
      <c r="EH270"/>
      <c r="EI270"/>
      <c r="EJ270"/>
      <c r="EK270"/>
      <c r="EL270"/>
      <c r="EM270"/>
      <c r="EN270"/>
      <c r="EO270"/>
      <c r="EP270"/>
      <c r="EQ270"/>
      <c r="ER270"/>
      <c r="ES270"/>
      <c r="ET270"/>
      <c r="EU270"/>
      <c r="EV270"/>
      <c r="EW270"/>
      <c r="EX270"/>
      <c r="EY270"/>
    </row>
    <row r="271" spans="1:155" ht="15" customHeight="1">
      <c r="A271" s="25"/>
      <c r="B271" s="52"/>
      <c r="C271" s="55" t="s">
        <v>5182</v>
      </c>
      <c r="D271" s="817" t="str">
        <f>IF(CNGE_2026_M4_Secc1!D93="","",CNGE_2026_M4_Secc1!D93)</f>
        <v/>
      </c>
      <c r="E271" s="757"/>
      <c r="F271" s="757"/>
      <c r="G271" s="757"/>
      <c r="H271" s="757"/>
      <c r="I271" s="757"/>
      <c r="J271" s="758"/>
      <c r="K271" s="439"/>
      <c r="L271" s="439"/>
      <c r="M271" s="439"/>
      <c r="N271" s="439"/>
      <c r="O271" s="439"/>
      <c r="P271" s="439"/>
      <c r="Q271" s="439"/>
      <c r="R271" s="439"/>
      <c r="S271" s="439"/>
      <c r="T271" s="439"/>
      <c r="U271" s="439"/>
      <c r="V271" s="439"/>
      <c r="W271" s="439"/>
      <c r="X271" s="439"/>
      <c r="Y271" s="439"/>
      <c r="Z271" s="439"/>
      <c r="AA271" s="439"/>
      <c r="AB271" s="439"/>
      <c r="AC271" s="439"/>
      <c r="AD271" s="439"/>
      <c r="AG271" s="1">
        <f>IF(AND(CNGE_2026_M4_Secc1!$N93&lt;&gt;1,CNGE_2026_M4_Secc1!$N93&lt;&gt;""),IF(SUM(COUNTBLANK(D271:AD271),COUNTBLANK(O340:AD340),COUNTBLANK(O409:AD409))&lt;=(AK271+6),0,1),0)</f>
        <v>0</v>
      </c>
      <c r="AH271" s="176">
        <f t="shared" si="57"/>
        <v>0</v>
      </c>
      <c r="AI271" s="177" t="str">
        <f>IF(AH271=0,"",
IF(SUM($AH$220:AH271)=1,AJ271,
IF($AH$282&gt;SUM($AH$220:AH271),_xlfn.CONCAT(", ",AJ271),
IF($AH$282=SUM($AH$220:AH271),_xlfn.CONCAT(" y ",AJ271)))))</f>
        <v/>
      </c>
      <c r="AJ271" s="55">
        <v>51</v>
      </c>
      <c r="AK271" s="1">
        <f t="shared" si="73"/>
        <v>52</v>
      </c>
      <c r="AL271" s="1">
        <f t="shared" si="76"/>
        <v>13</v>
      </c>
      <c r="AM271" s="1">
        <f t="shared" si="75"/>
        <v>0</v>
      </c>
      <c r="AN271" s="1">
        <f>IF(OR(CNGE_2026_M4_Secc1!$N93=1,CNGE_2026_M4_Secc1!$N93=""),IF(COUNTA(K271:AD271,O340:AD340,O409:AD409)=0,0,1),0)</f>
        <v>0</v>
      </c>
      <c r="AO271" s="1">
        <f t="shared" si="77"/>
        <v>0</v>
      </c>
      <c r="AP271" s="1">
        <f>IF(OR(CNGE_2026_M4_Secc1!CX94=0,CNGE_2026_M4_Secc1!CX94=1),IF(OR($AL272=13,BO$222=1),3,4),0)</f>
        <v>3</v>
      </c>
      <c r="AQ271" s="1">
        <f>IF(OR(CNGE_2026_M4_Secc1!CY94=0,CNGE_2026_M4_Secc1!CY94=1),IF(OR($AL272=13,BP$222=1),3,4),0)</f>
        <v>3</v>
      </c>
      <c r="AR271" s="1">
        <f>IF(OR(CNGE_2026_M4_Secc1!CZ94=0,CNGE_2026_M4_Secc1!CZ94=1),IF(OR($AL272=13,BQ$222=1),3,4),0)</f>
        <v>3</v>
      </c>
      <c r="AS271" s="1">
        <f>IF(OR(CNGE_2026_M4_Secc1!DA94=0,CNGE_2026_M4_Secc1!DA94=1),IF(OR($AL272=13,BR$222=1),3,4),0)</f>
        <v>3</v>
      </c>
      <c r="AT271" s="1">
        <f>IF(OR(CNGE_2026_M4_Secc1!DB94=0,CNGE_2026_M4_Secc1!DB94=1),IF(OR($AL272=13,BS$222=1),3,4),0)</f>
        <v>3</v>
      </c>
      <c r="AU271" s="1">
        <f>IF(OR(CNGE_2026_M4_Secc1!DC94=0,CNGE_2026_M4_Secc1!DC94=1),IF(OR($AL272=13,BT$222=1),3,4),0)</f>
        <v>3</v>
      </c>
      <c r="AV271" s="1">
        <f>IF(OR(CNGE_2026_M4_Secc1!DD94=0,CNGE_2026_M4_Secc1!DD94=1),IF(OR($AL272=13,BU$222=1),3,4),0)</f>
        <v>3</v>
      </c>
      <c r="AW271" s="1">
        <f>IF(OR(CNGE_2026_M4_Secc1!DE94=0,CNGE_2026_M4_Secc1!DE94=1),IF(OR($AL272=13,BV$222=1),3,4),0)</f>
        <v>3</v>
      </c>
      <c r="AX271" s="1">
        <f>IF(OR(CNGE_2026_M4_Secc1!DF94=0,CNGE_2026_M4_Secc1!DF94=1),IF(OR($AL272=13,BW$222=1),3,4),0)</f>
        <v>3</v>
      </c>
      <c r="AY271" s="1">
        <f>IF(OR(CNGE_2026_M4_Secc1!DG94=0,CNGE_2026_M4_Secc1!DG94=1),IF(OR($AL272=13,BX$222=1),3,4),0)</f>
        <v>3</v>
      </c>
      <c r="AZ271" s="1">
        <f>IF(OR(CNGE_2026_M4_Secc1!DH94=0,CNGE_2026_M4_Secc1!DH94=1),IF(OR($AL272=13,BY$222=1),3,4),0)</f>
        <v>3</v>
      </c>
      <c r="BA271" s="1">
        <f>IF(OR(CNGE_2026_M4_Secc1!DI94=0,CNGE_2026_M4_Secc1!DI94=1),IF(OR($AL272=13,BZ$222=1),3,4),0)</f>
        <v>3</v>
      </c>
      <c r="BB271" s="1">
        <f t="shared" si="59"/>
        <v>36</v>
      </c>
      <c r="BC271" s="1">
        <f>IF(OR(CNGE_2026_M4_Secc1!CX94=0,CNGE_2026_M4_Secc1!CX94=1),IF(COUNTA(O272:R272)=0,0,1),0)</f>
        <v>0</v>
      </c>
      <c r="BD271" s="1">
        <f>IF(OR(CNGE_2026_M4_Secc1!CY94=0,CNGE_2026_M4_Secc1!CY94=1),IF(COUNTA(S272:V272)=0,0,1),0)</f>
        <v>0</v>
      </c>
      <c r="BE271" s="1">
        <f>IF(OR(CNGE_2026_M4_Secc1!CZ94=0,CNGE_2026_M4_Secc1!CZ94=1),IF(COUNTA(W272:Z272)=0,0,1),0)</f>
        <v>0</v>
      </c>
      <c r="BF271" s="1">
        <f>IF(OR(CNGE_2026_M4_Secc1!DA94=0,CNGE_2026_M4_Secc1!DA94=1),IF(COUNTA(AA272:AD272)=0,0,1),0)</f>
        <v>0</v>
      </c>
      <c r="BG271" s="1">
        <f>IF(OR(CNGE_2026_M4_Secc1!DB94=0,CNGE_2026_M4_Secc1!DB94=1),IF(COUNTA(O341:R341)=0,0,1),0)</f>
        <v>0</v>
      </c>
      <c r="BH271" s="1">
        <f>IF(OR(CNGE_2026_M4_Secc1!DC94=0,CNGE_2026_M4_Secc1!DC94=1),IF(COUNTA(S341:V341)=0,0,1),0)</f>
        <v>0</v>
      </c>
      <c r="BI271" s="1">
        <f>IF(OR(CNGE_2026_M4_Secc1!DD94=0,CNGE_2026_M4_Secc1!DD94=1),IF(COUNTA(W341:Z341)=0,0,1),0)</f>
        <v>0</v>
      </c>
      <c r="BJ271" s="1">
        <f>IF(OR(CNGE_2026_M4_Secc1!DE94=0,CNGE_2026_M4_Secc1!DE94=1),IF(COUNTA(AA341:AD341)=0,0,1),0)</f>
        <v>0</v>
      </c>
      <c r="BK271" s="1">
        <f>IF(OR(CNGE_2026_M4_Secc1!DF94=0,CNGE_2026_M4_Secc1!DF94=1),IF(COUNTA(O410:R410)=0,0,1),0)</f>
        <v>0</v>
      </c>
      <c r="BL271" s="1">
        <f>IF(OR(CNGE_2026_M4_Secc1!DG94=0,CNGE_2026_M4_Secc1!DG94=1),IF(COUNTA(S410:V410)=0,0,1),0)</f>
        <v>0</v>
      </c>
      <c r="BM271" s="1">
        <f>IF(OR(CNGE_2026_M4_Secc1!DH94=0,CNGE_2026_M4_Secc1!DH94=1),IF(COUNTA(W410:Z410)=0,0,1),0)</f>
        <v>0</v>
      </c>
      <c r="BN271" s="1">
        <f>IF(OR(CNGE_2026_M4_Secc1!DI94=0,CNGE_2026_M4_Secc1!DI94=1),IF(COUNTA(AA410:AD410)=0,0,1),0)</f>
        <v>0</v>
      </c>
      <c r="CA271" s="31">
        <f t="shared" si="78"/>
        <v>0</v>
      </c>
      <c r="CB271" s="31">
        <f t="shared" si="61"/>
        <v>0</v>
      </c>
      <c r="CC271" s="31">
        <f t="shared" si="62"/>
        <v>0</v>
      </c>
      <c r="CD271" s="31">
        <f t="shared" si="17"/>
        <v>0</v>
      </c>
      <c r="CE271" s="31">
        <f t="shared" si="18"/>
        <v>0</v>
      </c>
      <c r="CF271" s="31">
        <f t="shared" si="79"/>
        <v>0</v>
      </c>
      <c r="CG271" s="31">
        <f t="shared" si="80"/>
        <v>0</v>
      </c>
      <c r="CH271" s="31">
        <f t="shared" si="81"/>
        <v>0</v>
      </c>
      <c r="CI271" s="31">
        <f t="shared" si="82"/>
        <v>0</v>
      </c>
      <c r="CJ271" s="31">
        <f t="shared" si="83"/>
        <v>0</v>
      </c>
      <c r="CK271" s="31">
        <f t="shared" si="84"/>
        <v>0</v>
      </c>
      <c r="CL271" s="31">
        <f t="shared" si="85"/>
        <v>0</v>
      </c>
      <c r="CM271" s="31">
        <f t="shared" si="86"/>
        <v>0</v>
      </c>
      <c r="CN271" s="31">
        <f t="shared" si="87"/>
        <v>0</v>
      </c>
      <c r="CO271" s="31">
        <f t="shared" si="64"/>
        <v>0</v>
      </c>
      <c r="CP271" s="31">
        <f t="shared" si="65"/>
        <v>0</v>
      </c>
      <c r="CQ271" s="31">
        <f t="shared" si="27"/>
        <v>0</v>
      </c>
      <c r="CR271" s="31">
        <f t="shared" si="28"/>
        <v>0</v>
      </c>
      <c r="CS271" s="31">
        <f t="shared" si="88"/>
        <v>0</v>
      </c>
      <c r="CT271" s="31">
        <f t="shared" si="89"/>
        <v>0</v>
      </c>
      <c r="CU271" s="31">
        <f t="shared" si="90"/>
        <v>0</v>
      </c>
      <c r="CV271" s="31">
        <f t="shared" si="91"/>
        <v>0</v>
      </c>
      <c r="CW271" s="31">
        <f t="shared" si="92"/>
        <v>0</v>
      </c>
      <c r="CX271" s="31">
        <f t="shared" si="93"/>
        <v>0</v>
      </c>
      <c r="CY271" s="31">
        <f t="shared" si="94"/>
        <v>0</v>
      </c>
      <c r="CZ271" s="31">
        <f t="shared" si="95"/>
        <v>0</v>
      </c>
      <c r="DA271" s="31">
        <f t="shared" si="96"/>
        <v>0</v>
      </c>
      <c r="DB271" s="31">
        <f t="shared" si="67"/>
        <v>0</v>
      </c>
      <c r="DC271" s="31">
        <f t="shared" si="68"/>
        <v>0</v>
      </c>
      <c r="DD271" s="31">
        <f t="shared" si="37"/>
        <v>0</v>
      </c>
      <c r="DE271" s="31">
        <f t="shared" si="38"/>
        <v>0</v>
      </c>
      <c r="DF271" s="31">
        <f t="shared" si="97"/>
        <v>0</v>
      </c>
      <c r="DG271" s="31">
        <f t="shared" si="98"/>
        <v>0</v>
      </c>
      <c r="DH271" s="31">
        <f t="shared" si="99"/>
        <v>0</v>
      </c>
      <c r="DI271" s="31">
        <f t="shared" si="100"/>
        <v>0</v>
      </c>
      <c r="DJ271" s="31">
        <f t="shared" si="101"/>
        <v>0</v>
      </c>
      <c r="DK271" s="31">
        <f t="shared" si="102"/>
        <v>0</v>
      </c>
      <c r="DL271" s="31">
        <f t="shared" si="103"/>
        <v>0</v>
      </c>
      <c r="DM271" s="31">
        <f t="shared" si="104"/>
        <v>0</v>
      </c>
      <c r="DN271" s="31">
        <f t="shared" si="105"/>
        <v>0</v>
      </c>
      <c r="DO271" s="31">
        <f t="shared" si="70"/>
        <v>0</v>
      </c>
      <c r="DP271" s="31">
        <f t="shared" si="71"/>
        <v>0</v>
      </c>
      <c r="DQ271" s="31">
        <f t="shared" si="47"/>
        <v>0</v>
      </c>
      <c r="DR271" s="31">
        <f t="shared" si="48"/>
        <v>0</v>
      </c>
      <c r="DS271" s="31">
        <f t="shared" si="106"/>
        <v>0</v>
      </c>
      <c r="DT271" s="31">
        <f t="shared" si="107"/>
        <v>0</v>
      </c>
      <c r="DU271" s="31">
        <f t="shared" si="108"/>
        <v>0</v>
      </c>
      <c r="DV271" s="31">
        <f t="shared" si="109"/>
        <v>0</v>
      </c>
      <c r="DW271" s="31">
        <f t="shared" si="110"/>
        <v>0</v>
      </c>
      <c r="DX271" s="31">
        <f t="shared" si="111"/>
        <v>0</v>
      </c>
      <c r="DY271" s="31">
        <f t="shared" si="112"/>
        <v>0</v>
      </c>
      <c r="DZ271" s="31">
        <f t="shared" si="113"/>
        <v>0</v>
      </c>
      <c r="EB271" s="1">
        <f t="shared" si="114"/>
        <v>0</v>
      </c>
      <c r="EF271"/>
      <c r="EG271"/>
      <c r="EH271"/>
      <c r="EI271"/>
      <c r="EJ271"/>
      <c r="EK271"/>
      <c r="EL271"/>
      <c r="EM271"/>
      <c r="EN271"/>
      <c r="EO271"/>
      <c r="EP271"/>
      <c r="EQ271"/>
      <c r="ER271"/>
      <c r="ES271"/>
      <c r="ET271"/>
      <c r="EU271"/>
      <c r="EV271"/>
      <c r="EW271"/>
      <c r="EX271"/>
      <c r="EY271"/>
    </row>
    <row r="272" spans="1:155" ht="15" customHeight="1">
      <c r="A272" s="25"/>
      <c r="B272" s="52"/>
      <c r="C272" s="55" t="s">
        <v>5184</v>
      </c>
      <c r="D272" s="817" t="str">
        <f>IF(CNGE_2026_M4_Secc1!D94="","",CNGE_2026_M4_Secc1!D94)</f>
        <v/>
      </c>
      <c r="E272" s="757"/>
      <c r="F272" s="757"/>
      <c r="G272" s="757"/>
      <c r="H272" s="757"/>
      <c r="I272" s="757"/>
      <c r="J272" s="758"/>
      <c r="K272" s="439"/>
      <c r="L272" s="439"/>
      <c r="M272" s="439"/>
      <c r="N272" s="439"/>
      <c r="O272" s="439"/>
      <c r="P272" s="439"/>
      <c r="Q272" s="439"/>
      <c r="R272" s="439"/>
      <c r="S272" s="439"/>
      <c r="T272" s="439"/>
      <c r="U272" s="439"/>
      <c r="V272" s="439"/>
      <c r="W272" s="439"/>
      <c r="X272" s="439"/>
      <c r="Y272" s="439"/>
      <c r="Z272" s="439"/>
      <c r="AA272" s="439"/>
      <c r="AB272" s="439"/>
      <c r="AC272" s="439"/>
      <c r="AD272" s="439"/>
      <c r="AG272" s="1">
        <f>IF(AND(CNGE_2026_M4_Secc1!$N94&lt;&gt;1,CNGE_2026_M4_Secc1!$N94&lt;&gt;""),IF(SUM(COUNTBLANK(D272:AD272),COUNTBLANK(O341:AD341),COUNTBLANK(O410:AD410))&lt;=(AK272+6),0,1),0)</f>
        <v>0</v>
      </c>
      <c r="AH272" s="176">
        <f t="shared" si="57"/>
        <v>0</v>
      </c>
      <c r="AI272" s="177" t="str">
        <f>IF(AH272=0,"",
IF(SUM($AH$220:AH272)=1,AJ272,
IF($AH$282&gt;SUM($AH$220:AH272),_xlfn.CONCAT(", ",AJ272),
IF($AH$282=SUM($AH$220:AH272),_xlfn.CONCAT(" y ",AJ272)))))</f>
        <v/>
      </c>
      <c r="AJ272" s="55">
        <v>52</v>
      </c>
      <c r="AK272" s="1">
        <f t="shared" si="73"/>
        <v>52</v>
      </c>
      <c r="AL272" s="1">
        <f t="shared" si="76"/>
        <v>13</v>
      </c>
      <c r="AM272" s="1">
        <f t="shared" si="75"/>
        <v>0</v>
      </c>
      <c r="AN272" s="1">
        <f>IF(OR(CNGE_2026_M4_Secc1!$N94=1,CNGE_2026_M4_Secc1!$N94=""),IF(COUNTA(K272:AD272,O341:AD341,O410:AD410)=0,0,1),0)</f>
        <v>0</v>
      </c>
      <c r="AO272" s="1">
        <f t="shared" si="77"/>
        <v>0</v>
      </c>
      <c r="AP272" s="1">
        <f>IF(OR(CNGE_2026_M4_Secc1!CX95=0,CNGE_2026_M4_Secc1!CX95=1),IF(OR($AL273=13,BO$222=1),3,4),0)</f>
        <v>3</v>
      </c>
      <c r="AQ272" s="1">
        <f>IF(OR(CNGE_2026_M4_Secc1!CY95=0,CNGE_2026_M4_Secc1!CY95=1),IF(OR($AL273=13,BP$222=1),3,4),0)</f>
        <v>3</v>
      </c>
      <c r="AR272" s="1">
        <f>IF(OR(CNGE_2026_M4_Secc1!CZ95=0,CNGE_2026_M4_Secc1!CZ95=1),IF(OR($AL273=13,BQ$222=1),3,4),0)</f>
        <v>3</v>
      </c>
      <c r="AS272" s="1">
        <f>IF(OR(CNGE_2026_M4_Secc1!DA95=0,CNGE_2026_M4_Secc1!DA95=1),IF(OR($AL273=13,BR$222=1),3,4),0)</f>
        <v>3</v>
      </c>
      <c r="AT272" s="1">
        <f>IF(OR(CNGE_2026_M4_Secc1!DB95=0,CNGE_2026_M4_Secc1!DB95=1),IF(OR($AL273=13,BS$222=1),3,4),0)</f>
        <v>3</v>
      </c>
      <c r="AU272" s="1">
        <f>IF(OR(CNGE_2026_M4_Secc1!DC95=0,CNGE_2026_M4_Secc1!DC95=1),IF(OR($AL273=13,BT$222=1),3,4),0)</f>
        <v>3</v>
      </c>
      <c r="AV272" s="1">
        <f>IF(OR(CNGE_2026_M4_Secc1!DD95=0,CNGE_2026_M4_Secc1!DD95=1),IF(OR($AL273=13,BU$222=1),3,4),0)</f>
        <v>3</v>
      </c>
      <c r="AW272" s="1">
        <f>IF(OR(CNGE_2026_M4_Secc1!DE95=0,CNGE_2026_M4_Secc1!DE95=1),IF(OR($AL273=13,BV$222=1),3,4),0)</f>
        <v>3</v>
      </c>
      <c r="AX272" s="1">
        <f>IF(OR(CNGE_2026_M4_Secc1!DF95=0,CNGE_2026_M4_Secc1!DF95=1),IF(OR($AL273=13,BW$222=1),3,4),0)</f>
        <v>3</v>
      </c>
      <c r="AY272" s="1">
        <f>IF(OR(CNGE_2026_M4_Secc1!DG95=0,CNGE_2026_M4_Secc1!DG95=1),IF(OR($AL273=13,BX$222=1),3,4),0)</f>
        <v>3</v>
      </c>
      <c r="AZ272" s="1">
        <f>IF(OR(CNGE_2026_M4_Secc1!DH95=0,CNGE_2026_M4_Secc1!DH95=1),IF(OR($AL273=13,BY$222=1),3,4),0)</f>
        <v>3</v>
      </c>
      <c r="BA272" s="1">
        <f>IF(OR(CNGE_2026_M4_Secc1!DI95=0,CNGE_2026_M4_Secc1!DI95=1),IF(OR($AL273=13,BZ$222=1),3,4),0)</f>
        <v>3</v>
      </c>
      <c r="BB272" s="1">
        <f t="shared" si="59"/>
        <v>36</v>
      </c>
      <c r="BC272" s="1">
        <f>IF(OR(CNGE_2026_M4_Secc1!CX95=0,CNGE_2026_M4_Secc1!CX95=1),IF(COUNTA(O273:R273)=0,0,1),0)</f>
        <v>0</v>
      </c>
      <c r="BD272" s="1">
        <f>IF(OR(CNGE_2026_M4_Secc1!CY95=0,CNGE_2026_M4_Secc1!CY95=1),IF(COUNTA(S273:V273)=0,0,1),0)</f>
        <v>0</v>
      </c>
      <c r="BE272" s="1">
        <f>IF(OR(CNGE_2026_M4_Secc1!CZ95=0,CNGE_2026_M4_Secc1!CZ95=1),IF(COUNTA(W273:Z273)=0,0,1),0)</f>
        <v>0</v>
      </c>
      <c r="BF272" s="1">
        <f>IF(OR(CNGE_2026_M4_Secc1!DA95=0,CNGE_2026_M4_Secc1!DA95=1),IF(COUNTA(AA273:AD273)=0,0,1),0)</f>
        <v>0</v>
      </c>
      <c r="BG272" s="1">
        <f>IF(OR(CNGE_2026_M4_Secc1!DB95=0,CNGE_2026_M4_Secc1!DB95=1),IF(COUNTA(O342:R342)=0,0,1),0)</f>
        <v>0</v>
      </c>
      <c r="BH272" s="1">
        <f>IF(OR(CNGE_2026_M4_Secc1!DC95=0,CNGE_2026_M4_Secc1!DC95=1),IF(COUNTA(S342:V342)=0,0,1),0)</f>
        <v>0</v>
      </c>
      <c r="BI272" s="1">
        <f>IF(OR(CNGE_2026_M4_Secc1!DD95=0,CNGE_2026_M4_Secc1!DD95=1),IF(COUNTA(W342:Z342)=0,0,1),0)</f>
        <v>0</v>
      </c>
      <c r="BJ272" s="1">
        <f>IF(OR(CNGE_2026_M4_Secc1!DE95=0,CNGE_2026_M4_Secc1!DE95=1),IF(COUNTA(AA342:AD342)=0,0,1),0)</f>
        <v>0</v>
      </c>
      <c r="BK272" s="1">
        <f>IF(OR(CNGE_2026_M4_Secc1!DF95=0,CNGE_2026_M4_Secc1!DF95=1),IF(COUNTA(O411:R411)=0,0,1),0)</f>
        <v>0</v>
      </c>
      <c r="BL272" s="1">
        <f>IF(OR(CNGE_2026_M4_Secc1!DG95=0,CNGE_2026_M4_Secc1!DG95=1),IF(COUNTA(S411:V411)=0,0,1),0)</f>
        <v>0</v>
      </c>
      <c r="BM272" s="1">
        <f>IF(OR(CNGE_2026_M4_Secc1!DH95=0,CNGE_2026_M4_Secc1!DH95=1),IF(COUNTA(W411:Z411)=0,0,1),0)</f>
        <v>0</v>
      </c>
      <c r="BN272" s="1">
        <f>IF(OR(CNGE_2026_M4_Secc1!DI95=0,CNGE_2026_M4_Secc1!DI95=1),IF(COUNTA(AA411:AD411)=0,0,1),0)</f>
        <v>0</v>
      </c>
      <c r="CA272" s="31">
        <f t="shared" si="78"/>
        <v>0</v>
      </c>
      <c r="CB272" s="31">
        <f t="shared" si="61"/>
        <v>0</v>
      </c>
      <c r="CC272" s="31">
        <f t="shared" si="62"/>
        <v>0</v>
      </c>
      <c r="CD272" s="31">
        <f t="shared" si="17"/>
        <v>0</v>
      </c>
      <c r="CE272" s="31">
        <f t="shared" si="18"/>
        <v>0</v>
      </c>
      <c r="CF272" s="31">
        <f t="shared" si="79"/>
        <v>0</v>
      </c>
      <c r="CG272" s="31">
        <f t="shared" si="80"/>
        <v>0</v>
      </c>
      <c r="CH272" s="31">
        <f t="shared" si="81"/>
        <v>0</v>
      </c>
      <c r="CI272" s="31">
        <f t="shared" si="82"/>
        <v>0</v>
      </c>
      <c r="CJ272" s="31">
        <f t="shared" si="83"/>
        <v>0</v>
      </c>
      <c r="CK272" s="31">
        <f t="shared" si="84"/>
        <v>0</v>
      </c>
      <c r="CL272" s="31">
        <f t="shared" si="85"/>
        <v>0</v>
      </c>
      <c r="CM272" s="31">
        <f t="shared" si="86"/>
        <v>0</v>
      </c>
      <c r="CN272" s="31">
        <f t="shared" si="87"/>
        <v>0</v>
      </c>
      <c r="CO272" s="31">
        <f t="shared" si="64"/>
        <v>0</v>
      </c>
      <c r="CP272" s="31">
        <f t="shared" si="65"/>
        <v>0</v>
      </c>
      <c r="CQ272" s="31">
        <f t="shared" si="27"/>
        <v>0</v>
      </c>
      <c r="CR272" s="31">
        <f t="shared" si="28"/>
        <v>0</v>
      </c>
      <c r="CS272" s="31">
        <f t="shared" si="88"/>
        <v>0</v>
      </c>
      <c r="CT272" s="31">
        <f t="shared" si="89"/>
        <v>0</v>
      </c>
      <c r="CU272" s="31">
        <f t="shared" si="90"/>
        <v>0</v>
      </c>
      <c r="CV272" s="31">
        <f t="shared" si="91"/>
        <v>0</v>
      </c>
      <c r="CW272" s="31">
        <f t="shared" si="92"/>
        <v>0</v>
      </c>
      <c r="CX272" s="31">
        <f t="shared" si="93"/>
        <v>0</v>
      </c>
      <c r="CY272" s="31">
        <f t="shared" si="94"/>
        <v>0</v>
      </c>
      <c r="CZ272" s="31">
        <f t="shared" si="95"/>
        <v>0</v>
      </c>
      <c r="DA272" s="31">
        <f t="shared" si="96"/>
        <v>0</v>
      </c>
      <c r="DB272" s="31">
        <f t="shared" si="67"/>
        <v>0</v>
      </c>
      <c r="DC272" s="31">
        <f t="shared" si="68"/>
        <v>0</v>
      </c>
      <c r="DD272" s="31">
        <f t="shared" si="37"/>
        <v>0</v>
      </c>
      <c r="DE272" s="31">
        <f t="shared" si="38"/>
        <v>0</v>
      </c>
      <c r="DF272" s="31">
        <f t="shared" si="97"/>
        <v>0</v>
      </c>
      <c r="DG272" s="31">
        <f t="shared" si="98"/>
        <v>0</v>
      </c>
      <c r="DH272" s="31">
        <f t="shared" si="99"/>
        <v>0</v>
      </c>
      <c r="DI272" s="31">
        <f t="shared" si="100"/>
        <v>0</v>
      </c>
      <c r="DJ272" s="31">
        <f t="shared" si="101"/>
        <v>0</v>
      </c>
      <c r="DK272" s="31">
        <f t="shared" si="102"/>
        <v>0</v>
      </c>
      <c r="DL272" s="31">
        <f t="shared" si="103"/>
        <v>0</v>
      </c>
      <c r="DM272" s="31">
        <f t="shared" si="104"/>
        <v>0</v>
      </c>
      <c r="DN272" s="31">
        <f t="shared" si="105"/>
        <v>0</v>
      </c>
      <c r="DO272" s="31">
        <f t="shared" si="70"/>
        <v>0</v>
      </c>
      <c r="DP272" s="31">
        <f t="shared" si="71"/>
        <v>0</v>
      </c>
      <c r="DQ272" s="31">
        <f t="shared" si="47"/>
        <v>0</v>
      </c>
      <c r="DR272" s="31">
        <f t="shared" si="48"/>
        <v>0</v>
      </c>
      <c r="DS272" s="31">
        <f t="shared" si="106"/>
        <v>0</v>
      </c>
      <c r="DT272" s="31">
        <f t="shared" si="107"/>
        <v>0</v>
      </c>
      <c r="DU272" s="31">
        <f t="shared" si="108"/>
        <v>0</v>
      </c>
      <c r="DV272" s="31">
        <f t="shared" si="109"/>
        <v>0</v>
      </c>
      <c r="DW272" s="31">
        <f t="shared" si="110"/>
        <v>0</v>
      </c>
      <c r="DX272" s="31">
        <f t="shared" si="111"/>
        <v>0</v>
      </c>
      <c r="DY272" s="31">
        <f t="shared" si="112"/>
        <v>0</v>
      </c>
      <c r="DZ272" s="31">
        <f t="shared" si="113"/>
        <v>0</v>
      </c>
      <c r="EB272" s="1">
        <f t="shared" si="114"/>
        <v>0</v>
      </c>
      <c r="EF272"/>
      <c r="EG272"/>
      <c r="EH272"/>
      <c r="EI272"/>
      <c r="EJ272"/>
      <c r="EK272"/>
      <c r="EL272"/>
      <c r="EM272"/>
      <c r="EN272"/>
      <c r="EO272"/>
      <c r="EP272"/>
      <c r="EQ272"/>
      <c r="ER272"/>
      <c r="ES272"/>
      <c r="ET272"/>
      <c r="EU272"/>
      <c r="EV272"/>
      <c r="EW272"/>
      <c r="EX272"/>
      <c r="EY272"/>
    </row>
    <row r="273" spans="1:155" ht="15" customHeight="1">
      <c r="A273" s="25"/>
      <c r="B273" s="52"/>
      <c r="C273" s="55" t="s">
        <v>5186</v>
      </c>
      <c r="D273" s="817" t="str">
        <f>IF(CNGE_2026_M4_Secc1!D95="","",CNGE_2026_M4_Secc1!D95)</f>
        <v/>
      </c>
      <c r="E273" s="757"/>
      <c r="F273" s="757"/>
      <c r="G273" s="757"/>
      <c r="H273" s="757"/>
      <c r="I273" s="757"/>
      <c r="J273" s="758"/>
      <c r="K273" s="439"/>
      <c r="L273" s="439"/>
      <c r="M273" s="439"/>
      <c r="N273" s="439"/>
      <c r="O273" s="439"/>
      <c r="P273" s="439"/>
      <c r="Q273" s="439"/>
      <c r="R273" s="439"/>
      <c r="S273" s="439"/>
      <c r="T273" s="439"/>
      <c r="U273" s="439"/>
      <c r="V273" s="439"/>
      <c r="W273" s="439"/>
      <c r="X273" s="439"/>
      <c r="Y273" s="439"/>
      <c r="Z273" s="439"/>
      <c r="AA273" s="439"/>
      <c r="AB273" s="439"/>
      <c r="AC273" s="439"/>
      <c r="AD273" s="439"/>
      <c r="AG273" s="1">
        <f>IF(AND(CNGE_2026_M4_Secc1!$N95&lt;&gt;1,CNGE_2026_M4_Secc1!$N95&lt;&gt;""),IF(SUM(COUNTBLANK(D273:AD273),COUNTBLANK(O342:AD342),COUNTBLANK(O411:AD411))&lt;=(AK273+6),0,1),0)</f>
        <v>0</v>
      </c>
      <c r="AH273" s="176">
        <f t="shared" si="57"/>
        <v>0</v>
      </c>
      <c r="AI273" s="177" t="str">
        <f>IF(AH273=0,"",
IF(SUM($AH$220:AH273)=1,AJ273,
IF($AH$282&gt;SUM($AH$220:AH273),_xlfn.CONCAT(", ",AJ273),
IF($AH$282=SUM($AH$220:AH273),_xlfn.CONCAT(" y ",AJ273)))))</f>
        <v/>
      </c>
      <c r="AJ273" s="55">
        <v>53</v>
      </c>
      <c r="AK273" s="1">
        <f t="shared" si="73"/>
        <v>52</v>
      </c>
      <c r="AL273" s="1">
        <f t="shared" si="76"/>
        <v>13</v>
      </c>
      <c r="AM273" s="1">
        <f t="shared" si="75"/>
        <v>0</v>
      </c>
      <c r="AN273" s="1">
        <f>IF(OR(CNGE_2026_M4_Secc1!$N95=1,CNGE_2026_M4_Secc1!$N95=""),IF(COUNTA(K273:AD273,O342:AD342,O411:AD411)=0,0,1),0)</f>
        <v>0</v>
      </c>
      <c r="AO273" s="1">
        <f t="shared" si="77"/>
        <v>0</v>
      </c>
      <c r="AP273" s="1">
        <f>IF(OR(CNGE_2026_M4_Secc1!CX96=0,CNGE_2026_M4_Secc1!CX96=1),IF(OR($AL274=13,BO$222=1),3,4),0)</f>
        <v>3</v>
      </c>
      <c r="AQ273" s="1">
        <f>IF(OR(CNGE_2026_M4_Secc1!CY96=0,CNGE_2026_M4_Secc1!CY96=1),IF(OR($AL274=13,BP$222=1),3,4),0)</f>
        <v>3</v>
      </c>
      <c r="AR273" s="1">
        <f>IF(OR(CNGE_2026_M4_Secc1!CZ96=0,CNGE_2026_M4_Secc1!CZ96=1),IF(OR($AL274=13,BQ$222=1),3,4),0)</f>
        <v>3</v>
      </c>
      <c r="AS273" s="1">
        <f>IF(OR(CNGE_2026_M4_Secc1!DA96=0,CNGE_2026_M4_Secc1!DA96=1),IF(OR($AL274=13,BR$222=1),3,4),0)</f>
        <v>3</v>
      </c>
      <c r="AT273" s="1">
        <f>IF(OR(CNGE_2026_M4_Secc1!DB96=0,CNGE_2026_M4_Secc1!DB96=1),IF(OR($AL274=13,BS$222=1),3,4),0)</f>
        <v>3</v>
      </c>
      <c r="AU273" s="1">
        <f>IF(OR(CNGE_2026_M4_Secc1!DC96=0,CNGE_2026_M4_Secc1!DC96=1),IF(OR($AL274=13,BT$222=1),3,4),0)</f>
        <v>3</v>
      </c>
      <c r="AV273" s="1">
        <f>IF(OR(CNGE_2026_M4_Secc1!DD96=0,CNGE_2026_M4_Secc1!DD96=1),IF(OR($AL274=13,BU$222=1),3,4),0)</f>
        <v>3</v>
      </c>
      <c r="AW273" s="1">
        <f>IF(OR(CNGE_2026_M4_Secc1!DE96=0,CNGE_2026_M4_Secc1!DE96=1),IF(OR($AL274=13,BV$222=1),3,4),0)</f>
        <v>3</v>
      </c>
      <c r="AX273" s="1">
        <f>IF(OR(CNGE_2026_M4_Secc1!DF96=0,CNGE_2026_M4_Secc1!DF96=1),IF(OR($AL274=13,BW$222=1),3,4),0)</f>
        <v>3</v>
      </c>
      <c r="AY273" s="1">
        <f>IF(OR(CNGE_2026_M4_Secc1!DG96=0,CNGE_2026_M4_Secc1!DG96=1),IF(OR($AL274=13,BX$222=1),3,4),0)</f>
        <v>3</v>
      </c>
      <c r="AZ273" s="1">
        <f>IF(OR(CNGE_2026_M4_Secc1!DH96=0,CNGE_2026_M4_Secc1!DH96=1),IF(OR($AL274=13,BY$222=1),3,4),0)</f>
        <v>3</v>
      </c>
      <c r="BA273" s="1">
        <f>IF(OR(CNGE_2026_M4_Secc1!DI96=0,CNGE_2026_M4_Secc1!DI96=1),IF(OR($AL274=13,BZ$222=1),3,4),0)</f>
        <v>3</v>
      </c>
      <c r="BB273" s="1">
        <f t="shared" si="59"/>
        <v>36</v>
      </c>
      <c r="BC273" s="1">
        <f>IF(OR(CNGE_2026_M4_Secc1!CX96=0,CNGE_2026_M4_Secc1!CX96=1),IF(COUNTA(O274:R274)=0,0,1),0)</f>
        <v>0</v>
      </c>
      <c r="BD273" s="1">
        <f>IF(OR(CNGE_2026_M4_Secc1!CY96=0,CNGE_2026_M4_Secc1!CY96=1),IF(COUNTA(S274:V274)=0,0,1),0)</f>
        <v>0</v>
      </c>
      <c r="BE273" s="1">
        <f>IF(OR(CNGE_2026_M4_Secc1!CZ96=0,CNGE_2026_M4_Secc1!CZ96=1),IF(COUNTA(W274:Z274)=0,0,1),0)</f>
        <v>0</v>
      </c>
      <c r="BF273" s="1">
        <f>IF(OR(CNGE_2026_M4_Secc1!DA96=0,CNGE_2026_M4_Secc1!DA96=1),IF(COUNTA(AA274:AD274)=0,0,1),0)</f>
        <v>0</v>
      </c>
      <c r="BG273" s="1">
        <f>IF(OR(CNGE_2026_M4_Secc1!DB96=0,CNGE_2026_M4_Secc1!DB96=1),IF(COUNTA(O343:R343)=0,0,1),0)</f>
        <v>0</v>
      </c>
      <c r="BH273" s="1">
        <f>IF(OR(CNGE_2026_M4_Secc1!DC96=0,CNGE_2026_M4_Secc1!DC96=1),IF(COUNTA(S343:V343)=0,0,1),0)</f>
        <v>0</v>
      </c>
      <c r="BI273" s="1">
        <f>IF(OR(CNGE_2026_M4_Secc1!DD96=0,CNGE_2026_M4_Secc1!DD96=1),IF(COUNTA(W343:Z343)=0,0,1),0)</f>
        <v>0</v>
      </c>
      <c r="BJ273" s="1">
        <f>IF(OR(CNGE_2026_M4_Secc1!DE96=0,CNGE_2026_M4_Secc1!DE96=1),IF(COUNTA(AA343:AD343)=0,0,1),0)</f>
        <v>0</v>
      </c>
      <c r="BK273" s="1">
        <f>IF(OR(CNGE_2026_M4_Secc1!DF96=0,CNGE_2026_M4_Secc1!DF96=1),IF(COUNTA(O412:R412)=0,0,1),0)</f>
        <v>0</v>
      </c>
      <c r="BL273" s="1">
        <f>IF(OR(CNGE_2026_M4_Secc1!DG96=0,CNGE_2026_M4_Secc1!DG96=1),IF(COUNTA(S412:V412)=0,0,1),0)</f>
        <v>0</v>
      </c>
      <c r="BM273" s="1">
        <f>IF(OR(CNGE_2026_M4_Secc1!DH96=0,CNGE_2026_M4_Secc1!DH96=1),IF(COUNTA(W412:Z412)=0,0,1),0)</f>
        <v>0</v>
      </c>
      <c r="BN273" s="1">
        <f>IF(OR(CNGE_2026_M4_Secc1!DI96=0,CNGE_2026_M4_Secc1!DI96=1),IF(COUNTA(AA412:AD412)=0,0,1),0)</f>
        <v>0</v>
      </c>
      <c r="CA273" s="31">
        <f t="shared" si="78"/>
        <v>0</v>
      </c>
      <c r="CB273" s="31">
        <f t="shared" si="61"/>
        <v>0</v>
      </c>
      <c r="CC273" s="31">
        <f t="shared" si="62"/>
        <v>0</v>
      </c>
      <c r="CD273" s="31">
        <f t="shared" si="17"/>
        <v>0</v>
      </c>
      <c r="CE273" s="31">
        <f t="shared" si="18"/>
        <v>0</v>
      </c>
      <c r="CF273" s="31">
        <f t="shared" si="79"/>
        <v>0</v>
      </c>
      <c r="CG273" s="31">
        <f t="shared" si="80"/>
        <v>0</v>
      </c>
      <c r="CH273" s="31">
        <f t="shared" si="81"/>
        <v>0</v>
      </c>
      <c r="CI273" s="31">
        <f t="shared" si="82"/>
        <v>0</v>
      </c>
      <c r="CJ273" s="31">
        <f t="shared" si="83"/>
        <v>0</v>
      </c>
      <c r="CK273" s="31">
        <f t="shared" si="84"/>
        <v>0</v>
      </c>
      <c r="CL273" s="31">
        <f t="shared" si="85"/>
        <v>0</v>
      </c>
      <c r="CM273" s="31">
        <f t="shared" si="86"/>
        <v>0</v>
      </c>
      <c r="CN273" s="31">
        <f t="shared" si="87"/>
        <v>0</v>
      </c>
      <c r="CO273" s="31">
        <f t="shared" si="64"/>
        <v>0</v>
      </c>
      <c r="CP273" s="31">
        <f t="shared" si="65"/>
        <v>0</v>
      </c>
      <c r="CQ273" s="31">
        <f t="shared" si="27"/>
        <v>0</v>
      </c>
      <c r="CR273" s="31">
        <f t="shared" si="28"/>
        <v>0</v>
      </c>
      <c r="CS273" s="31">
        <f t="shared" si="88"/>
        <v>0</v>
      </c>
      <c r="CT273" s="31">
        <f t="shared" si="89"/>
        <v>0</v>
      </c>
      <c r="CU273" s="31">
        <f t="shared" si="90"/>
        <v>0</v>
      </c>
      <c r="CV273" s="31">
        <f t="shared" si="91"/>
        <v>0</v>
      </c>
      <c r="CW273" s="31">
        <f t="shared" si="92"/>
        <v>0</v>
      </c>
      <c r="CX273" s="31">
        <f t="shared" si="93"/>
        <v>0</v>
      </c>
      <c r="CY273" s="31">
        <f t="shared" si="94"/>
        <v>0</v>
      </c>
      <c r="CZ273" s="31">
        <f t="shared" si="95"/>
        <v>0</v>
      </c>
      <c r="DA273" s="31">
        <f t="shared" si="96"/>
        <v>0</v>
      </c>
      <c r="DB273" s="31">
        <f t="shared" si="67"/>
        <v>0</v>
      </c>
      <c r="DC273" s="31">
        <f t="shared" si="68"/>
        <v>0</v>
      </c>
      <c r="DD273" s="31">
        <f t="shared" si="37"/>
        <v>0</v>
      </c>
      <c r="DE273" s="31">
        <f t="shared" si="38"/>
        <v>0</v>
      </c>
      <c r="DF273" s="31">
        <f t="shared" si="97"/>
        <v>0</v>
      </c>
      <c r="DG273" s="31">
        <f t="shared" si="98"/>
        <v>0</v>
      </c>
      <c r="DH273" s="31">
        <f t="shared" si="99"/>
        <v>0</v>
      </c>
      <c r="DI273" s="31">
        <f t="shared" si="100"/>
        <v>0</v>
      </c>
      <c r="DJ273" s="31">
        <f t="shared" si="101"/>
        <v>0</v>
      </c>
      <c r="DK273" s="31">
        <f t="shared" si="102"/>
        <v>0</v>
      </c>
      <c r="DL273" s="31">
        <f t="shared" si="103"/>
        <v>0</v>
      </c>
      <c r="DM273" s="31">
        <f t="shared" si="104"/>
        <v>0</v>
      </c>
      <c r="DN273" s="31">
        <f t="shared" si="105"/>
        <v>0</v>
      </c>
      <c r="DO273" s="31">
        <f t="shared" si="70"/>
        <v>0</v>
      </c>
      <c r="DP273" s="31">
        <f t="shared" si="71"/>
        <v>0</v>
      </c>
      <c r="DQ273" s="31">
        <f t="shared" si="47"/>
        <v>0</v>
      </c>
      <c r="DR273" s="31">
        <f t="shared" si="48"/>
        <v>0</v>
      </c>
      <c r="DS273" s="31">
        <f t="shared" si="106"/>
        <v>0</v>
      </c>
      <c r="DT273" s="31">
        <f t="shared" si="107"/>
        <v>0</v>
      </c>
      <c r="DU273" s="31">
        <f t="shared" si="108"/>
        <v>0</v>
      </c>
      <c r="DV273" s="31">
        <f t="shared" si="109"/>
        <v>0</v>
      </c>
      <c r="DW273" s="31">
        <f t="shared" si="110"/>
        <v>0</v>
      </c>
      <c r="DX273" s="31">
        <f t="shared" si="111"/>
        <v>0</v>
      </c>
      <c r="DY273" s="31">
        <f t="shared" si="112"/>
        <v>0</v>
      </c>
      <c r="DZ273" s="31">
        <f t="shared" si="113"/>
        <v>0</v>
      </c>
      <c r="EB273" s="1">
        <f t="shared" si="114"/>
        <v>0</v>
      </c>
      <c r="EF273"/>
      <c r="EG273"/>
      <c r="EH273"/>
      <c r="EI273"/>
      <c r="EJ273"/>
      <c r="EK273"/>
      <c r="EL273"/>
      <c r="EM273"/>
      <c r="EN273"/>
      <c r="EO273"/>
      <c r="EP273"/>
      <c r="EQ273"/>
      <c r="ER273"/>
      <c r="ES273"/>
      <c r="ET273"/>
      <c r="EU273"/>
      <c r="EV273"/>
      <c r="EW273"/>
      <c r="EX273"/>
      <c r="EY273"/>
    </row>
    <row r="274" spans="1:155" ht="15" customHeight="1">
      <c r="A274" s="25"/>
      <c r="B274" s="52"/>
      <c r="C274" s="55" t="s">
        <v>5188</v>
      </c>
      <c r="D274" s="817" t="str">
        <f>IF(CNGE_2026_M4_Secc1!D96="","",CNGE_2026_M4_Secc1!D96)</f>
        <v/>
      </c>
      <c r="E274" s="757"/>
      <c r="F274" s="757"/>
      <c r="G274" s="757"/>
      <c r="H274" s="757"/>
      <c r="I274" s="757"/>
      <c r="J274" s="758"/>
      <c r="K274" s="439"/>
      <c r="L274" s="439"/>
      <c r="M274" s="439"/>
      <c r="N274" s="439"/>
      <c r="O274" s="439"/>
      <c r="P274" s="439"/>
      <c r="Q274" s="439"/>
      <c r="R274" s="439"/>
      <c r="S274" s="439"/>
      <c r="T274" s="439"/>
      <c r="U274" s="439"/>
      <c r="V274" s="439"/>
      <c r="W274" s="439"/>
      <c r="X274" s="439"/>
      <c r="Y274" s="439"/>
      <c r="Z274" s="439"/>
      <c r="AA274" s="439"/>
      <c r="AB274" s="439"/>
      <c r="AC274" s="439"/>
      <c r="AD274" s="439"/>
      <c r="AG274" s="1">
        <f>IF(AND(CNGE_2026_M4_Secc1!$N96&lt;&gt;1,CNGE_2026_M4_Secc1!$N96&lt;&gt;""),IF(SUM(COUNTBLANK(D274:AD274),COUNTBLANK(O343:AD343),COUNTBLANK(O412:AD412))&lt;=(AK274+6),0,1),0)</f>
        <v>0</v>
      </c>
      <c r="AH274" s="176">
        <f t="shared" si="57"/>
        <v>0</v>
      </c>
      <c r="AI274" s="177" t="str">
        <f>IF(AH274=0,"",
IF(SUM($AH$220:AH274)=1,AJ274,
IF($AH$282&gt;SUM($AH$220:AH274),_xlfn.CONCAT(", ",AJ274),
IF($AH$282=SUM($AH$220:AH274),_xlfn.CONCAT(" y ",AJ274)))))</f>
        <v/>
      </c>
      <c r="AJ274" s="55">
        <v>54</v>
      </c>
      <c r="AK274" s="1">
        <f t="shared" si="73"/>
        <v>52</v>
      </c>
      <c r="AL274" s="1">
        <f t="shared" si="76"/>
        <v>13</v>
      </c>
      <c r="AM274" s="1">
        <f t="shared" si="75"/>
        <v>0</v>
      </c>
      <c r="AN274" s="1">
        <f>IF(OR(CNGE_2026_M4_Secc1!$N96=1,CNGE_2026_M4_Secc1!$N96=""),IF(COUNTA(K274:AD274,O343:AD343,O412:AD412)=0,0,1),0)</f>
        <v>0</v>
      </c>
      <c r="AO274" s="1">
        <f t="shared" si="77"/>
        <v>0</v>
      </c>
      <c r="AP274" s="1">
        <f>IF(OR(CNGE_2026_M4_Secc1!CX97=0,CNGE_2026_M4_Secc1!CX97=1),IF(OR($AL275=13,BO$222=1),3,4),0)</f>
        <v>3</v>
      </c>
      <c r="AQ274" s="1">
        <f>IF(OR(CNGE_2026_M4_Secc1!CY97=0,CNGE_2026_M4_Secc1!CY97=1),IF(OR($AL275=13,BP$222=1),3,4),0)</f>
        <v>3</v>
      </c>
      <c r="AR274" s="1">
        <f>IF(OR(CNGE_2026_M4_Secc1!CZ97=0,CNGE_2026_M4_Secc1!CZ97=1),IF(OR($AL275=13,BQ$222=1),3,4),0)</f>
        <v>3</v>
      </c>
      <c r="AS274" s="1">
        <f>IF(OR(CNGE_2026_M4_Secc1!DA97=0,CNGE_2026_M4_Secc1!DA97=1),IF(OR($AL275=13,BR$222=1),3,4),0)</f>
        <v>3</v>
      </c>
      <c r="AT274" s="1">
        <f>IF(OR(CNGE_2026_M4_Secc1!DB97=0,CNGE_2026_M4_Secc1!DB97=1),IF(OR($AL275=13,BS$222=1),3,4),0)</f>
        <v>3</v>
      </c>
      <c r="AU274" s="1">
        <f>IF(OR(CNGE_2026_M4_Secc1!DC97=0,CNGE_2026_M4_Secc1!DC97=1),IF(OR($AL275=13,BT$222=1),3,4),0)</f>
        <v>3</v>
      </c>
      <c r="AV274" s="1">
        <f>IF(OR(CNGE_2026_M4_Secc1!DD97=0,CNGE_2026_M4_Secc1!DD97=1),IF(OR($AL275=13,BU$222=1),3,4),0)</f>
        <v>3</v>
      </c>
      <c r="AW274" s="1">
        <f>IF(OR(CNGE_2026_M4_Secc1!DE97=0,CNGE_2026_M4_Secc1!DE97=1),IF(OR($AL275=13,BV$222=1),3,4),0)</f>
        <v>3</v>
      </c>
      <c r="AX274" s="1">
        <f>IF(OR(CNGE_2026_M4_Secc1!DF97=0,CNGE_2026_M4_Secc1!DF97=1),IF(OR($AL275=13,BW$222=1),3,4),0)</f>
        <v>3</v>
      </c>
      <c r="AY274" s="1">
        <f>IF(OR(CNGE_2026_M4_Secc1!DG97=0,CNGE_2026_M4_Secc1!DG97=1),IF(OR($AL275=13,BX$222=1),3,4),0)</f>
        <v>3</v>
      </c>
      <c r="AZ274" s="1">
        <f>IF(OR(CNGE_2026_M4_Secc1!DH97=0,CNGE_2026_M4_Secc1!DH97=1),IF(OR($AL275=13,BY$222=1),3,4),0)</f>
        <v>3</v>
      </c>
      <c r="BA274" s="1">
        <f>IF(OR(CNGE_2026_M4_Secc1!DI97=0,CNGE_2026_M4_Secc1!DI97=1),IF(OR($AL275=13,BZ$222=1),3,4),0)</f>
        <v>3</v>
      </c>
      <c r="BB274" s="1">
        <f>SUM(AP274:BA274)</f>
        <v>36</v>
      </c>
      <c r="BC274" s="1">
        <f>IF(OR(CNGE_2026_M4_Secc1!CX97=0,CNGE_2026_M4_Secc1!CX97=1),IF(COUNTA(O275:R275)=0,0,1),0)</f>
        <v>0</v>
      </c>
      <c r="BD274" s="1">
        <f>IF(OR(CNGE_2026_M4_Secc1!CY97=0,CNGE_2026_M4_Secc1!CY97=1),IF(COUNTA(S275:V275)=0,0,1),0)</f>
        <v>0</v>
      </c>
      <c r="BE274" s="1">
        <f>IF(OR(CNGE_2026_M4_Secc1!CZ97=0,CNGE_2026_M4_Secc1!CZ97=1),IF(COUNTA(W275:Z275)=0,0,1),0)</f>
        <v>0</v>
      </c>
      <c r="BF274" s="1">
        <f>IF(OR(CNGE_2026_M4_Secc1!DA97=0,CNGE_2026_M4_Secc1!DA97=1),IF(COUNTA(AA275:AD275)=0,0,1),0)</f>
        <v>0</v>
      </c>
      <c r="BG274" s="1">
        <f>IF(OR(CNGE_2026_M4_Secc1!DB97=0,CNGE_2026_M4_Secc1!DB97=1),IF(COUNTA(O344:R344)=0,0,1),0)</f>
        <v>0</v>
      </c>
      <c r="BH274" s="1">
        <f>IF(OR(CNGE_2026_M4_Secc1!DC97=0,CNGE_2026_M4_Secc1!DC97=1),IF(COUNTA(S344:V344)=0,0,1),0)</f>
        <v>0</v>
      </c>
      <c r="BI274" s="1">
        <f>IF(OR(CNGE_2026_M4_Secc1!DD97=0,CNGE_2026_M4_Secc1!DD97=1),IF(COUNTA(W344:Z344)=0,0,1),0)</f>
        <v>0</v>
      </c>
      <c r="BJ274" s="1">
        <f>IF(OR(CNGE_2026_M4_Secc1!DE97=0,CNGE_2026_M4_Secc1!DE97=1),IF(COUNTA(AA344:AD344)=0,0,1),0)</f>
        <v>0</v>
      </c>
      <c r="BK274" s="1">
        <f>IF(OR(CNGE_2026_M4_Secc1!DF97=0,CNGE_2026_M4_Secc1!DF97=1),IF(COUNTA(O413:R413)=0,0,1),0)</f>
        <v>0</v>
      </c>
      <c r="BL274" s="1">
        <f>IF(OR(CNGE_2026_M4_Secc1!DG97=0,CNGE_2026_M4_Secc1!DG97=1),IF(COUNTA(S413:V413)=0,0,1),0)</f>
        <v>0</v>
      </c>
      <c r="BM274" s="1">
        <f>IF(OR(CNGE_2026_M4_Secc1!DH97=0,CNGE_2026_M4_Secc1!DH97=1),IF(COUNTA(W413:Z413)=0,0,1),0)</f>
        <v>0</v>
      </c>
      <c r="BN274" s="1">
        <f>IF(OR(CNGE_2026_M4_Secc1!DI97=0,CNGE_2026_M4_Secc1!DI97=1),IF(COUNTA(AA413:AD413)=0,0,1),0)</f>
        <v>0</v>
      </c>
      <c r="CA274" s="31">
        <f t="shared" si="78"/>
        <v>0</v>
      </c>
      <c r="CB274" s="31">
        <f t="shared" si="61"/>
        <v>0</v>
      </c>
      <c r="CC274" s="31">
        <f t="shared" si="62"/>
        <v>0</v>
      </c>
      <c r="CD274" s="31">
        <f t="shared" si="17"/>
        <v>0</v>
      </c>
      <c r="CE274" s="31">
        <f t="shared" si="18"/>
        <v>0</v>
      </c>
      <c r="CF274" s="31">
        <f t="shared" si="79"/>
        <v>0</v>
      </c>
      <c r="CG274" s="31">
        <f t="shared" si="80"/>
        <v>0</v>
      </c>
      <c r="CH274" s="31">
        <f t="shared" si="81"/>
        <v>0</v>
      </c>
      <c r="CI274" s="31">
        <f t="shared" si="82"/>
        <v>0</v>
      </c>
      <c r="CJ274" s="31">
        <f t="shared" si="83"/>
        <v>0</v>
      </c>
      <c r="CK274" s="31">
        <f t="shared" si="84"/>
        <v>0</v>
      </c>
      <c r="CL274" s="31">
        <f t="shared" si="85"/>
        <v>0</v>
      </c>
      <c r="CM274" s="31">
        <f t="shared" si="86"/>
        <v>0</v>
      </c>
      <c r="CN274" s="31">
        <f t="shared" si="87"/>
        <v>0</v>
      </c>
      <c r="CO274" s="31">
        <f t="shared" si="64"/>
        <v>0</v>
      </c>
      <c r="CP274" s="31">
        <f t="shared" si="65"/>
        <v>0</v>
      </c>
      <c r="CQ274" s="31">
        <f t="shared" si="27"/>
        <v>0</v>
      </c>
      <c r="CR274" s="31">
        <f t="shared" si="28"/>
        <v>0</v>
      </c>
      <c r="CS274" s="31">
        <f t="shared" si="88"/>
        <v>0</v>
      </c>
      <c r="CT274" s="31">
        <f t="shared" si="89"/>
        <v>0</v>
      </c>
      <c r="CU274" s="31">
        <f t="shared" si="90"/>
        <v>0</v>
      </c>
      <c r="CV274" s="31">
        <f t="shared" si="91"/>
        <v>0</v>
      </c>
      <c r="CW274" s="31">
        <f t="shared" si="92"/>
        <v>0</v>
      </c>
      <c r="CX274" s="31">
        <f t="shared" si="93"/>
        <v>0</v>
      </c>
      <c r="CY274" s="31">
        <f t="shared" si="94"/>
        <v>0</v>
      </c>
      <c r="CZ274" s="31">
        <f t="shared" si="95"/>
        <v>0</v>
      </c>
      <c r="DA274" s="31">
        <f t="shared" si="96"/>
        <v>0</v>
      </c>
      <c r="DB274" s="31">
        <f t="shared" si="67"/>
        <v>0</v>
      </c>
      <c r="DC274" s="31">
        <f t="shared" si="68"/>
        <v>0</v>
      </c>
      <c r="DD274" s="31">
        <f t="shared" si="37"/>
        <v>0</v>
      </c>
      <c r="DE274" s="31">
        <f t="shared" si="38"/>
        <v>0</v>
      </c>
      <c r="DF274" s="31">
        <f t="shared" si="97"/>
        <v>0</v>
      </c>
      <c r="DG274" s="31">
        <f t="shared" si="98"/>
        <v>0</v>
      </c>
      <c r="DH274" s="31">
        <f t="shared" si="99"/>
        <v>0</v>
      </c>
      <c r="DI274" s="31">
        <f t="shared" si="100"/>
        <v>0</v>
      </c>
      <c r="DJ274" s="31">
        <f t="shared" si="101"/>
        <v>0</v>
      </c>
      <c r="DK274" s="31">
        <f t="shared" si="102"/>
        <v>0</v>
      </c>
      <c r="DL274" s="31">
        <f t="shared" si="103"/>
        <v>0</v>
      </c>
      <c r="DM274" s="31">
        <f t="shared" si="104"/>
        <v>0</v>
      </c>
      <c r="DN274" s="31">
        <f t="shared" si="105"/>
        <v>0</v>
      </c>
      <c r="DO274" s="31">
        <f t="shared" si="70"/>
        <v>0</v>
      </c>
      <c r="DP274" s="31">
        <f t="shared" si="71"/>
        <v>0</v>
      </c>
      <c r="DQ274" s="31">
        <f t="shared" si="47"/>
        <v>0</v>
      </c>
      <c r="DR274" s="31">
        <f t="shared" si="48"/>
        <v>0</v>
      </c>
      <c r="DS274" s="31">
        <f t="shared" si="106"/>
        <v>0</v>
      </c>
      <c r="DT274" s="31">
        <f t="shared" si="107"/>
        <v>0</v>
      </c>
      <c r="DU274" s="31">
        <f t="shared" si="108"/>
        <v>0</v>
      </c>
      <c r="DV274" s="31">
        <f t="shared" si="109"/>
        <v>0</v>
      </c>
      <c r="DW274" s="31">
        <f t="shared" si="110"/>
        <v>0</v>
      </c>
      <c r="DX274" s="31">
        <f t="shared" si="111"/>
        <v>0</v>
      </c>
      <c r="DY274" s="31">
        <f t="shared" si="112"/>
        <v>0</v>
      </c>
      <c r="DZ274" s="31">
        <f t="shared" si="113"/>
        <v>0</v>
      </c>
      <c r="EB274" s="1">
        <f t="shared" si="114"/>
        <v>0</v>
      </c>
      <c r="EF274"/>
      <c r="EG274"/>
      <c r="EH274"/>
      <c r="EI274"/>
      <c r="EJ274"/>
      <c r="EK274"/>
      <c r="EL274"/>
      <c r="EM274"/>
      <c r="EN274"/>
      <c r="EO274"/>
      <c r="EP274"/>
      <c r="EQ274"/>
      <c r="ER274"/>
      <c r="ES274"/>
      <c r="ET274"/>
      <c r="EU274"/>
      <c r="EV274"/>
      <c r="EW274"/>
      <c r="EX274"/>
      <c r="EY274"/>
    </row>
    <row r="275" spans="1:155" ht="15" customHeight="1">
      <c r="A275" s="25"/>
      <c r="B275" s="52"/>
      <c r="C275" s="55" t="s">
        <v>5190</v>
      </c>
      <c r="D275" s="817" t="str">
        <f>IF(CNGE_2026_M4_Secc1!D97="","",CNGE_2026_M4_Secc1!D97)</f>
        <v/>
      </c>
      <c r="E275" s="757"/>
      <c r="F275" s="757"/>
      <c r="G275" s="757"/>
      <c r="H275" s="757"/>
      <c r="I275" s="757"/>
      <c r="J275" s="758"/>
      <c r="K275" s="439"/>
      <c r="L275" s="439"/>
      <c r="M275" s="439"/>
      <c r="N275" s="439"/>
      <c r="O275" s="439"/>
      <c r="P275" s="439"/>
      <c r="Q275" s="439"/>
      <c r="R275" s="439"/>
      <c r="S275" s="439"/>
      <c r="T275" s="439"/>
      <c r="U275" s="439"/>
      <c r="V275" s="439"/>
      <c r="W275" s="439"/>
      <c r="X275" s="439"/>
      <c r="Y275" s="439"/>
      <c r="Z275" s="439"/>
      <c r="AA275" s="439"/>
      <c r="AB275" s="439"/>
      <c r="AC275" s="439"/>
      <c r="AD275" s="439"/>
      <c r="AG275" s="1">
        <f>IF(AND(CNGE_2026_M4_Secc1!$N97&lt;&gt;1,CNGE_2026_M4_Secc1!$N97&lt;&gt;""),IF(SUM(COUNTBLANK(D275:AD275),COUNTBLANK(O344:AD344),COUNTBLANK(O413:AD413))&lt;=(AK275+6),0,1),0)</f>
        <v>0</v>
      </c>
      <c r="AH275" s="176">
        <f>IF(AG275=0,0,1)</f>
        <v>0</v>
      </c>
      <c r="AI275" s="177" t="str">
        <f>IF(AH275=0,"",
IF(SUM($AH$220:AH275)=1,AJ275,
IF($AH$282&gt;SUM($AH$220:AH275),_xlfn.CONCAT(", ",AJ275),
IF($AH$282=SUM($AH$220:AH275),_xlfn.CONCAT(" y ",AJ275)))))</f>
        <v/>
      </c>
      <c r="AJ275" s="55">
        <v>55</v>
      </c>
      <c r="AK275" s="1">
        <f>IF(OR(BB274=48,COUNTIF(AP274:BA274,3)=12),52,IF(AL275=13,SUM(13,BB274),SUM($BZ$223,BB274)))</f>
        <v>52</v>
      </c>
      <c r="AL275" s="1">
        <f t="shared" si="76"/>
        <v>13</v>
      </c>
      <c r="AM275" s="1">
        <f>IF(OR(BB274=48,COUNTIF(AP274:BA274,3)=12),IF(COUNTA(K275:N275)=0,0,1),0)</f>
        <v>0</v>
      </c>
      <c r="AN275" s="1">
        <f>IF(OR(CNGE_2026_M4_Secc1!$N97=1,CNGE_2026_M4_Secc1!$N97=""),IF(COUNTA(K275:AD275,O344:AD344,O413:AD413)=0,0,1),0)</f>
        <v>0</v>
      </c>
      <c r="AO275" s="1">
        <f t="shared" si="77"/>
        <v>0</v>
      </c>
      <c r="AP275" s="1">
        <f>IF(OR(CNGE_2026_M4_Secc1!CX98=0,CNGE_2026_M4_Secc1!CX98=1),IF(OR($AL276=13,BO$222=1),3,4),0)</f>
        <v>3</v>
      </c>
      <c r="AQ275" s="1">
        <f>IF(OR(CNGE_2026_M4_Secc1!CY98=0,CNGE_2026_M4_Secc1!CY98=1),IF(OR($AL276=13,BP$222=1),3,4),0)</f>
        <v>3</v>
      </c>
      <c r="AR275" s="1">
        <f>IF(OR(CNGE_2026_M4_Secc1!CZ98=0,CNGE_2026_M4_Secc1!CZ98=1),IF(OR($AL276=13,BQ$222=1),3,4),0)</f>
        <v>3</v>
      </c>
      <c r="AS275" s="1">
        <f>IF(OR(CNGE_2026_M4_Secc1!DA98=0,CNGE_2026_M4_Secc1!DA98=1),IF(OR($AL276=13,BR$222=1),3,4),0)</f>
        <v>3</v>
      </c>
      <c r="AT275" s="1">
        <f>IF(OR(CNGE_2026_M4_Secc1!DB98=0,CNGE_2026_M4_Secc1!DB98=1),IF(OR($AL276=13,BS$222=1),3,4),0)</f>
        <v>3</v>
      </c>
      <c r="AU275" s="1">
        <f>IF(OR(CNGE_2026_M4_Secc1!DC98=0,CNGE_2026_M4_Secc1!DC98=1),IF(OR($AL276=13,BT$222=1),3,4),0)</f>
        <v>3</v>
      </c>
      <c r="AV275" s="1">
        <f>IF(OR(CNGE_2026_M4_Secc1!DD98=0,CNGE_2026_M4_Secc1!DD98=1),IF(OR($AL276=13,BU$222=1),3,4),0)</f>
        <v>3</v>
      </c>
      <c r="AW275" s="1">
        <f>IF(OR(CNGE_2026_M4_Secc1!DE98=0,CNGE_2026_M4_Secc1!DE98=1),IF(OR($AL276=13,BV$222=1),3,4),0)</f>
        <v>3</v>
      </c>
      <c r="AX275" s="1">
        <f>IF(OR(CNGE_2026_M4_Secc1!DF98=0,CNGE_2026_M4_Secc1!DF98=1),IF(OR($AL276=13,BW$222=1),3,4),0)</f>
        <v>3</v>
      </c>
      <c r="AY275" s="1">
        <f>IF(OR(CNGE_2026_M4_Secc1!DG98=0,CNGE_2026_M4_Secc1!DG98=1),IF(OR($AL276=13,BX$222=1),3,4),0)</f>
        <v>3</v>
      </c>
      <c r="AZ275" s="1">
        <f>IF(OR(CNGE_2026_M4_Secc1!DH98=0,CNGE_2026_M4_Secc1!DH98=1),IF(OR($AL276=13,BY$222=1),3,4),0)</f>
        <v>3</v>
      </c>
      <c r="BA275" s="1">
        <f>IF(OR(CNGE_2026_M4_Secc1!DI98=0,CNGE_2026_M4_Secc1!DI98=1),IF(OR($AL276=13,BZ$222=1),3,4),0)</f>
        <v>3</v>
      </c>
      <c r="BB275" s="1">
        <f t="shared" ref="BB275:BB278" si="115">SUM(AP275:BA275)</f>
        <v>36</v>
      </c>
      <c r="BC275" s="1">
        <f>IF(OR(CNGE_2026_M4_Secc1!CX98=0,CNGE_2026_M4_Secc1!CX98=1),IF(COUNTA(O276:R276)=0,0,1),0)</f>
        <v>0</v>
      </c>
      <c r="BD275" s="1">
        <f>IF(OR(CNGE_2026_M4_Secc1!CY98=0,CNGE_2026_M4_Secc1!CY98=1),IF(COUNTA(S276:V276)=0,0,1),0)</f>
        <v>0</v>
      </c>
      <c r="BE275" s="1">
        <f>IF(OR(CNGE_2026_M4_Secc1!CZ98=0,CNGE_2026_M4_Secc1!CZ98=1),IF(COUNTA(W276:Z276)=0,0,1),0)</f>
        <v>0</v>
      </c>
      <c r="BF275" s="1">
        <f>IF(OR(CNGE_2026_M4_Secc1!DA98=0,CNGE_2026_M4_Secc1!DA98=1),IF(COUNTA(AA276:AD276)=0,0,1),0)</f>
        <v>0</v>
      </c>
      <c r="BG275" s="1">
        <f>IF(OR(CNGE_2026_M4_Secc1!DB98=0,CNGE_2026_M4_Secc1!DB98=1),IF(COUNTA(O345:R345)=0,0,1),0)</f>
        <v>0</v>
      </c>
      <c r="BH275" s="1">
        <f>IF(OR(CNGE_2026_M4_Secc1!DC98=0,CNGE_2026_M4_Secc1!DC98=1),IF(COUNTA(S345:V345)=0,0,1),0)</f>
        <v>0</v>
      </c>
      <c r="BI275" s="1">
        <f>IF(OR(CNGE_2026_M4_Secc1!DD98=0,CNGE_2026_M4_Secc1!DD98=1),IF(COUNTA(W345:Z345)=0,0,1),0)</f>
        <v>0</v>
      </c>
      <c r="BJ275" s="1">
        <f>IF(OR(CNGE_2026_M4_Secc1!DE98=0,CNGE_2026_M4_Secc1!DE98=1),IF(COUNTA(AA345:AD345)=0,0,1),0)</f>
        <v>0</v>
      </c>
      <c r="BK275" s="1">
        <f>IF(OR(CNGE_2026_M4_Secc1!DF98=0,CNGE_2026_M4_Secc1!DF98=1),IF(COUNTA(O414:R414)=0,0,1),0)</f>
        <v>0</v>
      </c>
      <c r="BL275" s="1">
        <f>IF(OR(CNGE_2026_M4_Secc1!DG98=0,CNGE_2026_M4_Secc1!DG98=1),IF(COUNTA(S414:V414)=0,0,1),0)</f>
        <v>0</v>
      </c>
      <c r="BM275" s="1">
        <f>IF(OR(CNGE_2026_M4_Secc1!DH98=0,CNGE_2026_M4_Secc1!DH98=1),IF(COUNTA(W414:Z414)=0,0,1),0)</f>
        <v>0</v>
      </c>
      <c r="BN275" s="1">
        <f>IF(OR(CNGE_2026_M4_Secc1!DI98=0,CNGE_2026_M4_Secc1!DI98=1),IF(COUNTA(AA414:AD414)=0,0,1),0)</f>
        <v>0</v>
      </c>
      <c r="CA275" s="31">
        <f t="shared" si="78"/>
        <v>0</v>
      </c>
      <c r="CB275" s="31">
        <f t="shared" si="61"/>
        <v>0</v>
      </c>
      <c r="CC275" s="31">
        <f t="shared" si="62"/>
        <v>0</v>
      </c>
      <c r="CD275" s="31">
        <f t="shared" si="17"/>
        <v>0</v>
      </c>
      <c r="CE275" s="31">
        <f t="shared" si="18"/>
        <v>0</v>
      </c>
      <c r="CF275" s="31">
        <f t="shared" si="79"/>
        <v>0</v>
      </c>
      <c r="CG275" s="31">
        <f t="shared" si="80"/>
        <v>0</v>
      </c>
      <c r="CH275" s="31">
        <f t="shared" si="81"/>
        <v>0</v>
      </c>
      <c r="CI275" s="31">
        <f t="shared" si="82"/>
        <v>0</v>
      </c>
      <c r="CJ275" s="31">
        <f t="shared" si="83"/>
        <v>0</v>
      </c>
      <c r="CK275" s="31">
        <f t="shared" si="84"/>
        <v>0</v>
      </c>
      <c r="CL275" s="31">
        <f t="shared" si="85"/>
        <v>0</v>
      </c>
      <c r="CM275" s="31">
        <f t="shared" si="86"/>
        <v>0</v>
      </c>
      <c r="CN275" s="31">
        <f t="shared" si="87"/>
        <v>0</v>
      </c>
      <c r="CO275" s="31">
        <f t="shared" si="64"/>
        <v>0</v>
      </c>
      <c r="CP275" s="31">
        <f t="shared" si="65"/>
        <v>0</v>
      </c>
      <c r="CQ275" s="31">
        <f t="shared" si="27"/>
        <v>0</v>
      </c>
      <c r="CR275" s="31">
        <f t="shared" si="28"/>
        <v>0</v>
      </c>
      <c r="CS275" s="31">
        <f t="shared" si="88"/>
        <v>0</v>
      </c>
      <c r="CT275" s="31">
        <f t="shared" si="89"/>
        <v>0</v>
      </c>
      <c r="CU275" s="31">
        <f t="shared" si="90"/>
        <v>0</v>
      </c>
      <c r="CV275" s="31">
        <f t="shared" si="91"/>
        <v>0</v>
      </c>
      <c r="CW275" s="31">
        <f t="shared" si="92"/>
        <v>0</v>
      </c>
      <c r="CX275" s="31">
        <f t="shared" si="93"/>
        <v>0</v>
      </c>
      <c r="CY275" s="31">
        <f t="shared" si="94"/>
        <v>0</v>
      </c>
      <c r="CZ275" s="31">
        <f t="shared" si="95"/>
        <v>0</v>
      </c>
      <c r="DA275" s="31">
        <f t="shared" si="96"/>
        <v>0</v>
      </c>
      <c r="DB275" s="31">
        <f t="shared" si="67"/>
        <v>0</v>
      </c>
      <c r="DC275" s="31">
        <f t="shared" si="68"/>
        <v>0</v>
      </c>
      <c r="DD275" s="31">
        <f t="shared" si="37"/>
        <v>0</v>
      </c>
      <c r="DE275" s="31">
        <f t="shared" si="38"/>
        <v>0</v>
      </c>
      <c r="DF275" s="31">
        <f t="shared" si="97"/>
        <v>0</v>
      </c>
      <c r="DG275" s="31">
        <f t="shared" si="98"/>
        <v>0</v>
      </c>
      <c r="DH275" s="31">
        <f t="shared" si="99"/>
        <v>0</v>
      </c>
      <c r="DI275" s="31">
        <f t="shared" si="100"/>
        <v>0</v>
      </c>
      <c r="DJ275" s="31">
        <f t="shared" si="101"/>
        <v>0</v>
      </c>
      <c r="DK275" s="31">
        <f t="shared" si="102"/>
        <v>0</v>
      </c>
      <c r="DL275" s="31">
        <f t="shared" si="103"/>
        <v>0</v>
      </c>
      <c r="DM275" s="31">
        <f t="shared" si="104"/>
        <v>0</v>
      </c>
      <c r="DN275" s="31">
        <f t="shared" si="105"/>
        <v>0</v>
      </c>
      <c r="DO275" s="31">
        <f t="shared" si="70"/>
        <v>0</v>
      </c>
      <c r="DP275" s="31">
        <f t="shared" si="71"/>
        <v>0</v>
      </c>
      <c r="DQ275" s="31">
        <f t="shared" si="47"/>
        <v>0</v>
      </c>
      <c r="DR275" s="31">
        <f t="shared" si="48"/>
        <v>0</v>
      </c>
      <c r="DS275" s="31">
        <f t="shared" si="106"/>
        <v>0</v>
      </c>
      <c r="DT275" s="31">
        <f t="shared" si="107"/>
        <v>0</v>
      </c>
      <c r="DU275" s="31">
        <f t="shared" si="108"/>
        <v>0</v>
      </c>
      <c r="DV275" s="31">
        <f t="shared" si="109"/>
        <v>0</v>
      </c>
      <c r="DW275" s="31">
        <f t="shared" si="110"/>
        <v>0</v>
      </c>
      <c r="DX275" s="31">
        <f t="shared" si="111"/>
        <v>0</v>
      </c>
      <c r="DY275" s="31">
        <f t="shared" si="112"/>
        <v>0</v>
      </c>
      <c r="DZ275" s="31">
        <f t="shared" si="113"/>
        <v>0</v>
      </c>
      <c r="EB275" s="1">
        <f t="shared" si="114"/>
        <v>0</v>
      </c>
      <c r="EF275"/>
      <c r="EG275"/>
      <c r="EH275"/>
      <c r="EI275"/>
      <c r="EJ275"/>
      <c r="EK275"/>
      <c r="EL275"/>
      <c r="EM275"/>
      <c r="EN275"/>
      <c r="EO275"/>
      <c r="EP275"/>
      <c r="EQ275"/>
      <c r="ER275"/>
      <c r="ES275"/>
      <c r="ET275"/>
      <c r="EU275"/>
      <c r="EV275"/>
      <c r="EW275"/>
      <c r="EX275"/>
      <c r="EY275"/>
    </row>
    <row r="276" spans="1:155" ht="15" customHeight="1">
      <c r="A276" s="25"/>
      <c r="B276" s="52"/>
      <c r="C276" s="55" t="s">
        <v>5192</v>
      </c>
      <c r="D276" s="817" t="str">
        <f>IF(CNGE_2026_M4_Secc1!D98="","",CNGE_2026_M4_Secc1!D98)</f>
        <v/>
      </c>
      <c r="E276" s="757"/>
      <c r="F276" s="757"/>
      <c r="G276" s="757"/>
      <c r="H276" s="757"/>
      <c r="I276" s="757"/>
      <c r="J276" s="758"/>
      <c r="K276" s="683"/>
      <c r="L276" s="683"/>
      <c r="M276" s="683"/>
      <c r="N276" s="683"/>
      <c r="O276" s="683"/>
      <c r="P276" s="683"/>
      <c r="Q276" s="683"/>
      <c r="R276" s="683"/>
      <c r="S276" s="683"/>
      <c r="T276" s="683"/>
      <c r="U276" s="683"/>
      <c r="V276" s="683"/>
      <c r="W276" s="683"/>
      <c r="X276" s="683"/>
      <c r="Y276" s="683"/>
      <c r="Z276" s="683"/>
      <c r="AA276" s="683"/>
      <c r="AB276" s="683"/>
      <c r="AC276" s="683"/>
      <c r="AD276" s="683"/>
      <c r="AG276" s="1">
        <f>IF(AND(CNGE_2026_M4_Secc1!$N98&lt;&gt;1,CNGE_2026_M4_Secc1!$N98&lt;&gt;""),IF(SUM(COUNTBLANK(D276:AD276),COUNTBLANK(O345:AD345),COUNTBLANK(O414:AD414))&lt;=(AK276+6),0,1),0)</f>
        <v>0</v>
      </c>
      <c r="AH276" s="176">
        <f t="shared" ref="AH276:AH280" si="116">IF(AG276=0,0,1)</f>
        <v>0</v>
      </c>
      <c r="AI276" s="177" t="str">
        <f>IF(AH276=0,"",
IF(SUM($AH$220:AH276)=1,AJ276,
IF($AH$282&gt;SUM($AH$220:AH276),_xlfn.CONCAT(", ",AJ276),
IF($AH$282=SUM($AH$220:AH276),_xlfn.CONCAT(" y ",AJ276)))))</f>
        <v/>
      </c>
      <c r="AJ276" s="55">
        <v>56</v>
      </c>
      <c r="AK276" s="1">
        <f t="shared" ref="AK276:AK279" si="117">IF(OR(BB275=48,COUNTIF(AP275:BA275,3)=12),52,IF(AL276=13,SUM(13,BB275),SUM($BZ$223,BB275)))</f>
        <v>52</v>
      </c>
      <c r="AL276" s="1">
        <f t="shared" si="76"/>
        <v>13</v>
      </c>
      <c r="AM276" s="1">
        <f t="shared" ref="AM276:AM279" si="118">IF(OR(BB275=48,COUNTIF(AP275:BA275,3)=12),IF(COUNTA(K276:N276)=0,0,1),0)</f>
        <v>0</v>
      </c>
      <c r="AN276" s="1">
        <f>IF(OR(CNGE_2026_M4_Secc1!$N98=1,CNGE_2026_M4_Secc1!$N98=""),IF(COUNTA(K276:AD276,O345:AD345,O414:AD414)=0,0,1),0)</f>
        <v>0</v>
      </c>
      <c r="AO276" s="1">
        <f t="shared" si="77"/>
        <v>0</v>
      </c>
      <c r="AP276" s="1">
        <f>IF(OR(CNGE_2026_M4_Secc1!CX99=0,CNGE_2026_M4_Secc1!CX99=1),IF(OR($AL277=13,BO$222=1),3,4),0)</f>
        <v>3</v>
      </c>
      <c r="AQ276" s="1">
        <f>IF(OR(CNGE_2026_M4_Secc1!CY99=0,CNGE_2026_M4_Secc1!CY99=1),IF(OR($AL277=13,BP$222=1),3,4),0)</f>
        <v>3</v>
      </c>
      <c r="AR276" s="1">
        <f>IF(OR(CNGE_2026_M4_Secc1!CZ99=0,CNGE_2026_M4_Secc1!CZ99=1),IF(OR($AL277=13,BQ$222=1),3,4),0)</f>
        <v>3</v>
      </c>
      <c r="AS276" s="1">
        <f>IF(OR(CNGE_2026_M4_Secc1!DA99=0,CNGE_2026_M4_Secc1!DA99=1),IF(OR($AL277=13,BR$222=1),3,4),0)</f>
        <v>3</v>
      </c>
      <c r="AT276" s="1">
        <f>IF(OR(CNGE_2026_M4_Secc1!DB99=0,CNGE_2026_M4_Secc1!DB99=1),IF(OR($AL277=13,BS$222=1),3,4),0)</f>
        <v>3</v>
      </c>
      <c r="AU276" s="1">
        <f>IF(OR(CNGE_2026_M4_Secc1!DC99=0,CNGE_2026_M4_Secc1!DC99=1),IF(OR($AL277=13,BT$222=1),3,4),0)</f>
        <v>3</v>
      </c>
      <c r="AV276" s="1">
        <f>IF(OR(CNGE_2026_M4_Secc1!DD99=0,CNGE_2026_M4_Secc1!DD99=1),IF(OR($AL277=13,BU$222=1),3,4),0)</f>
        <v>3</v>
      </c>
      <c r="AW276" s="1">
        <f>IF(OR(CNGE_2026_M4_Secc1!DE99=0,CNGE_2026_M4_Secc1!DE99=1),IF(OR($AL277=13,BV$222=1),3,4),0)</f>
        <v>3</v>
      </c>
      <c r="AX276" s="1">
        <f>IF(OR(CNGE_2026_M4_Secc1!DF99=0,CNGE_2026_M4_Secc1!DF99=1),IF(OR($AL277=13,BW$222=1),3,4),0)</f>
        <v>3</v>
      </c>
      <c r="AY276" s="1">
        <f>IF(OR(CNGE_2026_M4_Secc1!DG99=0,CNGE_2026_M4_Secc1!DG99=1),IF(OR($AL277=13,BX$222=1),3,4),0)</f>
        <v>3</v>
      </c>
      <c r="AZ276" s="1">
        <f>IF(OR(CNGE_2026_M4_Secc1!DH99=0,CNGE_2026_M4_Secc1!DH99=1),IF(OR($AL277=13,BY$222=1),3,4),0)</f>
        <v>3</v>
      </c>
      <c r="BA276" s="1">
        <f>IF(OR(CNGE_2026_M4_Secc1!DI99=0,CNGE_2026_M4_Secc1!DI99=1),IF(OR($AL277=13,BZ$222=1),3,4),0)</f>
        <v>3</v>
      </c>
      <c r="BB276" s="1">
        <f t="shared" si="115"/>
        <v>36</v>
      </c>
      <c r="BC276" s="1">
        <f>IF(OR(CNGE_2026_M4_Secc1!CX99=0,CNGE_2026_M4_Secc1!CX99=1),IF(COUNTA(O277:R277)=0,0,1),0)</f>
        <v>0</v>
      </c>
      <c r="BD276" s="1">
        <f>IF(OR(CNGE_2026_M4_Secc1!CY99=0,CNGE_2026_M4_Secc1!CY99=1),IF(COUNTA(S277:V277)=0,0,1),0)</f>
        <v>0</v>
      </c>
      <c r="BE276" s="1">
        <f>IF(OR(CNGE_2026_M4_Secc1!CZ99=0,CNGE_2026_M4_Secc1!CZ99=1),IF(COUNTA(W277:Z277)=0,0,1),0)</f>
        <v>0</v>
      </c>
      <c r="BF276" s="1">
        <f>IF(OR(CNGE_2026_M4_Secc1!DA99=0,CNGE_2026_M4_Secc1!DA99=1),IF(COUNTA(AA277:AD277)=0,0,1),0)</f>
        <v>0</v>
      </c>
      <c r="BG276" s="1">
        <f>IF(OR(CNGE_2026_M4_Secc1!DB99=0,CNGE_2026_M4_Secc1!DB99=1),IF(COUNTA(O346:R346)=0,0,1),0)</f>
        <v>0</v>
      </c>
      <c r="BH276" s="1">
        <f>IF(OR(CNGE_2026_M4_Secc1!DC99=0,CNGE_2026_M4_Secc1!DC99=1),IF(COUNTA(S346:V346)=0,0,1),0)</f>
        <v>0</v>
      </c>
      <c r="BI276" s="1">
        <f>IF(OR(CNGE_2026_M4_Secc1!DD99=0,CNGE_2026_M4_Secc1!DD99=1),IF(COUNTA(W346:Z346)=0,0,1),0)</f>
        <v>0</v>
      </c>
      <c r="BJ276" s="1">
        <f>IF(OR(CNGE_2026_M4_Secc1!DE99=0,CNGE_2026_M4_Secc1!DE99=1),IF(COUNTA(AA346:AD346)=0,0,1),0)</f>
        <v>0</v>
      </c>
      <c r="BK276" s="1">
        <f>IF(OR(CNGE_2026_M4_Secc1!DF99=0,CNGE_2026_M4_Secc1!DF99=1),IF(COUNTA(O415:R415)=0,0,1),0)</f>
        <v>0</v>
      </c>
      <c r="BL276" s="1">
        <f>IF(OR(CNGE_2026_M4_Secc1!DG99=0,CNGE_2026_M4_Secc1!DG99=1),IF(COUNTA(S415:V415)=0,0,1),0)</f>
        <v>0</v>
      </c>
      <c r="BM276" s="1">
        <f>IF(OR(CNGE_2026_M4_Secc1!DH99=0,CNGE_2026_M4_Secc1!DH99=1),IF(COUNTA(W415:Z415)=0,0,1),0)</f>
        <v>0</v>
      </c>
      <c r="BN276" s="1">
        <f>IF(OR(CNGE_2026_M4_Secc1!DI99=0,CNGE_2026_M4_Secc1!DI99=1),IF(COUNTA(AA415:AD415)=0,0,1),0)</f>
        <v>0</v>
      </c>
      <c r="CA276" s="31">
        <f t="shared" ref="CA276:CA280" si="119">IF(SUM(K276)&lt;=SUM(O276,S276,W276,AA276,O345,S345,W345,AA345,O414,S414,W414,AA414),0,1)</f>
        <v>0</v>
      </c>
      <c r="CB276" s="31">
        <f t="shared" ref="CB276:CB281" si="120">IF(COUNTIF(O276,"NS")=0,IF($K276&lt;O276,1,0),0)</f>
        <v>0</v>
      </c>
      <c r="CC276" s="31">
        <f t="shared" ref="CC276:CC281" si="121">IF(COUNTIF(S276,"NS")=0,IF($K276&lt;S276,1,0),0)</f>
        <v>0</v>
      </c>
      <c r="CD276" s="31">
        <f t="shared" ref="CD276:CD281" si="122">IF(COUNTIF(W276,"NS")=0,IF($K276&lt;W276,1,0),0)</f>
        <v>0</v>
      </c>
      <c r="CE276" s="31">
        <f t="shared" ref="CE276:CE281" si="123">IF(COUNTIF(AA276,"NS")=0,IF($K276&lt;AA276,1,0),0)</f>
        <v>0</v>
      </c>
      <c r="CF276" s="31">
        <f t="shared" ref="CF276:CF281" si="124">IF(COUNTIF(O345,"NS")=0,IF($K276&lt;O345,1,0),0)</f>
        <v>0</v>
      </c>
      <c r="CG276" s="31">
        <f t="shared" ref="CG276:CG281" si="125">IF(COUNTIF(S345,"NS")=0,IF($K276&lt;S345,1,0),0)</f>
        <v>0</v>
      </c>
      <c r="CH276" s="31">
        <f t="shared" ref="CH276:CH281" si="126">IF(COUNTIF(W345,"NS")=0,IF($K276&lt;W345,1,0),0)</f>
        <v>0</v>
      </c>
      <c r="CI276" s="31">
        <f t="shared" ref="CI276:CI281" si="127">IF(COUNTIF(AA345,"NS")=0,IF($K276&lt;AA345,1,0),0)</f>
        <v>0</v>
      </c>
      <c r="CJ276" s="31">
        <f t="shared" ref="CJ276:CJ281" si="128">IF(COUNTIF(O414,"NS")=0,IF($K276&lt;O414,1,0),0)</f>
        <v>0</v>
      </c>
      <c r="CK276" s="31">
        <f t="shared" ref="CK276:CK281" si="129">IF(COUNTIF(S414,"NS")=0,IF($K276&lt;S414,1,0),0)</f>
        <v>0</v>
      </c>
      <c r="CL276" s="31">
        <f t="shared" ref="CL276:CL281" si="130">IF(COUNTIF(W414,"NS")=0,IF($K276&lt;W414,1,0),0)</f>
        <v>0</v>
      </c>
      <c r="CM276" s="31">
        <f t="shared" ref="CM276:CM280" si="131">IF(COUNTIF(AA414,"NS")=0,IF($K276&lt;AA414,1,0),0)</f>
        <v>0</v>
      </c>
      <c r="CN276" s="31">
        <f t="shared" ref="CN276:CN280" si="132">IF(SUM(L276)&lt;=SUM(P276,T276,X276,AB276,P345,T345,X345,AB345,P414,T414,X414,AB414),0,1)</f>
        <v>0</v>
      </c>
      <c r="CO276" s="31">
        <f t="shared" ref="CO276:CO281" si="133">IF(COUNTIF(P276,"NS")=0,IF($L276&lt;P276,1,0),0)</f>
        <v>0</v>
      </c>
      <c r="CP276" s="31">
        <f t="shared" ref="CP276:CP281" si="134">IF(COUNTIF(T276,"NS")=0,IF($L276&lt;T276,1,0),0)</f>
        <v>0</v>
      </c>
      <c r="CQ276" s="31">
        <f t="shared" ref="CQ276:CQ281" si="135">IF(COUNTIF(X276,"NS")=0,IF($L276&lt;X276,1,0),0)</f>
        <v>0</v>
      </c>
      <c r="CR276" s="31">
        <f t="shared" ref="CR276:CR281" si="136">IF(COUNTIF(AB276,"NS")=0,IF($L276&lt;AB276,1,0),0)</f>
        <v>0</v>
      </c>
      <c r="CS276" s="31">
        <f t="shared" ref="CS276:CS281" si="137">IF(COUNTIF(P345,"NS")=0,IF($L276&lt;P345,1,0),0)</f>
        <v>0</v>
      </c>
      <c r="CT276" s="31">
        <f t="shared" ref="CT276:CT281" si="138">IF(COUNTIF(T345,"NS")=0,IF($L276&lt;T345,1,0),0)</f>
        <v>0</v>
      </c>
      <c r="CU276" s="31">
        <f t="shared" ref="CU276:CU281" si="139">IF(COUNTIF(X345,"NS")=0,IF($L276&lt;X345,1,0),0)</f>
        <v>0</v>
      </c>
      <c r="CV276" s="31">
        <f t="shared" ref="CV276:CV281" si="140">IF(COUNTIF(AB345,"NS")=0,IF($L276&lt;AB345,1,0),0)</f>
        <v>0</v>
      </c>
      <c r="CW276" s="31">
        <f t="shared" ref="CW276:CW281" si="141">IF(COUNTIF(P414,"NS")=0,IF($L276&lt;P414,1,0),0)</f>
        <v>0</v>
      </c>
      <c r="CX276" s="31">
        <f t="shared" ref="CX276:CX281" si="142">IF(COUNTIF(T414,"NS")=0,IF($L276&lt;T414,1,0),0)</f>
        <v>0</v>
      </c>
      <c r="CY276" s="31">
        <f t="shared" ref="CY276:CY281" si="143">IF(COUNTIF(X414,"NS")=0,IF($L276&lt;X414,1,0),0)</f>
        <v>0</v>
      </c>
      <c r="CZ276" s="31">
        <f t="shared" ref="CZ276:CZ280" si="144">IF(COUNTIF(AB414,"NS")=0,IF($L276&lt;AB414,1,0),0)</f>
        <v>0</v>
      </c>
      <c r="DA276" s="31">
        <f t="shared" ref="DA276:DA280" si="145">IF(SUM(M276)&lt;=SUM(Q276,U276,Y276,AC276,Q345,U345,Y345,AC345,Q414,U414,Y414,AC414),0,1)</f>
        <v>0</v>
      </c>
      <c r="DB276" s="31">
        <f t="shared" ref="DB276:DB281" si="146">IF(COUNTIF(Q276,"NS")=0,IF($M276&lt;Q276,1,0),0)</f>
        <v>0</v>
      </c>
      <c r="DC276" s="31">
        <f t="shared" ref="DC276:DC281" si="147">IF(COUNTIF(U276,"NS")=0,IF($M276&lt;U276,1,0),0)</f>
        <v>0</v>
      </c>
      <c r="DD276" s="31">
        <f t="shared" ref="DD276:DD281" si="148">IF(COUNTIF(Y276,"NS")=0,IF($M276&lt;Y276,1,0),0)</f>
        <v>0</v>
      </c>
      <c r="DE276" s="31">
        <f t="shared" ref="DE276:DE281" si="149">IF(COUNTIF(AC276,"NS")=0,IF($M276&lt;AC276,1,0),0)</f>
        <v>0</v>
      </c>
      <c r="DF276" s="31">
        <f t="shared" ref="DF276:DF281" si="150">IF(COUNTIF(Q345,"NS")=0,IF($M276&lt;Q345,1,0),0)</f>
        <v>0</v>
      </c>
      <c r="DG276" s="31">
        <f t="shared" ref="DG276:DG281" si="151">IF(COUNTIF(U345,"NS")=0,IF($M276&lt;U345,1,0),0)</f>
        <v>0</v>
      </c>
      <c r="DH276" s="31">
        <f t="shared" ref="DH276:DH281" si="152">IF(COUNTIF(Y345,"NS")=0,IF($M276&lt;Y345,1,0),0)</f>
        <v>0</v>
      </c>
      <c r="DI276" s="31">
        <f t="shared" ref="DI276:DI281" si="153">IF(COUNTIF(AC345,"NS")=0,IF($M276&lt;AC345,1,0),0)</f>
        <v>0</v>
      </c>
      <c r="DJ276" s="31">
        <f t="shared" ref="DJ276:DJ281" si="154">IF(COUNTIF(Q414,"NS")=0,IF($M276&lt;Q414,1,0),0)</f>
        <v>0</v>
      </c>
      <c r="DK276" s="31">
        <f t="shared" ref="DK276:DK281" si="155">IF(COUNTIF(U414,"NS")=0,IF($M276&lt;U414,1,0),0)</f>
        <v>0</v>
      </c>
      <c r="DL276" s="31">
        <f t="shared" ref="DL276:DL281" si="156">IF(COUNTIF(Y414,"NS")=0,IF($M276&lt;Y414,1,0),0)</f>
        <v>0</v>
      </c>
      <c r="DM276" s="31">
        <f t="shared" ref="DM276:DM280" si="157">IF(COUNTIF(AC414,"NS")=0,IF($M276&lt;AC414,1,0),0)</f>
        <v>0</v>
      </c>
      <c r="DN276" s="31">
        <f t="shared" ref="DN276:DN280" si="158">IF(SUM(N276)&lt;=SUM(R276,V276,Z276,AD276,R345,V345,Z345,AD345,R414,V414,Z414,AD414),0,1)</f>
        <v>0</v>
      </c>
      <c r="DO276" s="31">
        <f t="shared" ref="DO276:DO281" si="159">IF(COUNTIF(R276,"NS")=0,IF($N276&lt;R276,1,0),0)</f>
        <v>0</v>
      </c>
      <c r="DP276" s="31">
        <f t="shared" ref="DP276:DP281" si="160">IF(COUNTIF(V276,"NS")=0,IF($N276&lt;V276,1,0),0)</f>
        <v>0</v>
      </c>
      <c r="DQ276" s="31">
        <f t="shared" ref="DQ276:DQ281" si="161">IF(COUNTIF(Z276,"NS")=0,IF($N276&lt;Z276,1,0),0)</f>
        <v>0</v>
      </c>
      <c r="DR276" s="31">
        <f t="shared" ref="DR276:DR281" si="162">IF(COUNTIF(AD276,"NS")=0,IF($N276&lt;AD276,1,0),0)</f>
        <v>0</v>
      </c>
      <c r="DS276" s="31">
        <f t="shared" ref="DS276:DS281" si="163">IF(COUNTIF(R345,"NS")=0,IF($N276&lt;R345,1,0),0)</f>
        <v>0</v>
      </c>
      <c r="DT276" s="31">
        <f t="shared" ref="DT276:DT281" si="164">IF(COUNTIF(V345,"NS")=0,IF($N276&lt;V345,1,0),0)</f>
        <v>0</v>
      </c>
      <c r="DU276" s="31">
        <f t="shared" ref="DU276:DU281" si="165">IF(COUNTIF(Z345,"NS")=0,IF($N276&lt;Z345,1,0),0)</f>
        <v>0</v>
      </c>
      <c r="DV276" s="31">
        <f t="shared" ref="DV276:DV281" si="166">IF(COUNTIF(AD345,"NS")=0,IF($N276&lt;AD345,1,0),0)</f>
        <v>0</v>
      </c>
      <c r="DW276" s="31">
        <f t="shared" ref="DW276:DW281" si="167">IF(COUNTIF(R414,"NS")=0,IF($N276&lt;R414,1,0),0)</f>
        <v>0</v>
      </c>
      <c r="DX276" s="31">
        <f t="shared" ref="DX276:DX281" si="168">IF(COUNTIF(V414,"NS")=0,IF($N276&lt;V414,1,0),0)</f>
        <v>0</v>
      </c>
      <c r="DY276" s="31">
        <f t="shared" ref="DY276:DY281" si="169">IF(COUNTIF(Z414,"NS")=0,IF($N276&lt;Z414,1,0),0)</f>
        <v>0</v>
      </c>
      <c r="DZ276" s="31">
        <f t="shared" ref="DZ276:DZ280" si="170">IF(COUNTIF(AD414,"NS")=0,IF($N276&lt;AD414,1,0),0)</f>
        <v>0</v>
      </c>
      <c r="EB276" s="1">
        <f t="shared" ref="EB276:EB280" si="171">IF(OR(L276="NS",S100="NS"),0,IF(AND(L276="NA",S100="NA"),0,IF(L276&gt;=S100,0,1)))</f>
        <v>0</v>
      </c>
      <c r="EF276"/>
      <c r="EG276"/>
      <c r="EH276"/>
      <c r="EI276"/>
      <c r="EJ276"/>
      <c r="EK276"/>
      <c r="EL276"/>
      <c r="EM276"/>
      <c r="EN276"/>
      <c r="EO276"/>
      <c r="EP276"/>
      <c r="EQ276"/>
      <c r="ER276"/>
      <c r="ES276"/>
      <c r="ET276"/>
      <c r="EU276"/>
      <c r="EV276"/>
      <c r="EW276"/>
      <c r="EX276"/>
      <c r="EY276"/>
    </row>
    <row r="277" spans="1:155" ht="15" customHeight="1">
      <c r="A277" s="25"/>
      <c r="B277" s="52"/>
      <c r="C277" s="55" t="s">
        <v>5194</v>
      </c>
      <c r="D277" s="817" t="str">
        <f>IF(CNGE_2026_M4_Secc1!D99="","",CNGE_2026_M4_Secc1!D99)</f>
        <v/>
      </c>
      <c r="E277" s="757"/>
      <c r="F277" s="757"/>
      <c r="G277" s="757"/>
      <c r="H277" s="757"/>
      <c r="I277" s="757"/>
      <c r="J277" s="758"/>
      <c r="K277" s="683"/>
      <c r="L277" s="683"/>
      <c r="M277" s="683"/>
      <c r="N277" s="683"/>
      <c r="O277" s="683"/>
      <c r="P277" s="683"/>
      <c r="Q277" s="683"/>
      <c r="R277" s="683"/>
      <c r="S277" s="683"/>
      <c r="T277" s="683"/>
      <c r="U277" s="683"/>
      <c r="V277" s="683"/>
      <c r="W277" s="683"/>
      <c r="X277" s="683"/>
      <c r="Y277" s="683"/>
      <c r="Z277" s="683"/>
      <c r="AA277" s="683"/>
      <c r="AB277" s="683"/>
      <c r="AC277" s="683"/>
      <c r="AD277" s="683"/>
      <c r="AG277" s="1">
        <f>IF(AND(CNGE_2026_M4_Secc1!$N99&lt;&gt;1,CNGE_2026_M4_Secc1!$N99&lt;&gt;""),IF(SUM(COUNTBLANK(D277:AD277),COUNTBLANK(O346:AD346),COUNTBLANK(O415:AD415))&lt;=(AK277+6),0,1),0)</f>
        <v>0</v>
      </c>
      <c r="AH277" s="176">
        <f t="shared" si="116"/>
        <v>0</v>
      </c>
      <c r="AI277" s="177" t="str">
        <f>IF(AH277=0,"",
IF(SUM($AH$220:AH277)=1,AJ277,
IF($AH$282&gt;SUM($AH$220:AH277),_xlfn.CONCAT(", ",AJ277),
IF($AH$282=SUM($AH$220:AH277),_xlfn.CONCAT(" y ",AJ277)))))</f>
        <v/>
      </c>
      <c r="AJ277" s="55">
        <v>57</v>
      </c>
      <c r="AK277" s="1">
        <f t="shared" si="117"/>
        <v>52</v>
      </c>
      <c r="AL277" s="1">
        <f t="shared" si="76"/>
        <v>13</v>
      </c>
      <c r="AM277" s="1">
        <f t="shared" si="118"/>
        <v>0</v>
      </c>
      <c r="AN277" s="1">
        <f>IF(OR(CNGE_2026_M4_Secc1!$N99=1,CNGE_2026_M4_Secc1!$N99=""),IF(COUNTA(K277:AD277,O346:AD346,O415:AD415)=0,0,1),0)</f>
        <v>0</v>
      </c>
      <c r="AO277" s="1">
        <f t="shared" si="77"/>
        <v>0</v>
      </c>
      <c r="AP277" s="1">
        <f>IF(OR(CNGE_2026_M4_Secc1!CX100=0,CNGE_2026_M4_Secc1!CX100=1),IF(OR($AL278=13,BO$222=1),3,4),0)</f>
        <v>3</v>
      </c>
      <c r="AQ277" s="1">
        <f>IF(OR(CNGE_2026_M4_Secc1!CY100=0,CNGE_2026_M4_Secc1!CY100=1),IF(OR($AL278=13,BP$222=1),3,4),0)</f>
        <v>3</v>
      </c>
      <c r="AR277" s="1">
        <f>IF(OR(CNGE_2026_M4_Secc1!CZ100=0,CNGE_2026_M4_Secc1!CZ100=1),IF(OR($AL278=13,BQ$222=1),3,4),0)</f>
        <v>3</v>
      </c>
      <c r="AS277" s="1">
        <f>IF(OR(CNGE_2026_M4_Secc1!DA100=0,CNGE_2026_M4_Secc1!DA100=1),IF(OR($AL278=13,BR$222=1),3,4),0)</f>
        <v>3</v>
      </c>
      <c r="AT277" s="1">
        <f>IF(OR(CNGE_2026_M4_Secc1!DB100=0,CNGE_2026_M4_Secc1!DB100=1),IF(OR($AL278=13,BS$222=1),3,4),0)</f>
        <v>3</v>
      </c>
      <c r="AU277" s="1">
        <f>IF(OR(CNGE_2026_M4_Secc1!DC100=0,CNGE_2026_M4_Secc1!DC100=1),IF(OR($AL278=13,BT$222=1),3,4),0)</f>
        <v>3</v>
      </c>
      <c r="AV277" s="1">
        <f>IF(OR(CNGE_2026_M4_Secc1!DD100=0,CNGE_2026_M4_Secc1!DD100=1),IF(OR($AL278=13,BU$222=1),3,4),0)</f>
        <v>3</v>
      </c>
      <c r="AW277" s="1">
        <f>IF(OR(CNGE_2026_M4_Secc1!DE100=0,CNGE_2026_M4_Secc1!DE100=1),IF(OR($AL278=13,BV$222=1),3,4),0)</f>
        <v>3</v>
      </c>
      <c r="AX277" s="1">
        <f>IF(OR(CNGE_2026_M4_Secc1!DF100=0,CNGE_2026_M4_Secc1!DF100=1),IF(OR($AL278=13,BW$222=1),3,4),0)</f>
        <v>3</v>
      </c>
      <c r="AY277" s="1">
        <f>IF(OR(CNGE_2026_M4_Secc1!DG100=0,CNGE_2026_M4_Secc1!DG100=1),IF(OR($AL278=13,BX$222=1),3,4),0)</f>
        <v>3</v>
      </c>
      <c r="AZ277" s="1">
        <f>IF(OR(CNGE_2026_M4_Secc1!DH100=0,CNGE_2026_M4_Secc1!DH100=1),IF(OR($AL278=13,BY$222=1),3,4),0)</f>
        <v>3</v>
      </c>
      <c r="BA277" s="1">
        <f>IF(OR(CNGE_2026_M4_Secc1!DI100=0,CNGE_2026_M4_Secc1!DI100=1),IF(OR($AL278=13,BZ$222=1),3,4),0)</f>
        <v>3</v>
      </c>
      <c r="BB277" s="1">
        <f t="shared" si="115"/>
        <v>36</v>
      </c>
      <c r="BC277" s="1">
        <f>IF(OR(CNGE_2026_M4_Secc1!CX100=0,CNGE_2026_M4_Secc1!CX100=1),IF(COUNTA(O278:R278)=0,0,1),0)</f>
        <v>0</v>
      </c>
      <c r="BD277" s="1">
        <f>IF(OR(CNGE_2026_M4_Secc1!CY100=0,CNGE_2026_M4_Secc1!CY100=1),IF(COUNTA(S278:V278)=0,0,1),0)</f>
        <v>0</v>
      </c>
      <c r="BE277" s="1">
        <f>IF(OR(CNGE_2026_M4_Secc1!CZ100=0,CNGE_2026_M4_Secc1!CZ100=1),IF(COUNTA(W278:Z278)=0,0,1),0)</f>
        <v>0</v>
      </c>
      <c r="BF277" s="1">
        <f>IF(OR(CNGE_2026_M4_Secc1!DA100=0,CNGE_2026_M4_Secc1!DA100=1),IF(COUNTA(AA278:AD278)=0,0,1),0)</f>
        <v>0</v>
      </c>
      <c r="BG277" s="1">
        <f>IF(OR(CNGE_2026_M4_Secc1!DB100=0,CNGE_2026_M4_Secc1!DB100=1),IF(COUNTA(O347:R347)=0,0,1),0)</f>
        <v>0</v>
      </c>
      <c r="BH277" s="1">
        <f>IF(OR(CNGE_2026_M4_Secc1!DC100=0,CNGE_2026_M4_Secc1!DC100=1),IF(COUNTA(S347:V347)=0,0,1),0)</f>
        <v>0</v>
      </c>
      <c r="BI277" s="1">
        <f>IF(OR(CNGE_2026_M4_Secc1!DD100=0,CNGE_2026_M4_Secc1!DD100=1),IF(COUNTA(W347:Z347)=0,0,1),0)</f>
        <v>0</v>
      </c>
      <c r="BJ277" s="1">
        <f>IF(OR(CNGE_2026_M4_Secc1!DE100=0,CNGE_2026_M4_Secc1!DE100=1),IF(COUNTA(AA347:AD347)=0,0,1),0)</f>
        <v>0</v>
      </c>
      <c r="BK277" s="1">
        <f>IF(OR(CNGE_2026_M4_Secc1!DF100=0,CNGE_2026_M4_Secc1!DF100=1),IF(COUNTA(O416:R416)=0,0,1),0)</f>
        <v>0</v>
      </c>
      <c r="BL277" s="1">
        <f>IF(OR(CNGE_2026_M4_Secc1!DG100=0,CNGE_2026_M4_Secc1!DG100=1),IF(COUNTA(S416:V416)=0,0,1),0)</f>
        <v>0</v>
      </c>
      <c r="BM277" s="1">
        <f>IF(OR(CNGE_2026_M4_Secc1!DH100=0,CNGE_2026_M4_Secc1!DH100=1),IF(COUNTA(W416:Z416)=0,0,1),0)</f>
        <v>0</v>
      </c>
      <c r="BN277" s="1">
        <f>IF(OR(CNGE_2026_M4_Secc1!DI100=0,CNGE_2026_M4_Secc1!DI100=1),IF(COUNTA(AA416:AD416)=0,0,1),0)</f>
        <v>0</v>
      </c>
      <c r="CA277" s="31">
        <f t="shared" si="119"/>
        <v>0</v>
      </c>
      <c r="CB277" s="31">
        <f t="shared" si="120"/>
        <v>0</v>
      </c>
      <c r="CC277" s="31">
        <f t="shared" si="121"/>
        <v>0</v>
      </c>
      <c r="CD277" s="31">
        <f t="shared" si="122"/>
        <v>0</v>
      </c>
      <c r="CE277" s="31">
        <f t="shared" si="123"/>
        <v>0</v>
      </c>
      <c r="CF277" s="31">
        <f t="shared" si="124"/>
        <v>0</v>
      </c>
      <c r="CG277" s="31">
        <f t="shared" si="125"/>
        <v>0</v>
      </c>
      <c r="CH277" s="31">
        <f t="shared" si="126"/>
        <v>0</v>
      </c>
      <c r="CI277" s="31">
        <f t="shared" si="127"/>
        <v>0</v>
      </c>
      <c r="CJ277" s="31">
        <f t="shared" si="128"/>
        <v>0</v>
      </c>
      <c r="CK277" s="31">
        <f t="shared" si="129"/>
        <v>0</v>
      </c>
      <c r="CL277" s="31">
        <f t="shared" si="130"/>
        <v>0</v>
      </c>
      <c r="CM277" s="31">
        <f t="shared" si="131"/>
        <v>0</v>
      </c>
      <c r="CN277" s="31">
        <f t="shared" si="132"/>
        <v>0</v>
      </c>
      <c r="CO277" s="31">
        <f t="shared" si="133"/>
        <v>0</v>
      </c>
      <c r="CP277" s="31">
        <f t="shared" si="134"/>
        <v>0</v>
      </c>
      <c r="CQ277" s="31">
        <f t="shared" si="135"/>
        <v>0</v>
      </c>
      <c r="CR277" s="31">
        <f t="shared" si="136"/>
        <v>0</v>
      </c>
      <c r="CS277" s="31">
        <f t="shared" si="137"/>
        <v>0</v>
      </c>
      <c r="CT277" s="31">
        <f t="shared" si="138"/>
        <v>0</v>
      </c>
      <c r="CU277" s="31">
        <f t="shared" si="139"/>
        <v>0</v>
      </c>
      <c r="CV277" s="31">
        <f t="shared" si="140"/>
        <v>0</v>
      </c>
      <c r="CW277" s="31">
        <f t="shared" si="141"/>
        <v>0</v>
      </c>
      <c r="CX277" s="31">
        <f t="shared" si="142"/>
        <v>0</v>
      </c>
      <c r="CY277" s="31">
        <f t="shared" si="143"/>
        <v>0</v>
      </c>
      <c r="CZ277" s="31">
        <f t="shared" si="144"/>
        <v>0</v>
      </c>
      <c r="DA277" s="31">
        <f t="shared" si="145"/>
        <v>0</v>
      </c>
      <c r="DB277" s="31">
        <f t="shared" si="146"/>
        <v>0</v>
      </c>
      <c r="DC277" s="31">
        <f t="shared" si="147"/>
        <v>0</v>
      </c>
      <c r="DD277" s="31">
        <f t="shared" si="148"/>
        <v>0</v>
      </c>
      <c r="DE277" s="31">
        <f t="shared" si="149"/>
        <v>0</v>
      </c>
      <c r="DF277" s="31">
        <f t="shared" si="150"/>
        <v>0</v>
      </c>
      <c r="DG277" s="31">
        <f t="shared" si="151"/>
        <v>0</v>
      </c>
      <c r="DH277" s="31">
        <f t="shared" si="152"/>
        <v>0</v>
      </c>
      <c r="DI277" s="31">
        <f t="shared" si="153"/>
        <v>0</v>
      </c>
      <c r="DJ277" s="31">
        <f t="shared" si="154"/>
        <v>0</v>
      </c>
      <c r="DK277" s="31">
        <f t="shared" si="155"/>
        <v>0</v>
      </c>
      <c r="DL277" s="31">
        <f t="shared" si="156"/>
        <v>0</v>
      </c>
      <c r="DM277" s="31">
        <f t="shared" si="157"/>
        <v>0</v>
      </c>
      <c r="DN277" s="31">
        <f t="shared" si="158"/>
        <v>0</v>
      </c>
      <c r="DO277" s="31">
        <f t="shared" si="159"/>
        <v>0</v>
      </c>
      <c r="DP277" s="31">
        <f t="shared" si="160"/>
        <v>0</v>
      </c>
      <c r="DQ277" s="31">
        <f t="shared" si="161"/>
        <v>0</v>
      </c>
      <c r="DR277" s="31">
        <f t="shared" si="162"/>
        <v>0</v>
      </c>
      <c r="DS277" s="31">
        <f t="shared" si="163"/>
        <v>0</v>
      </c>
      <c r="DT277" s="31">
        <f t="shared" si="164"/>
        <v>0</v>
      </c>
      <c r="DU277" s="31">
        <f t="shared" si="165"/>
        <v>0</v>
      </c>
      <c r="DV277" s="31">
        <f t="shared" si="166"/>
        <v>0</v>
      </c>
      <c r="DW277" s="31">
        <f t="shared" si="167"/>
        <v>0</v>
      </c>
      <c r="DX277" s="31">
        <f t="shared" si="168"/>
        <v>0</v>
      </c>
      <c r="DY277" s="31">
        <f t="shared" si="169"/>
        <v>0</v>
      </c>
      <c r="DZ277" s="31">
        <f t="shared" si="170"/>
        <v>0</v>
      </c>
      <c r="EB277" s="1">
        <f t="shared" si="171"/>
        <v>0</v>
      </c>
      <c r="EF277"/>
      <c r="EG277"/>
      <c r="EH277"/>
      <c r="EI277"/>
      <c r="EJ277"/>
      <c r="EK277"/>
      <c r="EL277"/>
      <c r="EM277"/>
      <c r="EN277"/>
      <c r="EO277"/>
      <c r="EP277"/>
      <c r="EQ277"/>
      <c r="ER277"/>
      <c r="ES277"/>
      <c r="ET277"/>
      <c r="EU277"/>
      <c r="EV277"/>
      <c r="EW277"/>
      <c r="EX277"/>
      <c r="EY277"/>
    </row>
    <row r="278" spans="1:155" ht="15" customHeight="1">
      <c r="A278" s="25"/>
      <c r="B278" s="52"/>
      <c r="C278" s="55" t="s">
        <v>5196</v>
      </c>
      <c r="D278" s="817" t="str">
        <f>IF(CNGE_2026_M4_Secc1!D100="","",CNGE_2026_M4_Secc1!D100)</f>
        <v/>
      </c>
      <c r="E278" s="757"/>
      <c r="F278" s="757"/>
      <c r="G278" s="757"/>
      <c r="H278" s="757"/>
      <c r="I278" s="757"/>
      <c r="J278" s="758"/>
      <c r="K278" s="683"/>
      <c r="L278" s="683"/>
      <c r="M278" s="683"/>
      <c r="N278" s="683"/>
      <c r="O278" s="683"/>
      <c r="P278" s="683"/>
      <c r="Q278" s="683"/>
      <c r="R278" s="683"/>
      <c r="S278" s="683"/>
      <c r="T278" s="683"/>
      <c r="U278" s="683"/>
      <c r="V278" s="683"/>
      <c r="W278" s="683"/>
      <c r="X278" s="683"/>
      <c r="Y278" s="683"/>
      <c r="Z278" s="683"/>
      <c r="AA278" s="683"/>
      <c r="AB278" s="683"/>
      <c r="AC278" s="683"/>
      <c r="AD278" s="683"/>
      <c r="AG278" s="1">
        <f>IF(AND(CNGE_2026_M4_Secc1!$N100&lt;&gt;1,CNGE_2026_M4_Secc1!$N100&lt;&gt;""),IF(SUM(COUNTBLANK(D278:AD278),COUNTBLANK(O347:AD347),COUNTBLANK(O416:AD416))&lt;=(AK278+6),0,1),0)</f>
        <v>0</v>
      </c>
      <c r="AH278" s="176">
        <f t="shared" si="116"/>
        <v>0</v>
      </c>
      <c r="AI278" s="177" t="str">
        <f>IF(AH278=0,"",
IF(SUM($AH$220:AH278)=1,AJ278,
IF($AH$282&gt;SUM($AH$220:AH278),_xlfn.CONCAT(", ",AJ278),
IF($AH$282=SUM($AH$220:AH278),_xlfn.CONCAT(" y ",AJ278)))))</f>
        <v/>
      </c>
      <c r="AJ278" s="55">
        <v>58</v>
      </c>
      <c r="AK278" s="1">
        <f t="shared" si="117"/>
        <v>52</v>
      </c>
      <c r="AL278" s="1">
        <f t="shared" si="76"/>
        <v>13</v>
      </c>
      <c r="AM278" s="1">
        <f t="shared" si="118"/>
        <v>0</v>
      </c>
      <c r="AN278" s="1">
        <f>IF(OR(CNGE_2026_M4_Secc1!$N100=1,CNGE_2026_M4_Secc1!$N100=""),IF(COUNTA(K278:AD278,O347:AD347,O416:AD416)=0,0,1),0)</f>
        <v>0</v>
      </c>
      <c r="AO278" s="1">
        <f t="shared" si="77"/>
        <v>0</v>
      </c>
      <c r="AP278" s="1">
        <f>IF(OR(CNGE_2026_M4_Secc1!CX101=0,CNGE_2026_M4_Secc1!CX101=1),IF(OR($AL279=13,BO$222=1),3,4),0)</f>
        <v>3</v>
      </c>
      <c r="AQ278" s="1">
        <f>IF(OR(CNGE_2026_M4_Secc1!CY101=0,CNGE_2026_M4_Secc1!CY101=1),IF(OR($AL279=13,BP$222=1),3,4),0)</f>
        <v>3</v>
      </c>
      <c r="AR278" s="1">
        <f>IF(OR(CNGE_2026_M4_Secc1!CZ101=0,CNGE_2026_M4_Secc1!CZ101=1),IF(OR($AL279=13,BQ$222=1),3,4),0)</f>
        <v>3</v>
      </c>
      <c r="AS278" s="1">
        <f>IF(OR(CNGE_2026_M4_Secc1!DA101=0,CNGE_2026_M4_Secc1!DA101=1),IF(OR($AL279=13,BR$222=1),3,4),0)</f>
        <v>3</v>
      </c>
      <c r="AT278" s="1">
        <f>IF(OR(CNGE_2026_M4_Secc1!DB101=0,CNGE_2026_M4_Secc1!DB101=1),IF(OR($AL279=13,BS$222=1),3,4),0)</f>
        <v>3</v>
      </c>
      <c r="AU278" s="1">
        <f>IF(OR(CNGE_2026_M4_Secc1!DC101=0,CNGE_2026_M4_Secc1!DC101=1),IF(OR($AL279=13,BT$222=1),3,4),0)</f>
        <v>3</v>
      </c>
      <c r="AV278" s="1">
        <f>IF(OR(CNGE_2026_M4_Secc1!DD101=0,CNGE_2026_M4_Secc1!DD101=1),IF(OR($AL279=13,BU$222=1),3,4),0)</f>
        <v>3</v>
      </c>
      <c r="AW278" s="1">
        <f>IF(OR(CNGE_2026_M4_Secc1!DE101=0,CNGE_2026_M4_Secc1!DE101=1),IF(OR($AL279=13,BV$222=1),3,4),0)</f>
        <v>3</v>
      </c>
      <c r="AX278" s="1">
        <f>IF(OR(CNGE_2026_M4_Secc1!DF101=0,CNGE_2026_M4_Secc1!DF101=1),IF(OR($AL279=13,BW$222=1),3,4),0)</f>
        <v>3</v>
      </c>
      <c r="AY278" s="1">
        <f>IF(OR(CNGE_2026_M4_Secc1!DG101=0,CNGE_2026_M4_Secc1!DG101=1),IF(OR($AL279=13,BX$222=1),3,4),0)</f>
        <v>3</v>
      </c>
      <c r="AZ278" s="1">
        <f>IF(OR(CNGE_2026_M4_Secc1!DH101=0,CNGE_2026_M4_Secc1!DH101=1),IF(OR($AL279=13,BY$222=1),3,4),0)</f>
        <v>3</v>
      </c>
      <c r="BA278" s="1">
        <f>IF(OR(CNGE_2026_M4_Secc1!DI101=0,CNGE_2026_M4_Secc1!DI101=1),IF(OR($AL279=13,BZ$222=1),3,4),0)</f>
        <v>3</v>
      </c>
      <c r="BB278" s="1">
        <f t="shared" si="115"/>
        <v>36</v>
      </c>
      <c r="BC278" s="1">
        <f>IF(OR(CNGE_2026_M4_Secc1!CX101=0,CNGE_2026_M4_Secc1!CX101=1),IF(COUNTA(O279:R279)=0,0,1),0)</f>
        <v>0</v>
      </c>
      <c r="BD278" s="1">
        <f>IF(OR(CNGE_2026_M4_Secc1!CY101=0,CNGE_2026_M4_Secc1!CY101=1),IF(COUNTA(S279:V279)=0,0,1),0)</f>
        <v>0</v>
      </c>
      <c r="BE278" s="1">
        <f>IF(OR(CNGE_2026_M4_Secc1!CZ101=0,CNGE_2026_M4_Secc1!CZ101=1),IF(COUNTA(W279:Z279)=0,0,1),0)</f>
        <v>0</v>
      </c>
      <c r="BF278" s="1">
        <f>IF(OR(CNGE_2026_M4_Secc1!DA101=0,CNGE_2026_M4_Secc1!DA101=1),IF(COUNTA(AA279:AD279)=0,0,1),0)</f>
        <v>0</v>
      </c>
      <c r="BG278" s="1">
        <f>IF(OR(CNGE_2026_M4_Secc1!DB101=0,CNGE_2026_M4_Secc1!DB101=1),IF(COUNTA(O348:R348)=0,0,1),0)</f>
        <v>0</v>
      </c>
      <c r="BH278" s="1">
        <f>IF(OR(CNGE_2026_M4_Secc1!DC101=0,CNGE_2026_M4_Secc1!DC101=1),IF(COUNTA(S348:V348)=0,0,1),0)</f>
        <v>0</v>
      </c>
      <c r="BI278" s="1">
        <f>IF(OR(CNGE_2026_M4_Secc1!DD101=0,CNGE_2026_M4_Secc1!DD101=1),IF(COUNTA(W348:Z348)=0,0,1),0)</f>
        <v>0</v>
      </c>
      <c r="BJ278" s="1">
        <f>IF(OR(CNGE_2026_M4_Secc1!DE101=0,CNGE_2026_M4_Secc1!DE101=1),IF(COUNTA(AA348:AD348)=0,0,1),0)</f>
        <v>0</v>
      </c>
      <c r="BK278" s="1">
        <f>IF(OR(CNGE_2026_M4_Secc1!DF101=0,CNGE_2026_M4_Secc1!DF101=1),IF(COUNTA(O417:R417)=0,0,1),0)</f>
        <v>0</v>
      </c>
      <c r="BL278" s="1">
        <f>IF(OR(CNGE_2026_M4_Secc1!DG101=0,CNGE_2026_M4_Secc1!DG101=1),IF(COUNTA(S417:V417)=0,0,1),0)</f>
        <v>0</v>
      </c>
      <c r="BM278" s="1">
        <f>IF(OR(CNGE_2026_M4_Secc1!DH101=0,CNGE_2026_M4_Secc1!DH101=1),IF(COUNTA(W417:Z417)=0,0,1),0)</f>
        <v>0</v>
      </c>
      <c r="BN278" s="1">
        <f>IF(OR(CNGE_2026_M4_Secc1!DI101=0,CNGE_2026_M4_Secc1!DI101=1),IF(COUNTA(AA417:AD417)=0,0,1),0)</f>
        <v>0</v>
      </c>
      <c r="CA278" s="31">
        <f t="shared" si="119"/>
        <v>0</v>
      </c>
      <c r="CB278" s="31">
        <f t="shared" si="120"/>
        <v>0</v>
      </c>
      <c r="CC278" s="31">
        <f t="shared" si="121"/>
        <v>0</v>
      </c>
      <c r="CD278" s="31">
        <f t="shared" si="122"/>
        <v>0</v>
      </c>
      <c r="CE278" s="31">
        <f t="shared" si="123"/>
        <v>0</v>
      </c>
      <c r="CF278" s="31">
        <f t="shared" si="124"/>
        <v>0</v>
      </c>
      <c r="CG278" s="31">
        <f t="shared" si="125"/>
        <v>0</v>
      </c>
      <c r="CH278" s="31">
        <f t="shared" si="126"/>
        <v>0</v>
      </c>
      <c r="CI278" s="31">
        <f t="shared" si="127"/>
        <v>0</v>
      </c>
      <c r="CJ278" s="31">
        <f t="shared" si="128"/>
        <v>0</v>
      </c>
      <c r="CK278" s="31">
        <f t="shared" si="129"/>
        <v>0</v>
      </c>
      <c r="CL278" s="31">
        <f t="shared" si="130"/>
        <v>0</v>
      </c>
      <c r="CM278" s="31">
        <f t="shared" si="131"/>
        <v>0</v>
      </c>
      <c r="CN278" s="31">
        <f t="shared" si="132"/>
        <v>0</v>
      </c>
      <c r="CO278" s="31">
        <f t="shared" si="133"/>
        <v>0</v>
      </c>
      <c r="CP278" s="31">
        <f t="shared" si="134"/>
        <v>0</v>
      </c>
      <c r="CQ278" s="31">
        <f t="shared" si="135"/>
        <v>0</v>
      </c>
      <c r="CR278" s="31">
        <f t="shared" si="136"/>
        <v>0</v>
      </c>
      <c r="CS278" s="31">
        <f t="shared" si="137"/>
        <v>0</v>
      </c>
      <c r="CT278" s="31">
        <f t="shared" si="138"/>
        <v>0</v>
      </c>
      <c r="CU278" s="31">
        <f t="shared" si="139"/>
        <v>0</v>
      </c>
      <c r="CV278" s="31">
        <f t="shared" si="140"/>
        <v>0</v>
      </c>
      <c r="CW278" s="31">
        <f t="shared" si="141"/>
        <v>0</v>
      </c>
      <c r="CX278" s="31">
        <f t="shared" si="142"/>
        <v>0</v>
      </c>
      <c r="CY278" s="31">
        <f t="shared" si="143"/>
        <v>0</v>
      </c>
      <c r="CZ278" s="31">
        <f t="shared" si="144"/>
        <v>0</v>
      </c>
      <c r="DA278" s="31">
        <f t="shared" si="145"/>
        <v>0</v>
      </c>
      <c r="DB278" s="31">
        <f t="shared" si="146"/>
        <v>0</v>
      </c>
      <c r="DC278" s="31">
        <f t="shared" si="147"/>
        <v>0</v>
      </c>
      <c r="DD278" s="31">
        <f t="shared" si="148"/>
        <v>0</v>
      </c>
      <c r="DE278" s="31">
        <f t="shared" si="149"/>
        <v>0</v>
      </c>
      <c r="DF278" s="31">
        <f t="shared" si="150"/>
        <v>0</v>
      </c>
      <c r="DG278" s="31">
        <f t="shared" si="151"/>
        <v>0</v>
      </c>
      <c r="DH278" s="31">
        <f t="shared" si="152"/>
        <v>0</v>
      </c>
      <c r="DI278" s="31">
        <f t="shared" si="153"/>
        <v>0</v>
      </c>
      <c r="DJ278" s="31">
        <f t="shared" si="154"/>
        <v>0</v>
      </c>
      <c r="DK278" s="31">
        <f t="shared" si="155"/>
        <v>0</v>
      </c>
      <c r="DL278" s="31">
        <f t="shared" si="156"/>
        <v>0</v>
      </c>
      <c r="DM278" s="31">
        <f t="shared" si="157"/>
        <v>0</v>
      </c>
      <c r="DN278" s="31">
        <f t="shared" si="158"/>
        <v>0</v>
      </c>
      <c r="DO278" s="31">
        <f t="shared" si="159"/>
        <v>0</v>
      </c>
      <c r="DP278" s="31">
        <f t="shared" si="160"/>
        <v>0</v>
      </c>
      <c r="DQ278" s="31">
        <f t="shared" si="161"/>
        <v>0</v>
      </c>
      <c r="DR278" s="31">
        <f t="shared" si="162"/>
        <v>0</v>
      </c>
      <c r="DS278" s="31">
        <f t="shared" si="163"/>
        <v>0</v>
      </c>
      <c r="DT278" s="31">
        <f t="shared" si="164"/>
        <v>0</v>
      </c>
      <c r="DU278" s="31">
        <f t="shared" si="165"/>
        <v>0</v>
      </c>
      <c r="DV278" s="31">
        <f t="shared" si="166"/>
        <v>0</v>
      </c>
      <c r="DW278" s="31">
        <f t="shared" si="167"/>
        <v>0</v>
      </c>
      <c r="DX278" s="31">
        <f t="shared" si="168"/>
        <v>0</v>
      </c>
      <c r="DY278" s="31">
        <f t="shared" si="169"/>
        <v>0</v>
      </c>
      <c r="DZ278" s="31">
        <f t="shared" si="170"/>
        <v>0</v>
      </c>
      <c r="EB278" s="1">
        <f t="shared" si="171"/>
        <v>0</v>
      </c>
      <c r="EF278"/>
      <c r="EG278"/>
      <c r="EH278"/>
      <c r="EI278"/>
      <c r="EJ278"/>
      <c r="EK278"/>
      <c r="EL278"/>
      <c r="EM278"/>
      <c r="EN278"/>
      <c r="EO278"/>
      <c r="EP278"/>
      <c r="EQ278"/>
      <c r="ER278"/>
      <c r="ES278"/>
      <c r="ET278"/>
      <c r="EU278"/>
      <c r="EV278"/>
      <c r="EW278"/>
      <c r="EX278"/>
      <c r="EY278"/>
    </row>
    <row r="279" spans="1:155" ht="15" customHeight="1">
      <c r="A279" s="25"/>
      <c r="B279" s="52"/>
      <c r="C279" s="55" t="s">
        <v>5198</v>
      </c>
      <c r="D279" s="817" t="str">
        <f>IF(CNGE_2026_M4_Secc1!D101="","",CNGE_2026_M4_Secc1!D101)</f>
        <v/>
      </c>
      <c r="E279" s="757"/>
      <c r="F279" s="757"/>
      <c r="G279" s="757"/>
      <c r="H279" s="757"/>
      <c r="I279" s="757"/>
      <c r="J279" s="758"/>
      <c r="K279" s="683"/>
      <c r="L279" s="683"/>
      <c r="M279" s="683"/>
      <c r="N279" s="683"/>
      <c r="O279" s="683"/>
      <c r="P279" s="683"/>
      <c r="Q279" s="683"/>
      <c r="R279" s="683"/>
      <c r="S279" s="683"/>
      <c r="T279" s="683"/>
      <c r="U279" s="683"/>
      <c r="V279" s="683"/>
      <c r="W279" s="683"/>
      <c r="X279" s="683"/>
      <c r="Y279" s="683"/>
      <c r="Z279" s="683"/>
      <c r="AA279" s="683"/>
      <c r="AB279" s="683"/>
      <c r="AC279" s="683"/>
      <c r="AD279" s="683"/>
      <c r="AG279" s="1">
        <f>IF(AND(CNGE_2026_M4_Secc1!$N101&lt;&gt;1,CNGE_2026_M4_Secc1!$N101&lt;&gt;""),IF(SUM(COUNTBLANK(D279:AD279),COUNTBLANK(O348:AD348),COUNTBLANK(O417:AD417))&lt;=(AK279+6),0,1),0)</f>
        <v>0</v>
      </c>
      <c r="AH279" s="176">
        <f t="shared" si="116"/>
        <v>0</v>
      </c>
      <c r="AI279" s="177" t="str">
        <f>IF(AH279=0,"",
IF(SUM($AH$220:AH279)=1,AJ279,
IF($AH$282&gt;SUM($AH$220:AH279),_xlfn.CONCAT(", ",AJ279),
IF($AH$282=SUM($AH$220:AH279),_xlfn.CONCAT(" y ",AJ279)))))</f>
        <v/>
      </c>
      <c r="AJ279" s="55">
        <v>59</v>
      </c>
      <c r="AK279" s="1">
        <f t="shared" si="117"/>
        <v>52</v>
      </c>
      <c r="AL279" s="1">
        <f t="shared" si="76"/>
        <v>13</v>
      </c>
      <c r="AM279" s="1">
        <f t="shared" si="118"/>
        <v>0</v>
      </c>
      <c r="AN279" s="1">
        <f>IF(OR(CNGE_2026_M4_Secc1!$N101=1,CNGE_2026_M4_Secc1!$N101=""),IF(COUNTA(K279:AD279,O348:AD348,O417:AD417)=0,0,1),0)</f>
        <v>0</v>
      </c>
      <c r="AO279" s="1">
        <f t="shared" si="77"/>
        <v>0</v>
      </c>
      <c r="AP279" s="1">
        <f>IF(OR(CNGE_2026_M4_Secc1!CX102=0,CNGE_2026_M4_Secc1!CX102=1),IF(OR($AL280=13,BO$222=1),3,4),0)</f>
        <v>3</v>
      </c>
      <c r="AQ279" s="1">
        <f>IF(OR(CNGE_2026_M4_Secc1!CY102=0,CNGE_2026_M4_Secc1!CY102=1),IF(OR($AL280=13,BP$222=1),3,4),0)</f>
        <v>3</v>
      </c>
      <c r="AR279" s="1">
        <f>IF(OR(CNGE_2026_M4_Secc1!CZ102=0,CNGE_2026_M4_Secc1!CZ102=1),IF(OR($AL280=13,BQ$222=1),3,4),0)</f>
        <v>3</v>
      </c>
      <c r="AS279" s="1">
        <f>IF(OR(CNGE_2026_M4_Secc1!DA102=0,CNGE_2026_M4_Secc1!DA102=1),IF(OR($AL280=13,BR$222=1),3,4),0)</f>
        <v>3</v>
      </c>
      <c r="AT279" s="1">
        <f>IF(OR(CNGE_2026_M4_Secc1!DB102=0,CNGE_2026_M4_Secc1!DB102=1),IF(OR($AL280=13,BS$222=1),3,4),0)</f>
        <v>3</v>
      </c>
      <c r="AU279" s="1">
        <f>IF(OR(CNGE_2026_M4_Secc1!DC102=0,CNGE_2026_M4_Secc1!DC102=1),IF(OR($AL280=13,BT$222=1),3,4),0)</f>
        <v>3</v>
      </c>
      <c r="AV279" s="1">
        <f>IF(OR(CNGE_2026_M4_Secc1!DD102=0,CNGE_2026_M4_Secc1!DD102=1),IF(OR($AL280=13,BU$222=1),3,4),0)</f>
        <v>3</v>
      </c>
      <c r="AW279" s="1">
        <f>IF(OR(CNGE_2026_M4_Secc1!DE102=0,CNGE_2026_M4_Secc1!DE102=1),IF(OR($AL280=13,BV$222=1),3,4),0)</f>
        <v>3</v>
      </c>
      <c r="AX279" s="1">
        <f>IF(OR(CNGE_2026_M4_Secc1!DF102=0,CNGE_2026_M4_Secc1!DF102=1),IF(OR($AL280=13,BW$222=1),3,4),0)</f>
        <v>3</v>
      </c>
      <c r="AY279" s="1">
        <f>IF(OR(CNGE_2026_M4_Secc1!DG102=0,CNGE_2026_M4_Secc1!DG102=1),IF(OR($AL280=13,BX$222=1),3,4),0)</f>
        <v>3</v>
      </c>
      <c r="AZ279" s="1">
        <f>IF(OR(CNGE_2026_M4_Secc1!DH102=0,CNGE_2026_M4_Secc1!DH102=1),IF(OR($AL280=13,BY$222=1),3,4),0)</f>
        <v>3</v>
      </c>
      <c r="BA279" s="1">
        <f>IF(OR(CNGE_2026_M4_Secc1!DI102=0,CNGE_2026_M4_Secc1!DI102=1),IF(OR($AL280=13,BZ$222=1),3,4),0)</f>
        <v>3</v>
      </c>
      <c r="BB279" s="1">
        <f>SUM(AP279:BA279)</f>
        <v>36</v>
      </c>
      <c r="BC279" s="1">
        <f>IF(OR(CNGE_2026_M4_Secc1!CX102=0,CNGE_2026_M4_Secc1!CX102=1),IF(COUNTA(O280:R280)=0,0,1),0)</f>
        <v>0</v>
      </c>
      <c r="BD279" s="1">
        <f>IF(OR(CNGE_2026_M4_Secc1!CY102=0,CNGE_2026_M4_Secc1!CY102=1),IF(COUNTA(S280:V280)=0,0,1),0)</f>
        <v>0</v>
      </c>
      <c r="BE279" s="1">
        <f>IF(OR(CNGE_2026_M4_Secc1!CZ102=0,CNGE_2026_M4_Secc1!CZ102=1),IF(COUNTA(W280:Z280)=0,0,1),0)</f>
        <v>0</v>
      </c>
      <c r="BF279" s="1">
        <f>IF(OR(CNGE_2026_M4_Secc1!DA102=0,CNGE_2026_M4_Secc1!DA102=1),IF(COUNTA(AA280:AD280)=0,0,1),0)</f>
        <v>0</v>
      </c>
      <c r="BG279" s="1">
        <f>IF(OR(CNGE_2026_M4_Secc1!DB102=0,CNGE_2026_M4_Secc1!DB102=1),IF(COUNTA(O349:R349)=0,0,1),0)</f>
        <v>0</v>
      </c>
      <c r="BH279" s="1">
        <f>IF(OR(CNGE_2026_M4_Secc1!DC102=0,CNGE_2026_M4_Secc1!DC102=1),IF(COUNTA(S349:V349)=0,0,1),0)</f>
        <v>0</v>
      </c>
      <c r="BI279" s="1">
        <f>IF(OR(CNGE_2026_M4_Secc1!DD102=0,CNGE_2026_M4_Secc1!DD102=1),IF(COUNTA(W349:Z349)=0,0,1),0)</f>
        <v>0</v>
      </c>
      <c r="BJ279" s="1">
        <f>IF(OR(CNGE_2026_M4_Secc1!DE102=0,CNGE_2026_M4_Secc1!DE102=1),IF(COUNTA(AA349:AD349)=0,0,1),0)</f>
        <v>0</v>
      </c>
      <c r="BK279" s="1">
        <f>IF(OR(CNGE_2026_M4_Secc1!DF102=0,CNGE_2026_M4_Secc1!DF102=1),IF(COUNTA(O418:R418)=0,0,1),0)</f>
        <v>0</v>
      </c>
      <c r="BL279" s="1">
        <f>IF(OR(CNGE_2026_M4_Secc1!DG102=0,CNGE_2026_M4_Secc1!DG102=1),IF(COUNTA(S418:V418)=0,0,1),0)</f>
        <v>0</v>
      </c>
      <c r="BM279" s="1">
        <f>IF(OR(CNGE_2026_M4_Secc1!DH102=0,CNGE_2026_M4_Secc1!DH102=1),IF(COUNTA(W418:Z418)=0,0,1),0)</f>
        <v>0</v>
      </c>
      <c r="BN279" s="1">
        <f>IF(OR(CNGE_2026_M4_Secc1!DI102=0,CNGE_2026_M4_Secc1!DI102=1),IF(COUNTA(AA418:AD418)=0,0,1),0)</f>
        <v>0</v>
      </c>
      <c r="CA279" s="31">
        <f t="shared" si="119"/>
        <v>0</v>
      </c>
      <c r="CB279" s="31">
        <f t="shared" si="120"/>
        <v>0</v>
      </c>
      <c r="CC279" s="31">
        <f t="shared" si="121"/>
        <v>0</v>
      </c>
      <c r="CD279" s="31">
        <f t="shared" si="122"/>
        <v>0</v>
      </c>
      <c r="CE279" s="31">
        <f t="shared" si="123"/>
        <v>0</v>
      </c>
      <c r="CF279" s="31">
        <f t="shared" si="124"/>
        <v>0</v>
      </c>
      <c r="CG279" s="31">
        <f t="shared" si="125"/>
        <v>0</v>
      </c>
      <c r="CH279" s="31">
        <f t="shared" si="126"/>
        <v>0</v>
      </c>
      <c r="CI279" s="31">
        <f t="shared" si="127"/>
        <v>0</v>
      </c>
      <c r="CJ279" s="31">
        <f t="shared" si="128"/>
        <v>0</v>
      </c>
      <c r="CK279" s="31">
        <f t="shared" si="129"/>
        <v>0</v>
      </c>
      <c r="CL279" s="31">
        <f t="shared" si="130"/>
        <v>0</v>
      </c>
      <c r="CM279" s="31">
        <f t="shared" si="131"/>
        <v>0</v>
      </c>
      <c r="CN279" s="31">
        <f t="shared" si="132"/>
        <v>0</v>
      </c>
      <c r="CO279" s="31">
        <f t="shared" si="133"/>
        <v>0</v>
      </c>
      <c r="CP279" s="31">
        <f t="shared" si="134"/>
        <v>0</v>
      </c>
      <c r="CQ279" s="31">
        <f t="shared" si="135"/>
        <v>0</v>
      </c>
      <c r="CR279" s="31">
        <f t="shared" si="136"/>
        <v>0</v>
      </c>
      <c r="CS279" s="31">
        <f t="shared" si="137"/>
        <v>0</v>
      </c>
      <c r="CT279" s="31">
        <f t="shared" si="138"/>
        <v>0</v>
      </c>
      <c r="CU279" s="31">
        <f t="shared" si="139"/>
        <v>0</v>
      </c>
      <c r="CV279" s="31">
        <f t="shared" si="140"/>
        <v>0</v>
      </c>
      <c r="CW279" s="31">
        <f t="shared" si="141"/>
        <v>0</v>
      </c>
      <c r="CX279" s="31">
        <f t="shared" si="142"/>
        <v>0</v>
      </c>
      <c r="CY279" s="31">
        <f t="shared" si="143"/>
        <v>0</v>
      </c>
      <c r="CZ279" s="31">
        <f t="shared" si="144"/>
        <v>0</v>
      </c>
      <c r="DA279" s="31">
        <f t="shared" si="145"/>
        <v>0</v>
      </c>
      <c r="DB279" s="31">
        <f t="shared" si="146"/>
        <v>0</v>
      </c>
      <c r="DC279" s="31">
        <f t="shared" si="147"/>
        <v>0</v>
      </c>
      <c r="DD279" s="31">
        <f t="shared" si="148"/>
        <v>0</v>
      </c>
      <c r="DE279" s="31">
        <f t="shared" si="149"/>
        <v>0</v>
      </c>
      <c r="DF279" s="31">
        <f t="shared" si="150"/>
        <v>0</v>
      </c>
      <c r="DG279" s="31">
        <f t="shared" si="151"/>
        <v>0</v>
      </c>
      <c r="DH279" s="31">
        <f t="shared" si="152"/>
        <v>0</v>
      </c>
      <c r="DI279" s="31">
        <f t="shared" si="153"/>
        <v>0</v>
      </c>
      <c r="DJ279" s="31">
        <f t="shared" si="154"/>
        <v>0</v>
      </c>
      <c r="DK279" s="31">
        <f t="shared" si="155"/>
        <v>0</v>
      </c>
      <c r="DL279" s="31">
        <f t="shared" si="156"/>
        <v>0</v>
      </c>
      <c r="DM279" s="31">
        <f t="shared" si="157"/>
        <v>0</v>
      </c>
      <c r="DN279" s="31">
        <f t="shared" si="158"/>
        <v>0</v>
      </c>
      <c r="DO279" s="31">
        <f t="shared" si="159"/>
        <v>0</v>
      </c>
      <c r="DP279" s="31">
        <f t="shared" si="160"/>
        <v>0</v>
      </c>
      <c r="DQ279" s="31">
        <f t="shared" si="161"/>
        <v>0</v>
      </c>
      <c r="DR279" s="31">
        <f t="shared" si="162"/>
        <v>0</v>
      </c>
      <c r="DS279" s="31">
        <f t="shared" si="163"/>
        <v>0</v>
      </c>
      <c r="DT279" s="31">
        <f t="shared" si="164"/>
        <v>0</v>
      </c>
      <c r="DU279" s="31">
        <f t="shared" si="165"/>
        <v>0</v>
      </c>
      <c r="DV279" s="31">
        <f t="shared" si="166"/>
        <v>0</v>
      </c>
      <c r="DW279" s="31">
        <f t="shared" si="167"/>
        <v>0</v>
      </c>
      <c r="DX279" s="31">
        <f t="shared" si="168"/>
        <v>0</v>
      </c>
      <c r="DY279" s="31">
        <f t="shared" si="169"/>
        <v>0</v>
      </c>
      <c r="DZ279" s="31">
        <f t="shared" si="170"/>
        <v>0</v>
      </c>
      <c r="EB279" s="1">
        <f t="shared" si="171"/>
        <v>0</v>
      </c>
      <c r="EF279"/>
      <c r="EG279"/>
      <c r="EH279"/>
      <c r="EI279"/>
      <c r="EJ279"/>
      <c r="EK279"/>
      <c r="EL279"/>
      <c r="EM279"/>
      <c r="EN279"/>
      <c r="EO279"/>
      <c r="EP279"/>
      <c r="EQ279"/>
      <c r="ER279"/>
      <c r="ES279"/>
      <c r="ET279"/>
      <c r="EU279"/>
      <c r="EV279"/>
      <c r="EW279"/>
      <c r="EX279"/>
      <c r="EY279"/>
    </row>
    <row r="280" spans="1:155" ht="15" customHeight="1">
      <c r="A280" s="25"/>
      <c r="B280" s="52"/>
      <c r="C280" s="55" t="s">
        <v>5200</v>
      </c>
      <c r="D280" s="817" t="str">
        <f>IF(CNGE_2026_M4_Secc1!D102="","",CNGE_2026_M4_Secc1!D102)</f>
        <v/>
      </c>
      <c r="E280" s="757"/>
      <c r="F280" s="757"/>
      <c r="G280" s="757"/>
      <c r="H280" s="757"/>
      <c r="I280" s="757"/>
      <c r="J280" s="758"/>
      <c r="K280" s="683"/>
      <c r="L280" s="683"/>
      <c r="M280" s="683"/>
      <c r="N280" s="683"/>
      <c r="O280" s="683"/>
      <c r="P280" s="683"/>
      <c r="Q280" s="683"/>
      <c r="R280" s="683"/>
      <c r="S280" s="683"/>
      <c r="T280" s="683"/>
      <c r="U280" s="683"/>
      <c r="V280" s="683"/>
      <c r="W280" s="683"/>
      <c r="X280" s="683"/>
      <c r="Y280" s="683"/>
      <c r="Z280" s="683"/>
      <c r="AA280" s="683"/>
      <c r="AB280" s="683"/>
      <c r="AC280" s="683"/>
      <c r="AD280" s="683"/>
      <c r="AG280" s="1">
        <f>IF(AND(CNGE_2026_M4_Secc1!$N102&lt;&gt;1,CNGE_2026_M4_Secc1!$N102&lt;&gt;""),IF(SUM(COUNTBLANK(D280:AD280),COUNTBLANK(O349:AD349),COUNTBLANK(O418:AD418))&lt;=(AK280+6),0,1),0)</f>
        <v>0</v>
      </c>
      <c r="AH280" s="176">
        <f t="shared" si="116"/>
        <v>0</v>
      </c>
      <c r="AI280" s="177" t="str">
        <f>IF(AH280=0,"",
IF(SUM($AH$220:AH280)=1,AJ280,
IF($AH$282&gt;SUM($AH$220:AH280),_xlfn.CONCAT(", ",AJ280),
IF($AH$282=SUM($AH$220:AH280),_xlfn.CONCAT(" y ",AJ280)))))</f>
        <v/>
      </c>
      <c r="AJ280" s="55">
        <v>60</v>
      </c>
      <c r="AK280" s="1">
        <f>IF(OR(BB279=48,COUNTIF(AP279:BA279,3)=12),52,IF(AL280=13,SUM(13,BB279),SUM($BZ$223,BB279)))</f>
        <v>52</v>
      </c>
      <c r="AL280" s="1">
        <f t="shared" si="76"/>
        <v>13</v>
      </c>
      <c r="AM280" s="1">
        <f>IF(OR(BB279=48,COUNTIF(AP279:BA279,3)=12),IF(COUNTA(K280:N280)=0,0,1),0)</f>
        <v>0</v>
      </c>
      <c r="AN280" s="1">
        <f>IF(OR(CNGE_2026_M4_Secc1!$N102=1,CNGE_2026_M4_Secc1!$N102=""),IF(COUNTA(K280:AD280,O349:AD349,O418:AD418)=0,0,1),0)</f>
        <v>0</v>
      </c>
      <c r="AO280" s="1">
        <f t="shared" si="77"/>
        <v>0</v>
      </c>
      <c r="BN280" s="443">
        <f>SUM(BC220:BN279)</f>
        <v>0</v>
      </c>
      <c r="CA280" s="31">
        <f t="shared" si="119"/>
        <v>0</v>
      </c>
      <c r="CB280" s="31">
        <f t="shared" si="120"/>
        <v>0</v>
      </c>
      <c r="CC280" s="31">
        <f t="shared" si="121"/>
        <v>0</v>
      </c>
      <c r="CD280" s="31">
        <f t="shared" si="122"/>
        <v>0</v>
      </c>
      <c r="CE280" s="31">
        <f t="shared" si="123"/>
        <v>0</v>
      </c>
      <c r="CF280" s="31">
        <f t="shared" si="124"/>
        <v>0</v>
      </c>
      <c r="CG280" s="31">
        <f t="shared" si="125"/>
        <v>0</v>
      </c>
      <c r="CH280" s="31">
        <f t="shared" si="126"/>
        <v>0</v>
      </c>
      <c r="CI280" s="31">
        <f t="shared" si="127"/>
        <v>0</v>
      </c>
      <c r="CJ280" s="31">
        <f t="shared" si="128"/>
        <v>0</v>
      </c>
      <c r="CK280" s="31">
        <f t="shared" si="129"/>
        <v>0</v>
      </c>
      <c r="CL280" s="31">
        <f t="shared" si="130"/>
        <v>0</v>
      </c>
      <c r="CM280" s="31">
        <f t="shared" si="131"/>
        <v>0</v>
      </c>
      <c r="CN280" s="31">
        <f t="shared" si="132"/>
        <v>0</v>
      </c>
      <c r="CO280" s="31">
        <f t="shared" si="133"/>
        <v>0</v>
      </c>
      <c r="CP280" s="31">
        <f t="shared" si="134"/>
        <v>0</v>
      </c>
      <c r="CQ280" s="31">
        <f t="shared" si="135"/>
        <v>0</v>
      </c>
      <c r="CR280" s="31">
        <f t="shared" si="136"/>
        <v>0</v>
      </c>
      <c r="CS280" s="31">
        <f t="shared" si="137"/>
        <v>0</v>
      </c>
      <c r="CT280" s="31">
        <f t="shared" si="138"/>
        <v>0</v>
      </c>
      <c r="CU280" s="31">
        <f t="shared" si="139"/>
        <v>0</v>
      </c>
      <c r="CV280" s="31">
        <f t="shared" si="140"/>
        <v>0</v>
      </c>
      <c r="CW280" s="31">
        <f t="shared" si="141"/>
        <v>0</v>
      </c>
      <c r="CX280" s="31">
        <f t="shared" si="142"/>
        <v>0</v>
      </c>
      <c r="CY280" s="31">
        <f t="shared" si="143"/>
        <v>0</v>
      </c>
      <c r="CZ280" s="31">
        <f t="shared" si="144"/>
        <v>0</v>
      </c>
      <c r="DA280" s="31">
        <f t="shared" si="145"/>
        <v>0</v>
      </c>
      <c r="DB280" s="31">
        <f t="shared" si="146"/>
        <v>0</v>
      </c>
      <c r="DC280" s="31">
        <f t="shared" si="147"/>
        <v>0</v>
      </c>
      <c r="DD280" s="31">
        <f t="shared" si="148"/>
        <v>0</v>
      </c>
      <c r="DE280" s="31">
        <f t="shared" si="149"/>
        <v>0</v>
      </c>
      <c r="DF280" s="31">
        <f t="shared" si="150"/>
        <v>0</v>
      </c>
      <c r="DG280" s="31">
        <f t="shared" si="151"/>
        <v>0</v>
      </c>
      <c r="DH280" s="31">
        <f t="shared" si="152"/>
        <v>0</v>
      </c>
      <c r="DI280" s="31">
        <f t="shared" si="153"/>
        <v>0</v>
      </c>
      <c r="DJ280" s="31">
        <f t="shared" si="154"/>
        <v>0</v>
      </c>
      <c r="DK280" s="31">
        <f t="shared" si="155"/>
        <v>0</v>
      </c>
      <c r="DL280" s="31">
        <f t="shared" si="156"/>
        <v>0</v>
      </c>
      <c r="DM280" s="31">
        <f t="shared" si="157"/>
        <v>0</v>
      </c>
      <c r="DN280" s="31">
        <f t="shared" si="158"/>
        <v>0</v>
      </c>
      <c r="DO280" s="31">
        <f t="shared" si="159"/>
        <v>0</v>
      </c>
      <c r="DP280" s="31">
        <f t="shared" si="160"/>
        <v>0</v>
      </c>
      <c r="DQ280" s="31">
        <f t="shared" si="161"/>
        <v>0</v>
      </c>
      <c r="DR280" s="31">
        <f t="shared" si="162"/>
        <v>0</v>
      </c>
      <c r="DS280" s="31">
        <f t="shared" si="163"/>
        <v>0</v>
      </c>
      <c r="DT280" s="31">
        <f t="shared" si="164"/>
        <v>0</v>
      </c>
      <c r="DU280" s="31">
        <f t="shared" si="165"/>
        <v>0</v>
      </c>
      <c r="DV280" s="31">
        <f t="shared" si="166"/>
        <v>0</v>
      </c>
      <c r="DW280" s="31">
        <f t="shared" si="167"/>
        <v>0</v>
      </c>
      <c r="DX280" s="31">
        <f t="shared" si="168"/>
        <v>0</v>
      </c>
      <c r="DY280" s="31">
        <f t="shared" si="169"/>
        <v>0</v>
      </c>
      <c r="DZ280" s="31">
        <f t="shared" si="170"/>
        <v>0</v>
      </c>
      <c r="EB280" s="1">
        <f t="shared" si="171"/>
        <v>0</v>
      </c>
      <c r="EF280"/>
      <c r="EG280"/>
      <c r="EH280"/>
      <c r="EI280"/>
      <c r="EJ280"/>
      <c r="EK280"/>
      <c r="EL280"/>
      <c r="EM280"/>
      <c r="EN280"/>
      <c r="EO280"/>
      <c r="EP280"/>
      <c r="EQ280"/>
      <c r="ER280"/>
      <c r="ES280"/>
      <c r="ET280"/>
      <c r="EU280"/>
      <c r="EV280"/>
      <c r="EW280"/>
      <c r="EX280"/>
      <c r="EY280"/>
    </row>
    <row r="281" spans="1:155" customFormat="1" ht="36" customHeight="1">
      <c r="C281" s="55" t="s">
        <v>5370</v>
      </c>
      <c r="D281" s="918" t="s">
        <v>6004</v>
      </c>
      <c r="E281" s="919"/>
      <c r="F281" s="919"/>
      <c r="G281" s="919"/>
      <c r="H281" s="919"/>
      <c r="I281" s="919"/>
      <c r="J281" s="920"/>
      <c r="K281" s="683"/>
      <c r="L281" s="683"/>
      <c r="M281" s="683"/>
      <c r="N281" s="683"/>
      <c r="O281" s="683"/>
      <c r="P281" s="683"/>
      <c r="Q281" s="683"/>
      <c r="R281" s="683"/>
      <c r="S281" s="683"/>
      <c r="T281" s="683"/>
      <c r="U281" s="683"/>
      <c r="V281" s="683"/>
      <c r="W281" s="683"/>
      <c r="X281" s="683"/>
      <c r="Y281" s="683"/>
      <c r="Z281" s="683"/>
      <c r="AA281" s="683"/>
      <c r="AB281" s="683"/>
      <c r="AC281" s="683"/>
      <c r="AD281" s="683"/>
      <c r="AG281" s="1">
        <f>IF(OR(AND(COUNTIF(CNGE_2026_M4_Secc1!$CX$43:$DI$102,"2")=0,COUNTIF(CNGE_2026_M4_Secc1!$CX$43:$DI$102,"3")=0,COUNTIF(CNGE_2026_M4_Secc1!$CX$43:$DI$102,"0")&lt;&gt;720),COUNTIF(CNGE_2026_M4_Secc1!$CX$43:$DI$102,"0")=720),0,IF(COUNTA(K281:AD281,O350:AD350,O419:AD419)&gt;=(52-AK281),0,1))</f>
        <v>0</v>
      </c>
      <c r="AH281" s="176">
        <f>IF(AG281=0,0,1)</f>
        <v>0</v>
      </c>
      <c r="AI281" s="177" t="str">
        <f>IF(AH281=0,"",
IF(SUM($AH$220:AH281)=1,AJ281,
IF($AH$282&gt;SUM($AH$220:AH281),_xlfn.CONCAT(", ",AJ281),
IF($AH$282=SUM($AH$220:AH281),_xlfn.CONCAT(" y ",AJ281)))))</f>
        <v/>
      </c>
      <c r="AJ281" s="55" t="s">
        <v>6005</v>
      </c>
      <c r="AK281" s="1">
        <f>IF(AL281=13,13,$BZ$223)</f>
        <v>13</v>
      </c>
      <c r="AL281" s="1">
        <f>IF(OR($S105=0,$S105="NS",$S105="NA"),13,0)</f>
        <v>13</v>
      </c>
      <c r="AN281" s="1">
        <f>IF(OR(AND(COUNTIF(CNGE_2026_M4_Secc1!$CX$43:$DI$102,"2")=0,COUNTIF(CNGE_2026_M4_Secc1!$CX$43:$DI$102,"3")=0,COUNTIF(CNGE_2026_M4_Secc1!$CX$43:$DI$102,"0")&lt;&gt;720),COUNTIF(CNGE_2026_M4_Secc1!$CX$43:$DI$102,"0")=720),IF(COUNTA(K281:AD281,O350:AD350,O419:AD419)=0,0,1),0)</f>
        <v>0</v>
      </c>
      <c r="AO281" s="1">
        <f>IF(OR($S105=0,$S105="NS",$S105="NA"),IF(COUNTA(L281,P281,T281,X281,AB281,P350,T350,X350,AB350,P419,T419,X419,AB419)=0,0,1),0)</f>
        <v>0</v>
      </c>
      <c r="BN281" s="1"/>
      <c r="CA281" s="31">
        <f>IF(SUM(K281)&lt;=SUM(O281,S281,W281,AA281,O350,S350,W350,AA350,O419,S419,W419,AA419),0,1)</f>
        <v>0</v>
      </c>
      <c r="CB281" s="31">
        <f t="shared" si="120"/>
        <v>0</v>
      </c>
      <c r="CC281" s="31">
        <f t="shared" si="121"/>
        <v>0</v>
      </c>
      <c r="CD281" s="31">
        <f t="shared" si="122"/>
        <v>0</v>
      </c>
      <c r="CE281" s="31">
        <f t="shared" si="123"/>
        <v>0</v>
      </c>
      <c r="CF281" s="31">
        <f t="shared" si="124"/>
        <v>0</v>
      </c>
      <c r="CG281" s="31">
        <f t="shared" si="125"/>
        <v>0</v>
      </c>
      <c r="CH281" s="31">
        <f t="shared" si="126"/>
        <v>0</v>
      </c>
      <c r="CI281" s="31">
        <f t="shared" si="127"/>
        <v>0</v>
      </c>
      <c r="CJ281" s="31">
        <f t="shared" si="128"/>
        <v>0</v>
      </c>
      <c r="CK281" s="31">
        <f t="shared" si="129"/>
        <v>0</v>
      </c>
      <c r="CL281" s="31">
        <f t="shared" si="130"/>
        <v>0</v>
      </c>
      <c r="CM281" s="31">
        <f>IF(COUNTIF(AA419,"NS")=0,IF($K281&lt;AA419,1,0),0)</f>
        <v>0</v>
      </c>
      <c r="CN281" s="31">
        <f>IF(SUM(L281)&lt;=SUM(P281,T281,X281,AB281,P350,T350,X350,AB350,P419,T419,X419,AB419),0,1)</f>
        <v>0</v>
      </c>
      <c r="CO281" s="31">
        <f t="shared" si="133"/>
        <v>0</v>
      </c>
      <c r="CP281" s="31">
        <f t="shared" si="134"/>
        <v>0</v>
      </c>
      <c r="CQ281" s="31">
        <f t="shared" si="135"/>
        <v>0</v>
      </c>
      <c r="CR281" s="31">
        <f t="shared" si="136"/>
        <v>0</v>
      </c>
      <c r="CS281" s="31">
        <f t="shared" si="137"/>
        <v>0</v>
      </c>
      <c r="CT281" s="31">
        <f t="shared" si="138"/>
        <v>0</v>
      </c>
      <c r="CU281" s="31">
        <f t="shared" si="139"/>
        <v>0</v>
      </c>
      <c r="CV281" s="31">
        <f t="shared" si="140"/>
        <v>0</v>
      </c>
      <c r="CW281" s="31">
        <f t="shared" si="141"/>
        <v>0</v>
      </c>
      <c r="CX281" s="31">
        <f t="shared" si="142"/>
        <v>0</v>
      </c>
      <c r="CY281" s="31">
        <f t="shared" si="143"/>
        <v>0</v>
      </c>
      <c r="CZ281" s="31">
        <f>IF(COUNTIF(AB419,"NS")=0,IF($L281&lt;AB419,1,0),0)</f>
        <v>0</v>
      </c>
      <c r="DA281" s="31">
        <f>IF(SUM(M281)&lt;=SUM(Q281,U281,Y281,AC281,Q350,U350,Y350,AC350,Q419,U419,Y419,AC419),0,1)</f>
        <v>0</v>
      </c>
      <c r="DB281" s="31">
        <f t="shared" si="146"/>
        <v>0</v>
      </c>
      <c r="DC281" s="31">
        <f t="shared" si="147"/>
        <v>0</v>
      </c>
      <c r="DD281" s="31">
        <f t="shared" si="148"/>
        <v>0</v>
      </c>
      <c r="DE281" s="31">
        <f t="shared" si="149"/>
        <v>0</v>
      </c>
      <c r="DF281" s="31">
        <f t="shared" si="150"/>
        <v>0</v>
      </c>
      <c r="DG281" s="31">
        <f t="shared" si="151"/>
        <v>0</v>
      </c>
      <c r="DH281" s="31">
        <f t="shared" si="152"/>
        <v>0</v>
      </c>
      <c r="DI281" s="31">
        <f t="shared" si="153"/>
        <v>0</v>
      </c>
      <c r="DJ281" s="31">
        <f t="shared" si="154"/>
        <v>0</v>
      </c>
      <c r="DK281" s="31">
        <f t="shared" si="155"/>
        <v>0</v>
      </c>
      <c r="DL281" s="31">
        <f t="shared" si="156"/>
        <v>0</v>
      </c>
      <c r="DM281" s="31">
        <f>IF(COUNTIF(AC419,"NS")=0,IF($M281&lt;AC419,1,0),0)</f>
        <v>0</v>
      </c>
      <c r="DN281" s="31">
        <f>IF(SUM(N281)&lt;=SUM(R281,V281,Z281,AD281,R350,V350,Z350,AD350,R419,V419,Z419,AD419),0,1)</f>
        <v>0</v>
      </c>
      <c r="DO281" s="31">
        <f t="shared" si="159"/>
        <v>0</v>
      </c>
      <c r="DP281" s="31">
        <f t="shared" si="160"/>
        <v>0</v>
      </c>
      <c r="DQ281" s="31">
        <f t="shared" si="161"/>
        <v>0</v>
      </c>
      <c r="DR281" s="31">
        <f t="shared" si="162"/>
        <v>0</v>
      </c>
      <c r="DS281" s="31">
        <f t="shared" si="163"/>
        <v>0</v>
      </c>
      <c r="DT281" s="31">
        <f t="shared" si="164"/>
        <v>0</v>
      </c>
      <c r="DU281" s="31">
        <f t="shared" si="165"/>
        <v>0</v>
      </c>
      <c r="DV281" s="31">
        <f t="shared" si="166"/>
        <v>0</v>
      </c>
      <c r="DW281" s="31">
        <f t="shared" si="167"/>
        <v>0</v>
      </c>
      <c r="DX281" s="31">
        <f t="shared" si="168"/>
        <v>0</v>
      </c>
      <c r="DY281" s="31">
        <f t="shared" si="169"/>
        <v>0</v>
      </c>
      <c r="DZ281" s="31">
        <f>IF(COUNTIF(AD419,"NS")=0,IF($N281&lt;AD419,1,0),0)</f>
        <v>0</v>
      </c>
      <c r="EA281" s="1"/>
      <c r="EB281" s="1">
        <f>IF(OR(L281="NS",S105="NS"),0,IF(AND(L281="NA",S105="NA"),0,IF(L281&gt;=S105,0,1)))</f>
        <v>0</v>
      </c>
    </row>
    <row r="282" spans="1:155" ht="15" customHeight="1">
      <c r="A282" s="25"/>
      <c r="B282" s="52"/>
      <c r="C282" s="42"/>
      <c r="D282" s="42"/>
      <c r="E282" s="42"/>
      <c r="F282" s="37"/>
      <c r="G282" s="37"/>
      <c r="H282" s="37"/>
      <c r="I282" s="37"/>
      <c r="J282" s="65" t="s">
        <v>5270</v>
      </c>
      <c r="K282" s="69">
        <f>IF(AND(SUM(K220:K281)=0,COUNTIF(K220:K281,"NS")&gt;0),"NS",IF(AND(SUM(K220:K281)=0,COUNTIF(K220:K281,0)&gt;0),0,IF(AND(SUM(K220:K281)=0,COUNTIF(K220:K281,"NA")&gt;0),"NA",SUM(K220:K281))))</f>
        <v>0</v>
      </c>
      <c r="L282" s="69">
        <f t="shared" ref="L282:AC282" si="172">IF(AND(SUM(L220:L281)=0,COUNTIF(L220:L281,"NS")&gt;0),"NS",IF(AND(SUM(L220:L281)=0,COUNTIF(L220:L281,0)&gt;0),0,IF(AND(SUM(L220:L281)=0,COUNTIF(L220:L281,"NA")&gt;0),"NA",SUM(L220:L281))))</f>
        <v>0</v>
      </c>
      <c r="M282" s="69">
        <f t="shared" si="172"/>
        <v>0</v>
      </c>
      <c r="N282" s="69">
        <f t="shared" si="172"/>
        <v>0</v>
      </c>
      <c r="O282" s="69">
        <f t="shared" si="172"/>
        <v>0</v>
      </c>
      <c r="P282" s="69">
        <f t="shared" si="172"/>
        <v>0</v>
      </c>
      <c r="Q282" s="69">
        <f t="shared" si="172"/>
        <v>0</v>
      </c>
      <c r="R282" s="69">
        <f t="shared" si="172"/>
        <v>0</v>
      </c>
      <c r="S282" s="69">
        <f t="shared" si="172"/>
        <v>0</v>
      </c>
      <c r="T282" s="69">
        <f t="shared" si="172"/>
        <v>0</v>
      </c>
      <c r="U282" s="69">
        <f t="shared" si="172"/>
        <v>0</v>
      </c>
      <c r="V282" s="69">
        <f t="shared" si="172"/>
        <v>0</v>
      </c>
      <c r="W282" s="69">
        <f t="shared" si="172"/>
        <v>0</v>
      </c>
      <c r="X282" s="69">
        <f t="shared" si="172"/>
        <v>0</v>
      </c>
      <c r="Y282" s="69">
        <f t="shared" si="172"/>
        <v>0</v>
      </c>
      <c r="Z282" s="69">
        <f t="shared" si="172"/>
        <v>0</v>
      </c>
      <c r="AA282" s="69">
        <f t="shared" si="172"/>
        <v>0</v>
      </c>
      <c r="AB282" s="69">
        <f t="shared" si="172"/>
        <v>0</v>
      </c>
      <c r="AC282" s="69">
        <f t="shared" si="172"/>
        <v>0</v>
      </c>
      <c r="AD282" s="69">
        <f>IF(AND(SUM(AD220:AD281)=0,COUNTIF(AD220:AD281,"NS")&gt;0),"NS",IF(AND(SUM(AD220:AD281)=0,COUNTIF(AD220:AD281,0)&gt;0),0,IF(AND(SUM(AD220:AD281)=0,COUNTIF(AD220:AD281,"NA")&gt;0),"NA",SUM(AD220:AD281))))</f>
        <v>0</v>
      </c>
      <c r="AG282" s="443">
        <f>SUM(AG220:AG281)</f>
        <v>0</v>
      </c>
      <c r="AH282" s="179">
        <f>SUM(AH220:AH281)</f>
        <v>0</v>
      </c>
      <c r="AI282" s="179" t="str">
        <f>IF(AH282=0,"",_xlfn.CONCAT(AI220:AI281))</f>
        <v/>
      </c>
      <c r="AJ282" s="180" t="str">
        <f>IF(AH282=0,"",
IF(AH282=1,_xlfn.CONCAT("Favor de revisar la información capturada en el numeral: ",AI282),_xlfn.CONCAT("Favor de revisar la información capturada en los numerales: ",AI282)))</f>
        <v/>
      </c>
      <c r="AL282" s="443">
        <f>SUM(AL220:AL281)</f>
        <v>806</v>
      </c>
      <c r="AM282"/>
      <c r="AN282" s="443">
        <f>SUM(AM220:AN281)</f>
        <v>0</v>
      </c>
      <c r="AO282" s="443">
        <f>SUM(AO220:AO281)</f>
        <v>0</v>
      </c>
      <c r="CA282" s="483">
        <f>SUM(CA220:CA281)</f>
        <v>0</v>
      </c>
      <c r="CM282" s="484">
        <f>SUM(CB220:CM281)</f>
        <v>0</v>
      </c>
      <c r="CN282" s="483">
        <f>SUM(CN220:CN281)</f>
        <v>0</v>
      </c>
      <c r="CZ282" s="484">
        <f>SUM(CO220:CZ281)</f>
        <v>0</v>
      </c>
      <c r="DA282" s="483">
        <f>SUM(DA220:DA281)</f>
        <v>0</v>
      </c>
      <c r="DM282" s="484">
        <f>SUM(DB220:DM281)</f>
        <v>0</v>
      </c>
      <c r="DN282" s="483">
        <f>SUM(DN220:DN281)</f>
        <v>0</v>
      </c>
      <c r="DZ282" s="484">
        <f>SUM(DO220:DZ281)</f>
        <v>0</v>
      </c>
      <c r="EB282" s="466">
        <f>SUM(EB220:EB281)</f>
        <v>0</v>
      </c>
      <c r="EI282"/>
      <c r="EJ282"/>
      <c r="EK282"/>
      <c r="EL282"/>
      <c r="EM282"/>
      <c r="EN282"/>
      <c r="EO282"/>
      <c r="EP282"/>
      <c r="EQ282"/>
      <c r="ER282"/>
      <c r="ES282"/>
      <c r="ET282"/>
      <c r="EU282"/>
      <c r="EV282"/>
      <c r="EW282"/>
      <c r="EX282"/>
      <c r="EY282"/>
    </row>
    <row r="283" spans="1:155" ht="15" customHeight="1">
      <c r="A283" s="25"/>
      <c r="B283" s="52"/>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L283" s="1">
        <v>728</v>
      </c>
    </row>
    <row r="284" spans="1:155" ht="15" customHeight="1">
      <c r="A284" s="25"/>
      <c r="B284" s="52"/>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1091" t="s">
        <v>6219</v>
      </c>
      <c r="AB284" s="782"/>
      <c r="AC284" s="782"/>
      <c r="AD284" s="782"/>
    </row>
    <row r="285" spans="1:155" ht="15" customHeight="1">
      <c r="A285" s="25"/>
      <c r="B285" s="52"/>
      <c r="C285" s="723" t="s">
        <v>5085</v>
      </c>
      <c r="D285" s="859"/>
      <c r="E285" s="859"/>
      <c r="F285" s="859"/>
      <c r="G285" s="859"/>
      <c r="H285" s="859"/>
      <c r="I285" s="859"/>
      <c r="J285" s="859"/>
      <c r="K285" s="859"/>
      <c r="L285" s="859"/>
      <c r="M285" s="859"/>
      <c r="N285" s="860"/>
      <c r="O285" s="723" t="s">
        <v>6549</v>
      </c>
      <c r="P285" s="757"/>
      <c r="Q285" s="757"/>
      <c r="R285" s="757"/>
      <c r="S285" s="757"/>
      <c r="T285" s="757"/>
      <c r="U285" s="757"/>
      <c r="V285" s="757"/>
      <c r="W285" s="757"/>
      <c r="X285" s="757"/>
      <c r="Y285" s="757"/>
      <c r="Z285" s="757"/>
      <c r="AA285" s="757"/>
      <c r="AB285" s="757"/>
      <c r="AC285" s="757"/>
      <c r="AD285" s="758"/>
    </row>
    <row r="286" spans="1:155" ht="15" customHeight="1">
      <c r="A286" s="25"/>
      <c r="B286" s="52"/>
      <c r="C286" s="1007"/>
      <c r="D286" s="708"/>
      <c r="E286" s="708"/>
      <c r="F286" s="708"/>
      <c r="G286" s="708"/>
      <c r="H286" s="708"/>
      <c r="I286" s="708"/>
      <c r="J286" s="708"/>
      <c r="K286" s="708"/>
      <c r="L286" s="708"/>
      <c r="M286" s="708"/>
      <c r="N286" s="776"/>
      <c r="O286" s="756" t="s">
        <v>5582</v>
      </c>
      <c r="P286" s="757"/>
      <c r="Q286" s="757"/>
      <c r="R286" s="757"/>
      <c r="S286" s="757"/>
      <c r="T286" s="757"/>
      <c r="U286" s="757"/>
      <c r="V286" s="757"/>
      <c r="W286" s="757"/>
      <c r="X286" s="757"/>
      <c r="Y286" s="757"/>
      <c r="Z286" s="757"/>
      <c r="AA286" s="757"/>
      <c r="AB286" s="757"/>
      <c r="AC286" s="757"/>
      <c r="AD286" s="758"/>
    </row>
    <row r="287" spans="1:155" ht="36" customHeight="1">
      <c r="A287" s="25"/>
      <c r="B287" s="52"/>
      <c r="C287" s="1007"/>
      <c r="D287" s="708"/>
      <c r="E287" s="708"/>
      <c r="F287" s="708"/>
      <c r="G287" s="708"/>
      <c r="H287" s="708"/>
      <c r="I287" s="708"/>
      <c r="J287" s="708"/>
      <c r="K287" s="708"/>
      <c r="L287" s="708"/>
      <c r="M287" s="708"/>
      <c r="N287" s="776"/>
      <c r="O287" s="722" t="s">
        <v>5098</v>
      </c>
      <c r="P287" s="757"/>
      <c r="Q287" s="757"/>
      <c r="R287" s="758"/>
      <c r="S287" s="722" t="s">
        <v>5099</v>
      </c>
      <c r="T287" s="757"/>
      <c r="U287" s="757"/>
      <c r="V287" s="758"/>
      <c r="W287" s="722" t="s">
        <v>5100</v>
      </c>
      <c r="X287" s="757"/>
      <c r="Y287" s="757"/>
      <c r="Z287" s="758"/>
      <c r="AA287" s="722" t="s">
        <v>5101</v>
      </c>
      <c r="AB287" s="757"/>
      <c r="AC287" s="757"/>
      <c r="AD287" s="758"/>
    </row>
    <row r="288" spans="1:155" ht="84" customHeight="1">
      <c r="A288" s="25"/>
      <c r="B288" s="52"/>
      <c r="C288" s="861"/>
      <c r="D288" s="782"/>
      <c r="E288" s="782"/>
      <c r="F288" s="782"/>
      <c r="G288" s="782"/>
      <c r="H288" s="782"/>
      <c r="I288" s="782"/>
      <c r="J288" s="782"/>
      <c r="K288" s="782"/>
      <c r="L288" s="782"/>
      <c r="M288" s="782"/>
      <c r="N288" s="783"/>
      <c r="O288" s="68" t="s">
        <v>6188</v>
      </c>
      <c r="P288" s="57" t="s">
        <v>6189</v>
      </c>
      <c r="Q288" s="57" t="s">
        <v>6190</v>
      </c>
      <c r="R288" s="68" t="s">
        <v>6196</v>
      </c>
      <c r="S288" s="68" t="s">
        <v>6188</v>
      </c>
      <c r="T288" s="57" t="s">
        <v>6189</v>
      </c>
      <c r="U288" s="57" t="s">
        <v>6190</v>
      </c>
      <c r="V288" s="68" t="s">
        <v>6196</v>
      </c>
      <c r="W288" s="68" t="s">
        <v>6188</v>
      </c>
      <c r="X288" s="57" t="s">
        <v>6189</v>
      </c>
      <c r="Y288" s="57" t="s">
        <v>6190</v>
      </c>
      <c r="Z288" s="68" t="s">
        <v>6196</v>
      </c>
      <c r="AA288" s="68" t="s">
        <v>6188</v>
      </c>
      <c r="AB288" s="57" t="s">
        <v>6189</v>
      </c>
      <c r="AC288" s="57" t="s">
        <v>6190</v>
      </c>
      <c r="AD288" s="68" t="s">
        <v>6196</v>
      </c>
      <c r="EF288"/>
      <c r="EG288"/>
      <c r="EH288"/>
      <c r="EI288"/>
      <c r="EJ288"/>
      <c r="EK288"/>
      <c r="EL288"/>
      <c r="EM288"/>
      <c r="EN288"/>
      <c r="EO288"/>
      <c r="EP288"/>
      <c r="EQ288"/>
      <c r="ER288"/>
      <c r="ES288"/>
      <c r="ET288"/>
      <c r="EU288"/>
    </row>
    <row r="289" spans="1:151" ht="15" customHeight="1">
      <c r="A289" s="25"/>
      <c r="B289" s="52"/>
      <c r="C289" s="55" t="s">
        <v>5568</v>
      </c>
      <c r="D289" s="817" t="s">
        <v>5106</v>
      </c>
      <c r="E289" s="757"/>
      <c r="F289" s="757"/>
      <c r="G289" s="757"/>
      <c r="H289" s="757"/>
      <c r="I289" s="757"/>
      <c r="J289" s="757"/>
      <c r="K289" s="757"/>
      <c r="L289" s="757"/>
      <c r="M289" s="757"/>
      <c r="N289" s="758"/>
      <c r="O289" s="439"/>
      <c r="P289" s="439"/>
      <c r="Q289" s="439"/>
      <c r="R289" s="439"/>
      <c r="S289" s="439"/>
      <c r="T289" s="439"/>
      <c r="U289" s="439"/>
      <c r="V289" s="439"/>
      <c r="W289" s="439"/>
      <c r="X289" s="439"/>
      <c r="Y289" s="439"/>
      <c r="Z289" s="439"/>
      <c r="AA289" s="439"/>
      <c r="AB289" s="439"/>
      <c r="AC289" s="439"/>
      <c r="AD289" s="439"/>
      <c r="EF289"/>
      <c r="EG289"/>
      <c r="EH289"/>
      <c r="EI289"/>
      <c r="EJ289"/>
      <c r="EK289"/>
      <c r="EL289"/>
      <c r="EM289"/>
      <c r="EN289"/>
      <c r="EO289"/>
      <c r="EP289"/>
      <c r="EQ289"/>
      <c r="ER289"/>
      <c r="ES289"/>
      <c r="ET289"/>
      <c r="EU289"/>
    </row>
    <row r="290" spans="1:151" ht="15" customHeight="1">
      <c r="A290" s="25"/>
      <c r="B290" s="52"/>
      <c r="C290" s="55" t="s">
        <v>5012</v>
      </c>
      <c r="D290" s="817" t="str">
        <f>IF(CNGE_2026_M4_Secc1!D43="","",CNGE_2026_M4_Secc1!D43)</f>
        <v/>
      </c>
      <c r="E290" s="757"/>
      <c r="F290" s="757"/>
      <c r="G290" s="757"/>
      <c r="H290" s="757"/>
      <c r="I290" s="757"/>
      <c r="J290" s="757"/>
      <c r="K290" s="757"/>
      <c r="L290" s="757"/>
      <c r="M290" s="757"/>
      <c r="N290" s="758"/>
      <c r="O290" s="439"/>
      <c r="P290" s="439"/>
      <c r="Q290" s="439"/>
      <c r="R290" s="439"/>
      <c r="S290" s="439"/>
      <c r="T290" s="439"/>
      <c r="U290" s="439"/>
      <c r="V290" s="439"/>
      <c r="W290" s="439"/>
      <c r="X290" s="439"/>
      <c r="Y290" s="439"/>
      <c r="Z290" s="439"/>
      <c r="AA290" s="439"/>
      <c r="AB290" s="439"/>
      <c r="AC290" s="439"/>
      <c r="AD290" s="439"/>
      <c r="EF290"/>
      <c r="EG290"/>
      <c r="EH290"/>
      <c r="EI290"/>
      <c r="EJ290"/>
      <c r="EK290"/>
      <c r="EL290"/>
      <c r="EM290"/>
      <c r="EN290"/>
      <c r="EO290"/>
      <c r="EP290"/>
      <c r="EQ290"/>
      <c r="ER290"/>
      <c r="ES290"/>
      <c r="ET290"/>
      <c r="EU290"/>
    </row>
    <row r="291" spans="1:151" ht="15" customHeight="1">
      <c r="A291" s="25"/>
      <c r="B291" s="52"/>
      <c r="C291" s="55" t="s">
        <v>5014</v>
      </c>
      <c r="D291" s="817" t="str">
        <f>IF(CNGE_2026_M4_Secc1!D44="","",CNGE_2026_M4_Secc1!D44)</f>
        <v/>
      </c>
      <c r="E291" s="757"/>
      <c r="F291" s="757"/>
      <c r="G291" s="757"/>
      <c r="H291" s="757"/>
      <c r="I291" s="757"/>
      <c r="J291" s="757"/>
      <c r="K291" s="757"/>
      <c r="L291" s="757"/>
      <c r="M291" s="757"/>
      <c r="N291" s="758"/>
      <c r="O291" s="439"/>
      <c r="P291" s="439"/>
      <c r="Q291" s="439"/>
      <c r="R291" s="439"/>
      <c r="S291" s="439"/>
      <c r="T291" s="439"/>
      <c r="U291" s="439"/>
      <c r="V291" s="439"/>
      <c r="W291" s="439"/>
      <c r="X291" s="439"/>
      <c r="Y291" s="439"/>
      <c r="Z291" s="439"/>
      <c r="AA291" s="439"/>
      <c r="AB291" s="439"/>
      <c r="AC291" s="439"/>
      <c r="AD291" s="439"/>
      <c r="EF291"/>
      <c r="EG291"/>
      <c r="EH291"/>
      <c r="EI291"/>
      <c r="EJ291"/>
      <c r="EK291"/>
      <c r="EL291"/>
      <c r="EM291"/>
      <c r="EN291"/>
      <c r="EO291"/>
      <c r="EP291"/>
      <c r="EQ291"/>
      <c r="ER291"/>
      <c r="ES291"/>
      <c r="ET291"/>
      <c r="EU291"/>
    </row>
    <row r="292" spans="1:151" ht="15" customHeight="1">
      <c r="A292" s="25"/>
      <c r="B292" s="52"/>
      <c r="C292" s="55" t="s">
        <v>5016</v>
      </c>
      <c r="D292" s="817" t="str">
        <f>IF(CNGE_2026_M4_Secc1!D45="","",CNGE_2026_M4_Secc1!D45)</f>
        <v/>
      </c>
      <c r="E292" s="757"/>
      <c r="F292" s="757"/>
      <c r="G292" s="757"/>
      <c r="H292" s="757"/>
      <c r="I292" s="757"/>
      <c r="J292" s="757"/>
      <c r="K292" s="757"/>
      <c r="L292" s="757"/>
      <c r="M292" s="757"/>
      <c r="N292" s="758"/>
      <c r="O292" s="439"/>
      <c r="P292" s="439"/>
      <c r="Q292" s="439"/>
      <c r="R292" s="439"/>
      <c r="S292" s="439"/>
      <c r="T292" s="439"/>
      <c r="U292" s="439"/>
      <c r="V292" s="439"/>
      <c r="W292" s="439"/>
      <c r="X292" s="439"/>
      <c r="Y292" s="439"/>
      <c r="Z292" s="439"/>
      <c r="AA292" s="439"/>
      <c r="AB292" s="439"/>
      <c r="AC292" s="439"/>
      <c r="AD292" s="439"/>
      <c r="EF292"/>
      <c r="EG292"/>
      <c r="EH292"/>
      <c r="EI292"/>
      <c r="EJ292"/>
      <c r="EK292"/>
      <c r="EL292"/>
      <c r="EM292"/>
      <c r="EN292"/>
      <c r="EO292"/>
      <c r="EP292"/>
      <c r="EQ292"/>
      <c r="ER292"/>
      <c r="ES292"/>
      <c r="ET292"/>
      <c r="EU292"/>
    </row>
    <row r="293" spans="1:151" ht="15" customHeight="1">
      <c r="A293" s="25"/>
      <c r="B293" s="52"/>
      <c r="C293" s="55" t="s">
        <v>5018</v>
      </c>
      <c r="D293" s="817" t="str">
        <f>IF(CNGE_2026_M4_Secc1!D46="","",CNGE_2026_M4_Secc1!D46)</f>
        <v/>
      </c>
      <c r="E293" s="757"/>
      <c r="F293" s="757"/>
      <c r="G293" s="757"/>
      <c r="H293" s="757"/>
      <c r="I293" s="757"/>
      <c r="J293" s="757"/>
      <c r="K293" s="757"/>
      <c r="L293" s="757"/>
      <c r="M293" s="757"/>
      <c r="N293" s="758"/>
      <c r="O293" s="439"/>
      <c r="P293" s="439"/>
      <c r="Q293" s="439"/>
      <c r="R293" s="439"/>
      <c r="S293" s="439"/>
      <c r="T293" s="439"/>
      <c r="U293" s="439"/>
      <c r="V293" s="439"/>
      <c r="W293" s="439"/>
      <c r="X293" s="439"/>
      <c r="Y293" s="439"/>
      <c r="Z293" s="439"/>
      <c r="AA293" s="439"/>
      <c r="AB293" s="439"/>
      <c r="AC293" s="439"/>
      <c r="AD293" s="439"/>
      <c r="EF293"/>
      <c r="EG293"/>
      <c r="EH293"/>
      <c r="EI293"/>
      <c r="EJ293"/>
      <c r="EK293"/>
      <c r="EL293"/>
      <c r="EM293"/>
      <c r="EN293"/>
      <c r="EO293"/>
      <c r="EP293"/>
      <c r="EQ293"/>
      <c r="ER293"/>
      <c r="ES293"/>
      <c r="ET293"/>
      <c r="EU293"/>
    </row>
    <row r="294" spans="1:151" ht="15" customHeight="1">
      <c r="A294" s="25"/>
      <c r="B294" s="52"/>
      <c r="C294" s="55" t="s">
        <v>5020</v>
      </c>
      <c r="D294" s="817" t="str">
        <f>IF(CNGE_2026_M4_Secc1!D47="","",CNGE_2026_M4_Secc1!D47)</f>
        <v/>
      </c>
      <c r="E294" s="757"/>
      <c r="F294" s="757"/>
      <c r="G294" s="757"/>
      <c r="H294" s="757"/>
      <c r="I294" s="757"/>
      <c r="J294" s="757"/>
      <c r="K294" s="757"/>
      <c r="L294" s="757"/>
      <c r="M294" s="757"/>
      <c r="N294" s="758"/>
      <c r="O294" s="439"/>
      <c r="P294" s="439"/>
      <c r="Q294" s="439"/>
      <c r="R294" s="439"/>
      <c r="S294" s="439"/>
      <c r="T294" s="439"/>
      <c r="U294" s="439"/>
      <c r="V294" s="439"/>
      <c r="W294" s="439"/>
      <c r="X294" s="439"/>
      <c r="Y294" s="439"/>
      <c r="Z294" s="439"/>
      <c r="AA294" s="439"/>
      <c r="AB294" s="439"/>
      <c r="AC294" s="439"/>
      <c r="AD294" s="439"/>
      <c r="EF294"/>
      <c r="EG294"/>
      <c r="EH294"/>
      <c r="EI294"/>
      <c r="EJ294"/>
      <c r="EK294"/>
      <c r="EL294"/>
      <c r="EM294"/>
      <c r="EN294"/>
      <c r="EO294"/>
      <c r="EP294"/>
      <c r="EQ294"/>
      <c r="ER294"/>
      <c r="ES294"/>
      <c r="ET294"/>
      <c r="EU294"/>
    </row>
    <row r="295" spans="1:151" ht="15" customHeight="1">
      <c r="A295" s="25"/>
      <c r="B295" s="52"/>
      <c r="C295" s="55" t="s">
        <v>5022</v>
      </c>
      <c r="D295" s="817" t="str">
        <f>IF(CNGE_2026_M4_Secc1!D48="","",CNGE_2026_M4_Secc1!D48)</f>
        <v/>
      </c>
      <c r="E295" s="757"/>
      <c r="F295" s="757"/>
      <c r="G295" s="757"/>
      <c r="H295" s="757"/>
      <c r="I295" s="757"/>
      <c r="J295" s="757"/>
      <c r="K295" s="757"/>
      <c r="L295" s="757"/>
      <c r="M295" s="757"/>
      <c r="N295" s="758"/>
      <c r="O295" s="439"/>
      <c r="P295" s="439"/>
      <c r="Q295" s="439"/>
      <c r="R295" s="439"/>
      <c r="S295" s="439"/>
      <c r="T295" s="439"/>
      <c r="U295" s="439"/>
      <c r="V295" s="439"/>
      <c r="W295" s="439"/>
      <c r="X295" s="439"/>
      <c r="Y295" s="439"/>
      <c r="Z295" s="439"/>
      <c r="AA295" s="439"/>
      <c r="AB295" s="439"/>
      <c r="AC295" s="439"/>
      <c r="AD295" s="439"/>
      <c r="EF295"/>
      <c r="EG295"/>
      <c r="EH295"/>
      <c r="EI295"/>
      <c r="EJ295"/>
      <c r="EK295"/>
      <c r="EL295"/>
      <c r="EM295"/>
      <c r="EN295"/>
      <c r="EO295"/>
      <c r="EP295"/>
      <c r="EQ295"/>
      <c r="ER295"/>
      <c r="ES295"/>
      <c r="ET295"/>
      <c r="EU295"/>
    </row>
    <row r="296" spans="1:151" ht="15" customHeight="1">
      <c r="A296" s="25"/>
      <c r="B296" s="52"/>
      <c r="C296" s="55" t="s">
        <v>5024</v>
      </c>
      <c r="D296" s="817" t="str">
        <f>IF(CNGE_2026_M4_Secc1!D49="","",CNGE_2026_M4_Secc1!D49)</f>
        <v/>
      </c>
      <c r="E296" s="757"/>
      <c r="F296" s="757"/>
      <c r="G296" s="757"/>
      <c r="H296" s="757"/>
      <c r="I296" s="757"/>
      <c r="J296" s="757"/>
      <c r="K296" s="757"/>
      <c r="L296" s="757"/>
      <c r="M296" s="757"/>
      <c r="N296" s="758"/>
      <c r="O296" s="439"/>
      <c r="P296" s="439"/>
      <c r="Q296" s="439"/>
      <c r="R296" s="439"/>
      <c r="S296" s="439"/>
      <c r="T296" s="439"/>
      <c r="U296" s="439"/>
      <c r="V296" s="439"/>
      <c r="W296" s="439"/>
      <c r="X296" s="439"/>
      <c r="Y296" s="439"/>
      <c r="Z296" s="439"/>
      <c r="AA296" s="439"/>
      <c r="AB296" s="439"/>
      <c r="AC296" s="439"/>
      <c r="AD296" s="439"/>
      <c r="EF296"/>
      <c r="EG296"/>
      <c r="EH296"/>
      <c r="EI296"/>
      <c r="EJ296"/>
      <c r="EK296"/>
      <c r="EL296"/>
      <c r="EM296"/>
      <c r="EN296"/>
      <c r="EO296"/>
      <c r="EP296"/>
      <c r="EQ296"/>
      <c r="ER296"/>
      <c r="ES296"/>
      <c r="ET296"/>
      <c r="EU296"/>
    </row>
    <row r="297" spans="1:151" ht="15" customHeight="1">
      <c r="A297" s="25"/>
      <c r="B297" s="52"/>
      <c r="C297" s="55" t="s">
        <v>5026</v>
      </c>
      <c r="D297" s="817" t="str">
        <f>IF(CNGE_2026_M4_Secc1!D50="","",CNGE_2026_M4_Secc1!D50)</f>
        <v/>
      </c>
      <c r="E297" s="757"/>
      <c r="F297" s="757"/>
      <c r="G297" s="757"/>
      <c r="H297" s="757"/>
      <c r="I297" s="757"/>
      <c r="J297" s="757"/>
      <c r="K297" s="757"/>
      <c r="L297" s="757"/>
      <c r="M297" s="757"/>
      <c r="N297" s="758"/>
      <c r="O297" s="439"/>
      <c r="P297" s="439"/>
      <c r="Q297" s="439"/>
      <c r="R297" s="439"/>
      <c r="S297" s="439"/>
      <c r="T297" s="439"/>
      <c r="U297" s="439"/>
      <c r="V297" s="439"/>
      <c r="W297" s="439"/>
      <c r="X297" s="439"/>
      <c r="Y297" s="439"/>
      <c r="Z297" s="439"/>
      <c r="AA297" s="439"/>
      <c r="AB297" s="439"/>
      <c r="AC297" s="439"/>
      <c r="AD297" s="439"/>
      <c r="EF297"/>
      <c r="EG297"/>
      <c r="EH297"/>
      <c r="EI297"/>
      <c r="EJ297"/>
      <c r="EK297"/>
      <c r="EL297"/>
      <c r="EM297"/>
      <c r="EN297"/>
      <c r="EO297"/>
      <c r="EP297"/>
      <c r="EQ297"/>
      <c r="ER297"/>
      <c r="ES297"/>
      <c r="ET297"/>
      <c r="EU297"/>
    </row>
    <row r="298" spans="1:151" ht="15" customHeight="1">
      <c r="A298" s="25"/>
      <c r="B298" s="52"/>
      <c r="C298" s="55" t="s">
        <v>5028</v>
      </c>
      <c r="D298" s="817" t="str">
        <f>IF(CNGE_2026_M4_Secc1!D51="","",CNGE_2026_M4_Secc1!D51)</f>
        <v/>
      </c>
      <c r="E298" s="757"/>
      <c r="F298" s="757"/>
      <c r="G298" s="757"/>
      <c r="H298" s="757"/>
      <c r="I298" s="757"/>
      <c r="J298" s="757"/>
      <c r="K298" s="757"/>
      <c r="L298" s="757"/>
      <c r="M298" s="757"/>
      <c r="N298" s="758"/>
      <c r="O298" s="439"/>
      <c r="P298" s="439"/>
      <c r="Q298" s="439"/>
      <c r="R298" s="439"/>
      <c r="S298" s="439"/>
      <c r="T298" s="439"/>
      <c r="U298" s="439"/>
      <c r="V298" s="439"/>
      <c r="W298" s="439"/>
      <c r="X298" s="439"/>
      <c r="Y298" s="439"/>
      <c r="Z298" s="439"/>
      <c r="AA298" s="439"/>
      <c r="AB298" s="439"/>
      <c r="AC298" s="439"/>
      <c r="AD298" s="439"/>
      <c r="EF298"/>
      <c r="EG298"/>
      <c r="EH298"/>
      <c r="EI298"/>
      <c r="EJ298"/>
      <c r="EK298"/>
      <c r="EL298"/>
      <c r="EM298"/>
      <c r="EN298"/>
      <c r="EO298"/>
      <c r="EP298"/>
      <c r="EQ298"/>
      <c r="ER298"/>
      <c r="ES298"/>
      <c r="ET298"/>
      <c r="EU298"/>
    </row>
    <row r="299" spans="1:151" ht="15" customHeight="1">
      <c r="A299" s="25"/>
      <c r="B299" s="52"/>
      <c r="C299" s="55" t="s">
        <v>5029</v>
      </c>
      <c r="D299" s="817" t="str">
        <f>IF(CNGE_2026_M4_Secc1!D52="","",CNGE_2026_M4_Secc1!D52)</f>
        <v/>
      </c>
      <c r="E299" s="757"/>
      <c r="F299" s="757"/>
      <c r="G299" s="757"/>
      <c r="H299" s="757"/>
      <c r="I299" s="757"/>
      <c r="J299" s="757"/>
      <c r="K299" s="757"/>
      <c r="L299" s="757"/>
      <c r="M299" s="757"/>
      <c r="N299" s="758"/>
      <c r="O299" s="439"/>
      <c r="P299" s="439"/>
      <c r="Q299" s="439"/>
      <c r="R299" s="439"/>
      <c r="S299" s="439"/>
      <c r="T299" s="439"/>
      <c r="U299" s="439"/>
      <c r="V299" s="439"/>
      <c r="W299" s="439"/>
      <c r="X299" s="439"/>
      <c r="Y299" s="439"/>
      <c r="Z299" s="439"/>
      <c r="AA299" s="439"/>
      <c r="AB299" s="439"/>
      <c r="AC299" s="439"/>
      <c r="AD299" s="439"/>
      <c r="EF299"/>
      <c r="EG299"/>
      <c r="EH299"/>
      <c r="EI299"/>
      <c r="EJ299"/>
      <c r="EK299"/>
      <c r="EL299"/>
      <c r="EM299"/>
      <c r="EN299"/>
      <c r="EO299"/>
      <c r="EP299"/>
      <c r="EQ299"/>
      <c r="ER299"/>
      <c r="ES299"/>
      <c r="ET299"/>
      <c r="EU299"/>
    </row>
    <row r="300" spans="1:151" ht="15" customHeight="1">
      <c r="A300" s="25"/>
      <c r="B300" s="52"/>
      <c r="C300" s="55" t="s">
        <v>5031</v>
      </c>
      <c r="D300" s="817" t="str">
        <f>IF(CNGE_2026_M4_Secc1!D53="","",CNGE_2026_M4_Secc1!D53)</f>
        <v/>
      </c>
      <c r="E300" s="757"/>
      <c r="F300" s="757"/>
      <c r="G300" s="757"/>
      <c r="H300" s="757"/>
      <c r="I300" s="757"/>
      <c r="J300" s="757"/>
      <c r="K300" s="757"/>
      <c r="L300" s="757"/>
      <c r="M300" s="757"/>
      <c r="N300" s="758"/>
      <c r="O300" s="439"/>
      <c r="P300" s="439"/>
      <c r="Q300" s="439"/>
      <c r="R300" s="439"/>
      <c r="S300" s="439"/>
      <c r="T300" s="439"/>
      <c r="U300" s="439"/>
      <c r="V300" s="439"/>
      <c r="W300" s="439"/>
      <c r="X300" s="439"/>
      <c r="Y300" s="439"/>
      <c r="Z300" s="439"/>
      <c r="AA300" s="439"/>
      <c r="AB300" s="439"/>
      <c r="AC300" s="439"/>
      <c r="AD300" s="439"/>
      <c r="EF300"/>
      <c r="EG300"/>
      <c r="EH300"/>
      <c r="EI300"/>
      <c r="EJ300"/>
      <c r="EK300"/>
      <c r="EL300"/>
      <c r="EM300"/>
      <c r="EN300"/>
      <c r="EO300"/>
      <c r="EP300"/>
      <c r="EQ300"/>
      <c r="ER300"/>
      <c r="ES300"/>
      <c r="ET300"/>
      <c r="EU300"/>
    </row>
    <row r="301" spans="1:151" ht="15" customHeight="1">
      <c r="A301" s="25"/>
      <c r="B301" s="52"/>
      <c r="C301" s="55" t="s">
        <v>5032</v>
      </c>
      <c r="D301" s="817" t="str">
        <f>IF(CNGE_2026_M4_Secc1!D54="","",CNGE_2026_M4_Secc1!D54)</f>
        <v/>
      </c>
      <c r="E301" s="757"/>
      <c r="F301" s="757"/>
      <c r="G301" s="757"/>
      <c r="H301" s="757"/>
      <c r="I301" s="757"/>
      <c r="J301" s="757"/>
      <c r="K301" s="757"/>
      <c r="L301" s="757"/>
      <c r="M301" s="757"/>
      <c r="N301" s="758"/>
      <c r="O301" s="439"/>
      <c r="P301" s="439"/>
      <c r="Q301" s="439"/>
      <c r="R301" s="439"/>
      <c r="S301" s="439"/>
      <c r="T301" s="439"/>
      <c r="U301" s="439"/>
      <c r="V301" s="439"/>
      <c r="W301" s="439"/>
      <c r="X301" s="439"/>
      <c r="Y301" s="439"/>
      <c r="Z301" s="439"/>
      <c r="AA301" s="439"/>
      <c r="AB301" s="439"/>
      <c r="AC301" s="439"/>
      <c r="AD301" s="439"/>
      <c r="EF301"/>
      <c r="EG301"/>
      <c r="EH301"/>
      <c r="EI301"/>
      <c r="EJ301"/>
      <c r="EK301"/>
      <c r="EL301"/>
      <c r="EM301"/>
      <c r="EN301"/>
      <c r="EO301"/>
      <c r="EP301"/>
      <c r="EQ301"/>
      <c r="ER301"/>
      <c r="ES301"/>
      <c r="ET301"/>
      <c r="EU301"/>
    </row>
    <row r="302" spans="1:151" ht="15" customHeight="1">
      <c r="A302" s="25"/>
      <c r="B302" s="52"/>
      <c r="C302" s="55" t="s">
        <v>5033</v>
      </c>
      <c r="D302" s="817" t="str">
        <f>IF(CNGE_2026_M4_Secc1!D55="","",CNGE_2026_M4_Secc1!D55)</f>
        <v/>
      </c>
      <c r="E302" s="757"/>
      <c r="F302" s="757"/>
      <c r="G302" s="757"/>
      <c r="H302" s="757"/>
      <c r="I302" s="757"/>
      <c r="J302" s="757"/>
      <c r="K302" s="757"/>
      <c r="L302" s="757"/>
      <c r="M302" s="757"/>
      <c r="N302" s="758"/>
      <c r="O302" s="439"/>
      <c r="P302" s="439"/>
      <c r="Q302" s="439"/>
      <c r="R302" s="439"/>
      <c r="S302" s="439"/>
      <c r="T302" s="439"/>
      <c r="U302" s="439"/>
      <c r="V302" s="439"/>
      <c r="W302" s="439"/>
      <c r="X302" s="439"/>
      <c r="Y302" s="439"/>
      <c r="Z302" s="439"/>
      <c r="AA302" s="439"/>
      <c r="AB302" s="439"/>
      <c r="AC302" s="439"/>
      <c r="AD302" s="439"/>
      <c r="EF302"/>
      <c r="EG302"/>
      <c r="EH302"/>
      <c r="EI302"/>
      <c r="EJ302"/>
      <c r="EK302"/>
      <c r="EL302"/>
      <c r="EM302"/>
      <c r="EN302"/>
      <c r="EO302"/>
      <c r="EP302"/>
      <c r="EQ302"/>
      <c r="ER302"/>
      <c r="ES302"/>
      <c r="ET302"/>
      <c r="EU302"/>
    </row>
    <row r="303" spans="1:151" ht="15" customHeight="1">
      <c r="A303" s="25"/>
      <c r="B303" s="52"/>
      <c r="C303" s="55" t="s">
        <v>5034</v>
      </c>
      <c r="D303" s="817" t="str">
        <f>IF(CNGE_2026_M4_Secc1!D56="","",CNGE_2026_M4_Secc1!D56)</f>
        <v/>
      </c>
      <c r="E303" s="757"/>
      <c r="F303" s="757"/>
      <c r="G303" s="757"/>
      <c r="H303" s="757"/>
      <c r="I303" s="757"/>
      <c r="J303" s="757"/>
      <c r="K303" s="757"/>
      <c r="L303" s="757"/>
      <c r="M303" s="757"/>
      <c r="N303" s="758"/>
      <c r="O303" s="439"/>
      <c r="P303" s="439"/>
      <c r="Q303" s="439"/>
      <c r="R303" s="439"/>
      <c r="S303" s="439"/>
      <c r="T303" s="439"/>
      <c r="U303" s="439"/>
      <c r="V303" s="439"/>
      <c r="W303" s="439"/>
      <c r="X303" s="439"/>
      <c r="Y303" s="439"/>
      <c r="Z303" s="439"/>
      <c r="AA303" s="439"/>
      <c r="AB303" s="439"/>
      <c r="AC303" s="439"/>
      <c r="AD303" s="439"/>
      <c r="EF303"/>
      <c r="EG303"/>
      <c r="EH303"/>
      <c r="EI303"/>
      <c r="EJ303"/>
      <c r="EK303"/>
      <c r="EL303"/>
      <c r="EM303"/>
      <c r="EN303"/>
      <c r="EO303"/>
      <c r="EP303"/>
      <c r="EQ303"/>
      <c r="ER303"/>
      <c r="ES303"/>
      <c r="ET303"/>
      <c r="EU303"/>
    </row>
    <row r="304" spans="1:151" ht="15" customHeight="1">
      <c r="A304" s="25"/>
      <c r="B304" s="52"/>
      <c r="C304" s="55" t="s">
        <v>5035</v>
      </c>
      <c r="D304" s="817" t="str">
        <f>IF(CNGE_2026_M4_Secc1!D57="","",CNGE_2026_M4_Secc1!D57)</f>
        <v/>
      </c>
      <c r="E304" s="757"/>
      <c r="F304" s="757"/>
      <c r="G304" s="757"/>
      <c r="H304" s="757"/>
      <c r="I304" s="757"/>
      <c r="J304" s="757"/>
      <c r="K304" s="757"/>
      <c r="L304" s="757"/>
      <c r="M304" s="757"/>
      <c r="N304" s="758"/>
      <c r="O304" s="439"/>
      <c r="P304" s="439"/>
      <c r="Q304" s="439"/>
      <c r="R304" s="439"/>
      <c r="S304" s="439"/>
      <c r="T304" s="439"/>
      <c r="U304" s="439"/>
      <c r="V304" s="439"/>
      <c r="W304" s="439"/>
      <c r="X304" s="439"/>
      <c r="Y304" s="439"/>
      <c r="Z304" s="439"/>
      <c r="AA304" s="439"/>
      <c r="AB304" s="439"/>
      <c r="AC304" s="439"/>
      <c r="AD304" s="439"/>
      <c r="EF304"/>
      <c r="EG304"/>
      <c r="EH304"/>
      <c r="EI304"/>
      <c r="EJ304"/>
      <c r="EK304"/>
      <c r="EL304"/>
      <c r="EM304"/>
      <c r="EN304"/>
      <c r="EO304"/>
      <c r="EP304"/>
      <c r="EQ304"/>
      <c r="ER304"/>
      <c r="ES304"/>
      <c r="ET304"/>
      <c r="EU304"/>
    </row>
    <row r="305" spans="1:151" ht="15" customHeight="1">
      <c r="A305" s="25"/>
      <c r="B305" s="52"/>
      <c r="C305" s="55" t="s">
        <v>5036</v>
      </c>
      <c r="D305" s="817" t="str">
        <f>IF(CNGE_2026_M4_Secc1!D58="","",CNGE_2026_M4_Secc1!D58)</f>
        <v/>
      </c>
      <c r="E305" s="757"/>
      <c r="F305" s="757"/>
      <c r="G305" s="757"/>
      <c r="H305" s="757"/>
      <c r="I305" s="757"/>
      <c r="J305" s="757"/>
      <c r="K305" s="757"/>
      <c r="L305" s="757"/>
      <c r="M305" s="757"/>
      <c r="N305" s="758"/>
      <c r="O305" s="439"/>
      <c r="P305" s="439"/>
      <c r="Q305" s="439"/>
      <c r="R305" s="439"/>
      <c r="S305" s="439"/>
      <c r="T305" s="439"/>
      <c r="U305" s="439"/>
      <c r="V305" s="439"/>
      <c r="W305" s="439"/>
      <c r="X305" s="439"/>
      <c r="Y305" s="439"/>
      <c r="Z305" s="439"/>
      <c r="AA305" s="439"/>
      <c r="AB305" s="439"/>
      <c r="AC305" s="439"/>
      <c r="AD305" s="439"/>
      <c r="EF305"/>
      <c r="EG305"/>
      <c r="EH305"/>
      <c r="EI305"/>
      <c r="EJ305"/>
      <c r="EK305"/>
      <c r="EL305"/>
      <c r="EM305"/>
      <c r="EN305"/>
      <c r="EO305"/>
      <c r="EP305"/>
      <c r="EQ305"/>
      <c r="ER305"/>
      <c r="ES305"/>
      <c r="ET305"/>
      <c r="EU305"/>
    </row>
    <row r="306" spans="1:151" ht="15" customHeight="1">
      <c r="A306" s="25"/>
      <c r="B306" s="52"/>
      <c r="C306" s="55" t="s">
        <v>5037</v>
      </c>
      <c r="D306" s="817" t="str">
        <f>IF(CNGE_2026_M4_Secc1!D59="","",CNGE_2026_M4_Secc1!D59)</f>
        <v/>
      </c>
      <c r="E306" s="757"/>
      <c r="F306" s="757"/>
      <c r="G306" s="757"/>
      <c r="H306" s="757"/>
      <c r="I306" s="757"/>
      <c r="J306" s="757"/>
      <c r="K306" s="757"/>
      <c r="L306" s="757"/>
      <c r="M306" s="757"/>
      <c r="N306" s="758"/>
      <c r="O306" s="439"/>
      <c r="P306" s="439"/>
      <c r="Q306" s="439"/>
      <c r="R306" s="439"/>
      <c r="S306" s="439"/>
      <c r="T306" s="439"/>
      <c r="U306" s="439"/>
      <c r="V306" s="439"/>
      <c r="W306" s="439"/>
      <c r="X306" s="439"/>
      <c r="Y306" s="439"/>
      <c r="Z306" s="439"/>
      <c r="AA306" s="439"/>
      <c r="AB306" s="439"/>
      <c r="AC306" s="439"/>
      <c r="AD306" s="439"/>
      <c r="EF306"/>
      <c r="EG306"/>
      <c r="EH306"/>
      <c r="EI306"/>
      <c r="EJ306"/>
      <c r="EK306"/>
      <c r="EL306"/>
      <c r="EM306"/>
      <c r="EN306"/>
      <c r="EO306"/>
      <c r="EP306"/>
      <c r="EQ306"/>
      <c r="ER306"/>
      <c r="ES306"/>
      <c r="ET306"/>
      <c r="EU306"/>
    </row>
    <row r="307" spans="1:151" ht="15" customHeight="1">
      <c r="A307" s="25"/>
      <c r="B307" s="52"/>
      <c r="C307" s="55" t="s">
        <v>5038</v>
      </c>
      <c r="D307" s="817" t="str">
        <f>IF(CNGE_2026_M4_Secc1!D60="","",CNGE_2026_M4_Secc1!D60)</f>
        <v/>
      </c>
      <c r="E307" s="757"/>
      <c r="F307" s="757"/>
      <c r="G307" s="757"/>
      <c r="H307" s="757"/>
      <c r="I307" s="757"/>
      <c r="J307" s="757"/>
      <c r="K307" s="757"/>
      <c r="L307" s="757"/>
      <c r="M307" s="757"/>
      <c r="N307" s="758"/>
      <c r="O307" s="439"/>
      <c r="P307" s="439"/>
      <c r="Q307" s="439"/>
      <c r="R307" s="439"/>
      <c r="S307" s="439"/>
      <c r="T307" s="439"/>
      <c r="U307" s="439"/>
      <c r="V307" s="439"/>
      <c r="W307" s="439"/>
      <c r="X307" s="439"/>
      <c r="Y307" s="439"/>
      <c r="Z307" s="439"/>
      <c r="AA307" s="439"/>
      <c r="AB307" s="439"/>
      <c r="AC307" s="439"/>
      <c r="AD307" s="439"/>
      <c r="EF307"/>
      <c r="EG307"/>
      <c r="EH307"/>
      <c r="EI307"/>
      <c r="EJ307"/>
      <c r="EK307"/>
      <c r="EL307"/>
      <c r="EM307"/>
      <c r="EN307"/>
      <c r="EO307"/>
      <c r="EP307"/>
      <c r="EQ307"/>
      <c r="ER307"/>
      <c r="ES307"/>
      <c r="ET307"/>
      <c r="EU307"/>
    </row>
    <row r="308" spans="1:151" ht="15" customHeight="1">
      <c r="A308" s="25"/>
      <c r="B308" s="52"/>
      <c r="C308" s="55" t="s">
        <v>5039</v>
      </c>
      <c r="D308" s="817" t="str">
        <f>IF(CNGE_2026_M4_Secc1!D61="","",CNGE_2026_M4_Secc1!D61)</f>
        <v/>
      </c>
      <c r="E308" s="757"/>
      <c r="F308" s="757"/>
      <c r="G308" s="757"/>
      <c r="H308" s="757"/>
      <c r="I308" s="757"/>
      <c r="J308" s="757"/>
      <c r="K308" s="757"/>
      <c r="L308" s="757"/>
      <c r="M308" s="757"/>
      <c r="N308" s="758"/>
      <c r="O308" s="439"/>
      <c r="P308" s="439"/>
      <c r="Q308" s="439"/>
      <c r="R308" s="439"/>
      <c r="S308" s="439"/>
      <c r="T308" s="439"/>
      <c r="U308" s="439"/>
      <c r="V308" s="439"/>
      <c r="W308" s="439"/>
      <c r="X308" s="439"/>
      <c r="Y308" s="439"/>
      <c r="Z308" s="439"/>
      <c r="AA308" s="439"/>
      <c r="AB308" s="439"/>
      <c r="AC308" s="439"/>
      <c r="AD308" s="439"/>
      <c r="EF308"/>
      <c r="EG308"/>
      <c r="EH308"/>
      <c r="EI308"/>
      <c r="EJ308"/>
      <c r="EK308"/>
      <c r="EL308"/>
      <c r="EM308"/>
      <c r="EN308"/>
      <c r="EO308"/>
      <c r="EP308"/>
      <c r="EQ308"/>
      <c r="ER308"/>
      <c r="ES308"/>
      <c r="ET308"/>
      <c r="EU308"/>
    </row>
    <row r="309" spans="1:151" ht="15" customHeight="1">
      <c r="A309" s="25"/>
      <c r="B309" s="52"/>
      <c r="C309" s="55" t="s">
        <v>5040</v>
      </c>
      <c r="D309" s="817" t="str">
        <f>IF(CNGE_2026_M4_Secc1!D62="","",CNGE_2026_M4_Secc1!D62)</f>
        <v/>
      </c>
      <c r="E309" s="757"/>
      <c r="F309" s="757"/>
      <c r="G309" s="757"/>
      <c r="H309" s="757"/>
      <c r="I309" s="757"/>
      <c r="J309" s="757"/>
      <c r="K309" s="757"/>
      <c r="L309" s="757"/>
      <c r="M309" s="757"/>
      <c r="N309" s="758"/>
      <c r="O309" s="439"/>
      <c r="P309" s="439"/>
      <c r="Q309" s="439"/>
      <c r="R309" s="439"/>
      <c r="S309" s="439"/>
      <c r="T309" s="439"/>
      <c r="U309" s="439"/>
      <c r="V309" s="439"/>
      <c r="W309" s="439"/>
      <c r="X309" s="439"/>
      <c r="Y309" s="439"/>
      <c r="Z309" s="439"/>
      <c r="AA309" s="439"/>
      <c r="AB309" s="439"/>
      <c r="AC309" s="439"/>
      <c r="AD309" s="439"/>
      <c r="EF309"/>
      <c r="EG309"/>
      <c r="EH309"/>
      <c r="EI309"/>
      <c r="EJ309"/>
      <c r="EK309"/>
      <c r="EL309"/>
      <c r="EM309"/>
      <c r="EN309"/>
      <c r="EO309"/>
      <c r="EP309"/>
      <c r="EQ309"/>
      <c r="ER309"/>
      <c r="ES309"/>
      <c r="ET309"/>
      <c r="EU309"/>
    </row>
    <row r="310" spans="1:151" ht="15" customHeight="1">
      <c r="A310" s="25"/>
      <c r="B310" s="52"/>
      <c r="C310" s="55" t="s">
        <v>5041</v>
      </c>
      <c r="D310" s="817" t="str">
        <f>IF(CNGE_2026_M4_Secc1!D63="","",CNGE_2026_M4_Secc1!D63)</f>
        <v/>
      </c>
      <c r="E310" s="757"/>
      <c r="F310" s="757"/>
      <c r="G310" s="757"/>
      <c r="H310" s="757"/>
      <c r="I310" s="757"/>
      <c r="J310" s="757"/>
      <c r="K310" s="757"/>
      <c r="L310" s="757"/>
      <c r="M310" s="757"/>
      <c r="N310" s="758"/>
      <c r="O310" s="439"/>
      <c r="P310" s="439"/>
      <c r="Q310" s="439"/>
      <c r="R310" s="439"/>
      <c r="S310" s="439"/>
      <c r="T310" s="439"/>
      <c r="U310" s="439"/>
      <c r="V310" s="439"/>
      <c r="W310" s="439"/>
      <c r="X310" s="439"/>
      <c r="Y310" s="439"/>
      <c r="Z310" s="439"/>
      <c r="AA310" s="439"/>
      <c r="AB310" s="439"/>
      <c r="AC310" s="439"/>
      <c r="AD310" s="439"/>
      <c r="EF310"/>
      <c r="EG310"/>
      <c r="EH310"/>
      <c r="EI310"/>
      <c r="EJ310"/>
      <c r="EK310"/>
      <c r="EL310"/>
      <c r="EM310"/>
      <c r="EN310"/>
      <c r="EO310"/>
      <c r="EP310"/>
      <c r="EQ310"/>
      <c r="ER310"/>
      <c r="ES310"/>
      <c r="ET310"/>
      <c r="EU310"/>
    </row>
    <row r="311" spans="1:151" ht="15" customHeight="1">
      <c r="A311" s="25"/>
      <c r="B311" s="52"/>
      <c r="C311" s="55" t="s">
        <v>5042</v>
      </c>
      <c r="D311" s="817" t="str">
        <f>IF(CNGE_2026_M4_Secc1!D64="","",CNGE_2026_M4_Secc1!D64)</f>
        <v/>
      </c>
      <c r="E311" s="757"/>
      <c r="F311" s="757"/>
      <c r="G311" s="757"/>
      <c r="H311" s="757"/>
      <c r="I311" s="757"/>
      <c r="J311" s="757"/>
      <c r="K311" s="757"/>
      <c r="L311" s="757"/>
      <c r="M311" s="757"/>
      <c r="N311" s="758"/>
      <c r="O311" s="439"/>
      <c r="P311" s="439"/>
      <c r="Q311" s="439"/>
      <c r="R311" s="439"/>
      <c r="S311" s="439"/>
      <c r="T311" s="439"/>
      <c r="U311" s="439"/>
      <c r="V311" s="439"/>
      <c r="W311" s="439"/>
      <c r="X311" s="439"/>
      <c r="Y311" s="439"/>
      <c r="Z311" s="439"/>
      <c r="AA311" s="439"/>
      <c r="AB311" s="439"/>
      <c r="AC311" s="439"/>
      <c r="AD311" s="439"/>
      <c r="EF311"/>
      <c r="EG311"/>
      <c r="EH311"/>
      <c r="EI311"/>
      <c r="EJ311"/>
      <c r="EK311"/>
      <c r="EL311"/>
      <c r="EM311"/>
      <c r="EN311"/>
      <c r="EO311"/>
      <c r="EP311"/>
      <c r="EQ311"/>
      <c r="ER311"/>
      <c r="ES311"/>
      <c r="ET311"/>
      <c r="EU311"/>
    </row>
    <row r="312" spans="1:151" ht="15" customHeight="1">
      <c r="A312" s="25"/>
      <c r="B312" s="52"/>
      <c r="C312" s="55" t="s">
        <v>5043</v>
      </c>
      <c r="D312" s="817" t="str">
        <f>IF(CNGE_2026_M4_Secc1!D65="","",CNGE_2026_M4_Secc1!D65)</f>
        <v/>
      </c>
      <c r="E312" s="757"/>
      <c r="F312" s="757"/>
      <c r="G312" s="757"/>
      <c r="H312" s="757"/>
      <c r="I312" s="757"/>
      <c r="J312" s="757"/>
      <c r="K312" s="757"/>
      <c r="L312" s="757"/>
      <c r="M312" s="757"/>
      <c r="N312" s="758"/>
      <c r="O312" s="439"/>
      <c r="P312" s="439"/>
      <c r="Q312" s="439"/>
      <c r="R312" s="439"/>
      <c r="S312" s="439"/>
      <c r="T312" s="439"/>
      <c r="U312" s="439"/>
      <c r="V312" s="439"/>
      <c r="W312" s="439"/>
      <c r="X312" s="439"/>
      <c r="Y312" s="439"/>
      <c r="Z312" s="439"/>
      <c r="AA312" s="439"/>
      <c r="AB312" s="439"/>
      <c r="AC312" s="439"/>
      <c r="AD312" s="439"/>
      <c r="EF312"/>
      <c r="EG312"/>
      <c r="EH312"/>
      <c r="EI312"/>
      <c r="EJ312"/>
      <c r="EK312"/>
      <c r="EL312"/>
      <c r="EM312"/>
      <c r="EN312"/>
      <c r="EO312"/>
      <c r="EP312"/>
      <c r="EQ312"/>
      <c r="ER312"/>
      <c r="ES312"/>
      <c r="ET312"/>
      <c r="EU312"/>
    </row>
    <row r="313" spans="1:151" ht="15" customHeight="1">
      <c r="A313" s="25"/>
      <c r="B313" s="52"/>
      <c r="C313" s="55" t="s">
        <v>5044</v>
      </c>
      <c r="D313" s="817" t="str">
        <f>IF(CNGE_2026_M4_Secc1!D66="","",CNGE_2026_M4_Secc1!D66)</f>
        <v/>
      </c>
      <c r="E313" s="757"/>
      <c r="F313" s="757"/>
      <c r="G313" s="757"/>
      <c r="H313" s="757"/>
      <c r="I313" s="757"/>
      <c r="J313" s="757"/>
      <c r="K313" s="757"/>
      <c r="L313" s="757"/>
      <c r="M313" s="757"/>
      <c r="N313" s="758"/>
      <c r="O313" s="439"/>
      <c r="P313" s="439"/>
      <c r="Q313" s="439"/>
      <c r="R313" s="439"/>
      <c r="S313" s="439"/>
      <c r="T313" s="439"/>
      <c r="U313" s="439"/>
      <c r="V313" s="439"/>
      <c r="W313" s="439"/>
      <c r="X313" s="439"/>
      <c r="Y313" s="439"/>
      <c r="Z313" s="439"/>
      <c r="AA313" s="439"/>
      <c r="AB313" s="439"/>
      <c r="AC313" s="439"/>
      <c r="AD313" s="439"/>
      <c r="EF313"/>
      <c r="EG313"/>
      <c r="EH313"/>
      <c r="EI313"/>
      <c r="EJ313"/>
      <c r="EK313"/>
      <c r="EL313"/>
      <c r="EM313"/>
      <c r="EN313"/>
      <c r="EO313"/>
      <c r="EP313"/>
      <c r="EQ313"/>
      <c r="ER313"/>
      <c r="ES313"/>
      <c r="ET313"/>
      <c r="EU313"/>
    </row>
    <row r="314" spans="1:151" ht="15" customHeight="1">
      <c r="A314" s="25"/>
      <c r="B314" s="52"/>
      <c r="C314" s="55" t="s">
        <v>5045</v>
      </c>
      <c r="D314" s="817" t="str">
        <f>IF(CNGE_2026_M4_Secc1!D67="","",CNGE_2026_M4_Secc1!D67)</f>
        <v/>
      </c>
      <c r="E314" s="757"/>
      <c r="F314" s="757"/>
      <c r="G314" s="757"/>
      <c r="H314" s="757"/>
      <c r="I314" s="757"/>
      <c r="J314" s="757"/>
      <c r="K314" s="757"/>
      <c r="L314" s="757"/>
      <c r="M314" s="757"/>
      <c r="N314" s="758"/>
      <c r="O314" s="439"/>
      <c r="P314" s="439"/>
      <c r="Q314" s="439"/>
      <c r="R314" s="439"/>
      <c r="S314" s="439"/>
      <c r="T314" s="439"/>
      <c r="U314" s="439"/>
      <c r="V314" s="439"/>
      <c r="W314" s="439"/>
      <c r="X314" s="439"/>
      <c r="Y314" s="439"/>
      <c r="Z314" s="439"/>
      <c r="AA314" s="439"/>
      <c r="AB314" s="439"/>
      <c r="AC314" s="439"/>
      <c r="AD314" s="439"/>
      <c r="EF314"/>
      <c r="EG314"/>
      <c r="EH314"/>
      <c r="EI314"/>
      <c r="EJ314"/>
      <c r="EK314"/>
      <c r="EL314"/>
      <c r="EM314"/>
      <c r="EN314"/>
      <c r="EO314"/>
      <c r="EP314"/>
      <c r="EQ314"/>
      <c r="ER314"/>
      <c r="ES314"/>
      <c r="ET314"/>
      <c r="EU314"/>
    </row>
    <row r="315" spans="1:151" ht="15" customHeight="1">
      <c r="A315" s="25"/>
      <c r="B315" s="52"/>
      <c r="C315" s="55" t="s">
        <v>5046</v>
      </c>
      <c r="D315" s="817" t="str">
        <f>IF(CNGE_2026_M4_Secc1!D68="","",CNGE_2026_M4_Secc1!D68)</f>
        <v/>
      </c>
      <c r="E315" s="757"/>
      <c r="F315" s="757"/>
      <c r="G315" s="757"/>
      <c r="H315" s="757"/>
      <c r="I315" s="757"/>
      <c r="J315" s="757"/>
      <c r="K315" s="757"/>
      <c r="L315" s="757"/>
      <c r="M315" s="757"/>
      <c r="N315" s="758"/>
      <c r="O315" s="439"/>
      <c r="P315" s="439"/>
      <c r="Q315" s="439"/>
      <c r="R315" s="439"/>
      <c r="S315" s="439"/>
      <c r="T315" s="439"/>
      <c r="U315" s="439"/>
      <c r="V315" s="439"/>
      <c r="W315" s="439"/>
      <c r="X315" s="439"/>
      <c r="Y315" s="439"/>
      <c r="Z315" s="439"/>
      <c r="AA315" s="439"/>
      <c r="AB315" s="439"/>
      <c r="AC315" s="439"/>
      <c r="AD315" s="439"/>
      <c r="EF315"/>
      <c r="EG315"/>
      <c r="EH315"/>
      <c r="EI315"/>
      <c r="EJ315"/>
      <c r="EK315"/>
      <c r="EL315"/>
      <c r="EM315"/>
      <c r="EN315"/>
      <c r="EO315"/>
      <c r="EP315"/>
      <c r="EQ315"/>
      <c r="ER315"/>
      <c r="ES315"/>
      <c r="ET315"/>
      <c r="EU315"/>
    </row>
    <row r="316" spans="1:151" ht="15" customHeight="1">
      <c r="A316" s="25"/>
      <c r="B316" s="52"/>
      <c r="C316" s="55" t="s">
        <v>5047</v>
      </c>
      <c r="D316" s="817" t="str">
        <f>IF(CNGE_2026_M4_Secc1!D69="","",CNGE_2026_M4_Secc1!D69)</f>
        <v/>
      </c>
      <c r="E316" s="757"/>
      <c r="F316" s="757"/>
      <c r="G316" s="757"/>
      <c r="H316" s="757"/>
      <c r="I316" s="757"/>
      <c r="J316" s="757"/>
      <c r="K316" s="757"/>
      <c r="L316" s="757"/>
      <c r="M316" s="757"/>
      <c r="N316" s="758"/>
      <c r="O316" s="439"/>
      <c r="P316" s="439"/>
      <c r="Q316" s="439"/>
      <c r="R316" s="439"/>
      <c r="S316" s="439"/>
      <c r="T316" s="439"/>
      <c r="U316" s="439"/>
      <c r="V316" s="439"/>
      <c r="W316" s="439"/>
      <c r="X316" s="439"/>
      <c r="Y316" s="439"/>
      <c r="Z316" s="439"/>
      <c r="AA316" s="439"/>
      <c r="AB316" s="439"/>
      <c r="AC316" s="439"/>
      <c r="AD316" s="439"/>
      <c r="EF316"/>
      <c r="EG316"/>
      <c r="EH316"/>
      <c r="EI316"/>
      <c r="EJ316"/>
      <c r="EK316"/>
      <c r="EL316"/>
      <c r="EM316"/>
      <c r="EN316"/>
      <c r="EO316"/>
      <c r="EP316"/>
      <c r="EQ316"/>
      <c r="ER316"/>
      <c r="ES316"/>
      <c r="ET316"/>
      <c r="EU316"/>
    </row>
    <row r="317" spans="1:151" ht="15" customHeight="1">
      <c r="A317" s="25"/>
      <c r="B317" s="52"/>
      <c r="C317" s="55" t="s">
        <v>5048</v>
      </c>
      <c r="D317" s="817" t="str">
        <f>IF(CNGE_2026_M4_Secc1!D70="","",CNGE_2026_M4_Secc1!D70)</f>
        <v/>
      </c>
      <c r="E317" s="757"/>
      <c r="F317" s="757"/>
      <c r="G317" s="757"/>
      <c r="H317" s="757"/>
      <c r="I317" s="757"/>
      <c r="J317" s="757"/>
      <c r="K317" s="757"/>
      <c r="L317" s="757"/>
      <c r="M317" s="757"/>
      <c r="N317" s="758"/>
      <c r="O317" s="439"/>
      <c r="P317" s="439"/>
      <c r="Q317" s="439"/>
      <c r="R317" s="439"/>
      <c r="S317" s="439"/>
      <c r="T317" s="439"/>
      <c r="U317" s="439"/>
      <c r="V317" s="439"/>
      <c r="W317" s="439"/>
      <c r="X317" s="439"/>
      <c r="Y317" s="439"/>
      <c r="Z317" s="439"/>
      <c r="AA317" s="439"/>
      <c r="AB317" s="439"/>
      <c r="AC317" s="439"/>
      <c r="AD317" s="439"/>
      <c r="EF317"/>
      <c r="EG317"/>
      <c r="EH317"/>
      <c r="EI317"/>
      <c r="EJ317"/>
      <c r="EK317"/>
      <c r="EL317"/>
      <c r="EM317"/>
      <c r="EN317"/>
      <c r="EO317"/>
      <c r="EP317"/>
      <c r="EQ317"/>
      <c r="ER317"/>
      <c r="ES317"/>
      <c r="ET317"/>
      <c r="EU317"/>
    </row>
    <row r="318" spans="1:151" ht="15" customHeight="1">
      <c r="A318" s="25"/>
      <c r="B318" s="52"/>
      <c r="C318" s="55" t="s">
        <v>5049</v>
      </c>
      <c r="D318" s="817" t="str">
        <f>IF(CNGE_2026_M4_Secc1!D71="","",CNGE_2026_M4_Secc1!D71)</f>
        <v/>
      </c>
      <c r="E318" s="757"/>
      <c r="F318" s="757"/>
      <c r="G318" s="757"/>
      <c r="H318" s="757"/>
      <c r="I318" s="757"/>
      <c r="J318" s="757"/>
      <c r="K318" s="757"/>
      <c r="L318" s="757"/>
      <c r="M318" s="757"/>
      <c r="N318" s="758"/>
      <c r="O318" s="439"/>
      <c r="P318" s="439"/>
      <c r="Q318" s="439"/>
      <c r="R318" s="439"/>
      <c r="S318" s="439"/>
      <c r="T318" s="439"/>
      <c r="U318" s="439"/>
      <c r="V318" s="439"/>
      <c r="W318" s="439"/>
      <c r="X318" s="439"/>
      <c r="Y318" s="439"/>
      <c r="Z318" s="439"/>
      <c r="AA318" s="439"/>
      <c r="AB318" s="439"/>
      <c r="AC318" s="439"/>
      <c r="AD318" s="439"/>
      <c r="EF318"/>
      <c r="EG318"/>
      <c r="EH318"/>
      <c r="EI318"/>
      <c r="EJ318"/>
      <c r="EK318"/>
      <c r="EL318"/>
      <c r="EM318"/>
      <c r="EN318"/>
      <c r="EO318"/>
      <c r="EP318"/>
      <c r="EQ318"/>
      <c r="ER318"/>
      <c r="ES318"/>
      <c r="ET318"/>
      <c r="EU318"/>
    </row>
    <row r="319" spans="1:151" ht="15" customHeight="1">
      <c r="A319" s="25"/>
      <c r="B319" s="52"/>
      <c r="C319" s="55" t="s">
        <v>5050</v>
      </c>
      <c r="D319" s="817" t="str">
        <f>IF(CNGE_2026_M4_Secc1!D72="","",CNGE_2026_M4_Secc1!D72)</f>
        <v/>
      </c>
      <c r="E319" s="757"/>
      <c r="F319" s="757"/>
      <c r="G319" s="757"/>
      <c r="H319" s="757"/>
      <c r="I319" s="757"/>
      <c r="J319" s="757"/>
      <c r="K319" s="757"/>
      <c r="L319" s="757"/>
      <c r="M319" s="757"/>
      <c r="N319" s="758"/>
      <c r="O319" s="439"/>
      <c r="P319" s="439"/>
      <c r="Q319" s="439"/>
      <c r="R319" s="439"/>
      <c r="S319" s="439"/>
      <c r="T319" s="439"/>
      <c r="U319" s="439"/>
      <c r="V319" s="439"/>
      <c r="W319" s="439"/>
      <c r="X319" s="439"/>
      <c r="Y319" s="439"/>
      <c r="Z319" s="439"/>
      <c r="AA319" s="439"/>
      <c r="AB319" s="439"/>
      <c r="AC319" s="439"/>
      <c r="AD319" s="439"/>
      <c r="EF319"/>
      <c r="EG319"/>
      <c r="EH319"/>
      <c r="EI319"/>
      <c r="EJ319"/>
      <c r="EK319"/>
      <c r="EL319"/>
      <c r="EM319"/>
      <c r="EN319"/>
      <c r="EO319"/>
      <c r="EP319"/>
      <c r="EQ319"/>
      <c r="ER319"/>
      <c r="ES319"/>
      <c r="ET319"/>
      <c r="EU319"/>
    </row>
    <row r="320" spans="1:151" ht="15" customHeight="1">
      <c r="A320" s="25"/>
      <c r="B320" s="52"/>
      <c r="C320" s="55" t="s">
        <v>5051</v>
      </c>
      <c r="D320" s="817" t="str">
        <f>IF(CNGE_2026_M4_Secc1!D73="","",CNGE_2026_M4_Secc1!D73)</f>
        <v/>
      </c>
      <c r="E320" s="757"/>
      <c r="F320" s="757"/>
      <c r="G320" s="757"/>
      <c r="H320" s="757"/>
      <c r="I320" s="757"/>
      <c r="J320" s="757"/>
      <c r="K320" s="757"/>
      <c r="L320" s="757"/>
      <c r="M320" s="757"/>
      <c r="N320" s="758"/>
      <c r="O320" s="439"/>
      <c r="P320" s="439"/>
      <c r="Q320" s="439"/>
      <c r="R320" s="439"/>
      <c r="S320" s="439"/>
      <c r="T320" s="439"/>
      <c r="U320" s="439"/>
      <c r="V320" s="439"/>
      <c r="W320" s="439"/>
      <c r="X320" s="439"/>
      <c r="Y320" s="439"/>
      <c r="Z320" s="439"/>
      <c r="AA320" s="439"/>
      <c r="AB320" s="439"/>
      <c r="AC320" s="439"/>
      <c r="AD320" s="439"/>
      <c r="EF320"/>
      <c r="EG320"/>
      <c r="EH320"/>
      <c r="EI320"/>
      <c r="EJ320"/>
      <c r="EK320"/>
      <c r="EL320"/>
      <c r="EM320"/>
      <c r="EN320"/>
      <c r="EO320"/>
      <c r="EP320"/>
      <c r="EQ320"/>
      <c r="ER320"/>
      <c r="ES320"/>
      <c r="ET320"/>
      <c r="EU320"/>
    </row>
    <row r="321" spans="1:151" ht="15" customHeight="1">
      <c r="A321" s="25"/>
      <c r="B321" s="52"/>
      <c r="C321" s="55" t="s">
        <v>5052</v>
      </c>
      <c r="D321" s="817" t="str">
        <f>IF(CNGE_2026_M4_Secc1!D74="","",CNGE_2026_M4_Secc1!D74)</f>
        <v/>
      </c>
      <c r="E321" s="757"/>
      <c r="F321" s="757"/>
      <c r="G321" s="757"/>
      <c r="H321" s="757"/>
      <c r="I321" s="757"/>
      <c r="J321" s="757"/>
      <c r="K321" s="757"/>
      <c r="L321" s="757"/>
      <c r="M321" s="757"/>
      <c r="N321" s="758"/>
      <c r="O321" s="439"/>
      <c r="P321" s="439"/>
      <c r="Q321" s="439"/>
      <c r="R321" s="439"/>
      <c r="S321" s="439"/>
      <c r="T321" s="439"/>
      <c r="U321" s="439"/>
      <c r="V321" s="439"/>
      <c r="W321" s="439"/>
      <c r="X321" s="439"/>
      <c r="Y321" s="439"/>
      <c r="Z321" s="439"/>
      <c r="AA321" s="439"/>
      <c r="AB321" s="439"/>
      <c r="AC321" s="439"/>
      <c r="AD321" s="439"/>
      <c r="EF321"/>
      <c r="EG321"/>
      <c r="EH321"/>
      <c r="EI321"/>
      <c r="EJ321"/>
      <c r="EK321"/>
      <c r="EL321"/>
      <c r="EM321"/>
      <c r="EN321"/>
      <c r="EO321"/>
      <c r="EP321"/>
      <c r="EQ321"/>
      <c r="ER321"/>
      <c r="ES321"/>
      <c r="ET321"/>
      <c r="EU321"/>
    </row>
    <row r="322" spans="1:151" ht="15" customHeight="1">
      <c r="A322" s="25"/>
      <c r="B322" s="52"/>
      <c r="C322" s="55" t="s">
        <v>5053</v>
      </c>
      <c r="D322" s="817" t="str">
        <f>IF(CNGE_2026_M4_Secc1!D75="","",CNGE_2026_M4_Secc1!D75)</f>
        <v/>
      </c>
      <c r="E322" s="757"/>
      <c r="F322" s="757"/>
      <c r="G322" s="757"/>
      <c r="H322" s="757"/>
      <c r="I322" s="757"/>
      <c r="J322" s="757"/>
      <c r="K322" s="757"/>
      <c r="L322" s="757"/>
      <c r="M322" s="757"/>
      <c r="N322" s="758"/>
      <c r="O322" s="439"/>
      <c r="P322" s="439"/>
      <c r="Q322" s="439"/>
      <c r="R322" s="439"/>
      <c r="S322" s="439"/>
      <c r="T322" s="439"/>
      <c r="U322" s="439"/>
      <c r="V322" s="439"/>
      <c r="W322" s="439"/>
      <c r="X322" s="439"/>
      <c r="Y322" s="439"/>
      <c r="Z322" s="439"/>
      <c r="AA322" s="439"/>
      <c r="AB322" s="439"/>
      <c r="AC322" s="439"/>
      <c r="AD322" s="439"/>
      <c r="EF322"/>
      <c r="EG322"/>
      <c r="EH322"/>
      <c r="EI322"/>
      <c r="EJ322"/>
      <c r="EK322"/>
      <c r="EL322"/>
      <c r="EM322"/>
      <c r="EN322"/>
      <c r="EO322"/>
      <c r="EP322"/>
      <c r="EQ322"/>
      <c r="ER322"/>
      <c r="ES322"/>
      <c r="ET322"/>
      <c r="EU322"/>
    </row>
    <row r="323" spans="1:151" ht="15" customHeight="1">
      <c r="A323" s="25"/>
      <c r="B323" s="52"/>
      <c r="C323" s="55" t="s">
        <v>5054</v>
      </c>
      <c r="D323" s="817" t="str">
        <f>IF(CNGE_2026_M4_Secc1!D76="","",CNGE_2026_M4_Secc1!D76)</f>
        <v/>
      </c>
      <c r="E323" s="757"/>
      <c r="F323" s="757"/>
      <c r="G323" s="757"/>
      <c r="H323" s="757"/>
      <c r="I323" s="757"/>
      <c r="J323" s="757"/>
      <c r="K323" s="757"/>
      <c r="L323" s="757"/>
      <c r="M323" s="757"/>
      <c r="N323" s="758"/>
      <c r="O323" s="439"/>
      <c r="P323" s="439"/>
      <c r="Q323" s="439"/>
      <c r="R323" s="439"/>
      <c r="S323" s="439"/>
      <c r="T323" s="439"/>
      <c r="U323" s="439"/>
      <c r="V323" s="439"/>
      <c r="W323" s="439"/>
      <c r="X323" s="439"/>
      <c r="Y323" s="439"/>
      <c r="Z323" s="439"/>
      <c r="AA323" s="439"/>
      <c r="AB323" s="439"/>
      <c r="AC323" s="439"/>
      <c r="AD323" s="439"/>
      <c r="EF323"/>
      <c r="EG323"/>
      <c r="EH323"/>
      <c r="EI323"/>
      <c r="EJ323"/>
      <c r="EK323"/>
      <c r="EL323"/>
      <c r="EM323"/>
      <c r="EN323"/>
      <c r="EO323"/>
      <c r="EP323"/>
      <c r="EQ323"/>
      <c r="ER323"/>
      <c r="ES323"/>
      <c r="ET323"/>
      <c r="EU323"/>
    </row>
    <row r="324" spans="1:151" ht="15" customHeight="1">
      <c r="A324" s="25"/>
      <c r="B324" s="52"/>
      <c r="C324" s="55" t="s">
        <v>5055</v>
      </c>
      <c r="D324" s="817" t="str">
        <f>IF(CNGE_2026_M4_Secc1!D77="","",CNGE_2026_M4_Secc1!D77)</f>
        <v/>
      </c>
      <c r="E324" s="757"/>
      <c r="F324" s="757"/>
      <c r="G324" s="757"/>
      <c r="H324" s="757"/>
      <c r="I324" s="757"/>
      <c r="J324" s="757"/>
      <c r="K324" s="757"/>
      <c r="L324" s="757"/>
      <c r="M324" s="757"/>
      <c r="N324" s="758"/>
      <c r="O324" s="439"/>
      <c r="P324" s="439"/>
      <c r="Q324" s="439"/>
      <c r="R324" s="439"/>
      <c r="S324" s="439"/>
      <c r="T324" s="439"/>
      <c r="U324" s="439"/>
      <c r="V324" s="439"/>
      <c r="W324" s="439"/>
      <c r="X324" s="439"/>
      <c r="Y324" s="439"/>
      <c r="Z324" s="439"/>
      <c r="AA324" s="439"/>
      <c r="AB324" s="439"/>
      <c r="AC324" s="439"/>
      <c r="AD324" s="439"/>
      <c r="EF324"/>
      <c r="EG324"/>
      <c r="EH324"/>
      <c r="EI324"/>
      <c r="EJ324"/>
      <c r="EK324"/>
      <c r="EL324"/>
      <c r="EM324"/>
      <c r="EN324"/>
      <c r="EO324"/>
      <c r="EP324"/>
      <c r="EQ324"/>
      <c r="ER324"/>
      <c r="ES324"/>
      <c r="ET324"/>
      <c r="EU324"/>
    </row>
    <row r="325" spans="1:151" ht="15" customHeight="1">
      <c r="A325" s="25"/>
      <c r="B325" s="52"/>
      <c r="C325" s="55" t="s">
        <v>5152</v>
      </c>
      <c r="D325" s="817" t="str">
        <f>IF(CNGE_2026_M4_Secc1!D78="","",CNGE_2026_M4_Secc1!D78)</f>
        <v/>
      </c>
      <c r="E325" s="757"/>
      <c r="F325" s="757"/>
      <c r="G325" s="757"/>
      <c r="H325" s="757"/>
      <c r="I325" s="757"/>
      <c r="J325" s="757"/>
      <c r="K325" s="757"/>
      <c r="L325" s="757"/>
      <c r="M325" s="757"/>
      <c r="N325" s="758"/>
      <c r="O325" s="439"/>
      <c r="P325" s="439"/>
      <c r="Q325" s="439"/>
      <c r="R325" s="439"/>
      <c r="S325" s="439"/>
      <c r="T325" s="439"/>
      <c r="U325" s="439"/>
      <c r="V325" s="439"/>
      <c r="W325" s="439"/>
      <c r="X325" s="439"/>
      <c r="Y325" s="439"/>
      <c r="Z325" s="439"/>
      <c r="AA325" s="439"/>
      <c r="AB325" s="439"/>
      <c r="AC325" s="439"/>
      <c r="AD325" s="439"/>
      <c r="EF325"/>
      <c r="EG325"/>
      <c r="EH325"/>
      <c r="EI325"/>
      <c r="EJ325"/>
      <c r="EK325"/>
      <c r="EL325"/>
      <c r="EM325"/>
      <c r="EN325"/>
      <c r="EO325"/>
      <c r="EP325"/>
      <c r="EQ325"/>
      <c r="ER325"/>
      <c r="ES325"/>
      <c r="ET325"/>
      <c r="EU325"/>
    </row>
    <row r="326" spans="1:151" ht="15" customHeight="1">
      <c r="A326" s="25"/>
      <c r="B326" s="52"/>
      <c r="C326" s="55" t="s">
        <v>5154</v>
      </c>
      <c r="D326" s="817" t="str">
        <f>IF(CNGE_2026_M4_Secc1!D79="","",CNGE_2026_M4_Secc1!D79)</f>
        <v/>
      </c>
      <c r="E326" s="757"/>
      <c r="F326" s="757"/>
      <c r="G326" s="757"/>
      <c r="H326" s="757"/>
      <c r="I326" s="757"/>
      <c r="J326" s="757"/>
      <c r="K326" s="757"/>
      <c r="L326" s="757"/>
      <c r="M326" s="757"/>
      <c r="N326" s="758"/>
      <c r="O326" s="439"/>
      <c r="P326" s="439"/>
      <c r="Q326" s="439"/>
      <c r="R326" s="439"/>
      <c r="S326" s="439"/>
      <c r="T326" s="439"/>
      <c r="U326" s="439"/>
      <c r="V326" s="439"/>
      <c r="W326" s="439"/>
      <c r="X326" s="439"/>
      <c r="Y326" s="439"/>
      <c r="Z326" s="439"/>
      <c r="AA326" s="439"/>
      <c r="AB326" s="439"/>
      <c r="AC326" s="439"/>
      <c r="AD326" s="439"/>
      <c r="EF326"/>
      <c r="EG326"/>
      <c r="EH326"/>
      <c r="EI326"/>
      <c r="EJ326"/>
      <c r="EK326"/>
      <c r="EL326"/>
      <c r="EM326"/>
      <c r="EN326"/>
      <c r="EO326"/>
      <c r="EP326"/>
      <c r="EQ326"/>
      <c r="ER326"/>
      <c r="ES326"/>
      <c r="ET326"/>
      <c r="EU326"/>
    </row>
    <row r="327" spans="1:151" ht="15" customHeight="1">
      <c r="A327" s="25"/>
      <c r="B327" s="52"/>
      <c r="C327" s="55" t="s">
        <v>5156</v>
      </c>
      <c r="D327" s="817" t="str">
        <f>IF(CNGE_2026_M4_Secc1!D80="","",CNGE_2026_M4_Secc1!D80)</f>
        <v/>
      </c>
      <c r="E327" s="757"/>
      <c r="F327" s="757"/>
      <c r="G327" s="757"/>
      <c r="H327" s="757"/>
      <c r="I327" s="757"/>
      <c r="J327" s="757"/>
      <c r="K327" s="757"/>
      <c r="L327" s="757"/>
      <c r="M327" s="757"/>
      <c r="N327" s="758"/>
      <c r="O327" s="439"/>
      <c r="P327" s="439"/>
      <c r="Q327" s="439"/>
      <c r="R327" s="439"/>
      <c r="S327" s="439"/>
      <c r="T327" s="439"/>
      <c r="U327" s="439"/>
      <c r="V327" s="439"/>
      <c r="W327" s="439"/>
      <c r="X327" s="439"/>
      <c r="Y327" s="439"/>
      <c r="Z327" s="439"/>
      <c r="AA327" s="439"/>
      <c r="AB327" s="439"/>
      <c r="AC327" s="439"/>
      <c r="AD327" s="439"/>
      <c r="EF327"/>
      <c r="EG327"/>
      <c r="EH327"/>
      <c r="EI327"/>
      <c r="EJ327"/>
      <c r="EK327"/>
      <c r="EL327"/>
      <c r="EM327"/>
      <c r="EN327"/>
      <c r="EO327"/>
      <c r="EP327"/>
      <c r="EQ327"/>
      <c r="ER327"/>
      <c r="ES327"/>
      <c r="ET327"/>
      <c r="EU327"/>
    </row>
    <row r="328" spans="1:151" ht="15" customHeight="1">
      <c r="A328" s="25"/>
      <c r="B328" s="52"/>
      <c r="C328" s="55" t="s">
        <v>5158</v>
      </c>
      <c r="D328" s="817" t="str">
        <f>IF(CNGE_2026_M4_Secc1!D81="","",CNGE_2026_M4_Secc1!D81)</f>
        <v/>
      </c>
      <c r="E328" s="757"/>
      <c r="F328" s="757"/>
      <c r="G328" s="757"/>
      <c r="H328" s="757"/>
      <c r="I328" s="757"/>
      <c r="J328" s="757"/>
      <c r="K328" s="757"/>
      <c r="L328" s="757"/>
      <c r="M328" s="757"/>
      <c r="N328" s="758"/>
      <c r="O328" s="439"/>
      <c r="P328" s="439"/>
      <c r="Q328" s="439"/>
      <c r="R328" s="439"/>
      <c r="S328" s="439"/>
      <c r="T328" s="439"/>
      <c r="U328" s="439"/>
      <c r="V328" s="439"/>
      <c r="W328" s="439"/>
      <c r="X328" s="439"/>
      <c r="Y328" s="439"/>
      <c r="Z328" s="439"/>
      <c r="AA328" s="439"/>
      <c r="AB328" s="439"/>
      <c r="AC328" s="439"/>
      <c r="AD328" s="439"/>
      <c r="EF328"/>
      <c r="EG328"/>
      <c r="EH328"/>
      <c r="EI328"/>
      <c r="EJ328"/>
      <c r="EK328"/>
      <c r="EL328"/>
      <c r="EM328"/>
      <c r="EN328"/>
      <c r="EO328"/>
      <c r="EP328"/>
      <c r="EQ328"/>
      <c r="ER328"/>
      <c r="ES328"/>
      <c r="ET328"/>
      <c r="EU328"/>
    </row>
    <row r="329" spans="1:151" ht="15" customHeight="1">
      <c r="A329" s="25"/>
      <c r="B329" s="52"/>
      <c r="C329" s="55" t="s">
        <v>5160</v>
      </c>
      <c r="D329" s="817" t="str">
        <f>IF(CNGE_2026_M4_Secc1!D82="","",CNGE_2026_M4_Secc1!D82)</f>
        <v/>
      </c>
      <c r="E329" s="757"/>
      <c r="F329" s="757"/>
      <c r="G329" s="757"/>
      <c r="H329" s="757"/>
      <c r="I329" s="757"/>
      <c r="J329" s="757"/>
      <c r="K329" s="757"/>
      <c r="L329" s="757"/>
      <c r="M329" s="757"/>
      <c r="N329" s="758"/>
      <c r="O329" s="439"/>
      <c r="P329" s="439"/>
      <c r="Q329" s="439"/>
      <c r="R329" s="439"/>
      <c r="S329" s="439"/>
      <c r="T329" s="439"/>
      <c r="U329" s="439"/>
      <c r="V329" s="439"/>
      <c r="W329" s="439"/>
      <c r="X329" s="439"/>
      <c r="Y329" s="439"/>
      <c r="Z329" s="439"/>
      <c r="AA329" s="439"/>
      <c r="AB329" s="439"/>
      <c r="AC329" s="439"/>
      <c r="AD329" s="439"/>
      <c r="EF329"/>
      <c r="EG329"/>
      <c r="EH329"/>
      <c r="EI329"/>
      <c r="EJ329"/>
      <c r="EK329"/>
      <c r="EL329"/>
      <c r="EM329"/>
      <c r="EN329"/>
      <c r="EO329"/>
      <c r="EP329"/>
      <c r="EQ329"/>
      <c r="ER329"/>
      <c r="ES329"/>
      <c r="ET329"/>
      <c r="EU329"/>
    </row>
    <row r="330" spans="1:151" ht="15" customHeight="1">
      <c r="A330" s="25"/>
      <c r="B330" s="52"/>
      <c r="C330" s="55" t="s">
        <v>5162</v>
      </c>
      <c r="D330" s="817" t="str">
        <f>IF(CNGE_2026_M4_Secc1!D83="","",CNGE_2026_M4_Secc1!D83)</f>
        <v/>
      </c>
      <c r="E330" s="757"/>
      <c r="F330" s="757"/>
      <c r="G330" s="757"/>
      <c r="H330" s="757"/>
      <c r="I330" s="757"/>
      <c r="J330" s="757"/>
      <c r="K330" s="757"/>
      <c r="L330" s="757"/>
      <c r="M330" s="757"/>
      <c r="N330" s="758"/>
      <c r="O330" s="439"/>
      <c r="P330" s="439"/>
      <c r="Q330" s="439"/>
      <c r="R330" s="439"/>
      <c r="S330" s="439"/>
      <c r="T330" s="439"/>
      <c r="U330" s="439"/>
      <c r="V330" s="439"/>
      <c r="W330" s="439"/>
      <c r="X330" s="439"/>
      <c r="Y330" s="439"/>
      <c r="Z330" s="439"/>
      <c r="AA330" s="439"/>
      <c r="AB330" s="439"/>
      <c r="AC330" s="439"/>
      <c r="AD330" s="439"/>
      <c r="EF330"/>
      <c r="EG330"/>
      <c r="EH330"/>
      <c r="EI330"/>
      <c r="EJ330"/>
      <c r="EK330"/>
      <c r="EL330"/>
      <c r="EM330"/>
      <c r="EN330"/>
      <c r="EO330"/>
      <c r="EP330"/>
      <c r="EQ330"/>
      <c r="ER330"/>
      <c r="ES330"/>
      <c r="ET330"/>
      <c r="EU330"/>
    </row>
    <row r="331" spans="1:151" ht="15" customHeight="1">
      <c r="A331" s="25"/>
      <c r="B331" s="52"/>
      <c r="C331" s="55" t="s">
        <v>5164</v>
      </c>
      <c r="D331" s="817" t="str">
        <f>IF(CNGE_2026_M4_Secc1!D84="","",CNGE_2026_M4_Secc1!D84)</f>
        <v/>
      </c>
      <c r="E331" s="757"/>
      <c r="F331" s="757"/>
      <c r="G331" s="757"/>
      <c r="H331" s="757"/>
      <c r="I331" s="757"/>
      <c r="J331" s="757"/>
      <c r="K331" s="757"/>
      <c r="L331" s="757"/>
      <c r="M331" s="757"/>
      <c r="N331" s="758"/>
      <c r="O331" s="439"/>
      <c r="P331" s="439"/>
      <c r="Q331" s="439"/>
      <c r="R331" s="439"/>
      <c r="S331" s="439"/>
      <c r="T331" s="439"/>
      <c r="U331" s="439"/>
      <c r="V331" s="439"/>
      <c r="W331" s="439"/>
      <c r="X331" s="439"/>
      <c r="Y331" s="439"/>
      <c r="Z331" s="439"/>
      <c r="AA331" s="439"/>
      <c r="AB331" s="439"/>
      <c r="AC331" s="439"/>
      <c r="AD331" s="439"/>
      <c r="EF331"/>
      <c r="EG331"/>
      <c r="EH331"/>
      <c r="EI331"/>
      <c r="EJ331"/>
      <c r="EK331"/>
      <c r="EL331"/>
      <c r="EM331"/>
      <c r="EN331"/>
      <c r="EO331"/>
      <c r="EP331"/>
      <c r="EQ331"/>
      <c r="ER331"/>
      <c r="ES331"/>
      <c r="ET331"/>
      <c r="EU331"/>
    </row>
    <row r="332" spans="1:151" ht="15" customHeight="1">
      <c r="A332" s="25"/>
      <c r="B332" s="52"/>
      <c r="C332" s="55" t="s">
        <v>5166</v>
      </c>
      <c r="D332" s="817" t="str">
        <f>IF(CNGE_2026_M4_Secc1!D85="","",CNGE_2026_M4_Secc1!D85)</f>
        <v/>
      </c>
      <c r="E332" s="757"/>
      <c r="F332" s="757"/>
      <c r="G332" s="757"/>
      <c r="H332" s="757"/>
      <c r="I332" s="757"/>
      <c r="J332" s="757"/>
      <c r="K332" s="757"/>
      <c r="L332" s="757"/>
      <c r="M332" s="757"/>
      <c r="N332" s="758"/>
      <c r="O332" s="439"/>
      <c r="P332" s="439"/>
      <c r="Q332" s="439"/>
      <c r="R332" s="439"/>
      <c r="S332" s="439"/>
      <c r="T332" s="439"/>
      <c r="U332" s="439"/>
      <c r="V332" s="439"/>
      <c r="W332" s="439"/>
      <c r="X332" s="439"/>
      <c r="Y332" s="439"/>
      <c r="Z332" s="439"/>
      <c r="AA332" s="439"/>
      <c r="AB332" s="439"/>
      <c r="AC332" s="439"/>
      <c r="AD332" s="439"/>
      <c r="EF332"/>
      <c r="EG332"/>
      <c r="EH332"/>
      <c r="EI332"/>
      <c r="EJ332"/>
      <c r="EK332"/>
      <c r="EL332"/>
      <c r="EM332"/>
      <c r="EN332"/>
      <c r="EO332"/>
      <c r="EP332"/>
      <c r="EQ332"/>
      <c r="ER332"/>
      <c r="ES332"/>
      <c r="ET332"/>
      <c r="EU332"/>
    </row>
    <row r="333" spans="1:151" ht="15" customHeight="1">
      <c r="A333" s="25"/>
      <c r="B333" s="52"/>
      <c r="C333" s="55" t="s">
        <v>5168</v>
      </c>
      <c r="D333" s="817" t="str">
        <f>IF(CNGE_2026_M4_Secc1!D86="","",CNGE_2026_M4_Secc1!D86)</f>
        <v/>
      </c>
      <c r="E333" s="757"/>
      <c r="F333" s="757"/>
      <c r="G333" s="757"/>
      <c r="H333" s="757"/>
      <c r="I333" s="757"/>
      <c r="J333" s="757"/>
      <c r="K333" s="757"/>
      <c r="L333" s="757"/>
      <c r="M333" s="757"/>
      <c r="N333" s="758"/>
      <c r="O333" s="439"/>
      <c r="P333" s="439"/>
      <c r="Q333" s="439"/>
      <c r="R333" s="439"/>
      <c r="S333" s="439"/>
      <c r="T333" s="439"/>
      <c r="U333" s="439"/>
      <c r="V333" s="439"/>
      <c r="W333" s="439"/>
      <c r="X333" s="439"/>
      <c r="Y333" s="439"/>
      <c r="Z333" s="439"/>
      <c r="AA333" s="439"/>
      <c r="AB333" s="439"/>
      <c r="AC333" s="439"/>
      <c r="AD333" s="439"/>
      <c r="EF333"/>
      <c r="EG333"/>
      <c r="EH333"/>
      <c r="EI333"/>
      <c r="EJ333"/>
      <c r="EK333"/>
      <c r="EL333"/>
      <c r="EM333"/>
      <c r="EN333"/>
      <c r="EO333"/>
      <c r="EP333"/>
      <c r="EQ333"/>
      <c r="ER333"/>
      <c r="ES333"/>
      <c r="ET333"/>
      <c r="EU333"/>
    </row>
    <row r="334" spans="1:151" ht="15" customHeight="1">
      <c r="A334" s="25"/>
      <c r="B334" s="52"/>
      <c r="C334" s="55" t="s">
        <v>5170</v>
      </c>
      <c r="D334" s="817" t="str">
        <f>IF(CNGE_2026_M4_Secc1!D87="","",CNGE_2026_M4_Secc1!D87)</f>
        <v/>
      </c>
      <c r="E334" s="757"/>
      <c r="F334" s="757"/>
      <c r="G334" s="757"/>
      <c r="H334" s="757"/>
      <c r="I334" s="757"/>
      <c r="J334" s="757"/>
      <c r="K334" s="757"/>
      <c r="L334" s="757"/>
      <c r="M334" s="757"/>
      <c r="N334" s="758"/>
      <c r="O334" s="439"/>
      <c r="P334" s="439"/>
      <c r="Q334" s="439"/>
      <c r="R334" s="439"/>
      <c r="S334" s="439"/>
      <c r="T334" s="439"/>
      <c r="U334" s="439"/>
      <c r="V334" s="439"/>
      <c r="W334" s="439"/>
      <c r="X334" s="439"/>
      <c r="Y334" s="439"/>
      <c r="Z334" s="439"/>
      <c r="AA334" s="439"/>
      <c r="AB334" s="439"/>
      <c r="AC334" s="439"/>
      <c r="AD334" s="439"/>
      <c r="EF334"/>
      <c r="EG334"/>
      <c r="EH334"/>
      <c r="EI334"/>
      <c r="EJ334"/>
      <c r="EK334"/>
      <c r="EL334"/>
      <c r="EM334"/>
      <c r="EN334"/>
      <c r="EO334"/>
      <c r="EP334"/>
      <c r="EQ334"/>
      <c r="ER334"/>
      <c r="ES334"/>
      <c r="ET334"/>
      <c r="EU334"/>
    </row>
    <row r="335" spans="1:151" ht="15" customHeight="1">
      <c r="A335" s="25"/>
      <c r="B335" s="52"/>
      <c r="C335" s="55" t="s">
        <v>5172</v>
      </c>
      <c r="D335" s="817" t="str">
        <f>IF(CNGE_2026_M4_Secc1!D88="","",CNGE_2026_M4_Secc1!D88)</f>
        <v/>
      </c>
      <c r="E335" s="757"/>
      <c r="F335" s="757"/>
      <c r="G335" s="757"/>
      <c r="H335" s="757"/>
      <c r="I335" s="757"/>
      <c r="J335" s="757"/>
      <c r="K335" s="757"/>
      <c r="L335" s="757"/>
      <c r="M335" s="757"/>
      <c r="N335" s="758"/>
      <c r="O335" s="439"/>
      <c r="P335" s="439"/>
      <c r="Q335" s="439"/>
      <c r="R335" s="439"/>
      <c r="S335" s="439"/>
      <c r="T335" s="439"/>
      <c r="U335" s="439"/>
      <c r="V335" s="439"/>
      <c r="W335" s="439"/>
      <c r="X335" s="439"/>
      <c r="Y335" s="439"/>
      <c r="Z335" s="439"/>
      <c r="AA335" s="439"/>
      <c r="AB335" s="439"/>
      <c r="AC335" s="439"/>
      <c r="AD335" s="439"/>
      <c r="EF335"/>
      <c r="EG335"/>
      <c r="EH335"/>
      <c r="EI335"/>
      <c r="EJ335"/>
      <c r="EK335"/>
      <c r="EL335"/>
      <c r="EM335"/>
      <c r="EN335"/>
      <c r="EO335"/>
      <c r="EP335"/>
      <c r="EQ335"/>
      <c r="ER335"/>
      <c r="ES335"/>
      <c r="ET335"/>
      <c r="EU335"/>
    </row>
    <row r="336" spans="1:151" ht="15" customHeight="1">
      <c r="A336" s="25"/>
      <c r="B336" s="52"/>
      <c r="C336" s="55" t="s">
        <v>5174</v>
      </c>
      <c r="D336" s="817" t="str">
        <f>IF(CNGE_2026_M4_Secc1!D89="","",CNGE_2026_M4_Secc1!D89)</f>
        <v/>
      </c>
      <c r="E336" s="757"/>
      <c r="F336" s="757"/>
      <c r="G336" s="757"/>
      <c r="H336" s="757"/>
      <c r="I336" s="757"/>
      <c r="J336" s="757"/>
      <c r="K336" s="757"/>
      <c r="L336" s="757"/>
      <c r="M336" s="757"/>
      <c r="N336" s="758"/>
      <c r="O336" s="439"/>
      <c r="P336" s="439"/>
      <c r="Q336" s="439"/>
      <c r="R336" s="439"/>
      <c r="S336" s="439"/>
      <c r="T336" s="439"/>
      <c r="U336" s="439"/>
      <c r="V336" s="439"/>
      <c r="W336" s="439"/>
      <c r="X336" s="439"/>
      <c r="Y336" s="439"/>
      <c r="Z336" s="439"/>
      <c r="AA336" s="439"/>
      <c r="AB336" s="439"/>
      <c r="AC336" s="439"/>
      <c r="AD336" s="439"/>
      <c r="EF336"/>
      <c r="EG336"/>
      <c r="EH336"/>
      <c r="EI336"/>
      <c r="EJ336"/>
      <c r="EK336"/>
      <c r="EL336"/>
      <c r="EM336"/>
      <c r="EN336"/>
      <c r="EO336"/>
      <c r="EP336"/>
      <c r="EQ336"/>
      <c r="ER336"/>
      <c r="ES336"/>
      <c r="ET336"/>
      <c r="EU336"/>
    </row>
    <row r="337" spans="1:151" ht="15" customHeight="1">
      <c r="A337" s="25"/>
      <c r="B337" s="52"/>
      <c r="C337" s="55" t="s">
        <v>5176</v>
      </c>
      <c r="D337" s="817" t="str">
        <f>IF(CNGE_2026_M4_Secc1!D90="","",CNGE_2026_M4_Secc1!D90)</f>
        <v/>
      </c>
      <c r="E337" s="757"/>
      <c r="F337" s="757"/>
      <c r="G337" s="757"/>
      <c r="H337" s="757"/>
      <c r="I337" s="757"/>
      <c r="J337" s="757"/>
      <c r="K337" s="757"/>
      <c r="L337" s="757"/>
      <c r="M337" s="757"/>
      <c r="N337" s="758"/>
      <c r="O337" s="439"/>
      <c r="P337" s="439"/>
      <c r="Q337" s="439"/>
      <c r="R337" s="439"/>
      <c r="S337" s="439"/>
      <c r="T337" s="439"/>
      <c r="U337" s="439"/>
      <c r="V337" s="439"/>
      <c r="W337" s="439"/>
      <c r="X337" s="439"/>
      <c r="Y337" s="439"/>
      <c r="Z337" s="439"/>
      <c r="AA337" s="439"/>
      <c r="AB337" s="439"/>
      <c r="AC337" s="439"/>
      <c r="AD337" s="439"/>
      <c r="EF337"/>
      <c r="EG337"/>
      <c r="EH337"/>
      <c r="EI337"/>
      <c r="EJ337"/>
      <c r="EK337"/>
      <c r="EL337"/>
      <c r="EM337"/>
      <c r="EN337"/>
      <c r="EO337"/>
      <c r="EP337"/>
      <c r="EQ337"/>
      <c r="ER337"/>
      <c r="ES337"/>
      <c r="ET337"/>
      <c r="EU337"/>
    </row>
    <row r="338" spans="1:151" ht="15" customHeight="1">
      <c r="A338" s="25"/>
      <c r="B338" s="52"/>
      <c r="C338" s="55" t="s">
        <v>5178</v>
      </c>
      <c r="D338" s="817" t="str">
        <f>IF(CNGE_2026_M4_Secc1!D91="","",CNGE_2026_M4_Secc1!D91)</f>
        <v/>
      </c>
      <c r="E338" s="757"/>
      <c r="F338" s="757"/>
      <c r="G338" s="757"/>
      <c r="H338" s="757"/>
      <c r="I338" s="757"/>
      <c r="J338" s="757"/>
      <c r="K338" s="757"/>
      <c r="L338" s="757"/>
      <c r="M338" s="757"/>
      <c r="N338" s="758"/>
      <c r="O338" s="439"/>
      <c r="P338" s="439"/>
      <c r="Q338" s="439"/>
      <c r="R338" s="439"/>
      <c r="S338" s="439"/>
      <c r="T338" s="439"/>
      <c r="U338" s="439"/>
      <c r="V338" s="439"/>
      <c r="W338" s="439"/>
      <c r="X338" s="439"/>
      <c r="Y338" s="439"/>
      <c r="Z338" s="439"/>
      <c r="AA338" s="439"/>
      <c r="AB338" s="439"/>
      <c r="AC338" s="439"/>
      <c r="AD338" s="439"/>
      <c r="EF338"/>
      <c r="EG338"/>
      <c r="EH338"/>
      <c r="EI338"/>
      <c r="EJ338"/>
      <c r="EK338"/>
      <c r="EL338"/>
      <c r="EM338"/>
      <c r="EN338"/>
      <c r="EO338"/>
      <c r="EP338"/>
      <c r="EQ338"/>
      <c r="ER338"/>
      <c r="ES338"/>
      <c r="ET338"/>
      <c r="EU338"/>
    </row>
    <row r="339" spans="1:151" ht="15" customHeight="1">
      <c r="A339" s="25"/>
      <c r="B339" s="52"/>
      <c r="C339" s="55" t="s">
        <v>5180</v>
      </c>
      <c r="D339" s="817" t="str">
        <f>IF(CNGE_2026_M4_Secc1!D92="","",CNGE_2026_M4_Secc1!D92)</f>
        <v/>
      </c>
      <c r="E339" s="757"/>
      <c r="F339" s="757"/>
      <c r="G339" s="757"/>
      <c r="H339" s="757"/>
      <c r="I339" s="757"/>
      <c r="J339" s="757"/>
      <c r="K339" s="757"/>
      <c r="L339" s="757"/>
      <c r="M339" s="757"/>
      <c r="N339" s="758"/>
      <c r="O339" s="439"/>
      <c r="P339" s="439"/>
      <c r="Q339" s="439"/>
      <c r="R339" s="439"/>
      <c r="S339" s="439"/>
      <c r="T339" s="439"/>
      <c r="U339" s="439"/>
      <c r="V339" s="439"/>
      <c r="W339" s="439"/>
      <c r="X339" s="439"/>
      <c r="Y339" s="439"/>
      <c r="Z339" s="439"/>
      <c r="AA339" s="439"/>
      <c r="AB339" s="439"/>
      <c r="AC339" s="439"/>
      <c r="AD339" s="439"/>
      <c r="EF339"/>
      <c r="EG339"/>
      <c r="EH339"/>
      <c r="EI339"/>
      <c r="EJ339"/>
      <c r="EK339"/>
      <c r="EL339"/>
      <c r="EM339"/>
      <c r="EN339"/>
      <c r="EO339"/>
      <c r="EP339"/>
      <c r="EQ339"/>
      <c r="ER339"/>
      <c r="ES339"/>
      <c r="ET339"/>
      <c r="EU339"/>
    </row>
    <row r="340" spans="1:151" ht="15" customHeight="1">
      <c r="A340" s="25"/>
      <c r="B340" s="52"/>
      <c r="C340" s="55" t="s">
        <v>5182</v>
      </c>
      <c r="D340" s="817" t="str">
        <f>IF(CNGE_2026_M4_Secc1!D93="","",CNGE_2026_M4_Secc1!D93)</f>
        <v/>
      </c>
      <c r="E340" s="757"/>
      <c r="F340" s="757"/>
      <c r="G340" s="757"/>
      <c r="H340" s="757"/>
      <c r="I340" s="757"/>
      <c r="J340" s="757"/>
      <c r="K340" s="757"/>
      <c r="L340" s="757"/>
      <c r="M340" s="757"/>
      <c r="N340" s="758"/>
      <c r="O340" s="439"/>
      <c r="P340" s="439"/>
      <c r="Q340" s="439"/>
      <c r="R340" s="439"/>
      <c r="S340" s="439"/>
      <c r="T340" s="439"/>
      <c r="U340" s="439"/>
      <c r="V340" s="439"/>
      <c r="W340" s="439"/>
      <c r="X340" s="439"/>
      <c r="Y340" s="439"/>
      <c r="Z340" s="439"/>
      <c r="AA340" s="439"/>
      <c r="AB340" s="439"/>
      <c r="AC340" s="439"/>
      <c r="AD340" s="439"/>
      <c r="EF340"/>
      <c r="EG340"/>
      <c r="EH340"/>
      <c r="EI340"/>
      <c r="EJ340"/>
      <c r="EK340"/>
      <c r="EL340"/>
      <c r="EM340"/>
      <c r="EN340"/>
      <c r="EO340"/>
      <c r="EP340"/>
      <c r="EQ340"/>
      <c r="ER340"/>
      <c r="ES340"/>
      <c r="ET340"/>
      <c r="EU340"/>
    </row>
    <row r="341" spans="1:151" ht="15" customHeight="1">
      <c r="A341" s="25"/>
      <c r="B341" s="52"/>
      <c r="C341" s="55" t="s">
        <v>5184</v>
      </c>
      <c r="D341" s="817" t="str">
        <f>IF(CNGE_2026_M4_Secc1!D94="","",CNGE_2026_M4_Secc1!D94)</f>
        <v/>
      </c>
      <c r="E341" s="757"/>
      <c r="F341" s="757"/>
      <c r="G341" s="757"/>
      <c r="H341" s="757"/>
      <c r="I341" s="757"/>
      <c r="J341" s="757"/>
      <c r="K341" s="757"/>
      <c r="L341" s="757"/>
      <c r="M341" s="757"/>
      <c r="N341" s="758"/>
      <c r="O341" s="439"/>
      <c r="P341" s="439"/>
      <c r="Q341" s="439"/>
      <c r="R341" s="439"/>
      <c r="S341" s="439"/>
      <c r="T341" s="439"/>
      <c r="U341" s="439"/>
      <c r="V341" s="439"/>
      <c r="W341" s="439"/>
      <c r="X341" s="439"/>
      <c r="Y341" s="439"/>
      <c r="Z341" s="439"/>
      <c r="AA341" s="439"/>
      <c r="AB341" s="439"/>
      <c r="AC341" s="439"/>
      <c r="AD341" s="439"/>
      <c r="EF341"/>
      <c r="EG341"/>
      <c r="EH341"/>
      <c r="EI341"/>
      <c r="EJ341"/>
      <c r="EK341"/>
      <c r="EL341"/>
      <c r="EM341"/>
      <c r="EN341"/>
      <c r="EO341"/>
      <c r="EP341"/>
      <c r="EQ341"/>
      <c r="ER341"/>
      <c r="ES341"/>
      <c r="ET341"/>
      <c r="EU341"/>
    </row>
    <row r="342" spans="1:151" ht="15" customHeight="1">
      <c r="A342" s="25"/>
      <c r="B342" s="52"/>
      <c r="C342" s="55" t="s">
        <v>5186</v>
      </c>
      <c r="D342" s="817" t="str">
        <f>IF(CNGE_2026_M4_Secc1!D95="","",CNGE_2026_M4_Secc1!D95)</f>
        <v/>
      </c>
      <c r="E342" s="757"/>
      <c r="F342" s="757"/>
      <c r="G342" s="757"/>
      <c r="H342" s="757"/>
      <c r="I342" s="757"/>
      <c r="J342" s="757"/>
      <c r="K342" s="757"/>
      <c r="L342" s="757"/>
      <c r="M342" s="757"/>
      <c r="N342" s="758"/>
      <c r="O342" s="439"/>
      <c r="P342" s="439"/>
      <c r="Q342" s="439"/>
      <c r="R342" s="439"/>
      <c r="S342" s="439"/>
      <c r="T342" s="439"/>
      <c r="U342" s="439"/>
      <c r="V342" s="439"/>
      <c r="W342" s="439"/>
      <c r="X342" s="439"/>
      <c r="Y342" s="439"/>
      <c r="Z342" s="439"/>
      <c r="AA342" s="439"/>
      <c r="AB342" s="439"/>
      <c r="AC342" s="439"/>
      <c r="AD342" s="439"/>
      <c r="EF342"/>
      <c r="EG342"/>
      <c r="EH342"/>
      <c r="EI342"/>
      <c r="EJ342"/>
      <c r="EK342"/>
      <c r="EL342"/>
      <c r="EM342"/>
      <c r="EN342"/>
      <c r="EO342"/>
      <c r="EP342"/>
      <c r="EQ342"/>
      <c r="ER342"/>
      <c r="ES342"/>
      <c r="ET342"/>
      <c r="EU342"/>
    </row>
    <row r="343" spans="1:151" ht="15" customHeight="1">
      <c r="A343" s="25"/>
      <c r="B343" s="52"/>
      <c r="C343" s="55" t="s">
        <v>5188</v>
      </c>
      <c r="D343" s="817" t="str">
        <f>IF(CNGE_2026_M4_Secc1!D96="","",CNGE_2026_M4_Secc1!D96)</f>
        <v/>
      </c>
      <c r="E343" s="757"/>
      <c r="F343" s="757"/>
      <c r="G343" s="757"/>
      <c r="H343" s="757"/>
      <c r="I343" s="757"/>
      <c r="J343" s="757"/>
      <c r="K343" s="757"/>
      <c r="L343" s="757"/>
      <c r="M343" s="757"/>
      <c r="N343" s="758"/>
      <c r="O343" s="439"/>
      <c r="P343" s="439"/>
      <c r="Q343" s="439"/>
      <c r="R343" s="439"/>
      <c r="S343" s="439"/>
      <c r="T343" s="439"/>
      <c r="U343" s="439"/>
      <c r="V343" s="439"/>
      <c r="W343" s="439"/>
      <c r="X343" s="439"/>
      <c r="Y343" s="439"/>
      <c r="Z343" s="439"/>
      <c r="AA343" s="439"/>
      <c r="AB343" s="439"/>
      <c r="AC343" s="439"/>
      <c r="AD343" s="439"/>
      <c r="EF343"/>
      <c r="EG343"/>
      <c r="EH343"/>
      <c r="EI343"/>
      <c r="EJ343"/>
      <c r="EK343"/>
      <c r="EL343"/>
      <c r="EM343"/>
      <c r="EN343"/>
      <c r="EO343"/>
      <c r="EP343"/>
      <c r="EQ343"/>
      <c r="ER343"/>
      <c r="ES343"/>
      <c r="ET343"/>
      <c r="EU343"/>
    </row>
    <row r="344" spans="1:151" ht="15" customHeight="1">
      <c r="A344" s="25"/>
      <c r="B344" s="52"/>
      <c r="C344" s="55" t="s">
        <v>5190</v>
      </c>
      <c r="D344" s="817" t="str">
        <f>IF(CNGE_2026_M4_Secc1!D97="","",CNGE_2026_M4_Secc1!D97)</f>
        <v/>
      </c>
      <c r="E344" s="757"/>
      <c r="F344" s="757"/>
      <c r="G344" s="757"/>
      <c r="H344" s="757"/>
      <c r="I344" s="757"/>
      <c r="J344" s="757"/>
      <c r="K344" s="757"/>
      <c r="L344" s="757"/>
      <c r="M344" s="757"/>
      <c r="N344" s="758"/>
      <c r="O344" s="439"/>
      <c r="P344" s="439"/>
      <c r="Q344" s="439"/>
      <c r="R344" s="439"/>
      <c r="S344" s="439"/>
      <c r="T344" s="439"/>
      <c r="U344" s="439"/>
      <c r="V344" s="439"/>
      <c r="W344" s="439"/>
      <c r="X344" s="439"/>
      <c r="Y344" s="439"/>
      <c r="Z344" s="439"/>
      <c r="AA344" s="439"/>
      <c r="AB344" s="439"/>
      <c r="AC344" s="439"/>
      <c r="AD344" s="439"/>
      <c r="EF344"/>
      <c r="EG344"/>
      <c r="EH344"/>
      <c r="EI344"/>
      <c r="EJ344"/>
      <c r="EK344"/>
      <c r="EL344"/>
      <c r="EM344"/>
      <c r="EN344"/>
      <c r="EO344"/>
      <c r="EP344"/>
      <c r="EQ344"/>
      <c r="ER344"/>
      <c r="ES344"/>
      <c r="ET344"/>
      <c r="EU344"/>
    </row>
    <row r="345" spans="1:151" ht="15" customHeight="1">
      <c r="A345" s="25"/>
      <c r="B345" s="52"/>
      <c r="C345" s="55" t="s">
        <v>5192</v>
      </c>
      <c r="D345" s="817" t="str">
        <f>IF(CNGE_2026_M4_Secc1!D98="","",CNGE_2026_M4_Secc1!D98)</f>
        <v/>
      </c>
      <c r="E345" s="757"/>
      <c r="F345" s="757"/>
      <c r="G345" s="757"/>
      <c r="H345" s="757"/>
      <c r="I345" s="757"/>
      <c r="J345" s="757"/>
      <c r="K345" s="757"/>
      <c r="L345" s="757"/>
      <c r="M345" s="757"/>
      <c r="N345" s="758"/>
      <c r="O345" s="683"/>
      <c r="P345" s="683"/>
      <c r="Q345" s="683"/>
      <c r="R345" s="683"/>
      <c r="S345" s="683"/>
      <c r="T345" s="683"/>
      <c r="U345" s="683"/>
      <c r="V345" s="683"/>
      <c r="W345" s="683"/>
      <c r="X345" s="683"/>
      <c r="Y345" s="683"/>
      <c r="Z345" s="683"/>
      <c r="AA345" s="683"/>
      <c r="AB345" s="683"/>
      <c r="AC345" s="683"/>
      <c r="AD345" s="683"/>
      <c r="EF345"/>
      <c r="EG345"/>
      <c r="EH345"/>
      <c r="EI345"/>
      <c r="EJ345"/>
      <c r="EK345"/>
      <c r="EL345"/>
      <c r="EM345"/>
      <c r="EN345"/>
      <c r="EO345"/>
      <c r="EP345"/>
      <c r="EQ345"/>
      <c r="ER345"/>
      <c r="ES345"/>
      <c r="ET345"/>
      <c r="EU345"/>
    </row>
    <row r="346" spans="1:151" ht="15" customHeight="1">
      <c r="A346" s="25"/>
      <c r="B346" s="52"/>
      <c r="C346" s="55" t="s">
        <v>5194</v>
      </c>
      <c r="D346" s="817" t="str">
        <f>IF(CNGE_2026_M4_Secc1!D99="","",CNGE_2026_M4_Secc1!D99)</f>
        <v/>
      </c>
      <c r="E346" s="757"/>
      <c r="F346" s="757"/>
      <c r="G346" s="757"/>
      <c r="H346" s="757"/>
      <c r="I346" s="757"/>
      <c r="J346" s="757"/>
      <c r="K346" s="757"/>
      <c r="L346" s="757"/>
      <c r="M346" s="757"/>
      <c r="N346" s="758"/>
      <c r="O346" s="683"/>
      <c r="P346" s="683"/>
      <c r="Q346" s="683"/>
      <c r="R346" s="683"/>
      <c r="S346" s="683"/>
      <c r="T346" s="683"/>
      <c r="U346" s="683"/>
      <c r="V346" s="683"/>
      <c r="W346" s="683"/>
      <c r="X346" s="683"/>
      <c r="Y346" s="683"/>
      <c r="Z346" s="683"/>
      <c r="AA346" s="683"/>
      <c r="AB346" s="683"/>
      <c r="AC346" s="683"/>
      <c r="AD346" s="683"/>
      <c r="EF346"/>
      <c r="EG346"/>
      <c r="EH346"/>
      <c r="EI346"/>
      <c r="EJ346"/>
      <c r="EK346"/>
      <c r="EL346"/>
      <c r="EM346"/>
      <c r="EN346"/>
      <c r="EO346"/>
      <c r="EP346"/>
      <c r="EQ346"/>
      <c r="ER346"/>
      <c r="ES346"/>
      <c r="ET346"/>
      <c r="EU346"/>
    </row>
    <row r="347" spans="1:151" ht="15" customHeight="1">
      <c r="A347" s="25"/>
      <c r="B347" s="52"/>
      <c r="C347" s="55" t="s">
        <v>5196</v>
      </c>
      <c r="D347" s="817" t="str">
        <f>IF(CNGE_2026_M4_Secc1!D100="","",CNGE_2026_M4_Secc1!D100)</f>
        <v/>
      </c>
      <c r="E347" s="757"/>
      <c r="F347" s="757"/>
      <c r="G347" s="757"/>
      <c r="H347" s="757"/>
      <c r="I347" s="757"/>
      <c r="J347" s="757"/>
      <c r="K347" s="757"/>
      <c r="L347" s="757"/>
      <c r="M347" s="757"/>
      <c r="N347" s="758"/>
      <c r="O347" s="683"/>
      <c r="P347" s="683"/>
      <c r="Q347" s="683"/>
      <c r="R347" s="683"/>
      <c r="S347" s="683"/>
      <c r="T347" s="683"/>
      <c r="U347" s="683"/>
      <c r="V347" s="683"/>
      <c r="W347" s="683"/>
      <c r="X347" s="683"/>
      <c r="Y347" s="683"/>
      <c r="Z347" s="683"/>
      <c r="AA347" s="683"/>
      <c r="AB347" s="683"/>
      <c r="AC347" s="683"/>
      <c r="AD347" s="683"/>
      <c r="EF347"/>
      <c r="EG347"/>
      <c r="EH347"/>
      <c r="EI347"/>
      <c r="EJ347"/>
      <c r="EK347"/>
      <c r="EL347"/>
      <c r="EM347"/>
      <c r="EN347"/>
      <c r="EO347"/>
      <c r="EP347"/>
      <c r="EQ347"/>
      <c r="ER347"/>
      <c r="ES347"/>
      <c r="ET347"/>
      <c r="EU347"/>
    </row>
    <row r="348" spans="1:151" ht="15" customHeight="1">
      <c r="A348" s="25"/>
      <c r="B348" s="52"/>
      <c r="C348" s="55" t="s">
        <v>5198</v>
      </c>
      <c r="D348" s="817" t="str">
        <f>IF(CNGE_2026_M4_Secc1!D101="","",CNGE_2026_M4_Secc1!D101)</f>
        <v/>
      </c>
      <c r="E348" s="757"/>
      <c r="F348" s="757"/>
      <c r="G348" s="757"/>
      <c r="H348" s="757"/>
      <c r="I348" s="757"/>
      <c r="J348" s="757"/>
      <c r="K348" s="757"/>
      <c r="L348" s="757"/>
      <c r="M348" s="757"/>
      <c r="N348" s="758"/>
      <c r="O348" s="683"/>
      <c r="P348" s="683"/>
      <c r="Q348" s="683"/>
      <c r="R348" s="683"/>
      <c r="S348" s="683"/>
      <c r="T348" s="683"/>
      <c r="U348" s="683"/>
      <c r="V348" s="683"/>
      <c r="W348" s="683"/>
      <c r="X348" s="683"/>
      <c r="Y348" s="683"/>
      <c r="Z348" s="683"/>
      <c r="AA348" s="683"/>
      <c r="AB348" s="683"/>
      <c r="AC348" s="683"/>
      <c r="AD348" s="683"/>
      <c r="EF348"/>
      <c r="EG348"/>
      <c r="EH348"/>
      <c r="EI348"/>
      <c r="EJ348"/>
      <c r="EK348"/>
      <c r="EL348"/>
      <c r="EM348"/>
      <c r="EN348"/>
      <c r="EO348"/>
      <c r="EP348"/>
      <c r="EQ348"/>
      <c r="ER348"/>
      <c r="ES348"/>
      <c r="ET348"/>
      <c r="EU348"/>
    </row>
    <row r="349" spans="1:151" ht="15" customHeight="1">
      <c r="A349" s="25"/>
      <c r="B349" s="52"/>
      <c r="C349" s="55" t="s">
        <v>5200</v>
      </c>
      <c r="D349" s="817" t="str">
        <f>IF(CNGE_2026_M4_Secc1!D102="","",CNGE_2026_M4_Secc1!D102)</f>
        <v/>
      </c>
      <c r="E349" s="757"/>
      <c r="F349" s="757"/>
      <c r="G349" s="757"/>
      <c r="H349" s="757"/>
      <c r="I349" s="757"/>
      <c r="J349" s="757"/>
      <c r="K349" s="757"/>
      <c r="L349" s="757"/>
      <c r="M349" s="757"/>
      <c r="N349" s="758"/>
      <c r="O349" s="683"/>
      <c r="P349" s="683"/>
      <c r="Q349" s="683"/>
      <c r="R349" s="683"/>
      <c r="S349" s="683"/>
      <c r="T349" s="683"/>
      <c r="U349" s="683"/>
      <c r="V349" s="683"/>
      <c r="W349" s="683"/>
      <c r="X349" s="683"/>
      <c r="Y349" s="683"/>
      <c r="Z349" s="683"/>
      <c r="AA349" s="683"/>
      <c r="AB349" s="683"/>
      <c r="AC349" s="683"/>
      <c r="AD349" s="683"/>
      <c r="EF349"/>
      <c r="EG349"/>
      <c r="EH349"/>
      <c r="EI349"/>
      <c r="EJ349"/>
      <c r="EK349"/>
      <c r="EL349"/>
      <c r="EM349"/>
      <c r="EN349"/>
      <c r="EO349"/>
      <c r="EP349"/>
      <c r="EQ349"/>
      <c r="ER349"/>
      <c r="ES349"/>
      <c r="ET349"/>
      <c r="EU349"/>
    </row>
    <row r="350" spans="1:151" customFormat="1" ht="24" customHeight="1">
      <c r="C350" s="55" t="s">
        <v>5370</v>
      </c>
      <c r="D350" s="918" t="s">
        <v>6004</v>
      </c>
      <c r="E350" s="919"/>
      <c r="F350" s="919"/>
      <c r="G350" s="919"/>
      <c r="H350" s="919"/>
      <c r="I350" s="919"/>
      <c r="J350" s="919"/>
      <c r="K350" s="919"/>
      <c r="L350" s="919"/>
      <c r="M350" s="919"/>
      <c r="N350" s="920"/>
      <c r="O350" s="683"/>
      <c r="P350" s="683"/>
      <c r="Q350" s="683"/>
      <c r="R350" s="683"/>
      <c r="S350" s="683"/>
      <c r="T350" s="683"/>
      <c r="U350" s="683"/>
      <c r="V350" s="683"/>
      <c r="W350" s="683"/>
      <c r="X350" s="683"/>
      <c r="Y350" s="683"/>
      <c r="Z350" s="683"/>
      <c r="AA350" s="683"/>
      <c r="AB350" s="683"/>
      <c r="AC350" s="683"/>
      <c r="AD350" s="683"/>
    </row>
    <row r="351" spans="1:151" ht="15" customHeight="1">
      <c r="A351" s="25"/>
      <c r="B351" s="52"/>
      <c r="C351" s="61"/>
      <c r="D351" s="11"/>
      <c r="E351" s="11"/>
      <c r="F351" s="11"/>
      <c r="G351" s="11"/>
      <c r="H351" s="11"/>
      <c r="I351" s="11"/>
      <c r="J351" s="11"/>
      <c r="K351" s="11"/>
      <c r="L351" s="11"/>
      <c r="M351" s="11"/>
      <c r="N351" s="11"/>
      <c r="O351" s="69">
        <f>IF(AND(SUM(O289:O350)=0,COUNTIF(O289:O350,"NS")&gt;0),"NS",IF(AND(SUM(O289:O350)=0,COUNTIF(O289:O350,0)&gt;0),0,IF(AND(SUM(O289:O350)=0,COUNTIF(O289:O350,"NA")&gt;0),"NA",SUM(O289:O350))))</f>
        <v>0</v>
      </c>
      <c r="P351" s="69">
        <f t="shared" ref="P351:AC351" si="173">IF(AND(SUM(P289:P350)=0,COUNTIF(P289:P350,"NS")&gt;0),"NS",IF(AND(SUM(P289:P350)=0,COUNTIF(P289:P350,0)&gt;0),0,IF(AND(SUM(P289:P350)=0,COUNTIF(P289:P350,"NA")&gt;0),"NA",SUM(P289:P350))))</f>
        <v>0</v>
      </c>
      <c r="Q351" s="69">
        <f t="shared" si="173"/>
        <v>0</v>
      </c>
      <c r="R351" s="69">
        <f t="shared" si="173"/>
        <v>0</v>
      </c>
      <c r="S351" s="69">
        <f t="shared" si="173"/>
        <v>0</v>
      </c>
      <c r="T351" s="69">
        <f t="shared" si="173"/>
        <v>0</v>
      </c>
      <c r="U351" s="69">
        <f t="shared" si="173"/>
        <v>0</v>
      </c>
      <c r="V351" s="69">
        <f t="shared" si="173"/>
        <v>0</v>
      </c>
      <c r="W351" s="69">
        <f t="shared" si="173"/>
        <v>0</v>
      </c>
      <c r="X351" s="69">
        <f t="shared" si="173"/>
        <v>0</v>
      </c>
      <c r="Y351" s="69">
        <f t="shared" si="173"/>
        <v>0</v>
      </c>
      <c r="Z351" s="69">
        <f t="shared" si="173"/>
        <v>0</v>
      </c>
      <c r="AA351" s="69">
        <f t="shared" si="173"/>
        <v>0</v>
      </c>
      <c r="AB351" s="69">
        <f t="shared" si="173"/>
        <v>0</v>
      </c>
      <c r="AC351" s="69">
        <f t="shared" si="173"/>
        <v>0</v>
      </c>
      <c r="AD351" s="69">
        <f>IF(AND(SUM(AD289:AD350)=0,COUNTIF(AD289:AD350,"NS")&gt;0),"NS",IF(AND(SUM(AD289:AD350)=0,COUNTIF(AD289:AD350,0)&gt;0),0,IF(AND(SUM(AD289:AD350)=0,COUNTIF(AD289:AD350,"NA")&gt;0),"NA",SUM(AD289:AD350))))</f>
        <v>0</v>
      </c>
      <c r="EI351"/>
      <c r="EJ351"/>
      <c r="EK351"/>
      <c r="EL351"/>
      <c r="EM351"/>
      <c r="EN351"/>
      <c r="EO351"/>
      <c r="EP351"/>
      <c r="EQ351"/>
      <c r="ER351"/>
      <c r="ES351"/>
      <c r="ET351"/>
      <c r="EU351"/>
    </row>
    <row r="352" spans="1:151" ht="15" customHeight="1">
      <c r="A352" s="25"/>
      <c r="B352" s="52"/>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row>
    <row r="353" spans="1:151" ht="15" customHeight="1">
      <c r="A353" s="25"/>
      <c r="B353" s="52"/>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1091" t="s">
        <v>6220</v>
      </c>
      <c r="AB353" s="782"/>
      <c r="AC353" s="782"/>
      <c r="AD353" s="782"/>
    </row>
    <row r="354" spans="1:151" ht="15" customHeight="1">
      <c r="A354" s="25"/>
      <c r="B354" s="52"/>
      <c r="C354" s="723" t="s">
        <v>5085</v>
      </c>
      <c r="D354" s="859"/>
      <c r="E354" s="859"/>
      <c r="F354" s="859"/>
      <c r="G354" s="859"/>
      <c r="H354" s="859"/>
      <c r="I354" s="859"/>
      <c r="J354" s="859"/>
      <c r="K354" s="859"/>
      <c r="L354" s="859"/>
      <c r="M354" s="859"/>
      <c r="N354" s="860"/>
      <c r="O354" s="723" t="s">
        <v>6549</v>
      </c>
      <c r="P354" s="757"/>
      <c r="Q354" s="757"/>
      <c r="R354" s="757"/>
      <c r="S354" s="757"/>
      <c r="T354" s="757"/>
      <c r="U354" s="757"/>
      <c r="V354" s="757"/>
      <c r="W354" s="757"/>
      <c r="X354" s="757"/>
      <c r="Y354" s="757"/>
      <c r="Z354" s="757"/>
      <c r="AA354" s="757"/>
      <c r="AB354" s="757"/>
      <c r="AC354" s="757"/>
      <c r="AD354" s="758"/>
    </row>
    <row r="355" spans="1:151" ht="15" customHeight="1">
      <c r="A355" s="25"/>
      <c r="B355" s="52"/>
      <c r="C355" s="1007"/>
      <c r="D355" s="708"/>
      <c r="E355" s="708"/>
      <c r="F355" s="708"/>
      <c r="G355" s="708"/>
      <c r="H355" s="708"/>
      <c r="I355" s="708"/>
      <c r="J355" s="708"/>
      <c r="K355" s="708"/>
      <c r="L355" s="708"/>
      <c r="M355" s="708"/>
      <c r="N355" s="776"/>
      <c r="O355" s="756" t="s">
        <v>5582</v>
      </c>
      <c r="P355" s="757"/>
      <c r="Q355" s="757"/>
      <c r="R355" s="757"/>
      <c r="S355" s="757"/>
      <c r="T355" s="757"/>
      <c r="U355" s="757"/>
      <c r="V355" s="757"/>
      <c r="W355" s="757"/>
      <c r="X355" s="757"/>
      <c r="Y355" s="757"/>
      <c r="Z355" s="757"/>
      <c r="AA355" s="757"/>
      <c r="AB355" s="757"/>
      <c r="AC355" s="757"/>
      <c r="AD355" s="758"/>
    </row>
    <row r="356" spans="1:151" ht="36" customHeight="1">
      <c r="A356" s="25"/>
      <c r="B356" s="52"/>
      <c r="C356" s="1007"/>
      <c r="D356" s="708"/>
      <c r="E356" s="708"/>
      <c r="F356" s="708"/>
      <c r="G356" s="708"/>
      <c r="H356" s="708"/>
      <c r="I356" s="708"/>
      <c r="J356" s="708"/>
      <c r="K356" s="708"/>
      <c r="L356" s="708"/>
      <c r="M356" s="708"/>
      <c r="N356" s="776"/>
      <c r="O356" s="722" t="s">
        <v>5102</v>
      </c>
      <c r="P356" s="757"/>
      <c r="Q356" s="757"/>
      <c r="R356" s="758"/>
      <c r="S356" s="722" t="s">
        <v>5103</v>
      </c>
      <c r="T356" s="757"/>
      <c r="U356" s="757"/>
      <c r="V356" s="758"/>
      <c r="W356" s="722" t="s">
        <v>5593</v>
      </c>
      <c r="X356" s="757"/>
      <c r="Y356" s="757"/>
      <c r="Z356" s="758"/>
      <c r="AA356" s="722" t="s">
        <v>5106</v>
      </c>
      <c r="AB356" s="757"/>
      <c r="AC356" s="757"/>
      <c r="AD356" s="758"/>
    </row>
    <row r="357" spans="1:151" ht="84" customHeight="1">
      <c r="A357" s="25"/>
      <c r="B357" s="52"/>
      <c r="C357" s="861"/>
      <c r="D357" s="782"/>
      <c r="E357" s="782"/>
      <c r="F357" s="782"/>
      <c r="G357" s="782"/>
      <c r="H357" s="782"/>
      <c r="I357" s="782"/>
      <c r="J357" s="782"/>
      <c r="K357" s="782"/>
      <c r="L357" s="782"/>
      <c r="M357" s="782"/>
      <c r="N357" s="783"/>
      <c r="O357" s="68" t="s">
        <v>6188</v>
      </c>
      <c r="P357" s="57" t="s">
        <v>6189</v>
      </c>
      <c r="Q357" s="57" t="s">
        <v>6190</v>
      </c>
      <c r="R357" s="68" t="s">
        <v>6196</v>
      </c>
      <c r="S357" s="68" t="s">
        <v>6188</v>
      </c>
      <c r="T357" s="57" t="s">
        <v>6189</v>
      </c>
      <c r="U357" s="57" t="s">
        <v>6190</v>
      </c>
      <c r="V357" s="68" t="s">
        <v>6196</v>
      </c>
      <c r="W357" s="68" t="s">
        <v>6188</v>
      </c>
      <c r="X357" s="57" t="s">
        <v>6189</v>
      </c>
      <c r="Y357" s="57" t="s">
        <v>6190</v>
      </c>
      <c r="Z357" s="68" t="s">
        <v>6196</v>
      </c>
      <c r="AA357" s="68" t="s">
        <v>6188</v>
      </c>
      <c r="AB357" s="57" t="s">
        <v>6189</v>
      </c>
      <c r="AC357" s="57" t="s">
        <v>6190</v>
      </c>
      <c r="AD357" s="68" t="s">
        <v>6196</v>
      </c>
      <c r="EF357"/>
      <c r="EG357"/>
      <c r="EH357"/>
      <c r="EI357"/>
      <c r="EJ357"/>
      <c r="EK357"/>
      <c r="EL357"/>
      <c r="EM357"/>
      <c r="EN357"/>
      <c r="EO357"/>
      <c r="EP357"/>
      <c r="EQ357"/>
      <c r="ER357"/>
      <c r="ES357"/>
      <c r="ET357"/>
      <c r="EU357"/>
    </row>
    <row r="358" spans="1:151" ht="15" customHeight="1">
      <c r="A358" s="25"/>
      <c r="B358" s="52"/>
      <c r="C358" s="55" t="s">
        <v>5568</v>
      </c>
      <c r="D358" s="817" t="s">
        <v>5106</v>
      </c>
      <c r="E358" s="757"/>
      <c r="F358" s="757"/>
      <c r="G358" s="757"/>
      <c r="H358" s="757"/>
      <c r="I358" s="757"/>
      <c r="J358" s="757"/>
      <c r="K358" s="757"/>
      <c r="L358" s="757"/>
      <c r="M358" s="757"/>
      <c r="N358" s="758"/>
      <c r="O358" s="439"/>
      <c r="P358" s="439"/>
      <c r="Q358" s="439"/>
      <c r="R358" s="439"/>
      <c r="S358" s="439"/>
      <c r="T358" s="439"/>
      <c r="U358" s="439"/>
      <c r="V358" s="439"/>
      <c r="W358" s="439"/>
      <c r="X358" s="439"/>
      <c r="Y358" s="439"/>
      <c r="Z358" s="439"/>
      <c r="AA358" s="439"/>
      <c r="AB358" s="439"/>
      <c r="AC358" s="439"/>
      <c r="AD358" s="439"/>
      <c r="EF358"/>
      <c r="EG358"/>
      <c r="EH358"/>
      <c r="EI358"/>
      <c r="EJ358"/>
      <c r="EK358"/>
      <c r="EL358"/>
      <c r="EM358"/>
      <c r="EN358"/>
      <c r="EO358"/>
      <c r="EP358"/>
      <c r="EQ358"/>
      <c r="ER358"/>
      <c r="ES358"/>
      <c r="ET358"/>
      <c r="EU358"/>
    </row>
    <row r="359" spans="1:151" ht="15" customHeight="1">
      <c r="A359" s="25"/>
      <c r="B359" s="52"/>
      <c r="C359" s="55" t="s">
        <v>5012</v>
      </c>
      <c r="D359" s="817" t="str">
        <f>IF(CNGE_2026_M4_Secc1!D43="","",CNGE_2026_M4_Secc1!D43)</f>
        <v/>
      </c>
      <c r="E359" s="757"/>
      <c r="F359" s="757"/>
      <c r="G359" s="757"/>
      <c r="H359" s="757"/>
      <c r="I359" s="757"/>
      <c r="J359" s="757"/>
      <c r="K359" s="757"/>
      <c r="L359" s="757"/>
      <c r="M359" s="757"/>
      <c r="N359" s="758"/>
      <c r="O359" s="439"/>
      <c r="P359" s="439"/>
      <c r="Q359" s="439"/>
      <c r="R359" s="439"/>
      <c r="S359" s="439"/>
      <c r="T359" s="439"/>
      <c r="U359" s="439"/>
      <c r="V359" s="439"/>
      <c r="W359" s="439"/>
      <c r="X359" s="439"/>
      <c r="Y359" s="439"/>
      <c r="Z359" s="439"/>
      <c r="AA359" s="439"/>
      <c r="AB359" s="439"/>
      <c r="AC359" s="439"/>
      <c r="AD359" s="439"/>
      <c r="EF359"/>
      <c r="EG359"/>
      <c r="EH359"/>
      <c r="EI359"/>
      <c r="EJ359"/>
      <c r="EK359"/>
      <c r="EL359"/>
      <c r="EM359"/>
      <c r="EN359"/>
      <c r="EO359"/>
      <c r="EP359"/>
      <c r="EQ359"/>
      <c r="ER359"/>
      <c r="ES359"/>
      <c r="ET359"/>
      <c r="EU359"/>
    </row>
    <row r="360" spans="1:151" ht="15" customHeight="1">
      <c r="A360" s="25"/>
      <c r="B360" s="52"/>
      <c r="C360" s="55" t="s">
        <v>5014</v>
      </c>
      <c r="D360" s="817" t="str">
        <f>IF(CNGE_2026_M4_Secc1!D44="","",CNGE_2026_M4_Secc1!D44)</f>
        <v/>
      </c>
      <c r="E360" s="757"/>
      <c r="F360" s="757"/>
      <c r="G360" s="757"/>
      <c r="H360" s="757"/>
      <c r="I360" s="757"/>
      <c r="J360" s="757"/>
      <c r="K360" s="757"/>
      <c r="L360" s="757"/>
      <c r="M360" s="757"/>
      <c r="N360" s="758"/>
      <c r="O360" s="439"/>
      <c r="P360" s="439"/>
      <c r="Q360" s="439"/>
      <c r="R360" s="439"/>
      <c r="S360" s="439"/>
      <c r="T360" s="439"/>
      <c r="U360" s="439"/>
      <c r="V360" s="439"/>
      <c r="W360" s="439"/>
      <c r="X360" s="439"/>
      <c r="Y360" s="439"/>
      <c r="Z360" s="439"/>
      <c r="AA360" s="439"/>
      <c r="AB360" s="439"/>
      <c r="AC360" s="439"/>
      <c r="AD360" s="439"/>
      <c r="EF360"/>
      <c r="EG360"/>
      <c r="EH360"/>
      <c r="EI360"/>
      <c r="EJ360"/>
      <c r="EK360"/>
      <c r="EL360"/>
      <c r="EM360"/>
      <c r="EN360"/>
      <c r="EO360"/>
      <c r="EP360"/>
      <c r="EQ360"/>
      <c r="ER360"/>
      <c r="ES360"/>
      <c r="ET360"/>
      <c r="EU360"/>
    </row>
    <row r="361" spans="1:151" ht="15" customHeight="1">
      <c r="A361" s="25"/>
      <c r="B361" s="52"/>
      <c r="C361" s="55" t="s">
        <v>5016</v>
      </c>
      <c r="D361" s="817" t="str">
        <f>IF(CNGE_2026_M4_Secc1!D45="","",CNGE_2026_M4_Secc1!D45)</f>
        <v/>
      </c>
      <c r="E361" s="757"/>
      <c r="F361" s="757"/>
      <c r="G361" s="757"/>
      <c r="H361" s="757"/>
      <c r="I361" s="757"/>
      <c r="J361" s="757"/>
      <c r="K361" s="757"/>
      <c r="L361" s="757"/>
      <c r="M361" s="757"/>
      <c r="N361" s="758"/>
      <c r="O361" s="439"/>
      <c r="P361" s="439"/>
      <c r="Q361" s="439"/>
      <c r="R361" s="439"/>
      <c r="S361" s="439"/>
      <c r="T361" s="439"/>
      <c r="U361" s="439"/>
      <c r="V361" s="439"/>
      <c r="W361" s="439"/>
      <c r="X361" s="439"/>
      <c r="Y361" s="439"/>
      <c r="Z361" s="439"/>
      <c r="AA361" s="439"/>
      <c r="AB361" s="439"/>
      <c r="AC361" s="439"/>
      <c r="AD361" s="439"/>
      <c r="EF361"/>
      <c r="EG361"/>
      <c r="EH361"/>
      <c r="EI361"/>
      <c r="EJ361"/>
      <c r="EK361"/>
      <c r="EL361"/>
      <c r="EM361"/>
      <c r="EN361"/>
      <c r="EO361"/>
      <c r="EP361"/>
      <c r="EQ361"/>
      <c r="ER361"/>
      <c r="ES361"/>
      <c r="ET361"/>
      <c r="EU361"/>
    </row>
    <row r="362" spans="1:151" ht="15" customHeight="1">
      <c r="A362" s="25"/>
      <c r="B362" s="52"/>
      <c r="C362" s="55" t="s">
        <v>5018</v>
      </c>
      <c r="D362" s="817" t="str">
        <f>IF(CNGE_2026_M4_Secc1!D46="","",CNGE_2026_M4_Secc1!D46)</f>
        <v/>
      </c>
      <c r="E362" s="757"/>
      <c r="F362" s="757"/>
      <c r="G362" s="757"/>
      <c r="H362" s="757"/>
      <c r="I362" s="757"/>
      <c r="J362" s="757"/>
      <c r="K362" s="757"/>
      <c r="L362" s="757"/>
      <c r="M362" s="757"/>
      <c r="N362" s="758"/>
      <c r="O362" s="439"/>
      <c r="P362" s="439"/>
      <c r="Q362" s="439"/>
      <c r="R362" s="439"/>
      <c r="S362" s="439"/>
      <c r="T362" s="439"/>
      <c r="U362" s="439"/>
      <c r="V362" s="439"/>
      <c r="W362" s="439"/>
      <c r="X362" s="439"/>
      <c r="Y362" s="439"/>
      <c r="Z362" s="439"/>
      <c r="AA362" s="439"/>
      <c r="AB362" s="439"/>
      <c r="AC362" s="439"/>
      <c r="AD362" s="439"/>
      <c r="EF362"/>
      <c r="EG362"/>
      <c r="EH362"/>
      <c r="EI362"/>
      <c r="EJ362"/>
      <c r="EK362"/>
      <c r="EL362"/>
      <c r="EM362"/>
      <c r="EN362"/>
      <c r="EO362"/>
      <c r="EP362"/>
      <c r="EQ362"/>
      <c r="ER362"/>
      <c r="ES362"/>
      <c r="ET362"/>
      <c r="EU362"/>
    </row>
    <row r="363" spans="1:151" ht="15" customHeight="1">
      <c r="A363" s="25"/>
      <c r="B363" s="52"/>
      <c r="C363" s="55" t="s">
        <v>5020</v>
      </c>
      <c r="D363" s="817" t="str">
        <f>IF(CNGE_2026_M4_Secc1!D47="","",CNGE_2026_M4_Secc1!D47)</f>
        <v/>
      </c>
      <c r="E363" s="757"/>
      <c r="F363" s="757"/>
      <c r="G363" s="757"/>
      <c r="H363" s="757"/>
      <c r="I363" s="757"/>
      <c r="J363" s="757"/>
      <c r="K363" s="757"/>
      <c r="L363" s="757"/>
      <c r="M363" s="757"/>
      <c r="N363" s="758"/>
      <c r="O363" s="439"/>
      <c r="P363" s="439"/>
      <c r="Q363" s="439"/>
      <c r="R363" s="439"/>
      <c r="S363" s="439"/>
      <c r="T363" s="439"/>
      <c r="U363" s="439"/>
      <c r="V363" s="439"/>
      <c r="W363" s="439"/>
      <c r="X363" s="439"/>
      <c r="Y363" s="439"/>
      <c r="Z363" s="439"/>
      <c r="AA363" s="439"/>
      <c r="AB363" s="439"/>
      <c r="AC363" s="439"/>
      <c r="AD363" s="439"/>
      <c r="EF363"/>
      <c r="EG363"/>
      <c r="EH363"/>
      <c r="EI363"/>
      <c r="EJ363"/>
      <c r="EK363"/>
      <c r="EL363"/>
      <c r="EM363"/>
      <c r="EN363"/>
      <c r="EO363"/>
      <c r="EP363"/>
      <c r="EQ363"/>
      <c r="ER363"/>
      <c r="ES363"/>
      <c r="ET363"/>
      <c r="EU363"/>
    </row>
    <row r="364" spans="1:151" ht="15" customHeight="1">
      <c r="A364" s="25"/>
      <c r="B364" s="52"/>
      <c r="C364" s="55" t="s">
        <v>5022</v>
      </c>
      <c r="D364" s="817" t="str">
        <f>IF(CNGE_2026_M4_Secc1!D48="","",CNGE_2026_M4_Secc1!D48)</f>
        <v/>
      </c>
      <c r="E364" s="757"/>
      <c r="F364" s="757"/>
      <c r="G364" s="757"/>
      <c r="H364" s="757"/>
      <c r="I364" s="757"/>
      <c r="J364" s="757"/>
      <c r="K364" s="757"/>
      <c r="L364" s="757"/>
      <c r="M364" s="757"/>
      <c r="N364" s="758"/>
      <c r="O364" s="439"/>
      <c r="P364" s="439"/>
      <c r="Q364" s="439"/>
      <c r="R364" s="439"/>
      <c r="S364" s="439"/>
      <c r="T364" s="439"/>
      <c r="U364" s="439"/>
      <c r="V364" s="439"/>
      <c r="W364" s="439"/>
      <c r="X364" s="439"/>
      <c r="Y364" s="439"/>
      <c r="Z364" s="439"/>
      <c r="AA364" s="439"/>
      <c r="AB364" s="439"/>
      <c r="AC364" s="439"/>
      <c r="AD364" s="439"/>
      <c r="EF364"/>
      <c r="EG364"/>
      <c r="EH364"/>
      <c r="EI364"/>
      <c r="EJ364"/>
      <c r="EK364"/>
      <c r="EL364"/>
      <c r="EM364"/>
      <c r="EN364"/>
      <c r="EO364"/>
      <c r="EP364"/>
      <c r="EQ364"/>
      <c r="ER364"/>
      <c r="ES364"/>
      <c r="ET364"/>
      <c r="EU364"/>
    </row>
    <row r="365" spans="1:151" ht="15" customHeight="1">
      <c r="A365" s="25"/>
      <c r="B365" s="52"/>
      <c r="C365" s="55" t="s">
        <v>5024</v>
      </c>
      <c r="D365" s="817" t="str">
        <f>IF(CNGE_2026_M4_Secc1!D49="","",CNGE_2026_M4_Secc1!D49)</f>
        <v/>
      </c>
      <c r="E365" s="757"/>
      <c r="F365" s="757"/>
      <c r="G365" s="757"/>
      <c r="H365" s="757"/>
      <c r="I365" s="757"/>
      <c r="J365" s="757"/>
      <c r="K365" s="757"/>
      <c r="L365" s="757"/>
      <c r="M365" s="757"/>
      <c r="N365" s="758"/>
      <c r="O365" s="439"/>
      <c r="P365" s="439"/>
      <c r="Q365" s="439"/>
      <c r="R365" s="439"/>
      <c r="S365" s="439"/>
      <c r="T365" s="439"/>
      <c r="U365" s="439"/>
      <c r="V365" s="439"/>
      <c r="W365" s="439"/>
      <c r="X365" s="439"/>
      <c r="Y365" s="439"/>
      <c r="Z365" s="439"/>
      <c r="AA365" s="439"/>
      <c r="AB365" s="439"/>
      <c r="AC365" s="439"/>
      <c r="AD365" s="439"/>
      <c r="EF365"/>
      <c r="EG365"/>
      <c r="EH365"/>
      <c r="EI365"/>
      <c r="EJ365"/>
      <c r="EK365"/>
      <c r="EL365"/>
      <c r="EM365"/>
      <c r="EN365"/>
      <c r="EO365"/>
      <c r="EP365"/>
      <c r="EQ365"/>
      <c r="ER365"/>
      <c r="ES365"/>
      <c r="ET365"/>
      <c r="EU365"/>
    </row>
    <row r="366" spans="1:151" ht="15" customHeight="1">
      <c r="A366" s="25"/>
      <c r="B366" s="52"/>
      <c r="C366" s="55" t="s">
        <v>5026</v>
      </c>
      <c r="D366" s="817" t="str">
        <f>IF(CNGE_2026_M4_Secc1!D50="","",CNGE_2026_M4_Secc1!D50)</f>
        <v/>
      </c>
      <c r="E366" s="757"/>
      <c r="F366" s="757"/>
      <c r="G366" s="757"/>
      <c r="H366" s="757"/>
      <c r="I366" s="757"/>
      <c r="J366" s="757"/>
      <c r="K366" s="757"/>
      <c r="L366" s="757"/>
      <c r="M366" s="757"/>
      <c r="N366" s="758"/>
      <c r="O366" s="439"/>
      <c r="P366" s="439"/>
      <c r="Q366" s="439"/>
      <c r="R366" s="439"/>
      <c r="S366" s="439"/>
      <c r="T366" s="439"/>
      <c r="U366" s="439"/>
      <c r="V366" s="439"/>
      <c r="W366" s="439"/>
      <c r="X366" s="439"/>
      <c r="Y366" s="439"/>
      <c r="Z366" s="439"/>
      <c r="AA366" s="439"/>
      <c r="AB366" s="439"/>
      <c r="AC366" s="439"/>
      <c r="AD366" s="439"/>
      <c r="EF366"/>
      <c r="EG366"/>
      <c r="EH366"/>
      <c r="EI366"/>
      <c r="EJ366"/>
      <c r="EK366"/>
      <c r="EL366"/>
      <c r="EM366"/>
      <c r="EN366"/>
      <c r="EO366"/>
      <c r="EP366"/>
      <c r="EQ366"/>
      <c r="ER366"/>
      <c r="ES366"/>
      <c r="ET366"/>
      <c r="EU366"/>
    </row>
    <row r="367" spans="1:151" ht="15" customHeight="1">
      <c r="A367" s="25"/>
      <c r="B367" s="52"/>
      <c r="C367" s="55" t="s">
        <v>5028</v>
      </c>
      <c r="D367" s="817" t="str">
        <f>IF(CNGE_2026_M4_Secc1!D51="","",CNGE_2026_M4_Secc1!D51)</f>
        <v/>
      </c>
      <c r="E367" s="757"/>
      <c r="F367" s="757"/>
      <c r="G367" s="757"/>
      <c r="H367" s="757"/>
      <c r="I367" s="757"/>
      <c r="J367" s="757"/>
      <c r="K367" s="757"/>
      <c r="L367" s="757"/>
      <c r="M367" s="757"/>
      <c r="N367" s="758"/>
      <c r="O367" s="439"/>
      <c r="P367" s="439"/>
      <c r="Q367" s="439"/>
      <c r="R367" s="439"/>
      <c r="S367" s="439"/>
      <c r="T367" s="439"/>
      <c r="U367" s="439"/>
      <c r="V367" s="439"/>
      <c r="W367" s="439"/>
      <c r="X367" s="439"/>
      <c r="Y367" s="439"/>
      <c r="Z367" s="439"/>
      <c r="AA367" s="439"/>
      <c r="AB367" s="439"/>
      <c r="AC367" s="439"/>
      <c r="AD367" s="439"/>
      <c r="EF367"/>
      <c r="EG367"/>
      <c r="EH367"/>
      <c r="EI367"/>
      <c r="EJ367"/>
      <c r="EK367"/>
      <c r="EL367"/>
      <c r="EM367"/>
      <c r="EN367"/>
      <c r="EO367"/>
      <c r="EP367"/>
      <c r="EQ367"/>
      <c r="ER367"/>
      <c r="ES367"/>
      <c r="ET367"/>
      <c r="EU367"/>
    </row>
    <row r="368" spans="1:151" ht="15" customHeight="1">
      <c r="A368" s="25"/>
      <c r="B368" s="52"/>
      <c r="C368" s="55" t="s">
        <v>5029</v>
      </c>
      <c r="D368" s="817" t="str">
        <f>IF(CNGE_2026_M4_Secc1!D52="","",CNGE_2026_M4_Secc1!D52)</f>
        <v/>
      </c>
      <c r="E368" s="757"/>
      <c r="F368" s="757"/>
      <c r="G368" s="757"/>
      <c r="H368" s="757"/>
      <c r="I368" s="757"/>
      <c r="J368" s="757"/>
      <c r="K368" s="757"/>
      <c r="L368" s="757"/>
      <c r="M368" s="757"/>
      <c r="N368" s="758"/>
      <c r="O368" s="439"/>
      <c r="P368" s="439"/>
      <c r="Q368" s="439"/>
      <c r="R368" s="439"/>
      <c r="S368" s="439"/>
      <c r="T368" s="439"/>
      <c r="U368" s="439"/>
      <c r="V368" s="439"/>
      <c r="W368" s="439"/>
      <c r="X368" s="439"/>
      <c r="Y368" s="439"/>
      <c r="Z368" s="439"/>
      <c r="AA368" s="439"/>
      <c r="AB368" s="439"/>
      <c r="AC368" s="439"/>
      <c r="AD368" s="439"/>
      <c r="EF368"/>
      <c r="EG368"/>
      <c r="EH368"/>
      <c r="EI368"/>
      <c r="EJ368"/>
      <c r="EK368"/>
      <c r="EL368"/>
      <c r="EM368"/>
      <c r="EN368"/>
      <c r="EO368"/>
      <c r="EP368"/>
      <c r="EQ368"/>
      <c r="ER368"/>
      <c r="ES368"/>
      <c r="ET368"/>
      <c r="EU368"/>
    </row>
    <row r="369" spans="1:151" ht="15" customHeight="1">
      <c r="A369" s="25"/>
      <c r="B369" s="52"/>
      <c r="C369" s="55" t="s">
        <v>5031</v>
      </c>
      <c r="D369" s="817" t="str">
        <f>IF(CNGE_2026_M4_Secc1!D53="","",CNGE_2026_M4_Secc1!D53)</f>
        <v/>
      </c>
      <c r="E369" s="757"/>
      <c r="F369" s="757"/>
      <c r="G369" s="757"/>
      <c r="H369" s="757"/>
      <c r="I369" s="757"/>
      <c r="J369" s="757"/>
      <c r="K369" s="757"/>
      <c r="L369" s="757"/>
      <c r="M369" s="757"/>
      <c r="N369" s="758"/>
      <c r="O369" s="439"/>
      <c r="P369" s="439"/>
      <c r="Q369" s="439"/>
      <c r="R369" s="439"/>
      <c r="S369" s="439"/>
      <c r="T369" s="439"/>
      <c r="U369" s="439"/>
      <c r="V369" s="439"/>
      <c r="W369" s="439"/>
      <c r="X369" s="439"/>
      <c r="Y369" s="439"/>
      <c r="Z369" s="439"/>
      <c r="AA369" s="439"/>
      <c r="AB369" s="439"/>
      <c r="AC369" s="439"/>
      <c r="AD369" s="439"/>
      <c r="EF369"/>
      <c r="EG369"/>
      <c r="EH369"/>
      <c r="EI369"/>
      <c r="EJ369"/>
      <c r="EK369"/>
      <c r="EL369"/>
      <c r="EM369"/>
      <c r="EN369"/>
      <c r="EO369"/>
      <c r="EP369"/>
      <c r="EQ369"/>
      <c r="ER369"/>
      <c r="ES369"/>
      <c r="ET369"/>
      <c r="EU369"/>
    </row>
    <row r="370" spans="1:151" ht="15" customHeight="1">
      <c r="A370" s="25"/>
      <c r="B370" s="52"/>
      <c r="C370" s="55" t="s">
        <v>5032</v>
      </c>
      <c r="D370" s="817" t="str">
        <f>IF(CNGE_2026_M4_Secc1!D54="","",CNGE_2026_M4_Secc1!D54)</f>
        <v/>
      </c>
      <c r="E370" s="757"/>
      <c r="F370" s="757"/>
      <c r="G370" s="757"/>
      <c r="H370" s="757"/>
      <c r="I370" s="757"/>
      <c r="J370" s="757"/>
      <c r="K370" s="757"/>
      <c r="L370" s="757"/>
      <c r="M370" s="757"/>
      <c r="N370" s="758"/>
      <c r="O370" s="439"/>
      <c r="P370" s="439"/>
      <c r="Q370" s="439"/>
      <c r="R370" s="439"/>
      <c r="S370" s="439"/>
      <c r="T370" s="439"/>
      <c r="U370" s="439"/>
      <c r="V370" s="439"/>
      <c r="W370" s="439"/>
      <c r="X370" s="439"/>
      <c r="Y370" s="439"/>
      <c r="Z370" s="439"/>
      <c r="AA370" s="439"/>
      <c r="AB370" s="439"/>
      <c r="AC370" s="439"/>
      <c r="AD370" s="439"/>
      <c r="EF370"/>
      <c r="EG370"/>
      <c r="EH370"/>
      <c r="EI370"/>
      <c r="EJ370"/>
      <c r="EK370"/>
      <c r="EL370"/>
      <c r="EM370"/>
      <c r="EN370"/>
      <c r="EO370"/>
      <c r="EP370"/>
      <c r="EQ370"/>
      <c r="ER370"/>
      <c r="ES370"/>
      <c r="ET370"/>
      <c r="EU370"/>
    </row>
    <row r="371" spans="1:151" ht="15" customHeight="1">
      <c r="A371" s="25"/>
      <c r="B371" s="52"/>
      <c r="C371" s="55" t="s">
        <v>5033</v>
      </c>
      <c r="D371" s="817" t="str">
        <f>IF(CNGE_2026_M4_Secc1!D55="","",CNGE_2026_M4_Secc1!D55)</f>
        <v/>
      </c>
      <c r="E371" s="757"/>
      <c r="F371" s="757"/>
      <c r="G371" s="757"/>
      <c r="H371" s="757"/>
      <c r="I371" s="757"/>
      <c r="J371" s="757"/>
      <c r="K371" s="757"/>
      <c r="L371" s="757"/>
      <c r="M371" s="757"/>
      <c r="N371" s="758"/>
      <c r="O371" s="439"/>
      <c r="P371" s="439"/>
      <c r="Q371" s="439"/>
      <c r="R371" s="439"/>
      <c r="S371" s="439"/>
      <c r="T371" s="439"/>
      <c r="U371" s="439"/>
      <c r="V371" s="439"/>
      <c r="W371" s="439"/>
      <c r="X371" s="439"/>
      <c r="Y371" s="439"/>
      <c r="Z371" s="439"/>
      <c r="AA371" s="439"/>
      <c r="AB371" s="439"/>
      <c r="AC371" s="439"/>
      <c r="AD371" s="439"/>
      <c r="EF371"/>
      <c r="EG371"/>
      <c r="EH371"/>
      <c r="EI371"/>
      <c r="EJ371"/>
      <c r="EK371"/>
      <c r="EL371"/>
      <c r="EM371"/>
      <c r="EN371"/>
      <c r="EO371"/>
      <c r="EP371"/>
      <c r="EQ371"/>
      <c r="ER371"/>
      <c r="ES371"/>
      <c r="ET371"/>
      <c r="EU371"/>
    </row>
    <row r="372" spans="1:151" ht="15" customHeight="1">
      <c r="A372" s="25"/>
      <c r="B372" s="52"/>
      <c r="C372" s="55" t="s">
        <v>5034</v>
      </c>
      <c r="D372" s="817" t="str">
        <f>IF(CNGE_2026_M4_Secc1!D56="","",CNGE_2026_M4_Secc1!D56)</f>
        <v/>
      </c>
      <c r="E372" s="757"/>
      <c r="F372" s="757"/>
      <c r="G372" s="757"/>
      <c r="H372" s="757"/>
      <c r="I372" s="757"/>
      <c r="J372" s="757"/>
      <c r="K372" s="757"/>
      <c r="L372" s="757"/>
      <c r="M372" s="757"/>
      <c r="N372" s="758"/>
      <c r="O372" s="439"/>
      <c r="P372" s="439"/>
      <c r="Q372" s="439"/>
      <c r="R372" s="439"/>
      <c r="S372" s="439"/>
      <c r="T372" s="439"/>
      <c r="U372" s="439"/>
      <c r="V372" s="439"/>
      <c r="W372" s="439"/>
      <c r="X372" s="439"/>
      <c r="Y372" s="439"/>
      <c r="Z372" s="439"/>
      <c r="AA372" s="439"/>
      <c r="AB372" s="439"/>
      <c r="AC372" s="439"/>
      <c r="AD372" s="439"/>
      <c r="EF372"/>
      <c r="EG372"/>
      <c r="EH372"/>
      <c r="EI372"/>
      <c r="EJ372"/>
      <c r="EK372"/>
      <c r="EL372"/>
      <c r="EM372"/>
      <c r="EN372"/>
      <c r="EO372"/>
      <c r="EP372"/>
      <c r="EQ372"/>
      <c r="ER372"/>
      <c r="ES372"/>
      <c r="ET372"/>
      <c r="EU372"/>
    </row>
    <row r="373" spans="1:151" ht="15" customHeight="1">
      <c r="A373" s="25"/>
      <c r="B373" s="52"/>
      <c r="C373" s="55" t="s">
        <v>5035</v>
      </c>
      <c r="D373" s="817" t="str">
        <f>IF(CNGE_2026_M4_Secc1!D57="","",CNGE_2026_M4_Secc1!D57)</f>
        <v/>
      </c>
      <c r="E373" s="757"/>
      <c r="F373" s="757"/>
      <c r="G373" s="757"/>
      <c r="H373" s="757"/>
      <c r="I373" s="757"/>
      <c r="J373" s="757"/>
      <c r="K373" s="757"/>
      <c r="L373" s="757"/>
      <c r="M373" s="757"/>
      <c r="N373" s="758"/>
      <c r="O373" s="439"/>
      <c r="P373" s="439"/>
      <c r="Q373" s="439"/>
      <c r="R373" s="439"/>
      <c r="S373" s="439"/>
      <c r="T373" s="439"/>
      <c r="U373" s="439"/>
      <c r="V373" s="439"/>
      <c r="W373" s="439"/>
      <c r="X373" s="439"/>
      <c r="Y373" s="439"/>
      <c r="Z373" s="439"/>
      <c r="AA373" s="439"/>
      <c r="AB373" s="439"/>
      <c r="AC373" s="439"/>
      <c r="AD373" s="439"/>
      <c r="EF373"/>
      <c r="EG373"/>
      <c r="EH373"/>
      <c r="EI373"/>
      <c r="EJ373"/>
      <c r="EK373"/>
      <c r="EL373"/>
      <c r="EM373"/>
      <c r="EN373"/>
      <c r="EO373"/>
      <c r="EP373"/>
      <c r="EQ373"/>
      <c r="ER373"/>
      <c r="ES373"/>
      <c r="ET373"/>
      <c r="EU373"/>
    </row>
    <row r="374" spans="1:151" ht="15" customHeight="1">
      <c r="A374" s="25"/>
      <c r="B374" s="52"/>
      <c r="C374" s="55" t="s">
        <v>5036</v>
      </c>
      <c r="D374" s="817" t="str">
        <f>IF(CNGE_2026_M4_Secc1!D58="","",CNGE_2026_M4_Secc1!D58)</f>
        <v/>
      </c>
      <c r="E374" s="757"/>
      <c r="F374" s="757"/>
      <c r="G374" s="757"/>
      <c r="H374" s="757"/>
      <c r="I374" s="757"/>
      <c r="J374" s="757"/>
      <c r="K374" s="757"/>
      <c r="L374" s="757"/>
      <c r="M374" s="757"/>
      <c r="N374" s="758"/>
      <c r="O374" s="439"/>
      <c r="P374" s="439"/>
      <c r="Q374" s="439"/>
      <c r="R374" s="439"/>
      <c r="S374" s="439"/>
      <c r="T374" s="439"/>
      <c r="U374" s="439"/>
      <c r="V374" s="439"/>
      <c r="W374" s="439"/>
      <c r="X374" s="439"/>
      <c r="Y374" s="439"/>
      <c r="Z374" s="439"/>
      <c r="AA374" s="439"/>
      <c r="AB374" s="439"/>
      <c r="AC374" s="439"/>
      <c r="AD374" s="439"/>
      <c r="EF374"/>
      <c r="EG374"/>
      <c r="EH374"/>
      <c r="EI374"/>
      <c r="EJ374"/>
      <c r="EK374"/>
      <c r="EL374"/>
      <c r="EM374"/>
      <c r="EN374"/>
      <c r="EO374"/>
      <c r="EP374"/>
      <c r="EQ374"/>
      <c r="ER374"/>
      <c r="ES374"/>
      <c r="ET374"/>
      <c r="EU374"/>
    </row>
    <row r="375" spans="1:151" ht="15" customHeight="1">
      <c r="A375" s="25"/>
      <c r="B375" s="52"/>
      <c r="C375" s="55" t="s">
        <v>5037</v>
      </c>
      <c r="D375" s="817" t="str">
        <f>IF(CNGE_2026_M4_Secc1!D59="","",CNGE_2026_M4_Secc1!D59)</f>
        <v/>
      </c>
      <c r="E375" s="757"/>
      <c r="F375" s="757"/>
      <c r="G375" s="757"/>
      <c r="H375" s="757"/>
      <c r="I375" s="757"/>
      <c r="J375" s="757"/>
      <c r="K375" s="757"/>
      <c r="L375" s="757"/>
      <c r="M375" s="757"/>
      <c r="N375" s="758"/>
      <c r="O375" s="439"/>
      <c r="P375" s="439"/>
      <c r="Q375" s="439"/>
      <c r="R375" s="439"/>
      <c r="S375" s="439"/>
      <c r="T375" s="439"/>
      <c r="U375" s="439"/>
      <c r="V375" s="439"/>
      <c r="W375" s="439"/>
      <c r="X375" s="439"/>
      <c r="Y375" s="439"/>
      <c r="Z375" s="439"/>
      <c r="AA375" s="439"/>
      <c r="AB375" s="439"/>
      <c r="AC375" s="439"/>
      <c r="AD375" s="439"/>
      <c r="EF375"/>
      <c r="EG375"/>
      <c r="EH375"/>
      <c r="EI375"/>
      <c r="EJ375"/>
      <c r="EK375"/>
      <c r="EL375"/>
      <c r="EM375"/>
      <c r="EN375"/>
      <c r="EO375"/>
      <c r="EP375"/>
      <c r="EQ375"/>
      <c r="ER375"/>
      <c r="ES375"/>
      <c r="ET375"/>
      <c r="EU375"/>
    </row>
    <row r="376" spans="1:151" ht="15" customHeight="1">
      <c r="A376" s="25"/>
      <c r="B376" s="52"/>
      <c r="C376" s="55" t="s">
        <v>5038</v>
      </c>
      <c r="D376" s="817" t="str">
        <f>IF(CNGE_2026_M4_Secc1!D60="","",CNGE_2026_M4_Secc1!D60)</f>
        <v/>
      </c>
      <c r="E376" s="757"/>
      <c r="F376" s="757"/>
      <c r="G376" s="757"/>
      <c r="H376" s="757"/>
      <c r="I376" s="757"/>
      <c r="J376" s="757"/>
      <c r="K376" s="757"/>
      <c r="L376" s="757"/>
      <c r="M376" s="757"/>
      <c r="N376" s="758"/>
      <c r="O376" s="439"/>
      <c r="P376" s="439"/>
      <c r="Q376" s="439"/>
      <c r="R376" s="439"/>
      <c r="S376" s="439"/>
      <c r="T376" s="439"/>
      <c r="U376" s="439"/>
      <c r="V376" s="439"/>
      <c r="W376" s="439"/>
      <c r="X376" s="439"/>
      <c r="Y376" s="439"/>
      <c r="Z376" s="439"/>
      <c r="AA376" s="439"/>
      <c r="AB376" s="439"/>
      <c r="AC376" s="439"/>
      <c r="AD376" s="439"/>
      <c r="EF376"/>
      <c r="EG376"/>
      <c r="EH376"/>
      <c r="EI376"/>
      <c r="EJ376"/>
      <c r="EK376"/>
      <c r="EL376"/>
      <c r="EM376"/>
      <c r="EN376"/>
      <c r="EO376"/>
      <c r="EP376"/>
      <c r="EQ376"/>
      <c r="ER376"/>
      <c r="ES376"/>
      <c r="ET376"/>
      <c r="EU376"/>
    </row>
    <row r="377" spans="1:151" ht="15" customHeight="1">
      <c r="A377" s="25"/>
      <c r="B377" s="52"/>
      <c r="C377" s="55" t="s">
        <v>5039</v>
      </c>
      <c r="D377" s="817" t="str">
        <f>IF(CNGE_2026_M4_Secc1!D61="","",CNGE_2026_M4_Secc1!D61)</f>
        <v/>
      </c>
      <c r="E377" s="757"/>
      <c r="F377" s="757"/>
      <c r="G377" s="757"/>
      <c r="H377" s="757"/>
      <c r="I377" s="757"/>
      <c r="J377" s="757"/>
      <c r="K377" s="757"/>
      <c r="L377" s="757"/>
      <c r="M377" s="757"/>
      <c r="N377" s="758"/>
      <c r="O377" s="439"/>
      <c r="P377" s="439"/>
      <c r="Q377" s="439"/>
      <c r="R377" s="439"/>
      <c r="S377" s="439"/>
      <c r="T377" s="439"/>
      <c r="U377" s="439"/>
      <c r="V377" s="439"/>
      <c r="W377" s="439"/>
      <c r="X377" s="439"/>
      <c r="Y377" s="439"/>
      <c r="Z377" s="439"/>
      <c r="AA377" s="439"/>
      <c r="AB377" s="439"/>
      <c r="AC377" s="439"/>
      <c r="AD377" s="439"/>
      <c r="EF377"/>
      <c r="EG377"/>
      <c r="EH377"/>
      <c r="EI377"/>
      <c r="EJ377"/>
      <c r="EK377"/>
      <c r="EL377"/>
      <c r="EM377"/>
      <c r="EN377"/>
      <c r="EO377"/>
      <c r="EP377"/>
      <c r="EQ377"/>
      <c r="ER377"/>
      <c r="ES377"/>
      <c r="ET377"/>
      <c r="EU377"/>
    </row>
    <row r="378" spans="1:151" ht="15" customHeight="1">
      <c r="A378" s="25"/>
      <c r="B378" s="52"/>
      <c r="C378" s="55" t="s">
        <v>5040</v>
      </c>
      <c r="D378" s="817" t="str">
        <f>IF(CNGE_2026_M4_Secc1!D62="","",CNGE_2026_M4_Secc1!D62)</f>
        <v/>
      </c>
      <c r="E378" s="757"/>
      <c r="F378" s="757"/>
      <c r="G378" s="757"/>
      <c r="H378" s="757"/>
      <c r="I378" s="757"/>
      <c r="J378" s="757"/>
      <c r="K378" s="757"/>
      <c r="L378" s="757"/>
      <c r="M378" s="757"/>
      <c r="N378" s="758"/>
      <c r="O378" s="439"/>
      <c r="P378" s="439"/>
      <c r="Q378" s="439"/>
      <c r="R378" s="439"/>
      <c r="S378" s="439"/>
      <c r="T378" s="439"/>
      <c r="U378" s="439"/>
      <c r="V378" s="439"/>
      <c r="W378" s="439"/>
      <c r="X378" s="439"/>
      <c r="Y378" s="439"/>
      <c r="Z378" s="439"/>
      <c r="AA378" s="439"/>
      <c r="AB378" s="439"/>
      <c r="AC378" s="439"/>
      <c r="AD378" s="439"/>
      <c r="EF378"/>
      <c r="EG378"/>
      <c r="EH378"/>
      <c r="EI378"/>
      <c r="EJ378"/>
      <c r="EK378"/>
      <c r="EL378"/>
      <c r="EM378"/>
      <c r="EN378"/>
      <c r="EO378"/>
      <c r="EP378"/>
      <c r="EQ378"/>
      <c r="ER378"/>
      <c r="ES378"/>
      <c r="ET378"/>
      <c r="EU378"/>
    </row>
    <row r="379" spans="1:151" ht="15" customHeight="1">
      <c r="A379" s="25"/>
      <c r="B379" s="52"/>
      <c r="C379" s="55" t="s">
        <v>5041</v>
      </c>
      <c r="D379" s="817" t="str">
        <f>IF(CNGE_2026_M4_Secc1!D63="","",CNGE_2026_M4_Secc1!D63)</f>
        <v/>
      </c>
      <c r="E379" s="757"/>
      <c r="F379" s="757"/>
      <c r="G379" s="757"/>
      <c r="H379" s="757"/>
      <c r="I379" s="757"/>
      <c r="J379" s="757"/>
      <c r="K379" s="757"/>
      <c r="L379" s="757"/>
      <c r="M379" s="757"/>
      <c r="N379" s="758"/>
      <c r="O379" s="439"/>
      <c r="P379" s="439"/>
      <c r="Q379" s="439"/>
      <c r="R379" s="439"/>
      <c r="S379" s="439"/>
      <c r="T379" s="439"/>
      <c r="U379" s="439"/>
      <c r="V379" s="439"/>
      <c r="W379" s="439"/>
      <c r="X379" s="439"/>
      <c r="Y379" s="439"/>
      <c r="Z379" s="439"/>
      <c r="AA379" s="439"/>
      <c r="AB379" s="439"/>
      <c r="AC379" s="439"/>
      <c r="AD379" s="439"/>
      <c r="EF379"/>
      <c r="EG379"/>
      <c r="EH379"/>
      <c r="EI379"/>
      <c r="EJ379"/>
      <c r="EK379"/>
      <c r="EL379"/>
      <c r="EM379"/>
      <c r="EN379"/>
      <c r="EO379"/>
      <c r="EP379"/>
      <c r="EQ379"/>
      <c r="ER379"/>
      <c r="ES379"/>
      <c r="ET379"/>
      <c r="EU379"/>
    </row>
    <row r="380" spans="1:151" ht="15" customHeight="1">
      <c r="A380" s="25"/>
      <c r="B380" s="52"/>
      <c r="C380" s="55" t="s">
        <v>5042</v>
      </c>
      <c r="D380" s="817" t="str">
        <f>IF(CNGE_2026_M4_Secc1!D64="","",CNGE_2026_M4_Secc1!D64)</f>
        <v/>
      </c>
      <c r="E380" s="757"/>
      <c r="F380" s="757"/>
      <c r="G380" s="757"/>
      <c r="H380" s="757"/>
      <c r="I380" s="757"/>
      <c r="J380" s="757"/>
      <c r="K380" s="757"/>
      <c r="L380" s="757"/>
      <c r="M380" s="757"/>
      <c r="N380" s="758"/>
      <c r="O380" s="439"/>
      <c r="P380" s="439"/>
      <c r="Q380" s="439"/>
      <c r="R380" s="439"/>
      <c r="S380" s="439"/>
      <c r="T380" s="439"/>
      <c r="U380" s="439"/>
      <c r="V380" s="439"/>
      <c r="W380" s="439"/>
      <c r="X380" s="439"/>
      <c r="Y380" s="439"/>
      <c r="Z380" s="439"/>
      <c r="AA380" s="439"/>
      <c r="AB380" s="439"/>
      <c r="AC380" s="439"/>
      <c r="AD380" s="439"/>
      <c r="EF380"/>
      <c r="EG380"/>
      <c r="EH380"/>
      <c r="EI380"/>
      <c r="EJ380"/>
      <c r="EK380"/>
      <c r="EL380"/>
      <c r="EM380"/>
      <c r="EN380"/>
      <c r="EO380"/>
      <c r="EP380"/>
      <c r="EQ380"/>
      <c r="ER380"/>
      <c r="ES380"/>
      <c r="ET380"/>
      <c r="EU380"/>
    </row>
    <row r="381" spans="1:151" ht="15" customHeight="1">
      <c r="A381" s="25"/>
      <c r="B381" s="52"/>
      <c r="C381" s="55" t="s">
        <v>5043</v>
      </c>
      <c r="D381" s="817" t="str">
        <f>IF(CNGE_2026_M4_Secc1!D65="","",CNGE_2026_M4_Secc1!D65)</f>
        <v/>
      </c>
      <c r="E381" s="757"/>
      <c r="F381" s="757"/>
      <c r="G381" s="757"/>
      <c r="H381" s="757"/>
      <c r="I381" s="757"/>
      <c r="J381" s="757"/>
      <c r="K381" s="757"/>
      <c r="L381" s="757"/>
      <c r="M381" s="757"/>
      <c r="N381" s="758"/>
      <c r="O381" s="439"/>
      <c r="P381" s="439"/>
      <c r="Q381" s="439"/>
      <c r="R381" s="439"/>
      <c r="S381" s="439"/>
      <c r="T381" s="439"/>
      <c r="U381" s="439"/>
      <c r="V381" s="439"/>
      <c r="W381" s="439"/>
      <c r="X381" s="439"/>
      <c r="Y381" s="439"/>
      <c r="Z381" s="439"/>
      <c r="AA381" s="439"/>
      <c r="AB381" s="439"/>
      <c r="AC381" s="439"/>
      <c r="AD381" s="439"/>
      <c r="EF381"/>
      <c r="EG381"/>
      <c r="EH381"/>
      <c r="EI381"/>
      <c r="EJ381"/>
      <c r="EK381"/>
      <c r="EL381"/>
      <c r="EM381"/>
      <c r="EN381"/>
      <c r="EO381"/>
      <c r="EP381"/>
      <c r="EQ381"/>
      <c r="ER381"/>
      <c r="ES381"/>
      <c r="ET381"/>
      <c r="EU381"/>
    </row>
    <row r="382" spans="1:151" ht="15" customHeight="1">
      <c r="A382" s="25"/>
      <c r="B382" s="52"/>
      <c r="C382" s="55" t="s">
        <v>5044</v>
      </c>
      <c r="D382" s="817" t="str">
        <f>IF(CNGE_2026_M4_Secc1!D66="","",CNGE_2026_M4_Secc1!D66)</f>
        <v/>
      </c>
      <c r="E382" s="757"/>
      <c r="F382" s="757"/>
      <c r="G382" s="757"/>
      <c r="H382" s="757"/>
      <c r="I382" s="757"/>
      <c r="J382" s="757"/>
      <c r="K382" s="757"/>
      <c r="L382" s="757"/>
      <c r="M382" s="757"/>
      <c r="N382" s="758"/>
      <c r="O382" s="439"/>
      <c r="P382" s="439"/>
      <c r="Q382" s="439"/>
      <c r="R382" s="439"/>
      <c r="S382" s="439"/>
      <c r="T382" s="439"/>
      <c r="U382" s="439"/>
      <c r="V382" s="439"/>
      <c r="W382" s="439"/>
      <c r="X382" s="439"/>
      <c r="Y382" s="439"/>
      <c r="Z382" s="439"/>
      <c r="AA382" s="439"/>
      <c r="AB382" s="439"/>
      <c r="AC382" s="439"/>
      <c r="AD382" s="439"/>
      <c r="EF382"/>
      <c r="EG382"/>
      <c r="EH382"/>
      <c r="EI382"/>
      <c r="EJ382"/>
      <c r="EK382"/>
      <c r="EL382"/>
      <c r="EM382"/>
      <c r="EN382"/>
      <c r="EO382"/>
      <c r="EP382"/>
      <c r="EQ382"/>
      <c r="ER382"/>
      <c r="ES382"/>
      <c r="ET382"/>
      <c r="EU382"/>
    </row>
    <row r="383" spans="1:151" ht="15" customHeight="1">
      <c r="A383" s="25"/>
      <c r="B383" s="52"/>
      <c r="C383" s="55" t="s">
        <v>5045</v>
      </c>
      <c r="D383" s="817" t="str">
        <f>IF(CNGE_2026_M4_Secc1!D67="","",CNGE_2026_M4_Secc1!D67)</f>
        <v/>
      </c>
      <c r="E383" s="757"/>
      <c r="F383" s="757"/>
      <c r="G383" s="757"/>
      <c r="H383" s="757"/>
      <c r="I383" s="757"/>
      <c r="J383" s="757"/>
      <c r="K383" s="757"/>
      <c r="L383" s="757"/>
      <c r="M383" s="757"/>
      <c r="N383" s="758"/>
      <c r="O383" s="439"/>
      <c r="P383" s="439"/>
      <c r="Q383" s="439"/>
      <c r="R383" s="439"/>
      <c r="S383" s="439"/>
      <c r="T383" s="439"/>
      <c r="U383" s="439"/>
      <c r="V383" s="439"/>
      <c r="W383" s="439"/>
      <c r="X383" s="439"/>
      <c r="Y383" s="439"/>
      <c r="Z383" s="439"/>
      <c r="AA383" s="439"/>
      <c r="AB383" s="439"/>
      <c r="AC383" s="439"/>
      <c r="AD383" s="439"/>
      <c r="EF383"/>
      <c r="EG383"/>
      <c r="EH383"/>
      <c r="EI383"/>
      <c r="EJ383"/>
      <c r="EK383"/>
      <c r="EL383"/>
      <c r="EM383"/>
      <c r="EN383"/>
      <c r="EO383"/>
      <c r="EP383"/>
      <c r="EQ383"/>
      <c r="ER383"/>
      <c r="ES383"/>
      <c r="ET383"/>
      <c r="EU383"/>
    </row>
    <row r="384" spans="1:151" ht="15" customHeight="1">
      <c r="A384" s="25"/>
      <c r="B384" s="52"/>
      <c r="C384" s="55" t="s">
        <v>5046</v>
      </c>
      <c r="D384" s="817" t="str">
        <f>IF(CNGE_2026_M4_Secc1!D68="","",CNGE_2026_M4_Secc1!D68)</f>
        <v/>
      </c>
      <c r="E384" s="757"/>
      <c r="F384" s="757"/>
      <c r="G384" s="757"/>
      <c r="H384" s="757"/>
      <c r="I384" s="757"/>
      <c r="J384" s="757"/>
      <c r="K384" s="757"/>
      <c r="L384" s="757"/>
      <c r="M384" s="757"/>
      <c r="N384" s="758"/>
      <c r="O384" s="439"/>
      <c r="P384" s="439"/>
      <c r="Q384" s="439"/>
      <c r="R384" s="439"/>
      <c r="S384" s="439"/>
      <c r="T384" s="439"/>
      <c r="U384" s="439"/>
      <c r="V384" s="439"/>
      <c r="W384" s="439"/>
      <c r="X384" s="439"/>
      <c r="Y384" s="439"/>
      <c r="Z384" s="439"/>
      <c r="AA384" s="439"/>
      <c r="AB384" s="439"/>
      <c r="AC384" s="439"/>
      <c r="AD384" s="439"/>
      <c r="EF384"/>
      <c r="EG384"/>
      <c r="EH384"/>
      <c r="EI384"/>
      <c r="EJ384"/>
      <c r="EK384"/>
      <c r="EL384"/>
      <c r="EM384"/>
      <c r="EN384"/>
      <c r="EO384"/>
      <c r="EP384"/>
      <c r="EQ384"/>
      <c r="ER384"/>
      <c r="ES384"/>
      <c r="ET384"/>
      <c r="EU384"/>
    </row>
    <row r="385" spans="1:151" ht="15" customHeight="1">
      <c r="A385" s="25"/>
      <c r="B385" s="52"/>
      <c r="C385" s="55" t="s">
        <v>5047</v>
      </c>
      <c r="D385" s="817" t="str">
        <f>IF(CNGE_2026_M4_Secc1!D69="","",CNGE_2026_M4_Secc1!D69)</f>
        <v/>
      </c>
      <c r="E385" s="757"/>
      <c r="F385" s="757"/>
      <c r="G385" s="757"/>
      <c r="H385" s="757"/>
      <c r="I385" s="757"/>
      <c r="J385" s="757"/>
      <c r="K385" s="757"/>
      <c r="L385" s="757"/>
      <c r="M385" s="757"/>
      <c r="N385" s="758"/>
      <c r="O385" s="439"/>
      <c r="P385" s="439"/>
      <c r="Q385" s="439"/>
      <c r="R385" s="439"/>
      <c r="S385" s="439"/>
      <c r="T385" s="439"/>
      <c r="U385" s="439"/>
      <c r="V385" s="439"/>
      <c r="W385" s="439"/>
      <c r="X385" s="439"/>
      <c r="Y385" s="439"/>
      <c r="Z385" s="439"/>
      <c r="AA385" s="439"/>
      <c r="AB385" s="439"/>
      <c r="AC385" s="439"/>
      <c r="AD385" s="439"/>
      <c r="EF385"/>
      <c r="EG385"/>
      <c r="EH385"/>
      <c r="EI385"/>
      <c r="EJ385"/>
      <c r="EK385"/>
      <c r="EL385"/>
      <c r="EM385"/>
      <c r="EN385"/>
      <c r="EO385"/>
      <c r="EP385"/>
      <c r="EQ385"/>
      <c r="ER385"/>
      <c r="ES385"/>
      <c r="ET385"/>
      <c r="EU385"/>
    </row>
    <row r="386" spans="1:151" ht="15" customHeight="1">
      <c r="A386" s="25"/>
      <c r="B386" s="52"/>
      <c r="C386" s="55" t="s">
        <v>5048</v>
      </c>
      <c r="D386" s="817" t="str">
        <f>IF(CNGE_2026_M4_Secc1!D70="","",CNGE_2026_M4_Secc1!D70)</f>
        <v/>
      </c>
      <c r="E386" s="757"/>
      <c r="F386" s="757"/>
      <c r="G386" s="757"/>
      <c r="H386" s="757"/>
      <c r="I386" s="757"/>
      <c r="J386" s="757"/>
      <c r="K386" s="757"/>
      <c r="L386" s="757"/>
      <c r="M386" s="757"/>
      <c r="N386" s="758"/>
      <c r="O386" s="439"/>
      <c r="P386" s="439"/>
      <c r="Q386" s="439"/>
      <c r="R386" s="439"/>
      <c r="S386" s="439"/>
      <c r="T386" s="439"/>
      <c r="U386" s="439"/>
      <c r="V386" s="439"/>
      <c r="W386" s="439"/>
      <c r="X386" s="439"/>
      <c r="Y386" s="439"/>
      <c r="Z386" s="439"/>
      <c r="AA386" s="439"/>
      <c r="AB386" s="439"/>
      <c r="AC386" s="439"/>
      <c r="AD386" s="439"/>
      <c r="EF386"/>
      <c r="EG386"/>
      <c r="EH386"/>
      <c r="EI386"/>
      <c r="EJ386"/>
      <c r="EK386"/>
      <c r="EL386"/>
      <c r="EM386"/>
      <c r="EN386"/>
      <c r="EO386"/>
      <c r="EP386"/>
      <c r="EQ386"/>
      <c r="ER386"/>
      <c r="ES386"/>
      <c r="ET386"/>
      <c r="EU386"/>
    </row>
    <row r="387" spans="1:151" ht="15" customHeight="1">
      <c r="A387" s="25"/>
      <c r="B387" s="52"/>
      <c r="C387" s="55" t="s">
        <v>5049</v>
      </c>
      <c r="D387" s="817" t="str">
        <f>IF(CNGE_2026_M4_Secc1!D71="","",CNGE_2026_M4_Secc1!D71)</f>
        <v/>
      </c>
      <c r="E387" s="757"/>
      <c r="F387" s="757"/>
      <c r="G387" s="757"/>
      <c r="H387" s="757"/>
      <c r="I387" s="757"/>
      <c r="J387" s="757"/>
      <c r="K387" s="757"/>
      <c r="L387" s="757"/>
      <c r="M387" s="757"/>
      <c r="N387" s="758"/>
      <c r="O387" s="439"/>
      <c r="P387" s="439"/>
      <c r="Q387" s="439"/>
      <c r="R387" s="439"/>
      <c r="S387" s="439"/>
      <c r="T387" s="439"/>
      <c r="U387" s="439"/>
      <c r="V387" s="439"/>
      <c r="W387" s="439"/>
      <c r="X387" s="439"/>
      <c r="Y387" s="439"/>
      <c r="Z387" s="439"/>
      <c r="AA387" s="439"/>
      <c r="AB387" s="439"/>
      <c r="AC387" s="439"/>
      <c r="AD387" s="439"/>
      <c r="EF387"/>
      <c r="EG387"/>
      <c r="EH387"/>
      <c r="EI387"/>
      <c r="EJ387"/>
      <c r="EK387"/>
      <c r="EL387"/>
      <c r="EM387"/>
      <c r="EN387"/>
      <c r="EO387"/>
      <c r="EP387"/>
      <c r="EQ387"/>
      <c r="ER387"/>
      <c r="ES387"/>
      <c r="ET387"/>
      <c r="EU387"/>
    </row>
    <row r="388" spans="1:151" ht="15" customHeight="1">
      <c r="A388" s="25"/>
      <c r="B388" s="52"/>
      <c r="C388" s="55" t="s">
        <v>5050</v>
      </c>
      <c r="D388" s="817" t="str">
        <f>IF(CNGE_2026_M4_Secc1!D72="","",CNGE_2026_M4_Secc1!D72)</f>
        <v/>
      </c>
      <c r="E388" s="757"/>
      <c r="F388" s="757"/>
      <c r="G388" s="757"/>
      <c r="H388" s="757"/>
      <c r="I388" s="757"/>
      <c r="J388" s="757"/>
      <c r="K388" s="757"/>
      <c r="L388" s="757"/>
      <c r="M388" s="757"/>
      <c r="N388" s="758"/>
      <c r="O388" s="439"/>
      <c r="P388" s="439"/>
      <c r="Q388" s="439"/>
      <c r="R388" s="439"/>
      <c r="S388" s="439"/>
      <c r="T388" s="439"/>
      <c r="U388" s="439"/>
      <c r="V388" s="439"/>
      <c r="W388" s="439"/>
      <c r="X388" s="439"/>
      <c r="Y388" s="439"/>
      <c r="Z388" s="439"/>
      <c r="AA388" s="439"/>
      <c r="AB388" s="439"/>
      <c r="AC388" s="439"/>
      <c r="AD388" s="439"/>
      <c r="EF388"/>
      <c r="EG388"/>
      <c r="EH388"/>
      <c r="EI388"/>
      <c r="EJ388"/>
      <c r="EK388"/>
      <c r="EL388"/>
      <c r="EM388"/>
      <c r="EN388"/>
      <c r="EO388"/>
      <c r="EP388"/>
      <c r="EQ388"/>
      <c r="ER388"/>
      <c r="ES388"/>
      <c r="ET388"/>
      <c r="EU388"/>
    </row>
    <row r="389" spans="1:151" ht="15" customHeight="1">
      <c r="A389" s="25"/>
      <c r="B389" s="52"/>
      <c r="C389" s="55" t="s">
        <v>5051</v>
      </c>
      <c r="D389" s="817" t="str">
        <f>IF(CNGE_2026_M4_Secc1!D73="","",CNGE_2026_M4_Secc1!D73)</f>
        <v/>
      </c>
      <c r="E389" s="757"/>
      <c r="F389" s="757"/>
      <c r="G389" s="757"/>
      <c r="H389" s="757"/>
      <c r="I389" s="757"/>
      <c r="J389" s="757"/>
      <c r="K389" s="757"/>
      <c r="L389" s="757"/>
      <c r="M389" s="757"/>
      <c r="N389" s="758"/>
      <c r="O389" s="439"/>
      <c r="P389" s="439"/>
      <c r="Q389" s="439"/>
      <c r="R389" s="439"/>
      <c r="S389" s="439"/>
      <c r="T389" s="439"/>
      <c r="U389" s="439"/>
      <c r="V389" s="439"/>
      <c r="W389" s="439"/>
      <c r="X389" s="439"/>
      <c r="Y389" s="439"/>
      <c r="Z389" s="439"/>
      <c r="AA389" s="439"/>
      <c r="AB389" s="439"/>
      <c r="AC389" s="439"/>
      <c r="AD389" s="439"/>
      <c r="EF389"/>
      <c r="EG389"/>
      <c r="EH389"/>
      <c r="EI389"/>
      <c r="EJ389"/>
      <c r="EK389"/>
      <c r="EL389"/>
      <c r="EM389"/>
      <c r="EN389"/>
      <c r="EO389"/>
      <c r="EP389"/>
      <c r="EQ389"/>
      <c r="ER389"/>
      <c r="ES389"/>
      <c r="ET389"/>
      <c r="EU389"/>
    </row>
    <row r="390" spans="1:151" ht="15" customHeight="1">
      <c r="A390" s="25"/>
      <c r="B390" s="52"/>
      <c r="C390" s="55" t="s">
        <v>5052</v>
      </c>
      <c r="D390" s="817" t="str">
        <f>IF(CNGE_2026_M4_Secc1!D74="","",CNGE_2026_M4_Secc1!D74)</f>
        <v/>
      </c>
      <c r="E390" s="757"/>
      <c r="F390" s="757"/>
      <c r="G390" s="757"/>
      <c r="H390" s="757"/>
      <c r="I390" s="757"/>
      <c r="J390" s="757"/>
      <c r="K390" s="757"/>
      <c r="L390" s="757"/>
      <c r="M390" s="757"/>
      <c r="N390" s="758"/>
      <c r="O390" s="439"/>
      <c r="P390" s="439"/>
      <c r="Q390" s="439"/>
      <c r="R390" s="439"/>
      <c r="S390" s="439"/>
      <c r="T390" s="439"/>
      <c r="U390" s="439"/>
      <c r="V390" s="439"/>
      <c r="W390" s="439"/>
      <c r="X390" s="439"/>
      <c r="Y390" s="439"/>
      <c r="Z390" s="439"/>
      <c r="AA390" s="439"/>
      <c r="AB390" s="439"/>
      <c r="AC390" s="439"/>
      <c r="AD390" s="439"/>
      <c r="EF390"/>
      <c r="EG390"/>
      <c r="EH390"/>
      <c r="EI390"/>
      <c r="EJ390"/>
      <c r="EK390"/>
      <c r="EL390"/>
      <c r="EM390"/>
      <c r="EN390"/>
      <c r="EO390"/>
      <c r="EP390"/>
      <c r="EQ390"/>
      <c r="ER390"/>
      <c r="ES390"/>
      <c r="ET390"/>
      <c r="EU390"/>
    </row>
    <row r="391" spans="1:151" ht="15" customHeight="1">
      <c r="A391" s="25"/>
      <c r="B391" s="52"/>
      <c r="C391" s="55" t="s">
        <v>5053</v>
      </c>
      <c r="D391" s="817" t="str">
        <f>IF(CNGE_2026_M4_Secc1!D75="","",CNGE_2026_M4_Secc1!D75)</f>
        <v/>
      </c>
      <c r="E391" s="757"/>
      <c r="F391" s="757"/>
      <c r="G391" s="757"/>
      <c r="H391" s="757"/>
      <c r="I391" s="757"/>
      <c r="J391" s="757"/>
      <c r="K391" s="757"/>
      <c r="L391" s="757"/>
      <c r="M391" s="757"/>
      <c r="N391" s="758"/>
      <c r="O391" s="439"/>
      <c r="P391" s="439"/>
      <c r="Q391" s="439"/>
      <c r="R391" s="439"/>
      <c r="S391" s="439"/>
      <c r="T391" s="439"/>
      <c r="U391" s="439"/>
      <c r="V391" s="439"/>
      <c r="W391" s="439"/>
      <c r="X391" s="439"/>
      <c r="Y391" s="439"/>
      <c r="Z391" s="439"/>
      <c r="AA391" s="439"/>
      <c r="AB391" s="439"/>
      <c r="AC391" s="439"/>
      <c r="AD391" s="439"/>
      <c r="EF391"/>
      <c r="EG391"/>
      <c r="EH391"/>
      <c r="EI391"/>
      <c r="EJ391"/>
      <c r="EK391"/>
      <c r="EL391"/>
      <c r="EM391"/>
      <c r="EN391"/>
      <c r="EO391"/>
      <c r="EP391"/>
      <c r="EQ391"/>
      <c r="ER391"/>
      <c r="ES391"/>
      <c r="ET391"/>
      <c r="EU391"/>
    </row>
    <row r="392" spans="1:151" ht="15" customHeight="1">
      <c r="A392" s="25"/>
      <c r="B392" s="52"/>
      <c r="C392" s="55" t="s">
        <v>5054</v>
      </c>
      <c r="D392" s="817" t="str">
        <f>IF(CNGE_2026_M4_Secc1!D76="","",CNGE_2026_M4_Secc1!D76)</f>
        <v/>
      </c>
      <c r="E392" s="757"/>
      <c r="F392" s="757"/>
      <c r="G392" s="757"/>
      <c r="H392" s="757"/>
      <c r="I392" s="757"/>
      <c r="J392" s="757"/>
      <c r="K392" s="757"/>
      <c r="L392" s="757"/>
      <c r="M392" s="757"/>
      <c r="N392" s="758"/>
      <c r="O392" s="439"/>
      <c r="P392" s="439"/>
      <c r="Q392" s="439"/>
      <c r="R392" s="439"/>
      <c r="S392" s="439"/>
      <c r="T392" s="439"/>
      <c r="U392" s="439"/>
      <c r="V392" s="439"/>
      <c r="W392" s="439"/>
      <c r="X392" s="439"/>
      <c r="Y392" s="439"/>
      <c r="Z392" s="439"/>
      <c r="AA392" s="439"/>
      <c r="AB392" s="439"/>
      <c r="AC392" s="439"/>
      <c r="AD392" s="439"/>
      <c r="EF392"/>
      <c r="EG392"/>
      <c r="EH392"/>
      <c r="EI392"/>
      <c r="EJ392"/>
      <c r="EK392"/>
      <c r="EL392"/>
      <c r="EM392"/>
      <c r="EN392"/>
      <c r="EO392"/>
      <c r="EP392"/>
      <c r="EQ392"/>
      <c r="ER392"/>
      <c r="ES392"/>
      <c r="ET392"/>
      <c r="EU392"/>
    </row>
    <row r="393" spans="1:151" ht="15" customHeight="1">
      <c r="A393" s="25"/>
      <c r="B393" s="52"/>
      <c r="C393" s="55" t="s">
        <v>5055</v>
      </c>
      <c r="D393" s="817" t="str">
        <f>IF(CNGE_2026_M4_Secc1!D77="","",CNGE_2026_M4_Secc1!D77)</f>
        <v/>
      </c>
      <c r="E393" s="757"/>
      <c r="F393" s="757"/>
      <c r="G393" s="757"/>
      <c r="H393" s="757"/>
      <c r="I393" s="757"/>
      <c r="J393" s="757"/>
      <c r="K393" s="757"/>
      <c r="L393" s="757"/>
      <c r="M393" s="757"/>
      <c r="N393" s="758"/>
      <c r="O393" s="439"/>
      <c r="P393" s="439"/>
      <c r="Q393" s="439"/>
      <c r="R393" s="439"/>
      <c r="S393" s="439"/>
      <c r="T393" s="439"/>
      <c r="U393" s="439"/>
      <c r="V393" s="439"/>
      <c r="W393" s="439"/>
      <c r="X393" s="439"/>
      <c r="Y393" s="439"/>
      <c r="Z393" s="439"/>
      <c r="AA393" s="439"/>
      <c r="AB393" s="439"/>
      <c r="AC393" s="439"/>
      <c r="AD393" s="439"/>
      <c r="EF393"/>
      <c r="EG393"/>
      <c r="EH393"/>
      <c r="EI393"/>
      <c r="EJ393"/>
      <c r="EK393"/>
      <c r="EL393"/>
      <c r="EM393"/>
      <c r="EN393"/>
      <c r="EO393"/>
      <c r="EP393"/>
      <c r="EQ393"/>
      <c r="ER393"/>
      <c r="ES393"/>
      <c r="ET393"/>
      <c r="EU393"/>
    </row>
    <row r="394" spans="1:151" ht="15" customHeight="1">
      <c r="A394" s="25"/>
      <c r="B394" s="52"/>
      <c r="C394" s="55" t="s">
        <v>5152</v>
      </c>
      <c r="D394" s="817" t="str">
        <f>IF(CNGE_2026_M4_Secc1!D78="","",CNGE_2026_M4_Secc1!D78)</f>
        <v/>
      </c>
      <c r="E394" s="757"/>
      <c r="F394" s="757"/>
      <c r="G394" s="757"/>
      <c r="H394" s="757"/>
      <c r="I394" s="757"/>
      <c r="J394" s="757"/>
      <c r="K394" s="757"/>
      <c r="L394" s="757"/>
      <c r="M394" s="757"/>
      <c r="N394" s="758"/>
      <c r="O394" s="439"/>
      <c r="P394" s="439"/>
      <c r="Q394" s="439"/>
      <c r="R394" s="439"/>
      <c r="S394" s="439"/>
      <c r="T394" s="439"/>
      <c r="U394" s="439"/>
      <c r="V394" s="439"/>
      <c r="W394" s="439"/>
      <c r="X394" s="439"/>
      <c r="Y394" s="439"/>
      <c r="Z394" s="439"/>
      <c r="AA394" s="439"/>
      <c r="AB394" s="439"/>
      <c r="AC394" s="439"/>
      <c r="AD394" s="439"/>
      <c r="EF394"/>
      <c r="EG394"/>
      <c r="EH394"/>
      <c r="EI394"/>
      <c r="EJ394"/>
      <c r="EK394"/>
      <c r="EL394"/>
      <c r="EM394"/>
      <c r="EN394"/>
      <c r="EO394"/>
      <c r="EP394"/>
      <c r="EQ394"/>
      <c r="ER394"/>
      <c r="ES394"/>
      <c r="ET394"/>
      <c r="EU394"/>
    </row>
    <row r="395" spans="1:151" ht="15" customHeight="1">
      <c r="A395" s="25"/>
      <c r="B395" s="52"/>
      <c r="C395" s="55" t="s">
        <v>5154</v>
      </c>
      <c r="D395" s="817" t="str">
        <f>IF(CNGE_2026_M4_Secc1!D79="","",CNGE_2026_M4_Secc1!D79)</f>
        <v/>
      </c>
      <c r="E395" s="757"/>
      <c r="F395" s="757"/>
      <c r="G395" s="757"/>
      <c r="H395" s="757"/>
      <c r="I395" s="757"/>
      <c r="J395" s="757"/>
      <c r="K395" s="757"/>
      <c r="L395" s="757"/>
      <c r="M395" s="757"/>
      <c r="N395" s="758"/>
      <c r="O395" s="439"/>
      <c r="P395" s="439"/>
      <c r="Q395" s="439"/>
      <c r="R395" s="439"/>
      <c r="S395" s="439"/>
      <c r="T395" s="439"/>
      <c r="U395" s="439"/>
      <c r="V395" s="439"/>
      <c r="W395" s="439"/>
      <c r="X395" s="439"/>
      <c r="Y395" s="439"/>
      <c r="Z395" s="439"/>
      <c r="AA395" s="439"/>
      <c r="AB395" s="439"/>
      <c r="AC395" s="439"/>
      <c r="AD395" s="439"/>
      <c r="EF395"/>
      <c r="EG395"/>
      <c r="EH395"/>
      <c r="EI395"/>
      <c r="EJ395"/>
      <c r="EK395"/>
      <c r="EL395"/>
      <c r="EM395"/>
      <c r="EN395"/>
      <c r="EO395"/>
      <c r="EP395"/>
      <c r="EQ395"/>
      <c r="ER395"/>
      <c r="ES395"/>
      <c r="ET395"/>
      <c r="EU395"/>
    </row>
    <row r="396" spans="1:151" ht="15" customHeight="1">
      <c r="A396" s="25"/>
      <c r="B396" s="52"/>
      <c r="C396" s="55" t="s">
        <v>5156</v>
      </c>
      <c r="D396" s="817" t="str">
        <f>IF(CNGE_2026_M4_Secc1!D80="","",CNGE_2026_M4_Secc1!D80)</f>
        <v/>
      </c>
      <c r="E396" s="757"/>
      <c r="F396" s="757"/>
      <c r="G396" s="757"/>
      <c r="H396" s="757"/>
      <c r="I396" s="757"/>
      <c r="J396" s="757"/>
      <c r="K396" s="757"/>
      <c r="L396" s="757"/>
      <c r="M396" s="757"/>
      <c r="N396" s="758"/>
      <c r="O396" s="439"/>
      <c r="P396" s="439"/>
      <c r="Q396" s="439"/>
      <c r="R396" s="439"/>
      <c r="S396" s="439"/>
      <c r="T396" s="439"/>
      <c r="U396" s="439"/>
      <c r="V396" s="439"/>
      <c r="W396" s="439"/>
      <c r="X396" s="439"/>
      <c r="Y396" s="439"/>
      <c r="Z396" s="439"/>
      <c r="AA396" s="439"/>
      <c r="AB396" s="439"/>
      <c r="AC396" s="439"/>
      <c r="AD396" s="439"/>
      <c r="EF396"/>
      <c r="EG396"/>
      <c r="EH396"/>
      <c r="EI396"/>
      <c r="EJ396"/>
      <c r="EK396"/>
      <c r="EL396"/>
      <c r="EM396"/>
      <c r="EN396"/>
      <c r="EO396"/>
      <c r="EP396"/>
      <c r="EQ396"/>
      <c r="ER396"/>
      <c r="ES396"/>
      <c r="ET396"/>
      <c r="EU396"/>
    </row>
    <row r="397" spans="1:151" ht="15" customHeight="1">
      <c r="A397" s="25"/>
      <c r="B397" s="52"/>
      <c r="C397" s="55" t="s">
        <v>5158</v>
      </c>
      <c r="D397" s="817" t="str">
        <f>IF(CNGE_2026_M4_Secc1!D81="","",CNGE_2026_M4_Secc1!D81)</f>
        <v/>
      </c>
      <c r="E397" s="757"/>
      <c r="F397" s="757"/>
      <c r="G397" s="757"/>
      <c r="H397" s="757"/>
      <c r="I397" s="757"/>
      <c r="J397" s="757"/>
      <c r="K397" s="757"/>
      <c r="L397" s="757"/>
      <c r="M397" s="757"/>
      <c r="N397" s="758"/>
      <c r="O397" s="439"/>
      <c r="P397" s="439"/>
      <c r="Q397" s="439"/>
      <c r="R397" s="439"/>
      <c r="S397" s="439"/>
      <c r="T397" s="439"/>
      <c r="U397" s="439"/>
      <c r="V397" s="439"/>
      <c r="W397" s="439"/>
      <c r="X397" s="439"/>
      <c r="Y397" s="439"/>
      <c r="Z397" s="439"/>
      <c r="AA397" s="439"/>
      <c r="AB397" s="439"/>
      <c r="AC397" s="439"/>
      <c r="AD397" s="439"/>
      <c r="EF397"/>
      <c r="EG397"/>
      <c r="EH397"/>
      <c r="EI397"/>
      <c r="EJ397"/>
      <c r="EK397"/>
      <c r="EL397"/>
      <c r="EM397"/>
      <c r="EN397"/>
      <c r="EO397"/>
      <c r="EP397"/>
      <c r="EQ397"/>
      <c r="ER397"/>
      <c r="ES397"/>
      <c r="ET397"/>
      <c r="EU397"/>
    </row>
    <row r="398" spans="1:151" ht="15" customHeight="1">
      <c r="A398" s="25"/>
      <c r="B398" s="52"/>
      <c r="C398" s="55" t="s">
        <v>5160</v>
      </c>
      <c r="D398" s="817" t="str">
        <f>IF(CNGE_2026_M4_Secc1!D82="","",CNGE_2026_M4_Secc1!D82)</f>
        <v/>
      </c>
      <c r="E398" s="757"/>
      <c r="F398" s="757"/>
      <c r="G398" s="757"/>
      <c r="H398" s="757"/>
      <c r="I398" s="757"/>
      <c r="J398" s="757"/>
      <c r="K398" s="757"/>
      <c r="L398" s="757"/>
      <c r="M398" s="757"/>
      <c r="N398" s="758"/>
      <c r="O398" s="439"/>
      <c r="P398" s="439"/>
      <c r="Q398" s="439"/>
      <c r="R398" s="439"/>
      <c r="S398" s="439"/>
      <c r="T398" s="439"/>
      <c r="U398" s="439"/>
      <c r="V398" s="439"/>
      <c r="W398" s="439"/>
      <c r="X398" s="439"/>
      <c r="Y398" s="439"/>
      <c r="Z398" s="439"/>
      <c r="AA398" s="439"/>
      <c r="AB398" s="439"/>
      <c r="AC398" s="439"/>
      <c r="AD398" s="439"/>
      <c r="EF398"/>
      <c r="EG398"/>
      <c r="EH398"/>
      <c r="EI398"/>
      <c r="EJ398"/>
      <c r="EK398"/>
      <c r="EL398"/>
      <c r="EM398"/>
      <c r="EN398"/>
      <c r="EO398"/>
      <c r="EP398"/>
      <c r="EQ398"/>
      <c r="ER398"/>
      <c r="ES398"/>
      <c r="ET398"/>
      <c r="EU398"/>
    </row>
    <row r="399" spans="1:151" ht="15" customHeight="1">
      <c r="A399" s="25"/>
      <c r="B399" s="52"/>
      <c r="C399" s="55" t="s">
        <v>5162</v>
      </c>
      <c r="D399" s="817" t="str">
        <f>IF(CNGE_2026_M4_Secc1!D83="","",CNGE_2026_M4_Secc1!D83)</f>
        <v/>
      </c>
      <c r="E399" s="757"/>
      <c r="F399" s="757"/>
      <c r="G399" s="757"/>
      <c r="H399" s="757"/>
      <c r="I399" s="757"/>
      <c r="J399" s="757"/>
      <c r="K399" s="757"/>
      <c r="L399" s="757"/>
      <c r="M399" s="757"/>
      <c r="N399" s="758"/>
      <c r="O399" s="439"/>
      <c r="P399" s="439"/>
      <c r="Q399" s="439"/>
      <c r="R399" s="439"/>
      <c r="S399" s="439"/>
      <c r="T399" s="439"/>
      <c r="U399" s="439"/>
      <c r="V399" s="439"/>
      <c r="W399" s="439"/>
      <c r="X399" s="439"/>
      <c r="Y399" s="439"/>
      <c r="Z399" s="439"/>
      <c r="AA399" s="439"/>
      <c r="AB399" s="439"/>
      <c r="AC399" s="439"/>
      <c r="AD399" s="439"/>
      <c r="EF399"/>
      <c r="EG399"/>
      <c r="EH399"/>
      <c r="EI399"/>
      <c r="EJ399"/>
      <c r="EK399"/>
      <c r="EL399"/>
      <c r="EM399"/>
      <c r="EN399"/>
      <c r="EO399"/>
      <c r="EP399"/>
      <c r="EQ399"/>
      <c r="ER399"/>
      <c r="ES399"/>
      <c r="ET399"/>
      <c r="EU399"/>
    </row>
    <row r="400" spans="1:151" ht="15" customHeight="1">
      <c r="A400" s="25"/>
      <c r="B400" s="52"/>
      <c r="C400" s="55" t="s">
        <v>5164</v>
      </c>
      <c r="D400" s="817" t="str">
        <f>IF(CNGE_2026_M4_Secc1!D84="","",CNGE_2026_M4_Secc1!D84)</f>
        <v/>
      </c>
      <c r="E400" s="757"/>
      <c r="F400" s="757"/>
      <c r="G400" s="757"/>
      <c r="H400" s="757"/>
      <c r="I400" s="757"/>
      <c r="J400" s="757"/>
      <c r="K400" s="757"/>
      <c r="L400" s="757"/>
      <c r="M400" s="757"/>
      <c r="N400" s="758"/>
      <c r="O400" s="439"/>
      <c r="P400" s="439"/>
      <c r="Q400" s="439"/>
      <c r="R400" s="439"/>
      <c r="S400" s="439"/>
      <c r="T400" s="439"/>
      <c r="U400" s="439"/>
      <c r="V400" s="439"/>
      <c r="W400" s="439"/>
      <c r="X400" s="439"/>
      <c r="Y400" s="439"/>
      <c r="Z400" s="439"/>
      <c r="AA400" s="439"/>
      <c r="AB400" s="439"/>
      <c r="AC400" s="439"/>
      <c r="AD400" s="439"/>
      <c r="EF400"/>
      <c r="EG400"/>
      <c r="EH400"/>
      <c r="EI400"/>
      <c r="EJ400"/>
      <c r="EK400"/>
      <c r="EL400"/>
      <c r="EM400"/>
      <c r="EN400"/>
      <c r="EO400"/>
      <c r="EP400"/>
      <c r="EQ400"/>
      <c r="ER400"/>
      <c r="ES400"/>
      <c r="ET400"/>
      <c r="EU400"/>
    </row>
    <row r="401" spans="1:151" ht="15" customHeight="1">
      <c r="A401" s="25"/>
      <c r="B401" s="52"/>
      <c r="C401" s="55" t="s">
        <v>5166</v>
      </c>
      <c r="D401" s="817" t="str">
        <f>IF(CNGE_2026_M4_Secc1!D85="","",CNGE_2026_M4_Secc1!D85)</f>
        <v/>
      </c>
      <c r="E401" s="757"/>
      <c r="F401" s="757"/>
      <c r="G401" s="757"/>
      <c r="H401" s="757"/>
      <c r="I401" s="757"/>
      <c r="J401" s="757"/>
      <c r="K401" s="757"/>
      <c r="L401" s="757"/>
      <c r="M401" s="757"/>
      <c r="N401" s="758"/>
      <c r="O401" s="439"/>
      <c r="P401" s="439"/>
      <c r="Q401" s="439"/>
      <c r="R401" s="439"/>
      <c r="S401" s="439"/>
      <c r="T401" s="439"/>
      <c r="U401" s="439"/>
      <c r="V401" s="439"/>
      <c r="W401" s="439"/>
      <c r="X401" s="439"/>
      <c r="Y401" s="439"/>
      <c r="Z401" s="439"/>
      <c r="AA401" s="439"/>
      <c r="AB401" s="439"/>
      <c r="AC401" s="439"/>
      <c r="AD401" s="439"/>
      <c r="AJ401" s="485" t="s">
        <v>5826</v>
      </c>
      <c r="AK401" s="486" t="s">
        <v>5827</v>
      </c>
      <c r="AL401" s="487" t="s">
        <v>5828</v>
      </c>
      <c r="EF401"/>
      <c r="EG401"/>
      <c r="EH401"/>
      <c r="EI401"/>
      <c r="EJ401"/>
      <c r="EK401"/>
      <c r="EL401"/>
      <c r="EM401"/>
      <c r="EN401"/>
      <c r="EO401"/>
      <c r="EP401"/>
      <c r="EQ401"/>
      <c r="ER401"/>
      <c r="ES401"/>
      <c r="ET401"/>
      <c r="EU401"/>
    </row>
    <row r="402" spans="1:151" ht="15" customHeight="1">
      <c r="A402" s="25"/>
      <c r="B402" s="52"/>
      <c r="C402" s="55" t="s">
        <v>5168</v>
      </c>
      <c r="D402" s="817" t="str">
        <f>IF(CNGE_2026_M4_Secc1!D86="","",CNGE_2026_M4_Secc1!D86)</f>
        <v/>
      </c>
      <c r="E402" s="757"/>
      <c r="F402" s="757"/>
      <c r="G402" s="757"/>
      <c r="H402" s="757"/>
      <c r="I402" s="757"/>
      <c r="J402" s="757"/>
      <c r="K402" s="757"/>
      <c r="L402" s="757"/>
      <c r="M402" s="757"/>
      <c r="N402" s="758"/>
      <c r="O402" s="439"/>
      <c r="P402" s="439"/>
      <c r="Q402" s="439"/>
      <c r="R402" s="439"/>
      <c r="S402" s="439"/>
      <c r="T402" s="439"/>
      <c r="U402" s="439"/>
      <c r="V402" s="439"/>
      <c r="W402" s="439"/>
      <c r="X402" s="439"/>
      <c r="Y402" s="439"/>
      <c r="Z402" s="439"/>
      <c r="AA402" s="439"/>
      <c r="AB402" s="439"/>
      <c r="AC402" s="439"/>
      <c r="AD402" s="439"/>
      <c r="AJ402" s="1">
        <v>1</v>
      </c>
      <c r="AK402" s="1">
        <f>IF(AO282&gt;0,1,0)</f>
        <v>0</v>
      </c>
      <c r="AL402" s="488" t="str">
        <f>IF(AK402&gt;0,AJ402,"")</f>
        <v/>
      </c>
      <c r="EF402"/>
      <c r="EG402"/>
      <c r="EH402"/>
      <c r="EI402"/>
      <c r="EJ402"/>
      <c r="EK402"/>
      <c r="EL402"/>
      <c r="EM402"/>
      <c r="EN402"/>
      <c r="EO402"/>
      <c r="EP402"/>
      <c r="EQ402"/>
      <c r="ER402"/>
      <c r="ES402"/>
      <c r="ET402"/>
      <c r="EU402"/>
    </row>
    <row r="403" spans="1:151" ht="15" customHeight="1">
      <c r="A403" s="25"/>
      <c r="B403" s="52"/>
      <c r="C403" s="55" t="s">
        <v>5170</v>
      </c>
      <c r="D403" s="817" t="str">
        <f>IF(CNGE_2026_M4_Secc1!D87="","",CNGE_2026_M4_Secc1!D87)</f>
        <v/>
      </c>
      <c r="E403" s="757"/>
      <c r="F403" s="757"/>
      <c r="G403" s="757"/>
      <c r="H403" s="757"/>
      <c r="I403" s="757"/>
      <c r="J403" s="757"/>
      <c r="K403" s="757"/>
      <c r="L403" s="757"/>
      <c r="M403" s="757"/>
      <c r="N403" s="758"/>
      <c r="O403" s="439"/>
      <c r="P403" s="439"/>
      <c r="Q403" s="439"/>
      <c r="R403" s="439"/>
      <c r="S403" s="439"/>
      <c r="T403" s="439"/>
      <c r="U403" s="439"/>
      <c r="V403" s="439"/>
      <c r="W403" s="439"/>
      <c r="X403" s="439"/>
      <c r="Y403" s="439"/>
      <c r="Z403" s="439"/>
      <c r="AA403" s="439"/>
      <c r="AB403" s="439"/>
      <c r="AC403" s="439"/>
      <c r="AD403" s="439"/>
      <c r="AJ403" s="1">
        <v>2</v>
      </c>
      <c r="AK403" s="1">
        <f>IF(BN280&gt;0,1,0)</f>
        <v>0</v>
      </c>
      <c r="AL403" s="488" t="str">
        <f t="shared" ref="AL403:AL409" si="174">IF(AK403&gt;0,AJ403,"")</f>
        <v/>
      </c>
      <c r="EF403"/>
      <c r="EG403"/>
      <c r="EH403"/>
      <c r="EI403"/>
      <c r="EJ403"/>
      <c r="EK403"/>
      <c r="EL403"/>
      <c r="EM403"/>
      <c r="EN403"/>
      <c r="EO403"/>
      <c r="EP403"/>
      <c r="EQ403"/>
      <c r="ER403"/>
      <c r="ES403"/>
      <c r="ET403"/>
      <c r="EU403"/>
    </row>
    <row r="404" spans="1:151" ht="15" customHeight="1">
      <c r="A404" s="25"/>
      <c r="B404" s="52"/>
      <c r="C404" s="55" t="s">
        <v>5172</v>
      </c>
      <c r="D404" s="817" t="str">
        <f>IF(CNGE_2026_M4_Secc1!D88="","",CNGE_2026_M4_Secc1!D88)</f>
        <v/>
      </c>
      <c r="E404" s="757"/>
      <c r="F404" s="757"/>
      <c r="G404" s="757"/>
      <c r="H404" s="757"/>
      <c r="I404" s="757"/>
      <c r="J404" s="757"/>
      <c r="K404" s="757"/>
      <c r="L404" s="757"/>
      <c r="M404" s="757"/>
      <c r="N404" s="758"/>
      <c r="O404" s="439"/>
      <c r="P404" s="439"/>
      <c r="Q404" s="439"/>
      <c r="R404" s="439"/>
      <c r="S404" s="439"/>
      <c r="T404" s="439"/>
      <c r="U404" s="439"/>
      <c r="V404" s="439"/>
      <c r="W404" s="439"/>
      <c r="X404" s="439"/>
      <c r="Y404" s="439"/>
      <c r="Z404" s="439"/>
      <c r="AA404" s="439"/>
      <c r="AB404" s="439"/>
      <c r="AC404" s="439"/>
      <c r="AD404" s="439"/>
      <c r="AJ404" s="1">
        <v>3</v>
      </c>
      <c r="AK404" s="1">
        <f>IF(BZ226&gt;0,1,0)</f>
        <v>0</v>
      </c>
      <c r="AL404" s="488" t="str">
        <f t="shared" si="174"/>
        <v/>
      </c>
      <c r="EF404"/>
      <c r="EG404"/>
      <c r="EH404"/>
      <c r="EI404"/>
      <c r="EJ404"/>
      <c r="EK404"/>
      <c r="EL404"/>
      <c r="EM404"/>
      <c r="EN404"/>
      <c r="EO404"/>
      <c r="EP404"/>
      <c r="EQ404"/>
      <c r="ER404"/>
      <c r="ES404"/>
      <c r="ET404"/>
      <c r="EU404"/>
    </row>
    <row r="405" spans="1:151" ht="15" customHeight="1">
      <c r="A405" s="25"/>
      <c r="B405" s="52"/>
      <c r="C405" s="55" t="s">
        <v>5174</v>
      </c>
      <c r="D405" s="817" t="str">
        <f>IF(CNGE_2026_M4_Secc1!D89="","",CNGE_2026_M4_Secc1!D89)</f>
        <v/>
      </c>
      <c r="E405" s="757"/>
      <c r="F405" s="757"/>
      <c r="G405" s="757"/>
      <c r="H405" s="757"/>
      <c r="I405" s="757"/>
      <c r="J405" s="757"/>
      <c r="K405" s="757"/>
      <c r="L405" s="757"/>
      <c r="M405" s="757"/>
      <c r="N405" s="758"/>
      <c r="O405" s="439"/>
      <c r="P405" s="439"/>
      <c r="Q405" s="439"/>
      <c r="R405" s="439"/>
      <c r="S405" s="439"/>
      <c r="T405" s="439"/>
      <c r="U405" s="439"/>
      <c r="V405" s="439"/>
      <c r="W405" s="439"/>
      <c r="X405" s="439"/>
      <c r="Y405" s="439"/>
      <c r="Z405" s="439"/>
      <c r="AA405" s="439"/>
      <c r="AB405" s="439"/>
      <c r="AC405" s="439"/>
      <c r="AD405" s="439"/>
      <c r="AJ405" s="1">
        <v>12</v>
      </c>
      <c r="AK405" s="1">
        <f>IF(CM282&gt;0,1,0)</f>
        <v>0</v>
      </c>
      <c r="AL405" s="488" t="str">
        <f t="shared" si="174"/>
        <v/>
      </c>
      <c r="EF405"/>
      <c r="EG405"/>
      <c r="EH405"/>
      <c r="EI405"/>
      <c r="EJ405"/>
      <c r="EK405"/>
      <c r="EL405"/>
      <c r="EM405"/>
      <c r="EN405"/>
      <c r="EO405"/>
      <c r="EP405"/>
      <c r="EQ405"/>
      <c r="ER405"/>
      <c r="ES405"/>
      <c r="ET405"/>
      <c r="EU405"/>
    </row>
    <row r="406" spans="1:151" ht="15" customHeight="1">
      <c r="A406" s="25"/>
      <c r="B406" s="52"/>
      <c r="C406" s="55" t="s">
        <v>5176</v>
      </c>
      <c r="D406" s="817" t="str">
        <f>IF(CNGE_2026_M4_Secc1!D90="","",CNGE_2026_M4_Secc1!D90)</f>
        <v/>
      </c>
      <c r="E406" s="757"/>
      <c r="F406" s="757"/>
      <c r="G406" s="757"/>
      <c r="H406" s="757"/>
      <c r="I406" s="757"/>
      <c r="J406" s="757"/>
      <c r="K406" s="757"/>
      <c r="L406" s="757"/>
      <c r="M406" s="757"/>
      <c r="N406" s="758"/>
      <c r="O406" s="439"/>
      <c r="P406" s="439"/>
      <c r="Q406" s="439"/>
      <c r="R406" s="439"/>
      <c r="S406" s="439"/>
      <c r="T406" s="439"/>
      <c r="U406" s="439"/>
      <c r="V406" s="439"/>
      <c r="W406" s="439"/>
      <c r="X406" s="439"/>
      <c r="Y406" s="439"/>
      <c r="Z406" s="439"/>
      <c r="AA406" s="439"/>
      <c r="AB406" s="439"/>
      <c r="AC406" s="439"/>
      <c r="AD406" s="439"/>
      <c r="AJ406" s="1">
        <v>14</v>
      </c>
      <c r="AK406" s="1">
        <f>IF(CZ282&gt;0,1,0)</f>
        <v>0</v>
      </c>
      <c r="AL406" s="488" t="str">
        <f t="shared" si="174"/>
        <v/>
      </c>
      <c r="EF406"/>
      <c r="EG406"/>
      <c r="EH406"/>
      <c r="EI406"/>
      <c r="EJ406"/>
      <c r="EK406"/>
      <c r="EL406"/>
      <c r="EM406"/>
      <c r="EN406"/>
      <c r="EO406"/>
      <c r="EP406"/>
      <c r="EQ406"/>
      <c r="ER406"/>
      <c r="ES406"/>
      <c r="ET406"/>
      <c r="EU406"/>
    </row>
    <row r="407" spans="1:151" ht="15" customHeight="1">
      <c r="A407" s="25"/>
      <c r="B407" s="52"/>
      <c r="C407" s="55" t="s">
        <v>5178</v>
      </c>
      <c r="D407" s="817" t="str">
        <f>IF(CNGE_2026_M4_Secc1!D91="","",CNGE_2026_M4_Secc1!D91)</f>
        <v/>
      </c>
      <c r="E407" s="757"/>
      <c r="F407" s="757"/>
      <c r="G407" s="757"/>
      <c r="H407" s="757"/>
      <c r="I407" s="757"/>
      <c r="J407" s="757"/>
      <c r="K407" s="757"/>
      <c r="L407" s="757"/>
      <c r="M407" s="757"/>
      <c r="N407" s="758"/>
      <c r="O407" s="439"/>
      <c r="P407" s="439"/>
      <c r="Q407" s="439"/>
      <c r="R407" s="439"/>
      <c r="S407" s="439"/>
      <c r="T407" s="439"/>
      <c r="U407" s="439"/>
      <c r="V407" s="439"/>
      <c r="W407" s="439"/>
      <c r="X407" s="439"/>
      <c r="Y407" s="439"/>
      <c r="Z407" s="439"/>
      <c r="AA407" s="439"/>
      <c r="AB407" s="439"/>
      <c r="AC407" s="439"/>
      <c r="AD407" s="439"/>
      <c r="AJ407" s="1">
        <v>16</v>
      </c>
      <c r="AK407" s="1">
        <f>IF(DM282&gt;0,1,0)</f>
        <v>0</v>
      </c>
      <c r="AL407" s="488" t="str">
        <f t="shared" si="174"/>
        <v/>
      </c>
      <c r="EF407"/>
      <c r="EG407"/>
      <c r="EH407"/>
      <c r="EI407"/>
      <c r="EJ407"/>
      <c r="EK407"/>
      <c r="EL407"/>
      <c r="EM407"/>
      <c r="EN407"/>
      <c r="EO407"/>
      <c r="EP407"/>
      <c r="EQ407"/>
      <c r="ER407"/>
      <c r="ES407"/>
      <c r="ET407"/>
      <c r="EU407"/>
    </row>
    <row r="408" spans="1:151" ht="15" customHeight="1">
      <c r="A408" s="25"/>
      <c r="B408" s="52"/>
      <c r="C408" s="55" t="s">
        <v>5180</v>
      </c>
      <c r="D408" s="817" t="str">
        <f>IF(CNGE_2026_M4_Secc1!D92="","",CNGE_2026_M4_Secc1!D92)</f>
        <v/>
      </c>
      <c r="E408" s="757"/>
      <c r="F408" s="757"/>
      <c r="G408" s="757"/>
      <c r="H408" s="757"/>
      <c r="I408" s="757"/>
      <c r="J408" s="757"/>
      <c r="K408" s="757"/>
      <c r="L408" s="757"/>
      <c r="M408" s="757"/>
      <c r="N408" s="758"/>
      <c r="O408" s="439"/>
      <c r="P408" s="439"/>
      <c r="Q408" s="439"/>
      <c r="R408" s="439"/>
      <c r="S408" s="439"/>
      <c r="T408" s="439"/>
      <c r="U408" s="439"/>
      <c r="V408" s="439"/>
      <c r="W408" s="439"/>
      <c r="X408" s="439"/>
      <c r="Y408" s="439"/>
      <c r="Z408" s="439"/>
      <c r="AA408" s="439"/>
      <c r="AB408" s="439"/>
      <c r="AC408" s="439"/>
      <c r="AD408" s="439"/>
      <c r="AJ408" s="1">
        <v>18</v>
      </c>
      <c r="AK408" s="1">
        <f>IF(DZ282&gt;0,1,0)</f>
        <v>0</v>
      </c>
      <c r="AL408" s="488" t="str">
        <f t="shared" si="174"/>
        <v/>
      </c>
      <c r="EF408"/>
      <c r="EG408"/>
      <c r="EH408"/>
      <c r="EI408"/>
      <c r="EJ408"/>
      <c r="EK408"/>
      <c r="EL408"/>
      <c r="EM408"/>
      <c r="EN408"/>
      <c r="EO408"/>
      <c r="EP408"/>
      <c r="EQ408"/>
      <c r="ER408"/>
      <c r="ES408"/>
      <c r="ET408"/>
      <c r="EU408"/>
    </row>
    <row r="409" spans="1:151" ht="15" customHeight="1">
      <c r="A409" s="25"/>
      <c r="B409" s="52"/>
      <c r="C409" s="55" t="s">
        <v>5182</v>
      </c>
      <c r="D409" s="817" t="str">
        <f>IF(CNGE_2026_M4_Secc1!D93="","",CNGE_2026_M4_Secc1!D93)</f>
        <v/>
      </c>
      <c r="E409" s="757"/>
      <c r="F409" s="757"/>
      <c r="G409" s="757"/>
      <c r="H409" s="757"/>
      <c r="I409" s="757"/>
      <c r="J409" s="757"/>
      <c r="K409" s="757"/>
      <c r="L409" s="757"/>
      <c r="M409" s="757"/>
      <c r="N409" s="758"/>
      <c r="O409" s="439"/>
      <c r="P409" s="439"/>
      <c r="Q409" s="439"/>
      <c r="R409" s="439"/>
      <c r="S409" s="439"/>
      <c r="T409" s="439"/>
      <c r="U409" s="439"/>
      <c r="V409" s="439"/>
      <c r="W409" s="439"/>
      <c r="X409" s="439"/>
      <c r="Y409" s="439"/>
      <c r="Z409" s="439"/>
      <c r="AA409" s="439"/>
      <c r="AB409" s="439"/>
      <c r="AC409" s="439"/>
      <c r="AD409" s="439"/>
      <c r="AJ409" s="1">
        <v>19</v>
      </c>
      <c r="AK409" s="1">
        <f>IF(EB282&gt;0,1,0)</f>
        <v>0</v>
      </c>
      <c r="AL409" s="488" t="str">
        <f t="shared" si="174"/>
        <v/>
      </c>
      <c r="EF409"/>
      <c r="EG409"/>
      <c r="EH409"/>
      <c r="EI409"/>
      <c r="EJ409"/>
      <c r="EK409"/>
      <c r="EL409"/>
      <c r="EM409"/>
      <c r="EN409"/>
      <c r="EO409"/>
      <c r="EP409"/>
      <c r="EQ409"/>
      <c r="ER409"/>
      <c r="ES409"/>
      <c r="ET409"/>
      <c r="EU409"/>
    </row>
    <row r="410" spans="1:151" ht="15" customHeight="1">
      <c r="A410" s="25"/>
      <c r="B410" s="52"/>
      <c r="C410" s="55" t="s">
        <v>5184</v>
      </c>
      <c r="D410" s="817" t="str">
        <f>IF(CNGE_2026_M4_Secc1!D94="","",CNGE_2026_M4_Secc1!D94)</f>
        <v/>
      </c>
      <c r="E410" s="757"/>
      <c r="F410" s="757"/>
      <c r="G410" s="757"/>
      <c r="H410" s="757"/>
      <c r="I410" s="757"/>
      <c r="J410" s="757"/>
      <c r="K410" s="757"/>
      <c r="L410" s="757"/>
      <c r="M410" s="757"/>
      <c r="N410" s="758"/>
      <c r="O410" s="439"/>
      <c r="P410" s="439"/>
      <c r="Q410" s="439"/>
      <c r="R410" s="439"/>
      <c r="S410" s="439"/>
      <c r="T410" s="439"/>
      <c r="U410" s="439"/>
      <c r="V410" s="439"/>
      <c r="W410" s="439"/>
      <c r="X410" s="439"/>
      <c r="Y410" s="439"/>
      <c r="Z410" s="439"/>
      <c r="AA410" s="439"/>
      <c r="AB410" s="439"/>
      <c r="AC410" s="439"/>
      <c r="AD410" s="439"/>
      <c r="AJ410" s="1">
        <v>20</v>
      </c>
      <c r="AK410" s="1">
        <f>IF(EE232&gt;0,1,0)</f>
        <v>0</v>
      </c>
      <c r="AL410" s="488" t="str">
        <f>IF(AK410&gt;0,AJ410,"")</f>
        <v/>
      </c>
      <c r="EF410"/>
      <c r="EG410"/>
      <c r="EH410"/>
      <c r="EI410"/>
      <c r="EJ410"/>
      <c r="EK410"/>
      <c r="EL410"/>
      <c r="EM410"/>
      <c r="EN410"/>
      <c r="EO410"/>
      <c r="EP410"/>
      <c r="EQ410"/>
      <c r="ER410"/>
      <c r="ES410"/>
      <c r="ET410"/>
      <c r="EU410"/>
    </row>
    <row r="411" spans="1:151" ht="15" customHeight="1">
      <c r="A411" s="25"/>
      <c r="B411" s="52"/>
      <c r="C411" s="55" t="s">
        <v>5186</v>
      </c>
      <c r="D411" s="817" t="str">
        <f>IF(CNGE_2026_M4_Secc1!D95="","",CNGE_2026_M4_Secc1!D95)</f>
        <v/>
      </c>
      <c r="E411" s="757"/>
      <c r="F411" s="757"/>
      <c r="G411" s="757"/>
      <c r="H411" s="757"/>
      <c r="I411" s="757"/>
      <c r="J411" s="757"/>
      <c r="K411" s="757"/>
      <c r="L411" s="757"/>
      <c r="M411" s="757"/>
      <c r="N411" s="758"/>
      <c r="O411" s="439"/>
      <c r="P411" s="439"/>
      <c r="Q411" s="439"/>
      <c r="R411" s="439"/>
      <c r="S411" s="439"/>
      <c r="T411" s="439"/>
      <c r="U411" s="439"/>
      <c r="V411" s="439"/>
      <c r="W411" s="439"/>
      <c r="X411" s="439"/>
      <c r="Y411" s="439"/>
      <c r="Z411" s="439"/>
      <c r="AA411" s="439"/>
      <c r="AB411" s="439"/>
      <c r="AC411" s="439"/>
      <c r="AD411" s="439"/>
      <c r="EF411"/>
      <c r="EG411"/>
      <c r="EH411"/>
      <c r="EI411"/>
      <c r="EJ411"/>
      <c r="EK411"/>
      <c r="EL411"/>
      <c r="EM411"/>
      <c r="EN411"/>
      <c r="EO411"/>
      <c r="EP411"/>
      <c r="EQ411"/>
      <c r="ER411"/>
      <c r="ES411"/>
      <c r="ET411"/>
      <c r="EU411"/>
    </row>
    <row r="412" spans="1:151" ht="15" customHeight="1">
      <c r="A412" s="25"/>
      <c r="B412" s="52"/>
      <c r="C412" s="55" t="s">
        <v>5188</v>
      </c>
      <c r="D412" s="817" t="str">
        <f>IF(CNGE_2026_M4_Secc1!D96="","",CNGE_2026_M4_Secc1!D96)</f>
        <v/>
      </c>
      <c r="E412" s="757"/>
      <c r="F412" s="757"/>
      <c r="G412" s="757"/>
      <c r="H412" s="757"/>
      <c r="I412" s="757"/>
      <c r="J412" s="757"/>
      <c r="K412" s="757"/>
      <c r="L412" s="757"/>
      <c r="M412" s="757"/>
      <c r="N412" s="758"/>
      <c r="O412" s="439"/>
      <c r="P412" s="439"/>
      <c r="Q412" s="439"/>
      <c r="R412" s="439"/>
      <c r="S412" s="439"/>
      <c r="T412" s="439"/>
      <c r="U412" s="439"/>
      <c r="V412" s="439"/>
      <c r="W412" s="439"/>
      <c r="X412" s="439"/>
      <c r="Y412" s="439"/>
      <c r="Z412" s="439"/>
      <c r="AA412" s="439"/>
      <c r="AB412" s="439"/>
      <c r="AC412" s="439"/>
      <c r="AD412" s="439"/>
      <c r="AJ412" s="1083" t="str">
        <f>IF(OR(AK402&gt;0,AK403&gt;0,AK404&gt;0,AK405&gt;0,AK406&gt;0,AK407&gt;0,AK408&gt;0,AK409&gt;0,AK410&gt;0),_xlfn.CONCAT("Alerta: debe de proporcionar una justificación de acuerdo a lo establecido en la(s) instrucción(es): ",_xlfn.TEXTJOIN(",",TRUE,AL402:AL410)),"")</f>
        <v/>
      </c>
      <c r="AK412" s="1083"/>
      <c r="AL412" s="1083"/>
      <c r="AM412" s="1083"/>
      <c r="AN412" s="1083"/>
      <c r="AO412" s="1083"/>
      <c r="AP412" s="1083"/>
      <c r="AQ412" s="1083"/>
      <c r="EF412"/>
      <c r="EG412"/>
      <c r="EH412"/>
      <c r="EI412"/>
      <c r="EJ412"/>
      <c r="EK412"/>
      <c r="EL412"/>
      <c r="EM412"/>
      <c r="EN412"/>
      <c r="EO412"/>
      <c r="EP412"/>
      <c r="EQ412"/>
      <c r="ER412"/>
      <c r="ES412"/>
      <c r="ET412"/>
      <c r="EU412"/>
    </row>
    <row r="413" spans="1:151" ht="15" customHeight="1">
      <c r="A413" s="25"/>
      <c r="B413" s="52"/>
      <c r="C413" s="55" t="s">
        <v>5190</v>
      </c>
      <c r="D413" s="817" t="str">
        <f>IF(CNGE_2026_M4_Secc1!D97="","",CNGE_2026_M4_Secc1!D97)</f>
        <v/>
      </c>
      <c r="E413" s="757"/>
      <c r="F413" s="757"/>
      <c r="G413" s="757"/>
      <c r="H413" s="757"/>
      <c r="I413" s="757"/>
      <c r="J413" s="757"/>
      <c r="K413" s="757"/>
      <c r="L413" s="757"/>
      <c r="M413" s="757"/>
      <c r="N413" s="758"/>
      <c r="O413" s="439"/>
      <c r="P413" s="439"/>
      <c r="Q413" s="439"/>
      <c r="R413" s="439"/>
      <c r="S413" s="439"/>
      <c r="T413" s="439"/>
      <c r="U413" s="439"/>
      <c r="V413" s="439"/>
      <c r="W413" s="439"/>
      <c r="X413" s="439"/>
      <c r="Y413" s="439"/>
      <c r="Z413" s="439"/>
      <c r="AA413" s="439"/>
      <c r="AB413" s="439"/>
      <c r="AC413" s="439"/>
      <c r="AD413" s="439"/>
      <c r="EF413"/>
      <c r="EG413"/>
      <c r="EH413"/>
      <c r="EI413"/>
      <c r="EJ413"/>
      <c r="EK413"/>
      <c r="EL413"/>
      <c r="EM413"/>
      <c r="EN413"/>
      <c r="EO413"/>
      <c r="EP413"/>
      <c r="EQ413"/>
      <c r="ER413"/>
      <c r="ES413"/>
      <c r="ET413"/>
      <c r="EU413"/>
    </row>
    <row r="414" spans="1:151" ht="15" customHeight="1">
      <c r="A414" s="25"/>
      <c r="B414" s="52"/>
      <c r="C414" s="55" t="s">
        <v>5192</v>
      </c>
      <c r="D414" s="817" t="str">
        <f>IF(CNGE_2026_M4_Secc1!D98="","",CNGE_2026_M4_Secc1!D98)</f>
        <v/>
      </c>
      <c r="E414" s="757"/>
      <c r="F414" s="757"/>
      <c r="G414" s="757"/>
      <c r="H414" s="757"/>
      <c r="I414" s="757"/>
      <c r="J414" s="757"/>
      <c r="K414" s="757"/>
      <c r="L414" s="757"/>
      <c r="M414" s="757"/>
      <c r="N414" s="758"/>
      <c r="O414" s="439"/>
      <c r="P414" s="439"/>
      <c r="Q414" s="439"/>
      <c r="R414" s="439"/>
      <c r="S414" s="439"/>
      <c r="T414" s="439"/>
      <c r="U414" s="439"/>
      <c r="V414" s="439"/>
      <c r="W414" s="439"/>
      <c r="X414" s="439"/>
      <c r="Y414" s="439"/>
      <c r="Z414" s="439"/>
      <c r="AA414" s="439"/>
      <c r="AB414" s="439"/>
      <c r="AC414" s="439"/>
      <c r="AD414" s="439"/>
      <c r="EF414"/>
      <c r="EG414"/>
      <c r="EH414"/>
      <c r="EI414"/>
      <c r="EJ414"/>
      <c r="EK414"/>
      <c r="EL414"/>
      <c r="EM414"/>
      <c r="EN414"/>
      <c r="EO414"/>
      <c r="EP414"/>
      <c r="EQ414"/>
      <c r="ER414"/>
      <c r="ES414"/>
      <c r="ET414"/>
      <c r="EU414"/>
    </row>
    <row r="415" spans="1:151" ht="15" customHeight="1">
      <c r="A415" s="25"/>
      <c r="B415" s="52"/>
      <c r="C415" s="55" t="s">
        <v>5194</v>
      </c>
      <c r="D415" s="817" t="str">
        <f>IF(CNGE_2026_M4_Secc1!D99="","",CNGE_2026_M4_Secc1!D99)</f>
        <v/>
      </c>
      <c r="E415" s="757"/>
      <c r="F415" s="757"/>
      <c r="G415" s="757"/>
      <c r="H415" s="757"/>
      <c r="I415" s="757"/>
      <c r="J415" s="757"/>
      <c r="K415" s="757"/>
      <c r="L415" s="757"/>
      <c r="M415" s="757"/>
      <c r="N415" s="758"/>
      <c r="O415" s="439"/>
      <c r="P415" s="439"/>
      <c r="Q415" s="439"/>
      <c r="R415" s="439"/>
      <c r="S415" s="439"/>
      <c r="T415" s="439"/>
      <c r="U415" s="439"/>
      <c r="V415" s="439"/>
      <c r="W415" s="439"/>
      <c r="X415" s="439"/>
      <c r="Y415" s="439"/>
      <c r="Z415" s="439"/>
      <c r="AA415" s="439"/>
      <c r="AB415" s="439"/>
      <c r="AC415" s="439"/>
      <c r="AD415" s="439"/>
      <c r="EF415"/>
      <c r="EG415"/>
      <c r="EH415"/>
      <c r="EI415"/>
      <c r="EJ415"/>
      <c r="EK415"/>
      <c r="EL415"/>
      <c r="EM415"/>
      <c r="EN415"/>
      <c r="EO415"/>
      <c r="EP415"/>
      <c r="EQ415"/>
      <c r="ER415"/>
      <c r="ES415"/>
      <c r="ET415"/>
      <c r="EU415"/>
    </row>
    <row r="416" spans="1:151" ht="15" customHeight="1">
      <c r="A416" s="25"/>
      <c r="B416" s="52"/>
      <c r="C416" s="55" t="s">
        <v>5196</v>
      </c>
      <c r="D416" s="817" t="str">
        <f>IF(CNGE_2026_M4_Secc1!D100="","",CNGE_2026_M4_Secc1!D100)</f>
        <v/>
      </c>
      <c r="E416" s="757"/>
      <c r="F416" s="757"/>
      <c r="G416" s="757"/>
      <c r="H416" s="757"/>
      <c r="I416" s="757"/>
      <c r="J416" s="757"/>
      <c r="K416" s="757"/>
      <c r="L416" s="757"/>
      <c r="M416" s="757"/>
      <c r="N416" s="758"/>
      <c r="O416" s="439"/>
      <c r="P416" s="439"/>
      <c r="Q416" s="439"/>
      <c r="R416" s="439"/>
      <c r="S416" s="439"/>
      <c r="T416" s="439"/>
      <c r="U416" s="439"/>
      <c r="V416" s="439"/>
      <c r="W416" s="439"/>
      <c r="X416" s="439"/>
      <c r="Y416" s="439"/>
      <c r="Z416" s="439"/>
      <c r="AA416" s="439"/>
      <c r="AB416" s="439"/>
      <c r="AC416" s="439"/>
      <c r="AD416" s="439"/>
      <c r="EF416"/>
      <c r="EG416"/>
      <c r="EH416"/>
      <c r="EI416"/>
      <c r="EJ416"/>
      <c r="EK416"/>
      <c r="EL416"/>
      <c r="EM416"/>
      <c r="EN416"/>
      <c r="EO416"/>
      <c r="EP416"/>
      <c r="EQ416"/>
      <c r="ER416"/>
      <c r="ES416"/>
      <c r="ET416"/>
      <c r="EU416"/>
    </row>
    <row r="417" spans="1:151" ht="15" customHeight="1">
      <c r="A417" s="25"/>
      <c r="B417" s="52"/>
      <c r="C417" s="55" t="s">
        <v>5198</v>
      </c>
      <c r="D417" s="817" t="str">
        <f>IF(CNGE_2026_M4_Secc1!D101="","",CNGE_2026_M4_Secc1!D101)</f>
        <v/>
      </c>
      <c r="E417" s="757"/>
      <c r="F417" s="757"/>
      <c r="G417" s="757"/>
      <c r="H417" s="757"/>
      <c r="I417" s="757"/>
      <c r="J417" s="757"/>
      <c r="K417" s="757"/>
      <c r="L417" s="757"/>
      <c r="M417" s="757"/>
      <c r="N417" s="758"/>
      <c r="O417" s="439"/>
      <c r="P417" s="439"/>
      <c r="Q417" s="439"/>
      <c r="R417" s="439"/>
      <c r="S417" s="439"/>
      <c r="T417" s="439"/>
      <c r="U417" s="439"/>
      <c r="V417" s="439"/>
      <c r="W417" s="439"/>
      <c r="X417" s="439"/>
      <c r="Y417" s="439"/>
      <c r="Z417" s="439"/>
      <c r="AA417" s="439"/>
      <c r="AB417" s="439"/>
      <c r="AC417" s="439"/>
      <c r="AD417" s="439"/>
      <c r="EF417"/>
      <c r="EG417"/>
      <c r="EH417"/>
      <c r="EI417"/>
      <c r="EJ417"/>
      <c r="EK417"/>
      <c r="EL417"/>
      <c r="EM417"/>
      <c r="EN417"/>
      <c r="EO417"/>
      <c r="EP417"/>
      <c r="EQ417"/>
      <c r="ER417"/>
      <c r="ES417"/>
      <c r="ET417"/>
      <c r="EU417"/>
    </row>
    <row r="418" spans="1:151" ht="15" customHeight="1">
      <c r="A418" s="25"/>
      <c r="B418" s="52"/>
      <c r="C418" s="55" t="s">
        <v>5200</v>
      </c>
      <c r="D418" s="817" t="str">
        <f>IF(CNGE_2026_M4_Secc1!D102="","",CNGE_2026_M4_Secc1!D102)</f>
        <v/>
      </c>
      <c r="E418" s="757"/>
      <c r="F418" s="757"/>
      <c r="G418" s="757"/>
      <c r="H418" s="757"/>
      <c r="I418" s="757"/>
      <c r="J418" s="757"/>
      <c r="K418" s="757"/>
      <c r="L418" s="757"/>
      <c r="M418" s="757"/>
      <c r="N418" s="758"/>
      <c r="O418" s="439"/>
      <c r="P418" s="439"/>
      <c r="Q418" s="439"/>
      <c r="R418" s="439"/>
      <c r="S418" s="439"/>
      <c r="T418" s="439"/>
      <c r="U418" s="439"/>
      <c r="V418" s="439"/>
      <c r="W418" s="439"/>
      <c r="X418" s="439"/>
      <c r="Y418" s="439"/>
      <c r="Z418" s="439"/>
      <c r="AA418" s="439"/>
      <c r="AB418" s="439"/>
      <c r="AC418" s="439"/>
      <c r="AD418" s="439"/>
      <c r="EF418"/>
      <c r="EG418"/>
      <c r="EH418"/>
      <c r="EI418"/>
      <c r="EJ418"/>
      <c r="EK418"/>
      <c r="EL418"/>
      <c r="EM418"/>
      <c r="EN418"/>
      <c r="EO418"/>
      <c r="EP418"/>
      <c r="EQ418"/>
      <c r="ER418"/>
      <c r="ES418"/>
      <c r="ET418"/>
      <c r="EU418"/>
    </row>
    <row r="419" spans="1:151" customFormat="1" ht="24" customHeight="1">
      <c r="C419" s="55" t="s">
        <v>5370</v>
      </c>
      <c r="D419" s="918" t="s">
        <v>6004</v>
      </c>
      <c r="E419" s="919"/>
      <c r="F419" s="919"/>
      <c r="G419" s="919"/>
      <c r="H419" s="919"/>
      <c r="I419" s="919"/>
      <c r="J419" s="919"/>
      <c r="K419" s="919"/>
      <c r="L419" s="919"/>
      <c r="M419" s="919"/>
      <c r="N419" s="920"/>
      <c r="O419" s="683"/>
      <c r="P419" s="683"/>
      <c r="Q419" s="683"/>
      <c r="R419" s="683"/>
      <c r="S419" s="683"/>
      <c r="T419" s="683"/>
      <c r="U419" s="683"/>
      <c r="V419" s="683"/>
      <c r="W419" s="683"/>
      <c r="X419" s="683"/>
      <c r="Y419" s="683"/>
      <c r="Z419" s="683"/>
      <c r="AA419" s="683"/>
      <c r="AB419" s="683"/>
      <c r="AC419" s="683"/>
      <c r="AD419" s="683"/>
    </row>
    <row r="420" spans="1:151" ht="15" customHeight="1">
      <c r="A420" s="25"/>
      <c r="B420" s="52"/>
      <c r="C420" s="61"/>
      <c r="D420" s="11"/>
      <c r="E420" s="11"/>
      <c r="F420" s="11"/>
      <c r="G420" s="11"/>
      <c r="H420" s="11"/>
      <c r="I420" s="11"/>
      <c r="J420" s="11"/>
      <c r="K420" s="11"/>
      <c r="L420" s="11"/>
      <c r="M420" s="11"/>
      <c r="N420" s="11"/>
      <c r="O420" s="69">
        <f>IF(AND(SUM(O358:O419)=0,COUNTIF(O358:O419,"NS")&gt;0),"NS",IF(AND(SUM(O358:O419)=0,COUNTIF(O358:O419,0)&gt;0),0,IF(AND(SUM(O358:O419)=0,COUNTIF(O358:O419,"NA")&gt;0),"NA",SUM(O358:O419))))</f>
        <v>0</v>
      </c>
      <c r="P420" s="69">
        <f t="shared" ref="P420:AC420" si="175">IF(AND(SUM(P358:P419)=0,COUNTIF(P358:P419,"NS")&gt;0),"NS",IF(AND(SUM(P358:P419)=0,COUNTIF(P358:P419,0)&gt;0),0,IF(AND(SUM(P358:P419)=0,COUNTIF(P358:P419,"NA")&gt;0),"NA",SUM(P358:P419))))</f>
        <v>0</v>
      </c>
      <c r="Q420" s="69">
        <f t="shared" si="175"/>
        <v>0</v>
      </c>
      <c r="R420" s="69">
        <f t="shared" si="175"/>
        <v>0</v>
      </c>
      <c r="S420" s="69">
        <f t="shared" si="175"/>
        <v>0</v>
      </c>
      <c r="T420" s="69">
        <f t="shared" si="175"/>
        <v>0</v>
      </c>
      <c r="U420" s="69">
        <f t="shared" si="175"/>
        <v>0</v>
      </c>
      <c r="V420" s="69">
        <f t="shared" si="175"/>
        <v>0</v>
      </c>
      <c r="W420" s="69">
        <f t="shared" si="175"/>
        <v>0</v>
      </c>
      <c r="X420" s="69">
        <f t="shared" si="175"/>
        <v>0</v>
      </c>
      <c r="Y420" s="69">
        <f t="shared" si="175"/>
        <v>0</v>
      </c>
      <c r="Z420" s="69">
        <f t="shared" si="175"/>
        <v>0</v>
      </c>
      <c r="AA420" s="69">
        <f t="shared" si="175"/>
        <v>0</v>
      </c>
      <c r="AB420" s="69">
        <f t="shared" si="175"/>
        <v>0</v>
      </c>
      <c r="AC420" s="69">
        <f t="shared" si="175"/>
        <v>0</v>
      </c>
      <c r="AD420" s="69">
        <f>IF(AND(SUM(AD358:AD419)=0,COUNTIF(AD358:AD419,"NS")&gt;0),"NS",IF(AND(SUM(AD358:AD419)=0,COUNTIF(AD358:AD419,0)&gt;0),0,IF(AND(SUM(AD358:AD419)=0,COUNTIF(AD358:AD419,"NA")&gt;0),"NA",SUM(AD358:AD419))))</f>
        <v>0</v>
      </c>
      <c r="EI420"/>
      <c r="EJ420"/>
      <c r="EK420"/>
      <c r="EL420"/>
      <c r="EM420"/>
      <c r="EN420"/>
      <c r="EO420"/>
      <c r="EP420"/>
      <c r="EQ420"/>
      <c r="ER420"/>
      <c r="ES420"/>
      <c r="ET420"/>
      <c r="EU420"/>
    </row>
    <row r="421" spans="1:151" ht="15" customHeight="1">
      <c r="A421" s="25"/>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EF421"/>
      <c r="EG421"/>
    </row>
    <row r="422" spans="1:151" ht="24" customHeight="1">
      <c r="A422" s="25"/>
      <c r="B422" s="52"/>
      <c r="C422" s="848" t="s">
        <v>5219</v>
      </c>
      <c r="D422" s="708"/>
      <c r="E422" s="708"/>
      <c r="F422" s="708"/>
      <c r="G422" s="708"/>
      <c r="H422" s="708"/>
      <c r="I422" s="708"/>
      <c r="J422" s="708"/>
      <c r="K422" s="708"/>
      <c r="L422" s="708"/>
      <c r="M422" s="708"/>
      <c r="N422" s="708"/>
      <c r="O422" s="708"/>
      <c r="P422" s="708"/>
      <c r="Q422" s="708"/>
      <c r="R422" s="708"/>
      <c r="S422" s="708"/>
      <c r="T422" s="708"/>
      <c r="U422" s="708"/>
      <c r="V422" s="708"/>
      <c r="W422" s="708"/>
      <c r="X422" s="708"/>
      <c r="Y422" s="708"/>
      <c r="Z422" s="708"/>
      <c r="AA422" s="708"/>
      <c r="AB422" s="708"/>
      <c r="AC422" s="708"/>
      <c r="AD422" s="708"/>
    </row>
    <row r="423" spans="1:151" ht="60" customHeight="1">
      <c r="A423" s="25"/>
      <c r="B423" s="52"/>
      <c r="C423" s="842"/>
      <c r="D423" s="759"/>
      <c r="E423" s="759"/>
      <c r="F423" s="759"/>
      <c r="G423" s="759"/>
      <c r="H423" s="759"/>
      <c r="I423" s="759"/>
      <c r="J423" s="759"/>
      <c r="K423" s="759"/>
      <c r="L423" s="759"/>
      <c r="M423" s="759"/>
      <c r="N423" s="759"/>
      <c r="O423" s="759"/>
      <c r="P423" s="759"/>
      <c r="Q423" s="759"/>
      <c r="R423" s="759"/>
      <c r="S423" s="759"/>
      <c r="T423" s="759"/>
      <c r="U423" s="759"/>
      <c r="V423" s="759"/>
      <c r="W423" s="759"/>
      <c r="X423" s="759"/>
      <c r="Y423" s="759"/>
      <c r="Z423" s="759"/>
      <c r="AA423" s="759"/>
      <c r="AB423" s="759"/>
      <c r="AC423" s="759"/>
      <c r="AD423" s="838"/>
    </row>
    <row r="424" spans="1:151" ht="15" customHeight="1">
      <c r="A424" s="25"/>
      <c r="B424" s="1048" t="str">
        <f>AJ282</f>
        <v/>
      </c>
      <c r="C424" s="1048"/>
      <c r="D424" s="1048"/>
      <c r="E424" s="1048"/>
      <c r="F424" s="1048"/>
      <c r="G424" s="1048"/>
      <c r="H424" s="1048"/>
      <c r="I424" s="1048"/>
      <c r="J424" s="1048"/>
      <c r="K424" s="1048"/>
      <c r="L424" s="1048"/>
      <c r="M424" s="1048"/>
      <c r="N424" s="1048"/>
      <c r="O424" s="1048"/>
      <c r="P424" s="1048"/>
      <c r="Q424" s="1048"/>
      <c r="R424" s="1048"/>
      <c r="S424" s="1048"/>
      <c r="T424" s="1048"/>
      <c r="U424" s="1048"/>
      <c r="V424" s="1048"/>
      <c r="W424" s="1048"/>
      <c r="X424" s="1048"/>
      <c r="Y424" s="1048"/>
      <c r="Z424" s="1048"/>
      <c r="AA424" s="1048"/>
      <c r="AB424" s="1048"/>
      <c r="AC424" s="1048"/>
      <c r="AD424" s="1048"/>
      <c r="AE424" s="1048"/>
    </row>
    <row r="425" spans="1:151" ht="15" customHeight="1">
      <c r="A425" s="25"/>
      <c r="B425" s="1066" t="str">
        <f>IF(SUM(COUNTIF(K220:AD281,"NS"),COUNTIF(O289:AD350,"NS"),COUNTIF(O358:AD419,"NS"))&lt;&gt;0,"Alerta: debido a que cuenta con registros NS, debe proporcionar una justificación en el area de comentarios al final de la pregunta","")</f>
        <v/>
      </c>
      <c r="C425" s="1066"/>
      <c r="D425" s="1066"/>
      <c r="E425" s="1066"/>
      <c r="F425" s="1066"/>
      <c r="G425" s="1066"/>
      <c r="H425" s="1066"/>
      <c r="I425" s="1066"/>
      <c r="J425" s="1066"/>
      <c r="K425" s="1066"/>
      <c r="L425" s="1066"/>
      <c r="M425" s="1066"/>
      <c r="N425" s="1066"/>
      <c r="O425" s="1066"/>
      <c r="P425" s="1066"/>
      <c r="Q425" s="1066"/>
      <c r="R425" s="1066"/>
      <c r="S425" s="1066"/>
      <c r="T425" s="1066"/>
      <c r="U425" s="1066"/>
      <c r="V425" s="1066"/>
      <c r="W425" s="1066"/>
      <c r="X425" s="1066"/>
      <c r="Y425" s="1066"/>
      <c r="Z425" s="1066"/>
      <c r="AA425" s="1066"/>
      <c r="AB425" s="1066"/>
      <c r="AC425" s="1066"/>
      <c r="AD425" s="1066"/>
      <c r="AE425" s="1066"/>
    </row>
    <row r="426" spans="1:151" ht="15" customHeight="1">
      <c r="A426" s="25"/>
      <c r="B426" s="845" t="str">
        <f>IF(AN282&gt;0,"Revise la información capturada, ya que tiene datos ingresados en celdas que están sombreadas","")</f>
        <v/>
      </c>
      <c r="C426" s="845"/>
      <c r="D426" s="845"/>
      <c r="E426" s="845"/>
      <c r="F426" s="845"/>
      <c r="G426" s="845"/>
      <c r="H426" s="845"/>
      <c r="I426" s="845"/>
      <c r="J426" s="845"/>
      <c r="K426" s="845"/>
      <c r="L426" s="845"/>
      <c r="M426" s="845"/>
      <c r="N426" s="845"/>
      <c r="O426" s="845"/>
      <c r="P426" s="845"/>
      <c r="Q426" s="845"/>
      <c r="R426" s="845"/>
      <c r="S426" s="845"/>
      <c r="T426" s="845"/>
      <c r="U426" s="845"/>
      <c r="V426" s="845"/>
      <c r="W426" s="845"/>
      <c r="X426" s="845"/>
      <c r="Y426" s="845"/>
      <c r="Z426" s="845"/>
      <c r="AA426" s="845"/>
      <c r="AB426" s="845"/>
      <c r="AC426" s="845"/>
      <c r="AD426" s="845"/>
      <c r="AE426" s="845"/>
    </row>
    <row r="427" spans="1:151" ht="15" customHeight="1">
      <c r="A427" s="25"/>
      <c r="B427" s="845" t="str">
        <f>IF(CA282&gt;0,"Favor de revisar la instrucción 11, debido a que no se cumplen con los criterios mencionados",IF(CN282&gt;0,"Favor de revisar la instrucción 13, debido a que no se cumplen con los criterios mencionados",IF(DA282&gt;0,"Favor de revisar la instrucción 15, debido a que no se cumplen con los criterios mencionados",IF(DN282&gt;0,"Favor de revisar la instrucción 17, debido a que no se cumplen con los criterios mencionados",""))))</f>
        <v/>
      </c>
      <c r="C427" s="845"/>
      <c r="D427" s="845"/>
      <c r="E427" s="845"/>
      <c r="F427" s="845"/>
      <c r="G427" s="845"/>
      <c r="H427" s="845"/>
      <c r="I427" s="845"/>
      <c r="J427" s="845"/>
      <c r="K427" s="845"/>
      <c r="L427" s="845"/>
      <c r="M427" s="845"/>
      <c r="N427" s="845"/>
      <c r="O427" s="845"/>
      <c r="P427" s="845"/>
      <c r="Q427" s="845"/>
      <c r="R427" s="845"/>
      <c r="S427" s="845"/>
      <c r="T427" s="845"/>
      <c r="U427" s="845"/>
      <c r="V427" s="845"/>
      <c r="W427" s="845"/>
      <c r="X427" s="845"/>
      <c r="Y427" s="845"/>
      <c r="Z427" s="845"/>
      <c r="AA427" s="845"/>
      <c r="AB427" s="845"/>
      <c r="AC427" s="845"/>
      <c r="AD427" s="845"/>
      <c r="AE427" s="845"/>
    </row>
    <row r="428" spans="1:151" ht="15" customHeight="1">
      <c r="A428" s="25"/>
      <c r="B428" s="1009" t="str">
        <f>AJ412</f>
        <v/>
      </c>
      <c r="C428" s="1009"/>
      <c r="D428" s="1009"/>
      <c r="E428" s="1009"/>
      <c r="F428" s="1009"/>
      <c r="G428" s="1009"/>
      <c r="H428" s="1009"/>
      <c r="I428" s="1009"/>
      <c r="J428" s="1009"/>
      <c r="K428" s="1009"/>
      <c r="L428" s="1009"/>
      <c r="M428" s="1009"/>
      <c r="N428" s="1009"/>
      <c r="O428" s="1009"/>
      <c r="P428" s="1009"/>
      <c r="Q428" s="1009"/>
      <c r="R428" s="1009"/>
      <c r="S428" s="1009"/>
      <c r="T428" s="1009"/>
      <c r="U428" s="1009"/>
      <c r="V428" s="1009"/>
      <c r="W428" s="1009"/>
      <c r="X428" s="1009"/>
      <c r="Y428" s="1009"/>
      <c r="Z428" s="1009"/>
      <c r="AA428" s="1009"/>
      <c r="AB428" s="1009"/>
      <c r="AC428" s="1009"/>
      <c r="AD428" s="1009"/>
      <c r="AE428" s="1009"/>
    </row>
    <row r="429" spans="1:151" ht="15" customHeight="1">
      <c r="A429" s="25"/>
      <c r="B429" s="868"/>
      <c r="C429" s="868"/>
      <c r="D429" s="868"/>
      <c r="E429" s="868"/>
      <c r="F429" s="868"/>
      <c r="G429" s="868"/>
      <c r="H429" s="868"/>
      <c r="I429" s="868"/>
      <c r="J429" s="868"/>
      <c r="K429" s="868"/>
      <c r="L429" s="868"/>
      <c r="M429" s="868"/>
      <c r="N429" s="868"/>
      <c r="O429" s="868"/>
      <c r="P429" s="868"/>
      <c r="Q429" s="868"/>
      <c r="R429" s="868"/>
      <c r="S429" s="868"/>
      <c r="T429" s="868"/>
      <c r="U429" s="868"/>
      <c r="V429" s="868"/>
      <c r="W429" s="868"/>
      <c r="X429" s="868"/>
      <c r="Y429" s="868"/>
      <c r="Z429" s="868"/>
      <c r="AA429" s="868"/>
      <c r="AB429" s="868"/>
      <c r="AC429" s="868"/>
      <c r="AD429" s="868"/>
      <c r="AE429" s="868"/>
    </row>
    <row r="430" spans="1:151" ht="36" customHeight="1">
      <c r="A430" s="36" t="s">
        <v>6550</v>
      </c>
      <c r="B430" s="880" t="s">
        <v>6551</v>
      </c>
      <c r="C430" s="708"/>
      <c r="D430" s="708"/>
      <c r="E430" s="708"/>
      <c r="F430" s="708"/>
      <c r="G430" s="708"/>
      <c r="H430" s="708"/>
      <c r="I430" s="708"/>
      <c r="J430" s="708"/>
      <c r="K430" s="708"/>
      <c r="L430" s="708"/>
      <c r="M430" s="708"/>
      <c r="N430" s="708"/>
      <c r="O430" s="708"/>
      <c r="P430" s="708"/>
      <c r="Q430" s="708"/>
      <c r="R430" s="708"/>
      <c r="S430" s="708"/>
      <c r="T430" s="708"/>
      <c r="U430" s="708"/>
      <c r="V430" s="708"/>
      <c r="W430" s="708"/>
      <c r="X430" s="708"/>
      <c r="Y430" s="708"/>
      <c r="Z430" s="708"/>
      <c r="AA430" s="708"/>
      <c r="AB430" s="708"/>
      <c r="AC430" s="708"/>
      <c r="AD430" s="708"/>
    </row>
    <row r="431" spans="1:151" ht="24" customHeight="1">
      <c r="B431" s="64"/>
      <c r="C431" s="848" t="s">
        <v>6223</v>
      </c>
      <c r="D431" s="708"/>
      <c r="E431" s="708"/>
      <c r="F431" s="708"/>
      <c r="G431" s="708"/>
      <c r="H431" s="708"/>
      <c r="I431" s="708"/>
      <c r="J431" s="708"/>
      <c r="K431" s="708"/>
      <c r="L431" s="708"/>
      <c r="M431" s="708"/>
      <c r="N431" s="708"/>
      <c r="O431" s="708"/>
      <c r="P431" s="708"/>
      <c r="Q431" s="708"/>
      <c r="R431" s="708"/>
      <c r="S431" s="708"/>
      <c r="T431" s="708"/>
      <c r="U431" s="708"/>
      <c r="V431" s="708"/>
      <c r="W431" s="708"/>
      <c r="X431" s="708"/>
      <c r="Y431" s="708"/>
      <c r="Z431" s="708"/>
      <c r="AA431" s="708"/>
      <c r="AB431" s="708"/>
      <c r="AC431" s="708"/>
      <c r="AD431" s="708"/>
    </row>
    <row r="432" spans="1:151" ht="24" customHeight="1">
      <c r="B432" s="64"/>
      <c r="C432" s="848" t="s">
        <v>6224</v>
      </c>
      <c r="D432" s="708"/>
      <c r="E432" s="708"/>
      <c r="F432" s="708"/>
      <c r="G432" s="708"/>
      <c r="H432" s="708"/>
      <c r="I432" s="708"/>
      <c r="J432" s="708"/>
      <c r="K432" s="708"/>
      <c r="L432" s="708"/>
      <c r="M432" s="708"/>
      <c r="N432" s="708"/>
      <c r="O432" s="708"/>
      <c r="P432" s="708"/>
      <c r="Q432" s="708"/>
      <c r="R432" s="708"/>
      <c r="S432" s="708"/>
      <c r="T432" s="708"/>
      <c r="U432" s="708"/>
      <c r="V432" s="708"/>
      <c r="W432" s="708"/>
      <c r="X432" s="708"/>
      <c r="Y432" s="708"/>
      <c r="Z432" s="708"/>
      <c r="AA432" s="708"/>
      <c r="AB432" s="708"/>
      <c r="AC432" s="708"/>
      <c r="AD432" s="708"/>
    </row>
    <row r="433" spans="1:50" ht="48" customHeight="1">
      <c r="B433" s="64"/>
      <c r="C433" s="848" t="s">
        <v>6552</v>
      </c>
      <c r="D433" s="708"/>
      <c r="E433" s="708"/>
      <c r="F433" s="708"/>
      <c r="G433" s="708"/>
      <c r="H433" s="708"/>
      <c r="I433" s="708"/>
      <c r="J433" s="708"/>
      <c r="K433" s="708"/>
      <c r="L433" s="708"/>
      <c r="M433" s="708"/>
      <c r="N433" s="708"/>
      <c r="O433" s="708"/>
      <c r="P433" s="708"/>
      <c r="Q433" s="708"/>
      <c r="R433" s="708"/>
      <c r="S433" s="708"/>
      <c r="T433" s="708"/>
      <c r="U433" s="708"/>
      <c r="V433" s="708"/>
      <c r="W433" s="708"/>
      <c r="X433" s="708"/>
      <c r="Y433" s="708"/>
      <c r="Z433" s="708"/>
      <c r="AA433" s="708"/>
      <c r="AB433" s="708"/>
      <c r="AC433" s="708"/>
      <c r="AD433" s="708"/>
    </row>
    <row r="434" spans="1:50" ht="48" customHeight="1">
      <c r="B434" s="64"/>
      <c r="C434" s="848" t="s">
        <v>6553</v>
      </c>
      <c r="D434" s="708"/>
      <c r="E434" s="708"/>
      <c r="F434" s="708"/>
      <c r="G434" s="708"/>
      <c r="H434" s="708"/>
      <c r="I434" s="708"/>
      <c r="J434" s="708"/>
      <c r="K434" s="708"/>
      <c r="L434" s="708"/>
      <c r="M434" s="708"/>
      <c r="N434" s="708"/>
      <c r="O434" s="708"/>
      <c r="P434" s="708"/>
      <c r="Q434" s="708"/>
      <c r="R434" s="708"/>
      <c r="S434" s="708"/>
      <c r="T434" s="708"/>
      <c r="U434" s="708"/>
      <c r="V434" s="708"/>
      <c r="W434" s="708"/>
      <c r="X434" s="708"/>
      <c r="Y434" s="708"/>
      <c r="Z434" s="708"/>
      <c r="AA434" s="708"/>
      <c r="AB434" s="708"/>
      <c r="AC434" s="708"/>
      <c r="AD434" s="708"/>
    </row>
    <row r="435" spans="1:50" ht="24" customHeight="1">
      <c r="B435" s="64"/>
      <c r="C435" s="853" t="s">
        <v>6227</v>
      </c>
      <c r="D435" s="708"/>
      <c r="E435" s="708"/>
      <c r="F435" s="708"/>
      <c r="G435" s="708"/>
      <c r="H435" s="708"/>
      <c r="I435" s="708"/>
      <c r="J435" s="708"/>
      <c r="K435" s="708"/>
      <c r="L435" s="708"/>
      <c r="M435" s="708"/>
      <c r="N435" s="708"/>
      <c r="O435" s="708"/>
      <c r="P435" s="708"/>
      <c r="Q435" s="708"/>
      <c r="R435" s="708"/>
      <c r="S435" s="708"/>
      <c r="T435" s="708"/>
      <c r="U435" s="708"/>
      <c r="V435" s="708"/>
      <c r="W435" s="708"/>
      <c r="X435" s="708"/>
      <c r="Y435" s="708"/>
      <c r="Z435" s="708"/>
      <c r="AA435" s="708"/>
      <c r="AB435" s="708"/>
      <c r="AC435" s="708"/>
      <c r="AD435" s="708"/>
    </row>
    <row r="436" spans="1:50" ht="36" customHeight="1">
      <c r="B436" s="64"/>
      <c r="C436" s="853" t="s">
        <v>6228</v>
      </c>
      <c r="D436" s="708"/>
      <c r="E436" s="708"/>
      <c r="F436" s="708"/>
      <c r="G436" s="708"/>
      <c r="H436" s="708"/>
      <c r="I436" s="708"/>
      <c r="J436" s="708"/>
      <c r="K436" s="708"/>
      <c r="L436" s="708"/>
      <c r="M436" s="708"/>
      <c r="N436" s="708"/>
      <c r="O436" s="708"/>
      <c r="P436" s="708"/>
      <c r="Q436" s="708"/>
      <c r="R436" s="708"/>
      <c r="S436" s="708"/>
      <c r="T436" s="708"/>
      <c r="U436" s="708"/>
      <c r="V436" s="708"/>
      <c r="W436" s="708"/>
      <c r="X436" s="708"/>
      <c r="Y436" s="708"/>
      <c r="Z436" s="708"/>
      <c r="AA436" s="708"/>
      <c r="AB436" s="708"/>
      <c r="AC436" s="708"/>
      <c r="AD436" s="708"/>
    </row>
    <row r="437" spans="1:50" ht="24" customHeight="1">
      <c r="B437" s="64"/>
      <c r="C437" s="853" t="s">
        <v>6229</v>
      </c>
      <c r="D437" s="708"/>
      <c r="E437" s="708"/>
      <c r="F437" s="708"/>
      <c r="G437" s="708"/>
      <c r="H437" s="708"/>
      <c r="I437" s="708"/>
      <c r="J437" s="708"/>
      <c r="K437" s="708"/>
      <c r="L437" s="708"/>
      <c r="M437" s="708"/>
      <c r="N437" s="708"/>
      <c r="O437" s="708"/>
      <c r="P437" s="708"/>
      <c r="Q437" s="708"/>
      <c r="R437" s="708"/>
      <c r="S437" s="708"/>
      <c r="T437" s="708"/>
      <c r="U437" s="708"/>
      <c r="V437" s="708"/>
      <c r="W437" s="708"/>
      <c r="X437" s="708"/>
      <c r="Y437" s="708"/>
      <c r="Z437" s="708"/>
      <c r="AA437" s="708"/>
      <c r="AB437" s="708"/>
      <c r="AC437" s="708"/>
      <c r="AD437" s="708"/>
    </row>
    <row r="438" spans="1:50" ht="36" customHeight="1">
      <c r="B438" s="64"/>
      <c r="C438" s="853" t="s">
        <v>6230</v>
      </c>
      <c r="D438" s="708"/>
      <c r="E438" s="708"/>
      <c r="F438" s="708"/>
      <c r="G438" s="708"/>
      <c r="H438" s="708"/>
      <c r="I438" s="708"/>
      <c r="J438" s="708"/>
      <c r="K438" s="708"/>
      <c r="L438" s="708"/>
      <c r="M438" s="708"/>
      <c r="N438" s="708"/>
      <c r="O438" s="708"/>
      <c r="P438" s="708"/>
      <c r="Q438" s="708"/>
      <c r="R438" s="708"/>
      <c r="S438" s="708"/>
      <c r="T438" s="708"/>
      <c r="U438" s="708"/>
      <c r="V438" s="708"/>
      <c r="W438" s="708"/>
      <c r="X438" s="708"/>
      <c r="Y438" s="708"/>
      <c r="Z438" s="708"/>
      <c r="AA438" s="708"/>
      <c r="AB438" s="708"/>
      <c r="AC438" s="708"/>
      <c r="AD438" s="708"/>
    </row>
    <row r="439" spans="1:50" ht="36" customHeight="1">
      <c r="B439" s="64"/>
      <c r="C439" s="853" t="s">
        <v>6554</v>
      </c>
      <c r="D439" s="708"/>
      <c r="E439" s="708"/>
      <c r="F439" s="708"/>
      <c r="G439" s="708"/>
      <c r="H439" s="708"/>
      <c r="I439" s="708"/>
      <c r="J439" s="708"/>
      <c r="K439" s="708"/>
      <c r="L439" s="708"/>
      <c r="M439" s="708"/>
      <c r="N439" s="708"/>
      <c r="O439" s="708"/>
      <c r="P439" s="708"/>
      <c r="Q439" s="708"/>
      <c r="R439" s="708"/>
      <c r="S439" s="708"/>
      <c r="T439" s="708"/>
      <c r="U439" s="708"/>
      <c r="V439" s="708"/>
      <c r="W439" s="708"/>
      <c r="X439" s="708"/>
      <c r="Y439" s="708"/>
      <c r="Z439" s="708"/>
      <c r="AA439" s="708"/>
      <c r="AB439" s="708"/>
      <c r="AC439" s="708"/>
      <c r="AD439" s="708"/>
    </row>
    <row r="440" spans="1:50" ht="36" customHeight="1">
      <c r="B440" s="64"/>
      <c r="C440" s="853" t="s">
        <v>6555</v>
      </c>
      <c r="D440" s="708"/>
      <c r="E440" s="708"/>
      <c r="F440" s="708"/>
      <c r="G440" s="708"/>
      <c r="H440" s="708"/>
      <c r="I440" s="708"/>
      <c r="J440" s="708"/>
      <c r="K440" s="708"/>
      <c r="L440" s="708"/>
      <c r="M440" s="708"/>
      <c r="N440" s="708"/>
      <c r="O440" s="708"/>
      <c r="P440" s="708"/>
      <c r="Q440" s="708"/>
      <c r="R440" s="708"/>
      <c r="S440" s="708"/>
      <c r="T440" s="708"/>
      <c r="U440" s="708"/>
      <c r="V440" s="708"/>
      <c r="W440" s="708"/>
      <c r="X440" s="708"/>
      <c r="Y440" s="708"/>
      <c r="Z440" s="708"/>
      <c r="AA440" s="708"/>
      <c r="AB440" s="708"/>
      <c r="AC440" s="708"/>
      <c r="AD440" s="708"/>
    </row>
    <row r="441" spans="1:50" ht="15" customHeight="1">
      <c r="B441" s="64"/>
      <c r="C441" s="64"/>
      <c r="D441" s="64"/>
      <c r="E441" s="64"/>
      <c r="F441" s="64"/>
      <c r="G441" s="64"/>
      <c r="H441" s="64"/>
      <c r="I441" s="64"/>
      <c r="J441" s="64"/>
      <c r="K441" s="64"/>
      <c r="L441" s="64"/>
      <c r="M441" s="64"/>
      <c r="N441" s="64"/>
      <c r="O441" s="64"/>
      <c r="P441" s="64"/>
      <c r="Q441" s="64"/>
      <c r="R441" s="64"/>
      <c r="S441" s="64"/>
      <c r="T441" s="64"/>
      <c r="U441" s="64"/>
      <c r="V441" s="64"/>
      <c r="W441" s="64"/>
      <c r="X441" s="64"/>
      <c r="Y441" s="64"/>
      <c r="Z441" s="64"/>
      <c r="AA441" s="64"/>
      <c r="AB441" s="64"/>
      <c r="AC441" s="64"/>
      <c r="AD441" s="64"/>
    </row>
    <row r="442" spans="1:50" ht="15" customHeight="1">
      <c r="B442" s="64"/>
      <c r="C442" s="21" t="s">
        <v>6556</v>
      </c>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row>
    <row r="443" spans="1:50" ht="15" customHeight="1">
      <c r="B443" s="64"/>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row>
    <row r="444" spans="1:50" ht="15" customHeight="1">
      <c r="B444" s="64"/>
      <c r="C444" s="723" t="s">
        <v>6557</v>
      </c>
      <c r="D444" s="757"/>
      <c r="E444" s="757"/>
      <c r="F444" s="757"/>
      <c r="G444" s="757"/>
      <c r="H444" s="757"/>
      <c r="I444" s="757"/>
      <c r="J444" s="757"/>
      <c r="K444" s="757"/>
      <c r="L444" s="757"/>
      <c r="M444" s="757"/>
      <c r="N444" s="757"/>
      <c r="O444" s="757"/>
      <c r="P444" s="757"/>
      <c r="Q444" s="757"/>
      <c r="R444" s="757"/>
      <c r="S444" s="757"/>
      <c r="T444" s="757"/>
      <c r="U444" s="757"/>
      <c r="V444" s="757"/>
      <c r="W444" s="757"/>
      <c r="X444" s="757"/>
      <c r="Y444" s="757"/>
      <c r="Z444" s="757"/>
      <c r="AA444" s="757"/>
      <c r="AB444" s="757"/>
      <c r="AC444" s="757"/>
      <c r="AD444" s="758"/>
    </row>
    <row r="445" spans="1:50" ht="15" customHeight="1">
      <c r="B445" s="64"/>
      <c r="C445" s="756" t="s">
        <v>5098</v>
      </c>
      <c r="D445" s="757"/>
      <c r="E445" s="757"/>
      <c r="F445" s="757"/>
      <c r="G445" s="757"/>
      <c r="H445" s="757"/>
      <c r="I445" s="757"/>
      <c r="J445" s="757"/>
      <c r="K445" s="757"/>
      <c r="L445" s="757"/>
      <c r="M445" s="757"/>
      <c r="N445" s="757"/>
      <c r="O445" s="757"/>
      <c r="P445" s="758"/>
      <c r="Q445" s="756" t="s">
        <v>5099</v>
      </c>
      <c r="R445" s="757"/>
      <c r="S445" s="757"/>
      <c r="T445" s="757"/>
      <c r="U445" s="757"/>
      <c r="V445" s="757"/>
      <c r="W445" s="757"/>
      <c r="X445" s="757"/>
      <c r="Y445" s="757"/>
      <c r="Z445" s="757"/>
      <c r="AA445" s="757"/>
      <c r="AB445" s="757"/>
      <c r="AC445" s="757"/>
      <c r="AD445" s="758"/>
      <c r="AO445" s="1082" t="s">
        <v>6235</v>
      </c>
      <c r="AP445" s="1088" t="s">
        <v>6236</v>
      </c>
      <c r="AQ445" s="1082" t="s">
        <v>6237</v>
      </c>
      <c r="AT445" s="1081" t="s">
        <v>6238</v>
      </c>
      <c r="AU445" s="1082" t="s">
        <v>6239</v>
      </c>
      <c r="AX445" s="490" t="s">
        <v>6240</v>
      </c>
    </row>
    <row r="446" spans="1:50" ht="24" customHeight="1">
      <c r="B446" s="64"/>
      <c r="C446" s="756" t="s">
        <v>6156</v>
      </c>
      <c r="D446" s="757"/>
      <c r="E446" s="757"/>
      <c r="F446" s="757"/>
      <c r="G446" s="757"/>
      <c r="H446" s="757"/>
      <c r="I446" s="758"/>
      <c r="J446" s="756" t="s">
        <v>5812</v>
      </c>
      <c r="K446" s="757"/>
      <c r="L446" s="757"/>
      <c r="M446" s="757"/>
      <c r="N446" s="757"/>
      <c r="O446" s="757"/>
      <c r="P446" s="758"/>
      <c r="Q446" s="756" t="s">
        <v>6241</v>
      </c>
      <c r="R446" s="757"/>
      <c r="S446" s="757"/>
      <c r="T446" s="757"/>
      <c r="U446" s="757"/>
      <c r="V446" s="757"/>
      <c r="W446" s="758"/>
      <c r="X446" s="756" t="s">
        <v>5810</v>
      </c>
      <c r="Y446" s="757"/>
      <c r="Z446" s="757"/>
      <c r="AA446" s="757"/>
      <c r="AB446" s="757"/>
      <c r="AC446" s="757"/>
      <c r="AD446" s="758"/>
      <c r="AF446" t="s">
        <v>5090</v>
      </c>
      <c r="AG446" s="52" t="s">
        <v>6242</v>
      </c>
      <c r="AH446" s="52" t="s">
        <v>6243</v>
      </c>
      <c r="AI446" s="52" t="s">
        <v>6244</v>
      </c>
      <c r="AJ446" s="52" t="s">
        <v>6244</v>
      </c>
      <c r="AK446" s="52"/>
      <c r="AL446" s="52" t="s">
        <v>6245</v>
      </c>
      <c r="AM446" s="52" t="s">
        <v>6217</v>
      </c>
      <c r="AN446" s="52" t="s">
        <v>6246</v>
      </c>
      <c r="AO446" s="1082"/>
      <c r="AP446" s="1088"/>
      <c r="AQ446" s="1082"/>
      <c r="AT446" s="1081"/>
      <c r="AU446" s="1082"/>
      <c r="AX446" s="490"/>
    </row>
    <row r="447" spans="1:50" ht="15" customHeight="1">
      <c r="B447" s="64"/>
      <c r="C447" s="839"/>
      <c r="D447" s="840"/>
      <c r="E447" s="840"/>
      <c r="F447" s="840"/>
      <c r="G447" s="840"/>
      <c r="H447" s="840"/>
      <c r="I447" s="841"/>
      <c r="J447" s="839"/>
      <c r="K447" s="840"/>
      <c r="L447" s="840"/>
      <c r="M447" s="840"/>
      <c r="N447" s="840"/>
      <c r="O447" s="840"/>
      <c r="P447" s="841"/>
      <c r="Q447" s="839"/>
      <c r="R447" s="840"/>
      <c r="S447" s="840"/>
      <c r="T447" s="840"/>
      <c r="U447" s="840"/>
      <c r="V447" s="840"/>
      <c r="W447" s="841"/>
      <c r="X447" s="839"/>
      <c r="Y447" s="840"/>
      <c r="Z447" s="840"/>
      <c r="AA447" s="840"/>
      <c r="AB447" s="840"/>
      <c r="AC447" s="840"/>
      <c r="AD447" s="841"/>
      <c r="AF447" s="443">
        <f>IF(AG449&gt;0,IF(COUNTA(C447:AD447)&gt;=(4-AH449),0,1),0)</f>
        <v>0</v>
      </c>
      <c r="AG447" s="27">
        <f>IF(OR(P351=0,P351="NS",P351="NA"),0,1)</f>
        <v>0</v>
      </c>
      <c r="AH447" s="27">
        <f>IF(OR(P351=0,P351="NS",P351="NA"),2,AK447)</f>
        <v>2</v>
      </c>
      <c r="AI447" s="27">
        <f>IF(OR(S174=0,S174="NS",S174="NA"),1,0)</f>
        <v>1</v>
      </c>
      <c r="AJ447" s="27">
        <f>IF(OR(Y174=0,Y174="NS",Y174="NA"),1,0)</f>
        <v>1</v>
      </c>
      <c r="AK447" s="467">
        <f>SUM(AI447:AJ447)</f>
        <v>2</v>
      </c>
      <c r="AL447" s="1">
        <f>IF(OR(P351=0,P351="NS",P351="NA"),IF(COUNTA(C447:P447)=0,0,1),0)</f>
        <v>0</v>
      </c>
      <c r="AM447" s="1">
        <f>IF(OR(S174=0,S174="NS",S174="NA"),IF(COUNTA(C447)=0,0,1),0)</f>
        <v>0</v>
      </c>
      <c r="AN447" s="1">
        <f>IF(OR(Y174=0,Y174="NS",Y174="NA"),IF(COUNTA(J447)=0,0,1),0)</f>
        <v>0</v>
      </c>
      <c r="AO447" s="466">
        <f>IF(AND(C447="NS",J447="NS",P351="NS"),0,IF(AND(C447="NA",J447="NA",P351="NA"),0,IF(SUM(C447:P447)=P351,0,1)))</f>
        <v>0</v>
      </c>
      <c r="AP447" s="466">
        <f>IF(AND(Q447="NS",X447="NS",T351="NS"),0,IF(AND(Q447="NA",X447="NA",T351="NA"),0,IF(SUM(Q447:AD447)=T351,0,1)))</f>
        <v>0</v>
      </c>
      <c r="AQ447" cm="1">
        <f t="array" ref="AQ447">IF(OR(AT447={"NS","NA"},M174={"NS","NA"}),0,IF(AT447&gt;=M174,0,1))</f>
        <v>0</v>
      </c>
      <c r="AR447" cm="1">
        <f t="array" ref="AR447">IF(OR(C447={"NS","NA"},S174={"NS","NA"}),0,IF(C447&gt;=S174,0,1))</f>
        <v>0</v>
      </c>
      <c r="AS447" cm="1">
        <f t="array" ref="AS447">IF(OR(J447={"NS","NA"},Y174={"NS","NA"}),0,IF(J447&gt;=Y174,0,1))</f>
        <v>0</v>
      </c>
      <c r="AT447" s="1">
        <f>IF(AND(SUM(C447:P447)=0,COUNTIF(C447:P447,"NS")&gt;0),"NS",IF(AND(SUM(C447:P447)=0,COUNTIF(C447:P447,0)&gt;0),0,IF(AND(SUM(C447:P447)=0,COUNTIF(C447:P447,"NA")&gt;0),"NA",SUM(C447:P447))))</f>
        <v>0</v>
      </c>
      <c r="AU447" cm="1">
        <f t="array" ref="AU447">IF(OR(AX447={"NS","NA"},M175={"NS","NA"}),0,IF(AX447&gt;=M175,0,1))</f>
        <v>0</v>
      </c>
      <c r="AV447" cm="1">
        <f t="array" ref="AV447">IF(OR(Q447={"NS","NA"},S175={"NS","NA"}),0,IF(Q447&gt;=S175,0,1))</f>
        <v>0</v>
      </c>
      <c r="AW447" cm="1">
        <f t="array" ref="AW447">IF(OR(X447={"NS","NA"},Y175={"NS","NA"}),0,IF(X447&gt;=Y175,0,1))</f>
        <v>0</v>
      </c>
      <c r="AX447" s="1">
        <f>IF(AND(SUM(Q447:AD447)=0,COUNTIF(Q447:AD447,"NS")&gt;0),"NS",IF(AND(SUM(Q447:AD447)=0,COUNTIF(Q447:AD447,0)&gt;0),0,IF(AND(SUM(Q447:AD447)=0,COUNTIF(Q447:AD447,"NA")&gt;0),"NA",SUM(Q447:AD447))))</f>
        <v>0</v>
      </c>
    </row>
    <row r="448" spans="1:50" ht="15" customHeight="1">
      <c r="A448" s="25"/>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27"/>
      <c r="AG448" s="27">
        <f>IF(OR(T351=0,T351="NS",T351="NA"),0,1)</f>
        <v>0</v>
      </c>
      <c r="AH448" s="27">
        <f>IF(OR(T351=0,T351="NS",T351="NA"),2,AK448)</f>
        <v>2</v>
      </c>
      <c r="AI448" s="27">
        <f>IF(OR(S175=0,S175="NS",S175="NA"),1,0)</f>
        <v>1</v>
      </c>
      <c r="AJ448" s="27">
        <f>IF(OR(Y175=0,Y175="NS",Y175="NA"),1,0)</f>
        <v>1</v>
      </c>
      <c r="AK448" s="467">
        <f>SUM(AI448:AJ448)</f>
        <v>2</v>
      </c>
      <c r="AL448" s="1">
        <f>IF(OR(T351=0,T351="NS",T351="NA"),IF(COUNTA(Q447:AD447)=0,0,1),0)</f>
        <v>0</v>
      </c>
      <c r="AM448" s="1">
        <f>IF(OR(S175=0,S175="NS",S175="NA"),IF(COUNTA(Q447)=0,0,1),0)</f>
        <v>0</v>
      </c>
      <c r="AN448" s="1">
        <f>IF(OR(Y175=0,Y175="NS",Y175="NA"),IF(COUNTA(X447)=0,0,1),0)</f>
        <v>0</v>
      </c>
      <c r="AS448" s="466">
        <f>SUM(AQ447:AS447)</f>
        <v>0</v>
      </c>
      <c r="AW448" s="466">
        <f>SUM(AU447:AW447)</f>
        <v>0</v>
      </c>
    </row>
    <row r="449" spans="1:48" ht="24" customHeight="1">
      <c r="A449" s="25"/>
      <c r="B449" s="52"/>
      <c r="C449" s="1016" t="s">
        <v>5219</v>
      </c>
      <c r="D449" s="782"/>
      <c r="E449" s="782"/>
      <c r="F449" s="782"/>
      <c r="G449" s="782"/>
      <c r="H449" s="782"/>
      <c r="I449" s="782"/>
      <c r="J449" s="782"/>
      <c r="K449" s="782"/>
      <c r="L449" s="782"/>
      <c r="M449" s="782"/>
      <c r="N449" s="782"/>
      <c r="O449" s="782"/>
      <c r="P449" s="782"/>
      <c r="Q449" s="782"/>
      <c r="R449" s="782"/>
      <c r="S449" s="782"/>
      <c r="T449" s="782"/>
      <c r="U449" s="782"/>
      <c r="V449" s="782"/>
      <c r="W449" s="782"/>
      <c r="X449" s="782"/>
      <c r="Y449" s="782"/>
      <c r="Z449" s="782"/>
      <c r="AA449" s="782"/>
      <c r="AB449" s="782"/>
      <c r="AC449" s="782"/>
      <c r="AD449" s="782"/>
      <c r="AF449" s="27"/>
      <c r="AG449" s="467">
        <f>SUM(AG447:AG448)</f>
        <v>0</v>
      </c>
      <c r="AH449" s="467">
        <f>SUM(AH447:AH448)</f>
        <v>4</v>
      </c>
      <c r="AI449" s="27"/>
      <c r="AJ449" s="27"/>
      <c r="AK449" s="27"/>
      <c r="AL449" s="465">
        <f>SUM(AL447:AL448)</f>
        <v>0</v>
      </c>
      <c r="AM449" s="465">
        <f>SUM(AM447:AM448)</f>
        <v>0</v>
      </c>
      <c r="AN449" s="465">
        <f>SUM(AN447:AN448)</f>
        <v>0</v>
      </c>
    </row>
    <row r="450" spans="1:48" ht="60" customHeight="1">
      <c r="A450" s="25"/>
      <c r="B450" s="52"/>
      <c r="C450" s="842"/>
      <c r="D450" s="759"/>
      <c r="E450" s="759"/>
      <c r="F450" s="759"/>
      <c r="G450" s="759"/>
      <c r="H450" s="759"/>
      <c r="I450" s="759"/>
      <c r="J450" s="759"/>
      <c r="K450" s="759"/>
      <c r="L450" s="759"/>
      <c r="M450" s="759"/>
      <c r="N450" s="759"/>
      <c r="O450" s="759"/>
      <c r="P450" s="759"/>
      <c r="Q450" s="759"/>
      <c r="R450" s="759"/>
      <c r="S450" s="759"/>
      <c r="T450" s="759"/>
      <c r="U450" s="759"/>
      <c r="V450" s="759"/>
      <c r="W450" s="759"/>
      <c r="X450" s="759"/>
      <c r="Y450" s="759"/>
      <c r="Z450" s="759"/>
      <c r="AA450" s="759"/>
      <c r="AB450" s="759"/>
      <c r="AC450" s="759"/>
      <c r="AD450" s="838"/>
    </row>
    <row r="451" spans="1:48" ht="15" customHeight="1">
      <c r="A451" s="25"/>
      <c r="B451" s="1060" t="str">
        <f>IF(AF447=0,"","Favor de ingresar toda la información requerida en la pregunta")</f>
        <v/>
      </c>
      <c r="C451" s="1060"/>
      <c r="D451" s="1060"/>
      <c r="E451" s="1060"/>
      <c r="F451" s="1060"/>
      <c r="G451" s="1060"/>
      <c r="H451" s="1060"/>
      <c r="I451" s="1060"/>
      <c r="J451" s="1060"/>
      <c r="K451" s="1060"/>
      <c r="L451" s="1060"/>
      <c r="M451" s="1060"/>
      <c r="N451" s="1060"/>
      <c r="O451" s="1060"/>
      <c r="P451" s="1060"/>
      <c r="Q451" s="1060"/>
      <c r="R451" s="1060"/>
      <c r="S451" s="1060"/>
      <c r="T451" s="1060"/>
      <c r="U451" s="1060"/>
      <c r="V451" s="1060"/>
      <c r="W451" s="1060"/>
      <c r="X451" s="1060"/>
      <c r="Y451" s="1060"/>
      <c r="Z451" s="1060"/>
      <c r="AA451" s="1060"/>
      <c r="AB451" s="1060"/>
      <c r="AC451" s="1060"/>
      <c r="AD451" s="1060"/>
      <c r="AE451" s="1060"/>
      <c r="AO451" s="485" t="s">
        <v>5826</v>
      </c>
      <c r="AP451" s="486" t="s">
        <v>5827</v>
      </c>
      <c r="AQ451" s="487" t="s">
        <v>5828</v>
      </c>
    </row>
    <row r="452" spans="1:48" ht="15" customHeight="1">
      <c r="A452" s="25"/>
      <c r="B452" s="888" t="str">
        <f>IF(SUM(COUNTIF(C447:AD447,"NS"))&lt;&gt;0,"Alerta: debido a que cuenta con registros NS, debe proporcionar una justificación en el area de comentarios al final de la pregunta","")</f>
        <v/>
      </c>
      <c r="C452" s="708"/>
      <c r="D452" s="708"/>
      <c r="E452" s="708"/>
      <c r="F452" s="708"/>
      <c r="G452" s="708"/>
      <c r="H452" s="708"/>
      <c r="I452" s="708"/>
      <c r="J452" s="708"/>
      <c r="K452" s="708"/>
      <c r="L452" s="708"/>
      <c r="M452" s="708"/>
      <c r="N452" s="708"/>
      <c r="O452" s="708"/>
      <c r="P452" s="708"/>
      <c r="Q452" s="708"/>
      <c r="R452" s="708"/>
      <c r="S452" s="708"/>
      <c r="T452" s="708"/>
      <c r="U452" s="708"/>
      <c r="V452" s="708"/>
      <c r="W452" s="708"/>
      <c r="X452" s="708"/>
      <c r="Y452" s="708"/>
      <c r="Z452" s="708"/>
      <c r="AA452" s="708"/>
      <c r="AB452" s="708"/>
      <c r="AC452" s="708"/>
      <c r="AD452" s="708"/>
      <c r="AE452" s="733"/>
      <c r="AO452" s="1">
        <v>3</v>
      </c>
      <c r="AP452" s="1">
        <f>IF(AM449&gt;0,1,0)</f>
        <v>0</v>
      </c>
      <c r="AQ452" s="488" t="str">
        <f>IF(AP452&gt;0,AO452,"")</f>
        <v/>
      </c>
    </row>
    <row r="453" spans="1:48" ht="15" customHeight="1">
      <c r="A453" s="25"/>
      <c r="B453" s="868" t="str">
        <f>IF(AL449&gt;0,"Revise la información capturada, ya que tiene datos ingresados en celdas que están sombreadas","")</f>
        <v/>
      </c>
      <c r="C453" s="868"/>
      <c r="D453" s="868"/>
      <c r="E453" s="868"/>
      <c r="F453" s="868"/>
      <c r="G453" s="868"/>
      <c r="H453" s="868"/>
      <c r="I453" s="868"/>
      <c r="J453" s="868"/>
      <c r="K453" s="868"/>
      <c r="L453" s="868"/>
      <c r="M453" s="868"/>
      <c r="N453" s="868"/>
      <c r="O453" s="868"/>
      <c r="P453" s="868"/>
      <c r="Q453" s="868"/>
      <c r="R453" s="868"/>
      <c r="S453" s="868"/>
      <c r="T453" s="868"/>
      <c r="U453" s="868"/>
      <c r="V453" s="868"/>
      <c r="W453" s="868"/>
      <c r="X453" s="868"/>
      <c r="Y453" s="868"/>
      <c r="Z453" s="868"/>
      <c r="AA453" s="868"/>
      <c r="AB453" s="868"/>
      <c r="AC453" s="868"/>
      <c r="AD453" s="868"/>
      <c r="AE453" s="868"/>
      <c r="AO453" s="1">
        <v>4</v>
      </c>
      <c r="AP453" s="1">
        <f>IF(AN449&gt;0,1,0)</f>
        <v>0</v>
      </c>
      <c r="AQ453" s="488" t="str">
        <f>IF(AP453&gt;0,AO453,"")</f>
        <v/>
      </c>
    </row>
    <row r="454" spans="1:48" ht="15" customHeight="1">
      <c r="A454" s="25"/>
      <c r="B454" s="845" t="str">
        <f>IF(AO447&gt;0,"Favor de revisar la instrucción 5, debido a que no se cumplen con los criterios mencionados",IF(AP447&gt;0,"Favor de revisar la instrucción 6, debido a que no se cumplen con los criterios mencionados",""))</f>
        <v/>
      </c>
      <c r="C454" s="845"/>
      <c r="D454" s="845"/>
      <c r="E454" s="845"/>
      <c r="F454" s="845"/>
      <c r="G454" s="845"/>
      <c r="H454" s="845"/>
      <c r="I454" s="845"/>
      <c r="J454" s="845"/>
      <c r="K454" s="845"/>
      <c r="L454" s="845"/>
      <c r="M454" s="845"/>
      <c r="N454" s="845"/>
      <c r="O454" s="845"/>
      <c r="P454" s="845"/>
      <c r="Q454" s="845"/>
      <c r="R454" s="845"/>
      <c r="S454" s="845"/>
      <c r="T454" s="845"/>
      <c r="U454" s="845"/>
      <c r="V454" s="845"/>
      <c r="W454" s="845"/>
      <c r="X454" s="845"/>
      <c r="Y454" s="845"/>
      <c r="Z454" s="845"/>
      <c r="AA454" s="845"/>
      <c r="AB454" s="845"/>
      <c r="AC454" s="845"/>
      <c r="AD454" s="845"/>
      <c r="AE454" s="845"/>
      <c r="AO454" s="1">
        <v>9</v>
      </c>
      <c r="AP454" s="1">
        <f>IF(AS448&gt;0,1,0)</f>
        <v>0</v>
      </c>
      <c r="AQ454" s="488" t="str">
        <f>IF(AP454&gt;0,AO454,"")</f>
        <v/>
      </c>
    </row>
    <row r="455" spans="1:48" ht="15" customHeight="1">
      <c r="A455" s="25"/>
      <c r="B455" s="1009" t="str">
        <f>AO457</f>
        <v/>
      </c>
      <c r="C455" s="1009"/>
      <c r="D455" s="1009"/>
      <c r="E455" s="1009"/>
      <c r="F455" s="1009"/>
      <c r="G455" s="1009"/>
      <c r="H455" s="1009"/>
      <c r="I455" s="1009"/>
      <c r="J455" s="1009"/>
      <c r="K455" s="1009"/>
      <c r="L455" s="1009"/>
      <c r="M455" s="1009"/>
      <c r="N455" s="1009"/>
      <c r="O455" s="1009"/>
      <c r="P455" s="1009"/>
      <c r="Q455" s="1009"/>
      <c r="R455" s="1009"/>
      <c r="S455" s="1009"/>
      <c r="T455" s="1009"/>
      <c r="U455" s="1009"/>
      <c r="V455" s="1009"/>
      <c r="W455" s="1009"/>
      <c r="X455" s="1009"/>
      <c r="Y455" s="1009"/>
      <c r="Z455" s="1009"/>
      <c r="AA455" s="1009"/>
      <c r="AB455" s="1009"/>
      <c r="AC455" s="1009"/>
      <c r="AD455" s="1009"/>
      <c r="AE455" s="1009"/>
      <c r="AO455" s="1">
        <v>10</v>
      </c>
      <c r="AP455" s="1">
        <f>IF(AW448&gt;0,1,0)</f>
        <v>0</v>
      </c>
      <c r="AQ455" s="488" t="str">
        <f>IF(AP455&gt;0,AO455,"")</f>
        <v/>
      </c>
    </row>
    <row r="456" spans="1:48" ht="15" customHeight="1">
      <c r="A456" s="25"/>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Q456" s="488"/>
    </row>
    <row r="457" spans="1:48" ht="15" customHeight="1">
      <c r="A457" s="25"/>
      <c r="B457" s="27"/>
      <c r="C457" s="21" t="s">
        <v>6558</v>
      </c>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O457" s="1083" t="str">
        <f>IF(OR(AP452&gt;0,AP453&gt;0,AP454&gt;0,AP455&gt;0),_xlfn.CONCAT("Alerta: debe de proporcionar una justificación de acuerdo a lo establecido en la(s) instrucción(es): ",_xlfn.TEXTJOIN(",",TRUE,AQ452:AQ455)),"")</f>
        <v/>
      </c>
      <c r="AP457" s="1083"/>
      <c r="AQ457" s="1083"/>
      <c r="AR457" s="1083"/>
      <c r="AS457" s="1083"/>
      <c r="AT457" s="1083"/>
      <c r="AU457" s="1083"/>
      <c r="AV457" s="1083"/>
    </row>
    <row r="458" spans="1:48" ht="15" customHeight="1">
      <c r="A458" s="25"/>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Q458" s="488"/>
    </row>
    <row r="459" spans="1:48" ht="15" customHeight="1">
      <c r="A459" s="25"/>
      <c r="B459" s="27"/>
      <c r="C459" s="723" t="s">
        <v>6559</v>
      </c>
      <c r="D459" s="757"/>
      <c r="E459" s="757"/>
      <c r="F459" s="757"/>
      <c r="G459" s="757"/>
      <c r="H459" s="757"/>
      <c r="I459" s="757"/>
      <c r="J459" s="757"/>
      <c r="K459" s="757"/>
      <c r="L459" s="757"/>
      <c r="M459" s="757"/>
      <c r="N459" s="757"/>
      <c r="O459" s="757"/>
      <c r="P459" s="757"/>
      <c r="Q459" s="757"/>
      <c r="R459" s="757"/>
      <c r="S459" s="757"/>
      <c r="T459" s="757"/>
      <c r="U459" s="757"/>
      <c r="V459" s="757"/>
      <c r="W459" s="757"/>
      <c r="X459" s="757"/>
      <c r="Y459" s="757"/>
      <c r="Z459" s="757"/>
      <c r="AA459" s="757"/>
      <c r="AB459" s="757"/>
      <c r="AC459" s="757"/>
      <c r="AD459" s="758"/>
      <c r="AQ459" s="488"/>
    </row>
    <row r="460" spans="1:48" ht="15" customHeight="1">
      <c r="A460" s="25"/>
      <c r="B460" s="27"/>
      <c r="C460" s="756" t="s">
        <v>5098</v>
      </c>
      <c r="D460" s="757"/>
      <c r="E460" s="757"/>
      <c r="F460" s="757"/>
      <c r="G460" s="757"/>
      <c r="H460" s="757"/>
      <c r="I460" s="757"/>
      <c r="J460" s="757"/>
      <c r="K460" s="757"/>
      <c r="L460" s="757"/>
      <c r="M460" s="757"/>
      <c r="N460" s="757"/>
      <c r="O460" s="757"/>
      <c r="P460" s="758"/>
      <c r="Q460" s="756" t="s">
        <v>5099</v>
      </c>
      <c r="R460" s="757"/>
      <c r="S460" s="757"/>
      <c r="T460" s="757"/>
      <c r="U460" s="757"/>
      <c r="V460" s="757"/>
      <c r="W460" s="757"/>
      <c r="X460" s="757"/>
      <c r="Y460" s="757"/>
      <c r="Z460" s="757"/>
      <c r="AA460" s="757"/>
      <c r="AB460" s="757"/>
      <c r="AC460" s="757"/>
      <c r="AD460" s="758"/>
      <c r="AK460" s="1082" t="s">
        <v>6249</v>
      </c>
      <c r="AL460" s="1088" t="s">
        <v>6250</v>
      </c>
    </row>
    <row r="461" spans="1:48" ht="24" customHeight="1">
      <c r="A461" s="25"/>
      <c r="B461" s="27"/>
      <c r="C461" s="756" t="s">
        <v>6156</v>
      </c>
      <c r="D461" s="757"/>
      <c r="E461" s="757"/>
      <c r="F461" s="757"/>
      <c r="G461" s="757"/>
      <c r="H461" s="757"/>
      <c r="I461" s="758"/>
      <c r="J461" s="756" t="s">
        <v>5812</v>
      </c>
      <c r="K461" s="757"/>
      <c r="L461" s="757"/>
      <c r="M461" s="757"/>
      <c r="N461" s="757"/>
      <c r="O461" s="757"/>
      <c r="P461" s="758"/>
      <c r="Q461" s="756" t="s">
        <v>6241</v>
      </c>
      <c r="R461" s="757"/>
      <c r="S461" s="757"/>
      <c r="T461" s="757"/>
      <c r="U461" s="757"/>
      <c r="V461" s="757"/>
      <c r="W461" s="758"/>
      <c r="X461" s="756" t="s">
        <v>5810</v>
      </c>
      <c r="Y461" s="757"/>
      <c r="Z461" s="757"/>
      <c r="AA461" s="757"/>
      <c r="AB461" s="757"/>
      <c r="AC461" s="757"/>
      <c r="AD461" s="758"/>
      <c r="AF461" t="s">
        <v>5090</v>
      </c>
      <c r="AG461" s="52" t="s">
        <v>6242</v>
      </c>
      <c r="AH461" s="52" t="s">
        <v>6243</v>
      </c>
      <c r="AI461" s="52" t="s">
        <v>6245</v>
      </c>
      <c r="AK461" s="1082"/>
      <c r="AL461" s="1088"/>
    </row>
    <row r="462" spans="1:48" ht="15" customHeight="1">
      <c r="A462" s="25"/>
      <c r="B462" s="27"/>
      <c r="C462" s="839"/>
      <c r="D462" s="840"/>
      <c r="E462" s="840"/>
      <c r="F462" s="840"/>
      <c r="G462" s="840"/>
      <c r="H462" s="840"/>
      <c r="I462" s="841"/>
      <c r="J462" s="839"/>
      <c r="K462" s="840"/>
      <c r="L462" s="840"/>
      <c r="M462" s="840"/>
      <c r="N462" s="840"/>
      <c r="O462" s="840"/>
      <c r="P462" s="841"/>
      <c r="Q462" s="839"/>
      <c r="R462" s="840"/>
      <c r="S462" s="840"/>
      <c r="T462" s="840"/>
      <c r="U462" s="840"/>
      <c r="V462" s="840"/>
      <c r="W462" s="841"/>
      <c r="X462" s="839"/>
      <c r="Y462" s="840"/>
      <c r="Z462" s="840"/>
      <c r="AA462" s="840"/>
      <c r="AB462" s="840"/>
      <c r="AC462" s="840"/>
      <c r="AD462" s="841"/>
      <c r="AF462" s="443">
        <f>IF(AG464&gt;0,IF(COUNTA(C462:AD462)&gt;=(4-AH464),0,1),0)</f>
        <v>0</v>
      </c>
      <c r="AG462" s="1">
        <f>IF(OR(Q351=0,Q351="NS",Q351="NA"),0,1)</f>
        <v>0</v>
      </c>
      <c r="AH462" s="1">
        <f>IF(OR(Q351=0,Q351="NS",Q351="NA"),2,0)</f>
        <v>2</v>
      </c>
      <c r="AI462" s="1">
        <f>IF(OR(Q351=0,Q351="NS",Q351="NA"),IF(COUNTA(C462:P462)=0,0,1),0)</f>
        <v>0</v>
      </c>
      <c r="AK462" s="466">
        <f>IF(AND(C462="NS",J462="NS",Q351="NS"),0,IF(AND(C462="NA",J462="NA",Q351="NA"),0,IF(SUM(C462:P462)=Q351,0,1)))</f>
        <v>0</v>
      </c>
      <c r="AL462" s="466">
        <f>IF(AND(Q462="NS",X462="NS",U351="NS"),0,IF(AND(Q462="NA",X462="NA",U351="NA"),0,IF(SUM(Q462:AD462)=U351,0,1)))</f>
        <v>0</v>
      </c>
    </row>
    <row r="463" spans="1:48" ht="15" customHeight="1">
      <c r="A463" s="25"/>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G463" s="1">
        <f>IF(OR(U351=0,U351="NS",U351="NA"),0,1)</f>
        <v>0</v>
      </c>
      <c r="AH463" s="1">
        <f>IF(OR(U351=0,U351="NS",U351="NA"),2,0)</f>
        <v>2</v>
      </c>
      <c r="AI463" s="1">
        <f>IF(OR(U351=0,U351="NS",U351="NA"),IF(COUNTA(Q462:AD462)=0,0,1),0)</f>
        <v>0</v>
      </c>
    </row>
    <row r="464" spans="1:48" ht="24" customHeight="1">
      <c r="A464" s="25"/>
      <c r="B464" s="52"/>
      <c r="C464" s="848" t="s">
        <v>5219</v>
      </c>
      <c r="D464" s="708"/>
      <c r="E464" s="708"/>
      <c r="F464" s="708"/>
      <c r="G464" s="708"/>
      <c r="H464" s="708"/>
      <c r="I464" s="708"/>
      <c r="J464" s="708"/>
      <c r="K464" s="708"/>
      <c r="L464" s="708"/>
      <c r="M464" s="708"/>
      <c r="N464" s="708"/>
      <c r="O464" s="708"/>
      <c r="P464" s="708"/>
      <c r="Q464" s="708"/>
      <c r="R464" s="708"/>
      <c r="S464" s="708"/>
      <c r="T464" s="708"/>
      <c r="U464" s="708"/>
      <c r="V464" s="708"/>
      <c r="W464" s="708"/>
      <c r="X464" s="708"/>
      <c r="Y464" s="708"/>
      <c r="Z464" s="708"/>
      <c r="AA464" s="708"/>
      <c r="AB464" s="708"/>
      <c r="AC464" s="708"/>
      <c r="AD464" s="708"/>
      <c r="AG464" s="467">
        <f>SUM(AG462:AG463)</f>
        <v>0</v>
      </c>
      <c r="AH464" s="467">
        <f>SUM(AH462:AH463)</f>
        <v>4</v>
      </c>
      <c r="AI464" s="465">
        <f>SUM(AI462:AI463)</f>
        <v>0</v>
      </c>
    </row>
    <row r="465" spans="1:31" ht="60" customHeight="1">
      <c r="A465" s="25"/>
      <c r="B465" s="52"/>
      <c r="C465" s="842"/>
      <c r="D465" s="759"/>
      <c r="E465" s="759"/>
      <c r="F465" s="759"/>
      <c r="G465" s="759"/>
      <c r="H465" s="759"/>
      <c r="I465" s="759"/>
      <c r="J465" s="759"/>
      <c r="K465" s="759"/>
      <c r="L465" s="759"/>
      <c r="M465" s="759"/>
      <c r="N465" s="759"/>
      <c r="O465" s="759"/>
      <c r="P465" s="759"/>
      <c r="Q465" s="759"/>
      <c r="R465" s="759"/>
      <c r="S465" s="759"/>
      <c r="T465" s="759"/>
      <c r="U465" s="759"/>
      <c r="V465" s="759"/>
      <c r="W465" s="759"/>
      <c r="X465" s="759"/>
      <c r="Y465" s="759"/>
      <c r="Z465" s="759"/>
      <c r="AA465" s="759"/>
      <c r="AB465" s="759"/>
      <c r="AC465" s="759"/>
      <c r="AD465" s="838"/>
    </row>
    <row r="466" spans="1:31" ht="15" customHeight="1">
      <c r="A466" s="25"/>
      <c r="B466" s="1060" t="str">
        <f>IF(AF462=0,"","Favor de ingresar toda la información requerida en la pregunta")</f>
        <v/>
      </c>
      <c r="C466" s="1060"/>
      <c r="D466" s="1060"/>
      <c r="E466" s="1060"/>
      <c r="F466" s="1060"/>
      <c r="G466" s="1060"/>
      <c r="H466" s="1060"/>
      <c r="I466" s="1060"/>
      <c r="J466" s="1060"/>
      <c r="K466" s="1060"/>
      <c r="L466" s="1060"/>
      <c r="M466" s="1060"/>
      <c r="N466" s="1060"/>
      <c r="O466" s="1060"/>
      <c r="P466" s="1060"/>
      <c r="Q466" s="1060"/>
      <c r="R466" s="1060"/>
      <c r="S466" s="1060"/>
      <c r="T466" s="1060"/>
      <c r="U466" s="1060"/>
      <c r="V466" s="1060"/>
      <c r="W466" s="1060"/>
      <c r="X466" s="1060"/>
      <c r="Y466" s="1060"/>
      <c r="Z466" s="1060"/>
      <c r="AA466" s="1060"/>
      <c r="AB466" s="1060"/>
      <c r="AC466" s="1060"/>
      <c r="AD466" s="1060"/>
      <c r="AE466" s="1060"/>
    </row>
    <row r="467" spans="1:31" ht="15" customHeight="1">
      <c r="A467" s="26"/>
      <c r="B467" s="1066" t="str">
        <f>IF(COUNTIF(C462:AD462,"NS")&lt;&gt;0,"Alerta: debido a que cuenta con registros NS, debe proporcionar una justificación en el area de comentarios al final de la pregunta","")</f>
        <v/>
      </c>
      <c r="C467" s="1066"/>
      <c r="D467" s="1066"/>
      <c r="E467" s="1066"/>
      <c r="F467" s="1066"/>
      <c r="G467" s="1066"/>
      <c r="H467" s="1066"/>
      <c r="I467" s="1066"/>
      <c r="J467" s="1066"/>
      <c r="K467" s="1066"/>
      <c r="L467" s="1066"/>
      <c r="M467" s="1066"/>
      <c r="N467" s="1066"/>
      <c r="O467" s="1066"/>
      <c r="P467" s="1066"/>
      <c r="Q467" s="1066"/>
      <c r="R467" s="1066"/>
      <c r="S467" s="1066"/>
      <c r="T467" s="1066"/>
      <c r="U467" s="1066"/>
      <c r="V467" s="1066"/>
      <c r="W467" s="1066"/>
      <c r="X467" s="1066"/>
      <c r="Y467" s="1066"/>
      <c r="Z467" s="1066"/>
      <c r="AA467" s="1066"/>
      <c r="AB467" s="1066"/>
      <c r="AC467" s="1066"/>
      <c r="AD467" s="1066"/>
      <c r="AE467" s="1066"/>
    </row>
    <row r="468" spans="1:31" ht="15" customHeight="1">
      <c r="A468" s="26"/>
      <c r="B468" s="868" t="str">
        <f>IF(AI464&gt;0,"Revise la información capturada, ya que tiene datos ingresados en celdas que están sombreadas","")</f>
        <v/>
      </c>
      <c r="C468" s="868"/>
      <c r="D468" s="868"/>
      <c r="E468" s="868"/>
      <c r="F468" s="868"/>
      <c r="G468" s="868"/>
      <c r="H468" s="868"/>
      <c r="I468" s="868"/>
      <c r="J468" s="868"/>
      <c r="K468" s="868"/>
      <c r="L468" s="868"/>
      <c r="M468" s="868"/>
      <c r="N468" s="868"/>
      <c r="O468" s="868"/>
      <c r="P468" s="868"/>
      <c r="Q468" s="868"/>
      <c r="R468" s="868"/>
      <c r="S468" s="868"/>
      <c r="T468" s="868"/>
      <c r="U468" s="868"/>
      <c r="V468" s="868"/>
      <c r="W468" s="868"/>
      <c r="X468" s="868"/>
      <c r="Y468" s="868"/>
      <c r="Z468" s="868"/>
      <c r="AA468" s="868"/>
      <c r="AB468" s="868"/>
      <c r="AC468" s="868"/>
      <c r="AD468" s="868"/>
      <c r="AE468" s="868"/>
    </row>
    <row r="469" spans="1:31" ht="15" customHeight="1">
      <c r="A469" s="26"/>
      <c r="B469" s="845" t="str">
        <f>IF(AK462&gt;0,"Favor de revisar la instrucción 7, debido a que no se cumplen con los criterios mencionados","")</f>
        <v/>
      </c>
      <c r="C469" s="845"/>
      <c r="D469" s="845"/>
      <c r="E469" s="845"/>
      <c r="F469" s="845"/>
      <c r="G469" s="845"/>
      <c r="H469" s="845"/>
      <c r="I469" s="845"/>
      <c r="J469" s="845"/>
      <c r="K469" s="845"/>
      <c r="L469" s="845"/>
      <c r="M469" s="845"/>
      <c r="N469" s="845"/>
      <c r="O469" s="845"/>
      <c r="P469" s="845"/>
      <c r="Q469" s="845"/>
      <c r="R469" s="845"/>
      <c r="S469" s="845"/>
      <c r="T469" s="845"/>
      <c r="U469" s="845"/>
      <c r="V469" s="845"/>
      <c r="W469" s="845"/>
      <c r="X469" s="845"/>
      <c r="Y469" s="845"/>
      <c r="Z469" s="845"/>
      <c r="AA469" s="845"/>
      <c r="AB469" s="845"/>
      <c r="AC469" s="845"/>
      <c r="AD469" s="845"/>
      <c r="AE469" s="845"/>
    </row>
    <row r="470" spans="1:31" ht="15" customHeight="1">
      <c r="A470" s="26"/>
      <c r="B470" s="845" t="str">
        <f>IF(AL462&gt;0,"Favor de revisar la instrucción 8, debido a que no se cumplen con los criterios mencionados","")</f>
        <v/>
      </c>
      <c r="C470" s="845"/>
      <c r="D470" s="845"/>
      <c r="E470" s="845"/>
      <c r="F470" s="845"/>
      <c r="G470" s="845"/>
      <c r="H470" s="845"/>
      <c r="I470" s="845"/>
      <c r="J470" s="845"/>
      <c r="K470" s="845"/>
      <c r="L470" s="845"/>
      <c r="M470" s="845"/>
      <c r="N470" s="845"/>
      <c r="O470" s="845"/>
      <c r="P470" s="845"/>
      <c r="Q470" s="845"/>
      <c r="R470" s="845"/>
      <c r="S470" s="845"/>
      <c r="T470" s="845"/>
      <c r="U470" s="845"/>
      <c r="V470" s="845"/>
      <c r="W470" s="845"/>
      <c r="X470" s="845"/>
      <c r="Y470" s="845"/>
      <c r="Z470" s="845"/>
      <c r="AA470" s="845"/>
      <c r="AB470" s="845"/>
      <c r="AC470" s="845"/>
      <c r="AD470" s="845"/>
      <c r="AE470" s="845"/>
    </row>
    <row r="471" spans="1:31" ht="15" customHeight="1">
      <c r="A471" s="26"/>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row>
    <row r="472" spans="1:31" ht="24" customHeight="1">
      <c r="A472" s="36" t="s">
        <v>6560</v>
      </c>
      <c r="B472" s="880" t="s">
        <v>6561</v>
      </c>
      <c r="C472" s="708"/>
      <c r="D472" s="708"/>
      <c r="E472" s="708"/>
      <c r="F472" s="708"/>
      <c r="G472" s="708"/>
      <c r="H472" s="708"/>
      <c r="I472" s="708"/>
      <c r="J472" s="708"/>
      <c r="K472" s="708"/>
      <c r="L472" s="708"/>
      <c r="M472" s="708"/>
      <c r="N472" s="708"/>
      <c r="O472" s="708"/>
      <c r="P472" s="708"/>
      <c r="Q472" s="708"/>
      <c r="R472" s="708"/>
      <c r="S472" s="708"/>
      <c r="T472" s="708"/>
      <c r="U472" s="708"/>
      <c r="V472" s="708"/>
      <c r="W472" s="708"/>
      <c r="X472" s="708"/>
      <c r="Y472" s="708"/>
      <c r="Z472" s="708"/>
      <c r="AA472" s="708"/>
      <c r="AB472" s="708"/>
      <c r="AC472" s="708"/>
      <c r="AD472" s="708"/>
    </row>
    <row r="473" spans="1:31" ht="24" customHeight="1">
      <c r="B473" s="64"/>
      <c r="C473" s="848" t="s">
        <v>6562</v>
      </c>
      <c r="D473" s="708"/>
      <c r="E473" s="708"/>
      <c r="F473" s="708"/>
      <c r="G473" s="708"/>
      <c r="H473" s="708"/>
      <c r="I473" s="708"/>
      <c r="J473" s="708"/>
      <c r="K473" s="708"/>
      <c r="L473" s="708"/>
      <c r="M473" s="708"/>
      <c r="N473" s="708"/>
      <c r="O473" s="708"/>
      <c r="P473" s="708"/>
      <c r="Q473" s="708"/>
      <c r="R473" s="708"/>
      <c r="S473" s="708"/>
      <c r="T473" s="708"/>
      <c r="U473" s="708"/>
      <c r="V473" s="708"/>
      <c r="W473" s="708"/>
      <c r="X473" s="708"/>
      <c r="Y473" s="708"/>
      <c r="Z473" s="708"/>
      <c r="AA473" s="708"/>
      <c r="AB473" s="708"/>
      <c r="AC473" s="708"/>
      <c r="AD473" s="708"/>
    </row>
    <row r="474" spans="1:31" ht="36" customHeight="1">
      <c r="B474" s="64"/>
      <c r="C474" s="848" t="s">
        <v>6563</v>
      </c>
      <c r="D474" s="708"/>
      <c r="E474" s="708"/>
      <c r="F474" s="708"/>
      <c r="G474" s="708"/>
      <c r="H474" s="708"/>
      <c r="I474" s="708"/>
      <c r="J474" s="708"/>
      <c r="K474" s="708"/>
      <c r="L474" s="708"/>
      <c r="M474" s="708"/>
      <c r="N474" s="708"/>
      <c r="O474" s="708"/>
      <c r="P474" s="708"/>
      <c r="Q474" s="708"/>
      <c r="R474" s="708"/>
      <c r="S474" s="708"/>
      <c r="T474" s="708"/>
      <c r="U474" s="708"/>
      <c r="V474" s="708"/>
      <c r="W474" s="708"/>
      <c r="X474" s="708"/>
      <c r="Y474" s="708"/>
      <c r="Z474" s="708"/>
      <c r="AA474" s="708"/>
      <c r="AB474" s="708"/>
      <c r="AC474" s="708"/>
      <c r="AD474" s="708"/>
    </row>
    <row r="475" spans="1:31" ht="24" customHeight="1">
      <c r="A475" s="25"/>
      <c r="B475" s="64"/>
      <c r="C475" s="1008" t="s">
        <v>6564</v>
      </c>
      <c r="D475" s="708"/>
      <c r="E475" s="708"/>
      <c r="F475" s="708"/>
      <c r="G475" s="708"/>
      <c r="H475" s="708"/>
      <c r="I475" s="708"/>
      <c r="J475" s="708"/>
      <c r="K475" s="708"/>
      <c r="L475" s="708"/>
      <c r="M475" s="708"/>
      <c r="N475" s="708"/>
      <c r="O475" s="708"/>
      <c r="P475" s="708"/>
      <c r="Q475" s="708"/>
      <c r="R475" s="708"/>
      <c r="S475" s="708"/>
      <c r="T475" s="708"/>
      <c r="U475" s="708"/>
      <c r="V475" s="708"/>
      <c r="W475" s="708"/>
      <c r="X475" s="708"/>
      <c r="Y475" s="708"/>
      <c r="Z475" s="708"/>
      <c r="AA475" s="708"/>
      <c r="AB475" s="708"/>
      <c r="AC475" s="708"/>
      <c r="AD475" s="708"/>
    </row>
    <row r="476" spans="1:31" ht="36" customHeight="1">
      <c r="A476" s="25"/>
      <c r="B476" s="50"/>
      <c r="C476" s="848" t="s">
        <v>6565</v>
      </c>
      <c r="D476" s="708"/>
      <c r="E476" s="708"/>
      <c r="F476" s="708"/>
      <c r="G476" s="708"/>
      <c r="H476" s="708"/>
      <c r="I476" s="708"/>
      <c r="J476" s="708"/>
      <c r="K476" s="708"/>
      <c r="L476" s="708"/>
      <c r="M476" s="708"/>
      <c r="N476" s="708"/>
      <c r="O476" s="708"/>
      <c r="P476" s="708"/>
      <c r="Q476" s="708"/>
      <c r="R476" s="708"/>
      <c r="S476" s="708"/>
      <c r="T476" s="708"/>
      <c r="U476" s="708"/>
      <c r="V476" s="708"/>
      <c r="W476" s="708"/>
      <c r="X476" s="708"/>
      <c r="Y476" s="708"/>
      <c r="Z476" s="708"/>
      <c r="AA476" s="708"/>
      <c r="AB476" s="708"/>
      <c r="AC476" s="708"/>
      <c r="AD476" s="708"/>
    </row>
    <row r="477" spans="1:31" ht="36" customHeight="1">
      <c r="A477" s="25"/>
      <c r="B477" s="52"/>
      <c r="C477" s="848" t="s">
        <v>6566</v>
      </c>
      <c r="D477" s="708"/>
      <c r="E477" s="708"/>
      <c r="F477" s="708"/>
      <c r="G477" s="708"/>
      <c r="H477" s="708"/>
      <c r="I477" s="708"/>
      <c r="J477" s="708"/>
      <c r="K477" s="708"/>
      <c r="L477" s="708"/>
      <c r="M477" s="708"/>
      <c r="N477" s="708"/>
      <c r="O477" s="708"/>
      <c r="P477" s="708"/>
      <c r="Q477" s="708"/>
      <c r="R477" s="708"/>
      <c r="S477" s="708"/>
      <c r="T477" s="708"/>
      <c r="U477" s="708"/>
      <c r="V477" s="708"/>
      <c r="W477" s="708"/>
      <c r="X477" s="708"/>
      <c r="Y477" s="708"/>
      <c r="Z477" s="708"/>
      <c r="AA477" s="708"/>
      <c r="AB477" s="708"/>
      <c r="AC477" s="708"/>
      <c r="AD477" s="708"/>
    </row>
    <row r="478" spans="1:31" ht="36" customHeight="1">
      <c r="A478" s="25"/>
      <c r="B478" s="52"/>
      <c r="C478" s="848" t="s">
        <v>6567</v>
      </c>
      <c r="D478" s="708"/>
      <c r="E478" s="708"/>
      <c r="F478" s="708"/>
      <c r="G478" s="708"/>
      <c r="H478" s="708"/>
      <c r="I478" s="708"/>
      <c r="J478" s="708"/>
      <c r="K478" s="708"/>
      <c r="L478" s="708"/>
      <c r="M478" s="708"/>
      <c r="N478" s="708"/>
      <c r="O478" s="708"/>
      <c r="P478" s="708"/>
      <c r="Q478" s="708"/>
      <c r="R478" s="708"/>
      <c r="S478" s="708"/>
      <c r="T478" s="708"/>
      <c r="U478" s="708"/>
      <c r="V478" s="708"/>
      <c r="W478" s="708"/>
      <c r="X478" s="708"/>
      <c r="Y478" s="708"/>
      <c r="Z478" s="708"/>
      <c r="AA478" s="708"/>
      <c r="AB478" s="708"/>
      <c r="AC478" s="708"/>
      <c r="AD478" s="708"/>
    </row>
    <row r="479" spans="1:31" ht="36" customHeight="1">
      <c r="A479" s="25"/>
      <c r="B479" s="52"/>
      <c r="C479" s="848" t="s">
        <v>6568</v>
      </c>
      <c r="D479" s="708"/>
      <c r="E479" s="708"/>
      <c r="F479" s="708"/>
      <c r="G479" s="708"/>
      <c r="H479" s="708"/>
      <c r="I479" s="708"/>
      <c r="J479" s="708"/>
      <c r="K479" s="708"/>
      <c r="L479" s="708"/>
      <c r="M479" s="708"/>
      <c r="N479" s="708"/>
      <c r="O479" s="708"/>
      <c r="P479" s="708"/>
      <c r="Q479" s="708"/>
      <c r="R479" s="708"/>
      <c r="S479" s="708"/>
      <c r="T479" s="708"/>
      <c r="U479" s="708"/>
      <c r="V479" s="708"/>
      <c r="W479" s="708"/>
      <c r="X479" s="708"/>
      <c r="Y479" s="708"/>
      <c r="Z479" s="708"/>
      <c r="AA479" s="708"/>
      <c r="AB479" s="708"/>
      <c r="AC479" s="708"/>
      <c r="AD479" s="708"/>
    </row>
    <row r="480" spans="1:31" ht="36" customHeight="1">
      <c r="A480" s="25"/>
      <c r="B480" s="52"/>
      <c r="C480" s="848" t="s">
        <v>6569</v>
      </c>
      <c r="D480" s="708"/>
      <c r="E480" s="708"/>
      <c r="F480" s="708"/>
      <c r="G480" s="708"/>
      <c r="H480" s="708"/>
      <c r="I480" s="708"/>
      <c r="J480" s="708"/>
      <c r="K480" s="708"/>
      <c r="L480" s="708"/>
      <c r="M480" s="708"/>
      <c r="N480" s="708"/>
      <c r="O480" s="708"/>
      <c r="P480" s="708"/>
      <c r="Q480" s="708"/>
      <c r="R480" s="708"/>
      <c r="S480" s="708"/>
      <c r="T480" s="708"/>
      <c r="U480" s="708"/>
      <c r="V480" s="708"/>
      <c r="W480" s="708"/>
      <c r="X480" s="708"/>
      <c r="Y480" s="708"/>
      <c r="Z480" s="708"/>
      <c r="AA480" s="708"/>
      <c r="AB480" s="708"/>
      <c r="AC480" s="708"/>
      <c r="AD480" s="708"/>
    </row>
    <row r="481" spans="1:44" ht="24" customHeight="1">
      <c r="A481" s="25"/>
      <c r="B481" s="52"/>
      <c r="C481" s="848" t="s">
        <v>6570</v>
      </c>
      <c r="D481" s="708"/>
      <c r="E481" s="708"/>
      <c r="F481" s="708"/>
      <c r="G481" s="708"/>
      <c r="H481" s="708"/>
      <c r="I481" s="708"/>
      <c r="J481" s="708"/>
      <c r="K481" s="708"/>
      <c r="L481" s="708"/>
      <c r="M481" s="708"/>
      <c r="N481" s="708"/>
      <c r="O481" s="708"/>
      <c r="P481" s="708"/>
      <c r="Q481" s="708"/>
      <c r="R481" s="708"/>
      <c r="S481" s="708"/>
      <c r="T481" s="708"/>
      <c r="U481" s="708"/>
      <c r="V481" s="708"/>
      <c r="W481" s="708"/>
      <c r="X481" s="708"/>
      <c r="Y481" s="708"/>
      <c r="Z481" s="708"/>
      <c r="AA481" s="708"/>
      <c r="AB481" s="708"/>
      <c r="AC481" s="708"/>
      <c r="AD481" s="708"/>
    </row>
    <row r="482" spans="1:44" ht="24" customHeight="1">
      <c r="A482" s="25"/>
      <c r="B482" s="52"/>
      <c r="C482" s="848" t="s">
        <v>6571</v>
      </c>
      <c r="D482" s="708"/>
      <c r="E482" s="708"/>
      <c r="F482" s="708"/>
      <c r="G482" s="708"/>
      <c r="H482" s="708"/>
      <c r="I482" s="708"/>
      <c r="J482" s="708"/>
      <c r="K482" s="708"/>
      <c r="L482" s="708"/>
      <c r="M482" s="708"/>
      <c r="N482" s="708"/>
      <c r="O482" s="708"/>
      <c r="P482" s="708"/>
      <c r="Q482" s="708"/>
      <c r="R482" s="708"/>
      <c r="S482" s="708"/>
      <c r="T482" s="708"/>
      <c r="U482" s="708"/>
      <c r="V482" s="708"/>
      <c r="W482" s="708"/>
      <c r="X482" s="708"/>
      <c r="Y482" s="708"/>
      <c r="Z482" s="708"/>
      <c r="AA482" s="708"/>
      <c r="AB482" s="708"/>
      <c r="AC482" s="708"/>
      <c r="AD482" s="708"/>
    </row>
    <row r="483" spans="1:44" ht="15" customHeight="1">
      <c r="A483" s="25"/>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J483" s="489" t="s">
        <v>6235</v>
      </c>
      <c r="AM483" s="492" t="s">
        <v>6572</v>
      </c>
    </row>
    <row r="484" spans="1:44" ht="60" customHeight="1">
      <c r="A484" s="25"/>
      <c r="B484" s="66"/>
      <c r="C484" s="723" t="s">
        <v>6265</v>
      </c>
      <c r="D484" s="757"/>
      <c r="E484" s="757"/>
      <c r="F484" s="757"/>
      <c r="G484" s="757"/>
      <c r="H484" s="757"/>
      <c r="I484" s="757"/>
      <c r="J484" s="757"/>
      <c r="K484" s="757"/>
      <c r="L484" s="757"/>
      <c r="M484" s="757"/>
      <c r="N484" s="757"/>
      <c r="O484" s="757"/>
      <c r="P484" s="757"/>
      <c r="Q484" s="757"/>
      <c r="R484" s="757"/>
      <c r="S484" s="757"/>
      <c r="T484" s="757"/>
      <c r="U484" s="757"/>
      <c r="V484" s="757"/>
      <c r="W484" s="757"/>
      <c r="X484" s="758"/>
      <c r="Y484" s="723" t="s">
        <v>6573</v>
      </c>
      <c r="Z484" s="757"/>
      <c r="AA484" s="757"/>
      <c r="AB484" s="757"/>
      <c r="AC484" s="757"/>
      <c r="AD484" s="758"/>
      <c r="AF484" t="s">
        <v>5090</v>
      </c>
      <c r="AG484" s="52" t="s">
        <v>6242</v>
      </c>
      <c r="AH484" s="52" t="s">
        <v>6243</v>
      </c>
      <c r="AI484" s="52" t="s">
        <v>6245</v>
      </c>
      <c r="AJ484" s="489"/>
      <c r="AK484" s="493" t="s">
        <v>6267</v>
      </c>
      <c r="AL484" s="494" t="s">
        <v>6574</v>
      </c>
      <c r="AM484" s="492"/>
      <c r="AN484" s="495" t="s">
        <v>6267</v>
      </c>
      <c r="AO484" s="496" t="s">
        <v>6575</v>
      </c>
    </row>
    <row r="485" spans="1:44" ht="15" customHeight="1">
      <c r="A485" s="25"/>
      <c r="B485" s="52"/>
      <c r="C485" s="1010" t="s">
        <v>6270</v>
      </c>
      <c r="D485" s="860"/>
      <c r="E485" s="55" t="s">
        <v>5616</v>
      </c>
      <c r="F485" s="817" t="s">
        <v>6576</v>
      </c>
      <c r="G485" s="757"/>
      <c r="H485" s="757"/>
      <c r="I485" s="757"/>
      <c r="J485" s="757"/>
      <c r="K485" s="757"/>
      <c r="L485" s="757"/>
      <c r="M485" s="757"/>
      <c r="N485" s="757"/>
      <c r="O485" s="757"/>
      <c r="P485" s="757"/>
      <c r="Q485" s="757"/>
      <c r="R485" s="757"/>
      <c r="S485" s="757"/>
      <c r="T485" s="757"/>
      <c r="U485" s="757"/>
      <c r="V485" s="757"/>
      <c r="W485" s="757"/>
      <c r="X485" s="758"/>
      <c r="Y485" s="839"/>
      <c r="Z485" s="840"/>
      <c r="AA485" s="840"/>
      <c r="AB485" s="840"/>
      <c r="AC485" s="840"/>
      <c r="AD485" s="841"/>
      <c r="AF485" s="443">
        <f>IF(AG487&gt;0,IF(COUNTA(Y485:AD496)&gt;=(12-AH487),0,1),0)</f>
        <v>0</v>
      </c>
      <c r="AG485" s="1">
        <f>IF(OR(P351=0,P351="NS",P351="NA"),0,1)</f>
        <v>0</v>
      </c>
      <c r="AH485" s="1">
        <f>IF(OR(P351=0,P351="NS",P351="NA"),6,0)</f>
        <v>6</v>
      </c>
      <c r="AI485" s="1">
        <f>IF(OR(P351=0,P351="NS",P351="NA"),IF(COUNTA(Y485:AD490)=0,0,1),0)</f>
        <v>0</v>
      </c>
      <c r="AJ485" s="466">
        <f>IF(OR(Y485="NS",Y486="NS",Y487="NS",Y488="NS",Y489="NS",Y490="NS",$P$351="NS"),0,IF(AND(Y485="NA",Y486="NA",Y487="NA",Y488="NA",Y489="NA",Y490="NA",$P$351="NA"),0,IF(SUM(Y485:AD490)&gt;=$P$351,0,1)))</f>
        <v>0</v>
      </c>
      <c r="AK485" s="497">
        <v>1.1000000000000001</v>
      </c>
      <c r="AL485" s="1">
        <f>IF(OR(Y485="NS",$P$351="NS"),0,IF(AND(Y485="NA",$P$351="NA"),0,IF(Y485&lt;=$P$351,0,1)))</f>
        <v>0</v>
      </c>
      <c r="AM485" s="466">
        <f>IF(OR(Y491="NS",Y492="NS",Y493="NS",Y494="NS",Y495="NS",Y496="NS",$T$351="NS"),0,IF(AND(Y491="NA",Y492="NA",Y493="NA",Y494="NA",Y495="NA",Y496="NA",$T$351="NA"),0,IF(SUM(Y491:AD496)&gt;=$T$351,0,1)))</f>
        <v>0</v>
      </c>
      <c r="AN485" s="498">
        <v>2.1</v>
      </c>
      <c r="AO485" s="1">
        <f>IF(OR(Y491="NS",$T$351="NS"),0,IF(AND(Y491="NA",$T$351="NA"),0,IF(Y491&lt;=$T$351,0,1)))</f>
        <v>0</v>
      </c>
    </row>
    <row r="486" spans="1:44" ht="24" customHeight="1">
      <c r="A486" s="25"/>
      <c r="B486" s="52"/>
      <c r="C486" s="1007"/>
      <c r="D486" s="776"/>
      <c r="E486" s="55" t="s">
        <v>5618</v>
      </c>
      <c r="F486" s="817" t="s">
        <v>6577</v>
      </c>
      <c r="G486" s="757"/>
      <c r="H486" s="757"/>
      <c r="I486" s="757"/>
      <c r="J486" s="757"/>
      <c r="K486" s="757"/>
      <c r="L486" s="757"/>
      <c r="M486" s="757"/>
      <c r="N486" s="757"/>
      <c r="O486" s="757"/>
      <c r="P486" s="757"/>
      <c r="Q486" s="757"/>
      <c r="R486" s="757"/>
      <c r="S486" s="757"/>
      <c r="T486" s="757"/>
      <c r="U486" s="757"/>
      <c r="V486" s="757"/>
      <c r="W486" s="757"/>
      <c r="X486" s="758"/>
      <c r="Y486" s="839"/>
      <c r="Z486" s="840"/>
      <c r="AA486" s="840"/>
      <c r="AB486" s="840"/>
      <c r="AC486" s="840"/>
      <c r="AD486" s="841"/>
      <c r="AG486" s="1">
        <f>IF(OR(T351=0,T351="NS",T351="NA"),0,1)</f>
        <v>0</v>
      </c>
      <c r="AH486" s="1">
        <f>IF(OR(T351=0,T351="NS",T351="NA"),6,0)</f>
        <v>6</v>
      </c>
      <c r="AI486" s="1">
        <f>IF(OR(T351=0,T351="NS",T351="NA"),IF(COUNTA(Y491:AD496)=0,0,1),0)</f>
        <v>0</v>
      </c>
      <c r="AK486" s="493">
        <v>1.2</v>
      </c>
      <c r="AL486" s="1">
        <f t="shared" ref="AL486:AL489" si="176">IF(OR(Y486="NS",$P$351="NS"),0,IF(AND(Y486="NA",$P$351="NA"),0,IF(Y486&lt;=$P$351,0,1)))</f>
        <v>0</v>
      </c>
      <c r="AN486" s="495">
        <v>2.2000000000000002</v>
      </c>
      <c r="AO486" s="1">
        <f t="shared" ref="AO486:AO489" si="177">IF(OR(Y492="NS",$T$351="NS"),0,IF(AND(Y492="NA",$T$351="NA"),0,IF(Y492&lt;=$T$351,0,1)))</f>
        <v>0</v>
      </c>
    </row>
    <row r="487" spans="1:44" ht="24" customHeight="1">
      <c r="A487" s="25"/>
      <c r="B487" s="52"/>
      <c r="C487" s="1007"/>
      <c r="D487" s="776"/>
      <c r="E487" s="55" t="s">
        <v>5621</v>
      </c>
      <c r="F487" s="817" t="s">
        <v>6578</v>
      </c>
      <c r="G487" s="757"/>
      <c r="H487" s="757"/>
      <c r="I487" s="757"/>
      <c r="J487" s="757"/>
      <c r="K487" s="757"/>
      <c r="L487" s="757"/>
      <c r="M487" s="757"/>
      <c r="N487" s="757"/>
      <c r="O487" s="757"/>
      <c r="P487" s="757"/>
      <c r="Q487" s="757"/>
      <c r="R487" s="757"/>
      <c r="S487" s="757"/>
      <c r="T487" s="757"/>
      <c r="U487" s="757"/>
      <c r="V487" s="757"/>
      <c r="W487" s="757"/>
      <c r="X487" s="758"/>
      <c r="Y487" s="839"/>
      <c r="Z487" s="840"/>
      <c r="AA487" s="840"/>
      <c r="AB487" s="840"/>
      <c r="AC487" s="840"/>
      <c r="AD487" s="841"/>
      <c r="AG487" s="467">
        <f>SUM(AG485:AG486)</f>
        <v>0</v>
      </c>
      <c r="AH487" s="467">
        <f>SUM(AH485:AH486)</f>
        <v>12</v>
      </c>
      <c r="AI487" s="465">
        <f>SUM(AI485:AI486)</f>
        <v>0</v>
      </c>
      <c r="AK487" s="497">
        <v>1.3</v>
      </c>
      <c r="AL487" s="1">
        <f t="shared" si="176"/>
        <v>0</v>
      </c>
      <c r="AN487" s="498">
        <v>2.2999999999999998</v>
      </c>
      <c r="AO487" s="1">
        <f t="shared" si="177"/>
        <v>0</v>
      </c>
    </row>
    <row r="488" spans="1:44" ht="24" customHeight="1">
      <c r="A488" s="25"/>
      <c r="B488" s="52"/>
      <c r="C488" s="1007"/>
      <c r="D488" s="776"/>
      <c r="E488" s="55" t="s">
        <v>5624</v>
      </c>
      <c r="F488" s="817" t="s">
        <v>6579</v>
      </c>
      <c r="G488" s="757"/>
      <c r="H488" s="757"/>
      <c r="I488" s="757"/>
      <c r="J488" s="757"/>
      <c r="K488" s="757"/>
      <c r="L488" s="757"/>
      <c r="M488" s="757"/>
      <c r="N488" s="757"/>
      <c r="O488" s="757"/>
      <c r="P488" s="757"/>
      <c r="Q488" s="757"/>
      <c r="R488" s="757"/>
      <c r="S488" s="757"/>
      <c r="T488" s="757"/>
      <c r="U488" s="757"/>
      <c r="V488" s="757"/>
      <c r="W488" s="757"/>
      <c r="X488" s="758"/>
      <c r="Y488" s="839"/>
      <c r="Z488" s="840"/>
      <c r="AA488" s="840"/>
      <c r="AB488" s="840"/>
      <c r="AC488" s="840"/>
      <c r="AD488" s="841"/>
      <c r="AK488" s="493">
        <v>1.4</v>
      </c>
      <c r="AL488" s="1">
        <f t="shared" si="176"/>
        <v>0</v>
      </c>
      <c r="AN488" s="495">
        <v>2.4</v>
      </c>
      <c r="AO488" s="1">
        <f t="shared" si="177"/>
        <v>0</v>
      </c>
    </row>
    <row r="489" spans="1:44" ht="15" customHeight="1">
      <c r="A489" s="25"/>
      <c r="B489" s="52"/>
      <c r="C489" s="1007"/>
      <c r="D489" s="776"/>
      <c r="E489" s="55" t="s">
        <v>5627</v>
      </c>
      <c r="F489" s="817" t="s">
        <v>6280</v>
      </c>
      <c r="G489" s="757"/>
      <c r="H489" s="757"/>
      <c r="I489" s="757"/>
      <c r="J489" s="757"/>
      <c r="K489" s="757"/>
      <c r="L489" s="757"/>
      <c r="M489" s="757"/>
      <c r="N489" s="757"/>
      <c r="O489" s="757"/>
      <c r="P489" s="757"/>
      <c r="Q489" s="757"/>
      <c r="R489" s="757"/>
      <c r="S489" s="757"/>
      <c r="T489" s="757"/>
      <c r="U489" s="757"/>
      <c r="V489" s="757"/>
      <c r="W489" s="757"/>
      <c r="X489" s="758"/>
      <c r="Y489" s="839"/>
      <c r="Z489" s="840"/>
      <c r="AA489" s="840"/>
      <c r="AB489" s="840"/>
      <c r="AC489" s="840"/>
      <c r="AD489" s="841"/>
      <c r="AK489" s="497">
        <v>1.5</v>
      </c>
      <c r="AL489" s="1">
        <f t="shared" si="176"/>
        <v>0</v>
      </c>
      <c r="AN489" s="498">
        <v>2.5</v>
      </c>
      <c r="AO489" s="1">
        <f t="shared" si="177"/>
        <v>0</v>
      </c>
    </row>
    <row r="490" spans="1:44" ht="15" customHeight="1">
      <c r="A490" s="25"/>
      <c r="B490" s="52"/>
      <c r="C490" s="861"/>
      <c r="D490" s="783"/>
      <c r="E490" s="55" t="s">
        <v>5630</v>
      </c>
      <c r="F490" s="817" t="s">
        <v>6282</v>
      </c>
      <c r="G490" s="757"/>
      <c r="H490" s="757"/>
      <c r="I490" s="757"/>
      <c r="J490" s="757"/>
      <c r="K490" s="757"/>
      <c r="L490" s="757"/>
      <c r="M490" s="757"/>
      <c r="N490" s="757"/>
      <c r="O490" s="757"/>
      <c r="P490" s="757"/>
      <c r="Q490" s="757"/>
      <c r="R490" s="757"/>
      <c r="S490" s="757"/>
      <c r="T490" s="757"/>
      <c r="U490" s="757"/>
      <c r="V490" s="757"/>
      <c r="W490" s="757"/>
      <c r="X490" s="758"/>
      <c r="Y490" s="839"/>
      <c r="Z490" s="840"/>
      <c r="AA490" s="840"/>
      <c r="AB490" s="840"/>
      <c r="AC490" s="840"/>
      <c r="AD490" s="841"/>
      <c r="AK490" s="493">
        <v>1.6</v>
      </c>
      <c r="AL490" s="1">
        <f>IF(OR(Y490="NS",$P$351="NS"),0,IF(AND(Y490="NA",$P$351="NA"),0,IF(Y490&lt;=$P$351,0,1)))</f>
        <v>0</v>
      </c>
      <c r="AN490" s="495">
        <v>2.6</v>
      </c>
      <c r="AO490" s="1">
        <f>IF(OR(Y496="NS",$T$351="NS"),0,IF(AND(Y496="NA",$T$351="NA"),0,IF(Y496&lt;=$T$351,0,1)))</f>
        <v>0</v>
      </c>
    </row>
    <row r="491" spans="1:44" ht="24" customHeight="1">
      <c r="A491" s="25"/>
      <c r="B491" s="52"/>
      <c r="C491" s="1010" t="s">
        <v>6283</v>
      </c>
      <c r="D491" s="860"/>
      <c r="E491" s="55" t="s">
        <v>6284</v>
      </c>
      <c r="F491" s="817" t="s">
        <v>6580</v>
      </c>
      <c r="G491" s="757"/>
      <c r="H491" s="757"/>
      <c r="I491" s="757"/>
      <c r="J491" s="757"/>
      <c r="K491" s="757"/>
      <c r="L491" s="757"/>
      <c r="M491" s="757"/>
      <c r="N491" s="757"/>
      <c r="O491" s="757"/>
      <c r="P491" s="757"/>
      <c r="Q491" s="757"/>
      <c r="R491" s="757"/>
      <c r="S491" s="757"/>
      <c r="T491" s="757"/>
      <c r="U491" s="757"/>
      <c r="V491" s="757"/>
      <c r="W491" s="757"/>
      <c r="X491" s="758"/>
      <c r="Y491" s="839"/>
      <c r="Z491" s="840"/>
      <c r="AA491" s="840"/>
      <c r="AB491" s="840"/>
      <c r="AC491" s="840"/>
      <c r="AD491" s="841"/>
      <c r="AL491" s="466">
        <f>SUM(AL485:AL490)</f>
        <v>0</v>
      </c>
      <c r="AO491" s="466">
        <f>SUM(AO485:AO490)</f>
        <v>0</v>
      </c>
    </row>
    <row r="492" spans="1:44" ht="36" customHeight="1">
      <c r="A492" s="25"/>
      <c r="B492" s="52"/>
      <c r="C492" s="1007"/>
      <c r="D492" s="776"/>
      <c r="E492" s="55" t="s">
        <v>6286</v>
      </c>
      <c r="F492" s="817" t="s">
        <v>6581</v>
      </c>
      <c r="G492" s="757"/>
      <c r="H492" s="757"/>
      <c r="I492" s="757"/>
      <c r="J492" s="757"/>
      <c r="K492" s="757"/>
      <c r="L492" s="757"/>
      <c r="M492" s="757"/>
      <c r="N492" s="757"/>
      <c r="O492" s="757"/>
      <c r="P492" s="757"/>
      <c r="Q492" s="757"/>
      <c r="R492" s="757"/>
      <c r="S492" s="757"/>
      <c r="T492" s="757"/>
      <c r="U492" s="757"/>
      <c r="V492" s="757"/>
      <c r="W492" s="757"/>
      <c r="X492" s="758"/>
      <c r="Y492" s="839"/>
      <c r="Z492" s="840"/>
      <c r="AA492" s="840"/>
      <c r="AB492" s="840"/>
      <c r="AC492" s="840"/>
      <c r="AD492" s="841"/>
    </row>
    <row r="493" spans="1:44" ht="24" customHeight="1">
      <c r="A493" s="25"/>
      <c r="B493" s="52"/>
      <c r="C493" s="1007"/>
      <c r="D493" s="776"/>
      <c r="E493" s="55" t="s">
        <v>6288</v>
      </c>
      <c r="F493" s="817" t="s">
        <v>6582</v>
      </c>
      <c r="G493" s="757"/>
      <c r="H493" s="757"/>
      <c r="I493" s="757"/>
      <c r="J493" s="757"/>
      <c r="K493" s="757"/>
      <c r="L493" s="757"/>
      <c r="M493" s="757"/>
      <c r="N493" s="757"/>
      <c r="O493" s="757"/>
      <c r="P493" s="757"/>
      <c r="Q493" s="757"/>
      <c r="R493" s="757"/>
      <c r="S493" s="757"/>
      <c r="T493" s="757"/>
      <c r="U493" s="757"/>
      <c r="V493" s="757"/>
      <c r="W493" s="757"/>
      <c r="X493" s="758"/>
      <c r="Y493" s="839"/>
      <c r="Z493" s="840"/>
      <c r="AA493" s="840"/>
      <c r="AB493" s="840"/>
      <c r="AC493" s="840"/>
      <c r="AD493" s="841"/>
      <c r="AK493" s="885" t="s">
        <v>6294</v>
      </c>
      <c r="AL493" s="886"/>
      <c r="AM493" s="886"/>
      <c r="AN493" s="886"/>
      <c r="AO493" s="885" t="s">
        <v>6295</v>
      </c>
      <c r="AP493" s="886"/>
      <c r="AQ493" s="886"/>
      <c r="AR493" s="886"/>
    </row>
    <row r="494" spans="1:44" ht="24" customHeight="1">
      <c r="A494" s="25"/>
      <c r="B494" s="52"/>
      <c r="C494" s="1007"/>
      <c r="D494" s="776"/>
      <c r="E494" s="55" t="s">
        <v>6290</v>
      </c>
      <c r="F494" s="817" t="s">
        <v>6583</v>
      </c>
      <c r="G494" s="757"/>
      <c r="H494" s="757"/>
      <c r="I494" s="757"/>
      <c r="J494" s="757"/>
      <c r="K494" s="757"/>
      <c r="L494" s="757"/>
      <c r="M494" s="757"/>
      <c r="N494" s="757"/>
      <c r="O494" s="757"/>
      <c r="P494" s="757"/>
      <c r="Q494" s="757"/>
      <c r="R494" s="757"/>
      <c r="S494" s="757"/>
      <c r="T494" s="757"/>
      <c r="U494" s="757"/>
      <c r="V494" s="757"/>
      <c r="W494" s="757"/>
      <c r="X494" s="758"/>
      <c r="Y494" s="839"/>
      <c r="Z494" s="840"/>
      <c r="AA494" s="840"/>
      <c r="AB494" s="840"/>
      <c r="AC494" s="840"/>
      <c r="AD494" s="841"/>
      <c r="AK494" s="679" t="s">
        <v>5215</v>
      </c>
      <c r="AL494" s="679" t="s">
        <v>5216</v>
      </c>
      <c r="AM494" s="679" t="s">
        <v>5217</v>
      </c>
      <c r="AN494" s="679" t="s">
        <v>5218</v>
      </c>
      <c r="AO494" s="679" t="s">
        <v>5215</v>
      </c>
      <c r="AP494" s="679" t="s">
        <v>5216</v>
      </c>
      <c r="AQ494" s="679" t="s">
        <v>5217</v>
      </c>
      <c r="AR494" s="679" t="s">
        <v>5218</v>
      </c>
    </row>
    <row r="495" spans="1:44" ht="15" customHeight="1">
      <c r="A495" s="25"/>
      <c r="B495" s="52"/>
      <c r="C495" s="1007"/>
      <c r="D495" s="776"/>
      <c r="E495" s="55" t="s">
        <v>6292</v>
      </c>
      <c r="F495" s="817" t="s">
        <v>6308</v>
      </c>
      <c r="G495" s="757"/>
      <c r="H495" s="757"/>
      <c r="I495" s="757"/>
      <c r="J495" s="757"/>
      <c r="K495" s="757"/>
      <c r="L495" s="757"/>
      <c r="M495" s="757"/>
      <c r="N495" s="757"/>
      <c r="O495" s="757"/>
      <c r="P495" s="757"/>
      <c r="Q495" s="757"/>
      <c r="R495" s="757"/>
      <c r="S495" s="757"/>
      <c r="T495" s="757"/>
      <c r="U495" s="757"/>
      <c r="V495" s="757"/>
      <c r="W495" s="757"/>
      <c r="X495" s="758"/>
      <c r="Y495" s="839"/>
      <c r="Z495" s="840"/>
      <c r="AA495" s="840"/>
      <c r="AB495" s="840"/>
      <c r="AC495" s="840"/>
      <c r="AD495" s="841"/>
      <c r="AK495" s="1" t="s">
        <v>6584</v>
      </c>
      <c r="AL495" s="1" t="s">
        <v>6576</v>
      </c>
      <c r="AM495" s="681" t="str" cm="1">
        <f t="array" ref="AM495">IF(AG498&lt;&gt;"",_xlfn.TEXTJOIN(" / ", TRUE, _xlfn.UNIQUE(IF($AK$495:$AK$498&lt;&gt;"",IF(ISNUMBER(SEARCH(AG498, $AK$495:$AK$498)) + (_xlfn.MAP($AK$495:$AK$498, _xlfn.LAMBDA(_xlpm.r, SUM(--ISNUMBER(SEARCH(_xlfn.TEXTSPLIT(_xlpm.r, ","), AG498))))))&gt;0,$AL$495:$AL$498, ""), ""))), "")</f>
        <v/>
      </c>
      <c r="AN495" s="1" t="str">
        <f>IF(AND(AM495 = "", AQ495 = ""), "", "Alerta: Revise el texto ingresado en el (los) Especifique (s) ya que podría existir en las opciones resaltadas en amarillo")</f>
        <v/>
      </c>
      <c r="AO495" s="1" t="s">
        <v>6585</v>
      </c>
      <c r="AP495" s="1" t="s">
        <v>6580</v>
      </c>
      <c r="AQ495" s="681" t="str" cm="1">
        <f t="array" ref="AQ495">IF(AG500&lt;&gt;"",_xlfn.TEXTJOIN(" / ", TRUE, _xlfn.UNIQUE(IF($AO$495:$AO$498&lt;&gt;"",IF(ISNUMBER(SEARCH(AG500, $AO$495:$AO$498)) + (_xlfn.MAP($AO$495:$AO$498, _xlfn.LAMBDA(_xlpm.r, SUM(--ISNUMBER(SEARCH(_xlfn.TEXTSPLIT(_xlpm.r, ","), AG500))))))&gt;0,$AP$495:$AP$498, ""), ""))), "")</f>
        <v/>
      </c>
      <c r="AR495" s="1" t="str">
        <f>IF(AQ495 = "", "", "Alerta: Revise el texto ingresado en el Especifique ya que podría existir en las opciones resaltadas en amarillo")</f>
        <v/>
      </c>
    </row>
    <row r="496" spans="1:44" ht="15" customHeight="1">
      <c r="A496" s="25"/>
      <c r="B496" s="52"/>
      <c r="C496" s="861"/>
      <c r="D496" s="783"/>
      <c r="E496" s="55" t="s">
        <v>6296</v>
      </c>
      <c r="F496" s="817" t="s">
        <v>6313</v>
      </c>
      <c r="G496" s="757"/>
      <c r="H496" s="757"/>
      <c r="I496" s="757"/>
      <c r="J496" s="757"/>
      <c r="K496" s="757"/>
      <c r="L496" s="757"/>
      <c r="M496" s="757"/>
      <c r="N496" s="757"/>
      <c r="O496" s="757"/>
      <c r="P496" s="757"/>
      <c r="Q496" s="757"/>
      <c r="R496" s="757"/>
      <c r="S496" s="757"/>
      <c r="T496" s="757"/>
      <c r="U496" s="757"/>
      <c r="V496" s="757"/>
      <c r="W496" s="757"/>
      <c r="X496" s="758"/>
      <c r="Y496" s="839"/>
      <c r="Z496" s="840"/>
      <c r="AA496" s="840"/>
      <c r="AB496" s="840"/>
      <c r="AC496" s="840"/>
      <c r="AD496" s="841"/>
      <c r="AK496" s="1" t="s">
        <v>6586</v>
      </c>
      <c r="AL496" s="1" t="s">
        <v>6577</v>
      </c>
      <c r="AO496" s="1" t="s">
        <v>6587</v>
      </c>
      <c r="AP496" s="1" t="s">
        <v>6581</v>
      </c>
    </row>
    <row r="497" spans="1:42" ht="15" customHeight="1">
      <c r="A497" s="25"/>
      <c r="B497" s="1046" t="str">
        <f>AN495</f>
        <v/>
      </c>
      <c r="C497" s="1046"/>
      <c r="D497" s="1046"/>
      <c r="E497" s="1046"/>
      <c r="F497" s="1046"/>
      <c r="G497" s="1046"/>
      <c r="H497" s="1046"/>
      <c r="I497" s="1046"/>
      <c r="J497" s="1046"/>
      <c r="K497" s="1046"/>
      <c r="L497" s="1046"/>
      <c r="M497" s="1046"/>
      <c r="N497" s="1046"/>
      <c r="O497" s="1046"/>
      <c r="P497" s="1046"/>
      <c r="Q497" s="1046"/>
      <c r="R497" s="1046"/>
      <c r="S497" s="1046"/>
      <c r="T497" s="1046"/>
      <c r="U497" s="1046"/>
      <c r="V497" s="1046"/>
      <c r="W497" s="1046"/>
      <c r="X497" s="1046"/>
      <c r="Y497" s="1046"/>
      <c r="Z497" s="1046"/>
      <c r="AA497" s="1046"/>
      <c r="AB497" s="1046"/>
      <c r="AC497" s="1046"/>
      <c r="AD497" s="1046"/>
      <c r="AK497" s="1" t="s">
        <v>6588</v>
      </c>
      <c r="AL497" s="1" t="s">
        <v>6578</v>
      </c>
      <c r="AO497" s="1" t="s">
        <v>6589</v>
      </c>
      <c r="AP497" s="1" t="s">
        <v>6582</v>
      </c>
    </row>
    <row r="498" spans="1:42" ht="45" customHeight="1">
      <c r="A498" s="25"/>
      <c r="B498" s="52"/>
      <c r="C498" s="991" t="s">
        <v>6319</v>
      </c>
      <c r="D498" s="708"/>
      <c r="E498" s="708"/>
      <c r="F498" s="708"/>
      <c r="G498" s="708"/>
      <c r="H498" s="776"/>
      <c r="I498" s="740"/>
      <c r="J498" s="740"/>
      <c r="K498" s="740"/>
      <c r="L498" s="740"/>
      <c r="M498" s="740"/>
      <c r="N498" s="740"/>
      <c r="O498" s="740"/>
      <c r="P498" s="740"/>
      <c r="Q498" s="740"/>
      <c r="R498" s="740"/>
      <c r="S498" s="740"/>
      <c r="T498" s="740"/>
      <c r="U498" s="740"/>
      <c r="V498" s="740"/>
      <c r="W498" s="740"/>
      <c r="X498" s="740"/>
      <c r="Y498" s="740"/>
      <c r="Z498" s="740"/>
      <c r="AA498" s="740"/>
      <c r="AB498" s="740"/>
      <c r="AC498" s="740"/>
      <c r="AD498" s="740"/>
      <c r="AG498" s="621" t="str">
        <f>SUBSTITUTE( SUBSTITUTE( SUBSTITUTE( SUBSTITUTE( SUBSTITUTE( SUBSTITUTE( SUBSTITUTE( SUBSTITUTE( SUBSTITUTE( SUBSTITUTE(I498, "á", "a"), "é", "e"), "í", "i"), "ó", "o"), "ú", "u"), "Á", "A"), "É", "E"), "Í", "I"), "Ó", "O"), "Ú", "U")</f>
        <v/>
      </c>
      <c r="AK498" s="1" t="s">
        <v>6590</v>
      </c>
      <c r="AL498" s="1" t="s">
        <v>6579</v>
      </c>
      <c r="AO498" s="1" t="s">
        <v>6591</v>
      </c>
      <c r="AP498" s="1" t="s">
        <v>6583</v>
      </c>
    </row>
    <row r="499" spans="1:42" ht="15" customHeight="1">
      <c r="A499" s="25"/>
      <c r="B499" s="868" t="str">
        <f>IF(AND(Y489&gt;0,Y489&lt;&gt;"NA",Y489&lt;&gt;"NS",I498=""),"Debido a que cuenta con un valor mayor a cero en el numeral 1.5, debe anotar el n. de dicho(s) tipo(s) de atenciones en materia penal","")</f>
        <v/>
      </c>
      <c r="C499" s="868"/>
      <c r="D499" s="868"/>
      <c r="E499" s="868"/>
      <c r="F499" s="868"/>
      <c r="G499" s="868"/>
      <c r="H499" s="868"/>
      <c r="I499" s="868"/>
      <c r="J499" s="868"/>
      <c r="K499" s="868"/>
      <c r="L499" s="868"/>
      <c r="M499" s="868"/>
      <c r="N499" s="868"/>
      <c r="O499" s="868"/>
      <c r="P499" s="868"/>
      <c r="Q499" s="868"/>
      <c r="R499" s="868"/>
      <c r="S499" s="868"/>
      <c r="T499" s="868"/>
      <c r="U499" s="868"/>
      <c r="V499" s="868"/>
      <c r="W499" s="868"/>
      <c r="X499" s="868"/>
      <c r="Y499" s="868"/>
      <c r="Z499" s="868"/>
      <c r="AA499" s="868"/>
      <c r="AB499" s="868"/>
      <c r="AC499" s="868"/>
      <c r="AD499" s="868"/>
      <c r="AE499" s="868"/>
    </row>
    <row r="500" spans="1:42" ht="45" customHeight="1">
      <c r="A500" s="25"/>
      <c r="B500" s="52"/>
      <c r="C500" s="991" t="s">
        <v>6323</v>
      </c>
      <c r="D500" s="708"/>
      <c r="E500" s="708"/>
      <c r="F500" s="708"/>
      <c r="G500" s="708"/>
      <c r="H500" s="776"/>
      <c r="I500" s="740"/>
      <c r="J500" s="740"/>
      <c r="K500" s="740"/>
      <c r="L500" s="740"/>
      <c r="M500" s="740"/>
      <c r="N500" s="740"/>
      <c r="O500" s="740"/>
      <c r="P500" s="740"/>
      <c r="Q500" s="740"/>
      <c r="R500" s="740"/>
      <c r="S500" s="740"/>
      <c r="T500" s="740"/>
      <c r="U500" s="740"/>
      <c r="V500" s="740"/>
      <c r="W500" s="740"/>
      <c r="X500" s="740"/>
      <c r="Y500" s="740"/>
      <c r="Z500" s="740"/>
      <c r="AA500" s="740"/>
      <c r="AB500" s="740"/>
      <c r="AC500" s="740"/>
      <c r="AD500" s="740"/>
      <c r="AG500" s="621" t="str">
        <f>SUBSTITUTE( SUBSTITUTE( SUBSTITUTE( SUBSTITUTE( SUBSTITUTE( SUBSTITUTE( SUBSTITUTE( SUBSTITUTE( SUBSTITUTE( SUBSTITUTE(I500, "á", "a"), "é", "e"), "í", "i"), "ó", "o"), "ú", "u"), "Á", "A"), "É", "E"), "Í", "I"), "Ó", "O"), "Ú", "U")</f>
        <v/>
      </c>
    </row>
    <row r="501" spans="1:42" ht="15" customHeight="1">
      <c r="A501" s="25"/>
      <c r="B501" s="868" t="str">
        <f>IF(AND(Y495&gt;0,Y495&lt;&gt;"NA",Y495&lt;&gt;"NS",I500=""),"Debido a que cuenta con un valor mayor a cero en el numeral 2.5, debe anotar el n. de dicho(s) tipo(s) de atenciones en materia de justicia","")</f>
        <v/>
      </c>
      <c r="C501" s="868"/>
      <c r="D501" s="868"/>
      <c r="E501" s="868"/>
      <c r="F501" s="868"/>
      <c r="G501" s="868"/>
      <c r="H501" s="868"/>
      <c r="I501" s="868"/>
      <c r="J501" s="868"/>
      <c r="K501" s="868"/>
      <c r="L501" s="868"/>
      <c r="M501" s="868"/>
      <c r="N501" s="868"/>
      <c r="O501" s="868"/>
      <c r="P501" s="868"/>
      <c r="Q501" s="868"/>
      <c r="R501" s="868"/>
      <c r="S501" s="868"/>
      <c r="T501" s="868"/>
      <c r="U501" s="868"/>
      <c r="V501" s="868"/>
      <c r="W501" s="868"/>
      <c r="X501" s="868"/>
      <c r="Y501" s="868"/>
      <c r="Z501" s="868"/>
      <c r="AA501" s="868"/>
      <c r="AB501" s="868"/>
      <c r="AC501" s="868"/>
      <c r="AD501" s="868"/>
      <c r="AE501" s="868"/>
    </row>
    <row r="502" spans="1:42" ht="24" customHeight="1">
      <c r="A502" s="25"/>
      <c r="B502" s="52"/>
      <c r="C502" s="848" t="s">
        <v>5219</v>
      </c>
      <c r="D502" s="708"/>
      <c r="E502" s="708"/>
      <c r="F502" s="708"/>
      <c r="G502" s="708"/>
      <c r="H502" s="708"/>
      <c r="I502" s="708"/>
      <c r="J502" s="708"/>
      <c r="K502" s="708"/>
      <c r="L502" s="708"/>
      <c r="M502" s="708"/>
      <c r="N502" s="708"/>
      <c r="O502" s="708"/>
      <c r="P502" s="708"/>
      <c r="Q502" s="708"/>
      <c r="R502" s="708"/>
      <c r="S502" s="708"/>
      <c r="T502" s="708"/>
      <c r="U502" s="708"/>
      <c r="V502" s="708"/>
      <c r="W502" s="708"/>
      <c r="X502" s="708"/>
      <c r="Y502" s="708"/>
      <c r="Z502" s="708"/>
      <c r="AA502" s="708"/>
      <c r="AB502" s="708"/>
      <c r="AC502" s="708"/>
      <c r="AD502" s="708"/>
    </row>
    <row r="503" spans="1:42" ht="60" customHeight="1">
      <c r="A503" s="25"/>
      <c r="B503" s="52"/>
      <c r="C503" s="842"/>
      <c r="D503" s="759"/>
      <c r="E503" s="759"/>
      <c r="F503" s="759"/>
      <c r="G503" s="759"/>
      <c r="H503" s="759"/>
      <c r="I503" s="759"/>
      <c r="J503" s="759"/>
      <c r="K503" s="759"/>
      <c r="L503" s="759"/>
      <c r="M503" s="759"/>
      <c r="N503" s="759"/>
      <c r="O503" s="759"/>
      <c r="P503" s="759"/>
      <c r="Q503" s="759"/>
      <c r="R503" s="759"/>
      <c r="S503" s="759"/>
      <c r="T503" s="759"/>
      <c r="U503" s="759"/>
      <c r="V503" s="759"/>
      <c r="W503" s="759"/>
      <c r="X503" s="759"/>
      <c r="Y503" s="759"/>
      <c r="Z503" s="759"/>
      <c r="AA503" s="759"/>
      <c r="AB503" s="759"/>
      <c r="AC503" s="759"/>
      <c r="AD503" s="838"/>
    </row>
    <row r="504" spans="1:42" ht="15" customHeight="1">
      <c r="A504" s="25"/>
      <c r="B504" s="1060" t="str">
        <f>IF(AF485=0,"","Favor de ingresar toda la información requerida en la pregunta")</f>
        <v/>
      </c>
      <c r="C504" s="1060"/>
      <c r="D504" s="1060"/>
      <c r="E504" s="1060"/>
      <c r="F504" s="1060"/>
      <c r="G504" s="1060"/>
      <c r="H504" s="1060"/>
      <c r="I504" s="1060"/>
      <c r="J504" s="1060"/>
      <c r="K504" s="1060"/>
      <c r="L504" s="1060"/>
      <c r="M504" s="1060"/>
      <c r="N504" s="1060"/>
      <c r="O504" s="1060"/>
      <c r="P504" s="1060"/>
      <c r="Q504" s="1060"/>
      <c r="R504" s="1060"/>
      <c r="S504" s="1060"/>
      <c r="T504" s="1060"/>
      <c r="U504" s="1060"/>
      <c r="V504" s="1060"/>
      <c r="W504" s="1060"/>
      <c r="X504" s="1060"/>
      <c r="Y504" s="1060"/>
      <c r="Z504" s="1060"/>
      <c r="AA504" s="1060"/>
      <c r="AB504" s="1060"/>
      <c r="AC504" s="1060"/>
      <c r="AD504" s="1060"/>
      <c r="AE504" s="1060"/>
    </row>
    <row r="505" spans="1:42" ht="15" customHeight="1">
      <c r="A505" s="25"/>
      <c r="B505" s="1066" t="str">
        <f>IF(COUNTIF(Y485:AD496,"NS")&lt;&gt;0,"Alerta: debido a que cuenta con registros NS, debe proporcionar una justificación en el area de comentarios al final de la pregunta","")</f>
        <v/>
      </c>
      <c r="C505" s="1066"/>
      <c r="D505" s="1066"/>
      <c r="E505" s="1066"/>
      <c r="F505" s="1066"/>
      <c r="G505" s="1066"/>
      <c r="H505" s="1066"/>
      <c r="I505" s="1066"/>
      <c r="J505" s="1066"/>
      <c r="K505" s="1066"/>
      <c r="L505" s="1066"/>
      <c r="M505" s="1066"/>
      <c r="N505" s="1066"/>
      <c r="O505" s="1066"/>
      <c r="P505" s="1066"/>
      <c r="Q505" s="1066"/>
      <c r="R505" s="1066"/>
      <c r="S505" s="1066"/>
      <c r="T505" s="1066"/>
      <c r="U505" s="1066"/>
      <c r="V505" s="1066"/>
      <c r="W505" s="1066"/>
      <c r="X505" s="1066"/>
      <c r="Y505" s="1066"/>
      <c r="Z505" s="1066"/>
      <c r="AA505" s="1066"/>
      <c r="AB505" s="1066"/>
      <c r="AC505" s="1066"/>
      <c r="AD505" s="1066"/>
      <c r="AE505" s="1066"/>
    </row>
    <row r="506" spans="1:42" ht="15" customHeight="1">
      <c r="A506" s="25"/>
      <c r="B506" s="868" t="str">
        <f>IF(AI487&gt;0,"Revise la información capturada, ya que tiene datos ingresados en celdas que están sombreadas","")</f>
        <v/>
      </c>
      <c r="C506" s="868"/>
      <c r="D506" s="868"/>
      <c r="E506" s="868"/>
      <c r="F506" s="868"/>
      <c r="G506" s="868"/>
      <c r="H506" s="868"/>
      <c r="I506" s="868"/>
      <c r="J506" s="868"/>
      <c r="K506" s="868"/>
      <c r="L506" s="868"/>
      <c r="M506" s="868"/>
      <c r="N506" s="868"/>
      <c r="O506" s="868"/>
      <c r="P506" s="868"/>
      <c r="Q506" s="868"/>
      <c r="R506" s="868"/>
      <c r="S506" s="868"/>
      <c r="T506" s="868"/>
      <c r="U506" s="868"/>
      <c r="V506" s="868"/>
      <c r="W506" s="868"/>
      <c r="X506" s="868"/>
      <c r="Y506" s="868"/>
      <c r="Z506" s="868"/>
      <c r="AA506" s="868"/>
      <c r="AB506" s="868"/>
      <c r="AC506" s="868"/>
      <c r="AD506" s="868"/>
      <c r="AE506" s="868"/>
    </row>
    <row r="507" spans="1:42" ht="15" customHeight="1">
      <c r="A507" s="25"/>
      <c r="B507" s="845" t="str">
        <f>IF(AJ485&gt;0,"Favor de revisar la instrucción 5, debido a que no se cumplen con los criterios mencionados",IF(AM485&gt;0,"Favor de revisar la instrucción 7, debido a que no se cumplen con los criterios mencionados",""))</f>
        <v/>
      </c>
      <c r="C507" s="845"/>
      <c r="D507" s="845"/>
      <c r="E507" s="845"/>
      <c r="F507" s="845"/>
      <c r="G507" s="845"/>
      <c r="H507" s="845"/>
      <c r="I507" s="845"/>
      <c r="J507" s="845"/>
      <c r="K507" s="845"/>
      <c r="L507" s="845"/>
      <c r="M507" s="845"/>
      <c r="N507" s="845"/>
      <c r="O507" s="845"/>
      <c r="P507" s="845"/>
      <c r="Q507" s="845"/>
      <c r="R507" s="845"/>
      <c r="S507" s="845"/>
      <c r="T507" s="845"/>
      <c r="U507" s="845"/>
      <c r="V507" s="845"/>
      <c r="W507" s="845"/>
      <c r="X507" s="845"/>
      <c r="Y507" s="845"/>
      <c r="Z507" s="845"/>
      <c r="AA507" s="845"/>
      <c r="AB507" s="845"/>
      <c r="AC507" s="845"/>
      <c r="AD507" s="845"/>
      <c r="AE507" s="845"/>
    </row>
    <row r="508" spans="1:42" ht="15" customHeight="1">
      <c r="A508" s="25"/>
      <c r="B508" s="1009" t="str">
        <f>IF(AL491&gt;0,"Alerta: debe de proporcionar una justificación de acuerdo a lo establecido en la instrucción 6","")</f>
        <v/>
      </c>
      <c r="C508" s="1009"/>
      <c r="D508" s="1009"/>
      <c r="E508" s="1009"/>
      <c r="F508" s="1009"/>
      <c r="G508" s="1009"/>
      <c r="H508" s="1009"/>
      <c r="I508" s="1009"/>
      <c r="J508" s="1009"/>
      <c r="K508" s="1009"/>
      <c r="L508" s="1009"/>
      <c r="M508" s="1009"/>
      <c r="N508" s="1009"/>
      <c r="O508" s="1009"/>
      <c r="P508" s="1009"/>
      <c r="Q508" s="1009"/>
      <c r="R508" s="1009"/>
      <c r="S508" s="1009"/>
      <c r="T508" s="1009"/>
      <c r="U508" s="1009"/>
      <c r="V508" s="1009"/>
      <c r="W508" s="1009"/>
      <c r="X508" s="1009"/>
      <c r="Y508" s="1009"/>
      <c r="Z508" s="1009"/>
      <c r="AA508" s="1009"/>
      <c r="AB508" s="1009"/>
      <c r="AC508" s="1009"/>
      <c r="AD508" s="1009"/>
      <c r="AE508" s="1009"/>
    </row>
    <row r="509" spans="1:42" ht="15" customHeight="1">
      <c r="A509" s="25"/>
      <c r="B509" s="1009" t="str">
        <f>IF(AO491&gt;0,"Alerta: debe de proporcionar una justificación de acuerdo a lo establecido en la instrucción 8","")</f>
        <v/>
      </c>
      <c r="C509" s="1009"/>
      <c r="D509" s="1009"/>
      <c r="E509" s="1009"/>
      <c r="F509" s="1009"/>
      <c r="G509" s="1009"/>
      <c r="H509" s="1009"/>
      <c r="I509" s="1009"/>
      <c r="J509" s="1009"/>
      <c r="K509" s="1009"/>
      <c r="L509" s="1009"/>
      <c r="M509" s="1009"/>
      <c r="N509" s="1009"/>
      <c r="O509" s="1009"/>
      <c r="P509" s="1009"/>
      <c r="Q509" s="1009"/>
      <c r="R509" s="1009"/>
      <c r="S509" s="1009"/>
      <c r="T509" s="1009"/>
      <c r="U509" s="1009"/>
      <c r="V509" s="1009"/>
      <c r="W509" s="1009"/>
      <c r="X509" s="1009"/>
      <c r="Y509" s="1009"/>
      <c r="Z509" s="1009"/>
      <c r="AA509" s="1009"/>
      <c r="AB509" s="1009"/>
      <c r="AC509" s="1009"/>
      <c r="AD509" s="1009"/>
      <c r="AE509" s="1009"/>
    </row>
    <row r="510" spans="1:42" ht="24" customHeight="1">
      <c r="A510" s="36" t="s">
        <v>6592</v>
      </c>
      <c r="B510" s="847" t="s">
        <v>6593</v>
      </c>
      <c r="C510" s="708"/>
      <c r="D510" s="708"/>
      <c r="E510" s="708"/>
      <c r="F510" s="708"/>
      <c r="G510" s="708"/>
      <c r="H510" s="708"/>
      <c r="I510" s="708"/>
      <c r="J510" s="708"/>
      <c r="K510" s="708"/>
      <c r="L510" s="708"/>
      <c r="M510" s="708"/>
      <c r="N510" s="708"/>
      <c r="O510" s="708"/>
      <c r="P510" s="708"/>
      <c r="Q510" s="708"/>
      <c r="R510" s="708"/>
      <c r="S510" s="708"/>
      <c r="T510" s="708"/>
      <c r="U510" s="708"/>
      <c r="V510" s="708"/>
      <c r="W510" s="708"/>
      <c r="X510" s="708"/>
      <c r="Y510" s="708"/>
      <c r="Z510" s="708"/>
      <c r="AA510" s="708"/>
      <c r="AB510" s="708"/>
      <c r="AC510" s="708"/>
      <c r="AD510" s="708"/>
    </row>
    <row r="511" spans="1:42" ht="24" customHeight="1">
      <c r="A511" s="25"/>
      <c r="B511" s="50"/>
      <c r="C511" s="848" t="s">
        <v>6594</v>
      </c>
      <c r="D511" s="708"/>
      <c r="E511" s="708"/>
      <c r="F511" s="708"/>
      <c r="G511" s="708"/>
      <c r="H511" s="708"/>
      <c r="I511" s="708"/>
      <c r="J511" s="708"/>
      <c r="K511" s="708"/>
      <c r="L511" s="708"/>
      <c r="M511" s="708"/>
      <c r="N511" s="708"/>
      <c r="O511" s="708"/>
      <c r="P511" s="708"/>
      <c r="Q511" s="708"/>
      <c r="R511" s="708"/>
      <c r="S511" s="708"/>
      <c r="T511" s="708"/>
      <c r="U511" s="708"/>
      <c r="V511" s="708"/>
      <c r="W511" s="708"/>
      <c r="X511" s="708"/>
      <c r="Y511" s="708"/>
      <c r="Z511" s="708"/>
      <c r="AA511" s="708"/>
      <c r="AB511" s="708"/>
      <c r="AC511" s="708"/>
      <c r="AD511" s="708"/>
    </row>
    <row r="512" spans="1:42" ht="36" customHeight="1">
      <c r="A512" s="25"/>
      <c r="B512" s="52"/>
      <c r="C512" s="848" t="s">
        <v>6595</v>
      </c>
      <c r="D512" s="708"/>
      <c r="E512" s="708"/>
      <c r="F512" s="708"/>
      <c r="G512" s="708"/>
      <c r="H512" s="708"/>
      <c r="I512" s="708"/>
      <c r="J512" s="708"/>
      <c r="K512" s="708"/>
      <c r="L512" s="708"/>
      <c r="M512" s="708"/>
      <c r="N512" s="708"/>
      <c r="O512" s="708"/>
      <c r="P512" s="708"/>
      <c r="Q512" s="708"/>
      <c r="R512" s="708"/>
      <c r="S512" s="708"/>
      <c r="T512" s="708"/>
      <c r="U512" s="708"/>
      <c r="V512" s="708"/>
      <c r="W512" s="708"/>
      <c r="X512" s="708"/>
      <c r="Y512" s="708"/>
      <c r="Z512" s="708"/>
      <c r="AA512" s="708"/>
      <c r="AB512" s="708"/>
      <c r="AC512" s="708"/>
      <c r="AD512" s="708"/>
    </row>
    <row r="513" spans="1:41" ht="36" customHeight="1">
      <c r="A513" s="25"/>
      <c r="B513" s="52"/>
      <c r="C513" s="848" t="s">
        <v>6596</v>
      </c>
      <c r="D513" s="708"/>
      <c r="E513" s="708"/>
      <c r="F513" s="708"/>
      <c r="G513" s="708"/>
      <c r="H513" s="708"/>
      <c r="I513" s="708"/>
      <c r="J513" s="708"/>
      <c r="K513" s="708"/>
      <c r="L513" s="708"/>
      <c r="M513" s="708"/>
      <c r="N513" s="708"/>
      <c r="O513" s="708"/>
      <c r="P513" s="708"/>
      <c r="Q513" s="708"/>
      <c r="R513" s="708"/>
      <c r="S513" s="708"/>
      <c r="T513" s="708"/>
      <c r="U513" s="708"/>
      <c r="V513" s="708"/>
      <c r="W513" s="708"/>
      <c r="X513" s="708"/>
      <c r="Y513" s="708"/>
      <c r="Z513" s="708"/>
      <c r="AA513" s="708"/>
      <c r="AB513" s="708"/>
      <c r="AC513" s="708"/>
      <c r="AD513" s="708"/>
    </row>
    <row r="514" spans="1:41" ht="24" customHeight="1">
      <c r="A514" s="25"/>
      <c r="B514" s="52"/>
      <c r="C514" s="853" t="s">
        <v>6597</v>
      </c>
      <c r="D514" s="708"/>
      <c r="E514" s="708"/>
      <c r="F514" s="708"/>
      <c r="G514" s="708"/>
      <c r="H514" s="708"/>
      <c r="I514" s="708"/>
      <c r="J514" s="708"/>
      <c r="K514" s="708"/>
      <c r="L514" s="708"/>
      <c r="M514" s="708"/>
      <c r="N514" s="708"/>
      <c r="O514" s="708"/>
      <c r="P514" s="708"/>
      <c r="Q514" s="708"/>
      <c r="R514" s="708"/>
      <c r="S514" s="708"/>
      <c r="T514" s="708"/>
      <c r="U514" s="708"/>
      <c r="V514" s="708"/>
      <c r="W514" s="708"/>
      <c r="X514" s="708"/>
      <c r="Y514" s="708"/>
      <c r="Z514" s="708"/>
      <c r="AA514" s="708"/>
      <c r="AB514" s="708"/>
      <c r="AC514" s="708"/>
      <c r="AD514" s="708"/>
      <c r="AF514" s="466"/>
      <c r="AG514" s="466"/>
      <c r="AH514" s="466"/>
      <c r="AI514" s="466"/>
      <c r="AJ514" s="466"/>
    </row>
    <row r="515" spans="1:41" ht="15" customHeight="1">
      <c r="A515" s="25"/>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G515" s="1081" t="s">
        <v>6049</v>
      </c>
    </row>
    <row r="516" spans="1:41" ht="96" customHeight="1">
      <c r="A516" s="25"/>
      <c r="B516" s="52"/>
      <c r="C516" s="723" t="s">
        <v>6335</v>
      </c>
      <c r="D516" s="757"/>
      <c r="E516" s="757"/>
      <c r="F516" s="757"/>
      <c r="G516" s="757"/>
      <c r="H516" s="757"/>
      <c r="I516" s="757"/>
      <c r="J516" s="757"/>
      <c r="K516" s="757"/>
      <c r="L516" s="757"/>
      <c r="M516" s="757"/>
      <c r="N516" s="757"/>
      <c r="O516" s="757"/>
      <c r="P516" s="757"/>
      <c r="Q516" s="757"/>
      <c r="R516" s="757"/>
      <c r="S516" s="757"/>
      <c r="T516" s="757"/>
      <c r="U516" s="757"/>
      <c r="V516" s="757"/>
      <c r="W516" s="757"/>
      <c r="X516" s="758"/>
      <c r="Y516" s="723" t="s">
        <v>6598</v>
      </c>
      <c r="Z516" s="757"/>
      <c r="AA516" s="757"/>
      <c r="AB516" s="757"/>
      <c r="AC516" s="757"/>
      <c r="AD516" s="758"/>
      <c r="AG516" s="1081"/>
      <c r="AH516" s="1090" t="s">
        <v>6599</v>
      </c>
      <c r="AI516" s="501" t="s">
        <v>6267</v>
      </c>
      <c r="AJ516" s="502" t="s">
        <v>6600</v>
      </c>
      <c r="AL516" s="885" t="s">
        <v>6338</v>
      </c>
      <c r="AM516" s="886"/>
      <c r="AN516" s="886"/>
      <c r="AO516" s="886"/>
    </row>
    <row r="517" spans="1:41" ht="24" customHeight="1">
      <c r="A517" s="25"/>
      <c r="B517" s="52"/>
      <c r="C517" s="535" t="s">
        <v>5012</v>
      </c>
      <c r="D517" s="923" t="s">
        <v>6601</v>
      </c>
      <c r="E517" s="757"/>
      <c r="F517" s="757"/>
      <c r="G517" s="757"/>
      <c r="H517" s="757"/>
      <c r="I517" s="757"/>
      <c r="J517" s="757"/>
      <c r="K517" s="757"/>
      <c r="L517" s="757"/>
      <c r="M517" s="757"/>
      <c r="N517" s="757"/>
      <c r="O517" s="757"/>
      <c r="P517" s="757"/>
      <c r="Q517" s="757"/>
      <c r="R517" s="757"/>
      <c r="S517" s="757"/>
      <c r="T517" s="757"/>
      <c r="U517" s="757"/>
      <c r="V517" s="757"/>
      <c r="W517" s="757"/>
      <c r="X517" s="758"/>
      <c r="Y517" s="839"/>
      <c r="Z517" s="840"/>
      <c r="AA517" s="840"/>
      <c r="AB517" s="840"/>
      <c r="AC517" s="840"/>
      <c r="AD517" s="841"/>
      <c r="AG517" s="466">
        <f>IF(AND(SUM(Y486,Y492)=0,COUNTA(Y517:AD531)&gt;0),1,0)</f>
        <v>0</v>
      </c>
      <c r="AH517" s="1090"/>
      <c r="AI517" s="485">
        <v>1</v>
      </c>
      <c r="AJ517" s="1">
        <f>IF(OR(Y517="NS",$Y$486="NS",$Y$492="NS"),0,IF(AND(Y517="NA",$Y$486="NA",$Y$492="NA"),0,IF(Y517&lt;=SUM($Y$486,$Y$492),0,1)))</f>
        <v>0</v>
      </c>
      <c r="AL517" s="679" t="s">
        <v>5215</v>
      </c>
      <c r="AM517" s="679" t="s">
        <v>5216</v>
      </c>
      <c r="AN517" s="679" t="s">
        <v>5217</v>
      </c>
      <c r="AO517" s="679" t="s">
        <v>5218</v>
      </c>
    </row>
    <row r="518" spans="1:41" ht="15" customHeight="1">
      <c r="A518" s="25"/>
      <c r="B518" s="52"/>
      <c r="C518" s="535" t="s">
        <v>5014</v>
      </c>
      <c r="D518" s="923" t="s">
        <v>6602</v>
      </c>
      <c r="E518" s="757"/>
      <c r="F518" s="757"/>
      <c r="G518" s="757"/>
      <c r="H518" s="757"/>
      <c r="I518" s="757"/>
      <c r="J518" s="757"/>
      <c r="K518" s="757"/>
      <c r="L518" s="757"/>
      <c r="M518" s="757"/>
      <c r="N518" s="757"/>
      <c r="O518" s="757"/>
      <c r="P518" s="757"/>
      <c r="Q518" s="757"/>
      <c r="R518" s="757"/>
      <c r="S518" s="757"/>
      <c r="T518" s="757"/>
      <c r="U518" s="757"/>
      <c r="V518" s="757"/>
      <c r="W518" s="757"/>
      <c r="X518" s="758"/>
      <c r="Y518" s="839"/>
      <c r="Z518" s="840"/>
      <c r="AA518" s="840"/>
      <c r="AB518" s="840"/>
      <c r="AC518" s="840"/>
      <c r="AD518" s="841"/>
      <c r="AG518" s="352" t="s">
        <v>5090</v>
      </c>
      <c r="AH518" s="466">
        <f>IF(OR(Y532="NS",Y486="NS",Y492="NS"),0,IF(AND(Y532="NA",Y486="NA",Y492="NA"),0,IF(Y532&gt;=SUM(Y486,Y492),0,1)))</f>
        <v>0</v>
      </c>
      <c r="AI518" s="501">
        <v>2</v>
      </c>
      <c r="AJ518" s="1">
        <f t="shared" ref="AJ518:AJ530" si="178">IF(OR(Y518="NS",$Y$486="NS",$Y$492="NS"),0,IF(AND(Y518="NA",$Y$486="NA",$Y$492="NA"),0,IF(Y518&lt;=SUM($Y$486,$Y$492),0,1)))</f>
        <v>0</v>
      </c>
      <c r="AL518" s="1" t="s">
        <v>6603</v>
      </c>
      <c r="AM518" s="1" t="s">
        <v>6601</v>
      </c>
      <c r="AN518" s="681" t="str" cm="1">
        <f t="array" ref="AN518">IF(AG534&lt;&gt;"",_xlfn.TEXTJOIN(" / ", TRUE, _xlfn.UNIQUE(IF($AL$518:$AL$530&lt;&gt;"",IF(ISNUMBER(SEARCH(AG534, $AL$518:$AL$530)) + (_xlfn.MAP($AL$518:$AL$530, _xlfn.LAMBDA(_xlpm.r, SUM(--ISNUMBER(SEARCH(_xlfn.TEXTSPLIT(_xlpm.r, ","), AG534))))))&gt;0,$AM$518:$AM$530, ""), ""))), "")</f>
        <v/>
      </c>
      <c r="AO518" s="1" t="str">
        <f>IF(AN518 = "", "", "Alerta: Revise el texto ingresado en el Especifique ya que podría existir en las opciones resaltadas en amarillo")</f>
        <v/>
      </c>
    </row>
    <row r="519" spans="1:41" ht="15" customHeight="1">
      <c r="A519" s="25"/>
      <c r="B519" s="52"/>
      <c r="C519" s="535" t="s">
        <v>5016</v>
      </c>
      <c r="D519" s="923" t="s">
        <v>6604</v>
      </c>
      <c r="E519" s="757"/>
      <c r="F519" s="757"/>
      <c r="G519" s="757"/>
      <c r="H519" s="757"/>
      <c r="I519" s="757"/>
      <c r="J519" s="757"/>
      <c r="K519" s="757"/>
      <c r="L519" s="757"/>
      <c r="M519" s="757"/>
      <c r="N519" s="757"/>
      <c r="O519" s="757"/>
      <c r="P519" s="757"/>
      <c r="Q519" s="757"/>
      <c r="R519" s="757"/>
      <c r="S519" s="757"/>
      <c r="T519" s="757"/>
      <c r="U519" s="757"/>
      <c r="V519" s="757"/>
      <c r="W519" s="757"/>
      <c r="X519" s="758"/>
      <c r="Y519" s="839"/>
      <c r="Z519" s="840"/>
      <c r="AA519" s="840"/>
      <c r="AB519" s="840"/>
      <c r="AC519" s="840"/>
      <c r="AD519" s="841"/>
      <c r="AG519" s="503">
        <f>IF(SUM(Y486,Y492)&gt;0,IF(COUNTA(Y517:AD531)=15,0,1),0)</f>
        <v>0</v>
      </c>
      <c r="AI519" s="485">
        <v>3</v>
      </c>
      <c r="AJ519" s="1">
        <f t="shared" si="178"/>
        <v>0</v>
      </c>
      <c r="AL519" s="1" t="s">
        <v>6605</v>
      </c>
      <c r="AM519" s="1" t="s">
        <v>6602</v>
      </c>
    </row>
    <row r="520" spans="1:41" ht="15" customHeight="1">
      <c r="A520" s="25"/>
      <c r="B520" s="52"/>
      <c r="C520" s="535" t="s">
        <v>5018</v>
      </c>
      <c r="D520" s="923" t="s">
        <v>6606</v>
      </c>
      <c r="E520" s="757"/>
      <c r="F520" s="757"/>
      <c r="G520" s="757"/>
      <c r="H520" s="757"/>
      <c r="I520" s="757"/>
      <c r="J520" s="757"/>
      <c r="K520" s="757"/>
      <c r="L520" s="757"/>
      <c r="M520" s="757"/>
      <c r="N520" s="757"/>
      <c r="O520" s="757"/>
      <c r="P520" s="757"/>
      <c r="Q520" s="757"/>
      <c r="R520" s="757"/>
      <c r="S520" s="757"/>
      <c r="T520" s="757"/>
      <c r="U520" s="757"/>
      <c r="V520" s="757"/>
      <c r="W520" s="757"/>
      <c r="X520" s="758"/>
      <c r="Y520" s="839"/>
      <c r="Z520" s="840"/>
      <c r="AA520" s="840"/>
      <c r="AB520" s="840"/>
      <c r="AC520" s="840"/>
      <c r="AD520" s="841"/>
      <c r="AI520" s="501">
        <v>4</v>
      </c>
      <c r="AJ520" s="1">
        <f t="shared" si="178"/>
        <v>0</v>
      </c>
      <c r="AL520" s="1" t="s">
        <v>6607</v>
      </c>
      <c r="AM520" s="1" t="s">
        <v>6604</v>
      </c>
    </row>
    <row r="521" spans="1:41" ht="15" customHeight="1">
      <c r="A521" s="25"/>
      <c r="B521" s="52"/>
      <c r="C521" s="535" t="s">
        <v>5020</v>
      </c>
      <c r="D521" s="923" t="s">
        <v>6608</v>
      </c>
      <c r="E521" s="757"/>
      <c r="F521" s="757"/>
      <c r="G521" s="757"/>
      <c r="H521" s="757"/>
      <c r="I521" s="757"/>
      <c r="J521" s="757"/>
      <c r="K521" s="757"/>
      <c r="L521" s="757"/>
      <c r="M521" s="757"/>
      <c r="N521" s="757"/>
      <c r="O521" s="757"/>
      <c r="P521" s="757"/>
      <c r="Q521" s="757"/>
      <c r="R521" s="757"/>
      <c r="S521" s="757"/>
      <c r="T521" s="757"/>
      <c r="U521" s="757"/>
      <c r="V521" s="757"/>
      <c r="W521" s="757"/>
      <c r="X521" s="758"/>
      <c r="Y521" s="839"/>
      <c r="Z521" s="840"/>
      <c r="AA521" s="840"/>
      <c r="AB521" s="840"/>
      <c r="AC521" s="840"/>
      <c r="AD521" s="841"/>
      <c r="AI521" s="485">
        <v>5</v>
      </c>
      <c r="AJ521" s="1">
        <f t="shared" si="178"/>
        <v>0</v>
      </c>
      <c r="AL521" s="1" t="s">
        <v>6349</v>
      </c>
      <c r="AM521" s="1" t="s">
        <v>6606</v>
      </c>
    </row>
    <row r="522" spans="1:41" ht="15" customHeight="1">
      <c r="A522" s="25"/>
      <c r="B522" s="52"/>
      <c r="C522" s="535" t="s">
        <v>5022</v>
      </c>
      <c r="D522" s="923" t="s">
        <v>6609</v>
      </c>
      <c r="E522" s="757"/>
      <c r="F522" s="757"/>
      <c r="G522" s="757"/>
      <c r="H522" s="757"/>
      <c r="I522" s="757"/>
      <c r="J522" s="757"/>
      <c r="K522" s="757"/>
      <c r="L522" s="757"/>
      <c r="M522" s="757"/>
      <c r="N522" s="757"/>
      <c r="O522" s="757"/>
      <c r="P522" s="757"/>
      <c r="Q522" s="757"/>
      <c r="R522" s="757"/>
      <c r="S522" s="757"/>
      <c r="T522" s="757"/>
      <c r="U522" s="757"/>
      <c r="V522" s="757"/>
      <c r="W522" s="757"/>
      <c r="X522" s="758"/>
      <c r="Y522" s="839"/>
      <c r="Z522" s="840"/>
      <c r="AA522" s="840"/>
      <c r="AB522" s="840"/>
      <c r="AC522" s="840"/>
      <c r="AD522" s="841"/>
      <c r="AI522" s="501">
        <v>6</v>
      </c>
      <c r="AJ522" s="1">
        <f>IF(OR(Y522="NS",$Y$486="NS",$Y$492="NS"),0,IF(AND(Y522="NA",$Y$486="NA",$Y$492="NA"),0,IF(Y522&lt;=SUM($Y$486,$Y$492),0,1)))</f>
        <v>0</v>
      </c>
      <c r="AL522" s="1" t="s">
        <v>6351</v>
      </c>
      <c r="AM522" s="1" t="s">
        <v>6608</v>
      </c>
    </row>
    <row r="523" spans="1:41" ht="24" customHeight="1">
      <c r="A523" s="25"/>
      <c r="B523" s="52"/>
      <c r="C523" s="535" t="s">
        <v>5024</v>
      </c>
      <c r="D523" s="923" t="s">
        <v>6610</v>
      </c>
      <c r="E523" s="757"/>
      <c r="F523" s="757"/>
      <c r="G523" s="757"/>
      <c r="H523" s="757"/>
      <c r="I523" s="757"/>
      <c r="J523" s="757"/>
      <c r="K523" s="757"/>
      <c r="L523" s="757"/>
      <c r="M523" s="757"/>
      <c r="N523" s="757"/>
      <c r="O523" s="757"/>
      <c r="P523" s="757"/>
      <c r="Q523" s="757"/>
      <c r="R523" s="757"/>
      <c r="S523" s="757"/>
      <c r="T523" s="757"/>
      <c r="U523" s="757"/>
      <c r="V523" s="757"/>
      <c r="W523" s="757"/>
      <c r="X523" s="758"/>
      <c r="Y523" s="839"/>
      <c r="Z523" s="840"/>
      <c r="AA523" s="840"/>
      <c r="AB523" s="840"/>
      <c r="AC523" s="840"/>
      <c r="AD523" s="841"/>
      <c r="AI523" s="485">
        <v>7</v>
      </c>
      <c r="AJ523" s="1">
        <f t="shared" si="178"/>
        <v>0</v>
      </c>
      <c r="AL523" s="1" t="s">
        <v>6611</v>
      </c>
      <c r="AM523" s="1" t="s">
        <v>6609</v>
      </c>
    </row>
    <row r="524" spans="1:41" ht="24" customHeight="1">
      <c r="A524" s="25"/>
      <c r="B524" s="52"/>
      <c r="C524" s="535" t="s">
        <v>5026</v>
      </c>
      <c r="D524" s="923" t="s">
        <v>6612</v>
      </c>
      <c r="E524" s="757"/>
      <c r="F524" s="757"/>
      <c r="G524" s="757"/>
      <c r="H524" s="757"/>
      <c r="I524" s="757"/>
      <c r="J524" s="757"/>
      <c r="K524" s="757"/>
      <c r="L524" s="757"/>
      <c r="M524" s="757"/>
      <c r="N524" s="757"/>
      <c r="O524" s="757"/>
      <c r="P524" s="757"/>
      <c r="Q524" s="757"/>
      <c r="R524" s="757"/>
      <c r="S524" s="757"/>
      <c r="T524" s="757"/>
      <c r="U524" s="757"/>
      <c r="V524" s="757"/>
      <c r="W524" s="757"/>
      <c r="X524" s="758"/>
      <c r="Y524" s="839"/>
      <c r="Z524" s="840"/>
      <c r="AA524" s="840"/>
      <c r="AB524" s="840"/>
      <c r="AC524" s="840"/>
      <c r="AD524" s="841"/>
      <c r="AI524" s="501">
        <v>8</v>
      </c>
      <c r="AJ524" s="1">
        <f t="shared" si="178"/>
        <v>0</v>
      </c>
      <c r="AL524" s="1" t="s">
        <v>6613</v>
      </c>
      <c r="AM524" s="1" t="s">
        <v>6610</v>
      </c>
    </row>
    <row r="525" spans="1:41" ht="15" customHeight="1">
      <c r="A525" s="25"/>
      <c r="B525" s="52"/>
      <c r="C525" s="535" t="s">
        <v>5028</v>
      </c>
      <c r="D525" s="923" t="s">
        <v>6373</v>
      </c>
      <c r="E525" s="757"/>
      <c r="F525" s="757"/>
      <c r="G525" s="757"/>
      <c r="H525" s="757"/>
      <c r="I525" s="757"/>
      <c r="J525" s="757"/>
      <c r="K525" s="757"/>
      <c r="L525" s="757"/>
      <c r="M525" s="757"/>
      <c r="N525" s="757"/>
      <c r="O525" s="757"/>
      <c r="P525" s="757"/>
      <c r="Q525" s="757"/>
      <c r="R525" s="757"/>
      <c r="S525" s="757"/>
      <c r="T525" s="757"/>
      <c r="U525" s="757"/>
      <c r="V525" s="757"/>
      <c r="W525" s="757"/>
      <c r="X525" s="758"/>
      <c r="Y525" s="839"/>
      <c r="Z525" s="840"/>
      <c r="AA525" s="840"/>
      <c r="AB525" s="840"/>
      <c r="AC525" s="840"/>
      <c r="AD525" s="841"/>
      <c r="AI525" s="485">
        <v>9</v>
      </c>
      <c r="AJ525" s="1">
        <f t="shared" si="178"/>
        <v>0</v>
      </c>
      <c r="AL525" s="1" t="s">
        <v>6614</v>
      </c>
      <c r="AM525" s="1" t="s">
        <v>6612</v>
      </c>
    </row>
    <row r="526" spans="1:41" ht="15" customHeight="1">
      <c r="A526" s="25"/>
      <c r="B526" s="52"/>
      <c r="C526" s="535" t="s">
        <v>5029</v>
      </c>
      <c r="D526" s="923" t="s">
        <v>6375</v>
      </c>
      <c r="E526" s="757"/>
      <c r="F526" s="757"/>
      <c r="G526" s="757"/>
      <c r="H526" s="757"/>
      <c r="I526" s="757"/>
      <c r="J526" s="757"/>
      <c r="K526" s="757"/>
      <c r="L526" s="757"/>
      <c r="M526" s="757"/>
      <c r="N526" s="757"/>
      <c r="O526" s="757"/>
      <c r="P526" s="757"/>
      <c r="Q526" s="757"/>
      <c r="R526" s="757"/>
      <c r="S526" s="757"/>
      <c r="T526" s="757"/>
      <c r="U526" s="757"/>
      <c r="V526" s="757"/>
      <c r="W526" s="757"/>
      <c r="X526" s="758"/>
      <c r="Y526" s="839"/>
      <c r="Z526" s="840"/>
      <c r="AA526" s="840"/>
      <c r="AB526" s="840"/>
      <c r="AC526" s="840"/>
      <c r="AD526" s="841"/>
      <c r="AI526" s="501">
        <v>10</v>
      </c>
      <c r="AJ526" s="1">
        <f t="shared" si="178"/>
        <v>0</v>
      </c>
      <c r="AL526" s="1" t="s">
        <v>6615</v>
      </c>
      <c r="AM526" s="1" t="s">
        <v>6373</v>
      </c>
    </row>
    <row r="527" spans="1:41" ht="15" customHeight="1">
      <c r="A527" s="25"/>
      <c r="B527" s="52"/>
      <c r="C527" s="535" t="s">
        <v>5031</v>
      </c>
      <c r="D527" s="923" t="s">
        <v>6377</v>
      </c>
      <c r="E527" s="757"/>
      <c r="F527" s="757"/>
      <c r="G527" s="757"/>
      <c r="H527" s="757"/>
      <c r="I527" s="757"/>
      <c r="J527" s="757"/>
      <c r="K527" s="757"/>
      <c r="L527" s="757"/>
      <c r="M527" s="757"/>
      <c r="N527" s="757"/>
      <c r="O527" s="757"/>
      <c r="P527" s="757"/>
      <c r="Q527" s="757"/>
      <c r="R527" s="757"/>
      <c r="S527" s="757"/>
      <c r="T527" s="757"/>
      <c r="U527" s="757"/>
      <c r="V527" s="757"/>
      <c r="W527" s="757"/>
      <c r="X527" s="758"/>
      <c r="Y527" s="839"/>
      <c r="Z527" s="840"/>
      <c r="AA527" s="840"/>
      <c r="AB527" s="840"/>
      <c r="AC527" s="840"/>
      <c r="AD527" s="841"/>
      <c r="AI527" s="485">
        <v>11</v>
      </c>
      <c r="AJ527" s="1">
        <f t="shared" si="178"/>
        <v>0</v>
      </c>
      <c r="AL527" s="1" t="s">
        <v>6616</v>
      </c>
      <c r="AM527" s="1" t="s">
        <v>6375</v>
      </c>
    </row>
    <row r="528" spans="1:41" ht="15" customHeight="1">
      <c r="A528" s="25"/>
      <c r="B528" s="52"/>
      <c r="C528" s="535" t="s">
        <v>5032</v>
      </c>
      <c r="D528" s="923" t="s">
        <v>6379</v>
      </c>
      <c r="E528" s="757"/>
      <c r="F528" s="757"/>
      <c r="G528" s="757"/>
      <c r="H528" s="757"/>
      <c r="I528" s="757"/>
      <c r="J528" s="757"/>
      <c r="K528" s="757"/>
      <c r="L528" s="757"/>
      <c r="M528" s="757"/>
      <c r="N528" s="757"/>
      <c r="O528" s="757"/>
      <c r="P528" s="757"/>
      <c r="Q528" s="757"/>
      <c r="R528" s="757"/>
      <c r="S528" s="757"/>
      <c r="T528" s="757"/>
      <c r="U528" s="757"/>
      <c r="V528" s="757"/>
      <c r="W528" s="757"/>
      <c r="X528" s="758"/>
      <c r="Y528" s="839"/>
      <c r="Z528" s="840"/>
      <c r="AA528" s="840"/>
      <c r="AB528" s="840"/>
      <c r="AC528" s="840"/>
      <c r="AD528" s="841"/>
      <c r="AI528" s="501">
        <v>12</v>
      </c>
      <c r="AJ528" s="1">
        <f t="shared" si="178"/>
        <v>0</v>
      </c>
      <c r="AL528" s="1" t="s">
        <v>6617</v>
      </c>
      <c r="AM528" s="1" t="s">
        <v>6377</v>
      </c>
    </row>
    <row r="529" spans="1:39" ht="15" customHeight="1">
      <c r="A529" s="25"/>
      <c r="B529" s="52"/>
      <c r="C529" s="535" t="s">
        <v>5033</v>
      </c>
      <c r="D529" s="923" t="s">
        <v>6618</v>
      </c>
      <c r="E529" s="757"/>
      <c r="F529" s="757"/>
      <c r="G529" s="757"/>
      <c r="H529" s="757"/>
      <c r="I529" s="757"/>
      <c r="J529" s="757"/>
      <c r="K529" s="757"/>
      <c r="L529" s="757"/>
      <c r="M529" s="757"/>
      <c r="N529" s="757"/>
      <c r="O529" s="757"/>
      <c r="P529" s="757"/>
      <c r="Q529" s="757"/>
      <c r="R529" s="757"/>
      <c r="S529" s="757"/>
      <c r="T529" s="757"/>
      <c r="U529" s="757"/>
      <c r="V529" s="757"/>
      <c r="W529" s="757"/>
      <c r="X529" s="758"/>
      <c r="Y529" s="839"/>
      <c r="Z529" s="840"/>
      <c r="AA529" s="840"/>
      <c r="AB529" s="840"/>
      <c r="AC529" s="840"/>
      <c r="AD529" s="841"/>
      <c r="AI529" s="485">
        <v>13</v>
      </c>
      <c r="AJ529" s="1">
        <f t="shared" si="178"/>
        <v>0</v>
      </c>
      <c r="AL529" s="1" t="s">
        <v>6619</v>
      </c>
      <c r="AM529" s="1" t="s">
        <v>6379</v>
      </c>
    </row>
    <row r="530" spans="1:39" ht="15" customHeight="1">
      <c r="A530" s="25"/>
      <c r="B530" s="52"/>
      <c r="C530" s="535" t="s">
        <v>5034</v>
      </c>
      <c r="D530" s="923" t="s">
        <v>6620</v>
      </c>
      <c r="E530" s="757"/>
      <c r="F530" s="757"/>
      <c r="G530" s="757"/>
      <c r="H530" s="757"/>
      <c r="I530" s="757"/>
      <c r="J530" s="757"/>
      <c r="K530" s="757"/>
      <c r="L530" s="757"/>
      <c r="M530" s="757"/>
      <c r="N530" s="757"/>
      <c r="O530" s="757"/>
      <c r="P530" s="757"/>
      <c r="Q530" s="757"/>
      <c r="R530" s="757"/>
      <c r="S530" s="757"/>
      <c r="T530" s="757"/>
      <c r="U530" s="757"/>
      <c r="V530" s="757"/>
      <c r="W530" s="757"/>
      <c r="X530" s="758"/>
      <c r="Y530" s="839"/>
      <c r="Z530" s="840"/>
      <c r="AA530" s="840"/>
      <c r="AB530" s="840"/>
      <c r="AC530" s="840"/>
      <c r="AD530" s="841"/>
      <c r="AI530" s="501">
        <v>14</v>
      </c>
      <c r="AJ530" s="1">
        <f t="shared" si="178"/>
        <v>0</v>
      </c>
      <c r="AL530" s="1" t="s">
        <v>6621</v>
      </c>
      <c r="AM530" s="1" t="s">
        <v>6618</v>
      </c>
    </row>
    <row r="531" spans="1:39" ht="15" customHeight="1">
      <c r="A531" s="25"/>
      <c r="B531" s="52"/>
      <c r="C531" s="535" t="s">
        <v>5035</v>
      </c>
      <c r="D531" s="923" t="s">
        <v>5106</v>
      </c>
      <c r="E531" s="757"/>
      <c r="F531" s="757"/>
      <c r="G531" s="757"/>
      <c r="H531" s="757"/>
      <c r="I531" s="757"/>
      <c r="J531" s="757"/>
      <c r="K531" s="757"/>
      <c r="L531" s="757"/>
      <c r="M531" s="757"/>
      <c r="N531" s="757"/>
      <c r="O531" s="757"/>
      <c r="P531" s="757"/>
      <c r="Q531" s="757"/>
      <c r="R531" s="757"/>
      <c r="S531" s="757"/>
      <c r="T531" s="757"/>
      <c r="U531" s="757"/>
      <c r="V531" s="757"/>
      <c r="W531" s="757"/>
      <c r="X531" s="758"/>
      <c r="Y531" s="839"/>
      <c r="Z531" s="840"/>
      <c r="AA531" s="840"/>
      <c r="AB531" s="840"/>
      <c r="AC531" s="840"/>
      <c r="AD531" s="841"/>
      <c r="AI531" s="485">
        <v>15</v>
      </c>
      <c r="AJ531" s="1">
        <f>IF(OR(Y531="NS",$Y$486="NS",$Y$492="NS"),0,IF(AND(Y531="NA",$Y$486="NA",$Y$492="NA"),0,IF(Y531&lt;=SUM($Y$486,$Y$492),0,1)))</f>
        <v>0</v>
      </c>
    </row>
    <row r="532" spans="1:39" ht="15" customHeight="1">
      <c r="A532" s="25"/>
      <c r="B532" s="52"/>
      <c r="C532" s="61"/>
      <c r="D532" s="11"/>
      <c r="E532" s="11"/>
      <c r="F532" s="11"/>
      <c r="G532" s="11"/>
      <c r="H532" s="11"/>
      <c r="I532" s="11"/>
      <c r="J532" s="11"/>
      <c r="K532" s="11"/>
      <c r="L532" s="11"/>
      <c r="M532" s="11"/>
      <c r="N532" s="11"/>
      <c r="O532" s="11"/>
      <c r="P532" s="11"/>
      <c r="Q532" s="11"/>
      <c r="R532" s="11"/>
      <c r="S532" s="11"/>
      <c r="T532" s="11"/>
      <c r="U532" s="11"/>
      <c r="V532" s="11"/>
      <c r="W532" s="11"/>
      <c r="X532" s="80" t="s">
        <v>5270</v>
      </c>
      <c r="Y532" s="865">
        <f>IF(AND(SUM(Y517:Y531)=0,COUNTIF(Y517:Y531,"NS")&gt;0),"NS",IF(AND(SUM(Y517:Y531)=0,COUNTIF(Y517:Y531,0)&gt;0),0,IF(AND(SUM(Y517:Y531)=0,COUNTIF(Y517:Y531,"NA")&gt;0),"NA",SUM(Y517:Y531))))</f>
        <v>0</v>
      </c>
      <c r="Z532" s="866"/>
      <c r="AA532" s="866"/>
      <c r="AB532" s="866"/>
      <c r="AC532" s="866"/>
      <c r="AD532" s="867"/>
      <c r="AJ532" s="466">
        <f>SUM(AJ517:AJ531)</f>
        <v>0</v>
      </c>
    </row>
    <row r="533" spans="1:39" ht="15" customHeight="1">
      <c r="A533" s="25"/>
      <c r="B533" s="1046" t="str">
        <f>AO518</f>
        <v/>
      </c>
      <c r="C533" s="1046"/>
      <c r="D533" s="1046"/>
      <c r="E533" s="1046"/>
      <c r="F533" s="1046"/>
      <c r="G533" s="1046"/>
      <c r="H533" s="1046"/>
      <c r="I533" s="1046"/>
      <c r="J533" s="1046"/>
      <c r="K533" s="1046"/>
      <c r="L533" s="1046"/>
      <c r="M533" s="1046"/>
      <c r="N533" s="1046"/>
      <c r="O533" s="1046"/>
      <c r="P533" s="1046"/>
      <c r="Q533" s="1046"/>
      <c r="R533" s="1046"/>
      <c r="S533" s="1046"/>
      <c r="T533" s="1046"/>
      <c r="U533" s="1046"/>
      <c r="V533" s="1046"/>
      <c r="W533" s="1046"/>
      <c r="X533" s="1046"/>
      <c r="Y533" s="1046"/>
      <c r="Z533" s="1046"/>
      <c r="AA533" s="1046"/>
      <c r="AB533" s="1046"/>
      <c r="AC533" s="1046"/>
      <c r="AD533" s="1046"/>
    </row>
    <row r="534" spans="1:39" ht="45" customHeight="1">
      <c r="A534" s="25"/>
      <c r="B534" s="52"/>
      <c r="C534" s="997" t="s">
        <v>6052</v>
      </c>
      <c r="D534" s="708"/>
      <c r="E534" s="708"/>
      <c r="F534" s="740"/>
      <c r="G534" s="740"/>
      <c r="H534" s="740"/>
      <c r="I534" s="740"/>
      <c r="J534" s="740"/>
      <c r="K534" s="740"/>
      <c r="L534" s="740"/>
      <c r="M534" s="740"/>
      <c r="N534" s="740"/>
      <c r="O534" s="740"/>
      <c r="P534" s="740"/>
      <c r="Q534" s="740"/>
      <c r="R534" s="740"/>
      <c r="S534" s="740"/>
      <c r="T534" s="740"/>
      <c r="U534" s="740"/>
      <c r="V534" s="740"/>
      <c r="W534" s="740"/>
      <c r="X534" s="740"/>
      <c r="Y534" s="740"/>
      <c r="Z534" s="740"/>
      <c r="AA534" s="740"/>
      <c r="AB534" s="740"/>
      <c r="AC534" s="740"/>
      <c r="AD534" s="740"/>
      <c r="AG534" s="621" t="str">
        <f>SUBSTITUTE( SUBSTITUTE( SUBSTITUTE( SUBSTITUTE( SUBSTITUTE( SUBSTITUTE( SUBSTITUTE( SUBSTITUTE( SUBSTITUTE( SUBSTITUTE(F534, "á", "a"), "é", "e"), "í", "i"), "ó", "o"), "ú", "u"), "Á", "A"), "É", "E"), "Í", "I"), "Ó", "O"), "Ú", "U")</f>
        <v/>
      </c>
    </row>
    <row r="535" spans="1:39" ht="15" customHeight="1">
      <c r="A535" s="25"/>
      <c r="B535" s="868" t="str">
        <f>IF(AND(Y530&gt;0,Y530&lt;&gt;"NA",Y530&lt;&gt;"NS",F534=""),"Debido a que cuenta con un valor mayor a cero en el numeral 14, debe anotar el nombre de dicho(s) tipo(s) de actos procesales","")</f>
        <v/>
      </c>
      <c r="C535" s="868"/>
      <c r="D535" s="868"/>
      <c r="E535" s="868"/>
      <c r="F535" s="868"/>
      <c r="G535" s="868"/>
      <c r="H535" s="868"/>
      <c r="I535" s="868"/>
      <c r="J535" s="868"/>
      <c r="K535" s="868"/>
      <c r="L535" s="868"/>
      <c r="M535" s="868"/>
      <c r="N535" s="868"/>
      <c r="O535" s="868"/>
      <c r="P535" s="868"/>
      <c r="Q535" s="868"/>
      <c r="R535" s="868"/>
      <c r="S535" s="868"/>
      <c r="T535" s="868"/>
      <c r="U535" s="868"/>
      <c r="V535" s="868"/>
      <c r="W535" s="868"/>
      <c r="X535" s="868"/>
      <c r="Y535" s="868"/>
      <c r="Z535" s="868"/>
      <c r="AA535" s="868"/>
      <c r="AB535" s="868"/>
      <c r="AC535" s="868"/>
      <c r="AD535" s="868"/>
      <c r="AE535" s="868"/>
    </row>
    <row r="536" spans="1:39" ht="24" customHeight="1">
      <c r="A536" s="25"/>
      <c r="B536" s="52"/>
      <c r="C536" s="848" t="s">
        <v>5219</v>
      </c>
      <c r="D536" s="708"/>
      <c r="E536" s="708"/>
      <c r="F536" s="708"/>
      <c r="G536" s="708"/>
      <c r="H536" s="708"/>
      <c r="I536" s="708"/>
      <c r="J536" s="708"/>
      <c r="K536" s="708"/>
      <c r="L536" s="708"/>
      <c r="M536" s="708"/>
      <c r="N536" s="708"/>
      <c r="O536" s="708"/>
      <c r="P536" s="708"/>
      <c r="Q536" s="708"/>
      <c r="R536" s="708"/>
      <c r="S536" s="708"/>
      <c r="T536" s="708"/>
      <c r="U536" s="708"/>
      <c r="V536" s="708"/>
      <c r="W536" s="708"/>
      <c r="X536" s="708"/>
      <c r="Y536" s="708"/>
      <c r="Z536" s="708"/>
      <c r="AA536" s="708"/>
      <c r="AB536" s="708"/>
      <c r="AC536" s="708"/>
      <c r="AD536" s="708"/>
    </row>
    <row r="537" spans="1:39" ht="60" customHeight="1">
      <c r="A537" s="25"/>
      <c r="B537" s="52"/>
      <c r="C537" s="842"/>
      <c r="D537" s="759"/>
      <c r="E537" s="759"/>
      <c r="F537" s="759"/>
      <c r="G537" s="759"/>
      <c r="H537" s="759"/>
      <c r="I537" s="759"/>
      <c r="J537" s="759"/>
      <c r="K537" s="759"/>
      <c r="L537" s="759"/>
      <c r="M537" s="759"/>
      <c r="N537" s="759"/>
      <c r="O537" s="759"/>
      <c r="P537" s="759"/>
      <c r="Q537" s="759"/>
      <c r="R537" s="759"/>
      <c r="S537" s="759"/>
      <c r="T537" s="759"/>
      <c r="U537" s="759"/>
      <c r="V537" s="759"/>
      <c r="W537" s="759"/>
      <c r="X537" s="759"/>
      <c r="Y537" s="759"/>
      <c r="Z537" s="759"/>
      <c r="AA537" s="759"/>
      <c r="AB537" s="759"/>
      <c r="AC537" s="759"/>
      <c r="AD537" s="838"/>
    </row>
    <row r="538" spans="1:39" ht="15" customHeight="1">
      <c r="A538" s="25"/>
      <c r="B538" s="1060" t="str">
        <f>IF(AG519=0,"","Favor de ingresar toda la información requerida en la pregunta")</f>
        <v/>
      </c>
      <c r="C538" s="1060"/>
      <c r="D538" s="1060"/>
      <c r="E538" s="1060"/>
      <c r="F538" s="1060"/>
      <c r="G538" s="1060"/>
      <c r="H538" s="1060"/>
      <c r="I538" s="1060"/>
      <c r="J538" s="1060"/>
      <c r="K538" s="1060"/>
      <c r="L538" s="1060"/>
      <c r="M538" s="1060"/>
      <c r="N538" s="1060"/>
      <c r="O538" s="1060"/>
      <c r="P538" s="1060"/>
      <c r="Q538" s="1060"/>
      <c r="R538" s="1060"/>
      <c r="S538" s="1060"/>
      <c r="T538" s="1060"/>
      <c r="U538" s="1060"/>
      <c r="V538" s="1060"/>
      <c r="W538" s="1060"/>
      <c r="X538" s="1060"/>
      <c r="Y538" s="1060"/>
      <c r="Z538" s="1060"/>
      <c r="AA538" s="1060"/>
      <c r="AB538" s="1060"/>
      <c r="AC538" s="1060"/>
      <c r="AD538" s="1060"/>
      <c r="AE538" s="1060"/>
    </row>
    <row r="539" spans="1:39" ht="15" customHeight="1">
      <c r="A539" s="25"/>
      <c r="B539" s="888" t="str">
        <f>IF(SUM(COUNTIF(Y517:AD531,"NS"))&lt;&gt;0,"Alerta: debido a que cuenta con registros NS, debe proporcionar una justificación en el area de comentarios al final de la pregunta","")</f>
        <v/>
      </c>
      <c r="C539" s="708"/>
      <c r="D539" s="708"/>
      <c r="E539" s="708"/>
      <c r="F539" s="708"/>
      <c r="G539" s="708"/>
      <c r="H539" s="708"/>
      <c r="I539" s="708"/>
      <c r="J539" s="708"/>
      <c r="K539" s="708"/>
      <c r="L539" s="708"/>
      <c r="M539" s="708"/>
      <c r="N539" s="708"/>
      <c r="O539" s="708"/>
      <c r="P539" s="708"/>
      <c r="Q539" s="708"/>
      <c r="R539" s="708"/>
      <c r="S539" s="708"/>
      <c r="T539" s="708"/>
      <c r="U539" s="708"/>
      <c r="V539" s="708"/>
      <c r="W539" s="708"/>
      <c r="X539" s="708"/>
      <c r="Y539" s="708"/>
      <c r="Z539" s="708"/>
      <c r="AA539" s="708"/>
      <c r="AB539" s="708"/>
      <c r="AC539" s="708"/>
      <c r="AD539" s="708"/>
      <c r="AE539" s="733"/>
    </row>
    <row r="540" spans="1:39" ht="15" customHeight="1">
      <c r="A540" s="25"/>
      <c r="B540" s="868" t="str">
        <f>IF(AG517&gt;0,"Revise la información capturada, ya que tiene datos ingresados en celdas que están sombreadas","")</f>
        <v/>
      </c>
      <c r="C540" s="868"/>
      <c r="D540" s="868"/>
      <c r="E540" s="868"/>
      <c r="F540" s="868"/>
      <c r="G540" s="868"/>
      <c r="H540" s="868"/>
      <c r="I540" s="868"/>
      <c r="J540" s="868"/>
      <c r="K540" s="868"/>
      <c r="L540" s="868"/>
      <c r="M540" s="868"/>
      <c r="N540" s="868"/>
      <c r="O540" s="868"/>
      <c r="P540" s="868"/>
      <c r="Q540" s="868"/>
      <c r="R540" s="868"/>
      <c r="S540" s="868"/>
      <c r="T540" s="868"/>
      <c r="U540" s="868"/>
      <c r="V540" s="868"/>
      <c r="W540" s="868"/>
      <c r="X540" s="868"/>
      <c r="Y540" s="868"/>
      <c r="Z540" s="868"/>
      <c r="AA540" s="868"/>
      <c r="AB540" s="868"/>
      <c r="AC540" s="868"/>
      <c r="AD540" s="868"/>
      <c r="AE540" s="868"/>
    </row>
    <row r="541" spans="1:39" ht="15" customHeight="1">
      <c r="A541" s="25"/>
      <c r="B541" s="1009" t="str">
        <f>IF(AH518&gt;0,"Alerta: debe de proporcionar una justificación de acuerdo a lo establecido en la instrucción 2","")</f>
        <v/>
      </c>
      <c r="C541" s="1009"/>
      <c r="D541" s="1009"/>
      <c r="E541" s="1009"/>
      <c r="F541" s="1009"/>
      <c r="G541" s="1009"/>
      <c r="H541" s="1009"/>
      <c r="I541" s="1009"/>
      <c r="J541" s="1009"/>
      <c r="K541" s="1009"/>
      <c r="L541" s="1009"/>
      <c r="M541" s="1009"/>
      <c r="N541" s="1009"/>
      <c r="O541" s="1009"/>
      <c r="P541" s="1009"/>
      <c r="Q541" s="1009"/>
      <c r="R541" s="1009"/>
      <c r="S541" s="1009"/>
      <c r="T541" s="1009"/>
      <c r="U541" s="1009"/>
      <c r="V541" s="1009"/>
      <c r="W541" s="1009"/>
      <c r="X541" s="1009"/>
      <c r="Y541" s="1009"/>
      <c r="Z541" s="1009"/>
      <c r="AA541" s="1009"/>
      <c r="AB541" s="1009"/>
      <c r="AC541" s="1009"/>
      <c r="AD541" s="1009"/>
      <c r="AE541" s="1009"/>
    </row>
    <row r="542" spans="1:39" ht="15" customHeight="1">
      <c r="A542" s="25"/>
      <c r="B542" s="1009" t="str">
        <f>IF(AJ532&gt;0,"Alerta: debe de proporcionar una justificación de acuerdo a lo establecido en la instrucción 3","")</f>
        <v/>
      </c>
      <c r="C542" s="1009"/>
      <c r="D542" s="1009"/>
      <c r="E542" s="1009"/>
      <c r="F542" s="1009"/>
      <c r="G542" s="1009"/>
      <c r="H542" s="1009"/>
      <c r="I542" s="1009"/>
      <c r="J542" s="1009"/>
      <c r="K542" s="1009"/>
      <c r="L542" s="1009"/>
      <c r="M542" s="1009"/>
      <c r="N542" s="1009"/>
      <c r="O542" s="1009"/>
      <c r="P542" s="1009"/>
      <c r="Q542" s="1009"/>
      <c r="R542" s="1009"/>
      <c r="S542" s="1009"/>
      <c r="T542" s="1009"/>
      <c r="U542" s="1009"/>
      <c r="V542" s="1009"/>
      <c r="W542" s="1009"/>
      <c r="X542" s="1009"/>
      <c r="Y542" s="1009"/>
      <c r="Z542" s="1009"/>
      <c r="AA542" s="1009"/>
      <c r="AB542" s="1009"/>
      <c r="AC542" s="1009"/>
      <c r="AD542" s="1009"/>
      <c r="AE542" s="1009"/>
    </row>
    <row r="543" spans="1:39" ht="15" customHeight="1" thickBot="1">
      <c r="A543" s="25"/>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row>
    <row r="544" spans="1:39" ht="15" customHeight="1" thickBot="1">
      <c r="A544" s="46"/>
      <c r="B544" s="769" t="s">
        <v>6622</v>
      </c>
      <c r="C544" s="750"/>
      <c r="D544" s="750"/>
      <c r="E544" s="750"/>
      <c r="F544" s="750"/>
      <c r="G544" s="750"/>
      <c r="H544" s="750"/>
      <c r="I544" s="750"/>
      <c r="J544" s="750"/>
      <c r="K544" s="750"/>
      <c r="L544" s="750"/>
      <c r="M544" s="750"/>
      <c r="N544" s="750"/>
      <c r="O544" s="750"/>
      <c r="P544" s="750"/>
      <c r="Q544" s="750"/>
      <c r="R544" s="750"/>
      <c r="S544" s="750"/>
      <c r="T544" s="750"/>
      <c r="U544" s="750"/>
      <c r="V544" s="750"/>
      <c r="W544" s="750"/>
      <c r="X544" s="750"/>
      <c r="Y544" s="750"/>
      <c r="Z544" s="750"/>
      <c r="AA544" s="750"/>
      <c r="AB544" s="750"/>
      <c r="AC544" s="750"/>
      <c r="AD544" s="770"/>
      <c r="AE544" s="1"/>
    </row>
    <row r="545" spans="1:42" ht="15" customHeight="1">
      <c r="A545" s="25"/>
      <c r="B545" s="875" t="s">
        <v>5411</v>
      </c>
      <c r="C545" s="766"/>
      <c r="D545" s="766"/>
      <c r="E545" s="766"/>
      <c r="F545" s="766"/>
      <c r="G545" s="766"/>
      <c r="H545" s="766"/>
      <c r="I545" s="766"/>
      <c r="J545" s="766"/>
      <c r="K545" s="766"/>
      <c r="L545" s="766"/>
      <c r="M545" s="766"/>
      <c r="N545" s="766"/>
      <c r="O545" s="766"/>
      <c r="P545" s="766"/>
      <c r="Q545" s="766"/>
      <c r="R545" s="766"/>
      <c r="S545" s="766"/>
      <c r="T545" s="766"/>
      <c r="U545" s="766"/>
      <c r="V545" s="766"/>
      <c r="W545" s="766"/>
      <c r="X545" s="766"/>
      <c r="Y545" s="766"/>
      <c r="Z545" s="766"/>
      <c r="AA545" s="766"/>
      <c r="AB545" s="766"/>
      <c r="AC545" s="766"/>
      <c r="AD545" s="876"/>
    </row>
    <row r="546" spans="1:42" ht="24" customHeight="1">
      <c r="A546" s="25"/>
      <c r="B546" s="504"/>
      <c r="C546" s="774" t="s">
        <v>6623</v>
      </c>
      <c r="D546" s="708"/>
      <c r="E546" s="708"/>
      <c r="F546" s="708"/>
      <c r="G546" s="708"/>
      <c r="H546" s="708"/>
      <c r="I546" s="708"/>
      <c r="J546" s="708"/>
      <c r="K546" s="708"/>
      <c r="L546" s="708"/>
      <c r="M546" s="708"/>
      <c r="N546" s="708"/>
      <c r="O546" s="708"/>
      <c r="P546" s="708"/>
      <c r="Q546" s="708"/>
      <c r="R546" s="708"/>
      <c r="S546" s="708"/>
      <c r="T546" s="708"/>
      <c r="U546" s="708"/>
      <c r="V546" s="708"/>
      <c r="W546" s="708"/>
      <c r="X546" s="708"/>
      <c r="Y546" s="708"/>
      <c r="Z546" s="708"/>
      <c r="AA546" s="708"/>
      <c r="AB546" s="708"/>
      <c r="AC546" s="708"/>
      <c r="AD546" s="776"/>
    </row>
    <row r="547" spans="1:42" ht="36" customHeight="1">
      <c r="A547" s="25"/>
      <c r="B547" s="96"/>
      <c r="C547" s="774" t="s">
        <v>6624</v>
      </c>
      <c r="D547" s="708"/>
      <c r="E547" s="708"/>
      <c r="F547" s="708"/>
      <c r="G547" s="708"/>
      <c r="H547" s="708"/>
      <c r="I547" s="708"/>
      <c r="J547" s="708"/>
      <c r="K547" s="708"/>
      <c r="L547" s="708"/>
      <c r="M547" s="708"/>
      <c r="N547" s="708"/>
      <c r="O547" s="708"/>
      <c r="P547" s="708"/>
      <c r="Q547" s="708"/>
      <c r="R547" s="708"/>
      <c r="S547" s="708"/>
      <c r="T547" s="708"/>
      <c r="U547" s="708"/>
      <c r="V547" s="708"/>
      <c r="W547" s="708"/>
      <c r="X547" s="708"/>
      <c r="Y547" s="708"/>
      <c r="Z547" s="708"/>
      <c r="AA547" s="708"/>
      <c r="AB547" s="708"/>
      <c r="AC547" s="708"/>
      <c r="AD547" s="776"/>
    </row>
    <row r="548" spans="1:42" ht="24" customHeight="1">
      <c r="A548" s="25"/>
      <c r="B548" s="660"/>
      <c r="C548" s="781" t="s">
        <v>6625</v>
      </c>
      <c r="D548" s="782"/>
      <c r="E548" s="782"/>
      <c r="F548" s="782"/>
      <c r="G548" s="782"/>
      <c r="H548" s="782"/>
      <c r="I548" s="782"/>
      <c r="J548" s="782"/>
      <c r="K548" s="782"/>
      <c r="L548" s="782"/>
      <c r="M548" s="782"/>
      <c r="N548" s="782"/>
      <c r="O548" s="782"/>
      <c r="P548" s="782"/>
      <c r="Q548" s="782"/>
      <c r="R548" s="782"/>
      <c r="S548" s="782"/>
      <c r="T548" s="782"/>
      <c r="U548" s="782"/>
      <c r="V548" s="782"/>
      <c r="W548" s="782"/>
      <c r="X548" s="782"/>
      <c r="Y548" s="782"/>
      <c r="Z548" s="782"/>
      <c r="AA548" s="782"/>
      <c r="AB548" s="782"/>
      <c r="AC548" s="782"/>
      <c r="AD548" s="783"/>
    </row>
    <row r="549" spans="1:42" ht="15" customHeight="1">
      <c r="A549" s="25"/>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row>
    <row r="550" spans="1:42" ht="24" customHeight="1">
      <c r="A550" s="36" t="s">
        <v>6626</v>
      </c>
      <c r="B550" s="880" t="s">
        <v>6627</v>
      </c>
      <c r="C550" s="708"/>
      <c r="D550" s="708"/>
      <c r="E550" s="708"/>
      <c r="F550" s="708"/>
      <c r="G550" s="708"/>
      <c r="H550" s="708"/>
      <c r="I550" s="708"/>
      <c r="J550" s="708"/>
      <c r="K550" s="708"/>
      <c r="L550" s="708"/>
      <c r="M550" s="708"/>
      <c r="N550" s="708"/>
      <c r="O550" s="708"/>
      <c r="P550" s="708"/>
      <c r="Q550" s="708"/>
      <c r="R550" s="708"/>
      <c r="S550" s="708"/>
      <c r="T550" s="708"/>
      <c r="U550" s="708"/>
      <c r="V550" s="708"/>
      <c r="W550" s="708"/>
      <c r="X550" s="708"/>
      <c r="Y550" s="708"/>
      <c r="Z550" s="708"/>
      <c r="AA550" s="708"/>
      <c r="AB550" s="708"/>
      <c r="AC550" s="708"/>
      <c r="AD550" s="708"/>
    </row>
    <row r="551" spans="1:42" ht="24" customHeight="1">
      <c r="A551" s="25"/>
      <c r="B551" s="64"/>
      <c r="C551" s="848" t="s">
        <v>6628</v>
      </c>
      <c r="D551" s="708"/>
      <c r="E551" s="708"/>
      <c r="F551" s="708"/>
      <c r="G551" s="708"/>
      <c r="H551" s="708"/>
      <c r="I551" s="708"/>
      <c r="J551" s="708"/>
      <c r="K551" s="708"/>
      <c r="L551" s="708"/>
      <c r="M551" s="708"/>
      <c r="N551" s="708"/>
      <c r="O551" s="708"/>
      <c r="P551" s="708"/>
      <c r="Q551" s="708"/>
      <c r="R551" s="708"/>
      <c r="S551" s="708"/>
      <c r="T551" s="708"/>
      <c r="U551" s="708"/>
      <c r="V551" s="708"/>
      <c r="W551" s="708"/>
      <c r="X551" s="708"/>
      <c r="Y551" s="708"/>
      <c r="Z551" s="708"/>
      <c r="AA551" s="708"/>
      <c r="AB551" s="708"/>
      <c r="AC551" s="708"/>
      <c r="AD551" s="708"/>
    </row>
    <row r="552" spans="1:42" ht="36" customHeight="1">
      <c r="A552" s="25"/>
      <c r="B552" s="541"/>
      <c r="C552" s="848" t="s">
        <v>6629</v>
      </c>
      <c r="D552" s="708"/>
      <c r="E552" s="708"/>
      <c r="F552" s="708"/>
      <c r="G552" s="708"/>
      <c r="H552" s="708"/>
      <c r="I552" s="708"/>
      <c r="J552" s="708"/>
      <c r="K552" s="708"/>
      <c r="L552" s="708"/>
      <c r="M552" s="708"/>
      <c r="N552" s="708"/>
      <c r="O552" s="708"/>
      <c r="P552" s="708"/>
      <c r="Q552" s="708"/>
      <c r="R552" s="708"/>
      <c r="S552" s="708"/>
      <c r="T552" s="708"/>
      <c r="U552" s="708"/>
      <c r="V552" s="708"/>
      <c r="W552" s="708"/>
      <c r="X552" s="708"/>
      <c r="Y552" s="708"/>
      <c r="Z552" s="708"/>
      <c r="AA552" s="708"/>
      <c r="AB552" s="708"/>
      <c r="AC552" s="708"/>
      <c r="AD552" s="708"/>
    </row>
    <row r="553" spans="1:42" ht="15" customHeight="1">
      <c r="A553" s="25"/>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row>
    <row r="554" spans="1:42" ht="24" customHeight="1">
      <c r="A554" s="25"/>
      <c r="B554" s="52"/>
      <c r="C554" s="723" t="s">
        <v>5085</v>
      </c>
      <c r="D554" s="859"/>
      <c r="E554" s="859"/>
      <c r="F554" s="859"/>
      <c r="G554" s="859"/>
      <c r="H554" s="859"/>
      <c r="I554" s="859"/>
      <c r="J554" s="859"/>
      <c r="K554" s="859"/>
      <c r="L554" s="859"/>
      <c r="M554" s="859"/>
      <c r="N554" s="860"/>
      <c r="O554" s="723" t="s">
        <v>6630</v>
      </c>
      <c r="P554" s="757"/>
      <c r="Q554" s="757"/>
      <c r="R554" s="757"/>
      <c r="S554" s="757"/>
      <c r="T554" s="757"/>
      <c r="U554" s="757"/>
      <c r="V554" s="757"/>
      <c r="W554" s="757"/>
      <c r="X554" s="757"/>
      <c r="Y554" s="757"/>
      <c r="Z554" s="757"/>
      <c r="AA554" s="757"/>
      <c r="AB554" s="757"/>
      <c r="AC554" s="757"/>
      <c r="AD554" s="758"/>
      <c r="AH554" s="1049" t="s">
        <v>5091</v>
      </c>
      <c r="AI554" s="1049"/>
      <c r="AJ554" s="1049"/>
      <c r="AP554" s="505" t="s">
        <v>6397</v>
      </c>
    </row>
    <row r="555" spans="1:42" ht="15" customHeight="1">
      <c r="A555" s="25"/>
      <c r="B555" s="52"/>
      <c r="C555" s="861"/>
      <c r="D555" s="782"/>
      <c r="E555" s="782"/>
      <c r="F555" s="782"/>
      <c r="G555" s="782"/>
      <c r="H555" s="782"/>
      <c r="I555" s="782"/>
      <c r="J555" s="782"/>
      <c r="K555" s="782"/>
      <c r="L555" s="782"/>
      <c r="M555" s="782"/>
      <c r="N555" s="783"/>
      <c r="O555" s="723" t="s">
        <v>5235</v>
      </c>
      <c r="P555" s="757"/>
      <c r="Q555" s="757"/>
      <c r="R555" s="758"/>
      <c r="S555" s="756" t="s">
        <v>5427</v>
      </c>
      <c r="T555" s="757"/>
      <c r="U555" s="757"/>
      <c r="V555" s="758"/>
      <c r="W555" s="756" t="s">
        <v>5428</v>
      </c>
      <c r="X555" s="757"/>
      <c r="Y555" s="757"/>
      <c r="Z555" s="758"/>
      <c r="AA555" s="756" t="s">
        <v>5106</v>
      </c>
      <c r="AB555" s="757"/>
      <c r="AC555" s="757"/>
      <c r="AD555" s="758"/>
      <c r="AG555" t="s">
        <v>5090</v>
      </c>
      <c r="AH555" s="450" t="s">
        <v>5109</v>
      </c>
      <c r="AI555" s="277" t="s">
        <v>5110</v>
      </c>
      <c r="AJ555" s="451" t="s">
        <v>5111</v>
      </c>
      <c r="AK555" s="52" t="s">
        <v>6049</v>
      </c>
      <c r="AL555" t="s">
        <v>5240</v>
      </c>
      <c r="AM555" t="s">
        <v>5241</v>
      </c>
      <c r="AN555" t="s">
        <v>5242</v>
      </c>
      <c r="AO555" t="s">
        <v>5243</v>
      </c>
      <c r="AP555" s="505"/>
    </row>
    <row r="556" spans="1:42" ht="15" customHeight="1">
      <c r="A556" s="25"/>
      <c r="B556" s="52"/>
      <c r="C556" s="55" t="s">
        <v>5568</v>
      </c>
      <c r="D556" s="817" t="s">
        <v>5106</v>
      </c>
      <c r="E556" s="757"/>
      <c r="F556" s="757"/>
      <c r="G556" s="757"/>
      <c r="H556" s="757"/>
      <c r="I556" s="757"/>
      <c r="J556" s="757"/>
      <c r="K556" s="757"/>
      <c r="L556" s="757"/>
      <c r="M556" s="757"/>
      <c r="N556" s="758"/>
      <c r="O556" s="839"/>
      <c r="P556" s="840"/>
      <c r="Q556" s="840"/>
      <c r="R556" s="841"/>
      <c r="S556" s="839"/>
      <c r="T556" s="840"/>
      <c r="U556" s="840"/>
      <c r="V556" s="841"/>
      <c r="W556" s="839"/>
      <c r="X556" s="840"/>
      <c r="Y556" s="840"/>
      <c r="Z556" s="841"/>
      <c r="AA556" s="839"/>
      <c r="AB556" s="840"/>
      <c r="AC556" s="840"/>
      <c r="AD556" s="841"/>
      <c r="AG556">
        <f>IF(AND($L220&gt;0,$L220&lt;&gt;"NS",$L220&lt;&gt;"NA"),IF(COUNTA(O556:AD556)=4,0,1),0)</f>
        <v>0</v>
      </c>
      <c r="AH556" s="176">
        <f>IF(AG556=0,0,1)</f>
        <v>0</v>
      </c>
      <c r="AI556" s="177" t="str">
        <f>IF(AH556=0,"",
IF(SUM($AH$556:AH556)=1,AJ556,
IF($AH$618&gt;SUM($AH$556:AH556),_xlfn.CONCAT(", ",AJ556),
IF($AH$618=SUM($AH$556:AH556),_xlfn.CONCAT(" y ",AJ556)))))</f>
        <v/>
      </c>
      <c r="AJ556" s="97">
        <v>0</v>
      </c>
      <c r="AK556" s="27">
        <f>IF(OR($L220=0,$L220="NS",$L220="NA"),IF(COUNTA(O556:AD556)=0,0,1),0)</f>
        <v>0</v>
      </c>
      <c r="AL556" s="634">
        <f>O556</f>
        <v>0</v>
      </c>
      <c r="AM556">
        <f>COUNTIF(S556:AD556,"NS")</f>
        <v>0</v>
      </c>
      <c r="AN556">
        <f t="shared" ref="AN556:AN611" si="179">SUM(S556:AD556)</f>
        <v>0</v>
      </c>
      <c r="AO556">
        <f t="shared" ref="AO556:AO611" si="180">IF(COUNTIF(O556:AD556,"NA")=4,0,IF(OR(AND(AL556=0,AM556&gt;0),AND(AL556="NS",AN556&gt;0), AND(AL556="NS", AM556=0,AN556=0)), 1, IF(OR(AND(AL556&gt;0,AM556&gt;1,AL556&gt;AN556), AND(AL556="NS",AM556=2), AND(AL556="NS",AN556=0,AM556&gt;0),AL556=AN556), 0, 1)))</f>
        <v>0</v>
      </c>
      <c r="AP556" s="1">
        <f>IF(OR(O556="NS",$L220="NS"),0,IF(AND(O556="NA",$L220="NA"),0,IF(O556&gt;=$L220,0,1)))</f>
        <v>0</v>
      </c>
    </row>
    <row r="557" spans="1:42" ht="15" customHeight="1">
      <c r="A557" s="25"/>
      <c r="B557" s="52"/>
      <c r="C557" s="55" t="s">
        <v>5012</v>
      </c>
      <c r="D557" s="817" t="str">
        <f>IF(CNGE_2026_M4_Secc1!D43="","",CNGE_2026_M4_Secc1!D43)</f>
        <v/>
      </c>
      <c r="E557" s="757"/>
      <c r="F557" s="757"/>
      <c r="G557" s="757"/>
      <c r="H557" s="757"/>
      <c r="I557" s="757"/>
      <c r="J557" s="757"/>
      <c r="K557" s="757"/>
      <c r="L557" s="757"/>
      <c r="M557" s="757"/>
      <c r="N557" s="758"/>
      <c r="O557" s="839"/>
      <c r="P557" s="840"/>
      <c r="Q557" s="840"/>
      <c r="R557" s="841"/>
      <c r="S557" s="839"/>
      <c r="T557" s="840"/>
      <c r="U557" s="840"/>
      <c r="V557" s="841"/>
      <c r="W557" s="839"/>
      <c r="X557" s="840"/>
      <c r="Y557" s="840"/>
      <c r="Z557" s="841"/>
      <c r="AA557" s="839"/>
      <c r="AB557" s="840"/>
      <c r="AC557" s="840"/>
      <c r="AD557" s="841"/>
      <c r="AG557">
        <f t="shared" ref="AG557:AG587" si="181">IF(AND($L221&gt;0,$L221&lt;&gt;"NS",$L221&lt;&gt;"NA"),IF(COUNTA(O557:AD557)=4,0,1),0)</f>
        <v>0</v>
      </c>
      <c r="AH557" s="176">
        <f>IF(AG557=0,0,1)</f>
        <v>0</v>
      </c>
      <c r="AI557" s="177" t="str">
        <f>IF(AH557=0,"",
IF(SUM($AH$556:AH557)=1,AJ557,
IF($AH$618&gt;SUM($AH$556:AH557),_xlfn.CONCAT(", ",AJ557),
IF($AH$618=SUM($AH$556:AH557),_xlfn.CONCAT(" y ",AJ557)))))</f>
        <v/>
      </c>
      <c r="AJ557" s="53">
        <v>1</v>
      </c>
      <c r="AK557" s="27">
        <f t="shared" ref="AK557:AK587" si="182">IF(OR($L221=0,$L221="NS",$L221="NA"),IF(COUNTA(O557:AD557)=0,0,1),0)</f>
        <v>0</v>
      </c>
      <c r="AL557">
        <f t="shared" ref="AL557:AL611" si="183">O557</f>
        <v>0</v>
      </c>
      <c r="AM557">
        <f t="shared" ref="AM557:AM611" si="184">COUNTIF(S557:AD557,"NS")</f>
        <v>0</v>
      </c>
      <c r="AN557">
        <f t="shared" si="179"/>
        <v>0</v>
      </c>
      <c r="AO557">
        <f t="shared" si="180"/>
        <v>0</v>
      </c>
      <c r="AP557" s="1">
        <f t="shared" ref="AP557:AP587" si="185">IF(OR(O557="NS",$L221="NS"),0,IF(AND(O557="NA",$L221="NA"),0,IF(O557&gt;=$L221,0,1)))</f>
        <v>0</v>
      </c>
    </row>
    <row r="558" spans="1:42" ht="15" customHeight="1">
      <c r="A558" s="25"/>
      <c r="B558" s="52"/>
      <c r="C558" s="55" t="s">
        <v>5014</v>
      </c>
      <c r="D558" s="817" t="str">
        <f>IF(CNGE_2026_M4_Secc1!D44="","",CNGE_2026_M4_Secc1!D44)</f>
        <v/>
      </c>
      <c r="E558" s="757"/>
      <c r="F558" s="757"/>
      <c r="G558" s="757"/>
      <c r="H558" s="757"/>
      <c r="I558" s="757"/>
      <c r="J558" s="757"/>
      <c r="K558" s="757"/>
      <c r="L558" s="757"/>
      <c r="M558" s="757"/>
      <c r="N558" s="758"/>
      <c r="O558" s="839"/>
      <c r="P558" s="840"/>
      <c r="Q558" s="840"/>
      <c r="R558" s="841"/>
      <c r="S558" s="839"/>
      <c r="T558" s="840"/>
      <c r="U558" s="840"/>
      <c r="V558" s="841"/>
      <c r="W558" s="839"/>
      <c r="X558" s="840"/>
      <c r="Y558" s="840"/>
      <c r="Z558" s="841"/>
      <c r="AA558" s="839"/>
      <c r="AB558" s="840"/>
      <c r="AC558" s="840"/>
      <c r="AD558" s="841"/>
      <c r="AG558">
        <f t="shared" si="181"/>
        <v>0</v>
      </c>
      <c r="AH558" s="176">
        <f t="shared" ref="AH558:AH610" si="186">IF(AG558=0,0,1)</f>
        <v>0</v>
      </c>
      <c r="AI558" s="177" t="str">
        <f>IF(AH558=0,"",
IF(SUM($AH$556:AH558)=1,AJ558,
IF($AH$618&gt;SUM($AH$556:AH558),_xlfn.CONCAT(", ",AJ558),
IF($AH$618=SUM($AH$556:AH558),_xlfn.CONCAT(" y ",AJ558)))))</f>
        <v/>
      </c>
      <c r="AJ558" s="55">
        <v>2</v>
      </c>
      <c r="AK558" s="27">
        <f t="shared" si="182"/>
        <v>0</v>
      </c>
      <c r="AL558">
        <f t="shared" si="183"/>
        <v>0</v>
      </c>
      <c r="AM558">
        <f t="shared" si="184"/>
        <v>0</v>
      </c>
      <c r="AN558">
        <f t="shared" si="179"/>
        <v>0</v>
      </c>
      <c r="AO558">
        <f t="shared" si="180"/>
        <v>0</v>
      </c>
      <c r="AP558" s="1">
        <f t="shared" si="185"/>
        <v>0</v>
      </c>
    </row>
    <row r="559" spans="1:42" ht="15" customHeight="1">
      <c r="A559" s="25"/>
      <c r="B559" s="52"/>
      <c r="C559" s="55" t="s">
        <v>5016</v>
      </c>
      <c r="D559" s="817" t="str">
        <f>IF(CNGE_2026_M4_Secc1!D45="","",CNGE_2026_M4_Secc1!D45)</f>
        <v/>
      </c>
      <c r="E559" s="757"/>
      <c r="F559" s="757"/>
      <c r="G559" s="757"/>
      <c r="H559" s="757"/>
      <c r="I559" s="757"/>
      <c r="J559" s="757"/>
      <c r="K559" s="757"/>
      <c r="L559" s="757"/>
      <c r="M559" s="757"/>
      <c r="N559" s="758"/>
      <c r="O559" s="839"/>
      <c r="P559" s="840"/>
      <c r="Q559" s="840"/>
      <c r="R559" s="841"/>
      <c r="S559" s="839"/>
      <c r="T559" s="840"/>
      <c r="U559" s="840"/>
      <c r="V559" s="841"/>
      <c r="W559" s="839"/>
      <c r="X559" s="840"/>
      <c r="Y559" s="840"/>
      <c r="Z559" s="841"/>
      <c r="AA559" s="839"/>
      <c r="AB559" s="840"/>
      <c r="AC559" s="840"/>
      <c r="AD559" s="841"/>
      <c r="AG559">
        <f t="shared" si="181"/>
        <v>0</v>
      </c>
      <c r="AH559" s="176">
        <f t="shared" si="186"/>
        <v>0</v>
      </c>
      <c r="AI559" s="177" t="str">
        <f>IF(AH559=0,"",
IF(SUM($AH$556:AH559)=1,AJ559,
IF($AH$618&gt;SUM($AH$556:AH559),_xlfn.CONCAT(", ",AJ559),
IF($AH$618=SUM($AH$556:AH559),_xlfn.CONCAT(" y ",AJ559)))))</f>
        <v/>
      </c>
      <c r="AJ559" s="55">
        <v>3</v>
      </c>
      <c r="AK559" s="27">
        <f t="shared" si="182"/>
        <v>0</v>
      </c>
      <c r="AL559">
        <f t="shared" si="183"/>
        <v>0</v>
      </c>
      <c r="AM559">
        <f t="shared" si="184"/>
        <v>0</v>
      </c>
      <c r="AN559">
        <f t="shared" si="179"/>
        <v>0</v>
      </c>
      <c r="AO559">
        <f t="shared" si="180"/>
        <v>0</v>
      </c>
      <c r="AP559" s="1">
        <f t="shared" si="185"/>
        <v>0</v>
      </c>
    </row>
    <row r="560" spans="1:42" ht="15" customHeight="1">
      <c r="A560" s="25"/>
      <c r="B560" s="52"/>
      <c r="C560" s="55" t="s">
        <v>5018</v>
      </c>
      <c r="D560" s="817" t="str">
        <f>IF(CNGE_2026_M4_Secc1!D46="","",CNGE_2026_M4_Secc1!D46)</f>
        <v/>
      </c>
      <c r="E560" s="757"/>
      <c r="F560" s="757"/>
      <c r="G560" s="757"/>
      <c r="H560" s="757"/>
      <c r="I560" s="757"/>
      <c r="J560" s="757"/>
      <c r="K560" s="757"/>
      <c r="L560" s="757"/>
      <c r="M560" s="757"/>
      <c r="N560" s="758"/>
      <c r="O560" s="839"/>
      <c r="P560" s="840"/>
      <c r="Q560" s="840"/>
      <c r="R560" s="841"/>
      <c r="S560" s="839"/>
      <c r="T560" s="840"/>
      <c r="U560" s="840"/>
      <c r="V560" s="841"/>
      <c r="W560" s="839"/>
      <c r="X560" s="840"/>
      <c r="Y560" s="840"/>
      <c r="Z560" s="841"/>
      <c r="AA560" s="839"/>
      <c r="AB560" s="840"/>
      <c r="AC560" s="840"/>
      <c r="AD560" s="841"/>
      <c r="AG560">
        <f t="shared" si="181"/>
        <v>0</v>
      </c>
      <c r="AH560" s="176">
        <f t="shared" si="186"/>
        <v>0</v>
      </c>
      <c r="AI560" s="177" t="str">
        <f>IF(AH560=0,"",
IF(SUM($AH$556:AH560)=1,AJ560,
IF($AH$618&gt;SUM($AH$556:AH560),_xlfn.CONCAT(", ",AJ560),
IF($AH$618=SUM($AH$556:AH560),_xlfn.CONCAT(" y ",AJ560)))))</f>
        <v/>
      </c>
      <c r="AJ560" s="55">
        <v>4</v>
      </c>
      <c r="AK560" s="27">
        <f t="shared" si="182"/>
        <v>0</v>
      </c>
      <c r="AL560">
        <f t="shared" si="183"/>
        <v>0</v>
      </c>
      <c r="AM560">
        <f t="shared" si="184"/>
        <v>0</v>
      </c>
      <c r="AN560">
        <f t="shared" si="179"/>
        <v>0</v>
      </c>
      <c r="AO560">
        <f t="shared" si="180"/>
        <v>0</v>
      </c>
      <c r="AP560" s="1">
        <f t="shared" si="185"/>
        <v>0</v>
      </c>
    </row>
    <row r="561" spans="1:42" ht="15" customHeight="1">
      <c r="A561" s="25"/>
      <c r="B561" s="52"/>
      <c r="C561" s="55" t="s">
        <v>5020</v>
      </c>
      <c r="D561" s="817" t="str">
        <f>IF(CNGE_2026_M4_Secc1!D47="","",CNGE_2026_M4_Secc1!D47)</f>
        <v/>
      </c>
      <c r="E561" s="757"/>
      <c r="F561" s="757"/>
      <c r="G561" s="757"/>
      <c r="H561" s="757"/>
      <c r="I561" s="757"/>
      <c r="J561" s="757"/>
      <c r="K561" s="757"/>
      <c r="L561" s="757"/>
      <c r="M561" s="757"/>
      <c r="N561" s="758"/>
      <c r="O561" s="839"/>
      <c r="P561" s="840"/>
      <c r="Q561" s="840"/>
      <c r="R561" s="841"/>
      <c r="S561" s="839"/>
      <c r="T561" s="840"/>
      <c r="U561" s="840"/>
      <c r="V561" s="841"/>
      <c r="W561" s="839"/>
      <c r="X561" s="840"/>
      <c r="Y561" s="840"/>
      <c r="Z561" s="841"/>
      <c r="AA561" s="839"/>
      <c r="AB561" s="840"/>
      <c r="AC561" s="840"/>
      <c r="AD561" s="841"/>
      <c r="AG561">
        <f t="shared" si="181"/>
        <v>0</v>
      </c>
      <c r="AH561" s="176">
        <f t="shared" si="186"/>
        <v>0</v>
      </c>
      <c r="AI561" s="177" t="str">
        <f>IF(AH561=0,"",
IF(SUM($AH$556:AH561)=1,AJ561,
IF($AH$618&gt;SUM($AH$556:AH561),_xlfn.CONCAT(", ",AJ561),
IF($AH$618=SUM($AH$556:AH561),_xlfn.CONCAT(" y ",AJ561)))))</f>
        <v/>
      </c>
      <c r="AJ561" s="55">
        <v>5</v>
      </c>
      <c r="AK561" s="27">
        <f t="shared" si="182"/>
        <v>0</v>
      </c>
      <c r="AL561">
        <f t="shared" si="183"/>
        <v>0</v>
      </c>
      <c r="AM561">
        <f t="shared" si="184"/>
        <v>0</v>
      </c>
      <c r="AN561">
        <f t="shared" si="179"/>
        <v>0</v>
      </c>
      <c r="AO561">
        <f t="shared" si="180"/>
        <v>0</v>
      </c>
      <c r="AP561" s="1">
        <f t="shared" si="185"/>
        <v>0</v>
      </c>
    </row>
    <row r="562" spans="1:42" ht="15" customHeight="1">
      <c r="A562" s="25"/>
      <c r="B562" s="52"/>
      <c r="C562" s="55" t="s">
        <v>5022</v>
      </c>
      <c r="D562" s="817" t="str">
        <f>IF(CNGE_2026_M4_Secc1!D48="","",CNGE_2026_M4_Secc1!D48)</f>
        <v/>
      </c>
      <c r="E562" s="757"/>
      <c r="F562" s="757"/>
      <c r="G562" s="757"/>
      <c r="H562" s="757"/>
      <c r="I562" s="757"/>
      <c r="J562" s="757"/>
      <c r="K562" s="757"/>
      <c r="L562" s="757"/>
      <c r="M562" s="757"/>
      <c r="N562" s="758"/>
      <c r="O562" s="839"/>
      <c r="P562" s="840"/>
      <c r="Q562" s="840"/>
      <c r="R562" s="841"/>
      <c r="S562" s="839"/>
      <c r="T562" s="840"/>
      <c r="U562" s="840"/>
      <c r="V562" s="841"/>
      <c r="W562" s="839"/>
      <c r="X562" s="840"/>
      <c r="Y562" s="840"/>
      <c r="Z562" s="841"/>
      <c r="AA562" s="839"/>
      <c r="AB562" s="840"/>
      <c r="AC562" s="840"/>
      <c r="AD562" s="841"/>
      <c r="AG562">
        <f t="shared" si="181"/>
        <v>0</v>
      </c>
      <c r="AH562" s="176">
        <f t="shared" si="186"/>
        <v>0</v>
      </c>
      <c r="AI562" s="177" t="str">
        <f>IF(AH562=0,"",
IF(SUM($AH$556:AH562)=1,AJ562,
IF($AH$618&gt;SUM($AH$556:AH562),_xlfn.CONCAT(", ",AJ562),
IF($AH$618=SUM($AH$556:AH562),_xlfn.CONCAT(" y ",AJ562)))))</f>
        <v/>
      </c>
      <c r="AJ562" s="55">
        <v>6</v>
      </c>
      <c r="AK562" s="27">
        <f t="shared" si="182"/>
        <v>0</v>
      </c>
      <c r="AL562">
        <f t="shared" si="183"/>
        <v>0</v>
      </c>
      <c r="AM562">
        <f t="shared" si="184"/>
        <v>0</v>
      </c>
      <c r="AN562">
        <f t="shared" si="179"/>
        <v>0</v>
      </c>
      <c r="AO562">
        <f t="shared" si="180"/>
        <v>0</v>
      </c>
      <c r="AP562" s="1">
        <f t="shared" si="185"/>
        <v>0</v>
      </c>
    </row>
    <row r="563" spans="1:42" ht="15" customHeight="1">
      <c r="A563" s="25"/>
      <c r="B563" s="52"/>
      <c r="C563" s="55" t="s">
        <v>5024</v>
      </c>
      <c r="D563" s="817" t="str">
        <f>IF(CNGE_2026_M4_Secc1!D49="","",CNGE_2026_M4_Secc1!D49)</f>
        <v/>
      </c>
      <c r="E563" s="757"/>
      <c r="F563" s="757"/>
      <c r="G563" s="757"/>
      <c r="H563" s="757"/>
      <c r="I563" s="757"/>
      <c r="J563" s="757"/>
      <c r="K563" s="757"/>
      <c r="L563" s="757"/>
      <c r="M563" s="757"/>
      <c r="N563" s="758"/>
      <c r="O563" s="839"/>
      <c r="P563" s="840"/>
      <c r="Q563" s="840"/>
      <c r="R563" s="841"/>
      <c r="S563" s="839"/>
      <c r="T563" s="840"/>
      <c r="U563" s="840"/>
      <c r="V563" s="841"/>
      <c r="W563" s="839"/>
      <c r="X563" s="840"/>
      <c r="Y563" s="840"/>
      <c r="Z563" s="841"/>
      <c r="AA563" s="839"/>
      <c r="AB563" s="840"/>
      <c r="AC563" s="840"/>
      <c r="AD563" s="841"/>
      <c r="AG563">
        <f t="shared" si="181"/>
        <v>0</v>
      </c>
      <c r="AH563" s="176">
        <f t="shared" si="186"/>
        <v>0</v>
      </c>
      <c r="AI563" s="177" t="str">
        <f>IF(AH563=0,"",
IF(SUM($AH$556:AH563)=1,AJ563,
IF($AH$618&gt;SUM($AH$556:AH563),_xlfn.CONCAT(", ",AJ563),
IF($AH$618=SUM($AH$556:AH563),_xlfn.CONCAT(" y ",AJ563)))))</f>
        <v/>
      </c>
      <c r="AJ563" s="55">
        <v>7</v>
      </c>
      <c r="AK563" s="27">
        <f t="shared" si="182"/>
        <v>0</v>
      </c>
      <c r="AL563">
        <f t="shared" si="183"/>
        <v>0</v>
      </c>
      <c r="AM563">
        <f t="shared" si="184"/>
        <v>0</v>
      </c>
      <c r="AN563">
        <f t="shared" si="179"/>
        <v>0</v>
      </c>
      <c r="AO563">
        <f t="shared" si="180"/>
        <v>0</v>
      </c>
      <c r="AP563" s="1">
        <f t="shared" si="185"/>
        <v>0</v>
      </c>
    </row>
    <row r="564" spans="1:42" ht="15" customHeight="1">
      <c r="A564" s="25"/>
      <c r="B564" s="52"/>
      <c r="C564" s="55" t="s">
        <v>5026</v>
      </c>
      <c r="D564" s="817" t="str">
        <f>IF(CNGE_2026_M4_Secc1!D50="","",CNGE_2026_M4_Secc1!D50)</f>
        <v/>
      </c>
      <c r="E564" s="757"/>
      <c r="F564" s="757"/>
      <c r="G564" s="757"/>
      <c r="H564" s="757"/>
      <c r="I564" s="757"/>
      <c r="J564" s="757"/>
      <c r="K564" s="757"/>
      <c r="L564" s="757"/>
      <c r="M564" s="757"/>
      <c r="N564" s="758"/>
      <c r="O564" s="839"/>
      <c r="P564" s="840"/>
      <c r="Q564" s="840"/>
      <c r="R564" s="841"/>
      <c r="S564" s="839"/>
      <c r="T564" s="840"/>
      <c r="U564" s="840"/>
      <c r="V564" s="841"/>
      <c r="W564" s="839"/>
      <c r="X564" s="840"/>
      <c r="Y564" s="840"/>
      <c r="Z564" s="841"/>
      <c r="AA564" s="839"/>
      <c r="AB564" s="840"/>
      <c r="AC564" s="840"/>
      <c r="AD564" s="841"/>
      <c r="AG564">
        <f t="shared" si="181"/>
        <v>0</v>
      </c>
      <c r="AH564" s="176">
        <f t="shared" si="186"/>
        <v>0</v>
      </c>
      <c r="AI564" s="177" t="str">
        <f>IF(AH564=0,"",
IF(SUM($AH$556:AH564)=1,AJ564,
IF($AH$618&gt;SUM($AH$556:AH564),_xlfn.CONCAT(", ",AJ564),
IF($AH$618=SUM($AH$556:AH564),_xlfn.CONCAT(" y ",AJ564)))))</f>
        <v/>
      </c>
      <c r="AJ564" s="55">
        <v>8</v>
      </c>
      <c r="AK564" s="27">
        <f t="shared" si="182"/>
        <v>0</v>
      </c>
      <c r="AL564">
        <f t="shared" si="183"/>
        <v>0</v>
      </c>
      <c r="AM564">
        <f t="shared" si="184"/>
        <v>0</v>
      </c>
      <c r="AN564">
        <f t="shared" si="179"/>
        <v>0</v>
      </c>
      <c r="AO564">
        <f t="shared" si="180"/>
        <v>0</v>
      </c>
      <c r="AP564" s="1">
        <f t="shared" si="185"/>
        <v>0</v>
      </c>
    </row>
    <row r="565" spans="1:42" ht="15" customHeight="1">
      <c r="A565" s="25"/>
      <c r="B565" s="52"/>
      <c r="C565" s="55" t="s">
        <v>5028</v>
      </c>
      <c r="D565" s="817" t="str">
        <f>IF(CNGE_2026_M4_Secc1!D51="","",CNGE_2026_M4_Secc1!D51)</f>
        <v/>
      </c>
      <c r="E565" s="757"/>
      <c r="F565" s="757"/>
      <c r="G565" s="757"/>
      <c r="H565" s="757"/>
      <c r="I565" s="757"/>
      <c r="J565" s="757"/>
      <c r="K565" s="757"/>
      <c r="L565" s="757"/>
      <c r="M565" s="757"/>
      <c r="N565" s="758"/>
      <c r="O565" s="839"/>
      <c r="P565" s="840"/>
      <c r="Q565" s="840"/>
      <c r="R565" s="841"/>
      <c r="S565" s="839"/>
      <c r="T565" s="840"/>
      <c r="U565" s="840"/>
      <c r="V565" s="841"/>
      <c r="W565" s="839"/>
      <c r="X565" s="840"/>
      <c r="Y565" s="840"/>
      <c r="Z565" s="841"/>
      <c r="AA565" s="839"/>
      <c r="AB565" s="840"/>
      <c r="AC565" s="840"/>
      <c r="AD565" s="841"/>
      <c r="AG565">
        <f t="shared" si="181"/>
        <v>0</v>
      </c>
      <c r="AH565" s="176">
        <f t="shared" si="186"/>
        <v>0</v>
      </c>
      <c r="AI565" s="177" t="str">
        <f>IF(AH565=0,"",
IF(SUM($AH$556:AH565)=1,AJ565,
IF($AH$618&gt;SUM($AH$556:AH565),_xlfn.CONCAT(", ",AJ565),
IF($AH$618=SUM($AH$556:AH565),_xlfn.CONCAT(" y ",AJ565)))))</f>
        <v/>
      </c>
      <c r="AJ565" s="55">
        <v>9</v>
      </c>
      <c r="AK565" s="27">
        <f t="shared" si="182"/>
        <v>0</v>
      </c>
      <c r="AL565">
        <f t="shared" si="183"/>
        <v>0</v>
      </c>
      <c r="AM565">
        <f t="shared" si="184"/>
        <v>0</v>
      </c>
      <c r="AN565">
        <f t="shared" si="179"/>
        <v>0</v>
      </c>
      <c r="AO565">
        <f t="shared" si="180"/>
        <v>0</v>
      </c>
      <c r="AP565" s="1">
        <f t="shared" si="185"/>
        <v>0</v>
      </c>
    </row>
    <row r="566" spans="1:42" ht="15" customHeight="1">
      <c r="A566" s="25"/>
      <c r="B566" s="52"/>
      <c r="C566" s="55" t="s">
        <v>5029</v>
      </c>
      <c r="D566" s="817" t="str">
        <f>IF(CNGE_2026_M4_Secc1!D52="","",CNGE_2026_M4_Secc1!D52)</f>
        <v/>
      </c>
      <c r="E566" s="757"/>
      <c r="F566" s="757"/>
      <c r="G566" s="757"/>
      <c r="H566" s="757"/>
      <c r="I566" s="757"/>
      <c r="J566" s="757"/>
      <c r="K566" s="757"/>
      <c r="L566" s="757"/>
      <c r="M566" s="757"/>
      <c r="N566" s="758"/>
      <c r="O566" s="839"/>
      <c r="P566" s="840"/>
      <c r="Q566" s="840"/>
      <c r="R566" s="841"/>
      <c r="S566" s="839"/>
      <c r="T566" s="840"/>
      <c r="U566" s="840"/>
      <c r="V566" s="841"/>
      <c r="W566" s="839"/>
      <c r="X566" s="840"/>
      <c r="Y566" s="840"/>
      <c r="Z566" s="841"/>
      <c r="AA566" s="839"/>
      <c r="AB566" s="840"/>
      <c r="AC566" s="840"/>
      <c r="AD566" s="841"/>
      <c r="AG566">
        <f t="shared" si="181"/>
        <v>0</v>
      </c>
      <c r="AH566" s="176">
        <f t="shared" si="186"/>
        <v>0</v>
      </c>
      <c r="AI566" s="177" t="str">
        <f>IF(AH566=0,"",
IF(SUM($AH$556:AH566)=1,AJ566,
IF($AH$618&gt;SUM($AH$556:AH566),_xlfn.CONCAT(", ",AJ566),
IF($AH$618=SUM($AH$556:AH566),_xlfn.CONCAT(" y ",AJ566)))))</f>
        <v/>
      </c>
      <c r="AJ566" s="55">
        <v>10</v>
      </c>
      <c r="AK566" s="27">
        <f t="shared" si="182"/>
        <v>0</v>
      </c>
      <c r="AL566">
        <f t="shared" si="183"/>
        <v>0</v>
      </c>
      <c r="AM566">
        <f t="shared" si="184"/>
        <v>0</v>
      </c>
      <c r="AN566">
        <f t="shared" si="179"/>
        <v>0</v>
      </c>
      <c r="AO566">
        <f t="shared" si="180"/>
        <v>0</v>
      </c>
      <c r="AP566" s="1">
        <f t="shared" si="185"/>
        <v>0</v>
      </c>
    </row>
    <row r="567" spans="1:42" ht="15" customHeight="1">
      <c r="A567" s="25"/>
      <c r="B567" s="52"/>
      <c r="C567" s="55" t="s">
        <v>5031</v>
      </c>
      <c r="D567" s="817" t="str">
        <f>IF(CNGE_2026_M4_Secc1!D53="","",CNGE_2026_M4_Secc1!D53)</f>
        <v/>
      </c>
      <c r="E567" s="757"/>
      <c r="F567" s="757"/>
      <c r="G567" s="757"/>
      <c r="H567" s="757"/>
      <c r="I567" s="757"/>
      <c r="J567" s="757"/>
      <c r="K567" s="757"/>
      <c r="L567" s="757"/>
      <c r="M567" s="757"/>
      <c r="N567" s="758"/>
      <c r="O567" s="839"/>
      <c r="P567" s="840"/>
      <c r="Q567" s="840"/>
      <c r="R567" s="841"/>
      <c r="S567" s="839"/>
      <c r="T567" s="840"/>
      <c r="U567" s="840"/>
      <c r="V567" s="841"/>
      <c r="W567" s="839"/>
      <c r="X567" s="840"/>
      <c r="Y567" s="840"/>
      <c r="Z567" s="841"/>
      <c r="AA567" s="839"/>
      <c r="AB567" s="840"/>
      <c r="AC567" s="840"/>
      <c r="AD567" s="841"/>
      <c r="AG567">
        <f t="shared" si="181"/>
        <v>0</v>
      </c>
      <c r="AH567" s="176">
        <f t="shared" si="186"/>
        <v>0</v>
      </c>
      <c r="AI567" s="177" t="str">
        <f>IF(AH567=0,"",
IF(SUM($AH$556:AH567)=1,AJ567,
IF($AH$618&gt;SUM($AH$556:AH567),_xlfn.CONCAT(", ",AJ567),
IF($AH$618=SUM($AH$556:AH567),_xlfn.CONCAT(" y ",AJ567)))))</f>
        <v/>
      </c>
      <c r="AJ567" s="55">
        <v>11</v>
      </c>
      <c r="AK567" s="27">
        <f t="shared" si="182"/>
        <v>0</v>
      </c>
      <c r="AL567">
        <f t="shared" si="183"/>
        <v>0</v>
      </c>
      <c r="AM567">
        <f t="shared" si="184"/>
        <v>0</v>
      </c>
      <c r="AN567">
        <f t="shared" si="179"/>
        <v>0</v>
      </c>
      <c r="AO567">
        <f t="shared" si="180"/>
        <v>0</v>
      </c>
      <c r="AP567" s="1">
        <f t="shared" si="185"/>
        <v>0</v>
      </c>
    </row>
    <row r="568" spans="1:42" ht="15" customHeight="1">
      <c r="A568" s="25"/>
      <c r="B568" s="52"/>
      <c r="C568" s="55" t="s">
        <v>5032</v>
      </c>
      <c r="D568" s="817" t="str">
        <f>IF(CNGE_2026_M4_Secc1!D54="","",CNGE_2026_M4_Secc1!D54)</f>
        <v/>
      </c>
      <c r="E568" s="757"/>
      <c r="F568" s="757"/>
      <c r="G568" s="757"/>
      <c r="H568" s="757"/>
      <c r="I568" s="757"/>
      <c r="J568" s="757"/>
      <c r="K568" s="757"/>
      <c r="L568" s="757"/>
      <c r="M568" s="757"/>
      <c r="N568" s="758"/>
      <c r="O568" s="839"/>
      <c r="P568" s="840"/>
      <c r="Q568" s="840"/>
      <c r="R568" s="841"/>
      <c r="S568" s="839"/>
      <c r="T568" s="840"/>
      <c r="U568" s="840"/>
      <c r="V568" s="841"/>
      <c r="W568" s="839"/>
      <c r="X568" s="840"/>
      <c r="Y568" s="840"/>
      <c r="Z568" s="841"/>
      <c r="AA568" s="839"/>
      <c r="AB568" s="840"/>
      <c r="AC568" s="840"/>
      <c r="AD568" s="841"/>
      <c r="AG568">
        <f t="shared" si="181"/>
        <v>0</v>
      </c>
      <c r="AH568" s="176">
        <f t="shared" si="186"/>
        <v>0</v>
      </c>
      <c r="AI568" s="177" t="str">
        <f>IF(AH568=0,"",
IF(SUM($AH$556:AH568)=1,AJ568,
IF($AH$618&gt;SUM($AH$556:AH568),_xlfn.CONCAT(", ",AJ568),
IF($AH$618=SUM($AH$556:AH568),_xlfn.CONCAT(" y ",AJ568)))))</f>
        <v/>
      </c>
      <c r="AJ568" s="55">
        <v>12</v>
      </c>
      <c r="AK568" s="27">
        <f t="shared" si="182"/>
        <v>0</v>
      </c>
      <c r="AL568">
        <f t="shared" si="183"/>
        <v>0</v>
      </c>
      <c r="AM568">
        <f t="shared" si="184"/>
        <v>0</v>
      </c>
      <c r="AN568">
        <f t="shared" si="179"/>
        <v>0</v>
      </c>
      <c r="AO568">
        <f t="shared" si="180"/>
        <v>0</v>
      </c>
      <c r="AP568" s="1">
        <f t="shared" si="185"/>
        <v>0</v>
      </c>
    </row>
    <row r="569" spans="1:42" ht="15" customHeight="1">
      <c r="A569" s="25"/>
      <c r="B569" s="52"/>
      <c r="C569" s="55" t="s">
        <v>5033</v>
      </c>
      <c r="D569" s="817" t="str">
        <f>IF(CNGE_2026_M4_Secc1!D55="","",CNGE_2026_M4_Secc1!D55)</f>
        <v/>
      </c>
      <c r="E569" s="757"/>
      <c r="F569" s="757"/>
      <c r="G569" s="757"/>
      <c r="H569" s="757"/>
      <c r="I569" s="757"/>
      <c r="J569" s="757"/>
      <c r="K569" s="757"/>
      <c r="L569" s="757"/>
      <c r="M569" s="757"/>
      <c r="N569" s="758"/>
      <c r="O569" s="839"/>
      <c r="P569" s="840"/>
      <c r="Q569" s="840"/>
      <c r="R569" s="841"/>
      <c r="S569" s="839"/>
      <c r="T569" s="840"/>
      <c r="U569" s="840"/>
      <c r="V569" s="841"/>
      <c r="W569" s="839"/>
      <c r="X569" s="840"/>
      <c r="Y569" s="840"/>
      <c r="Z569" s="841"/>
      <c r="AA569" s="839"/>
      <c r="AB569" s="840"/>
      <c r="AC569" s="840"/>
      <c r="AD569" s="841"/>
      <c r="AG569">
        <f t="shared" si="181"/>
        <v>0</v>
      </c>
      <c r="AH569" s="176">
        <f t="shared" si="186"/>
        <v>0</v>
      </c>
      <c r="AI569" s="177" t="str">
        <f>IF(AH569=0,"",
IF(SUM($AH$556:AH569)=1,AJ569,
IF($AH$618&gt;SUM($AH$556:AH569),_xlfn.CONCAT(", ",AJ569),
IF($AH$618=SUM($AH$556:AH569),_xlfn.CONCAT(" y ",AJ569)))))</f>
        <v/>
      </c>
      <c r="AJ569" s="55">
        <v>13</v>
      </c>
      <c r="AK569" s="27">
        <f t="shared" si="182"/>
        <v>0</v>
      </c>
      <c r="AL569">
        <f t="shared" si="183"/>
        <v>0</v>
      </c>
      <c r="AM569">
        <f t="shared" si="184"/>
        <v>0</v>
      </c>
      <c r="AN569">
        <f t="shared" si="179"/>
        <v>0</v>
      </c>
      <c r="AO569">
        <f t="shared" si="180"/>
        <v>0</v>
      </c>
      <c r="AP569" s="1">
        <f t="shared" si="185"/>
        <v>0</v>
      </c>
    </row>
    <row r="570" spans="1:42" ht="15" customHeight="1">
      <c r="A570" s="25"/>
      <c r="B570" s="52"/>
      <c r="C570" s="55" t="s">
        <v>5034</v>
      </c>
      <c r="D570" s="817" t="str">
        <f>IF(CNGE_2026_M4_Secc1!D56="","",CNGE_2026_M4_Secc1!D56)</f>
        <v/>
      </c>
      <c r="E570" s="757"/>
      <c r="F570" s="757"/>
      <c r="G570" s="757"/>
      <c r="H570" s="757"/>
      <c r="I570" s="757"/>
      <c r="J570" s="757"/>
      <c r="K570" s="757"/>
      <c r="L570" s="757"/>
      <c r="M570" s="757"/>
      <c r="N570" s="758"/>
      <c r="O570" s="839"/>
      <c r="P570" s="840"/>
      <c r="Q570" s="840"/>
      <c r="R570" s="841"/>
      <c r="S570" s="839"/>
      <c r="T570" s="840"/>
      <c r="U570" s="840"/>
      <c r="V570" s="841"/>
      <c r="W570" s="839"/>
      <c r="X570" s="840"/>
      <c r="Y570" s="840"/>
      <c r="Z570" s="841"/>
      <c r="AA570" s="839"/>
      <c r="AB570" s="840"/>
      <c r="AC570" s="840"/>
      <c r="AD570" s="841"/>
      <c r="AG570">
        <f t="shared" si="181"/>
        <v>0</v>
      </c>
      <c r="AH570" s="176">
        <f t="shared" si="186"/>
        <v>0</v>
      </c>
      <c r="AI570" s="177" t="str">
        <f>IF(AH570=0,"",
IF(SUM($AH$556:AH570)=1,AJ570,
IF($AH$618&gt;SUM($AH$556:AH570),_xlfn.CONCAT(", ",AJ570),
IF($AH$618=SUM($AH$556:AH570),_xlfn.CONCAT(" y ",AJ570)))))</f>
        <v/>
      </c>
      <c r="AJ570" s="55">
        <v>14</v>
      </c>
      <c r="AK570" s="27">
        <f t="shared" si="182"/>
        <v>0</v>
      </c>
      <c r="AL570">
        <f t="shared" si="183"/>
        <v>0</v>
      </c>
      <c r="AM570">
        <f t="shared" si="184"/>
        <v>0</v>
      </c>
      <c r="AN570">
        <f t="shared" si="179"/>
        <v>0</v>
      </c>
      <c r="AO570">
        <f t="shared" si="180"/>
        <v>0</v>
      </c>
      <c r="AP570" s="1">
        <f t="shared" si="185"/>
        <v>0</v>
      </c>
    </row>
    <row r="571" spans="1:42" ht="15" customHeight="1">
      <c r="A571" s="25"/>
      <c r="B571" s="52"/>
      <c r="C571" s="55" t="s">
        <v>5035</v>
      </c>
      <c r="D571" s="817" t="str">
        <f>IF(CNGE_2026_M4_Secc1!D57="","",CNGE_2026_M4_Secc1!D57)</f>
        <v/>
      </c>
      <c r="E571" s="757"/>
      <c r="F571" s="757"/>
      <c r="G571" s="757"/>
      <c r="H571" s="757"/>
      <c r="I571" s="757"/>
      <c r="J571" s="757"/>
      <c r="K571" s="757"/>
      <c r="L571" s="757"/>
      <c r="M571" s="757"/>
      <c r="N571" s="758"/>
      <c r="O571" s="839"/>
      <c r="P571" s="840"/>
      <c r="Q571" s="840"/>
      <c r="R571" s="841"/>
      <c r="S571" s="839"/>
      <c r="T571" s="840"/>
      <c r="U571" s="840"/>
      <c r="V571" s="841"/>
      <c r="W571" s="839"/>
      <c r="X571" s="840"/>
      <c r="Y571" s="840"/>
      <c r="Z571" s="841"/>
      <c r="AA571" s="839"/>
      <c r="AB571" s="840"/>
      <c r="AC571" s="840"/>
      <c r="AD571" s="841"/>
      <c r="AG571">
        <f t="shared" si="181"/>
        <v>0</v>
      </c>
      <c r="AH571" s="176">
        <f t="shared" si="186"/>
        <v>0</v>
      </c>
      <c r="AI571" s="177" t="str">
        <f>IF(AH571=0,"",
IF(SUM($AH$556:AH571)=1,AJ571,
IF($AH$618&gt;SUM($AH$556:AH571),_xlfn.CONCAT(", ",AJ571),
IF($AH$618=SUM($AH$556:AH571),_xlfn.CONCAT(" y ",AJ571)))))</f>
        <v/>
      </c>
      <c r="AJ571" s="55">
        <v>15</v>
      </c>
      <c r="AK571" s="27">
        <f t="shared" si="182"/>
        <v>0</v>
      </c>
      <c r="AL571">
        <f t="shared" si="183"/>
        <v>0</v>
      </c>
      <c r="AM571">
        <f t="shared" si="184"/>
        <v>0</v>
      </c>
      <c r="AN571">
        <f t="shared" si="179"/>
        <v>0</v>
      </c>
      <c r="AO571">
        <f t="shared" si="180"/>
        <v>0</v>
      </c>
      <c r="AP571" s="1">
        <f t="shared" si="185"/>
        <v>0</v>
      </c>
    </row>
    <row r="572" spans="1:42" ht="15" customHeight="1">
      <c r="A572" s="25"/>
      <c r="B572" s="52"/>
      <c r="C572" s="55" t="s">
        <v>5036</v>
      </c>
      <c r="D572" s="817" t="str">
        <f>IF(CNGE_2026_M4_Secc1!D58="","",CNGE_2026_M4_Secc1!D58)</f>
        <v/>
      </c>
      <c r="E572" s="757"/>
      <c r="F572" s="757"/>
      <c r="G572" s="757"/>
      <c r="H572" s="757"/>
      <c r="I572" s="757"/>
      <c r="J572" s="757"/>
      <c r="K572" s="757"/>
      <c r="L572" s="757"/>
      <c r="M572" s="757"/>
      <c r="N572" s="758"/>
      <c r="O572" s="839"/>
      <c r="P572" s="840"/>
      <c r="Q572" s="840"/>
      <c r="R572" s="841"/>
      <c r="S572" s="839"/>
      <c r="T572" s="840"/>
      <c r="U572" s="840"/>
      <c r="V572" s="841"/>
      <c r="W572" s="839"/>
      <c r="X572" s="840"/>
      <c r="Y572" s="840"/>
      <c r="Z572" s="841"/>
      <c r="AA572" s="839"/>
      <c r="AB572" s="840"/>
      <c r="AC572" s="840"/>
      <c r="AD572" s="841"/>
      <c r="AG572">
        <f t="shared" si="181"/>
        <v>0</v>
      </c>
      <c r="AH572" s="176">
        <f t="shared" si="186"/>
        <v>0</v>
      </c>
      <c r="AI572" s="177" t="str">
        <f>IF(AH572=0,"",
IF(SUM($AH$556:AH572)=1,AJ572,
IF($AH$618&gt;SUM($AH$556:AH572),_xlfn.CONCAT(", ",AJ572),
IF($AH$618=SUM($AH$556:AH572),_xlfn.CONCAT(" y ",AJ572)))))</f>
        <v/>
      </c>
      <c r="AJ572" s="55">
        <v>16</v>
      </c>
      <c r="AK572" s="27">
        <f t="shared" si="182"/>
        <v>0</v>
      </c>
      <c r="AL572">
        <f t="shared" si="183"/>
        <v>0</v>
      </c>
      <c r="AM572">
        <f t="shared" si="184"/>
        <v>0</v>
      </c>
      <c r="AN572">
        <f t="shared" si="179"/>
        <v>0</v>
      </c>
      <c r="AO572">
        <f t="shared" si="180"/>
        <v>0</v>
      </c>
      <c r="AP572" s="1">
        <f t="shared" si="185"/>
        <v>0</v>
      </c>
    </row>
    <row r="573" spans="1:42" ht="15" customHeight="1">
      <c r="A573" s="25"/>
      <c r="B573" s="52"/>
      <c r="C573" s="55" t="s">
        <v>5037</v>
      </c>
      <c r="D573" s="817" t="str">
        <f>IF(CNGE_2026_M4_Secc1!D59="","",CNGE_2026_M4_Secc1!D59)</f>
        <v/>
      </c>
      <c r="E573" s="757"/>
      <c r="F573" s="757"/>
      <c r="G573" s="757"/>
      <c r="H573" s="757"/>
      <c r="I573" s="757"/>
      <c r="J573" s="757"/>
      <c r="K573" s="757"/>
      <c r="L573" s="757"/>
      <c r="M573" s="757"/>
      <c r="N573" s="758"/>
      <c r="O573" s="839"/>
      <c r="P573" s="840"/>
      <c r="Q573" s="840"/>
      <c r="R573" s="841"/>
      <c r="S573" s="839"/>
      <c r="T573" s="840"/>
      <c r="U573" s="840"/>
      <c r="V573" s="841"/>
      <c r="W573" s="839"/>
      <c r="X573" s="840"/>
      <c r="Y573" s="840"/>
      <c r="Z573" s="841"/>
      <c r="AA573" s="839"/>
      <c r="AB573" s="840"/>
      <c r="AC573" s="840"/>
      <c r="AD573" s="841"/>
      <c r="AG573">
        <f t="shared" si="181"/>
        <v>0</v>
      </c>
      <c r="AH573" s="176">
        <f t="shared" si="186"/>
        <v>0</v>
      </c>
      <c r="AI573" s="177" t="str">
        <f>IF(AH573=0,"",
IF(SUM($AH$556:AH573)=1,AJ573,
IF($AH$618&gt;SUM($AH$556:AH573),_xlfn.CONCAT(", ",AJ573),
IF($AH$618=SUM($AH$556:AH573),_xlfn.CONCAT(" y ",AJ573)))))</f>
        <v/>
      </c>
      <c r="AJ573" s="55">
        <v>17</v>
      </c>
      <c r="AK573" s="27">
        <f t="shared" si="182"/>
        <v>0</v>
      </c>
      <c r="AL573">
        <f t="shared" si="183"/>
        <v>0</v>
      </c>
      <c r="AM573">
        <f t="shared" si="184"/>
        <v>0</v>
      </c>
      <c r="AN573">
        <f t="shared" si="179"/>
        <v>0</v>
      </c>
      <c r="AO573">
        <f t="shared" si="180"/>
        <v>0</v>
      </c>
      <c r="AP573" s="1">
        <f t="shared" si="185"/>
        <v>0</v>
      </c>
    </row>
    <row r="574" spans="1:42" ht="15" customHeight="1">
      <c r="A574" s="25"/>
      <c r="B574" s="52"/>
      <c r="C574" s="55" t="s">
        <v>5038</v>
      </c>
      <c r="D574" s="817" t="str">
        <f>IF(CNGE_2026_M4_Secc1!D60="","",CNGE_2026_M4_Secc1!D60)</f>
        <v/>
      </c>
      <c r="E574" s="757"/>
      <c r="F574" s="757"/>
      <c r="G574" s="757"/>
      <c r="H574" s="757"/>
      <c r="I574" s="757"/>
      <c r="J574" s="757"/>
      <c r="K574" s="757"/>
      <c r="L574" s="757"/>
      <c r="M574" s="757"/>
      <c r="N574" s="758"/>
      <c r="O574" s="839"/>
      <c r="P574" s="840"/>
      <c r="Q574" s="840"/>
      <c r="R574" s="841"/>
      <c r="S574" s="839"/>
      <c r="T574" s="840"/>
      <c r="U574" s="840"/>
      <c r="V574" s="841"/>
      <c r="W574" s="839"/>
      <c r="X574" s="840"/>
      <c r="Y574" s="840"/>
      <c r="Z574" s="841"/>
      <c r="AA574" s="839"/>
      <c r="AB574" s="840"/>
      <c r="AC574" s="840"/>
      <c r="AD574" s="841"/>
      <c r="AG574">
        <f t="shared" si="181"/>
        <v>0</v>
      </c>
      <c r="AH574" s="176">
        <f t="shared" si="186"/>
        <v>0</v>
      </c>
      <c r="AI574" s="177" t="str">
        <f>IF(AH574=0,"",
IF(SUM($AH$556:AH574)=1,AJ574,
IF($AH$618&gt;SUM($AH$556:AH574),_xlfn.CONCAT(", ",AJ574),
IF($AH$618=SUM($AH$556:AH574),_xlfn.CONCAT(" y ",AJ574)))))</f>
        <v/>
      </c>
      <c r="AJ574" s="55">
        <v>18</v>
      </c>
      <c r="AK574" s="27">
        <f t="shared" si="182"/>
        <v>0</v>
      </c>
      <c r="AL574">
        <f t="shared" si="183"/>
        <v>0</v>
      </c>
      <c r="AM574">
        <f t="shared" si="184"/>
        <v>0</v>
      </c>
      <c r="AN574">
        <f t="shared" si="179"/>
        <v>0</v>
      </c>
      <c r="AO574">
        <f t="shared" si="180"/>
        <v>0</v>
      </c>
      <c r="AP574" s="1">
        <f t="shared" si="185"/>
        <v>0</v>
      </c>
    </row>
    <row r="575" spans="1:42" ht="15" customHeight="1">
      <c r="A575" s="25"/>
      <c r="B575" s="52"/>
      <c r="C575" s="55" t="s">
        <v>5039</v>
      </c>
      <c r="D575" s="817" t="str">
        <f>IF(CNGE_2026_M4_Secc1!D61="","",CNGE_2026_M4_Secc1!D61)</f>
        <v/>
      </c>
      <c r="E575" s="757"/>
      <c r="F575" s="757"/>
      <c r="G575" s="757"/>
      <c r="H575" s="757"/>
      <c r="I575" s="757"/>
      <c r="J575" s="757"/>
      <c r="K575" s="757"/>
      <c r="L575" s="757"/>
      <c r="M575" s="757"/>
      <c r="N575" s="758"/>
      <c r="O575" s="839"/>
      <c r="P575" s="840"/>
      <c r="Q575" s="840"/>
      <c r="R575" s="841"/>
      <c r="S575" s="839"/>
      <c r="T575" s="840"/>
      <c r="U575" s="840"/>
      <c r="V575" s="841"/>
      <c r="W575" s="839"/>
      <c r="X575" s="840"/>
      <c r="Y575" s="840"/>
      <c r="Z575" s="841"/>
      <c r="AA575" s="839"/>
      <c r="AB575" s="840"/>
      <c r="AC575" s="840"/>
      <c r="AD575" s="841"/>
      <c r="AG575">
        <f t="shared" si="181"/>
        <v>0</v>
      </c>
      <c r="AH575" s="176">
        <f t="shared" si="186"/>
        <v>0</v>
      </c>
      <c r="AI575" s="177" t="str">
        <f>IF(AH575=0,"",
IF(SUM($AH$556:AH575)=1,AJ575,
IF($AH$618&gt;SUM($AH$556:AH575),_xlfn.CONCAT(", ",AJ575),
IF($AH$618=SUM($AH$556:AH575),_xlfn.CONCAT(" y ",AJ575)))))</f>
        <v/>
      </c>
      <c r="AJ575" s="55">
        <v>19</v>
      </c>
      <c r="AK575" s="27">
        <f t="shared" si="182"/>
        <v>0</v>
      </c>
      <c r="AL575">
        <f t="shared" si="183"/>
        <v>0</v>
      </c>
      <c r="AM575">
        <f t="shared" si="184"/>
        <v>0</v>
      </c>
      <c r="AN575">
        <f t="shared" si="179"/>
        <v>0</v>
      </c>
      <c r="AO575">
        <f t="shared" si="180"/>
        <v>0</v>
      </c>
      <c r="AP575" s="1">
        <f t="shared" si="185"/>
        <v>0</v>
      </c>
    </row>
    <row r="576" spans="1:42" ht="15" customHeight="1">
      <c r="A576" s="25"/>
      <c r="B576" s="52"/>
      <c r="C576" s="55" t="s">
        <v>5040</v>
      </c>
      <c r="D576" s="817" t="str">
        <f>IF(CNGE_2026_M4_Secc1!D62="","",CNGE_2026_M4_Secc1!D62)</f>
        <v/>
      </c>
      <c r="E576" s="757"/>
      <c r="F576" s="757"/>
      <c r="G576" s="757"/>
      <c r="H576" s="757"/>
      <c r="I576" s="757"/>
      <c r="J576" s="757"/>
      <c r="K576" s="757"/>
      <c r="L576" s="757"/>
      <c r="M576" s="757"/>
      <c r="N576" s="758"/>
      <c r="O576" s="839"/>
      <c r="P576" s="840"/>
      <c r="Q576" s="840"/>
      <c r="R576" s="841"/>
      <c r="S576" s="839"/>
      <c r="T576" s="840"/>
      <c r="U576" s="840"/>
      <c r="V576" s="841"/>
      <c r="W576" s="839"/>
      <c r="X576" s="840"/>
      <c r="Y576" s="840"/>
      <c r="Z576" s="841"/>
      <c r="AA576" s="839"/>
      <c r="AB576" s="840"/>
      <c r="AC576" s="840"/>
      <c r="AD576" s="841"/>
      <c r="AG576">
        <f t="shared" si="181"/>
        <v>0</v>
      </c>
      <c r="AH576" s="176">
        <f t="shared" si="186"/>
        <v>0</v>
      </c>
      <c r="AI576" s="177" t="str">
        <f>IF(AH576=0,"",
IF(SUM($AH$556:AH576)=1,AJ576,
IF($AH$618&gt;SUM($AH$556:AH576),_xlfn.CONCAT(", ",AJ576),
IF($AH$618=SUM($AH$556:AH576),_xlfn.CONCAT(" y ",AJ576)))))</f>
        <v/>
      </c>
      <c r="AJ576" s="55">
        <v>20</v>
      </c>
      <c r="AK576" s="27">
        <f t="shared" si="182"/>
        <v>0</v>
      </c>
      <c r="AL576">
        <f t="shared" si="183"/>
        <v>0</v>
      </c>
      <c r="AM576">
        <f t="shared" si="184"/>
        <v>0</v>
      </c>
      <c r="AN576">
        <f t="shared" si="179"/>
        <v>0</v>
      </c>
      <c r="AO576">
        <f t="shared" si="180"/>
        <v>0</v>
      </c>
      <c r="AP576" s="1">
        <f t="shared" si="185"/>
        <v>0</v>
      </c>
    </row>
    <row r="577" spans="1:42" ht="15" customHeight="1">
      <c r="A577" s="25"/>
      <c r="B577" s="52"/>
      <c r="C577" s="55" t="s">
        <v>5041</v>
      </c>
      <c r="D577" s="817" t="str">
        <f>IF(CNGE_2026_M4_Secc1!D63="","",CNGE_2026_M4_Secc1!D63)</f>
        <v/>
      </c>
      <c r="E577" s="757"/>
      <c r="F577" s="757"/>
      <c r="G577" s="757"/>
      <c r="H577" s="757"/>
      <c r="I577" s="757"/>
      <c r="J577" s="757"/>
      <c r="K577" s="757"/>
      <c r="L577" s="757"/>
      <c r="M577" s="757"/>
      <c r="N577" s="758"/>
      <c r="O577" s="839"/>
      <c r="P577" s="840"/>
      <c r="Q577" s="840"/>
      <c r="R577" s="841"/>
      <c r="S577" s="839"/>
      <c r="T577" s="840"/>
      <c r="U577" s="840"/>
      <c r="V577" s="841"/>
      <c r="W577" s="839"/>
      <c r="X577" s="840"/>
      <c r="Y577" s="840"/>
      <c r="Z577" s="841"/>
      <c r="AA577" s="839"/>
      <c r="AB577" s="840"/>
      <c r="AC577" s="840"/>
      <c r="AD577" s="841"/>
      <c r="AG577">
        <f t="shared" si="181"/>
        <v>0</v>
      </c>
      <c r="AH577" s="176">
        <f t="shared" si="186"/>
        <v>0</v>
      </c>
      <c r="AI577" s="177" t="str">
        <f>IF(AH577=0,"",
IF(SUM($AH$556:AH577)=1,AJ577,
IF($AH$618&gt;SUM($AH$556:AH577),_xlfn.CONCAT(", ",AJ577),
IF($AH$618=SUM($AH$556:AH577),_xlfn.CONCAT(" y ",AJ577)))))</f>
        <v/>
      </c>
      <c r="AJ577" s="55">
        <v>21</v>
      </c>
      <c r="AK577" s="27">
        <f t="shared" si="182"/>
        <v>0</v>
      </c>
      <c r="AL577">
        <f t="shared" si="183"/>
        <v>0</v>
      </c>
      <c r="AM577">
        <f t="shared" si="184"/>
        <v>0</v>
      </c>
      <c r="AN577">
        <f t="shared" si="179"/>
        <v>0</v>
      </c>
      <c r="AO577">
        <f t="shared" si="180"/>
        <v>0</v>
      </c>
      <c r="AP577" s="1">
        <f t="shared" si="185"/>
        <v>0</v>
      </c>
    </row>
    <row r="578" spans="1:42" ht="15" customHeight="1">
      <c r="A578" s="25"/>
      <c r="B578" s="52"/>
      <c r="C578" s="55" t="s">
        <v>5042</v>
      </c>
      <c r="D578" s="817" t="str">
        <f>IF(CNGE_2026_M4_Secc1!D64="","",CNGE_2026_M4_Secc1!D64)</f>
        <v/>
      </c>
      <c r="E578" s="757"/>
      <c r="F578" s="757"/>
      <c r="G578" s="757"/>
      <c r="H578" s="757"/>
      <c r="I578" s="757"/>
      <c r="J578" s="757"/>
      <c r="K578" s="757"/>
      <c r="L578" s="757"/>
      <c r="M578" s="757"/>
      <c r="N578" s="758"/>
      <c r="O578" s="839"/>
      <c r="P578" s="840"/>
      <c r="Q578" s="840"/>
      <c r="R578" s="841"/>
      <c r="S578" s="839"/>
      <c r="T578" s="840"/>
      <c r="U578" s="840"/>
      <c r="V578" s="841"/>
      <c r="W578" s="839"/>
      <c r="X578" s="840"/>
      <c r="Y578" s="840"/>
      <c r="Z578" s="841"/>
      <c r="AA578" s="839"/>
      <c r="AB578" s="840"/>
      <c r="AC578" s="840"/>
      <c r="AD578" s="841"/>
      <c r="AG578">
        <f t="shared" si="181"/>
        <v>0</v>
      </c>
      <c r="AH578" s="176">
        <f t="shared" si="186"/>
        <v>0</v>
      </c>
      <c r="AI578" s="177" t="str">
        <f>IF(AH578=0,"",
IF(SUM($AH$556:AH578)=1,AJ578,
IF($AH$618&gt;SUM($AH$556:AH578),_xlfn.CONCAT(", ",AJ578),
IF($AH$618=SUM($AH$556:AH578),_xlfn.CONCAT(" y ",AJ578)))))</f>
        <v/>
      </c>
      <c r="AJ578" s="55">
        <v>22</v>
      </c>
      <c r="AK578" s="27">
        <f t="shared" si="182"/>
        <v>0</v>
      </c>
      <c r="AL578">
        <f t="shared" si="183"/>
        <v>0</v>
      </c>
      <c r="AM578">
        <f t="shared" si="184"/>
        <v>0</v>
      </c>
      <c r="AN578">
        <f t="shared" si="179"/>
        <v>0</v>
      </c>
      <c r="AO578">
        <f t="shared" si="180"/>
        <v>0</v>
      </c>
      <c r="AP578" s="1">
        <f t="shared" si="185"/>
        <v>0</v>
      </c>
    </row>
    <row r="579" spans="1:42" ht="15" customHeight="1">
      <c r="A579" s="25"/>
      <c r="B579" s="52"/>
      <c r="C579" s="55" t="s">
        <v>5043</v>
      </c>
      <c r="D579" s="817" t="str">
        <f>IF(CNGE_2026_M4_Secc1!D65="","",CNGE_2026_M4_Secc1!D65)</f>
        <v/>
      </c>
      <c r="E579" s="757"/>
      <c r="F579" s="757"/>
      <c r="G579" s="757"/>
      <c r="H579" s="757"/>
      <c r="I579" s="757"/>
      <c r="J579" s="757"/>
      <c r="K579" s="757"/>
      <c r="L579" s="757"/>
      <c r="M579" s="757"/>
      <c r="N579" s="758"/>
      <c r="O579" s="839"/>
      <c r="P579" s="840"/>
      <c r="Q579" s="840"/>
      <c r="R579" s="841"/>
      <c r="S579" s="839"/>
      <c r="T579" s="840"/>
      <c r="U579" s="840"/>
      <c r="V579" s="841"/>
      <c r="W579" s="839"/>
      <c r="X579" s="840"/>
      <c r="Y579" s="840"/>
      <c r="Z579" s="841"/>
      <c r="AA579" s="839"/>
      <c r="AB579" s="840"/>
      <c r="AC579" s="840"/>
      <c r="AD579" s="841"/>
      <c r="AG579">
        <f t="shared" si="181"/>
        <v>0</v>
      </c>
      <c r="AH579" s="176">
        <f t="shared" si="186"/>
        <v>0</v>
      </c>
      <c r="AI579" s="177" t="str">
        <f>IF(AH579=0,"",
IF(SUM($AH$556:AH579)=1,AJ579,
IF($AH$618&gt;SUM($AH$556:AH579),_xlfn.CONCAT(", ",AJ579),
IF($AH$618=SUM($AH$556:AH579),_xlfn.CONCAT(" y ",AJ579)))))</f>
        <v/>
      </c>
      <c r="AJ579" s="55">
        <v>23</v>
      </c>
      <c r="AK579" s="27">
        <f t="shared" si="182"/>
        <v>0</v>
      </c>
      <c r="AL579">
        <f t="shared" si="183"/>
        <v>0</v>
      </c>
      <c r="AM579">
        <f t="shared" si="184"/>
        <v>0</v>
      </c>
      <c r="AN579">
        <f t="shared" si="179"/>
        <v>0</v>
      </c>
      <c r="AO579">
        <f t="shared" si="180"/>
        <v>0</v>
      </c>
      <c r="AP579" s="1">
        <f t="shared" si="185"/>
        <v>0</v>
      </c>
    </row>
    <row r="580" spans="1:42" ht="15" customHeight="1">
      <c r="A580" s="25"/>
      <c r="B580" s="52"/>
      <c r="C580" s="55" t="s">
        <v>5044</v>
      </c>
      <c r="D580" s="817" t="str">
        <f>IF(CNGE_2026_M4_Secc1!D66="","",CNGE_2026_M4_Secc1!D66)</f>
        <v/>
      </c>
      <c r="E580" s="757"/>
      <c r="F580" s="757"/>
      <c r="G580" s="757"/>
      <c r="H580" s="757"/>
      <c r="I580" s="757"/>
      <c r="J580" s="757"/>
      <c r="K580" s="757"/>
      <c r="L580" s="757"/>
      <c r="M580" s="757"/>
      <c r="N580" s="758"/>
      <c r="O580" s="839"/>
      <c r="P580" s="840"/>
      <c r="Q580" s="840"/>
      <c r="R580" s="841"/>
      <c r="S580" s="839"/>
      <c r="T580" s="840"/>
      <c r="U580" s="840"/>
      <c r="V580" s="841"/>
      <c r="W580" s="839"/>
      <c r="X580" s="840"/>
      <c r="Y580" s="840"/>
      <c r="Z580" s="841"/>
      <c r="AA580" s="839"/>
      <c r="AB580" s="840"/>
      <c r="AC580" s="840"/>
      <c r="AD580" s="841"/>
      <c r="AG580">
        <f t="shared" si="181"/>
        <v>0</v>
      </c>
      <c r="AH580" s="176">
        <f t="shared" si="186"/>
        <v>0</v>
      </c>
      <c r="AI580" s="177" t="str">
        <f>IF(AH580=0,"",
IF(SUM($AH$556:AH580)=1,AJ580,
IF($AH$618&gt;SUM($AH$556:AH580),_xlfn.CONCAT(", ",AJ580),
IF($AH$618=SUM($AH$556:AH580),_xlfn.CONCAT(" y ",AJ580)))))</f>
        <v/>
      </c>
      <c r="AJ580" s="55">
        <v>24</v>
      </c>
      <c r="AK580" s="27">
        <f t="shared" si="182"/>
        <v>0</v>
      </c>
      <c r="AL580">
        <f t="shared" si="183"/>
        <v>0</v>
      </c>
      <c r="AM580">
        <f t="shared" si="184"/>
        <v>0</v>
      </c>
      <c r="AN580">
        <f t="shared" si="179"/>
        <v>0</v>
      </c>
      <c r="AO580">
        <f t="shared" si="180"/>
        <v>0</v>
      </c>
      <c r="AP580" s="1">
        <f t="shared" si="185"/>
        <v>0</v>
      </c>
    </row>
    <row r="581" spans="1:42" ht="15" customHeight="1">
      <c r="A581" s="25"/>
      <c r="B581" s="52"/>
      <c r="C581" s="55" t="s">
        <v>5045</v>
      </c>
      <c r="D581" s="817" t="str">
        <f>IF(CNGE_2026_M4_Secc1!D67="","",CNGE_2026_M4_Secc1!D67)</f>
        <v/>
      </c>
      <c r="E581" s="757"/>
      <c r="F581" s="757"/>
      <c r="G581" s="757"/>
      <c r="H581" s="757"/>
      <c r="I581" s="757"/>
      <c r="J581" s="757"/>
      <c r="K581" s="757"/>
      <c r="L581" s="757"/>
      <c r="M581" s="757"/>
      <c r="N581" s="758"/>
      <c r="O581" s="839"/>
      <c r="P581" s="840"/>
      <c r="Q581" s="840"/>
      <c r="R581" s="841"/>
      <c r="S581" s="839"/>
      <c r="T581" s="840"/>
      <c r="U581" s="840"/>
      <c r="V581" s="841"/>
      <c r="W581" s="839"/>
      <c r="X581" s="840"/>
      <c r="Y581" s="840"/>
      <c r="Z581" s="841"/>
      <c r="AA581" s="839"/>
      <c r="AB581" s="840"/>
      <c r="AC581" s="840"/>
      <c r="AD581" s="841"/>
      <c r="AG581">
        <f t="shared" si="181"/>
        <v>0</v>
      </c>
      <c r="AH581" s="176">
        <f t="shared" si="186"/>
        <v>0</v>
      </c>
      <c r="AI581" s="177" t="str">
        <f>IF(AH581=0,"",
IF(SUM($AH$556:AH581)=1,AJ581,
IF($AH$618&gt;SUM($AH$556:AH581),_xlfn.CONCAT(", ",AJ581),
IF($AH$618=SUM($AH$556:AH581),_xlfn.CONCAT(" y ",AJ581)))))</f>
        <v/>
      </c>
      <c r="AJ581" s="55">
        <v>25</v>
      </c>
      <c r="AK581" s="27">
        <f t="shared" si="182"/>
        <v>0</v>
      </c>
      <c r="AL581">
        <f t="shared" si="183"/>
        <v>0</v>
      </c>
      <c r="AM581">
        <f t="shared" si="184"/>
        <v>0</v>
      </c>
      <c r="AN581">
        <f t="shared" si="179"/>
        <v>0</v>
      </c>
      <c r="AO581">
        <f t="shared" si="180"/>
        <v>0</v>
      </c>
      <c r="AP581" s="1">
        <f t="shared" si="185"/>
        <v>0</v>
      </c>
    </row>
    <row r="582" spans="1:42" ht="15" customHeight="1">
      <c r="A582" s="25"/>
      <c r="B582" s="52"/>
      <c r="C582" s="55" t="s">
        <v>5046</v>
      </c>
      <c r="D582" s="817" t="str">
        <f>IF(CNGE_2026_M4_Secc1!D68="","",CNGE_2026_M4_Secc1!D68)</f>
        <v/>
      </c>
      <c r="E582" s="757"/>
      <c r="F582" s="757"/>
      <c r="G582" s="757"/>
      <c r="H582" s="757"/>
      <c r="I582" s="757"/>
      <c r="J582" s="757"/>
      <c r="K582" s="757"/>
      <c r="L582" s="757"/>
      <c r="M582" s="757"/>
      <c r="N582" s="758"/>
      <c r="O582" s="839"/>
      <c r="P582" s="840"/>
      <c r="Q582" s="840"/>
      <c r="R582" s="841"/>
      <c r="S582" s="839"/>
      <c r="T582" s="840"/>
      <c r="U582" s="840"/>
      <c r="V582" s="841"/>
      <c r="W582" s="839"/>
      <c r="X582" s="840"/>
      <c r="Y582" s="840"/>
      <c r="Z582" s="841"/>
      <c r="AA582" s="839"/>
      <c r="AB582" s="840"/>
      <c r="AC582" s="840"/>
      <c r="AD582" s="841"/>
      <c r="AG582">
        <f t="shared" si="181"/>
        <v>0</v>
      </c>
      <c r="AH582" s="176">
        <f t="shared" si="186"/>
        <v>0</v>
      </c>
      <c r="AI582" s="177" t="str">
        <f>IF(AH582=0,"",
IF(SUM($AH$556:AH582)=1,AJ582,
IF($AH$618&gt;SUM($AH$556:AH582),_xlfn.CONCAT(", ",AJ582),
IF($AH$618=SUM($AH$556:AH582),_xlfn.CONCAT(" y ",AJ582)))))</f>
        <v/>
      </c>
      <c r="AJ582" s="55">
        <v>26</v>
      </c>
      <c r="AK582" s="27">
        <f t="shared" si="182"/>
        <v>0</v>
      </c>
      <c r="AL582">
        <f t="shared" si="183"/>
        <v>0</v>
      </c>
      <c r="AM582">
        <f t="shared" si="184"/>
        <v>0</v>
      </c>
      <c r="AN582">
        <f t="shared" si="179"/>
        <v>0</v>
      </c>
      <c r="AO582">
        <f t="shared" si="180"/>
        <v>0</v>
      </c>
      <c r="AP582" s="1">
        <f t="shared" si="185"/>
        <v>0</v>
      </c>
    </row>
    <row r="583" spans="1:42" ht="15" customHeight="1">
      <c r="A583" s="25"/>
      <c r="B583" s="52"/>
      <c r="C583" s="55" t="s">
        <v>5047</v>
      </c>
      <c r="D583" s="817" t="str">
        <f>IF(CNGE_2026_M4_Secc1!D69="","",CNGE_2026_M4_Secc1!D69)</f>
        <v/>
      </c>
      <c r="E583" s="757"/>
      <c r="F583" s="757"/>
      <c r="G583" s="757"/>
      <c r="H583" s="757"/>
      <c r="I583" s="757"/>
      <c r="J583" s="757"/>
      <c r="K583" s="757"/>
      <c r="L583" s="757"/>
      <c r="M583" s="757"/>
      <c r="N583" s="758"/>
      <c r="O583" s="839"/>
      <c r="P583" s="840"/>
      <c r="Q583" s="840"/>
      <c r="R583" s="841"/>
      <c r="S583" s="839"/>
      <c r="T583" s="840"/>
      <c r="U583" s="840"/>
      <c r="V583" s="841"/>
      <c r="W583" s="839"/>
      <c r="X583" s="840"/>
      <c r="Y583" s="840"/>
      <c r="Z583" s="841"/>
      <c r="AA583" s="839"/>
      <c r="AB583" s="840"/>
      <c r="AC583" s="840"/>
      <c r="AD583" s="841"/>
      <c r="AG583">
        <f t="shared" si="181"/>
        <v>0</v>
      </c>
      <c r="AH583" s="176">
        <f t="shared" si="186"/>
        <v>0</v>
      </c>
      <c r="AI583" s="177" t="str">
        <f>IF(AH583=0,"",
IF(SUM($AH$556:AH583)=1,AJ583,
IF($AH$618&gt;SUM($AH$556:AH583),_xlfn.CONCAT(", ",AJ583),
IF($AH$618=SUM($AH$556:AH583),_xlfn.CONCAT(" y ",AJ583)))))</f>
        <v/>
      </c>
      <c r="AJ583" s="55">
        <v>27</v>
      </c>
      <c r="AK583" s="27">
        <f t="shared" si="182"/>
        <v>0</v>
      </c>
      <c r="AL583">
        <f t="shared" si="183"/>
        <v>0</v>
      </c>
      <c r="AM583">
        <f t="shared" si="184"/>
        <v>0</v>
      </c>
      <c r="AN583">
        <f t="shared" si="179"/>
        <v>0</v>
      </c>
      <c r="AO583">
        <f t="shared" si="180"/>
        <v>0</v>
      </c>
      <c r="AP583" s="1">
        <f t="shared" si="185"/>
        <v>0</v>
      </c>
    </row>
    <row r="584" spans="1:42" ht="15" customHeight="1">
      <c r="A584" s="25"/>
      <c r="B584" s="52"/>
      <c r="C584" s="55" t="s">
        <v>5048</v>
      </c>
      <c r="D584" s="817" t="str">
        <f>IF(CNGE_2026_M4_Secc1!D70="","",CNGE_2026_M4_Secc1!D70)</f>
        <v/>
      </c>
      <c r="E584" s="757"/>
      <c r="F584" s="757"/>
      <c r="G584" s="757"/>
      <c r="H584" s="757"/>
      <c r="I584" s="757"/>
      <c r="J584" s="757"/>
      <c r="K584" s="757"/>
      <c r="L584" s="757"/>
      <c r="M584" s="757"/>
      <c r="N584" s="758"/>
      <c r="O584" s="839"/>
      <c r="P584" s="840"/>
      <c r="Q584" s="840"/>
      <c r="R584" s="841"/>
      <c r="S584" s="839"/>
      <c r="T584" s="840"/>
      <c r="U584" s="840"/>
      <c r="V584" s="841"/>
      <c r="W584" s="839"/>
      <c r="X584" s="840"/>
      <c r="Y584" s="840"/>
      <c r="Z584" s="841"/>
      <c r="AA584" s="839"/>
      <c r="AB584" s="840"/>
      <c r="AC584" s="840"/>
      <c r="AD584" s="841"/>
      <c r="AG584">
        <f t="shared" si="181"/>
        <v>0</v>
      </c>
      <c r="AH584" s="176">
        <f t="shared" si="186"/>
        <v>0</v>
      </c>
      <c r="AI584" s="177" t="str">
        <f>IF(AH584=0,"",
IF(SUM($AH$556:AH584)=1,AJ584,
IF($AH$618&gt;SUM($AH$556:AH584),_xlfn.CONCAT(", ",AJ584),
IF($AH$618=SUM($AH$556:AH584),_xlfn.CONCAT(" y ",AJ584)))))</f>
        <v/>
      </c>
      <c r="AJ584" s="55">
        <v>28</v>
      </c>
      <c r="AK584" s="27">
        <f t="shared" si="182"/>
        <v>0</v>
      </c>
      <c r="AL584">
        <f t="shared" si="183"/>
        <v>0</v>
      </c>
      <c r="AM584">
        <f t="shared" si="184"/>
        <v>0</v>
      </c>
      <c r="AN584">
        <f t="shared" si="179"/>
        <v>0</v>
      </c>
      <c r="AO584">
        <f t="shared" si="180"/>
        <v>0</v>
      </c>
      <c r="AP584" s="1">
        <f t="shared" si="185"/>
        <v>0</v>
      </c>
    </row>
    <row r="585" spans="1:42" ht="15" customHeight="1">
      <c r="A585" s="25"/>
      <c r="B585" s="52"/>
      <c r="C585" s="55" t="s">
        <v>5049</v>
      </c>
      <c r="D585" s="817" t="str">
        <f>IF(CNGE_2026_M4_Secc1!D71="","",CNGE_2026_M4_Secc1!D71)</f>
        <v/>
      </c>
      <c r="E585" s="757"/>
      <c r="F585" s="757"/>
      <c r="G585" s="757"/>
      <c r="H585" s="757"/>
      <c r="I585" s="757"/>
      <c r="J585" s="757"/>
      <c r="K585" s="757"/>
      <c r="L585" s="757"/>
      <c r="M585" s="757"/>
      <c r="N585" s="758"/>
      <c r="O585" s="839"/>
      <c r="P585" s="840"/>
      <c r="Q585" s="840"/>
      <c r="R585" s="841"/>
      <c r="S585" s="839"/>
      <c r="T585" s="840"/>
      <c r="U585" s="840"/>
      <c r="V585" s="841"/>
      <c r="W585" s="839"/>
      <c r="X585" s="840"/>
      <c r="Y585" s="840"/>
      <c r="Z585" s="841"/>
      <c r="AA585" s="839"/>
      <c r="AB585" s="840"/>
      <c r="AC585" s="840"/>
      <c r="AD585" s="841"/>
      <c r="AG585">
        <f t="shared" si="181"/>
        <v>0</v>
      </c>
      <c r="AH585" s="176">
        <f t="shared" si="186"/>
        <v>0</v>
      </c>
      <c r="AI585" s="177" t="str">
        <f>IF(AH585=0,"",
IF(SUM($AH$556:AH585)=1,AJ585,
IF($AH$618&gt;SUM($AH$556:AH585),_xlfn.CONCAT(", ",AJ585),
IF($AH$618=SUM($AH$556:AH585),_xlfn.CONCAT(" y ",AJ585)))))</f>
        <v/>
      </c>
      <c r="AJ585" s="55">
        <v>29</v>
      </c>
      <c r="AK585" s="27">
        <f t="shared" si="182"/>
        <v>0</v>
      </c>
      <c r="AL585">
        <f t="shared" si="183"/>
        <v>0</v>
      </c>
      <c r="AM585">
        <f t="shared" si="184"/>
        <v>0</v>
      </c>
      <c r="AN585">
        <f t="shared" si="179"/>
        <v>0</v>
      </c>
      <c r="AO585">
        <f t="shared" si="180"/>
        <v>0</v>
      </c>
      <c r="AP585" s="1">
        <f t="shared" si="185"/>
        <v>0</v>
      </c>
    </row>
    <row r="586" spans="1:42" ht="15" customHeight="1">
      <c r="A586" s="25"/>
      <c r="B586" s="52"/>
      <c r="C586" s="55" t="s">
        <v>5050</v>
      </c>
      <c r="D586" s="817" t="str">
        <f>IF(CNGE_2026_M4_Secc1!D72="","",CNGE_2026_M4_Secc1!D72)</f>
        <v/>
      </c>
      <c r="E586" s="757"/>
      <c r="F586" s="757"/>
      <c r="G586" s="757"/>
      <c r="H586" s="757"/>
      <c r="I586" s="757"/>
      <c r="J586" s="757"/>
      <c r="K586" s="757"/>
      <c r="L586" s="757"/>
      <c r="M586" s="757"/>
      <c r="N586" s="758"/>
      <c r="O586" s="839"/>
      <c r="P586" s="840"/>
      <c r="Q586" s="840"/>
      <c r="R586" s="841"/>
      <c r="S586" s="839"/>
      <c r="T586" s="840"/>
      <c r="U586" s="840"/>
      <c r="V586" s="841"/>
      <c r="W586" s="839"/>
      <c r="X586" s="840"/>
      <c r="Y586" s="840"/>
      <c r="Z586" s="841"/>
      <c r="AA586" s="839"/>
      <c r="AB586" s="840"/>
      <c r="AC586" s="840"/>
      <c r="AD586" s="841"/>
      <c r="AG586">
        <f t="shared" si="181"/>
        <v>0</v>
      </c>
      <c r="AH586" s="176">
        <f t="shared" si="186"/>
        <v>0</v>
      </c>
      <c r="AI586" s="177" t="str">
        <f>IF(AH586=0,"",
IF(SUM($AH$556:AH586)=1,AJ586,
IF($AH$618&gt;SUM($AH$556:AH586),_xlfn.CONCAT(", ",AJ586),
IF($AH$618=SUM($AH$556:AH586),_xlfn.CONCAT(" y ",AJ586)))))</f>
        <v/>
      </c>
      <c r="AJ586" s="55">
        <v>30</v>
      </c>
      <c r="AK586" s="27">
        <f t="shared" si="182"/>
        <v>0</v>
      </c>
      <c r="AL586">
        <f t="shared" si="183"/>
        <v>0</v>
      </c>
      <c r="AM586">
        <f t="shared" si="184"/>
        <v>0</v>
      </c>
      <c r="AN586">
        <f t="shared" si="179"/>
        <v>0</v>
      </c>
      <c r="AO586">
        <f t="shared" si="180"/>
        <v>0</v>
      </c>
      <c r="AP586" s="1">
        <f t="shared" si="185"/>
        <v>0</v>
      </c>
    </row>
    <row r="587" spans="1:42" ht="15" customHeight="1">
      <c r="A587" s="25"/>
      <c r="B587" s="52"/>
      <c r="C587" s="55" t="s">
        <v>5051</v>
      </c>
      <c r="D587" s="817" t="str">
        <f>IF(CNGE_2026_M4_Secc1!D73="","",CNGE_2026_M4_Secc1!D73)</f>
        <v/>
      </c>
      <c r="E587" s="757"/>
      <c r="F587" s="757"/>
      <c r="G587" s="757"/>
      <c r="H587" s="757"/>
      <c r="I587" s="757"/>
      <c r="J587" s="757"/>
      <c r="K587" s="757"/>
      <c r="L587" s="757"/>
      <c r="M587" s="757"/>
      <c r="N587" s="758"/>
      <c r="O587" s="839"/>
      <c r="P587" s="840"/>
      <c r="Q587" s="840"/>
      <c r="R587" s="841"/>
      <c r="S587" s="839"/>
      <c r="T587" s="840"/>
      <c r="U587" s="840"/>
      <c r="V587" s="841"/>
      <c r="W587" s="839"/>
      <c r="X587" s="840"/>
      <c r="Y587" s="840"/>
      <c r="Z587" s="841"/>
      <c r="AA587" s="839"/>
      <c r="AB587" s="840"/>
      <c r="AC587" s="840"/>
      <c r="AD587" s="841"/>
      <c r="AG587">
        <f t="shared" si="181"/>
        <v>0</v>
      </c>
      <c r="AH587" s="176">
        <f t="shared" si="186"/>
        <v>0</v>
      </c>
      <c r="AI587" s="177" t="str">
        <f>IF(AH587=0,"",
IF(SUM($AH$556:AH587)=1,AJ587,
IF($AH$618&gt;SUM($AH$556:AH587),_xlfn.CONCAT(", ",AJ587),
IF($AH$618=SUM($AH$556:AH587),_xlfn.CONCAT(" y ",AJ587)))))</f>
        <v/>
      </c>
      <c r="AJ587" s="55">
        <v>31</v>
      </c>
      <c r="AK587" s="27">
        <f t="shared" si="182"/>
        <v>0</v>
      </c>
      <c r="AL587">
        <f t="shared" si="183"/>
        <v>0</v>
      </c>
      <c r="AM587">
        <f t="shared" si="184"/>
        <v>0</v>
      </c>
      <c r="AN587">
        <f t="shared" si="179"/>
        <v>0</v>
      </c>
      <c r="AO587">
        <f t="shared" si="180"/>
        <v>0</v>
      </c>
      <c r="AP587" s="1">
        <f t="shared" si="185"/>
        <v>0</v>
      </c>
    </row>
    <row r="588" spans="1:42" ht="15" customHeight="1">
      <c r="A588" s="25"/>
      <c r="B588" s="52"/>
      <c r="C588" s="55" t="s">
        <v>5052</v>
      </c>
      <c r="D588" s="817" t="str">
        <f>IF(CNGE_2026_M4_Secc1!D74="","",CNGE_2026_M4_Secc1!D74)</f>
        <v/>
      </c>
      <c r="E588" s="757"/>
      <c r="F588" s="757"/>
      <c r="G588" s="757"/>
      <c r="H588" s="757"/>
      <c r="I588" s="757"/>
      <c r="J588" s="757"/>
      <c r="K588" s="757"/>
      <c r="L588" s="757"/>
      <c r="M588" s="757"/>
      <c r="N588" s="758"/>
      <c r="O588" s="839"/>
      <c r="P588" s="840"/>
      <c r="Q588" s="840"/>
      <c r="R588" s="841"/>
      <c r="S588" s="839"/>
      <c r="T588" s="840"/>
      <c r="U588" s="840"/>
      <c r="V588" s="841"/>
      <c r="W588" s="839"/>
      <c r="X588" s="840"/>
      <c r="Y588" s="840"/>
      <c r="Z588" s="841"/>
      <c r="AA588" s="839"/>
      <c r="AB588" s="840"/>
      <c r="AC588" s="840"/>
      <c r="AD588" s="841"/>
      <c r="AG588">
        <f t="shared" ref="AG588:AG616" si="187">IF(AND($L252&gt;0,$L252&lt;&gt;"NS",$L252&lt;&gt;"NA"),IF(COUNTA(O588:AD588)=4,0,1),0)</f>
        <v>0</v>
      </c>
      <c r="AH588" s="176">
        <f t="shared" si="186"/>
        <v>0</v>
      </c>
      <c r="AI588" s="177" t="str">
        <f>IF(AH588=0,"",
IF(SUM($AH$556:AH588)=1,AJ588,
IF($AH$618&gt;SUM($AH$556:AH588),_xlfn.CONCAT(", ",AJ588),
IF($AH$618=SUM($AH$556:AH588),_xlfn.CONCAT(" y ",AJ588)))))</f>
        <v/>
      </c>
      <c r="AJ588" s="55">
        <v>32</v>
      </c>
      <c r="AK588" s="27">
        <f t="shared" ref="AK588:AK616" si="188">IF(OR($L252=0,$L252="NS",$L252="NA"),IF(COUNTA(O588:AD588)=0,0,1),0)</f>
        <v>0</v>
      </c>
      <c r="AL588">
        <f t="shared" si="183"/>
        <v>0</v>
      </c>
      <c r="AM588">
        <f t="shared" si="184"/>
        <v>0</v>
      </c>
      <c r="AN588">
        <f t="shared" si="179"/>
        <v>0</v>
      </c>
      <c r="AO588">
        <f t="shared" si="180"/>
        <v>0</v>
      </c>
      <c r="AP588" s="1">
        <f t="shared" ref="AP588:AP611" si="189">IF(OR(O588="NS",$L252="NS"),0,IF(AND(O588="NA",$L252="NA"),0,IF(O588&gt;=$L252,0,1)))</f>
        <v>0</v>
      </c>
    </row>
    <row r="589" spans="1:42" ht="15" customHeight="1">
      <c r="A589" s="25"/>
      <c r="B589" s="52"/>
      <c r="C589" s="55" t="s">
        <v>5053</v>
      </c>
      <c r="D589" s="817" t="str">
        <f>IF(CNGE_2026_M4_Secc1!D75="","",CNGE_2026_M4_Secc1!D75)</f>
        <v/>
      </c>
      <c r="E589" s="757"/>
      <c r="F589" s="757"/>
      <c r="G589" s="757"/>
      <c r="H589" s="757"/>
      <c r="I589" s="757"/>
      <c r="J589" s="757"/>
      <c r="K589" s="757"/>
      <c r="L589" s="757"/>
      <c r="M589" s="757"/>
      <c r="N589" s="758"/>
      <c r="O589" s="839"/>
      <c r="P589" s="840"/>
      <c r="Q589" s="840"/>
      <c r="R589" s="841"/>
      <c r="S589" s="839"/>
      <c r="T589" s="840"/>
      <c r="U589" s="840"/>
      <c r="V589" s="841"/>
      <c r="W589" s="839"/>
      <c r="X589" s="840"/>
      <c r="Y589" s="840"/>
      <c r="Z589" s="841"/>
      <c r="AA589" s="839"/>
      <c r="AB589" s="840"/>
      <c r="AC589" s="840"/>
      <c r="AD589" s="841"/>
      <c r="AG589">
        <f t="shared" si="187"/>
        <v>0</v>
      </c>
      <c r="AH589" s="176">
        <f t="shared" si="186"/>
        <v>0</v>
      </c>
      <c r="AI589" s="177" t="str">
        <f>IF(AH589=0,"",
IF(SUM($AH$556:AH589)=1,AJ589,
IF($AH$618&gt;SUM($AH$556:AH589),_xlfn.CONCAT(", ",AJ589),
IF($AH$618=SUM($AH$556:AH589),_xlfn.CONCAT(" y ",AJ589)))))</f>
        <v/>
      </c>
      <c r="AJ589" s="55">
        <v>33</v>
      </c>
      <c r="AK589" s="27">
        <f t="shared" si="188"/>
        <v>0</v>
      </c>
      <c r="AL589">
        <f t="shared" si="183"/>
        <v>0</v>
      </c>
      <c r="AM589">
        <f t="shared" si="184"/>
        <v>0</v>
      </c>
      <c r="AN589">
        <f t="shared" si="179"/>
        <v>0</v>
      </c>
      <c r="AO589">
        <f t="shared" si="180"/>
        <v>0</v>
      </c>
      <c r="AP589" s="1">
        <f t="shared" si="189"/>
        <v>0</v>
      </c>
    </row>
    <row r="590" spans="1:42" ht="15" customHeight="1">
      <c r="A590" s="25"/>
      <c r="B590" s="52"/>
      <c r="C590" s="55" t="s">
        <v>5054</v>
      </c>
      <c r="D590" s="817" t="str">
        <f>IF(CNGE_2026_M4_Secc1!D76="","",CNGE_2026_M4_Secc1!D76)</f>
        <v/>
      </c>
      <c r="E590" s="757"/>
      <c r="F590" s="757"/>
      <c r="G590" s="757"/>
      <c r="H590" s="757"/>
      <c r="I590" s="757"/>
      <c r="J590" s="757"/>
      <c r="K590" s="757"/>
      <c r="L590" s="757"/>
      <c r="M590" s="757"/>
      <c r="N590" s="758"/>
      <c r="O590" s="839"/>
      <c r="P590" s="840"/>
      <c r="Q590" s="840"/>
      <c r="R590" s="841"/>
      <c r="S590" s="839"/>
      <c r="T590" s="840"/>
      <c r="U590" s="840"/>
      <c r="V590" s="841"/>
      <c r="W590" s="839"/>
      <c r="X590" s="840"/>
      <c r="Y590" s="840"/>
      <c r="Z590" s="841"/>
      <c r="AA590" s="839"/>
      <c r="AB590" s="840"/>
      <c r="AC590" s="840"/>
      <c r="AD590" s="841"/>
      <c r="AG590">
        <f t="shared" si="187"/>
        <v>0</v>
      </c>
      <c r="AH590" s="176">
        <f t="shared" si="186"/>
        <v>0</v>
      </c>
      <c r="AI590" s="177" t="str">
        <f>IF(AH590=0,"",
IF(SUM($AH$556:AH590)=1,AJ590,
IF($AH$618&gt;SUM($AH$556:AH590),_xlfn.CONCAT(", ",AJ590),
IF($AH$618=SUM($AH$556:AH590),_xlfn.CONCAT(" y ",AJ590)))))</f>
        <v/>
      </c>
      <c r="AJ590" s="55">
        <v>34</v>
      </c>
      <c r="AK590" s="27">
        <f t="shared" si="188"/>
        <v>0</v>
      </c>
      <c r="AL590">
        <f t="shared" si="183"/>
        <v>0</v>
      </c>
      <c r="AM590">
        <f t="shared" si="184"/>
        <v>0</v>
      </c>
      <c r="AN590">
        <f t="shared" si="179"/>
        <v>0</v>
      </c>
      <c r="AO590">
        <f t="shared" si="180"/>
        <v>0</v>
      </c>
      <c r="AP590" s="1">
        <f t="shared" si="189"/>
        <v>0</v>
      </c>
    </row>
    <row r="591" spans="1:42" ht="15" customHeight="1">
      <c r="A591" s="25"/>
      <c r="B591" s="52"/>
      <c r="C591" s="55" t="s">
        <v>5055</v>
      </c>
      <c r="D591" s="817" t="str">
        <f>IF(CNGE_2026_M4_Secc1!D77="","",CNGE_2026_M4_Secc1!D77)</f>
        <v/>
      </c>
      <c r="E591" s="757"/>
      <c r="F591" s="757"/>
      <c r="G591" s="757"/>
      <c r="H591" s="757"/>
      <c r="I591" s="757"/>
      <c r="J591" s="757"/>
      <c r="K591" s="757"/>
      <c r="L591" s="757"/>
      <c r="M591" s="757"/>
      <c r="N591" s="758"/>
      <c r="O591" s="839"/>
      <c r="P591" s="840"/>
      <c r="Q591" s="840"/>
      <c r="R591" s="841"/>
      <c r="S591" s="839"/>
      <c r="T591" s="840"/>
      <c r="U591" s="840"/>
      <c r="V591" s="841"/>
      <c r="W591" s="839"/>
      <c r="X591" s="840"/>
      <c r="Y591" s="840"/>
      <c r="Z591" s="841"/>
      <c r="AA591" s="839"/>
      <c r="AB591" s="840"/>
      <c r="AC591" s="840"/>
      <c r="AD591" s="841"/>
      <c r="AG591">
        <f t="shared" si="187"/>
        <v>0</v>
      </c>
      <c r="AH591" s="176">
        <f t="shared" si="186"/>
        <v>0</v>
      </c>
      <c r="AI591" s="177" t="str">
        <f>IF(AH591=0,"",
IF(SUM($AH$556:AH591)=1,AJ591,
IF($AH$618&gt;SUM($AH$556:AH591),_xlfn.CONCAT(", ",AJ591),
IF($AH$618=SUM($AH$556:AH591),_xlfn.CONCAT(" y ",AJ591)))))</f>
        <v/>
      </c>
      <c r="AJ591" s="55">
        <v>35</v>
      </c>
      <c r="AK591" s="27">
        <f t="shared" si="188"/>
        <v>0</v>
      </c>
      <c r="AL591">
        <f t="shared" si="183"/>
        <v>0</v>
      </c>
      <c r="AM591">
        <f t="shared" si="184"/>
        <v>0</v>
      </c>
      <c r="AN591">
        <f t="shared" si="179"/>
        <v>0</v>
      </c>
      <c r="AO591">
        <f t="shared" si="180"/>
        <v>0</v>
      </c>
      <c r="AP591" s="1">
        <f t="shared" si="189"/>
        <v>0</v>
      </c>
    </row>
    <row r="592" spans="1:42" ht="15" customHeight="1">
      <c r="A592" s="25"/>
      <c r="B592" s="52"/>
      <c r="C592" s="55" t="s">
        <v>5152</v>
      </c>
      <c r="D592" s="817" t="str">
        <f>IF(CNGE_2026_M4_Secc1!D78="","",CNGE_2026_M4_Secc1!D78)</f>
        <v/>
      </c>
      <c r="E592" s="757"/>
      <c r="F592" s="757"/>
      <c r="G592" s="757"/>
      <c r="H592" s="757"/>
      <c r="I592" s="757"/>
      <c r="J592" s="757"/>
      <c r="K592" s="757"/>
      <c r="L592" s="757"/>
      <c r="M592" s="757"/>
      <c r="N592" s="758"/>
      <c r="O592" s="839"/>
      <c r="P592" s="840"/>
      <c r="Q592" s="840"/>
      <c r="R592" s="841"/>
      <c r="S592" s="839"/>
      <c r="T592" s="840"/>
      <c r="U592" s="840"/>
      <c r="V592" s="841"/>
      <c r="W592" s="839"/>
      <c r="X592" s="840"/>
      <c r="Y592" s="840"/>
      <c r="Z592" s="841"/>
      <c r="AA592" s="839"/>
      <c r="AB592" s="840"/>
      <c r="AC592" s="840"/>
      <c r="AD592" s="841"/>
      <c r="AG592">
        <f t="shared" si="187"/>
        <v>0</v>
      </c>
      <c r="AH592" s="176">
        <f t="shared" si="186"/>
        <v>0</v>
      </c>
      <c r="AI592" s="177" t="str">
        <f>IF(AH592=0,"",
IF(SUM($AH$556:AH592)=1,AJ592,
IF($AH$618&gt;SUM($AH$556:AH592),_xlfn.CONCAT(", ",AJ592),
IF($AH$618=SUM($AH$556:AH592),_xlfn.CONCAT(" y ",AJ592)))))</f>
        <v/>
      </c>
      <c r="AJ592" s="55">
        <v>36</v>
      </c>
      <c r="AK592" s="27">
        <f t="shared" si="188"/>
        <v>0</v>
      </c>
      <c r="AL592">
        <f t="shared" si="183"/>
        <v>0</v>
      </c>
      <c r="AM592">
        <f t="shared" si="184"/>
        <v>0</v>
      </c>
      <c r="AN592">
        <f t="shared" si="179"/>
        <v>0</v>
      </c>
      <c r="AO592">
        <f t="shared" si="180"/>
        <v>0</v>
      </c>
      <c r="AP592" s="1">
        <f t="shared" si="189"/>
        <v>0</v>
      </c>
    </row>
    <row r="593" spans="1:42" ht="15" customHeight="1">
      <c r="A593" s="25"/>
      <c r="B593" s="52"/>
      <c r="C593" s="55" t="s">
        <v>5154</v>
      </c>
      <c r="D593" s="817" t="str">
        <f>IF(CNGE_2026_M4_Secc1!D79="","",CNGE_2026_M4_Secc1!D79)</f>
        <v/>
      </c>
      <c r="E593" s="757"/>
      <c r="F593" s="757"/>
      <c r="G593" s="757"/>
      <c r="H593" s="757"/>
      <c r="I593" s="757"/>
      <c r="J593" s="757"/>
      <c r="K593" s="757"/>
      <c r="L593" s="757"/>
      <c r="M593" s="757"/>
      <c r="N593" s="758"/>
      <c r="O593" s="839"/>
      <c r="P593" s="840"/>
      <c r="Q593" s="840"/>
      <c r="R593" s="841"/>
      <c r="S593" s="839"/>
      <c r="T593" s="840"/>
      <c r="U593" s="840"/>
      <c r="V593" s="841"/>
      <c r="W593" s="839"/>
      <c r="X593" s="840"/>
      <c r="Y593" s="840"/>
      <c r="Z593" s="841"/>
      <c r="AA593" s="839"/>
      <c r="AB593" s="840"/>
      <c r="AC593" s="840"/>
      <c r="AD593" s="841"/>
      <c r="AG593">
        <f t="shared" si="187"/>
        <v>0</v>
      </c>
      <c r="AH593" s="176">
        <f t="shared" si="186"/>
        <v>0</v>
      </c>
      <c r="AI593" s="177" t="str">
        <f>IF(AH593=0,"",
IF(SUM($AH$556:AH593)=1,AJ593,
IF($AH$618&gt;SUM($AH$556:AH593),_xlfn.CONCAT(", ",AJ593),
IF($AH$618=SUM($AH$556:AH593),_xlfn.CONCAT(" y ",AJ593)))))</f>
        <v/>
      </c>
      <c r="AJ593" s="55">
        <v>37</v>
      </c>
      <c r="AK593" s="27">
        <f t="shared" si="188"/>
        <v>0</v>
      </c>
      <c r="AL593">
        <f t="shared" si="183"/>
        <v>0</v>
      </c>
      <c r="AM593">
        <f t="shared" si="184"/>
        <v>0</v>
      </c>
      <c r="AN593">
        <f t="shared" si="179"/>
        <v>0</v>
      </c>
      <c r="AO593">
        <f t="shared" si="180"/>
        <v>0</v>
      </c>
      <c r="AP593" s="1">
        <f t="shared" si="189"/>
        <v>0</v>
      </c>
    </row>
    <row r="594" spans="1:42" ht="15" customHeight="1">
      <c r="A594" s="25"/>
      <c r="B594" s="52"/>
      <c r="C594" s="55" t="s">
        <v>5156</v>
      </c>
      <c r="D594" s="817" t="str">
        <f>IF(CNGE_2026_M4_Secc1!D80="","",CNGE_2026_M4_Secc1!D80)</f>
        <v/>
      </c>
      <c r="E594" s="757"/>
      <c r="F594" s="757"/>
      <c r="G594" s="757"/>
      <c r="H594" s="757"/>
      <c r="I594" s="757"/>
      <c r="J594" s="757"/>
      <c r="K594" s="757"/>
      <c r="L594" s="757"/>
      <c r="M594" s="757"/>
      <c r="N594" s="758"/>
      <c r="O594" s="839"/>
      <c r="P594" s="840"/>
      <c r="Q594" s="840"/>
      <c r="R594" s="841"/>
      <c r="S594" s="839"/>
      <c r="T594" s="840"/>
      <c r="U594" s="840"/>
      <c r="V594" s="841"/>
      <c r="W594" s="839"/>
      <c r="X594" s="840"/>
      <c r="Y594" s="840"/>
      <c r="Z594" s="841"/>
      <c r="AA594" s="839"/>
      <c r="AB594" s="840"/>
      <c r="AC594" s="840"/>
      <c r="AD594" s="841"/>
      <c r="AG594">
        <f t="shared" si="187"/>
        <v>0</v>
      </c>
      <c r="AH594" s="176">
        <f t="shared" si="186"/>
        <v>0</v>
      </c>
      <c r="AI594" s="177" t="str">
        <f>IF(AH594=0,"",
IF(SUM($AH$556:AH594)=1,AJ594,
IF($AH$618&gt;SUM($AH$556:AH594),_xlfn.CONCAT(", ",AJ594),
IF($AH$618=SUM($AH$556:AH594),_xlfn.CONCAT(" y ",AJ594)))))</f>
        <v/>
      </c>
      <c r="AJ594" s="55">
        <v>38</v>
      </c>
      <c r="AK594" s="27">
        <f t="shared" si="188"/>
        <v>0</v>
      </c>
      <c r="AL594">
        <f t="shared" si="183"/>
        <v>0</v>
      </c>
      <c r="AM594">
        <f t="shared" si="184"/>
        <v>0</v>
      </c>
      <c r="AN594">
        <f t="shared" si="179"/>
        <v>0</v>
      </c>
      <c r="AO594">
        <f t="shared" si="180"/>
        <v>0</v>
      </c>
      <c r="AP594" s="1">
        <f t="shared" si="189"/>
        <v>0</v>
      </c>
    </row>
    <row r="595" spans="1:42" ht="15" customHeight="1">
      <c r="A595" s="25"/>
      <c r="B595" s="52"/>
      <c r="C595" s="55" t="s">
        <v>5158</v>
      </c>
      <c r="D595" s="817" t="str">
        <f>IF(CNGE_2026_M4_Secc1!D81="","",CNGE_2026_M4_Secc1!D81)</f>
        <v/>
      </c>
      <c r="E595" s="757"/>
      <c r="F595" s="757"/>
      <c r="G595" s="757"/>
      <c r="H595" s="757"/>
      <c r="I595" s="757"/>
      <c r="J595" s="757"/>
      <c r="K595" s="757"/>
      <c r="L595" s="757"/>
      <c r="M595" s="757"/>
      <c r="N595" s="758"/>
      <c r="O595" s="839"/>
      <c r="P595" s="840"/>
      <c r="Q595" s="840"/>
      <c r="R595" s="841"/>
      <c r="S595" s="839"/>
      <c r="T595" s="840"/>
      <c r="U595" s="840"/>
      <c r="V595" s="841"/>
      <c r="W595" s="839"/>
      <c r="X595" s="840"/>
      <c r="Y595" s="840"/>
      <c r="Z595" s="841"/>
      <c r="AA595" s="839"/>
      <c r="AB595" s="840"/>
      <c r="AC595" s="840"/>
      <c r="AD595" s="841"/>
      <c r="AG595">
        <f t="shared" si="187"/>
        <v>0</v>
      </c>
      <c r="AH595" s="176">
        <f t="shared" si="186"/>
        <v>0</v>
      </c>
      <c r="AI595" s="177" t="str">
        <f>IF(AH595=0,"",
IF(SUM($AH$556:AH595)=1,AJ595,
IF($AH$618&gt;SUM($AH$556:AH595),_xlfn.CONCAT(", ",AJ595),
IF($AH$618=SUM($AH$556:AH595),_xlfn.CONCAT(" y ",AJ595)))))</f>
        <v/>
      </c>
      <c r="AJ595" s="55">
        <v>39</v>
      </c>
      <c r="AK595" s="27">
        <f t="shared" si="188"/>
        <v>0</v>
      </c>
      <c r="AL595">
        <f t="shared" si="183"/>
        <v>0</v>
      </c>
      <c r="AM595">
        <f t="shared" si="184"/>
        <v>0</v>
      </c>
      <c r="AN595">
        <f t="shared" si="179"/>
        <v>0</v>
      </c>
      <c r="AO595">
        <f t="shared" si="180"/>
        <v>0</v>
      </c>
      <c r="AP595" s="1">
        <f t="shared" si="189"/>
        <v>0</v>
      </c>
    </row>
    <row r="596" spans="1:42" ht="15" customHeight="1">
      <c r="A596" s="25"/>
      <c r="B596" s="52"/>
      <c r="C596" s="55" t="s">
        <v>5160</v>
      </c>
      <c r="D596" s="817" t="str">
        <f>IF(CNGE_2026_M4_Secc1!D82="","",CNGE_2026_M4_Secc1!D82)</f>
        <v/>
      </c>
      <c r="E596" s="757"/>
      <c r="F596" s="757"/>
      <c r="G596" s="757"/>
      <c r="H596" s="757"/>
      <c r="I596" s="757"/>
      <c r="J596" s="757"/>
      <c r="K596" s="757"/>
      <c r="L596" s="757"/>
      <c r="M596" s="757"/>
      <c r="N596" s="758"/>
      <c r="O596" s="839"/>
      <c r="P596" s="840"/>
      <c r="Q596" s="840"/>
      <c r="R596" s="841"/>
      <c r="S596" s="839"/>
      <c r="T596" s="840"/>
      <c r="U596" s="840"/>
      <c r="V596" s="841"/>
      <c r="W596" s="839"/>
      <c r="X596" s="840"/>
      <c r="Y596" s="840"/>
      <c r="Z596" s="841"/>
      <c r="AA596" s="839"/>
      <c r="AB596" s="840"/>
      <c r="AC596" s="840"/>
      <c r="AD596" s="841"/>
      <c r="AG596">
        <f t="shared" si="187"/>
        <v>0</v>
      </c>
      <c r="AH596" s="176">
        <f t="shared" si="186"/>
        <v>0</v>
      </c>
      <c r="AI596" s="177" t="str">
        <f>IF(AH596=0,"",
IF(SUM($AH$556:AH596)=1,AJ596,
IF($AH$618&gt;SUM($AH$556:AH596),_xlfn.CONCAT(", ",AJ596),
IF($AH$618=SUM($AH$556:AH596),_xlfn.CONCAT(" y ",AJ596)))))</f>
        <v/>
      </c>
      <c r="AJ596" s="55">
        <v>40</v>
      </c>
      <c r="AK596" s="27">
        <f t="shared" si="188"/>
        <v>0</v>
      </c>
      <c r="AL596">
        <f t="shared" si="183"/>
        <v>0</v>
      </c>
      <c r="AM596">
        <f t="shared" si="184"/>
        <v>0</v>
      </c>
      <c r="AN596">
        <f t="shared" si="179"/>
        <v>0</v>
      </c>
      <c r="AO596">
        <f t="shared" si="180"/>
        <v>0</v>
      </c>
      <c r="AP596" s="1">
        <f t="shared" si="189"/>
        <v>0</v>
      </c>
    </row>
    <row r="597" spans="1:42" ht="15" customHeight="1">
      <c r="A597" s="25"/>
      <c r="B597" s="52"/>
      <c r="C597" s="55" t="s">
        <v>5162</v>
      </c>
      <c r="D597" s="817" t="str">
        <f>IF(CNGE_2026_M4_Secc1!D83="","",CNGE_2026_M4_Secc1!D83)</f>
        <v/>
      </c>
      <c r="E597" s="757"/>
      <c r="F597" s="757"/>
      <c r="G597" s="757"/>
      <c r="H597" s="757"/>
      <c r="I597" s="757"/>
      <c r="J597" s="757"/>
      <c r="K597" s="757"/>
      <c r="L597" s="757"/>
      <c r="M597" s="757"/>
      <c r="N597" s="758"/>
      <c r="O597" s="839"/>
      <c r="P597" s="840"/>
      <c r="Q597" s="840"/>
      <c r="R597" s="841"/>
      <c r="S597" s="839"/>
      <c r="T597" s="840"/>
      <c r="U597" s="840"/>
      <c r="V597" s="841"/>
      <c r="W597" s="839"/>
      <c r="X597" s="840"/>
      <c r="Y597" s="840"/>
      <c r="Z597" s="841"/>
      <c r="AA597" s="839"/>
      <c r="AB597" s="840"/>
      <c r="AC597" s="840"/>
      <c r="AD597" s="841"/>
      <c r="AG597">
        <f t="shared" si="187"/>
        <v>0</v>
      </c>
      <c r="AH597" s="176">
        <f t="shared" si="186"/>
        <v>0</v>
      </c>
      <c r="AI597" s="177" t="str">
        <f>IF(AH597=0,"",
IF(SUM($AH$556:AH597)=1,AJ597,
IF($AH$618&gt;SUM($AH$556:AH597),_xlfn.CONCAT(", ",AJ597),
IF($AH$618=SUM($AH$556:AH597),_xlfn.CONCAT(" y ",AJ597)))))</f>
        <v/>
      </c>
      <c r="AJ597" s="55">
        <v>41</v>
      </c>
      <c r="AK597" s="27">
        <f t="shared" si="188"/>
        <v>0</v>
      </c>
      <c r="AL597">
        <f t="shared" si="183"/>
        <v>0</v>
      </c>
      <c r="AM597">
        <f t="shared" si="184"/>
        <v>0</v>
      </c>
      <c r="AN597">
        <f t="shared" si="179"/>
        <v>0</v>
      </c>
      <c r="AO597">
        <f t="shared" si="180"/>
        <v>0</v>
      </c>
      <c r="AP597" s="1">
        <f t="shared" si="189"/>
        <v>0</v>
      </c>
    </row>
    <row r="598" spans="1:42" ht="15" customHeight="1">
      <c r="A598" s="25"/>
      <c r="B598" s="52"/>
      <c r="C598" s="55" t="s">
        <v>5164</v>
      </c>
      <c r="D598" s="817" t="str">
        <f>IF(CNGE_2026_M4_Secc1!D84="","",CNGE_2026_M4_Secc1!D84)</f>
        <v/>
      </c>
      <c r="E598" s="757"/>
      <c r="F598" s="757"/>
      <c r="G598" s="757"/>
      <c r="H598" s="757"/>
      <c r="I598" s="757"/>
      <c r="J598" s="757"/>
      <c r="K598" s="757"/>
      <c r="L598" s="757"/>
      <c r="M598" s="757"/>
      <c r="N598" s="758"/>
      <c r="O598" s="839"/>
      <c r="P598" s="840"/>
      <c r="Q598" s="840"/>
      <c r="R598" s="841"/>
      <c r="S598" s="839"/>
      <c r="T598" s="840"/>
      <c r="U598" s="840"/>
      <c r="V598" s="841"/>
      <c r="W598" s="839"/>
      <c r="X598" s="840"/>
      <c r="Y598" s="840"/>
      <c r="Z598" s="841"/>
      <c r="AA598" s="839"/>
      <c r="AB598" s="840"/>
      <c r="AC598" s="840"/>
      <c r="AD598" s="841"/>
      <c r="AG598">
        <f t="shared" si="187"/>
        <v>0</v>
      </c>
      <c r="AH598" s="176">
        <f t="shared" si="186"/>
        <v>0</v>
      </c>
      <c r="AI598" s="177" t="str">
        <f>IF(AH598=0,"",
IF(SUM($AH$556:AH598)=1,AJ598,
IF($AH$618&gt;SUM($AH$556:AH598),_xlfn.CONCAT(", ",AJ598),
IF($AH$618=SUM($AH$556:AH598),_xlfn.CONCAT(" y ",AJ598)))))</f>
        <v/>
      </c>
      <c r="AJ598" s="55">
        <v>42</v>
      </c>
      <c r="AK598" s="27">
        <f t="shared" si="188"/>
        <v>0</v>
      </c>
      <c r="AL598">
        <f t="shared" si="183"/>
        <v>0</v>
      </c>
      <c r="AM598">
        <f t="shared" si="184"/>
        <v>0</v>
      </c>
      <c r="AN598">
        <f t="shared" si="179"/>
        <v>0</v>
      </c>
      <c r="AO598">
        <f t="shared" si="180"/>
        <v>0</v>
      </c>
      <c r="AP598" s="1">
        <f t="shared" si="189"/>
        <v>0</v>
      </c>
    </row>
    <row r="599" spans="1:42" ht="15" customHeight="1">
      <c r="A599" s="25"/>
      <c r="B599" s="52"/>
      <c r="C599" s="55" t="s">
        <v>5166</v>
      </c>
      <c r="D599" s="817" t="str">
        <f>IF(CNGE_2026_M4_Secc1!D85="","",CNGE_2026_M4_Secc1!D85)</f>
        <v/>
      </c>
      <c r="E599" s="757"/>
      <c r="F599" s="757"/>
      <c r="G599" s="757"/>
      <c r="H599" s="757"/>
      <c r="I599" s="757"/>
      <c r="J599" s="757"/>
      <c r="K599" s="757"/>
      <c r="L599" s="757"/>
      <c r="M599" s="757"/>
      <c r="N599" s="758"/>
      <c r="O599" s="839"/>
      <c r="P599" s="840"/>
      <c r="Q599" s="840"/>
      <c r="R599" s="841"/>
      <c r="S599" s="839"/>
      <c r="T599" s="840"/>
      <c r="U599" s="840"/>
      <c r="V599" s="841"/>
      <c r="W599" s="839"/>
      <c r="X599" s="840"/>
      <c r="Y599" s="840"/>
      <c r="Z599" s="841"/>
      <c r="AA599" s="839"/>
      <c r="AB599" s="840"/>
      <c r="AC599" s="840"/>
      <c r="AD599" s="841"/>
      <c r="AG599">
        <f t="shared" si="187"/>
        <v>0</v>
      </c>
      <c r="AH599" s="176">
        <f t="shared" si="186"/>
        <v>0</v>
      </c>
      <c r="AI599" s="177" t="str">
        <f>IF(AH599=0,"",
IF(SUM($AH$556:AH599)=1,AJ599,
IF($AH$618&gt;SUM($AH$556:AH599),_xlfn.CONCAT(", ",AJ599),
IF($AH$618=SUM($AH$556:AH599),_xlfn.CONCAT(" y ",AJ599)))))</f>
        <v/>
      </c>
      <c r="AJ599" s="55">
        <v>43</v>
      </c>
      <c r="AK599" s="27">
        <f t="shared" si="188"/>
        <v>0</v>
      </c>
      <c r="AL599">
        <f t="shared" si="183"/>
        <v>0</v>
      </c>
      <c r="AM599">
        <f t="shared" si="184"/>
        <v>0</v>
      </c>
      <c r="AN599">
        <f t="shared" si="179"/>
        <v>0</v>
      </c>
      <c r="AO599">
        <f t="shared" si="180"/>
        <v>0</v>
      </c>
      <c r="AP599" s="1">
        <f t="shared" si="189"/>
        <v>0</v>
      </c>
    </row>
    <row r="600" spans="1:42" ht="15" customHeight="1">
      <c r="A600" s="25"/>
      <c r="B600" s="52"/>
      <c r="C600" s="55" t="s">
        <v>5168</v>
      </c>
      <c r="D600" s="817" t="str">
        <f>IF(CNGE_2026_M4_Secc1!D86="","",CNGE_2026_M4_Secc1!D86)</f>
        <v/>
      </c>
      <c r="E600" s="757"/>
      <c r="F600" s="757"/>
      <c r="G600" s="757"/>
      <c r="H600" s="757"/>
      <c r="I600" s="757"/>
      <c r="J600" s="757"/>
      <c r="K600" s="757"/>
      <c r="L600" s="757"/>
      <c r="M600" s="757"/>
      <c r="N600" s="758"/>
      <c r="O600" s="839"/>
      <c r="P600" s="840"/>
      <c r="Q600" s="840"/>
      <c r="R600" s="841"/>
      <c r="S600" s="839"/>
      <c r="T600" s="840"/>
      <c r="U600" s="840"/>
      <c r="V600" s="841"/>
      <c r="W600" s="839"/>
      <c r="X600" s="840"/>
      <c r="Y600" s="840"/>
      <c r="Z600" s="841"/>
      <c r="AA600" s="839"/>
      <c r="AB600" s="840"/>
      <c r="AC600" s="840"/>
      <c r="AD600" s="841"/>
      <c r="AG600">
        <f t="shared" si="187"/>
        <v>0</v>
      </c>
      <c r="AH600" s="176">
        <f t="shared" si="186"/>
        <v>0</v>
      </c>
      <c r="AI600" s="177" t="str">
        <f>IF(AH600=0,"",
IF(SUM($AH$556:AH600)=1,AJ600,
IF($AH$618&gt;SUM($AH$556:AH600),_xlfn.CONCAT(", ",AJ600),
IF($AH$618=SUM($AH$556:AH600),_xlfn.CONCAT(" y ",AJ600)))))</f>
        <v/>
      </c>
      <c r="AJ600" s="55">
        <v>44</v>
      </c>
      <c r="AK600" s="27">
        <f t="shared" si="188"/>
        <v>0</v>
      </c>
      <c r="AL600">
        <f t="shared" si="183"/>
        <v>0</v>
      </c>
      <c r="AM600">
        <f t="shared" si="184"/>
        <v>0</v>
      </c>
      <c r="AN600">
        <f t="shared" si="179"/>
        <v>0</v>
      </c>
      <c r="AO600">
        <f t="shared" si="180"/>
        <v>0</v>
      </c>
      <c r="AP600" s="1">
        <f t="shared" si="189"/>
        <v>0</v>
      </c>
    </row>
    <row r="601" spans="1:42" ht="15" customHeight="1">
      <c r="A601" s="25"/>
      <c r="B601" s="52"/>
      <c r="C601" s="55" t="s">
        <v>5170</v>
      </c>
      <c r="D601" s="817" t="str">
        <f>IF(CNGE_2026_M4_Secc1!D87="","",CNGE_2026_M4_Secc1!D87)</f>
        <v/>
      </c>
      <c r="E601" s="757"/>
      <c r="F601" s="757"/>
      <c r="G601" s="757"/>
      <c r="H601" s="757"/>
      <c r="I601" s="757"/>
      <c r="J601" s="757"/>
      <c r="K601" s="757"/>
      <c r="L601" s="757"/>
      <c r="M601" s="757"/>
      <c r="N601" s="758"/>
      <c r="O601" s="839"/>
      <c r="P601" s="840"/>
      <c r="Q601" s="840"/>
      <c r="R601" s="841"/>
      <c r="S601" s="839"/>
      <c r="T601" s="840"/>
      <c r="U601" s="840"/>
      <c r="V601" s="841"/>
      <c r="W601" s="839"/>
      <c r="X601" s="840"/>
      <c r="Y601" s="840"/>
      <c r="Z601" s="841"/>
      <c r="AA601" s="839"/>
      <c r="AB601" s="840"/>
      <c r="AC601" s="840"/>
      <c r="AD601" s="841"/>
      <c r="AG601">
        <f t="shared" si="187"/>
        <v>0</v>
      </c>
      <c r="AH601" s="176">
        <f t="shared" si="186"/>
        <v>0</v>
      </c>
      <c r="AI601" s="177" t="str">
        <f>IF(AH601=0,"",
IF(SUM($AH$556:AH601)=1,AJ601,
IF($AH$618&gt;SUM($AH$556:AH601),_xlfn.CONCAT(", ",AJ601),
IF($AH$618=SUM($AH$556:AH601),_xlfn.CONCAT(" y ",AJ601)))))</f>
        <v/>
      </c>
      <c r="AJ601" s="55">
        <v>45</v>
      </c>
      <c r="AK601" s="27">
        <f t="shared" si="188"/>
        <v>0</v>
      </c>
      <c r="AL601">
        <f t="shared" si="183"/>
        <v>0</v>
      </c>
      <c r="AM601">
        <f t="shared" si="184"/>
        <v>0</v>
      </c>
      <c r="AN601">
        <f t="shared" si="179"/>
        <v>0</v>
      </c>
      <c r="AO601">
        <f t="shared" si="180"/>
        <v>0</v>
      </c>
      <c r="AP601" s="1">
        <f t="shared" si="189"/>
        <v>0</v>
      </c>
    </row>
    <row r="602" spans="1:42" ht="15" customHeight="1">
      <c r="A602" s="25"/>
      <c r="B602" s="52"/>
      <c r="C602" s="55" t="s">
        <v>5172</v>
      </c>
      <c r="D602" s="817" t="str">
        <f>IF(CNGE_2026_M4_Secc1!D88="","",CNGE_2026_M4_Secc1!D88)</f>
        <v/>
      </c>
      <c r="E602" s="757"/>
      <c r="F602" s="757"/>
      <c r="G602" s="757"/>
      <c r="H602" s="757"/>
      <c r="I602" s="757"/>
      <c r="J602" s="757"/>
      <c r="K602" s="757"/>
      <c r="L602" s="757"/>
      <c r="M602" s="757"/>
      <c r="N602" s="758"/>
      <c r="O602" s="839"/>
      <c r="P602" s="840"/>
      <c r="Q602" s="840"/>
      <c r="R602" s="841"/>
      <c r="S602" s="839"/>
      <c r="T602" s="840"/>
      <c r="U602" s="840"/>
      <c r="V602" s="841"/>
      <c r="W602" s="839"/>
      <c r="X602" s="840"/>
      <c r="Y602" s="840"/>
      <c r="Z602" s="841"/>
      <c r="AA602" s="839"/>
      <c r="AB602" s="840"/>
      <c r="AC602" s="840"/>
      <c r="AD602" s="841"/>
      <c r="AG602">
        <f t="shared" si="187"/>
        <v>0</v>
      </c>
      <c r="AH602" s="176">
        <f t="shared" si="186"/>
        <v>0</v>
      </c>
      <c r="AI602" s="177" t="str">
        <f>IF(AH602=0,"",
IF(SUM($AH$556:AH602)=1,AJ602,
IF($AH$618&gt;SUM($AH$556:AH602),_xlfn.CONCAT(", ",AJ602),
IF($AH$618=SUM($AH$556:AH602),_xlfn.CONCAT(" y ",AJ602)))))</f>
        <v/>
      </c>
      <c r="AJ602" s="55">
        <v>46</v>
      </c>
      <c r="AK602" s="27">
        <f t="shared" si="188"/>
        <v>0</v>
      </c>
      <c r="AL602">
        <f t="shared" si="183"/>
        <v>0</v>
      </c>
      <c r="AM602">
        <f t="shared" si="184"/>
        <v>0</v>
      </c>
      <c r="AN602">
        <f t="shared" si="179"/>
        <v>0</v>
      </c>
      <c r="AO602">
        <f t="shared" si="180"/>
        <v>0</v>
      </c>
      <c r="AP602" s="1">
        <f t="shared" si="189"/>
        <v>0</v>
      </c>
    </row>
    <row r="603" spans="1:42" ht="15" customHeight="1">
      <c r="A603" s="25"/>
      <c r="B603" s="52"/>
      <c r="C603" s="55" t="s">
        <v>5174</v>
      </c>
      <c r="D603" s="817" t="str">
        <f>IF(CNGE_2026_M4_Secc1!D89="","",CNGE_2026_M4_Secc1!D89)</f>
        <v/>
      </c>
      <c r="E603" s="757"/>
      <c r="F603" s="757"/>
      <c r="G603" s="757"/>
      <c r="H603" s="757"/>
      <c r="I603" s="757"/>
      <c r="J603" s="757"/>
      <c r="K603" s="757"/>
      <c r="L603" s="757"/>
      <c r="M603" s="757"/>
      <c r="N603" s="758"/>
      <c r="O603" s="839"/>
      <c r="P603" s="840"/>
      <c r="Q603" s="840"/>
      <c r="R603" s="841"/>
      <c r="S603" s="839"/>
      <c r="T603" s="840"/>
      <c r="U603" s="840"/>
      <c r="V603" s="841"/>
      <c r="W603" s="839"/>
      <c r="X603" s="840"/>
      <c r="Y603" s="840"/>
      <c r="Z603" s="841"/>
      <c r="AA603" s="839"/>
      <c r="AB603" s="840"/>
      <c r="AC603" s="840"/>
      <c r="AD603" s="841"/>
      <c r="AG603">
        <f t="shared" si="187"/>
        <v>0</v>
      </c>
      <c r="AH603" s="176">
        <f t="shared" si="186"/>
        <v>0</v>
      </c>
      <c r="AI603" s="177" t="str">
        <f>IF(AH603=0,"",
IF(SUM($AH$556:AH603)=1,AJ603,
IF($AH$618&gt;SUM($AH$556:AH603),_xlfn.CONCAT(", ",AJ603),
IF($AH$618=SUM($AH$556:AH603),_xlfn.CONCAT(" y ",AJ603)))))</f>
        <v/>
      </c>
      <c r="AJ603" s="55">
        <v>47</v>
      </c>
      <c r="AK603" s="27">
        <f t="shared" si="188"/>
        <v>0</v>
      </c>
      <c r="AL603">
        <f t="shared" si="183"/>
        <v>0</v>
      </c>
      <c r="AM603">
        <f t="shared" si="184"/>
        <v>0</v>
      </c>
      <c r="AN603">
        <f t="shared" si="179"/>
        <v>0</v>
      </c>
      <c r="AO603">
        <f t="shared" si="180"/>
        <v>0</v>
      </c>
      <c r="AP603" s="1">
        <f t="shared" si="189"/>
        <v>0</v>
      </c>
    </row>
    <row r="604" spans="1:42" ht="15" customHeight="1">
      <c r="A604" s="25"/>
      <c r="B604" s="52"/>
      <c r="C604" s="55" t="s">
        <v>5176</v>
      </c>
      <c r="D604" s="817" t="str">
        <f>IF(CNGE_2026_M4_Secc1!D90="","",CNGE_2026_M4_Secc1!D90)</f>
        <v/>
      </c>
      <c r="E604" s="757"/>
      <c r="F604" s="757"/>
      <c r="G604" s="757"/>
      <c r="H604" s="757"/>
      <c r="I604" s="757"/>
      <c r="J604" s="757"/>
      <c r="K604" s="757"/>
      <c r="L604" s="757"/>
      <c r="M604" s="757"/>
      <c r="N604" s="758"/>
      <c r="O604" s="839"/>
      <c r="P604" s="840"/>
      <c r="Q604" s="840"/>
      <c r="R604" s="841"/>
      <c r="S604" s="839"/>
      <c r="T604" s="840"/>
      <c r="U604" s="840"/>
      <c r="V604" s="841"/>
      <c r="W604" s="839"/>
      <c r="X604" s="840"/>
      <c r="Y604" s="840"/>
      <c r="Z604" s="841"/>
      <c r="AA604" s="839"/>
      <c r="AB604" s="840"/>
      <c r="AC604" s="840"/>
      <c r="AD604" s="841"/>
      <c r="AG604">
        <f t="shared" si="187"/>
        <v>0</v>
      </c>
      <c r="AH604" s="176">
        <f t="shared" si="186"/>
        <v>0</v>
      </c>
      <c r="AI604" s="177" t="str">
        <f>IF(AH604=0,"",
IF(SUM($AH$556:AH604)=1,AJ604,
IF($AH$618&gt;SUM($AH$556:AH604),_xlfn.CONCAT(", ",AJ604),
IF($AH$618=SUM($AH$556:AH604),_xlfn.CONCAT(" y ",AJ604)))))</f>
        <v/>
      </c>
      <c r="AJ604" s="55">
        <v>48</v>
      </c>
      <c r="AK604" s="27">
        <f t="shared" si="188"/>
        <v>0</v>
      </c>
      <c r="AL604">
        <f t="shared" si="183"/>
        <v>0</v>
      </c>
      <c r="AM604">
        <f t="shared" si="184"/>
        <v>0</v>
      </c>
      <c r="AN604">
        <f t="shared" si="179"/>
        <v>0</v>
      </c>
      <c r="AO604">
        <f t="shared" si="180"/>
        <v>0</v>
      </c>
      <c r="AP604" s="1">
        <f t="shared" si="189"/>
        <v>0</v>
      </c>
    </row>
    <row r="605" spans="1:42" ht="15" customHeight="1">
      <c r="A605" s="25"/>
      <c r="B605" s="52"/>
      <c r="C605" s="55" t="s">
        <v>5178</v>
      </c>
      <c r="D605" s="817" t="str">
        <f>IF(CNGE_2026_M4_Secc1!D91="","",CNGE_2026_M4_Secc1!D91)</f>
        <v/>
      </c>
      <c r="E605" s="757"/>
      <c r="F605" s="757"/>
      <c r="G605" s="757"/>
      <c r="H605" s="757"/>
      <c r="I605" s="757"/>
      <c r="J605" s="757"/>
      <c r="K605" s="757"/>
      <c r="L605" s="757"/>
      <c r="M605" s="757"/>
      <c r="N605" s="758"/>
      <c r="O605" s="839"/>
      <c r="P605" s="840"/>
      <c r="Q605" s="840"/>
      <c r="R605" s="841"/>
      <c r="S605" s="839"/>
      <c r="T605" s="840"/>
      <c r="U605" s="840"/>
      <c r="V605" s="841"/>
      <c r="W605" s="839"/>
      <c r="X605" s="840"/>
      <c r="Y605" s="840"/>
      <c r="Z605" s="841"/>
      <c r="AA605" s="839"/>
      <c r="AB605" s="840"/>
      <c r="AC605" s="840"/>
      <c r="AD605" s="841"/>
      <c r="AG605">
        <f t="shared" si="187"/>
        <v>0</v>
      </c>
      <c r="AH605" s="176">
        <f t="shared" si="186"/>
        <v>0</v>
      </c>
      <c r="AI605" s="177" t="str">
        <f>IF(AH605=0,"",
IF(SUM($AH$556:AH605)=1,AJ605,
IF($AH$618&gt;SUM($AH$556:AH605),_xlfn.CONCAT(", ",AJ605),
IF($AH$618=SUM($AH$556:AH605),_xlfn.CONCAT(" y ",AJ605)))))</f>
        <v/>
      </c>
      <c r="AJ605" s="55">
        <v>49</v>
      </c>
      <c r="AK605" s="27">
        <f t="shared" si="188"/>
        <v>0</v>
      </c>
      <c r="AL605">
        <f t="shared" si="183"/>
        <v>0</v>
      </c>
      <c r="AM605">
        <f t="shared" si="184"/>
        <v>0</v>
      </c>
      <c r="AN605">
        <f t="shared" si="179"/>
        <v>0</v>
      </c>
      <c r="AO605">
        <f t="shared" si="180"/>
        <v>0</v>
      </c>
      <c r="AP605" s="1">
        <f t="shared" si="189"/>
        <v>0</v>
      </c>
    </row>
    <row r="606" spans="1:42" ht="15" customHeight="1">
      <c r="A606" s="25"/>
      <c r="B606" s="52"/>
      <c r="C606" s="55" t="s">
        <v>5180</v>
      </c>
      <c r="D606" s="817" t="str">
        <f>IF(CNGE_2026_M4_Secc1!D92="","",CNGE_2026_M4_Secc1!D92)</f>
        <v/>
      </c>
      <c r="E606" s="757"/>
      <c r="F606" s="757"/>
      <c r="G606" s="757"/>
      <c r="H606" s="757"/>
      <c r="I606" s="757"/>
      <c r="J606" s="757"/>
      <c r="K606" s="757"/>
      <c r="L606" s="757"/>
      <c r="M606" s="757"/>
      <c r="N606" s="758"/>
      <c r="O606" s="839"/>
      <c r="P606" s="840"/>
      <c r="Q606" s="840"/>
      <c r="R606" s="841"/>
      <c r="S606" s="839"/>
      <c r="T606" s="840"/>
      <c r="U606" s="840"/>
      <c r="V606" s="841"/>
      <c r="W606" s="839"/>
      <c r="X606" s="840"/>
      <c r="Y606" s="840"/>
      <c r="Z606" s="841"/>
      <c r="AA606" s="839"/>
      <c r="AB606" s="840"/>
      <c r="AC606" s="840"/>
      <c r="AD606" s="841"/>
      <c r="AG606">
        <f t="shared" si="187"/>
        <v>0</v>
      </c>
      <c r="AH606" s="176">
        <f t="shared" si="186"/>
        <v>0</v>
      </c>
      <c r="AI606" s="177" t="str">
        <f>IF(AH606=0,"",
IF(SUM($AH$556:AH606)=1,AJ606,
IF($AH$618&gt;SUM($AH$556:AH606),_xlfn.CONCAT(", ",AJ606),
IF($AH$618=SUM($AH$556:AH606),_xlfn.CONCAT(" y ",AJ606)))))</f>
        <v/>
      </c>
      <c r="AJ606" s="55">
        <v>50</v>
      </c>
      <c r="AK606" s="27">
        <f t="shared" si="188"/>
        <v>0</v>
      </c>
      <c r="AL606">
        <f t="shared" si="183"/>
        <v>0</v>
      </c>
      <c r="AM606">
        <f t="shared" si="184"/>
        <v>0</v>
      </c>
      <c r="AN606">
        <f t="shared" si="179"/>
        <v>0</v>
      </c>
      <c r="AO606">
        <f t="shared" si="180"/>
        <v>0</v>
      </c>
      <c r="AP606" s="1">
        <f t="shared" si="189"/>
        <v>0</v>
      </c>
    </row>
    <row r="607" spans="1:42" ht="15" customHeight="1">
      <c r="A607" s="25"/>
      <c r="B607" s="52"/>
      <c r="C607" s="55" t="s">
        <v>5182</v>
      </c>
      <c r="D607" s="817" t="str">
        <f>IF(CNGE_2026_M4_Secc1!D93="","",CNGE_2026_M4_Secc1!D93)</f>
        <v/>
      </c>
      <c r="E607" s="757"/>
      <c r="F607" s="757"/>
      <c r="G607" s="757"/>
      <c r="H607" s="757"/>
      <c r="I607" s="757"/>
      <c r="J607" s="757"/>
      <c r="K607" s="757"/>
      <c r="L607" s="757"/>
      <c r="M607" s="757"/>
      <c r="N607" s="758"/>
      <c r="O607" s="839"/>
      <c r="P607" s="840"/>
      <c r="Q607" s="840"/>
      <c r="R607" s="841"/>
      <c r="S607" s="839"/>
      <c r="T607" s="840"/>
      <c r="U607" s="840"/>
      <c r="V607" s="841"/>
      <c r="W607" s="839"/>
      <c r="X607" s="840"/>
      <c r="Y607" s="840"/>
      <c r="Z607" s="841"/>
      <c r="AA607" s="839"/>
      <c r="AB607" s="840"/>
      <c r="AC607" s="840"/>
      <c r="AD607" s="841"/>
      <c r="AG607">
        <f t="shared" si="187"/>
        <v>0</v>
      </c>
      <c r="AH607" s="176">
        <f t="shared" si="186"/>
        <v>0</v>
      </c>
      <c r="AI607" s="177" t="str">
        <f>IF(AH607=0,"",
IF(SUM($AH$556:AH607)=1,AJ607,
IF($AH$618&gt;SUM($AH$556:AH607),_xlfn.CONCAT(", ",AJ607),
IF($AH$618=SUM($AH$556:AH607),_xlfn.CONCAT(" y ",AJ607)))))</f>
        <v/>
      </c>
      <c r="AJ607" s="55">
        <v>51</v>
      </c>
      <c r="AK607" s="27">
        <f t="shared" si="188"/>
        <v>0</v>
      </c>
      <c r="AL607">
        <f t="shared" si="183"/>
        <v>0</v>
      </c>
      <c r="AM607">
        <f t="shared" si="184"/>
        <v>0</v>
      </c>
      <c r="AN607">
        <f t="shared" si="179"/>
        <v>0</v>
      </c>
      <c r="AO607">
        <f t="shared" si="180"/>
        <v>0</v>
      </c>
      <c r="AP607" s="1">
        <f t="shared" si="189"/>
        <v>0</v>
      </c>
    </row>
    <row r="608" spans="1:42" ht="15" customHeight="1">
      <c r="A608" s="25"/>
      <c r="B608" s="52"/>
      <c r="C608" s="55" t="s">
        <v>5184</v>
      </c>
      <c r="D608" s="817" t="str">
        <f>IF(CNGE_2026_M4_Secc1!D94="","",CNGE_2026_M4_Secc1!D94)</f>
        <v/>
      </c>
      <c r="E608" s="757"/>
      <c r="F608" s="757"/>
      <c r="G608" s="757"/>
      <c r="H608" s="757"/>
      <c r="I608" s="757"/>
      <c r="J608" s="757"/>
      <c r="K608" s="757"/>
      <c r="L608" s="757"/>
      <c r="M608" s="757"/>
      <c r="N608" s="758"/>
      <c r="O608" s="839"/>
      <c r="P608" s="840"/>
      <c r="Q608" s="840"/>
      <c r="R608" s="841"/>
      <c r="S608" s="839"/>
      <c r="T608" s="840"/>
      <c r="U608" s="840"/>
      <c r="V608" s="841"/>
      <c r="W608" s="839"/>
      <c r="X608" s="840"/>
      <c r="Y608" s="840"/>
      <c r="Z608" s="841"/>
      <c r="AA608" s="839"/>
      <c r="AB608" s="840"/>
      <c r="AC608" s="840"/>
      <c r="AD608" s="841"/>
      <c r="AG608">
        <f t="shared" si="187"/>
        <v>0</v>
      </c>
      <c r="AH608" s="176">
        <f t="shared" si="186"/>
        <v>0</v>
      </c>
      <c r="AI608" s="177" t="str">
        <f>IF(AH608=0,"",
IF(SUM($AH$556:AH608)=1,AJ608,
IF($AH$618&gt;SUM($AH$556:AH608),_xlfn.CONCAT(", ",AJ608),
IF($AH$618=SUM($AH$556:AH608),_xlfn.CONCAT(" y ",AJ608)))))</f>
        <v/>
      </c>
      <c r="AJ608" s="55">
        <v>52</v>
      </c>
      <c r="AK608" s="27">
        <f t="shared" si="188"/>
        <v>0</v>
      </c>
      <c r="AL608">
        <f t="shared" si="183"/>
        <v>0</v>
      </c>
      <c r="AM608">
        <f t="shared" si="184"/>
        <v>0</v>
      </c>
      <c r="AN608">
        <f t="shared" si="179"/>
        <v>0</v>
      </c>
      <c r="AO608">
        <f t="shared" si="180"/>
        <v>0</v>
      </c>
      <c r="AP608" s="1">
        <f t="shared" si="189"/>
        <v>0</v>
      </c>
    </row>
    <row r="609" spans="1:42" ht="15" customHeight="1">
      <c r="A609" s="25"/>
      <c r="B609" s="52"/>
      <c r="C609" s="55" t="s">
        <v>5186</v>
      </c>
      <c r="D609" s="817" t="str">
        <f>IF(CNGE_2026_M4_Secc1!D95="","",CNGE_2026_M4_Secc1!D95)</f>
        <v/>
      </c>
      <c r="E609" s="757"/>
      <c r="F609" s="757"/>
      <c r="G609" s="757"/>
      <c r="H609" s="757"/>
      <c r="I609" s="757"/>
      <c r="J609" s="757"/>
      <c r="K609" s="757"/>
      <c r="L609" s="757"/>
      <c r="M609" s="757"/>
      <c r="N609" s="758"/>
      <c r="O609" s="839"/>
      <c r="P609" s="840"/>
      <c r="Q609" s="840"/>
      <c r="R609" s="841"/>
      <c r="S609" s="839"/>
      <c r="T609" s="840"/>
      <c r="U609" s="840"/>
      <c r="V609" s="841"/>
      <c r="W609" s="839"/>
      <c r="X609" s="840"/>
      <c r="Y609" s="840"/>
      <c r="Z609" s="841"/>
      <c r="AA609" s="839"/>
      <c r="AB609" s="840"/>
      <c r="AC609" s="840"/>
      <c r="AD609" s="841"/>
      <c r="AG609">
        <f t="shared" si="187"/>
        <v>0</v>
      </c>
      <c r="AH609" s="176">
        <f t="shared" si="186"/>
        <v>0</v>
      </c>
      <c r="AI609" s="177" t="str">
        <f>IF(AH609=0,"",
IF(SUM($AH$556:AH609)=1,AJ609,
IF($AH$618&gt;SUM($AH$556:AH609),_xlfn.CONCAT(", ",AJ609),
IF($AH$618=SUM($AH$556:AH609),_xlfn.CONCAT(" y ",AJ609)))))</f>
        <v/>
      </c>
      <c r="AJ609" s="55">
        <v>53</v>
      </c>
      <c r="AK609" s="27">
        <f t="shared" si="188"/>
        <v>0</v>
      </c>
      <c r="AL609">
        <f t="shared" si="183"/>
        <v>0</v>
      </c>
      <c r="AM609">
        <f t="shared" si="184"/>
        <v>0</v>
      </c>
      <c r="AN609">
        <f t="shared" si="179"/>
        <v>0</v>
      </c>
      <c r="AO609">
        <f t="shared" si="180"/>
        <v>0</v>
      </c>
      <c r="AP609" s="1">
        <f t="shared" si="189"/>
        <v>0</v>
      </c>
    </row>
    <row r="610" spans="1:42" ht="15" customHeight="1">
      <c r="A610" s="25"/>
      <c r="B610" s="52"/>
      <c r="C610" s="55" t="s">
        <v>5188</v>
      </c>
      <c r="D610" s="817" t="str">
        <f>IF(CNGE_2026_M4_Secc1!D96="","",CNGE_2026_M4_Secc1!D96)</f>
        <v/>
      </c>
      <c r="E610" s="757"/>
      <c r="F610" s="757"/>
      <c r="G610" s="757"/>
      <c r="H610" s="757"/>
      <c r="I610" s="757"/>
      <c r="J610" s="757"/>
      <c r="K610" s="757"/>
      <c r="L610" s="757"/>
      <c r="M610" s="757"/>
      <c r="N610" s="758"/>
      <c r="O610" s="839"/>
      <c r="P610" s="840"/>
      <c r="Q610" s="840"/>
      <c r="R610" s="841"/>
      <c r="S610" s="839"/>
      <c r="T610" s="840"/>
      <c r="U610" s="840"/>
      <c r="V610" s="841"/>
      <c r="W610" s="839"/>
      <c r="X610" s="840"/>
      <c r="Y610" s="840"/>
      <c r="Z610" s="841"/>
      <c r="AA610" s="839"/>
      <c r="AB610" s="840"/>
      <c r="AC610" s="840"/>
      <c r="AD610" s="841"/>
      <c r="AG610">
        <f t="shared" si="187"/>
        <v>0</v>
      </c>
      <c r="AH610" s="176">
        <f t="shared" si="186"/>
        <v>0</v>
      </c>
      <c r="AI610" s="177" t="str">
        <f>IF(AH610=0,"",
IF(SUM($AH$556:AH610)=1,AJ610,
IF($AH$618&gt;SUM($AH$556:AH610),_xlfn.CONCAT(", ",AJ610),
IF($AH$618=SUM($AH$556:AH610),_xlfn.CONCAT(" y ",AJ610)))))</f>
        <v/>
      </c>
      <c r="AJ610" s="55">
        <v>54</v>
      </c>
      <c r="AK610" s="27">
        <f t="shared" si="188"/>
        <v>0</v>
      </c>
      <c r="AL610">
        <f t="shared" si="183"/>
        <v>0</v>
      </c>
      <c r="AM610">
        <f t="shared" si="184"/>
        <v>0</v>
      </c>
      <c r="AN610">
        <f t="shared" si="179"/>
        <v>0</v>
      </c>
      <c r="AO610">
        <f t="shared" si="180"/>
        <v>0</v>
      </c>
      <c r="AP610" s="1">
        <f t="shared" si="189"/>
        <v>0</v>
      </c>
    </row>
    <row r="611" spans="1:42" ht="15" customHeight="1">
      <c r="A611" s="25"/>
      <c r="B611" s="52"/>
      <c r="C611" s="55" t="s">
        <v>5190</v>
      </c>
      <c r="D611" s="817" t="str">
        <f>IF(CNGE_2026_M4_Secc1!D97="","",CNGE_2026_M4_Secc1!D97)</f>
        <v/>
      </c>
      <c r="E611" s="757"/>
      <c r="F611" s="757"/>
      <c r="G611" s="757"/>
      <c r="H611" s="757"/>
      <c r="I611" s="757"/>
      <c r="J611" s="757"/>
      <c r="K611" s="757"/>
      <c r="L611" s="757"/>
      <c r="M611" s="757"/>
      <c r="N611" s="758"/>
      <c r="O611" s="839"/>
      <c r="P611" s="840"/>
      <c r="Q611" s="840"/>
      <c r="R611" s="841"/>
      <c r="S611" s="839"/>
      <c r="T611" s="840"/>
      <c r="U611" s="840"/>
      <c r="V611" s="841"/>
      <c r="W611" s="839"/>
      <c r="X611" s="840"/>
      <c r="Y611" s="840"/>
      <c r="Z611" s="841"/>
      <c r="AA611" s="839"/>
      <c r="AB611" s="840"/>
      <c r="AC611" s="840"/>
      <c r="AD611" s="841"/>
      <c r="AG611">
        <f t="shared" si="187"/>
        <v>0</v>
      </c>
      <c r="AH611" s="176">
        <f>IF(AG611=0,0,1)</f>
        <v>0</v>
      </c>
      <c r="AI611" s="177" t="str">
        <f>IF(AH611=0,"",
IF(SUM($AH$556:AH611)=1,AJ611,
IF($AH$618&gt;SUM($AH$556:AH611),_xlfn.CONCAT(", ",AJ611),
IF($AH$618=SUM($AH$556:AH611),_xlfn.CONCAT(" y ",AJ611)))))</f>
        <v/>
      </c>
      <c r="AJ611" s="55">
        <v>55</v>
      </c>
      <c r="AK611" s="27">
        <f t="shared" si="188"/>
        <v>0</v>
      </c>
      <c r="AL611">
        <f t="shared" si="183"/>
        <v>0</v>
      </c>
      <c r="AM611">
        <f t="shared" si="184"/>
        <v>0</v>
      </c>
      <c r="AN611">
        <f t="shared" si="179"/>
        <v>0</v>
      </c>
      <c r="AO611">
        <f t="shared" si="180"/>
        <v>0</v>
      </c>
      <c r="AP611" s="1">
        <f t="shared" si="189"/>
        <v>0</v>
      </c>
    </row>
    <row r="612" spans="1:42">
      <c r="A612" s="25"/>
      <c r="B612" s="52"/>
      <c r="C612" s="55" t="s">
        <v>5192</v>
      </c>
      <c r="D612" s="817" t="str">
        <f>IF(CNGE_2026_M4_Secc1!D98="","",CNGE_2026_M4_Secc1!D98)</f>
        <v/>
      </c>
      <c r="E612" s="757"/>
      <c r="F612" s="757"/>
      <c r="G612" s="757"/>
      <c r="H612" s="757"/>
      <c r="I612" s="757"/>
      <c r="J612" s="757"/>
      <c r="K612" s="757"/>
      <c r="L612" s="757"/>
      <c r="M612" s="757"/>
      <c r="N612" s="758"/>
      <c r="O612" s="1057"/>
      <c r="P612" s="1058"/>
      <c r="Q612" s="1058"/>
      <c r="R612" s="1059"/>
      <c r="S612" s="1057"/>
      <c r="T612" s="1058"/>
      <c r="U612" s="1058"/>
      <c r="V612" s="1059"/>
      <c r="W612" s="1057"/>
      <c r="X612" s="1058"/>
      <c r="Y612" s="1058"/>
      <c r="Z612" s="1059"/>
      <c r="AA612" s="1057"/>
      <c r="AB612" s="1058"/>
      <c r="AC612" s="1058"/>
      <c r="AD612" s="1059"/>
      <c r="AG612">
        <f t="shared" si="187"/>
        <v>0</v>
      </c>
      <c r="AH612" s="176">
        <f t="shared" ref="AH612:AH616" si="190">IF(AG612=0,0,1)</f>
        <v>0</v>
      </c>
      <c r="AI612" s="177" t="str">
        <f>IF(AH612=0,"",
IF(SUM($AH$556:AH612)=1,AJ612,
IF($AH$618&gt;SUM($AH$556:AH612),_xlfn.CONCAT(", ",AJ612),
IF($AH$618=SUM($AH$556:AH612),_xlfn.CONCAT(" y ",AJ612)))))</f>
        <v/>
      </c>
      <c r="AJ612" s="55">
        <v>56</v>
      </c>
      <c r="AK612" s="27">
        <f t="shared" si="188"/>
        <v>0</v>
      </c>
      <c r="AL612">
        <f t="shared" ref="AL612:AL616" si="191">O612</f>
        <v>0</v>
      </c>
      <c r="AM612">
        <f t="shared" ref="AM612:AM616" si="192">COUNTIF(S612:AD612,"NS")</f>
        <v>0</v>
      </c>
      <c r="AN612">
        <f t="shared" ref="AN612:AN616" si="193">SUM(S612:AD612)</f>
        <v>0</v>
      </c>
      <c r="AO612">
        <f t="shared" ref="AO612:AO616" si="194">IF(COUNTIF(O612:AD612,"NA")=4,0,IF(OR(AND(AL612=0,AM612&gt;0),AND(AL612="NS",AN612&gt;0), AND(AL612="NS", AM612=0,AN612=0)), 1, IF(OR(AND(AL612&gt;0,AM612&gt;1,AL612&gt;AN612), AND(AL612="NS",AM612=2), AND(AL612="NS",AN612=0,AM612&gt;0),AL612=AN612), 0, 1)))</f>
        <v>0</v>
      </c>
      <c r="AP612" s="1">
        <f t="shared" ref="AP612:AP616" si="195">IF(OR(O612="NS",$L276="NS"),0,IF(AND(O612="NA",$L276="NA"),0,IF(O612&gt;=$L276,0,1)))</f>
        <v>0</v>
      </c>
    </row>
    <row r="613" spans="1:42">
      <c r="A613" s="25"/>
      <c r="B613" s="52"/>
      <c r="C613" s="55" t="s">
        <v>5194</v>
      </c>
      <c r="D613" s="817" t="str">
        <f>IF(CNGE_2026_M4_Secc1!D99="","",CNGE_2026_M4_Secc1!D99)</f>
        <v/>
      </c>
      <c r="E613" s="757"/>
      <c r="F613" s="757"/>
      <c r="G613" s="757"/>
      <c r="H613" s="757"/>
      <c r="I613" s="757"/>
      <c r="J613" s="757"/>
      <c r="K613" s="757"/>
      <c r="L613" s="757"/>
      <c r="M613" s="757"/>
      <c r="N613" s="758"/>
      <c r="O613" s="1057"/>
      <c r="P613" s="1058"/>
      <c r="Q613" s="1058"/>
      <c r="R613" s="1059"/>
      <c r="S613" s="1057"/>
      <c r="T613" s="1058"/>
      <c r="U613" s="1058"/>
      <c r="V613" s="1059"/>
      <c r="W613" s="1057"/>
      <c r="X613" s="1058"/>
      <c r="Y613" s="1058"/>
      <c r="Z613" s="1059"/>
      <c r="AA613" s="1057"/>
      <c r="AB613" s="1058"/>
      <c r="AC613" s="1058"/>
      <c r="AD613" s="1059"/>
      <c r="AG613">
        <f t="shared" si="187"/>
        <v>0</v>
      </c>
      <c r="AH613" s="176">
        <f t="shared" si="190"/>
        <v>0</v>
      </c>
      <c r="AI613" s="177" t="str">
        <f>IF(AH613=0,"",
IF(SUM($AH$556:AH613)=1,AJ613,
IF($AH$618&gt;SUM($AH$556:AH613),_xlfn.CONCAT(", ",AJ613),
IF($AH$618=SUM($AH$556:AH613),_xlfn.CONCAT(" y ",AJ613)))))</f>
        <v/>
      </c>
      <c r="AJ613" s="55">
        <v>57</v>
      </c>
      <c r="AK613" s="27">
        <f t="shared" si="188"/>
        <v>0</v>
      </c>
      <c r="AL613">
        <f t="shared" si="191"/>
        <v>0</v>
      </c>
      <c r="AM613">
        <f t="shared" si="192"/>
        <v>0</v>
      </c>
      <c r="AN613">
        <f t="shared" si="193"/>
        <v>0</v>
      </c>
      <c r="AO613">
        <f t="shared" si="194"/>
        <v>0</v>
      </c>
      <c r="AP613" s="1">
        <f t="shared" si="195"/>
        <v>0</v>
      </c>
    </row>
    <row r="614" spans="1:42">
      <c r="A614" s="25"/>
      <c r="B614" s="52"/>
      <c r="C614" s="55" t="s">
        <v>5196</v>
      </c>
      <c r="D614" s="817" t="str">
        <f>IF(CNGE_2026_M4_Secc1!D100="","",CNGE_2026_M4_Secc1!D100)</f>
        <v/>
      </c>
      <c r="E614" s="757"/>
      <c r="F614" s="757"/>
      <c r="G614" s="757"/>
      <c r="H614" s="757"/>
      <c r="I614" s="757"/>
      <c r="J614" s="757"/>
      <c r="K614" s="757"/>
      <c r="L614" s="757"/>
      <c r="M614" s="757"/>
      <c r="N614" s="758"/>
      <c r="O614" s="1057"/>
      <c r="P614" s="1058"/>
      <c r="Q614" s="1058"/>
      <c r="R614" s="1059"/>
      <c r="S614" s="1057"/>
      <c r="T614" s="1058"/>
      <c r="U614" s="1058"/>
      <c r="V614" s="1059"/>
      <c r="W614" s="1057"/>
      <c r="X614" s="1058"/>
      <c r="Y614" s="1058"/>
      <c r="Z614" s="1059"/>
      <c r="AA614" s="1057"/>
      <c r="AB614" s="1058"/>
      <c r="AC614" s="1058"/>
      <c r="AD614" s="1059"/>
      <c r="AG614">
        <f t="shared" si="187"/>
        <v>0</v>
      </c>
      <c r="AH614" s="176">
        <f t="shared" si="190"/>
        <v>0</v>
      </c>
      <c r="AI614" s="177" t="str">
        <f>IF(AH614=0,"",
IF(SUM($AH$556:AH614)=1,AJ614,
IF($AH$618&gt;SUM($AH$556:AH614),_xlfn.CONCAT(", ",AJ614),
IF($AH$618=SUM($AH$556:AH614),_xlfn.CONCAT(" y ",AJ614)))))</f>
        <v/>
      </c>
      <c r="AJ614" s="55">
        <v>58</v>
      </c>
      <c r="AK614" s="27">
        <f t="shared" si="188"/>
        <v>0</v>
      </c>
      <c r="AL614">
        <f t="shared" si="191"/>
        <v>0</v>
      </c>
      <c r="AM614">
        <f t="shared" si="192"/>
        <v>0</v>
      </c>
      <c r="AN614">
        <f t="shared" si="193"/>
        <v>0</v>
      </c>
      <c r="AO614">
        <f t="shared" si="194"/>
        <v>0</v>
      </c>
      <c r="AP614" s="1">
        <f t="shared" si="195"/>
        <v>0</v>
      </c>
    </row>
    <row r="615" spans="1:42">
      <c r="A615" s="25"/>
      <c r="B615" s="52"/>
      <c r="C615" s="55" t="s">
        <v>5198</v>
      </c>
      <c r="D615" s="817" t="str">
        <f>IF(CNGE_2026_M4_Secc1!D101="","",CNGE_2026_M4_Secc1!D101)</f>
        <v/>
      </c>
      <c r="E615" s="757"/>
      <c r="F615" s="757"/>
      <c r="G615" s="757"/>
      <c r="H615" s="757"/>
      <c r="I615" s="757"/>
      <c r="J615" s="757"/>
      <c r="K615" s="757"/>
      <c r="L615" s="757"/>
      <c r="M615" s="757"/>
      <c r="N615" s="758"/>
      <c r="O615" s="1057"/>
      <c r="P615" s="1058"/>
      <c r="Q615" s="1058"/>
      <c r="R615" s="1059"/>
      <c r="S615" s="1057"/>
      <c r="T615" s="1058"/>
      <c r="U615" s="1058"/>
      <c r="V615" s="1059"/>
      <c r="W615" s="1057"/>
      <c r="X615" s="1058"/>
      <c r="Y615" s="1058"/>
      <c r="Z615" s="1059"/>
      <c r="AA615" s="1057"/>
      <c r="AB615" s="1058"/>
      <c r="AC615" s="1058"/>
      <c r="AD615" s="1059"/>
      <c r="AG615">
        <f t="shared" si="187"/>
        <v>0</v>
      </c>
      <c r="AH615" s="176">
        <f t="shared" si="190"/>
        <v>0</v>
      </c>
      <c r="AI615" s="177" t="str">
        <f>IF(AH615=0,"",
IF(SUM($AH$556:AH615)=1,AJ615,
IF($AH$618&gt;SUM($AH$556:AH615),_xlfn.CONCAT(", ",AJ615),
IF($AH$618=SUM($AH$556:AH615),_xlfn.CONCAT(" y ",AJ615)))))</f>
        <v/>
      </c>
      <c r="AJ615" s="55">
        <v>59</v>
      </c>
      <c r="AK615" s="27">
        <f t="shared" si="188"/>
        <v>0</v>
      </c>
      <c r="AL615">
        <f t="shared" si="191"/>
        <v>0</v>
      </c>
      <c r="AM615">
        <f t="shared" si="192"/>
        <v>0</v>
      </c>
      <c r="AN615">
        <f t="shared" si="193"/>
        <v>0</v>
      </c>
      <c r="AO615">
        <f t="shared" si="194"/>
        <v>0</v>
      </c>
      <c r="AP615" s="1">
        <f t="shared" si="195"/>
        <v>0</v>
      </c>
    </row>
    <row r="616" spans="1:42">
      <c r="A616" s="25"/>
      <c r="B616" s="52"/>
      <c r="C616" s="55" t="s">
        <v>5200</v>
      </c>
      <c r="D616" s="817" t="str">
        <f>IF(CNGE_2026_M4_Secc1!D102="","",CNGE_2026_M4_Secc1!D102)</f>
        <v/>
      </c>
      <c r="E616" s="757"/>
      <c r="F616" s="757"/>
      <c r="G616" s="757"/>
      <c r="H616" s="757"/>
      <c r="I616" s="757"/>
      <c r="J616" s="757"/>
      <c r="K616" s="757"/>
      <c r="L616" s="757"/>
      <c r="M616" s="757"/>
      <c r="N616" s="758"/>
      <c r="O616" s="1057"/>
      <c r="P616" s="1058"/>
      <c r="Q616" s="1058"/>
      <c r="R616" s="1059"/>
      <c r="S616" s="1057"/>
      <c r="T616" s="1058"/>
      <c r="U616" s="1058"/>
      <c r="V616" s="1059"/>
      <c r="W616" s="1057"/>
      <c r="X616" s="1058"/>
      <c r="Y616" s="1058"/>
      <c r="Z616" s="1059"/>
      <c r="AA616" s="1057"/>
      <c r="AB616" s="1058"/>
      <c r="AC616" s="1058"/>
      <c r="AD616" s="1059"/>
      <c r="AG616">
        <f t="shared" si="187"/>
        <v>0</v>
      </c>
      <c r="AH616" s="176">
        <f t="shared" si="190"/>
        <v>0</v>
      </c>
      <c r="AI616" s="177" t="str">
        <f>IF(AH616=0,"",
IF(SUM($AH$556:AH616)=1,AJ616,
IF($AH$618&gt;SUM($AH$556:AH616),_xlfn.CONCAT(", ",AJ616),
IF($AH$618=SUM($AH$556:AH616),_xlfn.CONCAT(" y ",AJ616)))))</f>
        <v/>
      </c>
      <c r="AJ616" s="55">
        <v>60</v>
      </c>
      <c r="AK616" s="27">
        <f t="shared" si="188"/>
        <v>0</v>
      </c>
      <c r="AL616">
        <f t="shared" si="191"/>
        <v>0</v>
      </c>
      <c r="AM616">
        <f t="shared" si="192"/>
        <v>0</v>
      </c>
      <c r="AN616">
        <f t="shared" si="193"/>
        <v>0</v>
      </c>
      <c r="AO616">
        <f t="shared" si="194"/>
        <v>0</v>
      </c>
      <c r="AP616" s="1">
        <f t="shared" si="195"/>
        <v>0</v>
      </c>
    </row>
    <row r="617" spans="1:42" customFormat="1" ht="24" customHeight="1">
      <c r="C617" s="55" t="s">
        <v>5370</v>
      </c>
      <c r="D617" s="918" t="s">
        <v>6004</v>
      </c>
      <c r="E617" s="919"/>
      <c r="F617" s="919"/>
      <c r="G617" s="919"/>
      <c r="H617" s="919"/>
      <c r="I617" s="919"/>
      <c r="J617" s="919"/>
      <c r="K617" s="919"/>
      <c r="L617" s="919"/>
      <c r="M617" s="919"/>
      <c r="N617" s="920"/>
      <c r="O617" s="1057"/>
      <c r="P617" s="1058"/>
      <c r="Q617" s="1058"/>
      <c r="R617" s="1059"/>
      <c r="S617" s="1057"/>
      <c r="T617" s="1058"/>
      <c r="U617" s="1058"/>
      <c r="V617" s="1059"/>
      <c r="W617" s="1057"/>
      <c r="X617" s="1058"/>
      <c r="Y617" s="1058"/>
      <c r="Z617" s="1059"/>
      <c r="AA617" s="1057"/>
      <c r="AB617" s="1058"/>
      <c r="AC617" s="1058"/>
      <c r="AD617" s="1059"/>
      <c r="AG617">
        <f>IF(AND($L281&gt;0,$L281&lt;&gt;"NS",$L281&lt;&gt;"NA"),IF(COUNTA(O617:AD617)=4,0,1),0)</f>
        <v>0</v>
      </c>
      <c r="AH617" s="176">
        <f>IF(AG617=0,0,1)</f>
        <v>0</v>
      </c>
      <c r="AI617" s="177" t="str">
        <f>IF(AH617=0,"",
IF(SUM($AH$556:AH617)=1,AJ617,
IF($AH$618&gt;SUM($AH$556:AH617),_xlfn.CONCAT(", ",AJ617),
IF($AH$618=SUM($AH$556:AH617),_xlfn.CONCAT(" y ",AJ617)))))</f>
        <v/>
      </c>
      <c r="AJ617" s="55" t="s">
        <v>6005</v>
      </c>
      <c r="AK617" s="27">
        <f>IF(OR($L281=0,$L281="NS",$L281="NA"),IF(COUNTA(O617:AD617)=0,0,1),0)</f>
        <v>0</v>
      </c>
      <c r="AL617">
        <f>O617</f>
        <v>0</v>
      </c>
      <c r="AM617">
        <f>COUNTIF(S617:AD617,"NS")</f>
        <v>0</v>
      </c>
      <c r="AN617">
        <f>SUM(S617:AD617)</f>
        <v>0</v>
      </c>
      <c r="AO617">
        <f>IF(COUNTIF(O617:AD617,"NA")=4,0,IF(OR(AND(AL617=0,AM617&gt;0),AND(AL617="NS",AN617&gt;0), AND(AL617="NS", AM617=0,AN617=0)), 1, IF(OR(AND(AL617&gt;0,AM617&gt;1,AL617&gt;AN617), AND(AL617="NS",AM617=2), AND(AL617="NS",AN617=0,AM617&gt;0),AL617=AN617), 0, 1)))</f>
        <v>0</v>
      </c>
      <c r="AP617" s="1">
        <f>IF(OR(O617="NS",$L281="NS"),0,IF(AND(O617="NA",$L281="NA"),0,IF(O617&gt;=$L281,0,1)))</f>
        <v>0</v>
      </c>
    </row>
    <row r="618" spans="1:42" ht="15" customHeight="1">
      <c r="A618" s="27"/>
      <c r="B618" s="27"/>
      <c r="C618" s="27"/>
      <c r="D618" s="27"/>
      <c r="E618" s="27"/>
      <c r="F618" s="27"/>
      <c r="G618" s="27"/>
      <c r="H618" s="27"/>
      <c r="I618" s="27"/>
      <c r="J618" s="27"/>
      <c r="K618" s="27"/>
      <c r="L618" s="27"/>
      <c r="M618" s="27"/>
      <c r="N618" s="65" t="s">
        <v>5270</v>
      </c>
      <c r="O618" s="865">
        <f>IF(AND(SUM(O556:O617)=0,COUNTIF(O556:O617,"NS")&gt;0),"NS",IF(AND(SUM(O556:O617)=0,COUNTIF(O556:O617,0)&gt;0),0,IF(AND(SUM(O556:O617)=0,COUNTIF(O556:O617,"NA")&gt;0),"NA",SUM(O556:O617))))</f>
        <v>0</v>
      </c>
      <c r="P618" s="866"/>
      <c r="Q618" s="866"/>
      <c r="R618" s="867"/>
      <c r="S618" s="865">
        <f>IF(AND(SUM(S556:S617)=0,COUNTIF(S556:S617,"NS")&gt;0),"NS",IF(AND(SUM(S556:S617)=0,COUNTIF(S556:S617,0)&gt;0),0,IF(AND(SUM(S556:S617)=0,COUNTIF(S556:S617,"NA")&gt;0),"NA",SUM(S556:S617))))</f>
        <v>0</v>
      </c>
      <c r="T618" s="866"/>
      <c r="U618" s="866"/>
      <c r="V618" s="867"/>
      <c r="W618" s="865">
        <f>IF(AND(SUM(W556:W617)=0,COUNTIF(W556:W617,"NS")&gt;0),"NS",IF(AND(SUM(W556:W617)=0,COUNTIF(W556:W617,0)&gt;0),0,IF(AND(SUM(W556:W617)=0,COUNTIF(W556:W617,"NA")&gt;0),"NA",SUM(W556:W617))))</f>
        <v>0</v>
      </c>
      <c r="X618" s="866"/>
      <c r="Y618" s="866"/>
      <c r="Z618" s="867"/>
      <c r="AA618" s="865">
        <f>IF(AND(SUM(AA556:AA617)=0,COUNTIF(AA556:AA617,"NS")&gt;0),"NS",IF(AND(SUM(AA556:AA617)=0,COUNTIF(AA556:AA617,0)&gt;0),0,IF(AND(SUM(AA556:AA617)=0,COUNTIF(AA556:AA617,"NA")&gt;0),"NA",SUM(AA556:AA617))))</f>
        <v>0</v>
      </c>
      <c r="AB618" s="866"/>
      <c r="AC618" s="866"/>
      <c r="AD618" s="867"/>
      <c r="AE618" s="1"/>
      <c r="AG618" s="465">
        <f>SUM(AG556:AG617)</f>
        <v>0</v>
      </c>
      <c r="AH618" s="179">
        <f>SUM(AH556:AH617)</f>
        <v>0</v>
      </c>
      <c r="AI618" s="179" t="str">
        <f>IF(AH618=0,"",_xlfn.CONCAT(AI556:AI617))</f>
        <v/>
      </c>
      <c r="AJ618" s="180" t="str">
        <f>IF(AH618=0,"",
IF(AH618=1,_xlfn.CONCAT("Favor de revisar la información capturada en el numeral: ",AI618),_xlfn.CONCAT("Favor de revisar la información capturada en los numerales: ",AI618)))</f>
        <v/>
      </c>
      <c r="AK618" s="465">
        <f>SUM(AK556:AK617)</f>
        <v>0</v>
      </c>
      <c r="AO618" s="169">
        <f>SUM(AO556:AO617)</f>
        <v>0</v>
      </c>
      <c r="AP618" s="507">
        <f>SUM(AP556:AP617)</f>
        <v>0</v>
      </c>
    </row>
    <row r="619" spans="1:42" ht="15" customHeight="1">
      <c r="A619" s="25"/>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L619" t="s">
        <v>5248</v>
      </c>
      <c r="AM619" s="170">
        <f>SUM(AO618)</f>
        <v>0</v>
      </c>
    </row>
    <row r="620" spans="1:42" ht="24" customHeight="1">
      <c r="A620" s="25"/>
      <c r="B620" s="52"/>
      <c r="C620" s="848" t="s">
        <v>5219</v>
      </c>
      <c r="D620" s="708"/>
      <c r="E620" s="708"/>
      <c r="F620" s="708"/>
      <c r="G620" s="708"/>
      <c r="H620" s="708"/>
      <c r="I620" s="708"/>
      <c r="J620" s="708"/>
      <c r="K620" s="708"/>
      <c r="L620" s="708"/>
      <c r="M620" s="708"/>
      <c r="N620" s="708"/>
      <c r="O620" s="708"/>
      <c r="P620" s="708"/>
      <c r="Q620" s="708"/>
      <c r="R620" s="708"/>
      <c r="S620" s="708"/>
      <c r="T620" s="708"/>
      <c r="U620" s="708"/>
      <c r="V620" s="708"/>
      <c r="W620" s="708"/>
      <c r="X620" s="708"/>
      <c r="Y620" s="708"/>
      <c r="Z620" s="708"/>
      <c r="AA620" s="708"/>
      <c r="AB620" s="708"/>
      <c r="AC620" s="708"/>
      <c r="AD620" s="708"/>
    </row>
    <row r="621" spans="1:42" ht="60" customHeight="1">
      <c r="A621" s="25"/>
      <c r="B621" s="52"/>
      <c r="C621" s="842"/>
      <c r="D621" s="759"/>
      <c r="E621" s="759"/>
      <c r="F621" s="759"/>
      <c r="G621" s="759"/>
      <c r="H621" s="759"/>
      <c r="I621" s="759"/>
      <c r="J621" s="759"/>
      <c r="K621" s="759"/>
      <c r="L621" s="759"/>
      <c r="M621" s="759"/>
      <c r="N621" s="759"/>
      <c r="O621" s="759"/>
      <c r="P621" s="759"/>
      <c r="Q621" s="759"/>
      <c r="R621" s="759"/>
      <c r="S621" s="759"/>
      <c r="T621" s="759"/>
      <c r="U621" s="759"/>
      <c r="V621" s="759"/>
      <c r="W621" s="759"/>
      <c r="X621" s="759"/>
      <c r="Y621" s="759"/>
      <c r="Z621" s="759"/>
      <c r="AA621" s="759"/>
      <c r="AB621" s="759"/>
      <c r="AC621" s="759"/>
      <c r="AD621" s="838"/>
    </row>
    <row r="622" spans="1:42" ht="15" customHeight="1">
      <c r="A622" s="25"/>
      <c r="B622" s="1048" t="str">
        <f>AJ618</f>
        <v/>
      </c>
      <c r="C622" s="1048"/>
      <c r="D622" s="1048"/>
      <c r="E622" s="1048"/>
      <c r="F622" s="1048"/>
      <c r="G622" s="1048"/>
      <c r="H622" s="1048"/>
      <c r="I622" s="1048"/>
      <c r="J622" s="1048"/>
      <c r="K622" s="1048"/>
      <c r="L622" s="1048"/>
      <c r="M622" s="1048"/>
      <c r="N622" s="1048"/>
      <c r="O622" s="1048"/>
      <c r="P622" s="1048"/>
      <c r="Q622" s="1048"/>
      <c r="R622" s="1048"/>
      <c r="S622" s="1048"/>
      <c r="T622" s="1048"/>
      <c r="U622" s="1048"/>
      <c r="V622" s="1048"/>
      <c r="W622" s="1048"/>
      <c r="X622" s="1048"/>
      <c r="Y622" s="1048"/>
      <c r="Z622" s="1048"/>
      <c r="AA622" s="1048"/>
      <c r="AB622" s="1048"/>
      <c r="AC622" s="1048"/>
      <c r="AD622" s="1048"/>
      <c r="AE622" s="1048"/>
    </row>
    <row r="623" spans="1:42" ht="15" customHeight="1">
      <c r="A623" s="25"/>
      <c r="B623" s="888" t="str">
        <f>IF(SUM(COUNTIF(O556:AD617,"NS"))&lt;&gt;0,"Alerta: debido a que cuenta con registros NS, debe proporcionar una justificación en el area de comentarios al final de la pregunta","")</f>
        <v/>
      </c>
      <c r="C623" s="708"/>
      <c r="D623" s="708"/>
      <c r="E623" s="708"/>
      <c r="F623" s="708"/>
      <c r="G623" s="708"/>
      <c r="H623" s="708"/>
      <c r="I623" s="708"/>
      <c r="J623" s="708"/>
      <c r="K623" s="708"/>
      <c r="L623" s="708"/>
      <c r="M623" s="708"/>
      <c r="N623" s="708"/>
      <c r="O623" s="708"/>
      <c r="P623" s="708"/>
      <c r="Q623" s="708"/>
      <c r="R623" s="708"/>
      <c r="S623" s="708"/>
      <c r="T623" s="708"/>
      <c r="U623" s="708"/>
      <c r="V623" s="708"/>
      <c r="W623" s="708"/>
      <c r="X623" s="708"/>
      <c r="Y623" s="708"/>
      <c r="Z623" s="708"/>
      <c r="AA623" s="708"/>
      <c r="AB623" s="708"/>
      <c r="AC623" s="708"/>
      <c r="AD623" s="708"/>
      <c r="AE623" s="733"/>
    </row>
    <row r="624" spans="1:42" ht="15" customHeight="1">
      <c r="A624" s="25"/>
      <c r="B624" s="868" t="str">
        <f>IF(AM619&gt;0,"Favor de revisar la suma y consistencia de totales y/o subtotales por filas (numéricos y NS)","")</f>
        <v/>
      </c>
      <c r="C624" s="708"/>
      <c r="D624" s="708"/>
      <c r="E624" s="708"/>
      <c r="F624" s="708"/>
      <c r="G624" s="708"/>
      <c r="H624" s="708"/>
      <c r="I624" s="708"/>
      <c r="J624" s="708"/>
      <c r="K624" s="708"/>
      <c r="L624" s="708"/>
      <c r="M624" s="708"/>
      <c r="N624" s="708"/>
      <c r="O624" s="708"/>
      <c r="P624" s="708"/>
      <c r="Q624" s="708"/>
      <c r="R624" s="708"/>
      <c r="S624" s="708"/>
      <c r="T624" s="708"/>
      <c r="U624" s="708"/>
      <c r="V624" s="708"/>
      <c r="W624" s="708"/>
      <c r="X624" s="708"/>
      <c r="Y624" s="708"/>
      <c r="Z624" s="708"/>
      <c r="AA624" s="708"/>
      <c r="AB624" s="708"/>
      <c r="AC624" s="708"/>
      <c r="AD624" s="708"/>
      <c r="AE624" s="733"/>
    </row>
    <row r="625" spans="1:42" ht="15" customHeight="1">
      <c r="A625" s="25"/>
      <c r="B625" s="868" t="str">
        <f>IF(AK618&gt;0,"Revise la información capturada, ya que tiene datos ingresados en celdas que están sombreadas","")</f>
        <v/>
      </c>
      <c r="C625" s="868"/>
      <c r="D625" s="868"/>
      <c r="E625" s="868"/>
      <c r="F625" s="868"/>
      <c r="G625" s="868"/>
      <c r="H625" s="868"/>
      <c r="I625" s="868"/>
      <c r="J625" s="868"/>
      <c r="K625" s="868"/>
      <c r="L625" s="868"/>
      <c r="M625" s="868"/>
      <c r="N625" s="868"/>
      <c r="O625" s="868"/>
      <c r="P625" s="868"/>
      <c r="Q625" s="868"/>
      <c r="R625" s="868"/>
      <c r="S625" s="868"/>
      <c r="T625" s="868"/>
      <c r="U625" s="868"/>
      <c r="V625" s="868"/>
      <c r="W625" s="868"/>
      <c r="X625" s="868"/>
      <c r="Y625" s="868"/>
      <c r="Z625" s="868"/>
      <c r="AA625" s="868"/>
      <c r="AB625" s="868"/>
      <c r="AC625" s="868"/>
      <c r="AD625" s="868"/>
      <c r="AE625" s="868"/>
    </row>
    <row r="626" spans="1:42" ht="15" customHeight="1">
      <c r="A626" s="25"/>
      <c r="B626" s="1009" t="str">
        <f>IF(AP618&gt;0,"Alerta: debe de proporcionar una justificación de acuerdo a lo establecido en la instrucción 2","")</f>
        <v/>
      </c>
      <c r="C626" s="1009"/>
      <c r="D626" s="1009"/>
      <c r="E626" s="1009"/>
      <c r="F626" s="1009"/>
      <c r="G626" s="1009"/>
      <c r="H626" s="1009"/>
      <c r="I626" s="1009"/>
      <c r="J626" s="1009"/>
      <c r="K626" s="1009"/>
      <c r="L626" s="1009"/>
      <c r="M626" s="1009"/>
      <c r="N626" s="1009"/>
      <c r="O626" s="1009"/>
      <c r="P626" s="1009"/>
      <c r="Q626" s="1009"/>
      <c r="R626" s="1009"/>
      <c r="S626" s="1009"/>
      <c r="T626" s="1009"/>
      <c r="U626" s="1009"/>
      <c r="V626" s="1009"/>
      <c r="W626" s="1009"/>
      <c r="X626" s="1009"/>
      <c r="Y626" s="1009"/>
      <c r="Z626" s="1009"/>
      <c r="AA626" s="1009"/>
      <c r="AB626" s="1009"/>
      <c r="AC626" s="1009"/>
      <c r="AD626" s="1009"/>
      <c r="AE626" s="1009"/>
    </row>
    <row r="627" spans="1:42" ht="15" customHeight="1">
      <c r="A627" s="25"/>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row>
    <row r="628" spans="1:42" s="31" customFormat="1" ht="24" customHeight="1">
      <c r="A628" s="25" t="s">
        <v>6631</v>
      </c>
      <c r="B628" s="880" t="s">
        <v>6632</v>
      </c>
      <c r="C628" s="1094"/>
      <c r="D628" s="1094"/>
      <c r="E628" s="1094"/>
      <c r="F628" s="1094"/>
      <c r="G628" s="1094"/>
      <c r="H628" s="1094"/>
      <c r="I628" s="1094"/>
      <c r="J628" s="1094"/>
      <c r="K628" s="1094"/>
      <c r="L628" s="1094"/>
      <c r="M628" s="1094"/>
      <c r="N628" s="1094"/>
      <c r="O628" s="1094"/>
      <c r="P628" s="1094"/>
      <c r="Q628" s="1094"/>
      <c r="R628" s="1094"/>
      <c r="S628" s="1094"/>
      <c r="T628" s="1094"/>
      <c r="U628" s="1094"/>
      <c r="V628" s="1094"/>
      <c r="W628" s="1094"/>
      <c r="X628" s="1094"/>
      <c r="Y628" s="1094"/>
      <c r="Z628" s="1094"/>
      <c r="AA628" s="1094"/>
      <c r="AB628" s="1094"/>
      <c r="AC628" s="1094"/>
      <c r="AD628" s="1094"/>
      <c r="AE628" s="95"/>
    </row>
    <row r="629" spans="1:42" s="31" customFormat="1" ht="15" customHeight="1">
      <c r="A629" s="25"/>
      <c r="B629" s="508"/>
      <c r="C629" s="853" t="s">
        <v>6633</v>
      </c>
      <c r="D629" s="1094"/>
      <c r="E629" s="1094"/>
      <c r="F629" s="1094"/>
      <c r="G629" s="1094"/>
      <c r="H629" s="1094"/>
      <c r="I629" s="1094"/>
      <c r="J629" s="1094"/>
      <c r="K629" s="1094"/>
      <c r="L629" s="1094"/>
      <c r="M629" s="1094"/>
      <c r="N629" s="1094"/>
      <c r="O629" s="1094"/>
      <c r="P629" s="1094"/>
      <c r="Q629" s="1094"/>
      <c r="R629" s="1094"/>
      <c r="S629" s="1094"/>
      <c r="T629" s="1094"/>
      <c r="U629" s="1094"/>
      <c r="V629" s="1094"/>
      <c r="W629" s="1094"/>
      <c r="X629" s="1094"/>
      <c r="Y629" s="1094"/>
      <c r="Z629" s="1094"/>
      <c r="AA629" s="1094"/>
      <c r="AB629" s="1094"/>
      <c r="AC629" s="1094"/>
      <c r="AD629" s="1094"/>
      <c r="AE629" s="95"/>
    </row>
    <row r="630" spans="1:42" s="95" customFormat="1" ht="15" customHeight="1"/>
    <row r="631" spans="1:42" s="31" customFormat="1" ht="24" customHeight="1">
      <c r="A631" s="25"/>
      <c r="B631" s="509"/>
      <c r="C631" s="723" t="s">
        <v>5514</v>
      </c>
      <c r="D631" s="859"/>
      <c r="E631" s="859"/>
      <c r="F631" s="859"/>
      <c r="G631" s="859"/>
      <c r="H631" s="859"/>
      <c r="I631" s="859"/>
      <c r="J631" s="859"/>
      <c r="K631" s="859"/>
      <c r="L631" s="859"/>
      <c r="M631" s="859"/>
      <c r="N631" s="860"/>
      <c r="O631" s="723" t="s">
        <v>6630</v>
      </c>
      <c r="P631" s="757"/>
      <c r="Q631" s="757"/>
      <c r="R631" s="757"/>
      <c r="S631" s="757"/>
      <c r="T631" s="757"/>
      <c r="U631" s="757"/>
      <c r="V631" s="757"/>
      <c r="W631" s="757"/>
      <c r="X631" s="757"/>
      <c r="Y631" s="757"/>
      <c r="Z631" s="757"/>
      <c r="AA631" s="757"/>
      <c r="AB631" s="757"/>
      <c r="AC631" s="757"/>
      <c r="AD631" s="758"/>
      <c r="AE631" s="95"/>
      <c r="AI631" s="1089" t="s">
        <v>6401</v>
      </c>
      <c r="AJ631" s="1089"/>
      <c r="AK631" s="1089"/>
      <c r="AL631" s="1089"/>
    </row>
    <row r="632" spans="1:42" s="31" customFormat="1" ht="15" customHeight="1">
      <c r="A632" s="25"/>
      <c r="B632" s="509"/>
      <c r="C632" s="861"/>
      <c r="D632" s="782"/>
      <c r="E632" s="782"/>
      <c r="F632" s="782"/>
      <c r="G632" s="782"/>
      <c r="H632" s="782"/>
      <c r="I632" s="782"/>
      <c r="J632" s="782"/>
      <c r="K632" s="782"/>
      <c r="L632" s="782"/>
      <c r="M632" s="782"/>
      <c r="N632" s="783"/>
      <c r="O632" s="723" t="s">
        <v>5235</v>
      </c>
      <c r="P632" s="757"/>
      <c r="Q632" s="757"/>
      <c r="R632" s="758"/>
      <c r="S632" s="756" t="s">
        <v>5427</v>
      </c>
      <c r="T632" s="757"/>
      <c r="U632" s="757"/>
      <c r="V632" s="758"/>
      <c r="W632" s="756" t="s">
        <v>5428</v>
      </c>
      <c r="X632" s="757"/>
      <c r="Y632" s="757"/>
      <c r="Z632" s="758"/>
      <c r="AA632" s="756" t="s">
        <v>5106</v>
      </c>
      <c r="AB632" s="757"/>
      <c r="AC632" s="757"/>
      <c r="AD632" s="758"/>
      <c r="AE632" s="95"/>
      <c r="AG632" t="s">
        <v>5090</v>
      </c>
      <c r="AH632" s="52" t="s">
        <v>6049</v>
      </c>
      <c r="AI632" s="510" t="s">
        <v>5450</v>
      </c>
      <c r="AJ632" s="511" t="s">
        <v>5451</v>
      </c>
      <c r="AK632" s="512" t="s">
        <v>5452</v>
      </c>
      <c r="AL632" s="513" t="s">
        <v>6402</v>
      </c>
      <c r="AM632" t="s">
        <v>5240</v>
      </c>
      <c r="AN632" t="s">
        <v>5241</v>
      </c>
      <c r="AO632" t="s">
        <v>5242</v>
      </c>
      <c r="AP632" t="s">
        <v>5243</v>
      </c>
    </row>
    <row r="633" spans="1:42" s="31" customFormat="1" ht="15" customHeight="1">
      <c r="A633" s="25"/>
      <c r="B633" s="514"/>
      <c r="C633" s="55" t="s">
        <v>5012</v>
      </c>
      <c r="D633" s="817" t="s">
        <v>6403</v>
      </c>
      <c r="E633" s="757"/>
      <c r="F633" s="757"/>
      <c r="G633" s="757"/>
      <c r="H633" s="757"/>
      <c r="I633" s="757"/>
      <c r="J633" s="757"/>
      <c r="K633" s="757"/>
      <c r="L633" s="757"/>
      <c r="M633" s="757"/>
      <c r="N633" s="758"/>
      <c r="O633" s="839"/>
      <c r="P633" s="840"/>
      <c r="Q633" s="840"/>
      <c r="R633" s="841"/>
      <c r="S633" s="839"/>
      <c r="T633" s="840"/>
      <c r="U633" s="840"/>
      <c r="V633" s="841"/>
      <c r="W633" s="839"/>
      <c r="X633" s="840"/>
      <c r="Y633" s="840"/>
      <c r="Z633" s="841"/>
      <c r="AA633" s="839"/>
      <c r="AB633" s="840"/>
      <c r="AC633" s="840"/>
      <c r="AD633" s="841"/>
      <c r="AE633" s="95"/>
      <c r="AG633" s="443">
        <f>IF(AND($O$618&gt;0,$O$618&lt;&gt;"NS",$O$618&lt;&gt;"NA"),IF(COUNTA(O633:AD647)=60,0,1),0)</f>
        <v>0</v>
      </c>
      <c r="AH633" s="465">
        <f>IF(OR($O$618=0,$O$618="NS",$O$618="NA"),IF(COUNTA(O633:AD647)=0,0,1),0)</f>
        <v>0</v>
      </c>
      <c r="AI633">
        <f>IF(AND(O648="NS",$O$618="NS"),0,IF(AND(O648="NA",$O$618="NA"),0,IF(O648=$O$618,0,1)))</f>
        <v>0</v>
      </c>
      <c r="AJ633">
        <f>IF(AND(S648="NS",$S$618="NS"),0,IF(AND(S648="NA",$S$618="NA"),0,IF(S648=$S$618,0,1)))</f>
        <v>0</v>
      </c>
      <c r="AK633">
        <f>IF(AND(W648="NS",$W$618="NS"),0,IF(AND(W648="NA",$W$618="NA"),0,IF(W648=$W$618,0,1)))</f>
        <v>0</v>
      </c>
      <c r="AL633">
        <f>IF(AND(AA648="NS",$AA$618="NS"),0,IF(AND(AA648="NA",$AA$618="NA"),0,IF(AA648=$AA$618,0,1)))</f>
        <v>0</v>
      </c>
      <c r="AM633" s="634">
        <f>O633</f>
        <v>0</v>
      </c>
      <c r="AN633">
        <f>COUNTIF(S633:AD633,"NS")</f>
        <v>0</v>
      </c>
      <c r="AO633">
        <f t="shared" ref="AO633:AO646" si="196">SUM(S633:AD633)</f>
        <v>0</v>
      </c>
      <c r="AP633">
        <f t="shared" ref="AP633:AP646" si="197">IF(COUNTIF(O633:AD633,"NA")=4,0,IF(OR(AND(AM633=0,AN633&gt;0),AND(AM633="NS",AO633&gt;0), AND(AM633="NS", AN633=0,AO633=0)), 1, IF(OR(AND(AM633&gt;0,AN633&gt;1,AM633&gt;AO633), AND(AM633="NS",AN633=2), AND(AM633="NS",AO633=0,AN633&gt;0),AM633=AO633), 0, 1)))</f>
        <v>0</v>
      </c>
    </row>
    <row r="634" spans="1:42" s="31" customFormat="1" ht="15" customHeight="1">
      <c r="A634" s="25"/>
      <c r="B634" s="514"/>
      <c r="C634" s="55" t="s">
        <v>5014</v>
      </c>
      <c r="D634" s="817" t="s">
        <v>6404</v>
      </c>
      <c r="E634" s="757"/>
      <c r="F634" s="757"/>
      <c r="G634" s="757"/>
      <c r="H634" s="757"/>
      <c r="I634" s="757"/>
      <c r="J634" s="757"/>
      <c r="K634" s="757"/>
      <c r="L634" s="757"/>
      <c r="M634" s="757"/>
      <c r="N634" s="758"/>
      <c r="O634" s="839"/>
      <c r="P634" s="840"/>
      <c r="Q634" s="840"/>
      <c r="R634" s="841"/>
      <c r="S634" s="839"/>
      <c r="T634" s="840"/>
      <c r="U634" s="840"/>
      <c r="V634" s="841"/>
      <c r="W634" s="839"/>
      <c r="X634" s="840"/>
      <c r="Y634" s="840"/>
      <c r="Z634" s="841"/>
      <c r="AA634" s="839"/>
      <c r="AB634" s="840"/>
      <c r="AC634" s="840"/>
      <c r="AD634" s="841"/>
      <c r="AE634" s="95"/>
      <c r="AG634" s="27"/>
      <c r="AH634" s="27"/>
      <c r="AL634" s="515">
        <f>SUM(AI633:AL633)</f>
        <v>0</v>
      </c>
      <c r="AM634">
        <f t="shared" ref="AM634:AM647" si="198">O634</f>
        <v>0</v>
      </c>
      <c r="AN634">
        <f t="shared" ref="AN634:AN647" si="199">COUNTIF(S634:AD634,"NS")</f>
        <v>0</v>
      </c>
      <c r="AO634">
        <f t="shared" si="196"/>
        <v>0</v>
      </c>
      <c r="AP634">
        <f t="shared" si="197"/>
        <v>0</v>
      </c>
    </row>
    <row r="635" spans="1:42" s="31" customFormat="1" ht="15" customHeight="1">
      <c r="A635" s="25"/>
      <c r="B635" s="514"/>
      <c r="C635" s="55" t="s">
        <v>5016</v>
      </c>
      <c r="D635" s="817" t="s">
        <v>6405</v>
      </c>
      <c r="E635" s="757"/>
      <c r="F635" s="757"/>
      <c r="G635" s="757"/>
      <c r="H635" s="757"/>
      <c r="I635" s="757"/>
      <c r="J635" s="757"/>
      <c r="K635" s="757"/>
      <c r="L635" s="757"/>
      <c r="M635" s="757"/>
      <c r="N635" s="758"/>
      <c r="O635" s="839"/>
      <c r="P635" s="840"/>
      <c r="Q635" s="840"/>
      <c r="R635" s="841"/>
      <c r="S635" s="839"/>
      <c r="T635" s="840"/>
      <c r="U635" s="840"/>
      <c r="V635" s="841"/>
      <c r="W635" s="839"/>
      <c r="X635" s="840"/>
      <c r="Y635" s="840"/>
      <c r="Z635" s="841"/>
      <c r="AA635" s="839"/>
      <c r="AB635" s="840"/>
      <c r="AC635" s="840"/>
      <c r="AD635" s="841"/>
      <c r="AE635" s="95"/>
      <c r="AM635">
        <f t="shared" si="198"/>
        <v>0</v>
      </c>
      <c r="AN635">
        <f t="shared" si="199"/>
        <v>0</v>
      </c>
      <c r="AO635">
        <f t="shared" si="196"/>
        <v>0</v>
      </c>
      <c r="AP635">
        <f t="shared" si="197"/>
        <v>0</v>
      </c>
    </row>
    <row r="636" spans="1:42" s="31" customFormat="1" ht="15" customHeight="1">
      <c r="A636" s="25"/>
      <c r="B636" s="514"/>
      <c r="C636" s="55" t="s">
        <v>5018</v>
      </c>
      <c r="D636" s="817" t="s">
        <v>6406</v>
      </c>
      <c r="E636" s="757"/>
      <c r="F636" s="757"/>
      <c r="G636" s="757"/>
      <c r="H636" s="757"/>
      <c r="I636" s="757"/>
      <c r="J636" s="757"/>
      <c r="K636" s="757"/>
      <c r="L636" s="757"/>
      <c r="M636" s="757"/>
      <c r="N636" s="758"/>
      <c r="O636" s="839"/>
      <c r="P636" s="840"/>
      <c r="Q636" s="840"/>
      <c r="R636" s="841"/>
      <c r="S636" s="839"/>
      <c r="T636" s="840"/>
      <c r="U636" s="840"/>
      <c r="V636" s="841"/>
      <c r="W636" s="839"/>
      <c r="X636" s="840"/>
      <c r="Y636" s="840"/>
      <c r="Z636" s="841"/>
      <c r="AA636" s="839"/>
      <c r="AB636" s="840"/>
      <c r="AC636" s="840"/>
      <c r="AD636" s="841"/>
      <c r="AE636" s="95"/>
      <c r="AM636">
        <f t="shared" si="198"/>
        <v>0</v>
      </c>
      <c r="AN636">
        <f t="shared" si="199"/>
        <v>0</v>
      </c>
      <c r="AO636">
        <f t="shared" si="196"/>
        <v>0</v>
      </c>
      <c r="AP636">
        <f t="shared" si="197"/>
        <v>0</v>
      </c>
    </row>
    <row r="637" spans="1:42" s="31" customFormat="1" ht="15" customHeight="1">
      <c r="A637" s="25"/>
      <c r="B637" s="514"/>
      <c r="C637" s="55" t="s">
        <v>5020</v>
      </c>
      <c r="D637" s="817" t="s">
        <v>6407</v>
      </c>
      <c r="E637" s="757"/>
      <c r="F637" s="757"/>
      <c r="G637" s="757"/>
      <c r="H637" s="757"/>
      <c r="I637" s="757"/>
      <c r="J637" s="757"/>
      <c r="K637" s="757"/>
      <c r="L637" s="757"/>
      <c r="M637" s="757"/>
      <c r="N637" s="758"/>
      <c r="O637" s="839"/>
      <c r="P637" s="840"/>
      <c r="Q637" s="840"/>
      <c r="R637" s="841"/>
      <c r="S637" s="839"/>
      <c r="T637" s="840"/>
      <c r="U637" s="840"/>
      <c r="V637" s="841"/>
      <c r="W637" s="839"/>
      <c r="X637" s="840"/>
      <c r="Y637" s="840"/>
      <c r="Z637" s="841"/>
      <c r="AA637" s="839"/>
      <c r="AB637" s="840"/>
      <c r="AC637" s="840"/>
      <c r="AD637" s="841"/>
      <c r="AE637" s="95"/>
      <c r="AM637">
        <f t="shared" si="198"/>
        <v>0</v>
      </c>
      <c r="AN637">
        <f t="shared" si="199"/>
        <v>0</v>
      </c>
      <c r="AO637">
        <f t="shared" si="196"/>
        <v>0</v>
      </c>
      <c r="AP637">
        <f t="shared" si="197"/>
        <v>0</v>
      </c>
    </row>
    <row r="638" spans="1:42" s="31" customFormat="1" ht="15" customHeight="1">
      <c r="A638" s="25"/>
      <c r="B638" s="514"/>
      <c r="C638" s="55" t="s">
        <v>5022</v>
      </c>
      <c r="D638" s="817" t="s">
        <v>6408</v>
      </c>
      <c r="E638" s="757"/>
      <c r="F638" s="757"/>
      <c r="G638" s="757"/>
      <c r="H638" s="757"/>
      <c r="I638" s="757"/>
      <c r="J638" s="757"/>
      <c r="K638" s="757"/>
      <c r="L638" s="757"/>
      <c r="M638" s="757"/>
      <c r="N638" s="758"/>
      <c r="O638" s="839"/>
      <c r="P638" s="840"/>
      <c r="Q638" s="840"/>
      <c r="R638" s="841"/>
      <c r="S638" s="839"/>
      <c r="T638" s="840"/>
      <c r="U638" s="840"/>
      <c r="V638" s="841"/>
      <c r="W638" s="839"/>
      <c r="X638" s="840"/>
      <c r="Y638" s="840"/>
      <c r="Z638" s="841"/>
      <c r="AA638" s="839"/>
      <c r="AB638" s="840"/>
      <c r="AC638" s="840"/>
      <c r="AD638" s="841"/>
      <c r="AE638" s="95"/>
      <c r="AM638">
        <f t="shared" si="198"/>
        <v>0</v>
      </c>
      <c r="AN638">
        <f t="shared" si="199"/>
        <v>0</v>
      </c>
      <c r="AO638">
        <f t="shared" si="196"/>
        <v>0</v>
      </c>
      <c r="AP638">
        <f t="shared" si="197"/>
        <v>0</v>
      </c>
    </row>
    <row r="639" spans="1:42" s="31" customFormat="1" ht="15" customHeight="1">
      <c r="A639" s="25"/>
      <c r="B639" s="514"/>
      <c r="C639" s="55" t="s">
        <v>5024</v>
      </c>
      <c r="D639" s="817" t="s">
        <v>5516</v>
      </c>
      <c r="E639" s="757"/>
      <c r="F639" s="757"/>
      <c r="G639" s="757"/>
      <c r="H639" s="757"/>
      <c r="I639" s="757"/>
      <c r="J639" s="757"/>
      <c r="K639" s="757"/>
      <c r="L639" s="757"/>
      <c r="M639" s="757"/>
      <c r="N639" s="758"/>
      <c r="O639" s="839"/>
      <c r="P639" s="840"/>
      <c r="Q639" s="840"/>
      <c r="R639" s="841"/>
      <c r="S639" s="839"/>
      <c r="T639" s="840"/>
      <c r="U639" s="840"/>
      <c r="V639" s="841"/>
      <c r="W639" s="839"/>
      <c r="X639" s="840"/>
      <c r="Y639" s="840"/>
      <c r="Z639" s="841"/>
      <c r="AA639" s="839"/>
      <c r="AB639" s="840"/>
      <c r="AC639" s="840"/>
      <c r="AD639" s="841"/>
      <c r="AE639" s="95"/>
      <c r="AM639">
        <f t="shared" si="198"/>
        <v>0</v>
      </c>
      <c r="AN639">
        <f t="shared" si="199"/>
        <v>0</v>
      </c>
      <c r="AO639">
        <f t="shared" si="196"/>
        <v>0</v>
      </c>
      <c r="AP639">
        <f t="shared" si="197"/>
        <v>0</v>
      </c>
    </row>
    <row r="640" spans="1:42" s="31" customFormat="1" ht="15" customHeight="1">
      <c r="A640" s="25"/>
      <c r="B640" s="514"/>
      <c r="C640" s="55" t="s">
        <v>5026</v>
      </c>
      <c r="D640" s="817" t="s">
        <v>5517</v>
      </c>
      <c r="E640" s="757"/>
      <c r="F640" s="757"/>
      <c r="G640" s="757"/>
      <c r="H640" s="757"/>
      <c r="I640" s="757"/>
      <c r="J640" s="757"/>
      <c r="K640" s="757"/>
      <c r="L640" s="757"/>
      <c r="M640" s="757"/>
      <c r="N640" s="758"/>
      <c r="O640" s="839"/>
      <c r="P640" s="840"/>
      <c r="Q640" s="840"/>
      <c r="R640" s="841"/>
      <c r="S640" s="839"/>
      <c r="T640" s="840"/>
      <c r="U640" s="840"/>
      <c r="V640" s="841"/>
      <c r="W640" s="839"/>
      <c r="X640" s="840"/>
      <c r="Y640" s="840"/>
      <c r="Z640" s="841"/>
      <c r="AA640" s="839"/>
      <c r="AB640" s="840"/>
      <c r="AC640" s="840"/>
      <c r="AD640" s="841"/>
      <c r="AE640" s="95"/>
      <c r="AM640">
        <f t="shared" si="198"/>
        <v>0</v>
      </c>
      <c r="AN640">
        <f t="shared" si="199"/>
        <v>0</v>
      </c>
      <c r="AO640">
        <f t="shared" si="196"/>
        <v>0</v>
      </c>
      <c r="AP640">
        <f t="shared" si="197"/>
        <v>0</v>
      </c>
    </row>
    <row r="641" spans="1:42" s="31" customFormat="1" ht="15" customHeight="1">
      <c r="A641" s="25"/>
      <c r="B641" s="514"/>
      <c r="C641" s="55" t="s">
        <v>5028</v>
      </c>
      <c r="D641" s="817" t="s">
        <v>5518</v>
      </c>
      <c r="E641" s="757"/>
      <c r="F641" s="757"/>
      <c r="G641" s="757"/>
      <c r="H641" s="757"/>
      <c r="I641" s="757"/>
      <c r="J641" s="757"/>
      <c r="K641" s="757"/>
      <c r="L641" s="757"/>
      <c r="M641" s="757"/>
      <c r="N641" s="758"/>
      <c r="O641" s="839"/>
      <c r="P641" s="840"/>
      <c r="Q641" s="840"/>
      <c r="R641" s="841"/>
      <c r="S641" s="839"/>
      <c r="T641" s="840"/>
      <c r="U641" s="840"/>
      <c r="V641" s="841"/>
      <c r="W641" s="839"/>
      <c r="X641" s="840"/>
      <c r="Y641" s="840"/>
      <c r="Z641" s="841"/>
      <c r="AA641" s="839"/>
      <c r="AB641" s="840"/>
      <c r="AC641" s="840"/>
      <c r="AD641" s="841"/>
      <c r="AE641" s="95"/>
      <c r="AM641">
        <f t="shared" si="198"/>
        <v>0</v>
      </c>
      <c r="AN641">
        <f t="shared" si="199"/>
        <v>0</v>
      </c>
      <c r="AO641">
        <f t="shared" si="196"/>
        <v>0</v>
      </c>
      <c r="AP641">
        <f t="shared" si="197"/>
        <v>0</v>
      </c>
    </row>
    <row r="642" spans="1:42" s="31" customFormat="1" ht="15" customHeight="1">
      <c r="A642" s="25"/>
      <c r="B642" s="514"/>
      <c r="C642" s="55" t="s">
        <v>5029</v>
      </c>
      <c r="D642" s="817" t="s">
        <v>5519</v>
      </c>
      <c r="E642" s="757"/>
      <c r="F642" s="757"/>
      <c r="G642" s="757"/>
      <c r="H642" s="757"/>
      <c r="I642" s="757"/>
      <c r="J642" s="757"/>
      <c r="K642" s="757"/>
      <c r="L642" s="757"/>
      <c r="M642" s="757"/>
      <c r="N642" s="758"/>
      <c r="O642" s="839"/>
      <c r="P642" s="840"/>
      <c r="Q642" s="840"/>
      <c r="R642" s="841"/>
      <c r="S642" s="839"/>
      <c r="T642" s="840"/>
      <c r="U642" s="840"/>
      <c r="V642" s="841"/>
      <c r="W642" s="839"/>
      <c r="X642" s="840"/>
      <c r="Y642" s="840"/>
      <c r="Z642" s="841"/>
      <c r="AA642" s="839"/>
      <c r="AB642" s="840"/>
      <c r="AC642" s="840"/>
      <c r="AD642" s="841"/>
      <c r="AE642" s="95"/>
      <c r="AM642">
        <f t="shared" si="198"/>
        <v>0</v>
      </c>
      <c r="AN642">
        <f t="shared" si="199"/>
        <v>0</v>
      </c>
      <c r="AO642">
        <f t="shared" si="196"/>
        <v>0</v>
      </c>
      <c r="AP642">
        <f t="shared" si="197"/>
        <v>0</v>
      </c>
    </row>
    <row r="643" spans="1:42" s="31" customFormat="1" ht="15" customHeight="1">
      <c r="A643" s="25"/>
      <c r="B643" s="514"/>
      <c r="C643" s="55" t="s">
        <v>5031</v>
      </c>
      <c r="D643" s="817" t="s">
        <v>5520</v>
      </c>
      <c r="E643" s="757"/>
      <c r="F643" s="757"/>
      <c r="G643" s="757"/>
      <c r="H643" s="757"/>
      <c r="I643" s="757"/>
      <c r="J643" s="757"/>
      <c r="K643" s="757"/>
      <c r="L643" s="757"/>
      <c r="M643" s="757"/>
      <c r="N643" s="758"/>
      <c r="O643" s="839"/>
      <c r="P643" s="840"/>
      <c r="Q643" s="840"/>
      <c r="R643" s="841"/>
      <c r="S643" s="839"/>
      <c r="T643" s="840"/>
      <c r="U643" s="840"/>
      <c r="V643" s="841"/>
      <c r="W643" s="839"/>
      <c r="X643" s="840"/>
      <c r="Y643" s="840"/>
      <c r="Z643" s="841"/>
      <c r="AA643" s="839"/>
      <c r="AB643" s="840"/>
      <c r="AC643" s="840"/>
      <c r="AD643" s="841"/>
      <c r="AE643" s="95"/>
      <c r="AM643">
        <f t="shared" si="198"/>
        <v>0</v>
      </c>
      <c r="AN643">
        <f t="shared" si="199"/>
        <v>0</v>
      </c>
      <c r="AO643">
        <f t="shared" si="196"/>
        <v>0</v>
      </c>
      <c r="AP643">
        <f t="shared" si="197"/>
        <v>0</v>
      </c>
    </row>
    <row r="644" spans="1:42" s="31" customFormat="1" ht="15" customHeight="1">
      <c r="A644" s="25"/>
      <c r="B644" s="514"/>
      <c r="C644" s="55" t="s">
        <v>5032</v>
      </c>
      <c r="D644" s="817" t="s">
        <v>5521</v>
      </c>
      <c r="E644" s="757"/>
      <c r="F644" s="757"/>
      <c r="G644" s="757"/>
      <c r="H644" s="757"/>
      <c r="I644" s="757"/>
      <c r="J644" s="757"/>
      <c r="K644" s="757"/>
      <c r="L644" s="757"/>
      <c r="M644" s="757"/>
      <c r="N644" s="758"/>
      <c r="O644" s="839"/>
      <c r="P644" s="840"/>
      <c r="Q644" s="840"/>
      <c r="R644" s="841"/>
      <c r="S644" s="839"/>
      <c r="T644" s="840"/>
      <c r="U644" s="840"/>
      <c r="V644" s="841"/>
      <c r="W644" s="839"/>
      <c r="X644" s="840"/>
      <c r="Y644" s="840"/>
      <c r="Z644" s="841"/>
      <c r="AA644" s="839"/>
      <c r="AB644" s="840"/>
      <c r="AC644" s="840"/>
      <c r="AD644" s="841"/>
      <c r="AE644" s="95"/>
      <c r="AM644">
        <f t="shared" si="198"/>
        <v>0</v>
      </c>
      <c r="AN644">
        <f t="shared" si="199"/>
        <v>0</v>
      </c>
      <c r="AO644">
        <f t="shared" si="196"/>
        <v>0</v>
      </c>
      <c r="AP644">
        <f t="shared" si="197"/>
        <v>0</v>
      </c>
    </row>
    <row r="645" spans="1:42" s="31" customFormat="1" ht="15" customHeight="1">
      <c r="A645" s="25"/>
      <c r="B645" s="514"/>
      <c r="C645" s="55" t="s">
        <v>5033</v>
      </c>
      <c r="D645" s="817" t="s">
        <v>5522</v>
      </c>
      <c r="E645" s="757"/>
      <c r="F645" s="757"/>
      <c r="G645" s="757"/>
      <c r="H645" s="757"/>
      <c r="I645" s="757"/>
      <c r="J645" s="757"/>
      <c r="K645" s="757"/>
      <c r="L645" s="757"/>
      <c r="M645" s="757"/>
      <c r="N645" s="758"/>
      <c r="O645" s="839"/>
      <c r="P645" s="840"/>
      <c r="Q645" s="840"/>
      <c r="R645" s="841"/>
      <c r="S645" s="839"/>
      <c r="T645" s="840"/>
      <c r="U645" s="840"/>
      <c r="V645" s="841"/>
      <c r="W645" s="839"/>
      <c r="X645" s="840"/>
      <c r="Y645" s="840"/>
      <c r="Z645" s="841"/>
      <c r="AA645" s="839"/>
      <c r="AB645" s="840"/>
      <c r="AC645" s="840"/>
      <c r="AD645" s="841"/>
      <c r="AE645" s="95"/>
      <c r="AM645">
        <f t="shared" si="198"/>
        <v>0</v>
      </c>
      <c r="AN645">
        <f t="shared" si="199"/>
        <v>0</v>
      </c>
      <c r="AO645">
        <f t="shared" si="196"/>
        <v>0</v>
      </c>
      <c r="AP645">
        <f t="shared" si="197"/>
        <v>0</v>
      </c>
    </row>
    <row r="646" spans="1:42" s="31" customFormat="1" ht="15" customHeight="1">
      <c r="A646" s="25"/>
      <c r="B646" s="514"/>
      <c r="C646" s="55" t="s">
        <v>5034</v>
      </c>
      <c r="D646" s="817" t="s">
        <v>5523</v>
      </c>
      <c r="E646" s="757"/>
      <c r="F646" s="757"/>
      <c r="G646" s="757"/>
      <c r="H646" s="757"/>
      <c r="I646" s="757"/>
      <c r="J646" s="757"/>
      <c r="K646" s="757"/>
      <c r="L646" s="757"/>
      <c r="M646" s="757"/>
      <c r="N646" s="758"/>
      <c r="O646" s="839"/>
      <c r="P646" s="840"/>
      <c r="Q646" s="840"/>
      <c r="R646" s="841"/>
      <c r="S646" s="839"/>
      <c r="T646" s="840"/>
      <c r="U646" s="840"/>
      <c r="V646" s="841"/>
      <c r="W646" s="839"/>
      <c r="X646" s="840"/>
      <c r="Y646" s="840"/>
      <c r="Z646" s="841"/>
      <c r="AA646" s="839"/>
      <c r="AB646" s="840"/>
      <c r="AC646" s="840"/>
      <c r="AD646" s="841"/>
      <c r="AE646" s="95"/>
      <c r="AM646">
        <f t="shared" si="198"/>
        <v>0</v>
      </c>
      <c r="AN646">
        <f t="shared" si="199"/>
        <v>0</v>
      </c>
      <c r="AO646">
        <f t="shared" si="196"/>
        <v>0</v>
      </c>
      <c r="AP646">
        <f t="shared" si="197"/>
        <v>0</v>
      </c>
    </row>
    <row r="647" spans="1:42" s="31" customFormat="1" ht="15" customHeight="1">
      <c r="A647" s="25"/>
      <c r="B647" s="514"/>
      <c r="C647" s="55" t="s">
        <v>5035</v>
      </c>
      <c r="D647" s="817" t="s">
        <v>5106</v>
      </c>
      <c r="E647" s="757"/>
      <c r="F647" s="757"/>
      <c r="G647" s="757"/>
      <c r="H647" s="757"/>
      <c r="I647" s="757"/>
      <c r="J647" s="757"/>
      <c r="K647" s="757"/>
      <c r="L647" s="757"/>
      <c r="M647" s="757"/>
      <c r="N647" s="758"/>
      <c r="O647" s="839"/>
      <c r="P647" s="840"/>
      <c r="Q647" s="840"/>
      <c r="R647" s="841"/>
      <c r="S647" s="839"/>
      <c r="T647" s="840"/>
      <c r="U647" s="840"/>
      <c r="V647" s="841"/>
      <c r="W647" s="839"/>
      <c r="X647" s="840"/>
      <c r="Y647" s="840"/>
      <c r="Z647" s="841"/>
      <c r="AA647" s="839"/>
      <c r="AB647" s="840"/>
      <c r="AC647" s="840"/>
      <c r="AD647" s="841"/>
      <c r="AE647" s="95"/>
      <c r="AM647">
        <f t="shared" si="198"/>
        <v>0</v>
      </c>
      <c r="AN647">
        <f t="shared" si="199"/>
        <v>0</v>
      </c>
      <c r="AO647" s="634">
        <f>SUM(S647:AD647)</f>
        <v>0</v>
      </c>
      <c r="AP647">
        <f>IF(COUNTIF(O647:AD647,"NA")=4,0,IF(OR(AND(AM647=0,AN647&gt;0),AND(AM647="NS",AO647&gt;0), AND(AM647="NS", AN647=0,AO647=0)), 1, IF(OR(AND(AM647&gt;0,AN647&gt;1,AM647&gt;AO647), AND(AM647="NS",AN647=2), AND(AM647="NS",AO647=0,AN647&gt;0),AM647=AO647), 0, 1)))</f>
        <v>0</v>
      </c>
    </row>
    <row r="648" spans="1:42" s="31" customFormat="1" ht="15" customHeight="1">
      <c r="A648" s="25"/>
      <c r="B648" s="514"/>
      <c r="C648" s="516"/>
      <c r="D648" s="516"/>
      <c r="E648" s="516"/>
      <c r="F648" s="516"/>
      <c r="G648" s="516"/>
      <c r="H648" s="54"/>
      <c r="I648" s="54"/>
      <c r="J648" s="54"/>
      <c r="K648" s="54"/>
      <c r="L648" s="54"/>
      <c r="M648" s="54"/>
      <c r="N648" s="517" t="s">
        <v>5270</v>
      </c>
      <c r="O648" s="865">
        <f>IF(AND(SUM(O633:O647)=0,COUNTIF(O633:O647,"NS")&gt;0),"NS",IF(AND(SUM(O633:O647)=0,COUNTIF(O633:O647,0)&gt;0),0,IF(AND(SUM(O633:O647)=0,COUNTIF(O633:O647,"NA")&gt;0),"NA",SUM(O633:O647))))</f>
        <v>0</v>
      </c>
      <c r="P648" s="866"/>
      <c r="Q648" s="866"/>
      <c r="R648" s="867"/>
      <c r="S648" s="865">
        <f>IF(AND(SUM(S633:S647)=0,COUNTIF(S633:S647,"NS")&gt;0),"NS",IF(AND(SUM(S633:S647)=0,COUNTIF(S633:S647,0)&gt;0),0,IF(AND(SUM(S633:S647)=0,COUNTIF(S633:S647,"NA")&gt;0),"NA",SUM(S633:S647))))</f>
        <v>0</v>
      </c>
      <c r="T648" s="866"/>
      <c r="U648" s="866"/>
      <c r="V648" s="867"/>
      <c r="W648" s="865">
        <f>IF(AND(SUM(W633:W647)=0,COUNTIF(W633:W647,"NS")&gt;0),"NS",IF(AND(SUM(W633:W647)=0,COUNTIF(W633:W647,0)&gt;0),0,IF(AND(SUM(W633:W647)=0,COUNTIF(W633:W647,"NA")&gt;0),"NA",SUM(W633:W647))))</f>
        <v>0</v>
      </c>
      <c r="X648" s="866"/>
      <c r="Y648" s="866"/>
      <c r="Z648" s="867"/>
      <c r="AA648" s="865">
        <f>IF(AND(SUM(AA633:AA647)=0,COUNTIF(AA633:AA647,"NS")&gt;0),"NS",IF(AND(SUM(AA633:AA647)=0,COUNTIF(AA633:AA647,0)&gt;0),0,IF(AND(SUM(AA633:AA647)=0,COUNTIF(AA633:AA647,"NA")&gt;0),"NA",SUM(AA633:AA647))))</f>
        <v>0</v>
      </c>
      <c r="AB648" s="866"/>
      <c r="AC648" s="866"/>
      <c r="AD648" s="867"/>
      <c r="AE648" s="95"/>
      <c r="AP648" s="169">
        <f>SUM(AP633:AP647)</f>
        <v>0</v>
      </c>
    </row>
    <row r="649" spans="1:42" s="95" customFormat="1" ht="15" customHeight="1">
      <c r="AM649" t="s">
        <v>5248</v>
      </c>
      <c r="AN649" s="170">
        <f>SUM(AP648)</f>
        <v>0</v>
      </c>
    </row>
    <row r="650" spans="1:42" s="31" customFormat="1" ht="24" customHeight="1">
      <c r="A650" s="25"/>
      <c r="B650" s="42"/>
      <c r="C650" s="853" t="s">
        <v>5219</v>
      </c>
      <c r="D650" s="1094"/>
      <c r="E650" s="1094"/>
      <c r="F650" s="1094"/>
      <c r="G650" s="1094"/>
      <c r="H650" s="1094"/>
      <c r="I650" s="1094"/>
      <c r="J650" s="1094"/>
      <c r="K650" s="1094"/>
      <c r="L650" s="1094"/>
      <c r="M650" s="1094"/>
      <c r="N650" s="1094"/>
      <c r="O650" s="1094"/>
      <c r="P650" s="1094"/>
      <c r="Q650" s="1094"/>
      <c r="R650" s="1094"/>
      <c r="S650" s="1094"/>
      <c r="T650" s="1094"/>
      <c r="U650" s="1094"/>
      <c r="V650" s="1094"/>
      <c r="W650" s="1094"/>
      <c r="X650" s="1094"/>
      <c r="Y650" s="1094"/>
      <c r="Z650" s="1094"/>
      <c r="AA650" s="1094"/>
      <c r="AB650" s="1094"/>
      <c r="AC650" s="1094"/>
      <c r="AD650" s="1094"/>
      <c r="AE650" s="95"/>
    </row>
    <row r="651" spans="1:42" s="31" customFormat="1" ht="60" customHeight="1">
      <c r="A651" s="25"/>
      <c r="B651" s="42"/>
      <c r="C651" s="1067"/>
      <c r="D651" s="1000"/>
      <c r="E651" s="1000"/>
      <c r="F651" s="1000"/>
      <c r="G651" s="1000"/>
      <c r="H651" s="1000"/>
      <c r="I651" s="1000"/>
      <c r="J651" s="1000"/>
      <c r="K651" s="1000"/>
      <c r="L651" s="1000"/>
      <c r="M651" s="1000"/>
      <c r="N651" s="1000"/>
      <c r="O651" s="1000"/>
      <c r="P651" s="1000"/>
      <c r="Q651" s="1000"/>
      <c r="R651" s="1000"/>
      <c r="S651" s="1000"/>
      <c r="T651" s="1000"/>
      <c r="U651" s="1000"/>
      <c r="V651" s="1000"/>
      <c r="W651" s="1000"/>
      <c r="X651" s="1000"/>
      <c r="Y651" s="1000"/>
      <c r="Z651" s="1000"/>
      <c r="AA651" s="1000"/>
      <c r="AB651" s="1000"/>
      <c r="AC651" s="1000"/>
      <c r="AD651" s="1001"/>
      <c r="AE651" s="95"/>
    </row>
    <row r="652" spans="1:42" ht="15" customHeight="1">
      <c r="A652" s="25"/>
      <c r="B652" s="1060" t="str">
        <f>IF(AG633=0,"","Favor de ingresar toda la información requerida en la pregunta")</f>
        <v/>
      </c>
      <c r="C652" s="1060"/>
      <c r="D652" s="1060"/>
      <c r="E652" s="1060"/>
      <c r="F652" s="1060"/>
      <c r="G652" s="1060"/>
      <c r="H652" s="1060"/>
      <c r="I652" s="1060"/>
      <c r="J652" s="1060"/>
      <c r="K652" s="1060"/>
      <c r="L652" s="1060"/>
      <c r="M652" s="1060"/>
      <c r="N652" s="1060"/>
      <c r="O652" s="1060"/>
      <c r="P652" s="1060"/>
      <c r="Q652" s="1060"/>
      <c r="R652" s="1060"/>
      <c r="S652" s="1060"/>
      <c r="T652" s="1060"/>
      <c r="U652" s="1060"/>
      <c r="V652" s="1060"/>
      <c r="W652" s="1060"/>
      <c r="X652" s="1060"/>
      <c r="Y652" s="1060"/>
      <c r="Z652" s="1060"/>
      <c r="AA652" s="1060"/>
      <c r="AB652" s="1060"/>
      <c r="AC652" s="1060"/>
      <c r="AD652" s="1060"/>
      <c r="AE652" s="1060"/>
    </row>
    <row r="653" spans="1:42" ht="15" customHeight="1">
      <c r="A653" s="25"/>
      <c r="B653" s="888" t="str">
        <f>IF(SUM(COUNTIF(O633:AD647,"NS"))&lt;&gt;0,"Alerta: debido a que cuenta con registros NS, debe proporcionar una justificación en el area de comentarios al final de la pregunta","")</f>
        <v/>
      </c>
      <c r="C653" s="708"/>
      <c r="D653" s="708"/>
      <c r="E653" s="708"/>
      <c r="F653" s="708"/>
      <c r="G653" s="708"/>
      <c r="H653" s="708"/>
      <c r="I653" s="708"/>
      <c r="J653" s="708"/>
      <c r="K653" s="708"/>
      <c r="L653" s="708"/>
      <c r="M653" s="708"/>
      <c r="N653" s="708"/>
      <c r="O653" s="708"/>
      <c r="P653" s="708"/>
      <c r="Q653" s="708"/>
      <c r="R653" s="708"/>
      <c r="S653" s="708"/>
      <c r="T653" s="708"/>
      <c r="U653" s="708"/>
      <c r="V653" s="708"/>
      <c r="W653" s="708"/>
      <c r="X653" s="708"/>
      <c r="Y653" s="708"/>
      <c r="Z653" s="708"/>
      <c r="AA653" s="708"/>
      <c r="AB653" s="708"/>
      <c r="AC653" s="708"/>
      <c r="AD653" s="708"/>
      <c r="AE653" s="733"/>
    </row>
    <row r="654" spans="1:42" ht="15" customHeight="1">
      <c r="A654" s="25"/>
      <c r="B654" s="868" t="str">
        <f>IF(AN649&gt;0,"Favor de revisar la suma y consistencia de totales y/o subtotales por filas (numéricos y NS)","")</f>
        <v/>
      </c>
      <c r="C654" s="708"/>
      <c r="D654" s="708"/>
      <c r="E654" s="708"/>
      <c r="F654" s="708"/>
      <c r="G654" s="708"/>
      <c r="H654" s="708"/>
      <c r="I654" s="708"/>
      <c r="J654" s="708"/>
      <c r="K654" s="708"/>
      <c r="L654" s="708"/>
      <c r="M654" s="708"/>
      <c r="N654" s="708"/>
      <c r="O654" s="708"/>
      <c r="P654" s="708"/>
      <c r="Q654" s="708"/>
      <c r="R654" s="708"/>
      <c r="S654" s="708"/>
      <c r="T654" s="708"/>
      <c r="U654" s="708"/>
      <c r="V654" s="708"/>
      <c r="W654" s="708"/>
      <c r="X654" s="708"/>
      <c r="Y654" s="708"/>
      <c r="Z654" s="708"/>
      <c r="AA654" s="708"/>
      <c r="AB654" s="708"/>
      <c r="AC654" s="708"/>
      <c r="AD654" s="708"/>
      <c r="AE654" s="733"/>
    </row>
    <row r="655" spans="1:42" ht="15" customHeight="1">
      <c r="A655" s="25"/>
      <c r="B655" s="868" t="str">
        <f>IF(AH633&gt;0,"Revise la información capturada, ya que tiene datos ingresados en celdas que están sombreadas","")</f>
        <v/>
      </c>
      <c r="C655" s="868"/>
      <c r="D655" s="868"/>
      <c r="E655" s="868"/>
      <c r="F655" s="868"/>
      <c r="G655" s="868"/>
      <c r="H655" s="868"/>
      <c r="I655" s="868"/>
      <c r="J655" s="868"/>
      <c r="K655" s="868"/>
      <c r="L655" s="868"/>
      <c r="M655" s="868"/>
      <c r="N655" s="868"/>
      <c r="O655" s="868"/>
      <c r="P655" s="868"/>
      <c r="Q655" s="868"/>
      <c r="R655" s="868"/>
      <c r="S655" s="868"/>
      <c r="T655" s="868"/>
      <c r="U655" s="868"/>
      <c r="V655" s="868"/>
      <c r="W655" s="868"/>
      <c r="X655" s="868"/>
      <c r="Y655" s="868"/>
      <c r="Z655" s="868"/>
      <c r="AA655" s="868"/>
      <c r="AB655" s="868"/>
      <c r="AC655" s="868"/>
      <c r="AD655" s="868"/>
      <c r="AE655" s="868"/>
    </row>
    <row r="656" spans="1:42" ht="15" customHeight="1">
      <c r="A656" s="25"/>
      <c r="B656" s="845" t="str">
        <f>IF(AL634&gt;0,"Favor de revisar la instrucción 3 general de la subsección VI.2, debido a que no se cumplen con los criterios mencionados","")</f>
        <v/>
      </c>
      <c r="C656" s="845"/>
      <c r="D656" s="845"/>
      <c r="E656" s="845"/>
      <c r="F656" s="845"/>
      <c r="G656" s="845"/>
      <c r="H656" s="845"/>
      <c r="I656" s="845"/>
      <c r="J656" s="845"/>
      <c r="K656" s="845"/>
      <c r="L656" s="845"/>
      <c r="M656" s="845"/>
      <c r="N656" s="845"/>
      <c r="O656" s="845"/>
      <c r="P656" s="845"/>
      <c r="Q656" s="845"/>
      <c r="R656" s="845"/>
      <c r="S656" s="845"/>
      <c r="T656" s="845"/>
      <c r="U656" s="845"/>
      <c r="V656" s="845"/>
      <c r="W656" s="845"/>
      <c r="X656" s="845"/>
      <c r="Y656" s="845"/>
      <c r="Z656" s="845"/>
      <c r="AA656" s="845"/>
      <c r="AB656" s="845"/>
      <c r="AC656" s="845"/>
      <c r="AD656" s="845"/>
    </row>
    <row r="657" spans="1:42" ht="15" customHeight="1">
      <c r="A657" s="25"/>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row>
    <row r="658" spans="1:42" ht="24" customHeight="1">
      <c r="A658" s="25" t="s">
        <v>6634</v>
      </c>
      <c r="B658" s="880" t="s">
        <v>6635</v>
      </c>
      <c r="C658" s="708"/>
      <c r="D658" s="708"/>
      <c r="E658" s="708"/>
      <c r="F658" s="708"/>
      <c r="G658" s="708"/>
      <c r="H658" s="708"/>
      <c r="I658" s="708"/>
      <c r="J658" s="708"/>
      <c r="K658" s="708"/>
      <c r="L658" s="708"/>
      <c r="M658" s="708"/>
      <c r="N658" s="708"/>
      <c r="O658" s="708"/>
      <c r="P658" s="708"/>
      <c r="Q658" s="708"/>
      <c r="R658" s="708"/>
      <c r="S658" s="708"/>
      <c r="T658" s="708"/>
      <c r="U658" s="708"/>
      <c r="V658" s="708"/>
      <c r="W658" s="708"/>
      <c r="X658" s="708"/>
      <c r="Y658" s="708"/>
      <c r="Z658" s="708"/>
      <c r="AA658" s="708"/>
      <c r="AB658" s="708"/>
      <c r="AC658" s="708"/>
      <c r="AD658" s="708"/>
    </row>
    <row r="659" spans="1:42" ht="24" customHeight="1">
      <c r="A659" s="25"/>
      <c r="B659" s="27"/>
      <c r="C659" s="848" t="s">
        <v>6636</v>
      </c>
      <c r="D659" s="708"/>
      <c r="E659" s="708"/>
      <c r="F659" s="708"/>
      <c r="G659" s="708"/>
      <c r="H659" s="708"/>
      <c r="I659" s="708"/>
      <c r="J659" s="708"/>
      <c r="K659" s="708"/>
      <c r="L659" s="708"/>
      <c r="M659" s="708"/>
      <c r="N659" s="708"/>
      <c r="O659" s="708"/>
      <c r="P659" s="708"/>
      <c r="Q659" s="708"/>
      <c r="R659" s="708"/>
      <c r="S659" s="708"/>
      <c r="T659" s="708"/>
      <c r="U659" s="708"/>
      <c r="V659" s="708"/>
      <c r="W659" s="708"/>
      <c r="X659" s="708"/>
      <c r="Y659" s="708"/>
      <c r="Z659" s="708"/>
      <c r="AA659" s="708"/>
      <c r="AB659" s="708"/>
      <c r="AC659" s="708"/>
      <c r="AD659" s="708"/>
    </row>
    <row r="660" spans="1:42" ht="15" customHeight="1">
      <c r="A660" s="25"/>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row>
    <row r="661" spans="1:42" ht="24" customHeight="1">
      <c r="A661" s="25"/>
      <c r="B661" s="27"/>
      <c r="C661" s="723" t="s">
        <v>5547</v>
      </c>
      <c r="D661" s="859"/>
      <c r="E661" s="859"/>
      <c r="F661" s="859"/>
      <c r="G661" s="859"/>
      <c r="H661" s="859"/>
      <c r="I661" s="859"/>
      <c r="J661" s="859"/>
      <c r="K661" s="859"/>
      <c r="L661" s="859"/>
      <c r="M661" s="859"/>
      <c r="N661" s="860"/>
      <c r="O661" s="723" t="s">
        <v>6630</v>
      </c>
      <c r="P661" s="757"/>
      <c r="Q661" s="757"/>
      <c r="R661" s="757"/>
      <c r="S661" s="757"/>
      <c r="T661" s="757"/>
      <c r="U661" s="757"/>
      <c r="V661" s="757"/>
      <c r="W661" s="757"/>
      <c r="X661" s="757"/>
      <c r="Y661" s="757"/>
      <c r="Z661" s="757"/>
      <c r="AA661" s="757"/>
      <c r="AB661" s="757"/>
      <c r="AC661" s="757"/>
      <c r="AD661" s="758"/>
      <c r="AG661" s="31"/>
      <c r="AH661" s="31"/>
      <c r="AI661" s="1089" t="s">
        <v>6401</v>
      </c>
      <c r="AJ661" s="1089"/>
      <c r="AK661" s="1089"/>
      <c r="AL661" s="1089"/>
    </row>
    <row r="662" spans="1:42" ht="15" customHeight="1">
      <c r="A662" s="25"/>
      <c r="B662" s="27"/>
      <c r="C662" s="861"/>
      <c r="D662" s="782"/>
      <c r="E662" s="782"/>
      <c r="F662" s="782"/>
      <c r="G662" s="782"/>
      <c r="H662" s="782"/>
      <c r="I662" s="782"/>
      <c r="J662" s="782"/>
      <c r="K662" s="782"/>
      <c r="L662" s="782"/>
      <c r="M662" s="782"/>
      <c r="N662" s="783"/>
      <c r="O662" s="723" t="s">
        <v>5235</v>
      </c>
      <c r="P662" s="757"/>
      <c r="Q662" s="757"/>
      <c r="R662" s="758"/>
      <c r="S662" s="756" t="s">
        <v>5427</v>
      </c>
      <c r="T662" s="757"/>
      <c r="U662" s="757"/>
      <c r="V662" s="758"/>
      <c r="W662" s="756" t="s">
        <v>5428</v>
      </c>
      <c r="X662" s="757"/>
      <c r="Y662" s="757"/>
      <c r="Z662" s="758"/>
      <c r="AA662" s="756" t="s">
        <v>5106</v>
      </c>
      <c r="AB662" s="757"/>
      <c r="AC662" s="757"/>
      <c r="AD662" s="758"/>
      <c r="AG662" t="s">
        <v>5090</v>
      </c>
      <c r="AH662" s="52" t="s">
        <v>6049</v>
      </c>
      <c r="AI662" s="510" t="s">
        <v>5450</v>
      </c>
      <c r="AJ662" s="511" t="s">
        <v>5451</v>
      </c>
      <c r="AK662" s="512" t="s">
        <v>5452</v>
      </c>
      <c r="AL662" s="513" t="s">
        <v>6402</v>
      </c>
      <c r="AM662" t="s">
        <v>5240</v>
      </c>
      <c r="AN662" t="s">
        <v>5241</v>
      </c>
      <c r="AO662" t="s">
        <v>5242</v>
      </c>
      <c r="AP662" t="s">
        <v>5243</v>
      </c>
    </row>
    <row r="663" spans="1:42" ht="15" customHeight="1">
      <c r="A663" s="25"/>
      <c r="B663" s="27"/>
      <c r="C663" s="55" t="s">
        <v>5012</v>
      </c>
      <c r="D663" s="817" t="s">
        <v>5351</v>
      </c>
      <c r="E663" s="757"/>
      <c r="F663" s="757"/>
      <c r="G663" s="757"/>
      <c r="H663" s="757"/>
      <c r="I663" s="757"/>
      <c r="J663" s="757"/>
      <c r="K663" s="757"/>
      <c r="L663" s="757"/>
      <c r="M663" s="757"/>
      <c r="N663" s="758"/>
      <c r="O663" s="839"/>
      <c r="P663" s="840"/>
      <c r="Q663" s="840"/>
      <c r="R663" s="841"/>
      <c r="S663" s="839"/>
      <c r="T663" s="840"/>
      <c r="U663" s="840"/>
      <c r="V663" s="841"/>
      <c r="W663" s="839"/>
      <c r="X663" s="840"/>
      <c r="Y663" s="840"/>
      <c r="Z663" s="841"/>
      <c r="AA663" s="839"/>
      <c r="AB663" s="840"/>
      <c r="AC663" s="840"/>
      <c r="AD663" s="841"/>
      <c r="AG663" s="443">
        <f>IF(AND($O$618&gt;0,$O$618&lt;&gt;"NS",$O$618&lt;&gt;"NA"),IF(COUNTA(O663:AD671)=36,0,1),0)</f>
        <v>0</v>
      </c>
      <c r="AH663" s="465">
        <f>IF(OR($O$618=0,$O$618="NS",$O$618="NA"),IF(COUNTA(O663:AD671)=0,0,1),0)</f>
        <v>0</v>
      </c>
      <c r="AI663">
        <f>IF(AND(O672="NS",$O$618="NS"),0,IF(AND(O672="NA",$O$618="NA"),0,IF(O672=$O$618,0,1)))</f>
        <v>0</v>
      </c>
      <c r="AJ663">
        <f>IF(AND(S672="NS",$S$618="NS"),0,IF(AND(S672="NA",$S$618="NA"),0,IF(S672=$S$618,0,1)))</f>
        <v>0</v>
      </c>
      <c r="AK663">
        <f>IF(AND(W672="NS",$W$618="NS"),0,IF(AND(W672="NA",$W$618="NA"),0,IF(W672=$W$618,0,1)))</f>
        <v>0</v>
      </c>
      <c r="AL663">
        <f>IF(AND(AA672="NS",$AA$618="NS"),0,IF(AND(AA672="NA",$AA$618="NA"),0,IF(AA672=$AA$618,0,1)))</f>
        <v>0</v>
      </c>
      <c r="AM663" s="634">
        <f>O663</f>
        <v>0</v>
      </c>
      <c r="AN663">
        <f>COUNTIF(S663:AD663,"NS")</f>
        <v>0</v>
      </c>
      <c r="AO663">
        <f t="shared" ref="AO663:AO670" si="200">SUM(S663:AD663)</f>
        <v>0</v>
      </c>
      <c r="AP663">
        <f t="shared" ref="AP663:AP670" si="201">IF(COUNTIF(O663:AD663,"NA")=4,0,IF(OR(AND(AM663=0,AN663&gt;0),AND(AM663="NS",AO663&gt;0), AND(AM663="NS", AN663=0,AO663=0)), 1, IF(OR(AND(AM663&gt;0,AN663&gt;1,AM663&gt;AO663), AND(AM663="NS",AN663=2), AND(AM663="NS",AO663=0,AN663&gt;0),AM663=AO663), 0, 1)))</f>
        <v>0</v>
      </c>
    </row>
    <row r="664" spans="1:42" ht="15" customHeight="1">
      <c r="A664" s="25"/>
      <c r="B664" s="27"/>
      <c r="C664" s="55" t="s">
        <v>5014</v>
      </c>
      <c r="D664" s="817" t="s">
        <v>5354</v>
      </c>
      <c r="E664" s="757"/>
      <c r="F664" s="757"/>
      <c r="G664" s="757"/>
      <c r="H664" s="757"/>
      <c r="I664" s="757"/>
      <c r="J664" s="757"/>
      <c r="K664" s="757"/>
      <c r="L664" s="757"/>
      <c r="M664" s="757"/>
      <c r="N664" s="758"/>
      <c r="O664" s="839"/>
      <c r="P664" s="840"/>
      <c r="Q664" s="840"/>
      <c r="R664" s="841"/>
      <c r="S664" s="839"/>
      <c r="T664" s="840"/>
      <c r="U664" s="840"/>
      <c r="V664" s="841"/>
      <c r="W664" s="839"/>
      <c r="X664" s="840"/>
      <c r="Y664" s="840"/>
      <c r="Z664" s="841"/>
      <c r="AA664" s="839"/>
      <c r="AB664" s="840"/>
      <c r="AC664" s="840"/>
      <c r="AD664" s="841"/>
      <c r="AG664" s="27"/>
      <c r="AH664" s="27"/>
      <c r="AI664" s="31"/>
      <c r="AJ664" s="31"/>
      <c r="AK664" s="31"/>
      <c r="AL664" s="515">
        <f>SUM(AI663:AL663)</f>
        <v>0</v>
      </c>
      <c r="AM664">
        <f t="shared" ref="AM664:AM671" si="202">O664</f>
        <v>0</v>
      </c>
      <c r="AN664">
        <f t="shared" ref="AN664:AN671" si="203">COUNTIF(S664:AD664,"NS")</f>
        <v>0</v>
      </c>
      <c r="AO664">
        <f t="shared" si="200"/>
        <v>0</v>
      </c>
      <c r="AP664">
        <f t="shared" si="201"/>
        <v>0</v>
      </c>
    </row>
    <row r="665" spans="1:42" ht="15" customHeight="1">
      <c r="A665" s="25"/>
      <c r="B665" s="27"/>
      <c r="C665" s="55" t="s">
        <v>5016</v>
      </c>
      <c r="D665" s="817" t="s">
        <v>5357</v>
      </c>
      <c r="E665" s="757"/>
      <c r="F665" s="757"/>
      <c r="G665" s="757"/>
      <c r="H665" s="757"/>
      <c r="I665" s="757"/>
      <c r="J665" s="757"/>
      <c r="K665" s="757"/>
      <c r="L665" s="757"/>
      <c r="M665" s="757"/>
      <c r="N665" s="758"/>
      <c r="O665" s="839"/>
      <c r="P665" s="840"/>
      <c r="Q665" s="840"/>
      <c r="R665" s="841"/>
      <c r="S665" s="839"/>
      <c r="T665" s="840"/>
      <c r="U665" s="840"/>
      <c r="V665" s="841"/>
      <c r="W665" s="839"/>
      <c r="X665" s="840"/>
      <c r="Y665" s="840"/>
      <c r="Z665" s="841"/>
      <c r="AA665" s="839"/>
      <c r="AB665" s="840"/>
      <c r="AC665" s="840"/>
      <c r="AD665" s="841"/>
      <c r="AM665">
        <f t="shared" si="202"/>
        <v>0</v>
      </c>
      <c r="AN665">
        <f t="shared" si="203"/>
        <v>0</v>
      </c>
      <c r="AO665">
        <f t="shared" si="200"/>
        <v>0</v>
      </c>
      <c r="AP665">
        <f t="shared" si="201"/>
        <v>0</v>
      </c>
    </row>
    <row r="666" spans="1:42" ht="15" customHeight="1">
      <c r="A666" s="25"/>
      <c r="B666" s="27"/>
      <c r="C666" s="55" t="s">
        <v>5018</v>
      </c>
      <c r="D666" s="817" t="s">
        <v>5360</v>
      </c>
      <c r="E666" s="757"/>
      <c r="F666" s="757"/>
      <c r="G666" s="757"/>
      <c r="H666" s="757"/>
      <c r="I666" s="757"/>
      <c r="J666" s="757"/>
      <c r="K666" s="757"/>
      <c r="L666" s="757"/>
      <c r="M666" s="757"/>
      <c r="N666" s="758"/>
      <c r="O666" s="839"/>
      <c r="P666" s="840"/>
      <c r="Q666" s="840"/>
      <c r="R666" s="841"/>
      <c r="S666" s="839"/>
      <c r="T666" s="840"/>
      <c r="U666" s="840"/>
      <c r="V666" s="841"/>
      <c r="W666" s="839"/>
      <c r="X666" s="840"/>
      <c r="Y666" s="840"/>
      <c r="Z666" s="841"/>
      <c r="AA666" s="839"/>
      <c r="AB666" s="840"/>
      <c r="AC666" s="840"/>
      <c r="AD666" s="841"/>
      <c r="AM666">
        <f t="shared" si="202"/>
        <v>0</v>
      </c>
      <c r="AN666">
        <f t="shared" si="203"/>
        <v>0</v>
      </c>
      <c r="AO666">
        <f t="shared" si="200"/>
        <v>0</v>
      </c>
      <c r="AP666">
        <f t="shared" si="201"/>
        <v>0</v>
      </c>
    </row>
    <row r="667" spans="1:42" ht="15" customHeight="1">
      <c r="A667" s="25"/>
      <c r="B667" s="27"/>
      <c r="C667" s="55" t="s">
        <v>5020</v>
      </c>
      <c r="D667" s="817" t="s">
        <v>5363</v>
      </c>
      <c r="E667" s="757"/>
      <c r="F667" s="757"/>
      <c r="G667" s="757"/>
      <c r="H667" s="757"/>
      <c r="I667" s="757"/>
      <c r="J667" s="757"/>
      <c r="K667" s="757"/>
      <c r="L667" s="757"/>
      <c r="M667" s="757"/>
      <c r="N667" s="758"/>
      <c r="O667" s="839"/>
      <c r="P667" s="840"/>
      <c r="Q667" s="840"/>
      <c r="R667" s="841"/>
      <c r="S667" s="839"/>
      <c r="T667" s="840"/>
      <c r="U667" s="840"/>
      <c r="V667" s="841"/>
      <c r="W667" s="839"/>
      <c r="X667" s="840"/>
      <c r="Y667" s="840"/>
      <c r="Z667" s="841"/>
      <c r="AA667" s="839"/>
      <c r="AB667" s="840"/>
      <c r="AC667" s="840"/>
      <c r="AD667" s="841"/>
      <c r="AM667">
        <f t="shared" si="202"/>
        <v>0</v>
      </c>
      <c r="AN667">
        <f t="shared" si="203"/>
        <v>0</v>
      </c>
      <c r="AO667">
        <f t="shared" si="200"/>
        <v>0</v>
      </c>
      <c r="AP667">
        <f t="shared" si="201"/>
        <v>0</v>
      </c>
    </row>
    <row r="668" spans="1:42" ht="15" customHeight="1">
      <c r="A668" s="25"/>
      <c r="B668" s="27"/>
      <c r="C668" s="55" t="s">
        <v>5022</v>
      </c>
      <c r="D668" s="817" t="s">
        <v>5366</v>
      </c>
      <c r="E668" s="757"/>
      <c r="F668" s="757"/>
      <c r="G668" s="757"/>
      <c r="H668" s="757"/>
      <c r="I668" s="757"/>
      <c r="J668" s="757"/>
      <c r="K668" s="757"/>
      <c r="L668" s="757"/>
      <c r="M668" s="757"/>
      <c r="N668" s="758"/>
      <c r="O668" s="839"/>
      <c r="P668" s="840"/>
      <c r="Q668" s="840"/>
      <c r="R668" s="841"/>
      <c r="S668" s="839"/>
      <c r="T668" s="840"/>
      <c r="U668" s="840"/>
      <c r="V668" s="841"/>
      <c r="W668" s="839"/>
      <c r="X668" s="840"/>
      <c r="Y668" s="840"/>
      <c r="Z668" s="841"/>
      <c r="AA668" s="839"/>
      <c r="AB668" s="840"/>
      <c r="AC668" s="840"/>
      <c r="AD668" s="841"/>
      <c r="AM668">
        <f t="shared" si="202"/>
        <v>0</v>
      </c>
      <c r="AN668">
        <f t="shared" si="203"/>
        <v>0</v>
      </c>
      <c r="AO668">
        <f t="shared" si="200"/>
        <v>0</v>
      </c>
      <c r="AP668">
        <f t="shared" si="201"/>
        <v>0</v>
      </c>
    </row>
    <row r="669" spans="1:42" ht="15" customHeight="1">
      <c r="A669" s="25"/>
      <c r="B669" s="27"/>
      <c r="C669" s="55" t="s">
        <v>5024</v>
      </c>
      <c r="D669" s="817" t="s">
        <v>5368</v>
      </c>
      <c r="E669" s="757"/>
      <c r="F669" s="757"/>
      <c r="G669" s="757"/>
      <c r="H669" s="757"/>
      <c r="I669" s="757"/>
      <c r="J669" s="757"/>
      <c r="K669" s="757"/>
      <c r="L669" s="757"/>
      <c r="M669" s="757"/>
      <c r="N669" s="758"/>
      <c r="O669" s="839"/>
      <c r="P669" s="840"/>
      <c r="Q669" s="840"/>
      <c r="R669" s="841"/>
      <c r="S669" s="839"/>
      <c r="T669" s="840"/>
      <c r="U669" s="840"/>
      <c r="V669" s="841"/>
      <c r="W669" s="839"/>
      <c r="X669" s="840"/>
      <c r="Y669" s="840"/>
      <c r="Z669" s="841"/>
      <c r="AA669" s="839"/>
      <c r="AB669" s="840"/>
      <c r="AC669" s="840"/>
      <c r="AD669" s="841"/>
      <c r="AM669">
        <f t="shared" si="202"/>
        <v>0</v>
      </c>
      <c r="AN669">
        <f t="shared" si="203"/>
        <v>0</v>
      </c>
      <c r="AO669">
        <f t="shared" si="200"/>
        <v>0</v>
      </c>
      <c r="AP669">
        <f t="shared" si="201"/>
        <v>0</v>
      </c>
    </row>
    <row r="670" spans="1:42" ht="15" customHeight="1">
      <c r="A670" s="25"/>
      <c r="B670" s="27"/>
      <c r="C670" s="55" t="s">
        <v>5026</v>
      </c>
      <c r="D670" s="817" t="s">
        <v>5371</v>
      </c>
      <c r="E670" s="757"/>
      <c r="F670" s="757"/>
      <c r="G670" s="757"/>
      <c r="H670" s="757"/>
      <c r="I670" s="757"/>
      <c r="J670" s="757"/>
      <c r="K670" s="757"/>
      <c r="L670" s="757"/>
      <c r="M670" s="757"/>
      <c r="N670" s="758"/>
      <c r="O670" s="839"/>
      <c r="P670" s="840"/>
      <c r="Q670" s="840"/>
      <c r="R670" s="841"/>
      <c r="S670" s="839"/>
      <c r="T670" s="840"/>
      <c r="U670" s="840"/>
      <c r="V670" s="841"/>
      <c r="W670" s="839"/>
      <c r="X670" s="840"/>
      <c r="Y670" s="840"/>
      <c r="Z670" s="841"/>
      <c r="AA670" s="839"/>
      <c r="AB670" s="840"/>
      <c r="AC670" s="840"/>
      <c r="AD670" s="841"/>
      <c r="AM670">
        <f t="shared" si="202"/>
        <v>0</v>
      </c>
      <c r="AN670">
        <f t="shared" si="203"/>
        <v>0</v>
      </c>
      <c r="AO670">
        <f t="shared" si="200"/>
        <v>0</v>
      </c>
      <c r="AP670">
        <f t="shared" si="201"/>
        <v>0</v>
      </c>
    </row>
    <row r="671" spans="1:42" ht="15" customHeight="1">
      <c r="A671" s="25"/>
      <c r="B671" s="27"/>
      <c r="C671" s="55" t="s">
        <v>5028</v>
      </c>
      <c r="D671" s="817" t="s">
        <v>5106</v>
      </c>
      <c r="E671" s="757"/>
      <c r="F671" s="757"/>
      <c r="G671" s="757"/>
      <c r="H671" s="757"/>
      <c r="I671" s="757"/>
      <c r="J671" s="757"/>
      <c r="K671" s="757"/>
      <c r="L671" s="757"/>
      <c r="M671" s="757"/>
      <c r="N671" s="758"/>
      <c r="O671" s="839"/>
      <c r="P671" s="840"/>
      <c r="Q671" s="840"/>
      <c r="R671" s="841"/>
      <c r="S671" s="839"/>
      <c r="T671" s="840"/>
      <c r="U671" s="840"/>
      <c r="V671" s="841"/>
      <c r="W671" s="839"/>
      <c r="X671" s="840"/>
      <c r="Y671" s="840"/>
      <c r="Z671" s="841"/>
      <c r="AA671" s="839"/>
      <c r="AB671" s="840"/>
      <c r="AC671" s="840"/>
      <c r="AD671" s="841"/>
      <c r="AM671">
        <f t="shared" si="202"/>
        <v>0</v>
      </c>
      <c r="AN671">
        <f t="shared" si="203"/>
        <v>0</v>
      </c>
      <c r="AO671" s="634">
        <f>SUM(S671:AD671)</f>
        <v>0</v>
      </c>
      <c r="AP671">
        <f>IF(COUNTIF(O671:AD671,"NA")=4,0,IF(OR(AND(AM671=0,AN671&gt;0),AND(AM671="NS",AO671&gt;0), AND(AM671="NS", AN671=0,AO671=0)), 1, IF(OR(AND(AM671&gt;0,AN671&gt;1,AM671&gt;AO671), AND(AM671="NS",AN671=2), AND(AM671="NS",AO671=0,AN671&gt;0),AM671=AO671), 0, 1)))</f>
        <v>0</v>
      </c>
    </row>
    <row r="672" spans="1:42" ht="15" customHeight="1">
      <c r="A672" s="25"/>
      <c r="B672" s="27"/>
      <c r="C672" s="514"/>
      <c r="D672" s="516"/>
      <c r="E672" s="516"/>
      <c r="F672" s="516"/>
      <c r="G672" s="516"/>
      <c r="H672" s="516"/>
      <c r="I672" s="516"/>
      <c r="J672" s="508"/>
      <c r="K672" s="508"/>
      <c r="L672" s="65"/>
      <c r="M672" s="508"/>
      <c r="N672" s="65" t="s">
        <v>5270</v>
      </c>
      <c r="O672" s="865">
        <f>IF(AND(SUM(O663:O671)=0,COUNTIF(O663:O671,"NS")&gt;0),"NS",IF(AND(SUM(O663:O671)=0,COUNTIF(O663:O671,0)&gt;0),0,IF(AND(SUM(O663:O671)=0,COUNTIF(O663:O671,"NA")&gt;0),"NA",SUM(O663:O671))))</f>
        <v>0</v>
      </c>
      <c r="P672" s="866"/>
      <c r="Q672" s="866"/>
      <c r="R672" s="867"/>
      <c r="S672" s="865">
        <f>IF(AND(SUM(S663:S671)=0,COUNTIF(S663:S671,"NS")&gt;0),"NS",IF(AND(SUM(S663:S671)=0,COUNTIF(S663:S671,0)&gt;0),0,IF(AND(SUM(S663:S671)=0,COUNTIF(S663:S671,"NA")&gt;0),"NA",SUM(S663:S671))))</f>
        <v>0</v>
      </c>
      <c r="T672" s="866"/>
      <c r="U672" s="866"/>
      <c r="V672" s="867"/>
      <c r="W672" s="865">
        <f>IF(AND(SUM(W663:W671)=0,COUNTIF(W663:W671,"NS")&gt;0),"NS",IF(AND(SUM(W663:W671)=0,COUNTIF(W663:W671,0)&gt;0),0,IF(AND(SUM(W663:W671)=0,COUNTIF(W663:W671,"NA")&gt;0),"NA",SUM(W663:W671))))</f>
        <v>0</v>
      </c>
      <c r="X672" s="866"/>
      <c r="Y672" s="866"/>
      <c r="Z672" s="867"/>
      <c r="AA672" s="865">
        <f>IF(AND(SUM(AA663:AA671)=0,COUNTIF(AA663:AA671,"NS")&gt;0),"NS",IF(AND(SUM(AA663:AA671)=0,COUNTIF(AA663:AA671,0)&gt;0),0,IF(AND(SUM(AA663:AA671)=0,COUNTIF(AA663:AA671,"NA")&gt;0),"NA",SUM(AA663:AA671))))</f>
        <v>0</v>
      </c>
      <c r="AB672" s="866"/>
      <c r="AC672" s="866"/>
      <c r="AD672" s="867"/>
      <c r="AP672" s="169">
        <f>SUM(AP663:AP671)</f>
        <v>0</v>
      </c>
    </row>
    <row r="673" spans="1:42" ht="15" customHeight="1">
      <c r="A673" s="25"/>
      <c r="B673" s="27"/>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c r="AA673" s="95"/>
      <c r="AB673" s="95"/>
      <c r="AC673" s="95"/>
      <c r="AD673" s="95"/>
      <c r="AM673" t="s">
        <v>5248</v>
      </c>
      <c r="AN673" s="170">
        <f>SUM(AP672)</f>
        <v>0</v>
      </c>
    </row>
    <row r="674" spans="1:42" ht="24" customHeight="1">
      <c r="A674" s="25"/>
      <c r="B674" s="27"/>
      <c r="C674" s="853" t="s">
        <v>5219</v>
      </c>
      <c r="D674" s="708"/>
      <c r="E674" s="708"/>
      <c r="F674" s="708"/>
      <c r="G674" s="708"/>
      <c r="H674" s="708"/>
      <c r="I674" s="708"/>
      <c r="J674" s="708"/>
      <c r="K674" s="708"/>
      <c r="L674" s="708"/>
      <c r="M674" s="708"/>
      <c r="N674" s="708"/>
      <c r="O674" s="708"/>
      <c r="P674" s="708"/>
      <c r="Q674" s="708"/>
      <c r="R674" s="708"/>
      <c r="S674" s="708"/>
      <c r="T674" s="708"/>
      <c r="U674" s="708"/>
      <c r="V674" s="708"/>
      <c r="W674" s="708"/>
      <c r="X674" s="708"/>
      <c r="Y674" s="708"/>
      <c r="Z674" s="708"/>
      <c r="AA674" s="708"/>
      <c r="AB674" s="708"/>
      <c r="AC674" s="708"/>
      <c r="AD674" s="708"/>
    </row>
    <row r="675" spans="1:42" ht="60" customHeight="1">
      <c r="A675" s="25"/>
      <c r="B675" s="27"/>
      <c r="C675" s="1067"/>
      <c r="D675" s="1000"/>
      <c r="E675" s="1000"/>
      <c r="F675" s="1000"/>
      <c r="G675" s="1000"/>
      <c r="H675" s="1000"/>
      <c r="I675" s="1000"/>
      <c r="J675" s="1000"/>
      <c r="K675" s="1000"/>
      <c r="L675" s="1000"/>
      <c r="M675" s="1000"/>
      <c r="N675" s="1000"/>
      <c r="O675" s="1000"/>
      <c r="P675" s="1000"/>
      <c r="Q675" s="1000"/>
      <c r="R675" s="1000"/>
      <c r="S675" s="1000"/>
      <c r="T675" s="1000"/>
      <c r="U675" s="1000"/>
      <c r="V675" s="1000"/>
      <c r="W675" s="1000"/>
      <c r="X675" s="1000"/>
      <c r="Y675" s="1000"/>
      <c r="Z675" s="1000"/>
      <c r="AA675" s="1000"/>
      <c r="AB675" s="1000"/>
      <c r="AC675" s="1000"/>
      <c r="AD675" s="1001"/>
    </row>
    <row r="676" spans="1:42" ht="15" customHeight="1">
      <c r="A676" s="25"/>
      <c r="B676" s="1060" t="str">
        <f>IF(AG663=0,"","Favor de ingresar toda la información requerida en la pregunta")</f>
        <v/>
      </c>
      <c r="C676" s="1060"/>
      <c r="D676" s="1060"/>
      <c r="E676" s="1060"/>
      <c r="F676" s="1060"/>
      <c r="G676" s="1060"/>
      <c r="H676" s="1060"/>
      <c r="I676" s="1060"/>
      <c r="J676" s="1060"/>
      <c r="K676" s="1060"/>
      <c r="L676" s="1060"/>
      <c r="M676" s="1060"/>
      <c r="N676" s="1060"/>
      <c r="O676" s="1060"/>
      <c r="P676" s="1060"/>
      <c r="Q676" s="1060"/>
      <c r="R676" s="1060"/>
      <c r="S676" s="1060"/>
      <c r="T676" s="1060"/>
      <c r="U676" s="1060"/>
      <c r="V676" s="1060"/>
      <c r="W676" s="1060"/>
      <c r="X676" s="1060"/>
      <c r="Y676" s="1060"/>
      <c r="Z676" s="1060"/>
      <c r="AA676" s="1060"/>
      <c r="AB676" s="1060"/>
      <c r="AC676" s="1060"/>
      <c r="AD676" s="1060"/>
      <c r="AE676" s="1060"/>
    </row>
    <row r="677" spans="1:42" ht="15" customHeight="1">
      <c r="A677" s="25"/>
      <c r="B677" s="888" t="str">
        <f>IF(SUM(COUNTIF(O663:AD671,"NS"))&lt;&gt;0,"Alerta: debido a que cuenta con registros NS, debe proporcionar una justificación en el area de comentarios al final de la pregunta","")</f>
        <v/>
      </c>
      <c r="C677" s="708"/>
      <c r="D677" s="708"/>
      <c r="E677" s="708"/>
      <c r="F677" s="708"/>
      <c r="G677" s="708"/>
      <c r="H677" s="708"/>
      <c r="I677" s="708"/>
      <c r="J677" s="708"/>
      <c r="K677" s="708"/>
      <c r="L677" s="708"/>
      <c r="M677" s="708"/>
      <c r="N677" s="708"/>
      <c r="O677" s="708"/>
      <c r="P677" s="708"/>
      <c r="Q677" s="708"/>
      <c r="R677" s="708"/>
      <c r="S677" s="708"/>
      <c r="T677" s="708"/>
      <c r="U677" s="708"/>
      <c r="V677" s="708"/>
      <c r="W677" s="708"/>
      <c r="X677" s="708"/>
      <c r="Y677" s="708"/>
      <c r="Z677" s="708"/>
      <c r="AA677" s="708"/>
      <c r="AB677" s="708"/>
      <c r="AC677" s="708"/>
      <c r="AD677" s="708"/>
      <c r="AE677" s="733"/>
    </row>
    <row r="678" spans="1:42" ht="15" customHeight="1">
      <c r="A678" s="25"/>
      <c r="B678" s="868" t="str">
        <f>IF(AN673&gt;0,"Favor de revisar la suma y consistencia de totales y/o subtotales por filas (numéricos y NS)","")</f>
        <v/>
      </c>
      <c r="C678" s="708"/>
      <c r="D678" s="708"/>
      <c r="E678" s="708"/>
      <c r="F678" s="708"/>
      <c r="G678" s="708"/>
      <c r="H678" s="708"/>
      <c r="I678" s="708"/>
      <c r="J678" s="708"/>
      <c r="K678" s="708"/>
      <c r="L678" s="708"/>
      <c r="M678" s="708"/>
      <c r="N678" s="708"/>
      <c r="O678" s="708"/>
      <c r="P678" s="708"/>
      <c r="Q678" s="708"/>
      <c r="R678" s="708"/>
      <c r="S678" s="708"/>
      <c r="T678" s="708"/>
      <c r="U678" s="708"/>
      <c r="V678" s="708"/>
      <c r="W678" s="708"/>
      <c r="X678" s="708"/>
      <c r="Y678" s="708"/>
      <c r="Z678" s="708"/>
      <c r="AA678" s="708"/>
      <c r="AB678" s="708"/>
      <c r="AC678" s="708"/>
      <c r="AD678" s="708"/>
      <c r="AE678" s="733"/>
    </row>
    <row r="679" spans="1:42" ht="15" customHeight="1">
      <c r="A679" s="25"/>
      <c r="B679" s="868" t="str">
        <f>IF(AH663&gt;0,"Revise la información capturada, ya que tiene datos ingresados en celdas que están sombreadas","")</f>
        <v/>
      </c>
      <c r="C679" s="868"/>
      <c r="D679" s="868"/>
      <c r="E679" s="868"/>
      <c r="F679" s="868"/>
      <c r="G679" s="868"/>
      <c r="H679" s="868"/>
      <c r="I679" s="868"/>
      <c r="J679" s="868"/>
      <c r="K679" s="868"/>
      <c r="L679" s="868"/>
      <c r="M679" s="868"/>
      <c r="N679" s="868"/>
      <c r="O679" s="868"/>
      <c r="P679" s="868"/>
      <c r="Q679" s="868"/>
      <c r="R679" s="868"/>
      <c r="S679" s="868"/>
      <c r="T679" s="868"/>
      <c r="U679" s="868"/>
      <c r="V679" s="868"/>
      <c r="W679" s="868"/>
      <c r="X679" s="868"/>
      <c r="Y679" s="868"/>
      <c r="Z679" s="868"/>
      <c r="AA679" s="868"/>
      <c r="AB679" s="868"/>
      <c r="AC679" s="868"/>
      <c r="AD679" s="868"/>
      <c r="AE679" s="868"/>
    </row>
    <row r="680" spans="1:42" ht="15" customHeight="1">
      <c r="A680" s="25"/>
      <c r="B680" s="845" t="str">
        <f>IF(AL664&gt;0,"Favor de revisar la instrucción 3 general de la subsección VI.2, debido a que no se cumplen con los criterios mencionados","")</f>
        <v/>
      </c>
      <c r="C680" s="845"/>
      <c r="D680" s="845"/>
      <c r="E680" s="845"/>
      <c r="F680" s="845"/>
      <c r="G680" s="845"/>
      <c r="H680" s="845"/>
      <c r="I680" s="845"/>
      <c r="J680" s="845"/>
      <c r="K680" s="845"/>
      <c r="L680" s="845"/>
      <c r="M680" s="845"/>
      <c r="N680" s="845"/>
      <c r="O680" s="845"/>
      <c r="P680" s="845"/>
      <c r="Q680" s="845"/>
      <c r="R680" s="845"/>
      <c r="S680" s="845"/>
      <c r="T680" s="845"/>
      <c r="U680" s="845"/>
      <c r="V680" s="845"/>
      <c r="W680" s="845"/>
      <c r="X680" s="845"/>
      <c r="Y680" s="845"/>
      <c r="Z680" s="845"/>
      <c r="AA680" s="845"/>
      <c r="AB680" s="845"/>
      <c r="AC680" s="845"/>
      <c r="AD680" s="845"/>
    </row>
    <row r="681" spans="1:42" ht="15" customHeight="1">
      <c r="A681" s="25"/>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row>
    <row r="682" spans="1:42" s="31" customFormat="1" ht="24" customHeight="1">
      <c r="A682" s="25" t="s">
        <v>6637</v>
      </c>
      <c r="B682" s="880" t="s">
        <v>6638</v>
      </c>
      <c r="C682" s="1094"/>
      <c r="D682" s="1094"/>
      <c r="E682" s="1094"/>
      <c r="F682" s="1094"/>
      <c r="G682" s="1094"/>
      <c r="H682" s="1094"/>
      <c r="I682" s="1094"/>
      <c r="J682" s="1094"/>
      <c r="K682" s="1094"/>
      <c r="L682" s="1094"/>
      <c r="M682" s="1094"/>
      <c r="N682" s="1094"/>
      <c r="O682" s="1094"/>
      <c r="P682" s="1094"/>
      <c r="Q682" s="1094"/>
      <c r="R682" s="1094"/>
      <c r="S682" s="1094"/>
      <c r="T682" s="1094"/>
      <c r="U682" s="1094"/>
      <c r="V682" s="1094"/>
      <c r="W682" s="1094"/>
      <c r="X682" s="1094"/>
      <c r="Y682" s="1094"/>
      <c r="Z682" s="1094"/>
      <c r="AA682" s="1094"/>
      <c r="AB682" s="1094"/>
      <c r="AC682" s="1094"/>
      <c r="AD682" s="1094"/>
      <c r="AE682" s="95"/>
    </row>
    <row r="683" spans="1:42" s="95" customFormat="1" ht="15" customHeight="1"/>
    <row r="684" spans="1:42" s="31" customFormat="1" ht="24" customHeight="1">
      <c r="A684" s="25"/>
      <c r="B684" s="508"/>
      <c r="C684" s="723" t="s">
        <v>6414</v>
      </c>
      <c r="D684" s="859"/>
      <c r="E684" s="859"/>
      <c r="F684" s="859"/>
      <c r="G684" s="859"/>
      <c r="H684" s="859"/>
      <c r="I684" s="859"/>
      <c r="J684" s="859"/>
      <c r="K684" s="859"/>
      <c r="L684" s="859"/>
      <c r="M684" s="859"/>
      <c r="N684" s="860"/>
      <c r="O684" s="723" t="s">
        <v>6630</v>
      </c>
      <c r="P684" s="757"/>
      <c r="Q684" s="757"/>
      <c r="R684" s="757"/>
      <c r="S684" s="757"/>
      <c r="T684" s="757"/>
      <c r="U684" s="757"/>
      <c r="V684" s="757"/>
      <c r="W684" s="757"/>
      <c r="X684" s="757"/>
      <c r="Y684" s="757"/>
      <c r="Z684" s="757"/>
      <c r="AA684" s="757"/>
      <c r="AB684" s="757"/>
      <c r="AC684" s="757"/>
      <c r="AD684" s="758"/>
      <c r="AE684" s="95"/>
      <c r="AI684" s="1089" t="s">
        <v>6401</v>
      </c>
      <c r="AJ684" s="1089"/>
      <c r="AK684" s="1089"/>
      <c r="AL684" s="1089"/>
    </row>
    <row r="685" spans="1:42" s="31" customFormat="1" ht="15" customHeight="1">
      <c r="A685" s="25"/>
      <c r="B685" s="508"/>
      <c r="C685" s="861"/>
      <c r="D685" s="782"/>
      <c r="E685" s="782"/>
      <c r="F685" s="782"/>
      <c r="G685" s="782"/>
      <c r="H685" s="782"/>
      <c r="I685" s="782"/>
      <c r="J685" s="782"/>
      <c r="K685" s="782"/>
      <c r="L685" s="782"/>
      <c r="M685" s="782"/>
      <c r="N685" s="783"/>
      <c r="O685" s="723" t="s">
        <v>5235</v>
      </c>
      <c r="P685" s="757"/>
      <c r="Q685" s="757"/>
      <c r="R685" s="758"/>
      <c r="S685" s="756" t="s">
        <v>5427</v>
      </c>
      <c r="T685" s="757"/>
      <c r="U685" s="757"/>
      <c r="V685" s="758"/>
      <c r="W685" s="756" t="s">
        <v>5428</v>
      </c>
      <c r="X685" s="757"/>
      <c r="Y685" s="757"/>
      <c r="Z685" s="758"/>
      <c r="AA685" s="756" t="s">
        <v>5106</v>
      </c>
      <c r="AB685" s="757"/>
      <c r="AC685" s="757"/>
      <c r="AD685" s="758"/>
      <c r="AE685" s="95"/>
      <c r="AG685" t="s">
        <v>5090</v>
      </c>
      <c r="AH685" s="52" t="s">
        <v>6049</v>
      </c>
      <c r="AI685" s="510" t="s">
        <v>5450</v>
      </c>
      <c r="AJ685" s="511" t="s">
        <v>5451</v>
      </c>
      <c r="AK685" s="512" t="s">
        <v>5452</v>
      </c>
      <c r="AL685" s="513" t="s">
        <v>6402</v>
      </c>
      <c r="AM685" t="s">
        <v>5240</v>
      </c>
      <c r="AN685" t="s">
        <v>5241</v>
      </c>
      <c r="AO685" t="s">
        <v>5242</v>
      </c>
      <c r="AP685" t="s">
        <v>5243</v>
      </c>
    </row>
    <row r="686" spans="1:42" s="31" customFormat="1" ht="15" customHeight="1">
      <c r="A686" s="25"/>
      <c r="B686" s="508"/>
      <c r="C686" s="53" t="s">
        <v>5012</v>
      </c>
      <c r="D686" s="817" t="s">
        <v>6415</v>
      </c>
      <c r="E686" s="757"/>
      <c r="F686" s="757"/>
      <c r="G686" s="757"/>
      <c r="H686" s="757"/>
      <c r="I686" s="757"/>
      <c r="J686" s="757"/>
      <c r="K686" s="757"/>
      <c r="L686" s="757"/>
      <c r="M686" s="757"/>
      <c r="N686" s="758"/>
      <c r="O686" s="839"/>
      <c r="P686" s="840"/>
      <c r="Q686" s="840"/>
      <c r="R686" s="841"/>
      <c r="S686" s="839"/>
      <c r="T686" s="840"/>
      <c r="U686" s="840"/>
      <c r="V686" s="841"/>
      <c r="W686" s="839"/>
      <c r="X686" s="840"/>
      <c r="Y686" s="840"/>
      <c r="Z686" s="841"/>
      <c r="AA686" s="839"/>
      <c r="AB686" s="840"/>
      <c r="AC686" s="840"/>
      <c r="AD686" s="841"/>
      <c r="AE686" s="95"/>
      <c r="AG686" s="443">
        <f>IF(AND($O$618&gt;0,$O$618&lt;&gt;"NS",$O$618&lt;&gt;"NA"),IF(COUNTA(O686:AD705)=80,0,1),0)</f>
        <v>0</v>
      </c>
      <c r="AH686" s="465">
        <f>IF(OR($O$618=0,$O$618="NS",$O$618="NA"),IF(COUNTA(O686:AD705)=0,0,1),0)</f>
        <v>0</v>
      </c>
      <c r="AI686">
        <f>IF(AND(O706="NS",$O$618="NS"),0,IF(AND(O706="NA",$O$618="NA"),0,IF(O706=$O$618,0,1)))</f>
        <v>0</v>
      </c>
      <c r="AJ686">
        <f>IF(AND(S706="NS",$S$618="NS"),0,IF(AND(S706="NA",$S$618="NA"),0,IF(S706=$S$618,0,1)))</f>
        <v>0</v>
      </c>
      <c r="AK686">
        <f>IF(AND(W706="NS",$W$618="NS"),0,IF(AND(W706="NA",$W$618="NA"),0,IF(W706=$W$618,0,1)))</f>
        <v>0</v>
      </c>
      <c r="AL686">
        <f>IF(AND(AA706="NS",$AA$618="NS"),0,IF(AND(AA706="NA",$AA$618="NA"),0,IF(AA706=$AA$618,0,1)))</f>
        <v>0</v>
      </c>
      <c r="AM686" s="634">
        <f>O686</f>
        <v>0</v>
      </c>
      <c r="AN686">
        <f>COUNTIF(S686:AD686,"NS")</f>
        <v>0</v>
      </c>
      <c r="AO686">
        <f t="shared" ref="AO686:AO704" si="204">SUM(S686:AD686)</f>
        <v>0</v>
      </c>
      <c r="AP686">
        <f t="shared" ref="AP686:AP704" si="205">IF(COUNTIF(O686:AD686,"NA")=4,0,IF(OR(AND(AM686=0,AN686&gt;0),AND(AM686="NS",AO686&gt;0), AND(AM686="NS", AN686=0,AO686=0)), 1, IF(OR(AND(AM686&gt;0,AN686&gt;1,AM686&gt;AO686), AND(AM686="NS",AN686=2), AND(AM686="NS",AO686=0,AN686&gt;0),AM686=AO686), 0, 1)))</f>
        <v>0</v>
      </c>
    </row>
    <row r="687" spans="1:42" s="31" customFormat="1" ht="15" customHeight="1">
      <c r="A687" s="25"/>
      <c r="B687" s="508"/>
      <c r="C687" s="55" t="s">
        <v>5014</v>
      </c>
      <c r="D687" s="817" t="s">
        <v>6416</v>
      </c>
      <c r="E687" s="757"/>
      <c r="F687" s="757"/>
      <c r="G687" s="757"/>
      <c r="H687" s="757"/>
      <c r="I687" s="757"/>
      <c r="J687" s="757"/>
      <c r="K687" s="757"/>
      <c r="L687" s="757"/>
      <c r="M687" s="757"/>
      <c r="N687" s="758"/>
      <c r="O687" s="839"/>
      <c r="P687" s="840"/>
      <c r="Q687" s="840"/>
      <c r="R687" s="841"/>
      <c r="S687" s="839"/>
      <c r="T687" s="840"/>
      <c r="U687" s="840"/>
      <c r="V687" s="841"/>
      <c r="W687" s="839"/>
      <c r="X687" s="840"/>
      <c r="Y687" s="840"/>
      <c r="Z687" s="841"/>
      <c r="AA687" s="839"/>
      <c r="AB687" s="840"/>
      <c r="AC687" s="840"/>
      <c r="AD687" s="841"/>
      <c r="AE687" s="95"/>
      <c r="AG687" s="27"/>
      <c r="AH687" s="27"/>
      <c r="AL687" s="515">
        <f>SUM(AI686:AL686)</f>
        <v>0</v>
      </c>
      <c r="AM687">
        <f t="shared" ref="AM687:AM705" si="206">O687</f>
        <v>0</v>
      </c>
      <c r="AN687">
        <f t="shared" ref="AN687:AN705" si="207">COUNTIF(S687:AD687,"NS")</f>
        <v>0</v>
      </c>
      <c r="AO687">
        <f t="shared" si="204"/>
        <v>0</v>
      </c>
      <c r="AP687">
        <f t="shared" si="205"/>
        <v>0</v>
      </c>
    </row>
    <row r="688" spans="1:42" s="31" customFormat="1" ht="15" customHeight="1">
      <c r="A688" s="25"/>
      <c r="B688" s="508"/>
      <c r="C688" s="55" t="s">
        <v>5016</v>
      </c>
      <c r="D688" s="817" t="s">
        <v>6417</v>
      </c>
      <c r="E688" s="757"/>
      <c r="F688" s="757"/>
      <c r="G688" s="757"/>
      <c r="H688" s="757"/>
      <c r="I688" s="757"/>
      <c r="J688" s="757"/>
      <c r="K688" s="757"/>
      <c r="L688" s="757"/>
      <c r="M688" s="757"/>
      <c r="N688" s="758"/>
      <c r="O688" s="839"/>
      <c r="P688" s="840"/>
      <c r="Q688" s="840"/>
      <c r="R688" s="841"/>
      <c r="S688" s="839"/>
      <c r="T688" s="840"/>
      <c r="U688" s="840"/>
      <c r="V688" s="841"/>
      <c r="W688" s="839"/>
      <c r="X688" s="840"/>
      <c r="Y688" s="840"/>
      <c r="Z688" s="841"/>
      <c r="AA688" s="839"/>
      <c r="AB688" s="840"/>
      <c r="AC688" s="840"/>
      <c r="AD688" s="841"/>
      <c r="AE688" s="95"/>
      <c r="AM688">
        <f t="shared" si="206"/>
        <v>0</v>
      </c>
      <c r="AN688">
        <f t="shared" si="207"/>
        <v>0</v>
      </c>
      <c r="AO688">
        <f t="shared" si="204"/>
        <v>0</v>
      </c>
      <c r="AP688">
        <f t="shared" si="205"/>
        <v>0</v>
      </c>
    </row>
    <row r="689" spans="1:42" s="31" customFormat="1" ht="15" customHeight="1">
      <c r="A689" s="25"/>
      <c r="B689" s="508"/>
      <c r="C689" s="55" t="s">
        <v>5018</v>
      </c>
      <c r="D689" s="817" t="s">
        <v>6418</v>
      </c>
      <c r="E689" s="757"/>
      <c r="F689" s="757"/>
      <c r="G689" s="757"/>
      <c r="H689" s="757"/>
      <c r="I689" s="757"/>
      <c r="J689" s="757"/>
      <c r="K689" s="757"/>
      <c r="L689" s="757"/>
      <c r="M689" s="757"/>
      <c r="N689" s="758"/>
      <c r="O689" s="839"/>
      <c r="P689" s="840"/>
      <c r="Q689" s="840"/>
      <c r="R689" s="841"/>
      <c r="S689" s="839"/>
      <c r="T689" s="840"/>
      <c r="U689" s="840"/>
      <c r="V689" s="841"/>
      <c r="W689" s="839"/>
      <c r="X689" s="840"/>
      <c r="Y689" s="840"/>
      <c r="Z689" s="841"/>
      <c r="AA689" s="839"/>
      <c r="AB689" s="840"/>
      <c r="AC689" s="840"/>
      <c r="AD689" s="841"/>
      <c r="AE689" s="95"/>
      <c r="AM689">
        <f t="shared" si="206"/>
        <v>0</v>
      </c>
      <c r="AN689">
        <f t="shared" si="207"/>
        <v>0</v>
      </c>
      <c r="AO689">
        <f t="shared" si="204"/>
        <v>0</v>
      </c>
      <c r="AP689">
        <f t="shared" si="205"/>
        <v>0</v>
      </c>
    </row>
    <row r="690" spans="1:42" s="31" customFormat="1" ht="15" customHeight="1">
      <c r="A690" s="25"/>
      <c r="B690" s="508"/>
      <c r="C690" s="55" t="s">
        <v>5020</v>
      </c>
      <c r="D690" s="817" t="s">
        <v>6419</v>
      </c>
      <c r="E690" s="757"/>
      <c r="F690" s="757"/>
      <c r="G690" s="757"/>
      <c r="H690" s="757"/>
      <c r="I690" s="757"/>
      <c r="J690" s="757"/>
      <c r="K690" s="757"/>
      <c r="L690" s="757"/>
      <c r="M690" s="757"/>
      <c r="N690" s="758"/>
      <c r="O690" s="839"/>
      <c r="P690" s="840"/>
      <c r="Q690" s="840"/>
      <c r="R690" s="841"/>
      <c r="S690" s="839"/>
      <c r="T690" s="840"/>
      <c r="U690" s="840"/>
      <c r="V690" s="841"/>
      <c r="W690" s="839"/>
      <c r="X690" s="840"/>
      <c r="Y690" s="840"/>
      <c r="Z690" s="841"/>
      <c r="AA690" s="839"/>
      <c r="AB690" s="840"/>
      <c r="AC690" s="840"/>
      <c r="AD690" s="841"/>
      <c r="AE690" s="95"/>
      <c r="AM690">
        <f t="shared" si="206"/>
        <v>0</v>
      </c>
      <c r="AN690">
        <f t="shared" si="207"/>
        <v>0</v>
      </c>
      <c r="AO690">
        <f t="shared" si="204"/>
        <v>0</v>
      </c>
      <c r="AP690">
        <f t="shared" si="205"/>
        <v>0</v>
      </c>
    </row>
    <row r="691" spans="1:42" s="31" customFormat="1" ht="15" customHeight="1">
      <c r="A691" s="25"/>
      <c r="B691" s="508"/>
      <c r="C691" s="71" t="s">
        <v>5022</v>
      </c>
      <c r="D691" s="817" t="s">
        <v>6420</v>
      </c>
      <c r="E691" s="757"/>
      <c r="F691" s="757"/>
      <c r="G691" s="757"/>
      <c r="H691" s="757"/>
      <c r="I691" s="757"/>
      <c r="J691" s="757"/>
      <c r="K691" s="757"/>
      <c r="L691" s="757"/>
      <c r="M691" s="757"/>
      <c r="N691" s="758"/>
      <c r="O691" s="839"/>
      <c r="P691" s="840"/>
      <c r="Q691" s="840"/>
      <c r="R691" s="841"/>
      <c r="S691" s="839"/>
      <c r="T691" s="840"/>
      <c r="U691" s="840"/>
      <c r="V691" s="841"/>
      <c r="W691" s="839"/>
      <c r="X691" s="840"/>
      <c r="Y691" s="840"/>
      <c r="Z691" s="841"/>
      <c r="AA691" s="839"/>
      <c r="AB691" s="840"/>
      <c r="AC691" s="840"/>
      <c r="AD691" s="841"/>
      <c r="AE691" s="95"/>
      <c r="AM691">
        <f t="shared" si="206"/>
        <v>0</v>
      </c>
      <c r="AN691">
        <f t="shared" si="207"/>
        <v>0</v>
      </c>
      <c r="AO691">
        <f t="shared" si="204"/>
        <v>0</v>
      </c>
      <c r="AP691">
        <f t="shared" si="205"/>
        <v>0</v>
      </c>
    </row>
    <row r="692" spans="1:42" s="31" customFormat="1" ht="15" customHeight="1">
      <c r="A692" s="25"/>
      <c r="B692" s="508"/>
      <c r="C692" s="71" t="s">
        <v>5024</v>
      </c>
      <c r="D692" s="817" t="s">
        <v>6421</v>
      </c>
      <c r="E692" s="757"/>
      <c r="F692" s="757"/>
      <c r="G692" s="757"/>
      <c r="H692" s="757"/>
      <c r="I692" s="757"/>
      <c r="J692" s="757"/>
      <c r="K692" s="757"/>
      <c r="L692" s="757"/>
      <c r="M692" s="757"/>
      <c r="N692" s="758"/>
      <c r="O692" s="839"/>
      <c r="P692" s="840"/>
      <c r="Q692" s="840"/>
      <c r="R692" s="841"/>
      <c r="S692" s="839"/>
      <c r="T692" s="840"/>
      <c r="U692" s="840"/>
      <c r="V692" s="841"/>
      <c r="W692" s="839"/>
      <c r="X692" s="840"/>
      <c r="Y692" s="840"/>
      <c r="Z692" s="841"/>
      <c r="AA692" s="839"/>
      <c r="AB692" s="840"/>
      <c r="AC692" s="840"/>
      <c r="AD692" s="841"/>
      <c r="AE692" s="95"/>
      <c r="AM692">
        <f t="shared" si="206"/>
        <v>0</v>
      </c>
      <c r="AN692">
        <f t="shared" si="207"/>
        <v>0</v>
      </c>
      <c r="AO692">
        <f t="shared" si="204"/>
        <v>0</v>
      </c>
      <c r="AP692">
        <f t="shared" si="205"/>
        <v>0</v>
      </c>
    </row>
    <row r="693" spans="1:42" s="31" customFormat="1" ht="15" customHeight="1">
      <c r="A693" s="25"/>
      <c r="B693" s="508"/>
      <c r="C693" s="71" t="s">
        <v>5026</v>
      </c>
      <c r="D693" s="817" t="s">
        <v>6422</v>
      </c>
      <c r="E693" s="757"/>
      <c r="F693" s="757"/>
      <c r="G693" s="757"/>
      <c r="H693" s="757"/>
      <c r="I693" s="757"/>
      <c r="J693" s="757"/>
      <c r="K693" s="757"/>
      <c r="L693" s="757"/>
      <c r="M693" s="757"/>
      <c r="N693" s="758"/>
      <c r="O693" s="839"/>
      <c r="P693" s="840"/>
      <c r="Q693" s="840"/>
      <c r="R693" s="841"/>
      <c r="S693" s="839"/>
      <c r="T693" s="840"/>
      <c r="U693" s="840"/>
      <c r="V693" s="841"/>
      <c r="W693" s="839"/>
      <c r="X693" s="840"/>
      <c r="Y693" s="840"/>
      <c r="Z693" s="841"/>
      <c r="AA693" s="839"/>
      <c r="AB693" s="840"/>
      <c r="AC693" s="840"/>
      <c r="AD693" s="841"/>
      <c r="AE693" s="95"/>
      <c r="AM693">
        <f t="shared" si="206"/>
        <v>0</v>
      </c>
      <c r="AN693">
        <f t="shared" si="207"/>
        <v>0</v>
      </c>
      <c r="AO693">
        <f t="shared" si="204"/>
        <v>0</v>
      </c>
      <c r="AP693">
        <f t="shared" si="205"/>
        <v>0</v>
      </c>
    </row>
    <row r="694" spans="1:42" s="31" customFormat="1" ht="15" customHeight="1">
      <c r="A694" s="25"/>
      <c r="B694" s="508"/>
      <c r="C694" s="71" t="s">
        <v>5028</v>
      </c>
      <c r="D694" s="817" t="s">
        <v>6423</v>
      </c>
      <c r="E694" s="757"/>
      <c r="F694" s="757"/>
      <c r="G694" s="757"/>
      <c r="H694" s="757"/>
      <c r="I694" s="757"/>
      <c r="J694" s="757"/>
      <c r="K694" s="757"/>
      <c r="L694" s="757"/>
      <c r="M694" s="757"/>
      <c r="N694" s="758"/>
      <c r="O694" s="839"/>
      <c r="P694" s="840"/>
      <c r="Q694" s="840"/>
      <c r="R694" s="841"/>
      <c r="S694" s="839"/>
      <c r="T694" s="840"/>
      <c r="U694" s="840"/>
      <c r="V694" s="841"/>
      <c r="W694" s="839"/>
      <c r="X694" s="840"/>
      <c r="Y694" s="840"/>
      <c r="Z694" s="841"/>
      <c r="AA694" s="839"/>
      <c r="AB694" s="840"/>
      <c r="AC694" s="840"/>
      <c r="AD694" s="841"/>
      <c r="AE694" s="95"/>
      <c r="AM694">
        <f t="shared" si="206"/>
        <v>0</v>
      </c>
      <c r="AN694">
        <f t="shared" si="207"/>
        <v>0</v>
      </c>
      <c r="AO694">
        <f t="shared" si="204"/>
        <v>0</v>
      </c>
      <c r="AP694">
        <f t="shared" si="205"/>
        <v>0</v>
      </c>
    </row>
    <row r="695" spans="1:42" s="31" customFormat="1" ht="15" customHeight="1">
      <c r="A695" s="25"/>
      <c r="B695" s="508"/>
      <c r="C695" s="71" t="s">
        <v>5029</v>
      </c>
      <c r="D695" s="817" t="s">
        <v>6424</v>
      </c>
      <c r="E695" s="757"/>
      <c r="F695" s="757"/>
      <c r="G695" s="757"/>
      <c r="H695" s="757"/>
      <c r="I695" s="757"/>
      <c r="J695" s="757"/>
      <c r="K695" s="757"/>
      <c r="L695" s="757"/>
      <c r="M695" s="757"/>
      <c r="N695" s="758"/>
      <c r="O695" s="839"/>
      <c r="P695" s="840"/>
      <c r="Q695" s="840"/>
      <c r="R695" s="841"/>
      <c r="S695" s="839"/>
      <c r="T695" s="840"/>
      <c r="U695" s="840"/>
      <c r="V695" s="841"/>
      <c r="W695" s="839"/>
      <c r="X695" s="840"/>
      <c r="Y695" s="840"/>
      <c r="Z695" s="841"/>
      <c r="AA695" s="839"/>
      <c r="AB695" s="840"/>
      <c r="AC695" s="840"/>
      <c r="AD695" s="841"/>
      <c r="AE695" s="95"/>
      <c r="AM695">
        <f t="shared" si="206"/>
        <v>0</v>
      </c>
      <c r="AN695">
        <f t="shared" si="207"/>
        <v>0</v>
      </c>
      <c r="AO695">
        <f t="shared" si="204"/>
        <v>0</v>
      </c>
      <c r="AP695">
        <f t="shared" si="205"/>
        <v>0</v>
      </c>
    </row>
    <row r="696" spans="1:42" s="31" customFormat="1" ht="15" customHeight="1">
      <c r="A696" s="25"/>
      <c r="B696" s="508"/>
      <c r="C696" s="71" t="s">
        <v>5031</v>
      </c>
      <c r="D696" s="817" t="s">
        <v>6425</v>
      </c>
      <c r="E696" s="757"/>
      <c r="F696" s="757"/>
      <c r="G696" s="757"/>
      <c r="H696" s="757"/>
      <c r="I696" s="757"/>
      <c r="J696" s="757"/>
      <c r="K696" s="757"/>
      <c r="L696" s="757"/>
      <c r="M696" s="757"/>
      <c r="N696" s="758"/>
      <c r="O696" s="839"/>
      <c r="P696" s="840"/>
      <c r="Q696" s="840"/>
      <c r="R696" s="841"/>
      <c r="S696" s="839"/>
      <c r="T696" s="840"/>
      <c r="U696" s="840"/>
      <c r="V696" s="841"/>
      <c r="W696" s="839"/>
      <c r="X696" s="840"/>
      <c r="Y696" s="840"/>
      <c r="Z696" s="841"/>
      <c r="AA696" s="839"/>
      <c r="AB696" s="840"/>
      <c r="AC696" s="840"/>
      <c r="AD696" s="841"/>
      <c r="AE696" s="95"/>
      <c r="AM696">
        <f t="shared" si="206"/>
        <v>0</v>
      </c>
      <c r="AN696">
        <f t="shared" si="207"/>
        <v>0</v>
      </c>
      <c r="AO696">
        <f t="shared" si="204"/>
        <v>0</v>
      </c>
      <c r="AP696">
        <f t="shared" si="205"/>
        <v>0</v>
      </c>
    </row>
    <row r="697" spans="1:42" s="31" customFormat="1" ht="15" customHeight="1">
      <c r="A697" s="25"/>
      <c r="B697" s="508"/>
      <c r="C697" s="71" t="s">
        <v>5032</v>
      </c>
      <c r="D697" s="817" t="s">
        <v>6426</v>
      </c>
      <c r="E697" s="757"/>
      <c r="F697" s="757"/>
      <c r="G697" s="757"/>
      <c r="H697" s="757"/>
      <c r="I697" s="757"/>
      <c r="J697" s="757"/>
      <c r="K697" s="757"/>
      <c r="L697" s="757"/>
      <c r="M697" s="757"/>
      <c r="N697" s="758"/>
      <c r="O697" s="839"/>
      <c r="P697" s="840"/>
      <c r="Q697" s="840"/>
      <c r="R697" s="841"/>
      <c r="S697" s="839"/>
      <c r="T697" s="840"/>
      <c r="U697" s="840"/>
      <c r="V697" s="841"/>
      <c r="W697" s="839"/>
      <c r="X697" s="840"/>
      <c r="Y697" s="840"/>
      <c r="Z697" s="841"/>
      <c r="AA697" s="839"/>
      <c r="AB697" s="840"/>
      <c r="AC697" s="840"/>
      <c r="AD697" s="841"/>
      <c r="AE697" s="95"/>
      <c r="AM697">
        <f t="shared" si="206"/>
        <v>0</v>
      </c>
      <c r="AN697">
        <f t="shared" si="207"/>
        <v>0</v>
      </c>
      <c r="AO697">
        <f t="shared" si="204"/>
        <v>0</v>
      </c>
      <c r="AP697">
        <f t="shared" si="205"/>
        <v>0</v>
      </c>
    </row>
    <row r="698" spans="1:42" s="31" customFormat="1" ht="15" customHeight="1">
      <c r="A698" s="25"/>
      <c r="B698" s="508"/>
      <c r="C698" s="71" t="s">
        <v>5033</v>
      </c>
      <c r="D698" s="817" t="s">
        <v>6427</v>
      </c>
      <c r="E698" s="757"/>
      <c r="F698" s="757"/>
      <c r="G698" s="757"/>
      <c r="H698" s="757"/>
      <c r="I698" s="757"/>
      <c r="J698" s="757"/>
      <c r="K698" s="757"/>
      <c r="L698" s="757"/>
      <c r="M698" s="757"/>
      <c r="N698" s="758"/>
      <c r="O698" s="839"/>
      <c r="P698" s="840"/>
      <c r="Q698" s="840"/>
      <c r="R698" s="841"/>
      <c r="S698" s="839"/>
      <c r="T698" s="840"/>
      <c r="U698" s="840"/>
      <c r="V698" s="841"/>
      <c r="W698" s="839"/>
      <c r="X698" s="840"/>
      <c r="Y698" s="840"/>
      <c r="Z698" s="841"/>
      <c r="AA698" s="839"/>
      <c r="AB698" s="840"/>
      <c r="AC698" s="840"/>
      <c r="AD698" s="841"/>
      <c r="AE698" s="95"/>
      <c r="AM698">
        <f t="shared" si="206"/>
        <v>0</v>
      </c>
      <c r="AN698">
        <f t="shared" si="207"/>
        <v>0</v>
      </c>
      <c r="AO698">
        <f t="shared" si="204"/>
        <v>0</v>
      </c>
      <c r="AP698">
        <f t="shared" si="205"/>
        <v>0</v>
      </c>
    </row>
    <row r="699" spans="1:42" s="31" customFormat="1" ht="24" customHeight="1">
      <c r="A699" s="25"/>
      <c r="B699" s="508"/>
      <c r="C699" s="71" t="s">
        <v>5034</v>
      </c>
      <c r="D699" s="817" t="s">
        <v>6428</v>
      </c>
      <c r="E699" s="757"/>
      <c r="F699" s="757"/>
      <c r="G699" s="757"/>
      <c r="H699" s="757"/>
      <c r="I699" s="757"/>
      <c r="J699" s="757"/>
      <c r="K699" s="757"/>
      <c r="L699" s="757"/>
      <c r="M699" s="757"/>
      <c r="N699" s="758"/>
      <c r="O699" s="839"/>
      <c r="P699" s="840"/>
      <c r="Q699" s="840"/>
      <c r="R699" s="841"/>
      <c r="S699" s="839"/>
      <c r="T699" s="840"/>
      <c r="U699" s="840"/>
      <c r="V699" s="841"/>
      <c r="W699" s="839"/>
      <c r="X699" s="840"/>
      <c r="Y699" s="840"/>
      <c r="Z699" s="841"/>
      <c r="AA699" s="839"/>
      <c r="AB699" s="840"/>
      <c r="AC699" s="840"/>
      <c r="AD699" s="841"/>
      <c r="AE699" s="95"/>
      <c r="AM699">
        <f t="shared" si="206"/>
        <v>0</v>
      </c>
      <c r="AN699">
        <f t="shared" si="207"/>
        <v>0</v>
      </c>
      <c r="AO699">
        <f t="shared" si="204"/>
        <v>0</v>
      </c>
      <c r="AP699">
        <f t="shared" si="205"/>
        <v>0</v>
      </c>
    </row>
    <row r="700" spans="1:42" s="31" customFormat="1" ht="15" customHeight="1">
      <c r="A700" s="25"/>
      <c r="B700" s="508"/>
      <c r="C700" s="71" t="s">
        <v>5035</v>
      </c>
      <c r="D700" s="817" t="s">
        <v>6429</v>
      </c>
      <c r="E700" s="757"/>
      <c r="F700" s="757"/>
      <c r="G700" s="757"/>
      <c r="H700" s="757"/>
      <c r="I700" s="757"/>
      <c r="J700" s="757"/>
      <c r="K700" s="757"/>
      <c r="L700" s="757"/>
      <c r="M700" s="757"/>
      <c r="N700" s="758"/>
      <c r="O700" s="839"/>
      <c r="P700" s="840"/>
      <c r="Q700" s="840"/>
      <c r="R700" s="841"/>
      <c r="S700" s="839"/>
      <c r="T700" s="840"/>
      <c r="U700" s="840"/>
      <c r="V700" s="841"/>
      <c r="W700" s="839"/>
      <c r="X700" s="840"/>
      <c r="Y700" s="840"/>
      <c r="Z700" s="841"/>
      <c r="AA700" s="839"/>
      <c r="AB700" s="840"/>
      <c r="AC700" s="840"/>
      <c r="AD700" s="841"/>
      <c r="AE700" s="95"/>
      <c r="AM700">
        <f t="shared" si="206"/>
        <v>0</v>
      </c>
      <c r="AN700">
        <f t="shared" si="207"/>
        <v>0</v>
      </c>
      <c r="AO700">
        <f t="shared" si="204"/>
        <v>0</v>
      </c>
      <c r="AP700">
        <f t="shared" si="205"/>
        <v>0</v>
      </c>
    </row>
    <row r="701" spans="1:42" s="31" customFormat="1" ht="15" customHeight="1">
      <c r="A701" s="25"/>
      <c r="B701" s="508"/>
      <c r="C701" s="71" t="s">
        <v>5036</v>
      </c>
      <c r="D701" s="817" t="s">
        <v>6430</v>
      </c>
      <c r="E701" s="757"/>
      <c r="F701" s="757"/>
      <c r="G701" s="757"/>
      <c r="H701" s="757"/>
      <c r="I701" s="757"/>
      <c r="J701" s="757"/>
      <c r="K701" s="757"/>
      <c r="L701" s="757"/>
      <c r="M701" s="757"/>
      <c r="N701" s="758"/>
      <c r="O701" s="839"/>
      <c r="P701" s="840"/>
      <c r="Q701" s="840"/>
      <c r="R701" s="841"/>
      <c r="S701" s="839"/>
      <c r="T701" s="840"/>
      <c r="U701" s="840"/>
      <c r="V701" s="841"/>
      <c r="W701" s="839"/>
      <c r="X701" s="840"/>
      <c r="Y701" s="840"/>
      <c r="Z701" s="841"/>
      <c r="AA701" s="839"/>
      <c r="AB701" s="840"/>
      <c r="AC701" s="840"/>
      <c r="AD701" s="841"/>
      <c r="AE701" s="95"/>
      <c r="AM701">
        <f t="shared" si="206"/>
        <v>0</v>
      </c>
      <c r="AN701">
        <f t="shared" si="207"/>
        <v>0</v>
      </c>
      <c r="AO701">
        <f t="shared" si="204"/>
        <v>0</v>
      </c>
      <c r="AP701">
        <f t="shared" si="205"/>
        <v>0</v>
      </c>
    </row>
    <row r="702" spans="1:42" s="31" customFormat="1" ht="15" customHeight="1">
      <c r="A702" s="25"/>
      <c r="B702" s="508"/>
      <c r="C702" s="71" t="s">
        <v>5037</v>
      </c>
      <c r="D702" s="817" t="s">
        <v>6431</v>
      </c>
      <c r="E702" s="757"/>
      <c r="F702" s="757"/>
      <c r="G702" s="757"/>
      <c r="H702" s="757"/>
      <c r="I702" s="757"/>
      <c r="J702" s="757"/>
      <c r="K702" s="757"/>
      <c r="L702" s="757"/>
      <c r="M702" s="757"/>
      <c r="N702" s="758"/>
      <c r="O702" s="839"/>
      <c r="P702" s="840"/>
      <c r="Q702" s="840"/>
      <c r="R702" s="841"/>
      <c r="S702" s="839"/>
      <c r="T702" s="840"/>
      <c r="U702" s="840"/>
      <c r="V702" s="841"/>
      <c r="W702" s="839"/>
      <c r="X702" s="840"/>
      <c r="Y702" s="840"/>
      <c r="Z702" s="841"/>
      <c r="AA702" s="839"/>
      <c r="AB702" s="840"/>
      <c r="AC702" s="840"/>
      <c r="AD702" s="841"/>
      <c r="AE702" s="95"/>
      <c r="AM702">
        <f t="shared" si="206"/>
        <v>0</v>
      </c>
      <c r="AN702">
        <f t="shared" si="207"/>
        <v>0</v>
      </c>
      <c r="AO702">
        <f t="shared" si="204"/>
        <v>0</v>
      </c>
      <c r="AP702">
        <f t="shared" si="205"/>
        <v>0</v>
      </c>
    </row>
    <row r="703" spans="1:42" s="31" customFormat="1" ht="15" customHeight="1">
      <c r="A703" s="25"/>
      <c r="B703" s="508"/>
      <c r="C703" s="71" t="s">
        <v>5038</v>
      </c>
      <c r="D703" s="817" t="s">
        <v>6432</v>
      </c>
      <c r="E703" s="757"/>
      <c r="F703" s="757"/>
      <c r="G703" s="757"/>
      <c r="H703" s="757"/>
      <c r="I703" s="757"/>
      <c r="J703" s="757"/>
      <c r="K703" s="757"/>
      <c r="L703" s="757"/>
      <c r="M703" s="757"/>
      <c r="N703" s="758"/>
      <c r="O703" s="839"/>
      <c r="P703" s="840"/>
      <c r="Q703" s="840"/>
      <c r="R703" s="841"/>
      <c r="S703" s="839"/>
      <c r="T703" s="840"/>
      <c r="U703" s="840"/>
      <c r="V703" s="841"/>
      <c r="W703" s="839"/>
      <c r="X703" s="840"/>
      <c r="Y703" s="840"/>
      <c r="Z703" s="841"/>
      <c r="AA703" s="839"/>
      <c r="AB703" s="840"/>
      <c r="AC703" s="840"/>
      <c r="AD703" s="841"/>
      <c r="AE703" s="95"/>
      <c r="AM703">
        <f t="shared" si="206"/>
        <v>0</v>
      </c>
      <c r="AN703">
        <f t="shared" si="207"/>
        <v>0</v>
      </c>
      <c r="AO703">
        <f t="shared" si="204"/>
        <v>0</v>
      </c>
      <c r="AP703">
        <f t="shared" si="205"/>
        <v>0</v>
      </c>
    </row>
    <row r="704" spans="1:42" s="31" customFormat="1" ht="15" customHeight="1">
      <c r="A704" s="25"/>
      <c r="B704" s="508"/>
      <c r="C704" s="71" t="s">
        <v>5039</v>
      </c>
      <c r="D704" s="817" t="s">
        <v>6433</v>
      </c>
      <c r="E704" s="757"/>
      <c r="F704" s="757"/>
      <c r="G704" s="757"/>
      <c r="H704" s="757"/>
      <c r="I704" s="757"/>
      <c r="J704" s="757"/>
      <c r="K704" s="757"/>
      <c r="L704" s="757"/>
      <c r="M704" s="757"/>
      <c r="N704" s="758"/>
      <c r="O704" s="839"/>
      <c r="P704" s="840"/>
      <c r="Q704" s="840"/>
      <c r="R704" s="841"/>
      <c r="S704" s="839"/>
      <c r="T704" s="840"/>
      <c r="U704" s="840"/>
      <c r="V704" s="841"/>
      <c r="W704" s="839"/>
      <c r="X704" s="840"/>
      <c r="Y704" s="840"/>
      <c r="Z704" s="841"/>
      <c r="AA704" s="839"/>
      <c r="AB704" s="840"/>
      <c r="AC704" s="840"/>
      <c r="AD704" s="841"/>
      <c r="AE704" s="95"/>
      <c r="AM704">
        <f t="shared" si="206"/>
        <v>0</v>
      </c>
      <c r="AN704">
        <f t="shared" si="207"/>
        <v>0</v>
      </c>
      <c r="AO704">
        <f t="shared" si="204"/>
        <v>0</v>
      </c>
      <c r="AP704">
        <f t="shared" si="205"/>
        <v>0</v>
      </c>
    </row>
    <row r="705" spans="1:42" s="31" customFormat="1" ht="15" customHeight="1">
      <c r="A705" s="25"/>
      <c r="B705" s="508"/>
      <c r="C705" s="71" t="s">
        <v>5040</v>
      </c>
      <c r="D705" s="817" t="s">
        <v>5106</v>
      </c>
      <c r="E705" s="757"/>
      <c r="F705" s="757"/>
      <c r="G705" s="757"/>
      <c r="H705" s="757"/>
      <c r="I705" s="757"/>
      <c r="J705" s="757"/>
      <c r="K705" s="757"/>
      <c r="L705" s="757"/>
      <c r="M705" s="757"/>
      <c r="N705" s="758"/>
      <c r="O705" s="839"/>
      <c r="P705" s="840"/>
      <c r="Q705" s="840"/>
      <c r="R705" s="841"/>
      <c r="S705" s="839"/>
      <c r="T705" s="840"/>
      <c r="U705" s="840"/>
      <c r="V705" s="841"/>
      <c r="W705" s="839"/>
      <c r="X705" s="840"/>
      <c r="Y705" s="840"/>
      <c r="Z705" s="841"/>
      <c r="AA705" s="839"/>
      <c r="AB705" s="840"/>
      <c r="AC705" s="840"/>
      <c r="AD705" s="841"/>
      <c r="AE705" s="95"/>
      <c r="AM705">
        <f t="shared" si="206"/>
        <v>0</v>
      </c>
      <c r="AN705">
        <f t="shared" si="207"/>
        <v>0</v>
      </c>
      <c r="AO705" s="634">
        <f>SUM(S705:AD705)</f>
        <v>0</v>
      </c>
      <c r="AP705">
        <f>IF(COUNTIF(O705:AD705,"NA")=4,0,IF(OR(AND(AM705=0,AN705&gt;0),AND(AM705="NS",AO705&gt;0), AND(AM705="NS", AN705=0,AO705=0)), 1, IF(OR(AND(AM705&gt;0,AN705&gt;1,AM705&gt;AO705), AND(AM705="NS",AN705=2), AND(AM705="NS",AO705=0,AN705&gt;0),AM705=AO705), 0, 1)))</f>
        <v>0</v>
      </c>
    </row>
    <row r="706" spans="1:42" s="31" customFormat="1" ht="15" customHeight="1">
      <c r="A706" s="25"/>
      <c r="B706" s="508"/>
      <c r="C706" s="514"/>
      <c r="D706" s="516"/>
      <c r="E706" s="516"/>
      <c r="F706" s="516"/>
      <c r="G706" s="516"/>
      <c r="H706" s="516"/>
      <c r="I706" s="516"/>
      <c r="J706" s="516"/>
      <c r="K706" s="508"/>
      <c r="L706" s="508"/>
      <c r="M706" s="508"/>
      <c r="N706" s="65" t="s">
        <v>5270</v>
      </c>
      <c r="O706" s="865">
        <f>IF(AND(SUM(O686:O705)=0,COUNTIF(O686:O705,"NS")&gt;0),"NS",IF(AND(SUM(O686:O705)=0,COUNTIF(O686:O705,0)&gt;0),0,IF(AND(SUM(O686:O705)=0,COUNTIF(O686:O705,"NA")&gt;0),"NA",SUM(O686:O705))))</f>
        <v>0</v>
      </c>
      <c r="P706" s="866"/>
      <c r="Q706" s="866"/>
      <c r="R706" s="867"/>
      <c r="S706" s="865">
        <f>IF(AND(SUM(S686:S705)=0,COUNTIF(S686:S705,"NS")&gt;0),"NS",IF(AND(SUM(S686:S705)=0,COUNTIF(S686:S705,0)&gt;0),0,IF(AND(SUM(S686:S705)=0,COUNTIF(S686:S705,"NA")&gt;0),"NA",SUM(S686:S705))))</f>
        <v>0</v>
      </c>
      <c r="T706" s="866"/>
      <c r="U706" s="866"/>
      <c r="V706" s="867"/>
      <c r="W706" s="865">
        <f>IF(AND(SUM(W686:W705)=0,COUNTIF(W686:W705,"NS")&gt;0),"NS",IF(AND(SUM(W686:W705)=0,COUNTIF(W686:W705,0)&gt;0),0,IF(AND(SUM(W686:W705)=0,COUNTIF(W686:W705,"NA")&gt;0),"NA",SUM(W686:W705))))</f>
        <v>0</v>
      </c>
      <c r="X706" s="866"/>
      <c r="Y706" s="866"/>
      <c r="Z706" s="867"/>
      <c r="AA706" s="865">
        <f>IF(AND(SUM(AA686:AA705)=0,COUNTIF(AA686:AA705,"NS")&gt;0),"NS",IF(AND(SUM(AA686:AA705)=0,COUNTIF(AA686:AA705,0)&gt;0),0,IF(AND(SUM(AA686:AA705)=0,COUNTIF(AA686:AA705,"NA")&gt;0),"NA",SUM(AA686:AA705))))</f>
        <v>0</v>
      </c>
      <c r="AB706" s="866"/>
      <c r="AC706" s="866"/>
      <c r="AD706" s="867"/>
      <c r="AE706" s="95"/>
      <c r="AP706" s="169">
        <f>SUM(AP686:AP705)</f>
        <v>0</v>
      </c>
    </row>
    <row r="707" spans="1:42" s="95" customFormat="1" ht="15" customHeight="1">
      <c r="AM707" t="s">
        <v>5248</v>
      </c>
      <c r="AN707" s="170">
        <f>SUM(AP706)</f>
        <v>0</v>
      </c>
    </row>
    <row r="708" spans="1:42" s="31" customFormat="1" ht="24" customHeight="1">
      <c r="A708" s="25"/>
      <c r="B708" s="508"/>
      <c r="C708" s="853" t="s">
        <v>6434</v>
      </c>
      <c r="D708" s="1094"/>
      <c r="E708" s="1094"/>
      <c r="F708" s="1094"/>
      <c r="G708" s="1094"/>
      <c r="H708" s="1094"/>
      <c r="I708" s="1094"/>
      <c r="J708" s="1094"/>
      <c r="K708" s="1094"/>
      <c r="L708" s="1094"/>
      <c r="M708" s="1094"/>
      <c r="N708" s="1094"/>
      <c r="O708" s="1094"/>
      <c r="P708" s="1094"/>
      <c r="Q708" s="1094"/>
      <c r="R708" s="1094"/>
      <c r="S708" s="1094"/>
      <c r="T708" s="1094"/>
      <c r="U708" s="1094"/>
      <c r="V708" s="1094"/>
      <c r="W708" s="1094"/>
      <c r="X708" s="1094"/>
      <c r="Y708" s="1094"/>
      <c r="Z708" s="1094"/>
      <c r="AA708" s="1094"/>
      <c r="AB708" s="1094"/>
      <c r="AC708" s="1094"/>
      <c r="AD708" s="1094"/>
      <c r="AE708" s="95"/>
    </row>
    <row r="709" spans="1:42" s="95" customFormat="1" ht="15" customHeight="1"/>
    <row r="710" spans="1:42" s="31" customFormat="1" ht="24" customHeight="1">
      <c r="A710" s="25"/>
      <c r="B710" s="42"/>
      <c r="C710" s="853" t="s">
        <v>5219</v>
      </c>
      <c r="D710" s="1094"/>
      <c r="E710" s="1094"/>
      <c r="F710" s="1094"/>
      <c r="G710" s="1094"/>
      <c r="H710" s="1094"/>
      <c r="I710" s="1094"/>
      <c r="J710" s="1094"/>
      <c r="K710" s="1094"/>
      <c r="L710" s="1094"/>
      <c r="M710" s="1094"/>
      <c r="N710" s="1094"/>
      <c r="O710" s="1094"/>
      <c r="P710" s="1094"/>
      <c r="Q710" s="1094"/>
      <c r="R710" s="1094"/>
      <c r="S710" s="1094"/>
      <c r="T710" s="1094"/>
      <c r="U710" s="1094"/>
      <c r="V710" s="1094"/>
      <c r="W710" s="1094"/>
      <c r="X710" s="1094"/>
      <c r="Y710" s="1094"/>
      <c r="Z710" s="1094"/>
      <c r="AA710" s="1094"/>
      <c r="AB710" s="1094"/>
      <c r="AC710" s="1094"/>
      <c r="AD710" s="1094"/>
      <c r="AE710" s="95"/>
    </row>
    <row r="711" spans="1:42" s="31" customFormat="1" ht="60" customHeight="1">
      <c r="A711" s="25"/>
      <c r="B711" s="42"/>
      <c r="C711" s="1067"/>
      <c r="D711" s="1000"/>
      <c r="E711" s="1000"/>
      <c r="F711" s="1000"/>
      <c r="G711" s="1000"/>
      <c r="H711" s="1000"/>
      <c r="I711" s="1000"/>
      <c r="J711" s="1000"/>
      <c r="K711" s="1000"/>
      <c r="L711" s="1000"/>
      <c r="M711" s="1000"/>
      <c r="N711" s="1000"/>
      <c r="O711" s="1000"/>
      <c r="P711" s="1000"/>
      <c r="Q711" s="1000"/>
      <c r="R711" s="1000"/>
      <c r="S711" s="1000"/>
      <c r="T711" s="1000"/>
      <c r="U711" s="1000"/>
      <c r="V711" s="1000"/>
      <c r="W711" s="1000"/>
      <c r="X711" s="1000"/>
      <c r="Y711" s="1000"/>
      <c r="Z711" s="1000"/>
      <c r="AA711" s="1000"/>
      <c r="AB711" s="1000"/>
      <c r="AC711" s="1000"/>
      <c r="AD711" s="1001"/>
      <c r="AE711" s="95"/>
    </row>
    <row r="712" spans="1:42" ht="15" customHeight="1">
      <c r="A712" s="25"/>
      <c r="B712" s="1060" t="str">
        <f>IF(AG686=0,"","Favor de ingresar toda la información requerida en la pregunta")</f>
        <v/>
      </c>
      <c r="C712" s="1060"/>
      <c r="D712" s="1060"/>
      <c r="E712" s="1060"/>
      <c r="F712" s="1060"/>
      <c r="G712" s="1060"/>
      <c r="H712" s="1060"/>
      <c r="I712" s="1060"/>
      <c r="J712" s="1060"/>
      <c r="K712" s="1060"/>
      <c r="L712" s="1060"/>
      <c r="M712" s="1060"/>
      <c r="N712" s="1060"/>
      <c r="O712" s="1060"/>
      <c r="P712" s="1060"/>
      <c r="Q712" s="1060"/>
      <c r="R712" s="1060"/>
      <c r="S712" s="1060"/>
      <c r="T712" s="1060"/>
      <c r="U712" s="1060"/>
      <c r="V712" s="1060"/>
      <c r="W712" s="1060"/>
      <c r="X712" s="1060"/>
      <c r="Y712" s="1060"/>
      <c r="Z712" s="1060"/>
      <c r="AA712" s="1060"/>
      <c r="AB712" s="1060"/>
      <c r="AC712" s="1060"/>
      <c r="AD712" s="1060"/>
      <c r="AE712" s="1060"/>
    </row>
    <row r="713" spans="1:42" ht="15" customHeight="1">
      <c r="A713" s="25"/>
      <c r="B713" s="888" t="str">
        <f>IF(SUM(COUNTIF(O686:AD705,"NS"))&lt;&gt;0,"Alerta: debido a que cuenta con registros NS, debe proporcionar una justificación en el area de comentarios al final de la pregunta","")</f>
        <v/>
      </c>
      <c r="C713" s="708"/>
      <c r="D713" s="708"/>
      <c r="E713" s="708"/>
      <c r="F713" s="708"/>
      <c r="G713" s="708"/>
      <c r="H713" s="708"/>
      <c r="I713" s="708"/>
      <c r="J713" s="708"/>
      <c r="K713" s="708"/>
      <c r="L713" s="708"/>
      <c r="M713" s="708"/>
      <c r="N713" s="708"/>
      <c r="O713" s="708"/>
      <c r="P713" s="708"/>
      <c r="Q713" s="708"/>
      <c r="R713" s="708"/>
      <c r="S713" s="708"/>
      <c r="T713" s="708"/>
      <c r="U713" s="708"/>
      <c r="V713" s="708"/>
      <c r="W713" s="708"/>
      <c r="X713" s="708"/>
      <c r="Y713" s="708"/>
      <c r="Z713" s="708"/>
      <c r="AA713" s="708"/>
      <c r="AB713" s="708"/>
      <c r="AC713" s="708"/>
      <c r="AD713" s="708"/>
      <c r="AE713" s="733"/>
    </row>
    <row r="714" spans="1:42" ht="15" customHeight="1">
      <c r="A714" s="25"/>
      <c r="B714" s="868" t="str">
        <f>IF(AN707&gt;0,"Favor de revisar la suma y consistencia de totales y/o subtotales por filas (numéricos y NS)","")</f>
        <v/>
      </c>
      <c r="C714" s="708"/>
      <c r="D714" s="708"/>
      <c r="E714" s="708"/>
      <c r="F714" s="708"/>
      <c r="G714" s="708"/>
      <c r="H714" s="708"/>
      <c r="I714" s="708"/>
      <c r="J714" s="708"/>
      <c r="K714" s="708"/>
      <c r="L714" s="708"/>
      <c r="M714" s="708"/>
      <c r="N714" s="708"/>
      <c r="O714" s="708"/>
      <c r="P714" s="708"/>
      <c r="Q714" s="708"/>
      <c r="R714" s="708"/>
      <c r="S714" s="708"/>
      <c r="T714" s="708"/>
      <c r="U714" s="708"/>
      <c r="V714" s="708"/>
      <c r="W714" s="708"/>
      <c r="X714" s="708"/>
      <c r="Y714" s="708"/>
      <c r="Z714" s="708"/>
      <c r="AA714" s="708"/>
      <c r="AB714" s="708"/>
      <c r="AC714" s="708"/>
      <c r="AD714" s="708"/>
      <c r="AE714" s="733"/>
    </row>
    <row r="715" spans="1:42" ht="15" customHeight="1">
      <c r="A715" s="25"/>
      <c r="B715" s="868" t="str">
        <f>IF(AH686&gt;0,"Revise la información capturada, ya que tiene datos ingresados en celdas que están sombreadas","")</f>
        <v/>
      </c>
      <c r="C715" s="868"/>
      <c r="D715" s="868"/>
      <c r="E715" s="868"/>
      <c r="F715" s="868"/>
      <c r="G715" s="868"/>
      <c r="H715" s="868"/>
      <c r="I715" s="868"/>
      <c r="J715" s="868"/>
      <c r="K715" s="868"/>
      <c r="L715" s="868"/>
      <c r="M715" s="868"/>
      <c r="N715" s="868"/>
      <c r="O715" s="868"/>
      <c r="P715" s="868"/>
      <c r="Q715" s="868"/>
      <c r="R715" s="868"/>
      <c r="S715" s="868"/>
      <c r="T715" s="868"/>
      <c r="U715" s="868"/>
      <c r="V715" s="868"/>
      <c r="W715" s="868"/>
      <c r="X715" s="868"/>
      <c r="Y715" s="868"/>
      <c r="Z715" s="868"/>
      <c r="AA715" s="868"/>
      <c r="AB715" s="868"/>
      <c r="AC715" s="868"/>
      <c r="AD715" s="868"/>
      <c r="AE715" s="868"/>
    </row>
    <row r="716" spans="1:42" ht="15" customHeight="1">
      <c r="A716" s="25"/>
      <c r="B716" s="845" t="str">
        <f>IF(AL687&gt;0,"Favor de revisar la instrucción 3 general de la subsección VI.2, debido a que no se cumplen con los criterios mencionados","")</f>
        <v/>
      </c>
      <c r="C716" s="845"/>
      <c r="D716" s="845"/>
      <c r="E716" s="845"/>
      <c r="F716" s="845"/>
      <c r="G716" s="845"/>
      <c r="H716" s="845"/>
      <c r="I716" s="845"/>
      <c r="J716" s="845"/>
      <c r="K716" s="845"/>
      <c r="L716" s="845"/>
      <c r="M716" s="845"/>
      <c r="N716" s="845"/>
      <c r="O716" s="845"/>
      <c r="P716" s="845"/>
      <c r="Q716" s="845"/>
      <c r="R716" s="845"/>
      <c r="S716" s="845"/>
      <c r="T716" s="845"/>
      <c r="U716" s="845"/>
      <c r="V716" s="845"/>
      <c r="W716" s="845"/>
      <c r="X716" s="845"/>
      <c r="Y716" s="845"/>
      <c r="Z716" s="845"/>
      <c r="AA716" s="845"/>
      <c r="AB716" s="845"/>
      <c r="AC716" s="845"/>
      <c r="AD716" s="845"/>
    </row>
    <row r="717" spans="1:42" ht="15" customHeight="1">
      <c r="A717" s="25"/>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row>
    <row r="718" spans="1:42" ht="24" customHeight="1">
      <c r="A718" s="25" t="s">
        <v>6639</v>
      </c>
      <c r="B718" s="880" t="s">
        <v>6640</v>
      </c>
      <c r="C718" s="708"/>
      <c r="D718" s="708"/>
      <c r="E718" s="708"/>
      <c r="F718" s="708"/>
      <c r="G718" s="708"/>
      <c r="H718" s="708"/>
      <c r="I718" s="708"/>
      <c r="J718" s="708"/>
      <c r="K718" s="708"/>
      <c r="L718" s="708"/>
      <c r="M718" s="708"/>
      <c r="N718" s="708"/>
      <c r="O718" s="708"/>
      <c r="P718" s="708"/>
      <c r="Q718" s="708"/>
      <c r="R718" s="708"/>
      <c r="S718" s="708"/>
      <c r="T718" s="708"/>
      <c r="U718" s="708"/>
      <c r="V718" s="708"/>
      <c r="W718" s="708"/>
      <c r="X718" s="708"/>
      <c r="Y718" s="708"/>
      <c r="Z718" s="708"/>
      <c r="AA718" s="708"/>
      <c r="AB718" s="708"/>
      <c r="AC718" s="708"/>
      <c r="AD718" s="708"/>
    </row>
    <row r="719" spans="1:42" ht="36" customHeight="1">
      <c r="A719" s="25"/>
      <c r="B719" s="27"/>
      <c r="C719" s="848" t="s">
        <v>6437</v>
      </c>
      <c r="D719" s="728"/>
      <c r="E719" s="728"/>
      <c r="F719" s="728"/>
      <c r="G719" s="728"/>
      <c r="H719" s="728"/>
      <c r="I719" s="728"/>
      <c r="J719" s="728"/>
      <c r="K719" s="728"/>
      <c r="L719" s="728"/>
      <c r="M719" s="728"/>
      <c r="N719" s="728"/>
      <c r="O719" s="728"/>
      <c r="P719" s="728"/>
      <c r="Q719" s="728"/>
      <c r="R719" s="728"/>
      <c r="S719" s="728"/>
      <c r="T719" s="728"/>
      <c r="U719" s="728"/>
      <c r="V719" s="728"/>
      <c r="W719" s="728"/>
      <c r="X719" s="728"/>
      <c r="Y719" s="728"/>
      <c r="Z719" s="728"/>
      <c r="AA719" s="728"/>
      <c r="AB719" s="728"/>
      <c r="AC719" s="728"/>
      <c r="AD719" s="728"/>
    </row>
    <row r="720" spans="1:42" ht="36" customHeight="1">
      <c r="A720" s="25"/>
      <c r="B720" s="27"/>
      <c r="C720" s="848" t="s">
        <v>6641</v>
      </c>
      <c r="D720" s="708"/>
      <c r="E720" s="708"/>
      <c r="F720" s="708"/>
      <c r="G720" s="708"/>
      <c r="H720" s="708"/>
      <c r="I720" s="708"/>
      <c r="J720" s="708"/>
      <c r="K720" s="708"/>
      <c r="L720" s="708"/>
      <c r="M720" s="708"/>
      <c r="N720" s="708"/>
      <c r="O720" s="708"/>
      <c r="P720" s="708"/>
      <c r="Q720" s="708"/>
      <c r="R720" s="708"/>
      <c r="S720" s="708"/>
      <c r="T720" s="708"/>
      <c r="U720" s="708"/>
      <c r="V720" s="708"/>
      <c r="W720" s="708"/>
      <c r="X720" s="708"/>
      <c r="Y720" s="708"/>
      <c r="Z720" s="708"/>
      <c r="AA720" s="708"/>
      <c r="AB720" s="708"/>
      <c r="AC720" s="708"/>
      <c r="AD720" s="708"/>
    </row>
    <row r="721" spans="1:48" ht="36" customHeight="1">
      <c r="A721" s="25"/>
      <c r="B721" s="27"/>
      <c r="C721" s="848" t="s">
        <v>6642</v>
      </c>
      <c r="D721" s="708"/>
      <c r="E721" s="708"/>
      <c r="F721" s="708"/>
      <c r="G721" s="708"/>
      <c r="H721" s="708"/>
      <c r="I721" s="708"/>
      <c r="J721" s="708"/>
      <c r="K721" s="708"/>
      <c r="L721" s="708"/>
      <c r="M721" s="708"/>
      <c r="N721" s="708"/>
      <c r="O721" s="708"/>
      <c r="P721" s="708"/>
      <c r="Q721" s="708"/>
      <c r="R721" s="708"/>
      <c r="S721" s="708"/>
      <c r="T721" s="708"/>
      <c r="U721" s="708"/>
      <c r="V721" s="708"/>
      <c r="W721" s="708"/>
      <c r="X721" s="708"/>
      <c r="Y721" s="708"/>
      <c r="Z721" s="708"/>
      <c r="AA721" s="708"/>
      <c r="AB721" s="708"/>
      <c r="AC721" s="708"/>
      <c r="AD721" s="708"/>
    </row>
    <row r="722" spans="1:48" ht="15" customHeight="1">
      <c r="A722" s="25"/>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row>
    <row r="723" spans="1:48" ht="24" customHeight="1">
      <c r="A723" s="25"/>
      <c r="B723" s="27"/>
      <c r="C723" s="723" t="s">
        <v>6440</v>
      </c>
      <c r="D723" s="859"/>
      <c r="E723" s="859"/>
      <c r="F723" s="859"/>
      <c r="G723" s="859"/>
      <c r="H723" s="859"/>
      <c r="I723" s="859"/>
      <c r="J723" s="859"/>
      <c r="K723" s="859"/>
      <c r="L723" s="859"/>
      <c r="M723" s="859"/>
      <c r="N723" s="860"/>
      <c r="O723" s="723" t="s">
        <v>6630</v>
      </c>
      <c r="P723" s="757"/>
      <c r="Q723" s="757"/>
      <c r="R723" s="757"/>
      <c r="S723" s="757"/>
      <c r="T723" s="757"/>
      <c r="U723" s="757"/>
      <c r="V723" s="757"/>
      <c r="W723" s="757"/>
      <c r="X723" s="757"/>
      <c r="Y723" s="757"/>
      <c r="Z723" s="757"/>
      <c r="AA723" s="757"/>
      <c r="AB723" s="757"/>
      <c r="AC723" s="757"/>
      <c r="AD723" s="758"/>
      <c r="AM723" s="1089" t="s">
        <v>6441</v>
      </c>
      <c r="AN723" s="1089"/>
      <c r="AO723" s="1089"/>
      <c r="AP723" s="1089"/>
      <c r="AR723" s="1092" t="s">
        <v>6442</v>
      </c>
      <c r="AS723" s="1093" t="s">
        <v>6443</v>
      </c>
      <c r="AT723" s="1093"/>
      <c r="AU723" s="1093"/>
      <c r="AV723" s="1093"/>
    </row>
    <row r="724" spans="1:48" ht="15" customHeight="1">
      <c r="A724" s="25"/>
      <c r="B724" s="27"/>
      <c r="C724" s="861"/>
      <c r="D724" s="782"/>
      <c r="E724" s="782"/>
      <c r="F724" s="782"/>
      <c r="G724" s="782"/>
      <c r="H724" s="782"/>
      <c r="I724" s="782"/>
      <c r="J724" s="782"/>
      <c r="K724" s="782"/>
      <c r="L724" s="782"/>
      <c r="M724" s="782"/>
      <c r="N724" s="783"/>
      <c r="O724" s="723" t="s">
        <v>5235</v>
      </c>
      <c r="P724" s="757"/>
      <c r="Q724" s="757"/>
      <c r="R724" s="758"/>
      <c r="S724" s="756" t="s">
        <v>5427</v>
      </c>
      <c r="T724" s="757"/>
      <c r="U724" s="757"/>
      <c r="V724" s="758"/>
      <c r="W724" s="756" t="s">
        <v>5428</v>
      </c>
      <c r="X724" s="757"/>
      <c r="Y724" s="757"/>
      <c r="Z724" s="758"/>
      <c r="AA724" s="756" t="s">
        <v>5106</v>
      </c>
      <c r="AB724" s="757"/>
      <c r="AC724" s="757"/>
      <c r="AD724" s="758"/>
      <c r="AG724" t="s">
        <v>5090</v>
      </c>
      <c r="AH724" s="52" t="s">
        <v>6049</v>
      </c>
      <c r="AI724" t="s">
        <v>5240</v>
      </c>
      <c r="AJ724" t="s">
        <v>5241</v>
      </c>
      <c r="AK724" t="s">
        <v>5242</v>
      </c>
      <c r="AL724" t="s">
        <v>5243</v>
      </c>
      <c r="AM724" s="510" t="s">
        <v>5450</v>
      </c>
      <c r="AN724" s="511" t="s">
        <v>5451</v>
      </c>
      <c r="AO724" s="512" t="s">
        <v>5452</v>
      </c>
      <c r="AP724" s="513" t="s">
        <v>6402</v>
      </c>
      <c r="AR724" s="1092"/>
      <c r="AS724" s="518" t="s">
        <v>5450</v>
      </c>
      <c r="AT724" s="519" t="s">
        <v>5451</v>
      </c>
      <c r="AU724" s="520" t="s">
        <v>5452</v>
      </c>
      <c r="AV724" s="521" t="s">
        <v>6402</v>
      </c>
    </row>
    <row r="725" spans="1:48" ht="15" customHeight="1">
      <c r="A725" s="25"/>
      <c r="B725" s="27"/>
      <c r="C725" s="141" t="s">
        <v>5012</v>
      </c>
      <c r="D725" s="817" t="s">
        <v>6444</v>
      </c>
      <c r="E725" s="757"/>
      <c r="F725" s="757"/>
      <c r="G725" s="757"/>
      <c r="H725" s="757"/>
      <c r="I725" s="757"/>
      <c r="J725" s="757"/>
      <c r="K725" s="757"/>
      <c r="L725" s="757"/>
      <c r="M725" s="757"/>
      <c r="N725" s="758"/>
      <c r="O725" s="839"/>
      <c r="P725" s="840"/>
      <c r="Q725" s="840"/>
      <c r="R725" s="841"/>
      <c r="S725" s="839"/>
      <c r="T725" s="840"/>
      <c r="U725" s="840"/>
      <c r="V725" s="841"/>
      <c r="W725" s="839"/>
      <c r="X725" s="840"/>
      <c r="Y725" s="840"/>
      <c r="Z725" s="841"/>
      <c r="AA725" s="839"/>
      <c r="AB725" s="840"/>
      <c r="AC725" s="840"/>
      <c r="AD725" s="841"/>
      <c r="AG725" s="443">
        <f>IF(AND($O$618&gt;0,$O$618&lt;&gt;"NS",$O$618&lt;&gt;"NA"),IF(COUNTA(O725:AD736)=48,0,1),0)</f>
        <v>0</v>
      </c>
      <c r="AH725" s="465">
        <f>IF(OR($O$618=0,$O$618="NS",$O$618="NA"),IF(COUNTA(O725:AD736)=0,0,1),0)</f>
        <v>0</v>
      </c>
      <c r="AI725" s="634">
        <f>O725</f>
        <v>0</v>
      </c>
      <c r="AJ725">
        <f>COUNTIF(S725:AD725,"NS")</f>
        <v>0</v>
      </c>
      <c r="AK725">
        <f t="shared" ref="AK725:AK735" si="208">SUM(S725:AD725)</f>
        <v>0</v>
      </c>
      <c r="AL725">
        <f t="shared" ref="AL725:AL735" si="209">IF(COUNTIF(O725:AD725,"NA")=4,0,IF(OR(AND(AI725=0,AJ725&gt;0),AND(AI725="NS",AK725&gt;0), AND(AI725="NS", AJ725=0,AK725=0)), 1, IF(OR(AND(AI725&gt;0,AJ725&gt;1,AI725&gt;AK725), AND(AI725="NS",AJ725=2), AND(AI725="NS",AK725=0,AJ725&gt;0),AI725=AK725), 0, 1)))</f>
        <v>0</v>
      </c>
      <c r="AM725">
        <f>IF(OR(O737="NS",$O$618="NS"),0,IF(AND(O737="NA",$O$618="NA"),0,IF(O737&gt;=$O$618,0,1)))</f>
        <v>0</v>
      </c>
      <c r="AN725">
        <f>IF(OR(S737="NS",$S$618="NS"),0,IF(AND(S737="NA",$S$618="NA"),0,IF(S737&gt;=$S$618,0,1)))</f>
        <v>0</v>
      </c>
      <c r="AO725">
        <f>IF(OR(W737="NS",$W$618="NS"),0,IF(AND(W737="NA",$W$618="NA"),0,IF(W737&gt;=$W$618,0,1)))</f>
        <v>0</v>
      </c>
      <c r="AP725">
        <f>IF(OR(AA737="NS",$AA$618="NS"),0,IF(AND(AA737="NA",$AA$618="NA"),0,IF(AA737&gt;=$AA$618,0,1)))</f>
        <v>0</v>
      </c>
      <c r="AR725" s="522">
        <v>1</v>
      </c>
      <c r="AS725">
        <f>IF(OR(O725="NS",$O$618="NS"),0,IF(AND(O725="NA",$O$618="NA"),0,IF(O725&lt;=$O$618,0,1)))</f>
        <v>0</v>
      </c>
      <c r="AT725">
        <f>IF(OR(S725="NS",$S$618="NS"),0,IF(AND(S725="NA",$S$618="NA"),0,IF(S725&lt;=$S$618,0,1)))</f>
        <v>0</v>
      </c>
      <c r="AU725">
        <f>IF(OR(W725="NS",$W$618="NS"),0,IF(AND(W725="NA",$W$618="NA"),0,IF(W725&lt;=$W$618,0,1)))</f>
        <v>0</v>
      </c>
      <c r="AV725">
        <f>IF(OR(AA725="NS",$AA$618="NS"),0,IF(AND(AA725="NA",$AA$618="NA"),0,IF(AA725&lt;=$AA$618,0,1)))</f>
        <v>0</v>
      </c>
    </row>
    <row r="726" spans="1:48" ht="15" customHeight="1">
      <c r="A726" s="25"/>
      <c r="B726" s="27"/>
      <c r="C726" s="94" t="s">
        <v>5014</v>
      </c>
      <c r="D726" s="817" t="s">
        <v>6445</v>
      </c>
      <c r="E726" s="757"/>
      <c r="F726" s="757"/>
      <c r="G726" s="757"/>
      <c r="H726" s="757"/>
      <c r="I726" s="757"/>
      <c r="J726" s="757"/>
      <c r="K726" s="757"/>
      <c r="L726" s="757"/>
      <c r="M726" s="757"/>
      <c r="N726" s="758"/>
      <c r="O726" s="839"/>
      <c r="P726" s="840"/>
      <c r="Q726" s="840"/>
      <c r="R726" s="841"/>
      <c r="S726" s="839"/>
      <c r="T726" s="840"/>
      <c r="U726" s="840"/>
      <c r="V726" s="841"/>
      <c r="W726" s="839"/>
      <c r="X726" s="840"/>
      <c r="Y726" s="840"/>
      <c r="Z726" s="841"/>
      <c r="AA726" s="839"/>
      <c r="AB726" s="840"/>
      <c r="AC726" s="840"/>
      <c r="AD726" s="841"/>
      <c r="AI726">
        <f t="shared" ref="AI726:AI736" si="210">O726</f>
        <v>0</v>
      </c>
      <c r="AJ726">
        <f t="shared" ref="AJ726:AJ736" si="211">COUNTIF(S726:AD726,"NS")</f>
        <v>0</v>
      </c>
      <c r="AK726">
        <f t="shared" si="208"/>
        <v>0</v>
      </c>
      <c r="AL726">
        <f t="shared" si="209"/>
        <v>0</v>
      </c>
      <c r="AM726" s="31"/>
      <c r="AN726" s="31"/>
      <c r="AO726" s="31"/>
      <c r="AP726" s="515">
        <f>SUM(AM725:AP725)</f>
        <v>0</v>
      </c>
      <c r="AR726" s="523">
        <v>2</v>
      </c>
      <c r="AS726">
        <f t="shared" ref="AS726:AS735" si="212">IF(OR(O726="NS",$O$618="NS"),0,IF(AND(O726="NA",$O$618="NA"),0,IF(O726&lt;=$O$618,0,1)))</f>
        <v>0</v>
      </c>
      <c r="AT726">
        <f t="shared" ref="AT726:AT735" si="213">IF(OR(S726="NS",$S$618="NS"),0,IF(AND(S726="NA",$S$618="NA"),0,IF(S726&lt;=$S$618,0,1)))</f>
        <v>0</v>
      </c>
      <c r="AU726">
        <f t="shared" ref="AU726:AU735" si="214">IF(OR(W726="NS",$W$618="NS"),0,IF(AND(W726="NA",$W$618="NA"),0,IF(W726&lt;=$W$618,0,1)))</f>
        <v>0</v>
      </c>
      <c r="AV726">
        <f t="shared" ref="AV726:AV735" si="215">IF(OR(AA726="NS",$AA$618="NS"),0,IF(AND(AA726="NA",$AA$618="NA"),0,IF(AA726&lt;=$AA$618,0,1)))</f>
        <v>0</v>
      </c>
    </row>
    <row r="727" spans="1:48" ht="24" customHeight="1">
      <c r="A727" s="25"/>
      <c r="B727" s="27"/>
      <c r="C727" s="94" t="s">
        <v>5016</v>
      </c>
      <c r="D727" s="817" t="s">
        <v>6446</v>
      </c>
      <c r="E727" s="757"/>
      <c r="F727" s="757"/>
      <c r="G727" s="757"/>
      <c r="H727" s="757"/>
      <c r="I727" s="757"/>
      <c r="J727" s="757"/>
      <c r="K727" s="757"/>
      <c r="L727" s="757"/>
      <c r="M727" s="757"/>
      <c r="N727" s="758"/>
      <c r="O727" s="839"/>
      <c r="P727" s="840"/>
      <c r="Q727" s="840"/>
      <c r="R727" s="841"/>
      <c r="S727" s="839"/>
      <c r="T727" s="840"/>
      <c r="U727" s="840"/>
      <c r="V727" s="841"/>
      <c r="W727" s="839"/>
      <c r="X727" s="840"/>
      <c r="Y727" s="840"/>
      <c r="Z727" s="841"/>
      <c r="AA727" s="839"/>
      <c r="AB727" s="840"/>
      <c r="AC727" s="840"/>
      <c r="AD727" s="841"/>
      <c r="AI727">
        <f t="shared" si="210"/>
        <v>0</v>
      </c>
      <c r="AJ727">
        <f t="shared" si="211"/>
        <v>0</v>
      </c>
      <c r="AK727">
        <f t="shared" si="208"/>
        <v>0</v>
      </c>
      <c r="AL727">
        <f t="shared" si="209"/>
        <v>0</v>
      </c>
      <c r="AR727" s="522">
        <v>3</v>
      </c>
      <c r="AS727">
        <f t="shared" si="212"/>
        <v>0</v>
      </c>
      <c r="AT727">
        <f t="shared" si="213"/>
        <v>0</v>
      </c>
      <c r="AU727">
        <f t="shared" si="214"/>
        <v>0</v>
      </c>
      <c r="AV727">
        <f t="shared" si="215"/>
        <v>0</v>
      </c>
    </row>
    <row r="728" spans="1:48" ht="24" customHeight="1">
      <c r="A728" s="25"/>
      <c r="B728" s="27"/>
      <c r="C728" s="94" t="s">
        <v>5018</v>
      </c>
      <c r="D728" s="817" t="s">
        <v>6447</v>
      </c>
      <c r="E728" s="757"/>
      <c r="F728" s="757"/>
      <c r="G728" s="757"/>
      <c r="H728" s="757"/>
      <c r="I728" s="757"/>
      <c r="J728" s="757"/>
      <c r="K728" s="757"/>
      <c r="L728" s="757"/>
      <c r="M728" s="757"/>
      <c r="N728" s="758"/>
      <c r="O728" s="839"/>
      <c r="P728" s="840"/>
      <c r="Q728" s="840"/>
      <c r="R728" s="841"/>
      <c r="S728" s="839"/>
      <c r="T728" s="840"/>
      <c r="U728" s="840"/>
      <c r="V728" s="841"/>
      <c r="W728" s="839"/>
      <c r="X728" s="840"/>
      <c r="Y728" s="840"/>
      <c r="Z728" s="841"/>
      <c r="AA728" s="839"/>
      <c r="AB728" s="840"/>
      <c r="AC728" s="840"/>
      <c r="AD728" s="841"/>
      <c r="AI728">
        <f t="shared" si="210"/>
        <v>0</v>
      </c>
      <c r="AJ728">
        <f t="shared" si="211"/>
        <v>0</v>
      </c>
      <c r="AK728">
        <f t="shared" si="208"/>
        <v>0</v>
      </c>
      <c r="AL728">
        <f t="shared" si="209"/>
        <v>0</v>
      </c>
      <c r="AR728" s="523">
        <v>4</v>
      </c>
      <c r="AS728">
        <f t="shared" si="212"/>
        <v>0</v>
      </c>
      <c r="AT728">
        <f t="shared" si="213"/>
        <v>0</v>
      </c>
      <c r="AU728">
        <f t="shared" si="214"/>
        <v>0</v>
      </c>
      <c r="AV728">
        <f t="shared" si="215"/>
        <v>0</v>
      </c>
    </row>
    <row r="729" spans="1:48" ht="24" customHeight="1">
      <c r="A729" s="25"/>
      <c r="B729" s="27"/>
      <c r="C729" s="94" t="s">
        <v>5020</v>
      </c>
      <c r="D729" s="817" t="s">
        <v>6448</v>
      </c>
      <c r="E729" s="757"/>
      <c r="F729" s="757"/>
      <c r="G729" s="757"/>
      <c r="H729" s="757"/>
      <c r="I729" s="757"/>
      <c r="J729" s="757"/>
      <c r="K729" s="757"/>
      <c r="L729" s="757"/>
      <c r="M729" s="757"/>
      <c r="N729" s="758"/>
      <c r="O729" s="839"/>
      <c r="P729" s="840"/>
      <c r="Q729" s="840"/>
      <c r="R729" s="841"/>
      <c r="S729" s="839"/>
      <c r="T729" s="840"/>
      <c r="U729" s="840"/>
      <c r="V729" s="841"/>
      <c r="W729" s="839"/>
      <c r="X729" s="840"/>
      <c r="Y729" s="840"/>
      <c r="Z729" s="841"/>
      <c r="AA729" s="839"/>
      <c r="AB729" s="840"/>
      <c r="AC729" s="840"/>
      <c r="AD729" s="841"/>
      <c r="AI729">
        <f t="shared" si="210"/>
        <v>0</v>
      </c>
      <c r="AJ729">
        <f t="shared" si="211"/>
        <v>0</v>
      </c>
      <c r="AK729">
        <f t="shared" si="208"/>
        <v>0</v>
      </c>
      <c r="AL729">
        <f t="shared" si="209"/>
        <v>0</v>
      </c>
      <c r="AR729" s="522">
        <v>5</v>
      </c>
      <c r="AS729">
        <f t="shared" si="212"/>
        <v>0</v>
      </c>
      <c r="AT729">
        <f t="shared" si="213"/>
        <v>0</v>
      </c>
      <c r="AU729">
        <f t="shared" si="214"/>
        <v>0</v>
      </c>
      <c r="AV729">
        <f t="shared" si="215"/>
        <v>0</v>
      </c>
    </row>
    <row r="730" spans="1:48" ht="24" customHeight="1">
      <c r="A730" s="25"/>
      <c r="B730" s="27"/>
      <c r="C730" s="94" t="s">
        <v>5022</v>
      </c>
      <c r="D730" s="817" t="s">
        <v>6449</v>
      </c>
      <c r="E730" s="757"/>
      <c r="F730" s="757"/>
      <c r="G730" s="757"/>
      <c r="H730" s="757"/>
      <c r="I730" s="757"/>
      <c r="J730" s="757"/>
      <c r="K730" s="757"/>
      <c r="L730" s="757"/>
      <c r="M730" s="757"/>
      <c r="N730" s="758"/>
      <c r="O730" s="839"/>
      <c r="P730" s="840"/>
      <c r="Q730" s="840"/>
      <c r="R730" s="841"/>
      <c r="S730" s="839"/>
      <c r="T730" s="840"/>
      <c r="U730" s="840"/>
      <c r="V730" s="841"/>
      <c r="W730" s="839"/>
      <c r="X730" s="840"/>
      <c r="Y730" s="840"/>
      <c r="Z730" s="841"/>
      <c r="AA730" s="839"/>
      <c r="AB730" s="840"/>
      <c r="AC730" s="840"/>
      <c r="AD730" s="841"/>
      <c r="AI730">
        <f t="shared" si="210"/>
        <v>0</v>
      </c>
      <c r="AJ730">
        <f t="shared" si="211"/>
        <v>0</v>
      </c>
      <c r="AK730">
        <f t="shared" si="208"/>
        <v>0</v>
      </c>
      <c r="AL730">
        <f t="shared" si="209"/>
        <v>0</v>
      </c>
      <c r="AR730" s="523">
        <v>6</v>
      </c>
      <c r="AS730">
        <f t="shared" si="212"/>
        <v>0</v>
      </c>
      <c r="AT730">
        <f t="shared" si="213"/>
        <v>0</v>
      </c>
      <c r="AU730">
        <f t="shared" si="214"/>
        <v>0</v>
      </c>
      <c r="AV730">
        <f t="shared" si="215"/>
        <v>0</v>
      </c>
    </row>
    <row r="731" spans="1:48" ht="24" customHeight="1">
      <c r="A731" s="25"/>
      <c r="B731" s="27"/>
      <c r="C731" s="94" t="s">
        <v>5024</v>
      </c>
      <c r="D731" s="817" t="s">
        <v>6450</v>
      </c>
      <c r="E731" s="757"/>
      <c r="F731" s="757"/>
      <c r="G731" s="757"/>
      <c r="H731" s="757"/>
      <c r="I731" s="757"/>
      <c r="J731" s="757"/>
      <c r="K731" s="757"/>
      <c r="L731" s="757"/>
      <c r="M731" s="757"/>
      <c r="N731" s="758"/>
      <c r="O731" s="839"/>
      <c r="P731" s="840"/>
      <c r="Q731" s="840"/>
      <c r="R731" s="841"/>
      <c r="S731" s="839"/>
      <c r="T731" s="840"/>
      <c r="U731" s="840"/>
      <c r="V731" s="841"/>
      <c r="W731" s="839"/>
      <c r="X731" s="840"/>
      <c r="Y731" s="840"/>
      <c r="Z731" s="841"/>
      <c r="AA731" s="839"/>
      <c r="AB731" s="840"/>
      <c r="AC731" s="840"/>
      <c r="AD731" s="841"/>
      <c r="AI731">
        <f t="shared" si="210"/>
        <v>0</v>
      </c>
      <c r="AJ731">
        <f t="shared" si="211"/>
        <v>0</v>
      </c>
      <c r="AK731">
        <f t="shared" si="208"/>
        <v>0</v>
      </c>
      <c r="AL731">
        <f t="shared" si="209"/>
        <v>0</v>
      </c>
      <c r="AR731" s="522">
        <v>7</v>
      </c>
      <c r="AS731">
        <f t="shared" si="212"/>
        <v>0</v>
      </c>
      <c r="AT731">
        <f t="shared" si="213"/>
        <v>0</v>
      </c>
      <c r="AU731">
        <f t="shared" si="214"/>
        <v>0</v>
      </c>
      <c r="AV731">
        <f t="shared" si="215"/>
        <v>0</v>
      </c>
    </row>
    <row r="732" spans="1:48" ht="36" customHeight="1">
      <c r="A732" s="25"/>
      <c r="B732" s="27"/>
      <c r="C732" s="94" t="s">
        <v>5026</v>
      </c>
      <c r="D732" s="817" t="s">
        <v>6451</v>
      </c>
      <c r="E732" s="757"/>
      <c r="F732" s="757"/>
      <c r="G732" s="757"/>
      <c r="H732" s="757"/>
      <c r="I732" s="757"/>
      <c r="J732" s="757"/>
      <c r="K732" s="757"/>
      <c r="L732" s="757"/>
      <c r="M732" s="757"/>
      <c r="N732" s="758"/>
      <c r="O732" s="839"/>
      <c r="P732" s="840"/>
      <c r="Q732" s="840"/>
      <c r="R732" s="841"/>
      <c r="S732" s="839"/>
      <c r="T732" s="840"/>
      <c r="U732" s="840"/>
      <c r="V732" s="841"/>
      <c r="W732" s="839"/>
      <c r="X732" s="840"/>
      <c r="Y732" s="840"/>
      <c r="Z732" s="841"/>
      <c r="AA732" s="839"/>
      <c r="AB732" s="840"/>
      <c r="AC732" s="840"/>
      <c r="AD732" s="841"/>
      <c r="AI732">
        <f t="shared" si="210"/>
        <v>0</v>
      </c>
      <c r="AJ732">
        <f t="shared" si="211"/>
        <v>0</v>
      </c>
      <c r="AK732">
        <f t="shared" si="208"/>
        <v>0</v>
      </c>
      <c r="AL732">
        <f t="shared" si="209"/>
        <v>0</v>
      </c>
      <c r="AR732" s="523">
        <v>8</v>
      </c>
      <c r="AS732">
        <f t="shared" si="212"/>
        <v>0</v>
      </c>
      <c r="AT732">
        <f t="shared" si="213"/>
        <v>0</v>
      </c>
      <c r="AU732">
        <f t="shared" si="214"/>
        <v>0</v>
      </c>
      <c r="AV732">
        <f t="shared" si="215"/>
        <v>0</v>
      </c>
    </row>
    <row r="733" spans="1:48" ht="24" customHeight="1">
      <c r="A733" s="25"/>
      <c r="B733" s="27"/>
      <c r="C733" s="94" t="s">
        <v>5028</v>
      </c>
      <c r="D733" s="817" t="s">
        <v>6452</v>
      </c>
      <c r="E733" s="757"/>
      <c r="F733" s="757"/>
      <c r="G733" s="757"/>
      <c r="H733" s="757"/>
      <c r="I733" s="757"/>
      <c r="J733" s="757"/>
      <c r="K733" s="757"/>
      <c r="L733" s="757"/>
      <c r="M733" s="757"/>
      <c r="N733" s="758"/>
      <c r="O733" s="839"/>
      <c r="P733" s="840"/>
      <c r="Q733" s="840"/>
      <c r="R733" s="841"/>
      <c r="S733" s="839"/>
      <c r="T733" s="840"/>
      <c r="U733" s="840"/>
      <c r="V733" s="841"/>
      <c r="W733" s="839"/>
      <c r="X733" s="840"/>
      <c r="Y733" s="840"/>
      <c r="Z733" s="841"/>
      <c r="AA733" s="839"/>
      <c r="AB733" s="840"/>
      <c r="AC733" s="840"/>
      <c r="AD733" s="841"/>
      <c r="AI733">
        <f t="shared" si="210"/>
        <v>0</v>
      </c>
      <c r="AJ733">
        <f t="shared" si="211"/>
        <v>0</v>
      </c>
      <c r="AK733">
        <f t="shared" si="208"/>
        <v>0</v>
      </c>
      <c r="AL733">
        <f t="shared" si="209"/>
        <v>0</v>
      </c>
      <c r="AR733" s="522">
        <v>9</v>
      </c>
      <c r="AS733">
        <f t="shared" si="212"/>
        <v>0</v>
      </c>
      <c r="AT733">
        <f t="shared" si="213"/>
        <v>0</v>
      </c>
      <c r="AU733">
        <f t="shared" si="214"/>
        <v>0</v>
      </c>
      <c r="AV733">
        <f t="shared" si="215"/>
        <v>0</v>
      </c>
    </row>
    <row r="734" spans="1:48" ht="15" customHeight="1">
      <c r="A734" s="25"/>
      <c r="B734" s="27"/>
      <c r="C734" s="94" t="s">
        <v>5029</v>
      </c>
      <c r="D734" s="817" t="s">
        <v>6453</v>
      </c>
      <c r="E734" s="757"/>
      <c r="F734" s="757"/>
      <c r="G734" s="757"/>
      <c r="H734" s="757"/>
      <c r="I734" s="757"/>
      <c r="J734" s="757"/>
      <c r="K734" s="757"/>
      <c r="L734" s="757"/>
      <c r="M734" s="757"/>
      <c r="N734" s="758"/>
      <c r="O734" s="839"/>
      <c r="P734" s="840"/>
      <c r="Q734" s="840"/>
      <c r="R734" s="841"/>
      <c r="S734" s="839"/>
      <c r="T734" s="840"/>
      <c r="U734" s="840"/>
      <c r="V734" s="841"/>
      <c r="W734" s="839"/>
      <c r="X734" s="840"/>
      <c r="Y734" s="840"/>
      <c r="Z734" s="841"/>
      <c r="AA734" s="839"/>
      <c r="AB734" s="840"/>
      <c r="AC734" s="840"/>
      <c r="AD734" s="841"/>
      <c r="AI734">
        <f t="shared" si="210"/>
        <v>0</v>
      </c>
      <c r="AJ734">
        <f t="shared" si="211"/>
        <v>0</v>
      </c>
      <c r="AK734">
        <f t="shared" si="208"/>
        <v>0</v>
      </c>
      <c r="AL734">
        <f t="shared" si="209"/>
        <v>0</v>
      </c>
      <c r="AR734" s="523">
        <v>10</v>
      </c>
      <c r="AS734">
        <f t="shared" si="212"/>
        <v>0</v>
      </c>
      <c r="AT734">
        <f t="shared" si="213"/>
        <v>0</v>
      </c>
      <c r="AU734">
        <f t="shared" si="214"/>
        <v>0</v>
      </c>
      <c r="AV734">
        <f t="shared" si="215"/>
        <v>0</v>
      </c>
    </row>
    <row r="735" spans="1:48" ht="15" customHeight="1">
      <c r="A735" s="25"/>
      <c r="B735" s="27"/>
      <c r="C735" s="94" t="s">
        <v>5031</v>
      </c>
      <c r="D735" s="817" t="s">
        <v>5105</v>
      </c>
      <c r="E735" s="757"/>
      <c r="F735" s="757"/>
      <c r="G735" s="757"/>
      <c r="H735" s="757"/>
      <c r="I735" s="757"/>
      <c r="J735" s="757"/>
      <c r="K735" s="757"/>
      <c r="L735" s="757"/>
      <c r="M735" s="757"/>
      <c r="N735" s="758"/>
      <c r="O735" s="839"/>
      <c r="P735" s="840"/>
      <c r="Q735" s="840"/>
      <c r="R735" s="841"/>
      <c r="S735" s="839"/>
      <c r="T735" s="840"/>
      <c r="U735" s="840"/>
      <c r="V735" s="841"/>
      <c r="W735" s="839"/>
      <c r="X735" s="840"/>
      <c r="Y735" s="840"/>
      <c r="Z735" s="841"/>
      <c r="AA735" s="839"/>
      <c r="AB735" s="840"/>
      <c r="AC735" s="840"/>
      <c r="AD735" s="841"/>
      <c r="AI735">
        <f t="shared" si="210"/>
        <v>0</v>
      </c>
      <c r="AJ735">
        <f t="shared" si="211"/>
        <v>0</v>
      </c>
      <c r="AK735">
        <f t="shared" si="208"/>
        <v>0</v>
      </c>
      <c r="AL735">
        <f t="shared" si="209"/>
        <v>0</v>
      </c>
      <c r="AR735" s="522">
        <v>11</v>
      </c>
      <c r="AS735">
        <f t="shared" si="212"/>
        <v>0</v>
      </c>
      <c r="AT735">
        <f t="shared" si="213"/>
        <v>0</v>
      </c>
      <c r="AU735">
        <f t="shared" si="214"/>
        <v>0</v>
      </c>
      <c r="AV735">
        <f t="shared" si="215"/>
        <v>0</v>
      </c>
    </row>
    <row r="736" spans="1:48" ht="15" customHeight="1">
      <c r="A736" s="25"/>
      <c r="B736" s="27"/>
      <c r="C736" s="94" t="s">
        <v>5032</v>
      </c>
      <c r="D736" s="817" t="s">
        <v>5106</v>
      </c>
      <c r="E736" s="757"/>
      <c r="F736" s="757"/>
      <c r="G736" s="757"/>
      <c r="H736" s="757"/>
      <c r="I736" s="757"/>
      <c r="J736" s="757"/>
      <c r="K736" s="757"/>
      <c r="L736" s="757"/>
      <c r="M736" s="757"/>
      <c r="N736" s="758"/>
      <c r="O736" s="839"/>
      <c r="P736" s="840"/>
      <c r="Q736" s="840"/>
      <c r="R736" s="841"/>
      <c r="S736" s="839"/>
      <c r="T736" s="840"/>
      <c r="U736" s="840"/>
      <c r="V736" s="841"/>
      <c r="W736" s="839"/>
      <c r="X736" s="840"/>
      <c r="Y736" s="840"/>
      <c r="Z736" s="841"/>
      <c r="AA736" s="839"/>
      <c r="AB736" s="840"/>
      <c r="AC736" s="840"/>
      <c r="AD736" s="841"/>
      <c r="AI736">
        <f t="shared" si="210"/>
        <v>0</v>
      </c>
      <c r="AJ736">
        <f t="shared" si="211"/>
        <v>0</v>
      </c>
      <c r="AK736" s="634">
        <f>SUM(S736:AD736)</f>
        <v>0</v>
      </c>
      <c r="AL736">
        <f>IF(COUNTIF(O736:AD736,"NA")=4,0,IF(OR(AND(AI736=0,AJ736&gt;0),AND(AI736="NS",AK736&gt;0), AND(AI736="NS", AJ736=0,AK736=0)), 1, IF(OR(AND(AI736&gt;0,AJ736&gt;1,AI736&gt;AK736), AND(AI736="NS",AJ736=2), AND(AI736="NS",AK736=0,AJ736&gt;0),AI736=AK736), 0, 1)))</f>
        <v>0</v>
      </c>
      <c r="AR736" s="523">
        <v>12</v>
      </c>
      <c r="AS736">
        <f>IF(OR(O736="NS",$O$618="NS"),0,IF(AND(O736="NA",$O$618="NA"),0,IF(O736&lt;=$O$618,0,1)))</f>
        <v>0</v>
      </c>
      <c r="AT736">
        <f>IF(OR(S736="NS",$S$618="NS"),0,IF(AND(S736="NA",$S$618="NA"),0,IF(S736&lt;=$S$618,0,1)))</f>
        <v>0</v>
      </c>
      <c r="AU736">
        <f>IF(OR(W736="NS",$W$618="NS"),0,IF(AND(W736="NA",$W$618="NA"),0,IF(W736&lt;=$W$618,0,1)))</f>
        <v>0</v>
      </c>
      <c r="AV736">
        <f>IF(OR(AA736="NS",$AA$618="NS"),0,IF(AND(AA736="NA",$AA$618="NA"),0,IF(AA736&lt;=$AA$618,0,1)))</f>
        <v>0</v>
      </c>
    </row>
    <row r="737" spans="1:48" ht="15" customHeight="1">
      <c r="A737" s="25"/>
      <c r="B737" s="27"/>
      <c r="C737" s="514"/>
      <c r="D737" s="516"/>
      <c r="E737" s="516"/>
      <c r="F737" s="516"/>
      <c r="G737" s="516"/>
      <c r="H737" s="516"/>
      <c r="I737" s="54"/>
      <c r="J737" s="524"/>
      <c r="K737" s="524"/>
      <c r="L737" s="65"/>
      <c r="M737" s="524"/>
      <c r="N737" s="65" t="s">
        <v>5270</v>
      </c>
      <c r="O737" s="865">
        <f>IF(AND(SUM(O725:O736)=0,COUNTIF(O725:O736,"NS")&gt;0),"NS",IF(AND(SUM(O725:O736)=0,COUNTIF(O725:O736,0)&gt;0),0,IF(AND(SUM(O725:O736)=0,COUNTIF(O725:O736,"NA")&gt;0),"NA",SUM(O725:O736))))</f>
        <v>0</v>
      </c>
      <c r="P737" s="866"/>
      <c r="Q737" s="866"/>
      <c r="R737" s="867"/>
      <c r="S737" s="865">
        <f>IF(AND(SUM(S725:S736)=0,COUNTIF(S725:S736,"NS")&gt;0),"NS",IF(AND(SUM(S725:S736)=0,COUNTIF(S725:S736,0)&gt;0),0,IF(AND(SUM(S725:S736)=0,COUNTIF(S725:S736,"NA")&gt;0),"NA",SUM(S725:S736))))</f>
        <v>0</v>
      </c>
      <c r="T737" s="866"/>
      <c r="U737" s="866"/>
      <c r="V737" s="867"/>
      <c r="W737" s="865">
        <f>IF(AND(SUM(W725:W736)=0,COUNTIF(W725:W736,"NS")&gt;0),"NS",IF(AND(SUM(W725:W736)=0,COUNTIF(W725:W736,0)&gt;0),0,IF(AND(SUM(W725:W736)=0,COUNTIF(W725:W736,"NA")&gt;0),"NA",SUM(W725:W736))))</f>
        <v>0</v>
      </c>
      <c r="X737" s="866"/>
      <c r="Y737" s="866"/>
      <c r="Z737" s="867"/>
      <c r="AA737" s="865">
        <f>IF(AND(SUM(AA725:AA736)=0,COUNTIF(AA725:AA736,"NS")&gt;0),"NS",IF(AND(SUM(AA725:AA736)=0,COUNTIF(AA725:AA736,0)&gt;0),0,IF(AND(SUM(AA725:AA736)=0,COUNTIF(AA725:AA736,"NA")&gt;0),"NA",SUM(AA725:AA736))))</f>
        <v>0</v>
      </c>
      <c r="AB737" s="866"/>
      <c r="AC737" s="866"/>
      <c r="AD737" s="867"/>
      <c r="AL737" s="169">
        <f>SUM(AL725:AL736)</f>
        <v>0</v>
      </c>
      <c r="AV737" s="466">
        <f>SUM(AS725:AV736)</f>
        <v>0</v>
      </c>
    </row>
    <row r="738" spans="1:48" ht="15" customHeight="1">
      <c r="A738" s="25"/>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I738" t="s">
        <v>5248</v>
      </c>
      <c r="AJ738" s="170">
        <f>SUM(AL737)</f>
        <v>0</v>
      </c>
    </row>
    <row r="739" spans="1:48" ht="24" customHeight="1">
      <c r="A739" s="25"/>
      <c r="B739" s="27"/>
      <c r="C739" s="853" t="s">
        <v>5219</v>
      </c>
      <c r="D739" s="708"/>
      <c r="E739" s="708"/>
      <c r="F739" s="708"/>
      <c r="G739" s="708"/>
      <c r="H739" s="708"/>
      <c r="I739" s="708"/>
      <c r="J739" s="708"/>
      <c r="K739" s="708"/>
      <c r="L739" s="708"/>
      <c r="M739" s="708"/>
      <c r="N739" s="708"/>
      <c r="O739" s="708"/>
      <c r="P739" s="708"/>
      <c r="Q739" s="708"/>
      <c r="R739" s="708"/>
      <c r="S739" s="708"/>
      <c r="T739" s="708"/>
      <c r="U739" s="708"/>
      <c r="V739" s="708"/>
      <c r="W739" s="708"/>
      <c r="X739" s="708"/>
      <c r="Y739" s="708"/>
      <c r="Z739" s="708"/>
      <c r="AA739" s="708"/>
      <c r="AB739" s="708"/>
      <c r="AC739" s="708"/>
      <c r="AD739" s="708"/>
    </row>
    <row r="740" spans="1:48" ht="60" customHeight="1">
      <c r="A740" s="25"/>
      <c r="B740" s="27"/>
      <c r="C740" s="1067"/>
      <c r="D740" s="1000"/>
      <c r="E740" s="1000"/>
      <c r="F740" s="1000"/>
      <c r="G740" s="1000"/>
      <c r="H740" s="1000"/>
      <c r="I740" s="1000"/>
      <c r="J740" s="1000"/>
      <c r="K740" s="1000"/>
      <c r="L740" s="1000"/>
      <c r="M740" s="1000"/>
      <c r="N740" s="1000"/>
      <c r="O740" s="1000"/>
      <c r="P740" s="1000"/>
      <c r="Q740" s="1000"/>
      <c r="R740" s="1000"/>
      <c r="S740" s="1000"/>
      <c r="T740" s="1000"/>
      <c r="U740" s="1000"/>
      <c r="V740" s="1000"/>
      <c r="W740" s="1000"/>
      <c r="X740" s="1000"/>
      <c r="Y740" s="1000"/>
      <c r="Z740" s="1000"/>
      <c r="AA740" s="1000"/>
      <c r="AB740" s="1000"/>
      <c r="AC740" s="1000"/>
      <c r="AD740" s="1001"/>
    </row>
    <row r="741" spans="1:48" ht="15" customHeight="1">
      <c r="A741" s="25"/>
      <c r="B741" s="1060" t="str">
        <f>IF(AG725=0,"","Favor de ingresar toda la información requerida en la pregunta")</f>
        <v/>
      </c>
      <c r="C741" s="1060"/>
      <c r="D741" s="1060"/>
      <c r="E741" s="1060"/>
      <c r="F741" s="1060"/>
      <c r="G741" s="1060"/>
      <c r="H741" s="1060"/>
      <c r="I741" s="1060"/>
      <c r="J741" s="1060"/>
      <c r="K741" s="1060"/>
      <c r="L741" s="1060"/>
      <c r="M741" s="1060"/>
      <c r="N741" s="1060"/>
      <c r="O741" s="1060"/>
      <c r="P741" s="1060"/>
      <c r="Q741" s="1060"/>
      <c r="R741" s="1060"/>
      <c r="S741" s="1060"/>
      <c r="T741" s="1060"/>
      <c r="U741" s="1060"/>
      <c r="V741" s="1060"/>
      <c r="W741" s="1060"/>
      <c r="X741" s="1060"/>
      <c r="Y741" s="1060"/>
      <c r="Z741" s="1060"/>
      <c r="AA741" s="1060"/>
      <c r="AB741" s="1060"/>
      <c r="AC741" s="1060"/>
      <c r="AD741" s="1060"/>
      <c r="AE741" s="1060"/>
    </row>
    <row r="742" spans="1:48" ht="15" customHeight="1">
      <c r="A742" s="25"/>
      <c r="B742" s="888" t="str">
        <f>IF(SUM(COUNTIF(O725:AD736,"NS"))&lt;&gt;0,"Alerta: debido a que cuenta con registros NS, debe proporcionar una justificación en el area de comentarios al final de la pregunta","")</f>
        <v/>
      </c>
      <c r="C742" s="708"/>
      <c r="D742" s="708"/>
      <c r="E742" s="708"/>
      <c r="F742" s="708"/>
      <c r="G742" s="708"/>
      <c r="H742" s="708"/>
      <c r="I742" s="708"/>
      <c r="J742" s="708"/>
      <c r="K742" s="708"/>
      <c r="L742" s="708"/>
      <c r="M742" s="708"/>
      <c r="N742" s="708"/>
      <c r="O742" s="708"/>
      <c r="P742" s="708"/>
      <c r="Q742" s="708"/>
      <c r="R742" s="708"/>
      <c r="S742" s="708"/>
      <c r="T742" s="708"/>
      <c r="U742" s="708"/>
      <c r="V742" s="708"/>
      <c r="W742" s="708"/>
      <c r="X742" s="708"/>
      <c r="Y742" s="708"/>
      <c r="Z742" s="708"/>
      <c r="AA742" s="708"/>
      <c r="AB742" s="708"/>
      <c r="AC742" s="708"/>
      <c r="AD742" s="708"/>
      <c r="AE742" s="733"/>
    </row>
    <row r="743" spans="1:48" ht="15" customHeight="1">
      <c r="A743" s="25"/>
      <c r="B743" s="868" t="str">
        <f>IF(AJ738&gt;0,"Favor de revisar la suma y consistencia de totales y/o subtotales por filas (numéricos y NS)","")</f>
        <v/>
      </c>
      <c r="C743" s="708"/>
      <c r="D743" s="708"/>
      <c r="E743" s="708"/>
      <c r="F743" s="708"/>
      <c r="G743" s="708"/>
      <c r="H743" s="708"/>
      <c r="I743" s="708"/>
      <c r="J743" s="708"/>
      <c r="K743" s="708"/>
      <c r="L743" s="708"/>
      <c r="M743" s="708"/>
      <c r="N743" s="708"/>
      <c r="O743" s="708"/>
      <c r="P743" s="708"/>
      <c r="Q743" s="708"/>
      <c r="R743" s="708"/>
      <c r="S743" s="708"/>
      <c r="T743" s="708"/>
      <c r="U743" s="708"/>
      <c r="V743" s="708"/>
      <c r="W743" s="708"/>
      <c r="X743" s="708"/>
      <c r="Y743" s="708"/>
      <c r="Z743" s="708"/>
      <c r="AA743" s="708"/>
      <c r="AB743" s="708"/>
      <c r="AC743" s="708"/>
      <c r="AD743" s="708"/>
      <c r="AE743" s="733"/>
    </row>
    <row r="744" spans="1:48" ht="15" customHeight="1">
      <c r="A744" s="25"/>
      <c r="B744" s="868" t="str">
        <f>IF(AH725&gt;0,"Revise la información capturada, ya que tiene datos ingresados en celdas que están sombreadas","")</f>
        <v/>
      </c>
      <c r="C744" s="868"/>
      <c r="D744" s="868"/>
      <c r="E744" s="868"/>
      <c r="F744" s="868"/>
      <c r="G744" s="868"/>
      <c r="H744" s="868"/>
      <c r="I744" s="868"/>
      <c r="J744" s="868"/>
      <c r="K744" s="868"/>
      <c r="L744" s="868"/>
      <c r="M744" s="868"/>
      <c r="N744" s="868"/>
      <c r="O744" s="868"/>
      <c r="P744" s="868"/>
      <c r="Q744" s="868"/>
      <c r="R744" s="868"/>
      <c r="S744" s="868"/>
      <c r="T744" s="868"/>
      <c r="U744" s="868"/>
      <c r="V744" s="868"/>
      <c r="W744" s="868"/>
      <c r="X744" s="868"/>
      <c r="Y744" s="868"/>
      <c r="Z744" s="868"/>
      <c r="AA744" s="868"/>
      <c r="AB744" s="868"/>
      <c r="AC744" s="868"/>
      <c r="AD744" s="868"/>
      <c r="AE744" s="868"/>
    </row>
    <row r="745" spans="1:48" ht="15" customHeight="1">
      <c r="A745" s="25"/>
      <c r="B745" s="845" t="str">
        <f>IF(AP726&gt;0,"Favor de revisar la instrucción 2, debido a que no se cumplen con los criterios mencionados","")</f>
        <v/>
      </c>
      <c r="C745" s="845"/>
      <c r="D745" s="845"/>
      <c r="E745" s="845"/>
      <c r="F745" s="845"/>
      <c r="G745" s="845"/>
      <c r="H745" s="845"/>
      <c r="I745" s="845"/>
      <c r="J745" s="845"/>
      <c r="K745" s="845"/>
      <c r="L745" s="845"/>
      <c r="M745" s="845"/>
      <c r="N745" s="845"/>
      <c r="O745" s="845"/>
      <c r="P745" s="845"/>
      <c r="Q745" s="845"/>
      <c r="R745" s="845"/>
      <c r="S745" s="845"/>
      <c r="T745" s="845"/>
      <c r="U745" s="845"/>
      <c r="V745" s="845"/>
      <c r="W745" s="845"/>
      <c r="X745" s="845"/>
      <c r="Y745" s="845"/>
      <c r="Z745" s="845"/>
      <c r="AA745" s="845"/>
      <c r="AB745" s="845"/>
      <c r="AC745" s="845"/>
      <c r="AD745" s="845"/>
      <c r="AE745" s="845"/>
    </row>
    <row r="746" spans="1:48" ht="15" customHeight="1">
      <c r="A746" s="25"/>
      <c r="B746" s="1009" t="str">
        <f>IF(AV737&gt;0,"Alerta: debe de proporcionar una justificación de acuerdo a lo establecido en la instrucción 3","")</f>
        <v/>
      </c>
      <c r="C746" s="1009"/>
      <c r="D746" s="1009"/>
      <c r="E746" s="1009"/>
      <c r="F746" s="1009"/>
      <c r="G746" s="1009"/>
      <c r="H746" s="1009"/>
      <c r="I746" s="1009"/>
      <c r="J746" s="1009"/>
      <c r="K746" s="1009"/>
      <c r="L746" s="1009"/>
      <c r="M746" s="1009"/>
      <c r="N746" s="1009"/>
      <c r="O746" s="1009"/>
      <c r="P746" s="1009"/>
      <c r="Q746" s="1009"/>
      <c r="R746" s="1009"/>
      <c r="S746" s="1009"/>
      <c r="T746" s="1009"/>
      <c r="U746" s="1009"/>
      <c r="V746" s="1009"/>
      <c r="W746" s="1009"/>
      <c r="X746" s="1009"/>
      <c r="Y746" s="1009"/>
      <c r="Z746" s="1009"/>
      <c r="AA746" s="1009"/>
      <c r="AB746" s="1009"/>
      <c r="AC746" s="1009"/>
      <c r="AD746" s="1009"/>
      <c r="AE746" s="1009"/>
    </row>
    <row r="747" spans="1:48" ht="24" customHeight="1">
      <c r="A747" s="25" t="s">
        <v>6643</v>
      </c>
      <c r="B747" s="880" t="s">
        <v>6644</v>
      </c>
      <c r="C747" s="708"/>
      <c r="D747" s="708"/>
      <c r="E747" s="708"/>
      <c r="F747" s="708"/>
      <c r="G747" s="708"/>
      <c r="H747" s="708"/>
      <c r="I747" s="708"/>
      <c r="J747" s="708"/>
      <c r="K747" s="708"/>
      <c r="L747" s="708"/>
      <c r="M747" s="708"/>
      <c r="N747" s="708"/>
      <c r="O747" s="708"/>
      <c r="P747" s="708"/>
      <c r="Q747" s="708"/>
      <c r="R747" s="708"/>
      <c r="S747" s="708"/>
      <c r="T747" s="708"/>
      <c r="U747" s="708"/>
      <c r="V747" s="708"/>
      <c r="W747" s="708"/>
      <c r="X747" s="708"/>
      <c r="Y747" s="708"/>
      <c r="Z747" s="708"/>
      <c r="AA747" s="708"/>
      <c r="AB747" s="708"/>
      <c r="AC747" s="708"/>
      <c r="AD747" s="708"/>
    </row>
    <row r="748" spans="1:48" ht="15" customHeight="1">
      <c r="A748" s="25"/>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row>
    <row r="749" spans="1:48" ht="24" customHeight="1">
      <c r="A749" s="25"/>
      <c r="B749" s="27"/>
      <c r="C749" s="723" t="s">
        <v>6456</v>
      </c>
      <c r="D749" s="859"/>
      <c r="E749" s="859"/>
      <c r="F749" s="859"/>
      <c r="G749" s="859"/>
      <c r="H749" s="859"/>
      <c r="I749" s="859"/>
      <c r="J749" s="859"/>
      <c r="K749" s="859"/>
      <c r="L749" s="859"/>
      <c r="M749" s="859"/>
      <c r="N749" s="860"/>
      <c r="O749" s="723" t="s">
        <v>6630</v>
      </c>
      <c r="P749" s="757"/>
      <c r="Q749" s="757"/>
      <c r="R749" s="757"/>
      <c r="S749" s="757"/>
      <c r="T749" s="757"/>
      <c r="U749" s="757"/>
      <c r="V749" s="757"/>
      <c r="W749" s="757"/>
      <c r="X749" s="757"/>
      <c r="Y749" s="757"/>
      <c r="Z749" s="757"/>
      <c r="AA749" s="757"/>
      <c r="AB749" s="757"/>
      <c r="AC749" s="757"/>
      <c r="AD749" s="758"/>
      <c r="AG749" s="31"/>
      <c r="AH749" s="31"/>
      <c r="AI749" s="1089" t="s">
        <v>6401</v>
      </c>
      <c r="AJ749" s="1089"/>
      <c r="AK749" s="1089"/>
      <c r="AL749" s="1089"/>
      <c r="AM749" s="31"/>
      <c r="AN749" s="31"/>
      <c r="AO749" s="31"/>
    </row>
    <row r="750" spans="1:48" ht="15" customHeight="1">
      <c r="A750" s="25"/>
      <c r="B750" s="27"/>
      <c r="C750" s="861"/>
      <c r="D750" s="782"/>
      <c r="E750" s="782"/>
      <c r="F750" s="782"/>
      <c r="G750" s="782"/>
      <c r="H750" s="782"/>
      <c r="I750" s="782"/>
      <c r="J750" s="782"/>
      <c r="K750" s="782"/>
      <c r="L750" s="782"/>
      <c r="M750" s="782"/>
      <c r="N750" s="783"/>
      <c r="O750" s="723" t="s">
        <v>5235</v>
      </c>
      <c r="P750" s="757"/>
      <c r="Q750" s="757"/>
      <c r="R750" s="758"/>
      <c r="S750" s="756" t="s">
        <v>5427</v>
      </c>
      <c r="T750" s="757"/>
      <c r="U750" s="757"/>
      <c r="V750" s="758"/>
      <c r="W750" s="756" t="s">
        <v>5428</v>
      </c>
      <c r="X750" s="757"/>
      <c r="Y750" s="757"/>
      <c r="Z750" s="758"/>
      <c r="AA750" s="756" t="s">
        <v>5106</v>
      </c>
      <c r="AB750" s="757"/>
      <c r="AC750" s="757"/>
      <c r="AD750" s="758"/>
      <c r="AG750" t="s">
        <v>5090</v>
      </c>
      <c r="AH750" s="52" t="s">
        <v>6049</v>
      </c>
      <c r="AI750" s="510" t="s">
        <v>5450</v>
      </c>
      <c r="AJ750" s="511" t="s">
        <v>5451</v>
      </c>
      <c r="AK750" s="512" t="s">
        <v>5452</v>
      </c>
      <c r="AL750" s="513" t="s">
        <v>6402</v>
      </c>
      <c r="AM750" t="s">
        <v>5240</v>
      </c>
      <c r="AN750" t="s">
        <v>5241</v>
      </c>
      <c r="AO750" t="s">
        <v>5242</v>
      </c>
      <c r="AP750" t="s">
        <v>5243</v>
      </c>
    </row>
    <row r="751" spans="1:48" ht="15" customHeight="1">
      <c r="A751" s="25"/>
      <c r="B751" s="27"/>
      <c r="C751" s="55" t="s">
        <v>5012</v>
      </c>
      <c r="D751" s="923" t="s">
        <v>6457</v>
      </c>
      <c r="E751" s="757"/>
      <c r="F751" s="757"/>
      <c r="G751" s="757"/>
      <c r="H751" s="757"/>
      <c r="I751" s="757"/>
      <c r="J751" s="757"/>
      <c r="K751" s="757"/>
      <c r="L751" s="757"/>
      <c r="M751" s="757"/>
      <c r="N751" s="758"/>
      <c r="O751" s="839"/>
      <c r="P751" s="840"/>
      <c r="Q751" s="840"/>
      <c r="R751" s="841"/>
      <c r="S751" s="839"/>
      <c r="T751" s="840"/>
      <c r="U751" s="840"/>
      <c r="V751" s="841"/>
      <c r="W751" s="839"/>
      <c r="X751" s="840"/>
      <c r="Y751" s="840"/>
      <c r="Z751" s="841"/>
      <c r="AA751" s="839"/>
      <c r="AB751" s="840"/>
      <c r="AC751" s="840"/>
      <c r="AD751" s="841"/>
      <c r="AG751" s="443">
        <f>IF(AND($O$618&gt;0,$O$618&lt;&gt;"NS",$O$618&lt;&gt;"NA"),IF(COUNTA(O751:AD753)=12,0,1),0)</f>
        <v>0</v>
      </c>
      <c r="AH751" s="465">
        <f>IF(OR($O$618=0,$O$618="NS",$O$618="NA"),IF(COUNTA(O751:AD753)=0,0,1),0)</f>
        <v>0</v>
      </c>
      <c r="AI751">
        <f>IF(AND(O754="NS",$O$618="NS"),0,IF(AND(O754="NA",$O$618="NA"),0,IF(O754=$O$618,0,1)))</f>
        <v>0</v>
      </c>
      <c r="AJ751">
        <f>IF(AND(S754="NS",$S$618="NS"),0,IF(AND(S754="NA",$S$618="NA"),0,IF(S754=$S$618,0,1)))</f>
        <v>0</v>
      </c>
      <c r="AK751">
        <f>IF(AND(W754="NS",$W$618="NS"),0,IF(AND(W754="NA",$W$618="NA"),0,IF(W754=$W$618,0,1)))</f>
        <v>0</v>
      </c>
      <c r="AL751">
        <f>IF(AND(AA754="NS",$AA$618="NS"),0,IF(AND(AA754="NA",$AA$618="NA"),0,IF(AA754=$AA$618,0,1)))</f>
        <v>0</v>
      </c>
      <c r="AM751" s="634">
        <f>O751</f>
        <v>0</v>
      </c>
      <c r="AN751">
        <f>COUNTIF(S751:AD751,"NS")</f>
        <v>0</v>
      </c>
      <c r="AO751">
        <f>SUM(S751:AD751)</f>
        <v>0</v>
      </c>
      <c r="AP751">
        <f>IF(COUNTIF(O751:AD751,"NA")=4,0,IF(OR(AND(AM751=0,AN751&gt;0),AND(AM751="NS",AO751&gt;0), AND(AM751="NS", AN751=0,AO751=0)), 1, IF(OR(AND(AM751&gt;0,AN751&gt;1,AM751&gt;AO751), AND(AM751="NS",AN751=2), AND(AM751="NS",AO751=0,AN751&gt;0),AM751=AO751), 0, 1)))</f>
        <v>0</v>
      </c>
    </row>
    <row r="752" spans="1:48" ht="15" customHeight="1">
      <c r="A752" s="25"/>
      <c r="B752" s="27"/>
      <c r="C752" s="55" t="s">
        <v>5014</v>
      </c>
      <c r="D752" s="923" t="s">
        <v>6458</v>
      </c>
      <c r="E752" s="757"/>
      <c r="F752" s="757"/>
      <c r="G752" s="757"/>
      <c r="H752" s="757"/>
      <c r="I752" s="757"/>
      <c r="J752" s="757"/>
      <c r="K752" s="757"/>
      <c r="L752" s="757"/>
      <c r="M752" s="757"/>
      <c r="N752" s="758"/>
      <c r="O752" s="839"/>
      <c r="P752" s="840"/>
      <c r="Q752" s="840"/>
      <c r="R752" s="841"/>
      <c r="S752" s="839"/>
      <c r="T752" s="840"/>
      <c r="U752" s="840"/>
      <c r="V752" s="841"/>
      <c r="W752" s="839"/>
      <c r="X752" s="840"/>
      <c r="Y752" s="840"/>
      <c r="Z752" s="841"/>
      <c r="AA752" s="839"/>
      <c r="AB752" s="840"/>
      <c r="AC752" s="840"/>
      <c r="AD752" s="841"/>
      <c r="AG752" s="27"/>
      <c r="AH752" s="27"/>
      <c r="AI752" s="31"/>
      <c r="AJ752" s="31"/>
      <c r="AK752" s="31"/>
      <c r="AL752" s="515">
        <f>SUM(AI751:AL751)</f>
        <v>0</v>
      </c>
      <c r="AM752">
        <f>O752</f>
        <v>0</v>
      </c>
      <c r="AN752">
        <f>COUNTIF(S752:AD752,"NS")</f>
        <v>0</v>
      </c>
      <c r="AO752">
        <f>SUM(S752:AD752)</f>
        <v>0</v>
      </c>
      <c r="AP752">
        <f>IF(COUNTIF(O752:AD752,"NA")=4,0,IF(OR(AND(AM752=0,AN752&gt;0),AND(AM752="NS",AO752&gt;0), AND(AM752="NS", AN752=0,AO752=0)), 1, IF(OR(AND(AM752&gt;0,AN752&gt;1,AM752&gt;AO752), AND(AM752="NS",AN752=2), AND(AM752="NS",AO752=0,AN752&gt;0),AM752=AO752), 0, 1)))</f>
        <v>0</v>
      </c>
    </row>
    <row r="753" spans="1:42" ht="15" customHeight="1">
      <c r="A753" s="25"/>
      <c r="B753" s="27"/>
      <c r="C753" s="55" t="s">
        <v>5016</v>
      </c>
      <c r="D753" s="923" t="s">
        <v>5106</v>
      </c>
      <c r="E753" s="757"/>
      <c r="F753" s="757"/>
      <c r="G753" s="757"/>
      <c r="H753" s="757"/>
      <c r="I753" s="757"/>
      <c r="J753" s="757"/>
      <c r="K753" s="757"/>
      <c r="L753" s="757"/>
      <c r="M753" s="757"/>
      <c r="N753" s="758"/>
      <c r="O753" s="839"/>
      <c r="P753" s="840"/>
      <c r="Q753" s="840"/>
      <c r="R753" s="841"/>
      <c r="S753" s="839"/>
      <c r="T753" s="840"/>
      <c r="U753" s="840"/>
      <c r="V753" s="841"/>
      <c r="W753" s="839"/>
      <c r="X753" s="840"/>
      <c r="Y753" s="840"/>
      <c r="Z753" s="841"/>
      <c r="AA753" s="839"/>
      <c r="AB753" s="840"/>
      <c r="AC753" s="840"/>
      <c r="AD753" s="841"/>
      <c r="AG753" s="31"/>
      <c r="AH753" s="31"/>
      <c r="AI753" s="31"/>
      <c r="AJ753" s="31"/>
      <c r="AK753" s="31"/>
      <c r="AL753" s="31"/>
      <c r="AM753">
        <f>O753</f>
        <v>0</v>
      </c>
      <c r="AN753">
        <f>COUNTIF(S753:AD753,"NS")</f>
        <v>0</v>
      </c>
      <c r="AO753" s="634">
        <f>SUM(S753:AD753)</f>
        <v>0</v>
      </c>
      <c r="AP753">
        <f>IF(COUNTIF(O753:AD753,"NA")=4,0,IF(OR(AND(AM753=0,AN753&gt;0),AND(AM753="NS",AO753&gt;0), AND(AM753="NS", AN753=0,AO753=0)), 1, IF(OR(AND(AM753&gt;0,AN753&gt;1,AM753&gt;AO753), AND(AM753="NS",AN753=2), AND(AM753="NS",AO753=0,AN753&gt;0),AM753=AO753), 0, 1)))</f>
        <v>0</v>
      </c>
    </row>
    <row r="754" spans="1:42" ht="15" customHeight="1">
      <c r="A754" s="25"/>
      <c r="B754" s="27"/>
      <c r="C754" s="516"/>
      <c r="D754" s="516"/>
      <c r="E754" s="516"/>
      <c r="F754" s="516"/>
      <c r="G754" s="516"/>
      <c r="H754" s="516"/>
      <c r="I754" s="54"/>
      <c r="J754" s="65"/>
      <c r="K754" s="65"/>
      <c r="L754" s="65"/>
      <c r="M754" s="65"/>
      <c r="N754" s="525" t="s">
        <v>5270</v>
      </c>
      <c r="O754" s="865">
        <f>IF(AND(SUM(O751:O753)=0,COUNTIF(O751:O753,"NS")&gt;0),"NS",IF(AND(SUM(O751:O753)=0,COUNTIF(O751:O753,0)&gt;0),0,IF(AND(SUM(O751:O753)=0,COUNTIF(O751:O753,"NA")&gt;0),"NA",SUM(O751:O753))))</f>
        <v>0</v>
      </c>
      <c r="P754" s="866"/>
      <c r="Q754" s="866"/>
      <c r="R754" s="867"/>
      <c r="S754" s="865">
        <f>IF(AND(SUM(S751:S753)=0,COUNTIF(S751:S753,"NS")&gt;0),"NS",IF(AND(SUM(S751:S753)=0,COUNTIF(S751:S753,0)&gt;0),0,IF(AND(SUM(S751:S753)=0,COUNTIF(S751:S753,"NA")&gt;0),"NA",SUM(S751:S753))))</f>
        <v>0</v>
      </c>
      <c r="T754" s="866"/>
      <c r="U754" s="866"/>
      <c r="V754" s="867"/>
      <c r="W754" s="865">
        <f>IF(AND(SUM(W751:W753)=0,COUNTIF(W751:W753,"NS")&gt;0),"NS",IF(AND(SUM(W751:W753)=0,COUNTIF(W751:W753,0)&gt;0),0,IF(AND(SUM(W751:W753)=0,COUNTIF(W751:W753,"NA")&gt;0),"NA",SUM(W751:W753))))</f>
        <v>0</v>
      </c>
      <c r="X754" s="866"/>
      <c r="Y754" s="866"/>
      <c r="Z754" s="867"/>
      <c r="AA754" s="865">
        <f>IF(AND(SUM(AA751:AA753)=0,COUNTIF(AA751:AA753,"NS")&gt;0),"NS",IF(AND(SUM(AA751:AA753)=0,COUNTIF(AA751:AA753,0)&gt;0),0,IF(AND(SUM(AA751:AA753)=0,COUNTIF(AA751:AA753,"NA")&gt;0),"NA",SUM(AA751:AA753))))</f>
        <v>0</v>
      </c>
      <c r="AB754" s="866"/>
      <c r="AC754" s="866"/>
      <c r="AD754" s="867"/>
      <c r="AG754" s="31"/>
      <c r="AH754" s="31"/>
      <c r="AI754" s="31"/>
      <c r="AJ754" s="31"/>
      <c r="AK754" s="31"/>
      <c r="AL754" s="31"/>
      <c r="AP754" s="169">
        <f>SUM(AP751:AP753)</f>
        <v>0</v>
      </c>
    </row>
    <row r="755" spans="1:42" ht="15" customHeight="1">
      <c r="A755" s="25"/>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M755" t="s">
        <v>5248</v>
      </c>
      <c r="AN755" s="170">
        <f>SUM(AP754)</f>
        <v>0</v>
      </c>
    </row>
    <row r="756" spans="1:42" ht="24" customHeight="1">
      <c r="A756" s="25"/>
      <c r="B756" s="27"/>
      <c r="C756" s="848" t="s">
        <v>5219</v>
      </c>
      <c r="D756" s="708"/>
      <c r="E756" s="708"/>
      <c r="F756" s="708"/>
      <c r="G756" s="708"/>
      <c r="H756" s="708"/>
      <c r="I756" s="708"/>
      <c r="J756" s="708"/>
      <c r="K756" s="708"/>
      <c r="L756" s="708"/>
      <c r="M756" s="708"/>
      <c r="N756" s="708"/>
      <c r="O756" s="708"/>
      <c r="P756" s="708"/>
      <c r="Q756" s="708"/>
      <c r="R756" s="708"/>
      <c r="S756" s="708"/>
      <c r="T756" s="708"/>
      <c r="U756" s="708"/>
      <c r="V756" s="708"/>
      <c r="W756" s="708"/>
      <c r="X756" s="708"/>
      <c r="Y756" s="708"/>
      <c r="Z756" s="708"/>
      <c r="AA756" s="708"/>
      <c r="AB756" s="708"/>
      <c r="AC756" s="708"/>
      <c r="AD756" s="708"/>
    </row>
    <row r="757" spans="1:42" ht="60" customHeight="1">
      <c r="A757" s="25"/>
      <c r="B757" s="27"/>
      <c r="C757" s="842"/>
      <c r="D757" s="759"/>
      <c r="E757" s="759"/>
      <c r="F757" s="759"/>
      <c r="G757" s="759"/>
      <c r="H757" s="759"/>
      <c r="I757" s="759"/>
      <c r="J757" s="759"/>
      <c r="K757" s="759"/>
      <c r="L757" s="759"/>
      <c r="M757" s="759"/>
      <c r="N757" s="759"/>
      <c r="O757" s="759"/>
      <c r="P757" s="759"/>
      <c r="Q757" s="759"/>
      <c r="R757" s="759"/>
      <c r="S757" s="759"/>
      <c r="T757" s="759"/>
      <c r="U757" s="759"/>
      <c r="V757" s="759"/>
      <c r="W757" s="759"/>
      <c r="X757" s="759"/>
      <c r="Y757" s="759"/>
      <c r="Z757" s="759"/>
      <c r="AA757" s="759"/>
      <c r="AB757" s="759"/>
      <c r="AC757" s="759"/>
      <c r="AD757" s="838"/>
    </row>
    <row r="758" spans="1:42" ht="15" customHeight="1">
      <c r="A758" s="25"/>
      <c r="B758" s="1060" t="str">
        <f>IF(AG751=0,"","Favor de ingresar toda la información requerida en la pregunta")</f>
        <v/>
      </c>
      <c r="C758" s="1060"/>
      <c r="D758" s="1060"/>
      <c r="E758" s="1060"/>
      <c r="F758" s="1060"/>
      <c r="G758" s="1060"/>
      <c r="H758" s="1060"/>
      <c r="I758" s="1060"/>
      <c r="J758" s="1060"/>
      <c r="K758" s="1060"/>
      <c r="L758" s="1060"/>
      <c r="M758" s="1060"/>
      <c r="N758" s="1060"/>
      <c r="O758" s="1060"/>
      <c r="P758" s="1060"/>
      <c r="Q758" s="1060"/>
      <c r="R758" s="1060"/>
      <c r="S758" s="1060"/>
      <c r="T758" s="1060"/>
      <c r="U758" s="1060"/>
      <c r="V758" s="1060"/>
      <c r="W758" s="1060"/>
      <c r="X758" s="1060"/>
      <c r="Y758" s="1060"/>
      <c r="Z758" s="1060"/>
      <c r="AA758" s="1060"/>
      <c r="AB758" s="1060"/>
      <c r="AC758" s="1060"/>
      <c r="AD758" s="1060"/>
      <c r="AE758" s="1060"/>
    </row>
    <row r="759" spans="1:42" ht="15" customHeight="1">
      <c r="A759" s="25"/>
      <c r="B759" s="888" t="str">
        <f>IF(SUM(COUNTIF(O751:AD753,"NS"))&lt;&gt;0,"Alerta: debido a que cuenta con registros NS, debe proporcionar una justificación en el area de comentarios al final de la pregunta","")</f>
        <v/>
      </c>
      <c r="C759" s="708"/>
      <c r="D759" s="708"/>
      <c r="E759" s="708"/>
      <c r="F759" s="708"/>
      <c r="G759" s="708"/>
      <c r="H759" s="708"/>
      <c r="I759" s="708"/>
      <c r="J759" s="708"/>
      <c r="K759" s="708"/>
      <c r="L759" s="708"/>
      <c r="M759" s="708"/>
      <c r="N759" s="708"/>
      <c r="O759" s="708"/>
      <c r="P759" s="708"/>
      <c r="Q759" s="708"/>
      <c r="R759" s="708"/>
      <c r="S759" s="708"/>
      <c r="T759" s="708"/>
      <c r="U759" s="708"/>
      <c r="V759" s="708"/>
      <c r="W759" s="708"/>
      <c r="X759" s="708"/>
      <c r="Y759" s="708"/>
      <c r="Z759" s="708"/>
      <c r="AA759" s="708"/>
      <c r="AB759" s="708"/>
      <c r="AC759" s="708"/>
      <c r="AD759" s="708"/>
      <c r="AE759" s="733"/>
    </row>
    <row r="760" spans="1:42" ht="15" customHeight="1">
      <c r="A760" s="25"/>
      <c r="B760" s="868" t="str">
        <f>IF(AN755&gt;0,"Favor de revisar la suma y consistencia de totales y/o subtotales por filas (numéricos y NS)","")</f>
        <v/>
      </c>
      <c r="C760" s="708"/>
      <c r="D760" s="708"/>
      <c r="E760" s="708"/>
      <c r="F760" s="708"/>
      <c r="G760" s="708"/>
      <c r="H760" s="708"/>
      <c r="I760" s="708"/>
      <c r="J760" s="708"/>
      <c r="K760" s="708"/>
      <c r="L760" s="708"/>
      <c r="M760" s="708"/>
      <c r="N760" s="708"/>
      <c r="O760" s="708"/>
      <c r="P760" s="708"/>
      <c r="Q760" s="708"/>
      <c r="R760" s="708"/>
      <c r="S760" s="708"/>
      <c r="T760" s="708"/>
      <c r="U760" s="708"/>
      <c r="V760" s="708"/>
      <c r="W760" s="708"/>
      <c r="X760" s="708"/>
      <c r="Y760" s="708"/>
      <c r="Z760" s="708"/>
      <c r="AA760" s="708"/>
      <c r="AB760" s="708"/>
      <c r="AC760" s="708"/>
      <c r="AD760" s="708"/>
      <c r="AE760" s="733"/>
    </row>
    <row r="761" spans="1:42" ht="15" customHeight="1">
      <c r="A761" s="25"/>
      <c r="B761" s="868" t="str">
        <f>IF(AH751&gt;0,"Revise la información capturada, ya que tiene datos ingresados en celdas que están sombreadas","")</f>
        <v/>
      </c>
      <c r="C761" s="868"/>
      <c r="D761" s="868"/>
      <c r="E761" s="868"/>
      <c r="F761" s="868"/>
      <c r="G761" s="868"/>
      <c r="H761" s="868"/>
      <c r="I761" s="868"/>
      <c r="J761" s="868"/>
      <c r="K761" s="868"/>
      <c r="L761" s="868"/>
      <c r="M761" s="868"/>
      <c r="N761" s="868"/>
      <c r="O761" s="868"/>
      <c r="P761" s="868"/>
      <c r="Q761" s="868"/>
      <c r="R761" s="868"/>
      <c r="S761" s="868"/>
      <c r="T761" s="868"/>
      <c r="U761" s="868"/>
      <c r="V761" s="868"/>
      <c r="W761" s="868"/>
      <c r="X761" s="868"/>
      <c r="Y761" s="868"/>
      <c r="Z761" s="868"/>
      <c r="AA761" s="868"/>
      <c r="AB761" s="868"/>
      <c r="AC761" s="868"/>
      <c r="AD761" s="868"/>
      <c r="AE761" s="868"/>
    </row>
    <row r="762" spans="1:42" ht="15" customHeight="1">
      <c r="A762" s="25"/>
      <c r="B762" s="845" t="str">
        <f>IF(AL752&gt;0,"Favor de revisar la instrucción 3 general de la subsección VI.2, debido a que no se cumplen con los criterios mencionados","")</f>
        <v/>
      </c>
      <c r="C762" s="845"/>
      <c r="D762" s="845"/>
      <c r="E762" s="845"/>
      <c r="F762" s="845"/>
      <c r="G762" s="845"/>
      <c r="H762" s="845"/>
      <c r="I762" s="845"/>
      <c r="J762" s="845"/>
      <c r="K762" s="845"/>
      <c r="L762" s="845"/>
      <c r="M762" s="845"/>
      <c r="N762" s="845"/>
      <c r="O762" s="845"/>
      <c r="P762" s="845"/>
      <c r="Q762" s="845"/>
      <c r="R762" s="845"/>
      <c r="S762" s="845"/>
      <c r="T762" s="845"/>
      <c r="U762" s="845"/>
      <c r="V762" s="845"/>
      <c r="W762" s="845"/>
      <c r="X762" s="845"/>
      <c r="Y762" s="845"/>
      <c r="Z762" s="845"/>
      <c r="AA762" s="845"/>
      <c r="AB762" s="845"/>
      <c r="AC762" s="845"/>
      <c r="AD762" s="845"/>
    </row>
    <row r="763" spans="1:42" ht="15" customHeight="1">
      <c r="A763" s="25"/>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row>
    <row r="764" spans="1:42" ht="24" customHeight="1">
      <c r="A764" s="25" t="s">
        <v>6645</v>
      </c>
      <c r="B764" s="847" t="s">
        <v>6646</v>
      </c>
      <c r="C764" s="708"/>
      <c r="D764" s="708"/>
      <c r="E764" s="708"/>
      <c r="F764" s="708"/>
      <c r="G764" s="708"/>
      <c r="H764" s="708"/>
      <c r="I764" s="708"/>
      <c r="J764" s="708"/>
      <c r="K764" s="708"/>
      <c r="L764" s="708"/>
      <c r="M764" s="708"/>
      <c r="N764" s="708"/>
      <c r="O764" s="708"/>
      <c r="P764" s="708"/>
      <c r="Q764" s="708"/>
      <c r="R764" s="708"/>
      <c r="S764" s="708"/>
      <c r="T764" s="708"/>
      <c r="U764" s="708"/>
      <c r="V764" s="708"/>
      <c r="W764" s="708"/>
      <c r="X764" s="708"/>
      <c r="Y764" s="708"/>
      <c r="Z764" s="708"/>
      <c r="AA764" s="708"/>
      <c r="AB764" s="708"/>
      <c r="AC764" s="708"/>
      <c r="AD764" s="708"/>
    </row>
    <row r="765" spans="1:42" s="12" customFormat="1" ht="24" customHeight="1">
      <c r="A765" s="25"/>
      <c r="B765" s="42"/>
      <c r="C765" s="848" t="s">
        <v>5670</v>
      </c>
      <c r="D765" s="728"/>
      <c r="E765" s="728"/>
      <c r="F765" s="728"/>
      <c r="G765" s="728"/>
      <c r="H765" s="728"/>
      <c r="I765" s="728"/>
      <c r="J765" s="728"/>
      <c r="K765" s="728"/>
      <c r="L765" s="728"/>
      <c r="M765" s="728"/>
      <c r="N765" s="728"/>
      <c r="O765" s="728"/>
      <c r="P765" s="728"/>
      <c r="Q765" s="728"/>
      <c r="R765" s="728"/>
      <c r="S765" s="728"/>
      <c r="T765" s="728"/>
      <c r="U765" s="728"/>
      <c r="V765" s="728"/>
      <c r="W765" s="728"/>
      <c r="X765" s="728"/>
      <c r="Y765" s="728"/>
      <c r="Z765" s="728"/>
      <c r="AA765" s="728"/>
      <c r="AB765" s="728"/>
      <c r="AC765" s="728"/>
      <c r="AD765" s="728"/>
      <c r="AE765" s="42"/>
    </row>
    <row r="766" spans="1:42" ht="36" customHeight="1">
      <c r="A766" s="25"/>
      <c r="B766" s="42"/>
      <c r="C766" s="848" t="s">
        <v>6647</v>
      </c>
      <c r="D766" s="708"/>
      <c r="E766" s="708"/>
      <c r="F766" s="708"/>
      <c r="G766" s="708"/>
      <c r="H766" s="708"/>
      <c r="I766" s="708"/>
      <c r="J766" s="708"/>
      <c r="K766" s="708"/>
      <c r="L766" s="708"/>
      <c r="M766" s="708"/>
      <c r="N766" s="708"/>
      <c r="O766" s="708"/>
      <c r="P766" s="708"/>
      <c r="Q766" s="708"/>
      <c r="R766" s="708"/>
      <c r="S766" s="708"/>
      <c r="T766" s="708"/>
      <c r="U766" s="708"/>
      <c r="V766" s="708"/>
      <c r="W766" s="708"/>
      <c r="X766" s="708"/>
      <c r="Y766" s="708"/>
      <c r="Z766" s="708"/>
      <c r="AA766" s="708"/>
      <c r="AB766" s="708"/>
      <c r="AC766" s="708"/>
      <c r="AD766" s="708"/>
    </row>
    <row r="767" spans="1:42" ht="36" customHeight="1">
      <c r="A767" s="25"/>
      <c r="B767" s="42"/>
      <c r="C767" s="848" t="s">
        <v>6648</v>
      </c>
      <c r="D767" s="708"/>
      <c r="E767" s="708"/>
      <c r="F767" s="708"/>
      <c r="G767" s="708"/>
      <c r="H767" s="708"/>
      <c r="I767" s="708"/>
      <c r="J767" s="708"/>
      <c r="K767" s="708"/>
      <c r="L767" s="708"/>
      <c r="M767" s="708"/>
      <c r="N767" s="708"/>
      <c r="O767" s="708"/>
      <c r="P767" s="708"/>
      <c r="Q767" s="708"/>
      <c r="R767" s="708"/>
      <c r="S767" s="708"/>
      <c r="T767" s="708"/>
      <c r="U767" s="708"/>
      <c r="V767" s="708"/>
      <c r="W767" s="708"/>
      <c r="X767" s="708"/>
      <c r="Y767" s="708"/>
      <c r="Z767" s="708"/>
      <c r="AA767" s="708"/>
      <c r="AB767" s="708"/>
      <c r="AC767" s="708"/>
      <c r="AD767" s="708"/>
    </row>
    <row r="768" spans="1:42" ht="24" customHeight="1">
      <c r="A768" s="25"/>
      <c r="B768" s="42"/>
      <c r="C768" s="848" t="s">
        <v>5675</v>
      </c>
      <c r="D768" s="708"/>
      <c r="E768" s="708"/>
      <c r="F768" s="708"/>
      <c r="G768" s="708"/>
      <c r="H768" s="708"/>
      <c r="I768" s="708"/>
      <c r="J768" s="708"/>
      <c r="K768" s="708"/>
      <c r="L768" s="708"/>
      <c r="M768" s="708"/>
      <c r="N768" s="708"/>
      <c r="O768" s="708"/>
      <c r="P768" s="708"/>
      <c r="Q768" s="708"/>
      <c r="R768" s="708"/>
      <c r="S768" s="708"/>
      <c r="T768" s="708"/>
      <c r="U768" s="708"/>
      <c r="V768" s="708"/>
      <c r="W768" s="708"/>
      <c r="X768" s="708"/>
      <c r="Y768" s="708"/>
      <c r="Z768" s="708"/>
      <c r="AA768" s="708"/>
      <c r="AB768" s="708"/>
      <c r="AC768" s="708"/>
      <c r="AD768" s="708"/>
    </row>
    <row r="769" spans="1:53" ht="15" customHeight="1">
      <c r="A769" s="25"/>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row>
    <row r="770" spans="1:53" ht="24" customHeight="1">
      <c r="A770" s="25"/>
      <c r="B770" s="27"/>
      <c r="C770" s="723" t="s">
        <v>5676</v>
      </c>
      <c r="D770" s="859"/>
      <c r="E770" s="859"/>
      <c r="F770" s="859"/>
      <c r="G770" s="859"/>
      <c r="H770" s="859"/>
      <c r="I770" s="859"/>
      <c r="J770" s="859"/>
      <c r="K770" s="859"/>
      <c r="L770" s="859"/>
      <c r="M770" s="859"/>
      <c r="N770" s="860"/>
      <c r="O770" s="723" t="s">
        <v>6630</v>
      </c>
      <c r="P770" s="757"/>
      <c r="Q770" s="757"/>
      <c r="R770" s="757"/>
      <c r="S770" s="757"/>
      <c r="T770" s="757"/>
      <c r="U770" s="757"/>
      <c r="V770" s="757"/>
      <c r="W770" s="757"/>
      <c r="X770" s="757"/>
      <c r="Y770" s="757"/>
      <c r="Z770" s="757"/>
      <c r="AA770" s="757"/>
      <c r="AB770" s="757"/>
      <c r="AC770" s="757"/>
      <c r="AD770" s="758"/>
      <c r="AM770" s="1089" t="s">
        <v>6441</v>
      </c>
      <c r="AN770" s="1089"/>
      <c r="AO770" s="1089"/>
      <c r="AP770" s="1089"/>
      <c r="AR770" s="1092" t="s">
        <v>6442</v>
      </c>
      <c r="AS770" s="1093" t="s">
        <v>6443</v>
      </c>
      <c r="AT770" s="1093"/>
      <c r="AU770" s="1093"/>
      <c r="AV770" s="1093"/>
      <c r="AX770" s="885" t="s">
        <v>6463</v>
      </c>
      <c r="AY770" s="886"/>
      <c r="AZ770" s="886"/>
      <c r="BA770" s="886"/>
    </row>
    <row r="771" spans="1:53" ht="15" customHeight="1">
      <c r="A771" s="25"/>
      <c r="B771" s="526"/>
      <c r="C771" s="861"/>
      <c r="D771" s="782"/>
      <c r="E771" s="782"/>
      <c r="F771" s="782"/>
      <c r="G771" s="782"/>
      <c r="H771" s="782"/>
      <c r="I771" s="782"/>
      <c r="J771" s="782"/>
      <c r="K771" s="782"/>
      <c r="L771" s="782"/>
      <c r="M771" s="782"/>
      <c r="N771" s="783"/>
      <c r="O771" s="723" t="s">
        <v>5235</v>
      </c>
      <c r="P771" s="757"/>
      <c r="Q771" s="757"/>
      <c r="R771" s="758"/>
      <c r="S771" s="756" t="s">
        <v>5427</v>
      </c>
      <c r="T771" s="757"/>
      <c r="U771" s="757"/>
      <c r="V771" s="758"/>
      <c r="W771" s="756" t="s">
        <v>5428</v>
      </c>
      <c r="X771" s="757"/>
      <c r="Y771" s="757"/>
      <c r="Z771" s="758"/>
      <c r="AA771" s="756" t="s">
        <v>5106</v>
      </c>
      <c r="AB771" s="757"/>
      <c r="AC771" s="757"/>
      <c r="AD771" s="758"/>
      <c r="AF771" s="452" t="s">
        <v>6048</v>
      </c>
      <c r="AG771" t="s">
        <v>5090</v>
      </c>
      <c r="AH771" s="52" t="s">
        <v>6049</v>
      </c>
      <c r="AI771" t="s">
        <v>5240</v>
      </c>
      <c r="AJ771" t="s">
        <v>5241</v>
      </c>
      <c r="AK771" t="s">
        <v>5242</v>
      </c>
      <c r="AL771" t="s">
        <v>5243</v>
      </c>
      <c r="AM771" s="510" t="s">
        <v>5450</v>
      </c>
      <c r="AN771" s="511" t="s">
        <v>5451</v>
      </c>
      <c r="AO771" s="512" t="s">
        <v>5452</v>
      </c>
      <c r="AP771" s="513" t="s">
        <v>6402</v>
      </c>
      <c r="AR771" s="1092"/>
      <c r="AS771" s="518" t="s">
        <v>5450</v>
      </c>
      <c r="AT771" s="519" t="s">
        <v>5451</v>
      </c>
      <c r="AU771" s="520" t="s">
        <v>5452</v>
      </c>
      <c r="AV771" s="521" t="s">
        <v>6402</v>
      </c>
      <c r="AX771" s="679" t="s">
        <v>5215</v>
      </c>
      <c r="AY771" s="679" t="s">
        <v>5216</v>
      </c>
      <c r="AZ771" s="679" t="s">
        <v>5217</v>
      </c>
      <c r="BA771" s="679" t="s">
        <v>5218</v>
      </c>
    </row>
    <row r="772" spans="1:53" ht="15" customHeight="1">
      <c r="A772" s="25"/>
      <c r="B772" s="27"/>
      <c r="C772" s="55" t="s">
        <v>5012</v>
      </c>
      <c r="D772" s="817" t="s">
        <v>5681</v>
      </c>
      <c r="E772" s="757"/>
      <c r="F772" s="757"/>
      <c r="G772" s="757"/>
      <c r="H772" s="757"/>
      <c r="I772" s="757"/>
      <c r="J772" s="757"/>
      <c r="K772" s="757"/>
      <c r="L772" s="757"/>
      <c r="M772" s="757"/>
      <c r="N772" s="758"/>
      <c r="O772" s="839"/>
      <c r="P772" s="840"/>
      <c r="Q772" s="840"/>
      <c r="R772" s="841"/>
      <c r="S772" s="839"/>
      <c r="T772" s="840"/>
      <c r="U772" s="840"/>
      <c r="V772" s="841"/>
      <c r="W772" s="839"/>
      <c r="X772" s="840"/>
      <c r="Y772" s="840"/>
      <c r="Z772" s="841"/>
      <c r="AA772" s="839"/>
      <c r="AB772" s="840"/>
      <c r="AC772" s="840"/>
      <c r="AD772" s="841"/>
      <c r="AF772" s="453">
        <f>IF(AND(OR(O784=0,O784="NA",O784="NS"),F790&lt;&gt;""),1,0)</f>
        <v>0</v>
      </c>
      <c r="AG772" s="443">
        <f>IF(AND($O$618&gt;0,$O$618&lt;&gt;"NS",$O$618&lt;&gt;"NA"),IF(COUNTA(O772:AD787)=64,0,1),0)</f>
        <v>0</v>
      </c>
      <c r="AH772" s="27">
        <f>IF(OR($O$618=0,$O$618="NS",$O$618="NA"),IF(COUNTA(O772:AD787)=0,0,1),0)</f>
        <v>0</v>
      </c>
      <c r="AI772" s="634">
        <f>O772</f>
        <v>0</v>
      </c>
      <c r="AJ772">
        <f>COUNTIF(S772:AD772,"NS")</f>
        <v>0</v>
      </c>
      <c r="AK772">
        <f t="shared" ref="AK772:AK786" si="216">SUM(S772:AD772)</f>
        <v>0</v>
      </c>
      <c r="AL772">
        <f t="shared" ref="AL772:AL786" si="217">IF(COUNTIF(O772:AD772,"NA")=4,0,IF(OR(AND(AI772=0,AJ772&gt;0),AND(AI772="NS",AK772&gt;0), AND(AI772="NS", AJ772=0,AK772=0)), 1, IF(OR(AND(AI772&gt;0,AJ772&gt;1,AI772&gt;AK772), AND(AI772="NS",AJ772=2), AND(AI772="NS",AK772=0,AJ772&gt;0),AI772=AK772), 0, 1)))</f>
        <v>0</v>
      </c>
      <c r="AM772">
        <f>IF(OR(O788="NS",$O$618="NS"),0,IF(AND(O788="NA",$O$618="NA"),0,IF(O788&gt;=$O$618,0,1)))</f>
        <v>0</v>
      </c>
      <c r="AN772">
        <f>IF(OR(S788="NS",$S$618="NS"),0,IF(AND(S788="NA",$S$618="NA"),0,IF(S788&gt;=$S$618,0,1)))</f>
        <v>0</v>
      </c>
      <c r="AO772">
        <f>IF(OR(W788="NS",$W$618="NS"),0,IF(AND(W788="NA",$W$618="NA"),0,IF(W788&gt;=$W$618,0,1)))</f>
        <v>0</v>
      </c>
      <c r="AP772">
        <f>IF(OR(AA788="NS",$AA$618="NS"),0,IF(AND(AA788="NA",$AA$618="NA"),0,IF(AA788&gt;=$AA$618,0,1)))</f>
        <v>0</v>
      </c>
      <c r="AR772" s="522">
        <v>1</v>
      </c>
      <c r="AS772">
        <f>IF(OR(O772="NS",$O$618="NS"),0,IF(AND(O772="NA",$O$618="NA"),0,IF(O772&lt;=$O$618,0,1)))</f>
        <v>0</v>
      </c>
      <c r="AT772">
        <f>IF(OR(S772="NS",$S$618="NS"),0,IF(AND(S772="NA",$S$618="NA"),0,IF(S772&lt;=$S$618,0,1)))</f>
        <v>0</v>
      </c>
      <c r="AU772">
        <f>IF(OR(W772="NS",$W$618="NS"),0,IF(AND(W772="NA",$W$618="NA"),0,IF(W772&lt;=$W$618,0,1)))</f>
        <v>0</v>
      </c>
      <c r="AV772">
        <f>IF(OR(AA772="NS",$AA$618="NS"),0,IF(AND(AA772="NA",$AA$618="NA"),0,IF(AA772&lt;=$AA$618,0,1)))</f>
        <v>0</v>
      </c>
      <c r="AX772" s="1" t="s">
        <v>5682</v>
      </c>
      <c r="AY772" s="1" t="s">
        <v>5681</v>
      </c>
      <c r="AZ772" s="681" t="str" cm="1">
        <f t="array" ref="AZ772">IF(AG790&lt;&gt;"",_xlfn.TEXTJOIN(" / ", TRUE, _xlfn.UNIQUE(IF($AX$772:$AX$783&lt;&gt;"",IF(ISNUMBER(SEARCH(AG790, $AX$772:$AX$783)) + (_xlfn.MAP($AX$772:$AX$783, _xlfn.LAMBDA(_xlpm.r, SUM(--ISNUMBER(SEARCH(_xlfn.TEXTSPLIT(_xlpm.r, ","), AG790))))))&gt;0,$AY$772:$AY$783, ""), ""))), "")</f>
        <v/>
      </c>
      <c r="BA772" s="1" t="str">
        <f>IF(AZ772 = "", "", "Alerta: Revise el texto ingresado en el Especifique ya que podría existir en las opciones resaltadas en amarillo")</f>
        <v/>
      </c>
    </row>
    <row r="773" spans="1:53" ht="15" customHeight="1">
      <c r="A773" s="25"/>
      <c r="B773" s="27"/>
      <c r="C773" s="55" t="s">
        <v>5014</v>
      </c>
      <c r="D773" s="817" t="s">
        <v>5683</v>
      </c>
      <c r="E773" s="757"/>
      <c r="F773" s="757"/>
      <c r="G773" s="757"/>
      <c r="H773" s="757"/>
      <c r="I773" s="757"/>
      <c r="J773" s="757"/>
      <c r="K773" s="757"/>
      <c r="L773" s="757"/>
      <c r="M773" s="757"/>
      <c r="N773" s="758"/>
      <c r="O773" s="839"/>
      <c r="P773" s="840"/>
      <c r="Q773" s="840"/>
      <c r="R773" s="841"/>
      <c r="S773" s="839"/>
      <c r="T773" s="840"/>
      <c r="U773" s="840"/>
      <c r="V773" s="841"/>
      <c r="W773" s="839"/>
      <c r="X773" s="840"/>
      <c r="Y773" s="840"/>
      <c r="Z773" s="841"/>
      <c r="AA773" s="839"/>
      <c r="AB773" s="840"/>
      <c r="AC773" s="840"/>
      <c r="AD773" s="841"/>
      <c r="AH773" s="466">
        <f>SUM(AF772,AH772)</f>
        <v>0</v>
      </c>
      <c r="AI773">
        <f t="shared" ref="AI773:AI787" si="218">O773</f>
        <v>0</v>
      </c>
      <c r="AJ773">
        <f t="shared" ref="AJ773:AJ787" si="219">COUNTIF(S773:AD773,"NS")</f>
        <v>0</v>
      </c>
      <c r="AK773">
        <f t="shared" si="216"/>
        <v>0</v>
      </c>
      <c r="AL773">
        <f t="shared" si="217"/>
        <v>0</v>
      </c>
      <c r="AM773" s="31"/>
      <c r="AN773" s="31"/>
      <c r="AO773" s="31"/>
      <c r="AP773" s="515">
        <f>SUM(AM772:AP772)</f>
        <v>0</v>
      </c>
      <c r="AR773" s="523">
        <v>2</v>
      </c>
      <c r="AS773">
        <f t="shared" ref="AS773:AS786" si="220">IF(OR(O773="NS",$O$618="NS"),0,IF(AND(O773="NA",$O$618="NA"),0,IF(O773&lt;=$O$618,0,1)))</f>
        <v>0</v>
      </c>
      <c r="AT773">
        <f t="shared" ref="AT773:AT786" si="221">IF(OR(S773="NS",$S$618="NS"),0,IF(AND(S773="NA",$S$618="NA"),0,IF(S773&lt;=$S$618,0,1)))</f>
        <v>0</v>
      </c>
      <c r="AU773">
        <f t="shared" ref="AU773:AU786" si="222">IF(OR(W773="NS",$W$618="NS"),0,IF(AND(W773="NA",$W$618="NA"),0,IF(W773&lt;=$W$618,0,1)))</f>
        <v>0</v>
      </c>
      <c r="AV773">
        <f t="shared" ref="AV773:AV786" si="223">IF(OR(AA773="NS",$AA$618="NS"),0,IF(AND(AA773="NA",$AA$618="NA"),0,IF(AA773&lt;=$AA$618,0,1)))</f>
        <v>0</v>
      </c>
      <c r="AX773" s="1" t="s">
        <v>5684</v>
      </c>
      <c r="AY773" s="1" t="s">
        <v>5683</v>
      </c>
    </row>
    <row r="774" spans="1:53" ht="15" customHeight="1">
      <c r="A774" s="25"/>
      <c r="B774" s="27"/>
      <c r="C774" s="55" t="s">
        <v>5016</v>
      </c>
      <c r="D774" s="817" t="s">
        <v>5685</v>
      </c>
      <c r="E774" s="757"/>
      <c r="F774" s="757"/>
      <c r="G774" s="757"/>
      <c r="H774" s="757"/>
      <c r="I774" s="757"/>
      <c r="J774" s="757"/>
      <c r="K774" s="757"/>
      <c r="L774" s="757"/>
      <c r="M774" s="757"/>
      <c r="N774" s="758"/>
      <c r="O774" s="839"/>
      <c r="P774" s="840"/>
      <c r="Q774" s="840"/>
      <c r="R774" s="841"/>
      <c r="S774" s="839"/>
      <c r="T774" s="840"/>
      <c r="U774" s="840"/>
      <c r="V774" s="841"/>
      <c r="W774" s="839"/>
      <c r="X774" s="840"/>
      <c r="Y774" s="840"/>
      <c r="Z774" s="841"/>
      <c r="AA774" s="839"/>
      <c r="AB774" s="840"/>
      <c r="AC774" s="840"/>
      <c r="AD774" s="841"/>
      <c r="AI774">
        <f t="shared" si="218"/>
        <v>0</v>
      </c>
      <c r="AJ774">
        <f t="shared" si="219"/>
        <v>0</v>
      </c>
      <c r="AK774">
        <f t="shared" si="216"/>
        <v>0</v>
      </c>
      <c r="AL774">
        <f t="shared" si="217"/>
        <v>0</v>
      </c>
      <c r="AR774" s="522">
        <v>3</v>
      </c>
      <c r="AS774">
        <f t="shared" si="220"/>
        <v>0</v>
      </c>
      <c r="AT774">
        <f t="shared" si="221"/>
        <v>0</v>
      </c>
      <c r="AU774">
        <f t="shared" si="222"/>
        <v>0</v>
      </c>
      <c r="AV774">
        <f t="shared" si="223"/>
        <v>0</v>
      </c>
      <c r="AX774" s="1" t="s">
        <v>5686</v>
      </c>
      <c r="AY774" s="1" t="s">
        <v>5685</v>
      </c>
    </row>
    <row r="775" spans="1:53" ht="15" customHeight="1">
      <c r="A775" s="25"/>
      <c r="B775" s="526"/>
      <c r="C775" s="55" t="s">
        <v>5018</v>
      </c>
      <c r="D775" s="817" t="s">
        <v>5687</v>
      </c>
      <c r="E775" s="757"/>
      <c r="F775" s="757"/>
      <c r="G775" s="757"/>
      <c r="H775" s="757"/>
      <c r="I775" s="757"/>
      <c r="J775" s="757"/>
      <c r="K775" s="757"/>
      <c r="L775" s="757"/>
      <c r="M775" s="757"/>
      <c r="N775" s="758"/>
      <c r="O775" s="839"/>
      <c r="P775" s="840"/>
      <c r="Q775" s="840"/>
      <c r="R775" s="841"/>
      <c r="S775" s="839"/>
      <c r="T775" s="840"/>
      <c r="U775" s="840"/>
      <c r="V775" s="841"/>
      <c r="W775" s="839"/>
      <c r="X775" s="840"/>
      <c r="Y775" s="840"/>
      <c r="Z775" s="841"/>
      <c r="AA775" s="839"/>
      <c r="AB775" s="840"/>
      <c r="AC775" s="840"/>
      <c r="AD775" s="841"/>
      <c r="AI775">
        <f t="shared" si="218"/>
        <v>0</v>
      </c>
      <c r="AJ775">
        <f t="shared" si="219"/>
        <v>0</v>
      </c>
      <c r="AK775">
        <f t="shared" si="216"/>
        <v>0</v>
      </c>
      <c r="AL775">
        <f t="shared" si="217"/>
        <v>0</v>
      </c>
      <c r="AR775" s="523">
        <v>4</v>
      </c>
      <c r="AS775">
        <f t="shared" si="220"/>
        <v>0</v>
      </c>
      <c r="AT775">
        <f t="shared" si="221"/>
        <v>0</v>
      </c>
      <c r="AU775">
        <f t="shared" si="222"/>
        <v>0</v>
      </c>
      <c r="AV775">
        <f t="shared" si="223"/>
        <v>0</v>
      </c>
      <c r="AX775" s="1" t="s">
        <v>5688</v>
      </c>
      <c r="AY775" s="1" t="s">
        <v>5687</v>
      </c>
    </row>
    <row r="776" spans="1:53" ht="15" customHeight="1">
      <c r="A776" s="25"/>
      <c r="B776" s="27"/>
      <c r="C776" s="55" t="s">
        <v>5020</v>
      </c>
      <c r="D776" s="817" t="s">
        <v>5689</v>
      </c>
      <c r="E776" s="757"/>
      <c r="F776" s="757"/>
      <c r="G776" s="757"/>
      <c r="H776" s="757"/>
      <c r="I776" s="757"/>
      <c r="J776" s="757"/>
      <c r="K776" s="757"/>
      <c r="L776" s="757"/>
      <c r="M776" s="757"/>
      <c r="N776" s="758"/>
      <c r="O776" s="839"/>
      <c r="P776" s="840"/>
      <c r="Q776" s="840"/>
      <c r="R776" s="841"/>
      <c r="S776" s="839"/>
      <c r="T776" s="840"/>
      <c r="U776" s="840"/>
      <c r="V776" s="841"/>
      <c r="W776" s="839"/>
      <c r="X776" s="840"/>
      <c r="Y776" s="840"/>
      <c r="Z776" s="841"/>
      <c r="AA776" s="839"/>
      <c r="AB776" s="840"/>
      <c r="AC776" s="840"/>
      <c r="AD776" s="841"/>
      <c r="AI776">
        <f t="shared" si="218"/>
        <v>0</v>
      </c>
      <c r="AJ776">
        <f t="shared" si="219"/>
        <v>0</v>
      </c>
      <c r="AK776">
        <f t="shared" si="216"/>
        <v>0</v>
      </c>
      <c r="AL776">
        <f t="shared" si="217"/>
        <v>0</v>
      </c>
      <c r="AR776" s="522">
        <v>5</v>
      </c>
      <c r="AS776">
        <f t="shared" si="220"/>
        <v>0</v>
      </c>
      <c r="AT776">
        <f t="shared" si="221"/>
        <v>0</v>
      </c>
      <c r="AU776">
        <f t="shared" si="222"/>
        <v>0</v>
      </c>
      <c r="AV776">
        <f t="shared" si="223"/>
        <v>0</v>
      </c>
      <c r="AX776" s="1" t="s">
        <v>5689</v>
      </c>
      <c r="AY776" s="1" t="s">
        <v>5689</v>
      </c>
    </row>
    <row r="777" spans="1:53" ht="15" customHeight="1">
      <c r="A777" s="25"/>
      <c r="B777" s="27"/>
      <c r="C777" s="55" t="s">
        <v>5022</v>
      </c>
      <c r="D777" s="817" t="s">
        <v>5690</v>
      </c>
      <c r="E777" s="757"/>
      <c r="F777" s="757"/>
      <c r="G777" s="757"/>
      <c r="H777" s="757"/>
      <c r="I777" s="757"/>
      <c r="J777" s="757"/>
      <c r="K777" s="757"/>
      <c r="L777" s="757"/>
      <c r="M777" s="757"/>
      <c r="N777" s="758"/>
      <c r="O777" s="839"/>
      <c r="P777" s="840"/>
      <c r="Q777" s="840"/>
      <c r="R777" s="841"/>
      <c r="S777" s="839"/>
      <c r="T777" s="840"/>
      <c r="U777" s="840"/>
      <c r="V777" s="841"/>
      <c r="W777" s="839"/>
      <c r="X777" s="840"/>
      <c r="Y777" s="840"/>
      <c r="Z777" s="841"/>
      <c r="AA777" s="839"/>
      <c r="AB777" s="840"/>
      <c r="AC777" s="840"/>
      <c r="AD777" s="841"/>
      <c r="AI777">
        <f t="shared" si="218"/>
        <v>0</v>
      </c>
      <c r="AJ777">
        <f t="shared" si="219"/>
        <v>0</v>
      </c>
      <c r="AK777">
        <f t="shared" si="216"/>
        <v>0</v>
      </c>
      <c r="AL777">
        <f t="shared" si="217"/>
        <v>0</v>
      </c>
      <c r="AR777" s="523">
        <v>6</v>
      </c>
      <c r="AS777">
        <f t="shared" si="220"/>
        <v>0</v>
      </c>
      <c r="AT777">
        <f t="shared" si="221"/>
        <v>0</v>
      </c>
      <c r="AU777">
        <f t="shared" si="222"/>
        <v>0</v>
      </c>
      <c r="AV777">
        <f t="shared" si="223"/>
        <v>0</v>
      </c>
      <c r="AX777" s="1" t="s">
        <v>5691</v>
      </c>
      <c r="AY777" s="1" t="s">
        <v>5690</v>
      </c>
    </row>
    <row r="778" spans="1:53" ht="15" customHeight="1">
      <c r="A778" s="25"/>
      <c r="B778" s="27"/>
      <c r="C778" s="55" t="s">
        <v>5024</v>
      </c>
      <c r="D778" s="817" t="s">
        <v>5692</v>
      </c>
      <c r="E778" s="757"/>
      <c r="F778" s="757"/>
      <c r="G778" s="757"/>
      <c r="H778" s="757"/>
      <c r="I778" s="757"/>
      <c r="J778" s="757"/>
      <c r="K778" s="757"/>
      <c r="L778" s="757"/>
      <c r="M778" s="757"/>
      <c r="N778" s="758"/>
      <c r="O778" s="839"/>
      <c r="P778" s="840"/>
      <c r="Q778" s="840"/>
      <c r="R778" s="841"/>
      <c r="S778" s="839"/>
      <c r="T778" s="840"/>
      <c r="U778" s="840"/>
      <c r="V778" s="841"/>
      <c r="W778" s="839"/>
      <c r="X778" s="840"/>
      <c r="Y778" s="840"/>
      <c r="Z778" s="841"/>
      <c r="AA778" s="839"/>
      <c r="AB778" s="840"/>
      <c r="AC778" s="840"/>
      <c r="AD778" s="841"/>
      <c r="AI778">
        <f t="shared" si="218"/>
        <v>0</v>
      </c>
      <c r="AJ778">
        <f t="shared" si="219"/>
        <v>0</v>
      </c>
      <c r="AK778">
        <f t="shared" si="216"/>
        <v>0</v>
      </c>
      <c r="AL778">
        <f t="shared" si="217"/>
        <v>0</v>
      </c>
      <c r="AR778" s="522">
        <v>7</v>
      </c>
      <c r="AS778">
        <f t="shared" si="220"/>
        <v>0</v>
      </c>
      <c r="AT778">
        <f t="shared" si="221"/>
        <v>0</v>
      </c>
      <c r="AU778">
        <f t="shared" si="222"/>
        <v>0</v>
      </c>
      <c r="AV778">
        <f t="shared" si="223"/>
        <v>0</v>
      </c>
      <c r="AX778" s="1" t="s">
        <v>5693</v>
      </c>
      <c r="AY778" s="1" t="s">
        <v>5692</v>
      </c>
    </row>
    <row r="779" spans="1:53" ht="15" customHeight="1">
      <c r="A779" s="25"/>
      <c r="B779" s="526"/>
      <c r="C779" s="55" t="s">
        <v>5026</v>
      </c>
      <c r="D779" s="817" t="s">
        <v>5694</v>
      </c>
      <c r="E779" s="757"/>
      <c r="F779" s="757"/>
      <c r="G779" s="757"/>
      <c r="H779" s="757"/>
      <c r="I779" s="757"/>
      <c r="J779" s="757"/>
      <c r="K779" s="757"/>
      <c r="L779" s="757"/>
      <c r="M779" s="757"/>
      <c r="N779" s="758"/>
      <c r="O779" s="839"/>
      <c r="P779" s="840"/>
      <c r="Q779" s="840"/>
      <c r="R779" s="841"/>
      <c r="S779" s="839"/>
      <c r="T779" s="840"/>
      <c r="U779" s="840"/>
      <c r="V779" s="841"/>
      <c r="W779" s="839"/>
      <c r="X779" s="840"/>
      <c r="Y779" s="840"/>
      <c r="Z779" s="841"/>
      <c r="AA779" s="839"/>
      <c r="AB779" s="840"/>
      <c r="AC779" s="840"/>
      <c r="AD779" s="841"/>
      <c r="AI779">
        <f t="shared" si="218"/>
        <v>0</v>
      </c>
      <c r="AJ779">
        <f t="shared" si="219"/>
        <v>0</v>
      </c>
      <c r="AK779">
        <f t="shared" si="216"/>
        <v>0</v>
      </c>
      <c r="AL779">
        <f t="shared" si="217"/>
        <v>0</v>
      </c>
      <c r="AR779" s="523">
        <v>8</v>
      </c>
      <c r="AS779">
        <f t="shared" si="220"/>
        <v>0</v>
      </c>
      <c r="AT779">
        <f t="shared" si="221"/>
        <v>0</v>
      </c>
      <c r="AU779">
        <f t="shared" si="222"/>
        <v>0</v>
      </c>
      <c r="AV779">
        <f t="shared" si="223"/>
        <v>0</v>
      </c>
      <c r="AX779" s="1" t="s">
        <v>5695</v>
      </c>
      <c r="AY779" s="1" t="s">
        <v>5694</v>
      </c>
    </row>
    <row r="780" spans="1:53" ht="15" customHeight="1">
      <c r="A780" s="25"/>
      <c r="B780" s="27"/>
      <c r="C780" s="55" t="s">
        <v>5028</v>
      </c>
      <c r="D780" s="817" t="s">
        <v>5349</v>
      </c>
      <c r="E780" s="757"/>
      <c r="F780" s="757"/>
      <c r="G780" s="757"/>
      <c r="H780" s="757"/>
      <c r="I780" s="757"/>
      <c r="J780" s="757"/>
      <c r="K780" s="757"/>
      <c r="L780" s="757"/>
      <c r="M780" s="757"/>
      <c r="N780" s="758"/>
      <c r="O780" s="839"/>
      <c r="P780" s="840"/>
      <c r="Q780" s="840"/>
      <c r="R780" s="841"/>
      <c r="S780" s="839"/>
      <c r="T780" s="840"/>
      <c r="U780" s="840"/>
      <c r="V780" s="841"/>
      <c r="W780" s="839"/>
      <c r="X780" s="840"/>
      <c r="Y780" s="840"/>
      <c r="Z780" s="841"/>
      <c r="AA780" s="839"/>
      <c r="AB780" s="840"/>
      <c r="AC780" s="840"/>
      <c r="AD780" s="841"/>
      <c r="AI780">
        <f t="shared" si="218"/>
        <v>0</v>
      </c>
      <c r="AJ780">
        <f t="shared" si="219"/>
        <v>0</v>
      </c>
      <c r="AK780">
        <f t="shared" si="216"/>
        <v>0</v>
      </c>
      <c r="AL780">
        <f t="shared" si="217"/>
        <v>0</v>
      </c>
      <c r="AR780" s="522">
        <v>9</v>
      </c>
      <c r="AS780">
        <f t="shared" si="220"/>
        <v>0</v>
      </c>
      <c r="AT780">
        <f t="shared" si="221"/>
        <v>0</v>
      </c>
      <c r="AU780">
        <f t="shared" si="222"/>
        <v>0</v>
      </c>
      <c r="AV780">
        <f t="shared" si="223"/>
        <v>0</v>
      </c>
      <c r="AX780" s="1" t="s">
        <v>5696</v>
      </c>
      <c r="AY780" s="1" t="s">
        <v>5349</v>
      </c>
    </row>
    <row r="781" spans="1:53" ht="15" customHeight="1">
      <c r="A781" s="25"/>
      <c r="B781" s="27"/>
      <c r="C781" s="55" t="s">
        <v>5029</v>
      </c>
      <c r="D781" s="817" t="s">
        <v>5697</v>
      </c>
      <c r="E781" s="757"/>
      <c r="F781" s="757"/>
      <c r="G781" s="757"/>
      <c r="H781" s="757"/>
      <c r="I781" s="757"/>
      <c r="J781" s="757"/>
      <c r="K781" s="757"/>
      <c r="L781" s="757"/>
      <c r="M781" s="757"/>
      <c r="N781" s="758"/>
      <c r="O781" s="839"/>
      <c r="P781" s="840"/>
      <c r="Q781" s="840"/>
      <c r="R781" s="841"/>
      <c r="S781" s="839"/>
      <c r="T781" s="840"/>
      <c r="U781" s="840"/>
      <c r="V781" s="841"/>
      <c r="W781" s="839"/>
      <c r="X781" s="840"/>
      <c r="Y781" s="840"/>
      <c r="Z781" s="841"/>
      <c r="AA781" s="839"/>
      <c r="AB781" s="840"/>
      <c r="AC781" s="840"/>
      <c r="AD781" s="841"/>
      <c r="AI781">
        <f t="shared" si="218"/>
        <v>0</v>
      </c>
      <c r="AJ781">
        <f t="shared" si="219"/>
        <v>0</v>
      </c>
      <c r="AK781">
        <f t="shared" si="216"/>
        <v>0</v>
      </c>
      <c r="AL781">
        <f t="shared" si="217"/>
        <v>0</v>
      </c>
      <c r="AR781" s="523">
        <v>10</v>
      </c>
      <c r="AS781">
        <f t="shared" si="220"/>
        <v>0</v>
      </c>
      <c r="AT781">
        <f t="shared" si="221"/>
        <v>0</v>
      </c>
      <c r="AU781">
        <f t="shared" si="222"/>
        <v>0</v>
      </c>
      <c r="AV781">
        <f t="shared" si="223"/>
        <v>0</v>
      </c>
      <c r="AX781" s="1" t="s">
        <v>5698</v>
      </c>
      <c r="AY781" s="1" t="s">
        <v>5697</v>
      </c>
    </row>
    <row r="782" spans="1:53" ht="15" customHeight="1">
      <c r="A782" s="25"/>
      <c r="B782" s="526"/>
      <c r="C782" s="55" t="s">
        <v>5031</v>
      </c>
      <c r="D782" s="817" t="s">
        <v>5699</v>
      </c>
      <c r="E782" s="757"/>
      <c r="F782" s="757"/>
      <c r="G782" s="757"/>
      <c r="H782" s="757"/>
      <c r="I782" s="757"/>
      <c r="J782" s="757"/>
      <c r="K782" s="757"/>
      <c r="L782" s="757"/>
      <c r="M782" s="757"/>
      <c r="N782" s="758"/>
      <c r="O782" s="839"/>
      <c r="P782" s="840"/>
      <c r="Q782" s="840"/>
      <c r="R782" s="841"/>
      <c r="S782" s="839"/>
      <c r="T782" s="840"/>
      <c r="U782" s="840"/>
      <c r="V782" s="841"/>
      <c r="W782" s="839"/>
      <c r="X782" s="840"/>
      <c r="Y782" s="840"/>
      <c r="Z782" s="841"/>
      <c r="AA782" s="839"/>
      <c r="AB782" s="840"/>
      <c r="AC782" s="840"/>
      <c r="AD782" s="841"/>
      <c r="AI782">
        <f t="shared" si="218"/>
        <v>0</v>
      </c>
      <c r="AJ782">
        <f t="shared" si="219"/>
        <v>0</v>
      </c>
      <c r="AK782">
        <f t="shared" si="216"/>
        <v>0</v>
      </c>
      <c r="AL782">
        <f t="shared" si="217"/>
        <v>0</v>
      </c>
      <c r="AR782" s="522">
        <v>11</v>
      </c>
      <c r="AS782">
        <f t="shared" si="220"/>
        <v>0</v>
      </c>
      <c r="AT782">
        <f t="shared" si="221"/>
        <v>0</v>
      </c>
      <c r="AU782">
        <f t="shared" si="222"/>
        <v>0</v>
      </c>
      <c r="AV782">
        <f t="shared" si="223"/>
        <v>0</v>
      </c>
      <c r="AX782" s="1" t="s">
        <v>5700</v>
      </c>
      <c r="AY782" s="1" t="s">
        <v>5699</v>
      </c>
    </row>
    <row r="783" spans="1:53" ht="15" customHeight="1">
      <c r="A783" s="25"/>
      <c r="B783" s="27"/>
      <c r="C783" s="55" t="s">
        <v>5032</v>
      </c>
      <c r="D783" s="817" t="s">
        <v>5701</v>
      </c>
      <c r="E783" s="757"/>
      <c r="F783" s="757"/>
      <c r="G783" s="757"/>
      <c r="H783" s="757"/>
      <c r="I783" s="757"/>
      <c r="J783" s="757"/>
      <c r="K783" s="757"/>
      <c r="L783" s="757"/>
      <c r="M783" s="757"/>
      <c r="N783" s="758"/>
      <c r="O783" s="839"/>
      <c r="P783" s="840"/>
      <c r="Q783" s="840"/>
      <c r="R783" s="841"/>
      <c r="S783" s="839"/>
      <c r="T783" s="840"/>
      <c r="U783" s="840"/>
      <c r="V783" s="841"/>
      <c r="W783" s="839"/>
      <c r="X783" s="840"/>
      <c r="Y783" s="840"/>
      <c r="Z783" s="841"/>
      <c r="AA783" s="839"/>
      <c r="AB783" s="840"/>
      <c r="AC783" s="840"/>
      <c r="AD783" s="841"/>
      <c r="AI783">
        <f t="shared" si="218"/>
        <v>0</v>
      </c>
      <c r="AJ783">
        <f t="shared" si="219"/>
        <v>0</v>
      </c>
      <c r="AK783">
        <f t="shared" si="216"/>
        <v>0</v>
      </c>
      <c r="AL783">
        <f t="shared" si="217"/>
        <v>0</v>
      </c>
      <c r="AR783" s="523">
        <v>12</v>
      </c>
      <c r="AS783">
        <f t="shared" si="220"/>
        <v>0</v>
      </c>
      <c r="AT783">
        <f t="shared" si="221"/>
        <v>0</v>
      </c>
      <c r="AU783">
        <f t="shared" si="222"/>
        <v>0</v>
      </c>
      <c r="AV783">
        <f t="shared" si="223"/>
        <v>0</v>
      </c>
      <c r="AX783" s="1" t="s">
        <v>5702</v>
      </c>
      <c r="AY783" s="1" t="s">
        <v>5701</v>
      </c>
    </row>
    <row r="784" spans="1:53" ht="15" customHeight="1">
      <c r="A784" s="25"/>
      <c r="B784" s="27"/>
      <c r="C784" s="55" t="s">
        <v>5033</v>
      </c>
      <c r="D784" s="817" t="s">
        <v>5703</v>
      </c>
      <c r="E784" s="757"/>
      <c r="F784" s="757"/>
      <c r="G784" s="757"/>
      <c r="H784" s="757"/>
      <c r="I784" s="757"/>
      <c r="J784" s="757"/>
      <c r="K784" s="757"/>
      <c r="L784" s="757"/>
      <c r="M784" s="757"/>
      <c r="N784" s="758"/>
      <c r="O784" s="839"/>
      <c r="P784" s="840"/>
      <c r="Q784" s="840"/>
      <c r="R784" s="841"/>
      <c r="S784" s="839"/>
      <c r="T784" s="840"/>
      <c r="U784" s="840"/>
      <c r="V784" s="841"/>
      <c r="W784" s="839"/>
      <c r="X784" s="840"/>
      <c r="Y784" s="840"/>
      <c r="Z784" s="841"/>
      <c r="AA784" s="839"/>
      <c r="AB784" s="840"/>
      <c r="AC784" s="840"/>
      <c r="AD784" s="841"/>
      <c r="AI784">
        <f t="shared" si="218"/>
        <v>0</v>
      </c>
      <c r="AJ784">
        <f t="shared" si="219"/>
        <v>0</v>
      </c>
      <c r="AK784">
        <f t="shared" si="216"/>
        <v>0</v>
      </c>
      <c r="AL784">
        <f t="shared" si="217"/>
        <v>0</v>
      </c>
      <c r="AR784" s="522">
        <v>13</v>
      </c>
      <c r="AS784">
        <f t="shared" si="220"/>
        <v>0</v>
      </c>
      <c r="AT784">
        <f t="shared" si="221"/>
        <v>0</v>
      </c>
      <c r="AU784">
        <f t="shared" si="222"/>
        <v>0</v>
      </c>
      <c r="AV784">
        <f t="shared" si="223"/>
        <v>0</v>
      </c>
    </row>
    <row r="785" spans="1:48" ht="15" customHeight="1">
      <c r="A785" s="25"/>
      <c r="B785" s="27"/>
      <c r="C785" s="55" t="s">
        <v>5034</v>
      </c>
      <c r="D785" s="817" t="s">
        <v>5704</v>
      </c>
      <c r="E785" s="757"/>
      <c r="F785" s="757"/>
      <c r="G785" s="757"/>
      <c r="H785" s="757"/>
      <c r="I785" s="757"/>
      <c r="J785" s="757"/>
      <c r="K785" s="757"/>
      <c r="L785" s="757"/>
      <c r="M785" s="757"/>
      <c r="N785" s="758"/>
      <c r="O785" s="839"/>
      <c r="P785" s="840"/>
      <c r="Q785" s="840"/>
      <c r="R785" s="841"/>
      <c r="S785" s="839"/>
      <c r="T785" s="840"/>
      <c r="U785" s="840"/>
      <c r="V785" s="841"/>
      <c r="W785" s="839"/>
      <c r="X785" s="840"/>
      <c r="Y785" s="840"/>
      <c r="Z785" s="841"/>
      <c r="AA785" s="839"/>
      <c r="AB785" s="840"/>
      <c r="AC785" s="840"/>
      <c r="AD785" s="841"/>
      <c r="AI785">
        <f t="shared" si="218"/>
        <v>0</v>
      </c>
      <c r="AJ785">
        <f t="shared" si="219"/>
        <v>0</v>
      </c>
      <c r="AK785">
        <f t="shared" si="216"/>
        <v>0</v>
      </c>
      <c r="AL785">
        <f t="shared" si="217"/>
        <v>0</v>
      </c>
      <c r="AR785" s="523">
        <v>14</v>
      </c>
      <c r="AS785">
        <f t="shared" si="220"/>
        <v>0</v>
      </c>
      <c r="AT785">
        <f t="shared" si="221"/>
        <v>0</v>
      </c>
      <c r="AU785">
        <f t="shared" si="222"/>
        <v>0</v>
      </c>
      <c r="AV785">
        <f t="shared" si="223"/>
        <v>0</v>
      </c>
    </row>
    <row r="786" spans="1:48" ht="15" customHeight="1">
      <c r="A786" s="25"/>
      <c r="B786" s="526"/>
      <c r="C786" s="55" t="s">
        <v>5035</v>
      </c>
      <c r="D786" s="817" t="s">
        <v>5105</v>
      </c>
      <c r="E786" s="757"/>
      <c r="F786" s="757"/>
      <c r="G786" s="757"/>
      <c r="H786" s="757"/>
      <c r="I786" s="757"/>
      <c r="J786" s="757"/>
      <c r="K786" s="757"/>
      <c r="L786" s="757"/>
      <c r="M786" s="757"/>
      <c r="N786" s="758"/>
      <c r="O786" s="839"/>
      <c r="P786" s="840"/>
      <c r="Q786" s="840"/>
      <c r="R786" s="841"/>
      <c r="S786" s="839"/>
      <c r="T786" s="840"/>
      <c r="U786" s="840"/>
      <c r="V786" s="841"/>
      <c r="W786" s="839"/>
      <c r="X786" s="840"/>
      <c r="Y786" s="840"/>
      <c r="Z786" s="841"/>
      <c r="AA786" s="839"/>
      <c r="AB786" s="840"/>
      <c r="AC786" s="840"/>
      <c r="AD786" s="841"/>
      <c r="AI786">
        <f t="shared" si="218"/>
        <v>0</v>
      </c>
      <c r="AJ786">
        <f t="shared" si="219"/>
        <v>0</v>
      </c>
      <c r="AK786">
        <f t="shared" si="216"/>
        <v>0</v>
      </c>
      <c r="AL786">
        <f t="shared" si="217"/>
        <v>0</v>
      </c>
      <c r="AR786" s="522">
        <v>15</v>
      </c>
      <c r="AS786">
        <f t="shared" si="220"/>
        <v>0</v>
      </c>
      <c r="AT786">
        <f t="shared" si="221"/>
        <v>0</v>
      </c>
      <c r="AU786">
        <f t="shared" si="222"/>
        <v>0</v>
      </c>
      <c r="AV786">
        <f t="shared" si="223"/>
        <v>0</v>
      </c>
    </row>
    <row r="787" spans="1:48" ht="15" customHeight="1">
      <c r="A787" s="25"/>
      <c r="B787" s="27"/>
      <c r="C787" s="55" t="s">
        <v>5036</v>
      </c>
      <c r="D787" s="817" t="s">
        <v>5106</v>
      </c>
      <c r="E787" s="757"/>
      <c r="F787" s="757"/>
      <c r="G787" s="757"/>
      <c r="H787" s="757"/>
      <c r="I787" s="757"/>
      <c r="J787" s="757"/>
      <c r="K787" s="757"/>
      <c r="L787" s="757"/>
      <c r="M787" s="757"/>
      <c r="N787" s="758"/>
      <c r="O787" s="839"/>
      <c r="P787" s="840"/>
      <c r="Q787" s="840"/>
      <c r="R787" s="841"/>
      <c r="S787" s="839"/>
      <c r="T787" s="840"/>
      <c r="U787" s="840"/>
      <c r="V787" s="841"/>
      <c r="W787" s="839"/>
      <c r="X787" s="840"/>
      <c r="Y787" s="840"/>
      <c r="Z787" s="841"/>
      <c r="AA787" s="839"/>
      <c r="AB787" s="840"/>
      <c r="AC787" s="840"/>
      <c r="AD787" s="841"/>
      <c r="AI787">
        <f t="shared" si="218"/>
        <v>0</v>
      </c>
      <c r="AJ787">
        <f t="shared" si="219"/>
        <v>0</v>
      </c>
      <c r="AK787" s="634">
        <f>SUM(S787:AD787)</f>
        <v>0</v>
      </c>
      <c r="AL787">
        <f>IF(COUNTIF(O787:AD787,"NA")=4,0,IF(OR(AND(AI787=0,AJ787&gt;0),AND(AI787="NS",AK787&gt;0), AND(AI787="NS", AJ787=0,AK787=0)), 1, IF(OR(AND(AI787&gt;0,AJ787&gt;1,AI787&gt;AK787), AND(AI787="NS",AJ787=2), AND(AI787="NS",AK787=0,AJ787&gt;0),AI787=AK787), 0, 1)))</f>
        <v>0</v>
      </c>
      <c r="AR787" s="523">
        <v>16</v>
      </c>
      <c r="AS787">
        <f>IF(OR(O787="NS",$O$618="NS"),0,IF(AND(O787="NA",$O$618="NA"),0,IF(O787&lt;=$O$618,0,1)))</f>
        <v>0</v>
      </c>
      <c r="AT787">
        <f>IF(OR(S787="NS",$S$618="NS"),0,IF(AND(S787="NA",$S$618="NA"),0,IF(S787&lt;=$S$618,0,1)))</f>
        <v>0</v>
      </c>
      <c r="AU787">
        <f>IF(OR(W787="NS",$W$618="NS"),0,IF(AND(W787="NA",$W$618="NA"),0,IF(W787&lt;=$W$618,0,1)))</f>
        <v>0</v>
      </c>
      <c r="AV787">
        <f>IF(OR(AA787="NS",$AA$618="NS"),0,IF(AND(AA787="NA",$AA$618="NA"),0,IF(AA787&lt;=$AA$618,0,1)))</f>
        <v>0</v>
      </c>
    </row>
    <row r="788" spans="1:48" ht="15" customHeight="1">
      <c r="A788" s="25"/>
      <c r="B788" s="508"/>
      <c r="C788" s="35"/>
      <c r="D788" s="27"/>
      <c r="E788" s="27"/>
      <c r="F788" s="27"/>
      <c r="G788" s="27"/>
      <c r="H788" s="27"/>
      <c r="I788" s="27"/>
      <c r="J788" s="27"/>
      <c r="K788" s="62"/>
      <c r="L788" s="62"/>
      <c r="M788" s="27"/>
      <c r="N788" s="65" t="s">
        <v>5270</v>
      </c>
      <c r="O788" s="865">
        <f>IF(AND(SUM(O772:O787)=0,COUNTIF(O772:O787,"NS")&gt;0),"NS",IF(AND(SUM(O772:O787)=0,COUNTIF(O772:O787,0)&gt;0),0,IF(AND(SUM(O772:O787)=0,COUNTIF(O772:O787,"NA")&gt;0),"NA",SUM(O772:O787))))</f>
        <v>0</v>
      </c>
      <c r="P788" s="866"/>
      <c r="Q788" s="866"/>
      <c r="R788" s="867"/>
      <c r="S788" s="865">
        <f>IF(AND(SUM(S772:S787)=0,COUNTIF(S772:S787,"NS")&gt;0),"NS",IF(AND(SUM(S772:S787)=0,COUNTIF(S772:S787,0)&gt;0),0,IF(AND(SUM(S772:S787)=0,COUNTIF(S772:S787,"NA")&gt;0),"NA",SUM(S772:S787))))</f>
        <v>0</v>
      </c>
      <c r="T788" s="866"/>
      <c r="U788" s="866"/>
      <c r="V788" s="867"/>
      <c r="W788" s="865">
        <f>IF(AND(SUM(W772:W787)=0,COUNTIF(W772:W787,"NS")&gt;0),"NS",IF(AND(SUM(W772:W787)=0,COUNTIF(W772:W787,0)&gt;0),0,IF(AND(SUM(W772:W787)=0,COUNTIF(W772:W787,"NA")&gt;0),"NA",SUM(W772:W787))))</f>
        <v>0</v>
      </c>
      <c r="X788" s="866"/>
      <c r="Y788" s="866"/>
      <c r="Z788" s="867"/>
      <c r="AA788" s="865">
        <f>IF(AND(SUM(AA772:AA787)=0,COUNTIF(AA772:AA787,"NS")&gt;0),"NS",IF(AND(SUM(AA772:AA787)=0,COUNTIF(AA772:AA787,0)&gt;0),0,IF(AND(SUM(AA772:AA787)=0,COUNTIF(AA772:AA787,"NA")&gt;0),"NA",SUM(AA772:AA787))))</f>
        <v>0</v>
      </c>
      <c r="AB788" s="866"/>
      <c r="AC788" s="866"/>
      <c r="AD788" s="867"/>
      <c r="AE788" s="1"/>
      <c r="AL788" s="169">
        <f>SUM(AL772:AL787)</f>
        <v>0</v>
      </c>
      <c r="AV788" s="466">
        <f>SUM(AS772:AV787)</f>
        <v>0</v>
      </c>
    </row>
    <row r="789" spans="1:48" ht="15" customHeight="1">
      <c r="A789" s="25"/>
      <c r="B789" s="1046" t="str">
        <f>BA772</f>
        <v/>
      </c>
      <c r="C789" s="1046"/>
      <c r="D789" s="1046"/>
      <c r="E789" s="1046"/>
      <c r="F789" s="1046"/>
      <c r="G789" s="1046"/>
      <c r="H789" s="1046"/>
      <c r="I789" s="1046"/>
      <c r="J789" s="1046"/>
      <c r="K789" s="1046"/>
      <c r="L789" s="1046"/>
      <c r="M789" s="1046"/>
      <c r="N789" s="1046"/>
      <c r="O789" s="1046"/>
      <c r="P789" s="1046"/>
      <c r="Q789" s="1046"/>
      <c r="R789" s="1046"/>
      <c r="S789" s="1046"/>
      <c r="T789" s="1046"/>
      <c r="U789" s="1046"/>
      <c r="V789" s="1046"/>
      <c r="W789" s="1046"/>
      <c r="X789" s="1046"/>
      <c r="Y789" s="1046"/>
      <c r="Z789" s="1046"/>
      <c r="AA789" s="1046"/>
      <c r="AB789" s="1046"/>
      <c r="AC789" s="1046"/>
      <c r="AD789" s="1046"/>
      <c r="AI789" t="s">
        <v>5248</v>
      </c>
      <c r="AJ789" s="170">
        <f>SUM(AL788)</f>
        <v>0</v>
      </c>
    </row>
    <row r="790" spans="1:48" ht="45" customHeight="1">
      <c r="A790" s="25"/>
      <c r="B790" s="62"/>
      <c r="C790" s="1118" t="s">
        <v>6649</v>
      </c>
      <c r="D790" s="708"/>
      <c r="E790" s="776"/>
      <c r="F790" s="740"/>
      <c r="G790" s="740"/>
      <c r="H790" s="740"/>
      <c r="I790" s="740"/>
      <c r="J790" s="740"/>
      <c r="K790" s="740"/>
      <c r="L790" s="740"/>
      <c r="M790" s="740"/>
      <c r="N790" s="740"/>
      <c r="O790" s="740"/>
      <c r="P790" s="740"/>
      <c r="Q790" s="740"/>
      <c r="R790" s="740"/>
      <c r="S790" s="740"/>
      <c r="T790" s="740"/>
      <c r="U790" s="740"/>
      <c r="V790" s="740"/>
      <c r="W790" s="740"/>
      <c r="X790" s="740"/>
      <c r="Y790" s="740"/>
      <c r="Z790" s="740"/>
      <c r="AA790" s="740"/>
      <c r="AB790" s="740"/>
      <c r="AC790" s="740"/>
      <c r="AD790" s="740"/>
      <c r="AG790" s="621" t="str">
        <f>SUBSTITUTE( SUBSTITUTE( SUBSTITUTE( SUBSTITUTE( SUBSTITUTE( SUBSTITUTE( SUBSTITUTE( SUBSTITUTE( SUBSTITUTE( SUBSTITUTE(F790, "á", "a"), "é", "e"), "í", "i"), "ó", "o"), "ú", "u"), "Á", "A"), "É", "E"), "Í", "I"), "Ó", "O"), "Ú", "U")</f>
        <v/>
      </c>
    </row>
    <row r="791" spans="1:48" ht="15" customHeight="1">
      <c r="A791" s="25"/>
      <c r="B791" s="868" t="str">
        <f>IF(AND(O784&gt;0,O784&lt;&gt;"NA",O784&lt;&gt;"NS",F790=""),"Debido a que cuenta con un valor mayor a cero en el numeral 13, debe anotar el nombre de dicha(s) familia(s) lingüística(s)","")</f>
        <v/>
      </c>
      <c r="C791" s="868"/>
      <c r="D791" s="868"/>
      <c r="E791" s="868"/>
      <c r="F791" s="868"/>
      <c r="G791" s="868"/>
      <c r="H791" s="868"/>
      <c r="I791" s="868"/>
      <c r="J791" s="868"/>
      <c r="K791" s="868"/>
      <c r="L791" s="868"/>
      <c r="M791" s="868"/>
      <c r="N791" s="868"/>
      <c r="O791" s="868"/>
      <c r="P791" s="868"/>
      <c r="Q791" s="868"/>
      <c r="R791" s="868"/>
      <c r="S791" s="868"/>
      <c r="T791" s="868"/>
      <c r="U791" s="868"/>
      <c r="V791" s="868"/>
      <c r="W791" s="868"/>
      <c r="X791" s="868"/>
      <c r="Y791" s="868"/>
      <c r="Z791" s="868"/>
      <c r="AA791" s="868"/>
      <c r="AB791" s="868"/>
      <c r="AC791" s="868"/>
      <c r="AD791" s="868"/>
      <c r="AE791" s="868"/>
    </row>
    <row r="792" spans="1:48" ht="24" customHeight="1">
      <c r="A792" s="25"/>
      <c r="B792" s="527"/>
      <c r="C792" s="848" t="s">
        <v>5219</v>
      </c>
      <c r="D792" s="708"/>
      <c r="E792" s="708"/>
      <c r="F792" s="708"/>
      <c r="G792" s="708"/>
      <c r="H792" s="708"/>
      <c r="I792" s="708"/>
      <c r="J792" s="708"/>
      <c r="K792" s="708"/>
      <c r="L792" s="708"/>
      <c r="M792" s="708"/>
      <c r="N792" s="708"/>
      <c r="O792" s="708"/>
      <c r="P792" s="708"/>
      <c r="Q792" s="708"/>
      <c r="R792" s="708"/>
      <c r="S792" s="708"/>
      <c r="T792" s="708"/>
      <c r="U792" s="708"/>
      <c r="V792" s="708"/>
      <c r="W792" s="708"/>
      <c r="X792" s="708"/>
      <c r="Y792" s="708"/>
      <c r="Z792" s="708"/>
      <c r="AA792" s="708"/>
      <c r="AB792" s="708"/>
      <c r="AC792" s="708"/>
      <c r="AD792" s="708"/>
    </row>
    <row r="793" spans="1:48" ht="60" customHeight="1">
      <c r="A793" s="25"/>
      <c r="B793" s="527"/>
      <c r="C793" s="842"/>
      <c r="D793" s="759"/>
      <c r="E793" s="759"/>
      <c r="F793" s="759"/>
      <c r="G793" s="759"/>
      <c r="H793" s="759"/>
      <c r="I793" s="759"/>
      <c r="J793" s="759"/>
      <c r="K793" s="759"/>
      <c r="L793" s="759"/>
      <c r="M793" s="759"/>
      <c r="N793" s="759"/>
      <c r="O793" s="759"/>
      <c r="P793" s="759"/>
      <c r="Q793" s="759"/>
      <c r="R793" s="759"/>
      <c r="S793" s="759"/>
      <c r="T793" s="759"/>
      <c r="U793" s="759"/>
      <c r="V793" s="759"/>
      <c r="W793" s="759"/>
      <c r="X793" s="759"/>
      <c r="Y793" s="759"/>
      <c r="Z793" s="759"/>
      <c r="AA793" s="759"/>
      <c r="AB793" s="759"/>
      <c r="AC793" s="759"/>
      <c r="AD793" s="838"/>
    </row>
    <row r="794" spans="1:48" ht="15" customHeight="1">
      <c r="A794" s="25"/>
      <c r="B794" s="1060" t="str">
        <f>IF(AG772=0,"","Favor de ingresar toda la información requerida en la pregunta")</f>
        <v/>
      </c>
      <c r="C794" s="1060"/>
      <c r="D794" s="1060"/>
      <c r="E794" s="1060"/>
      <c r="F794" s="1060"/>
      <c r="G794" s="1060"/>
      <c r="H794" s="1060"/>
      <c r="I794" s="1060"/>
      <c r="J794" s="1060"/>
      <c r="K794" s="1060"/>
      <c r="L794" s="1060"/>
      <c r="M794" s="1060"/>
      <c r="N794" s="1060"/>
      <c r="O794" s="1060"/>
      <c r="P794" s="1060"/>
      <c r="Q794" s="1060"/>
      <c r="R794" s="1060"/>
      <c r="S794" s="1060"/>
      <c r="T794" s="1060"/>
      <c r="U794" s="1060"/>
      <c r="V794" s="1060"/>
      <c r="W794" s="1060"/>
      <c r="X794" s="1060"/>
      <c r="Y794" s="1060"/>
      <c r="Z794" s="1060"/>
      <c r="AA794" s="1060"/>
      <c r="AB794" s="1060"/>
      <c r="AC794" s="1060"/>
      <c r="AD794" s="1060"/>
      <c r="AE794" s="1060"/>
    </row>
    <row r="795" spans="1:48" ht="15" customHeight="1">
      <c r="A795" s="25"/>
      <c r="B795" s="888" t="str">
        <f>IF(SUM(COUNTIF(O772:AD787,"NS"))&lt;&gt;0,"Alerta: debido a que cuenta con registros NS, debe proporcionar una justificación en el area de comentarios al final de la pregunta","")</f>
        <v/>
      </c>
      <c r="C795" s="708"/>
      <c r="D795" s="708"/>
      <c r="E795" s="708"/>
      <c r="F795" s="708"/>
      <c r="G795" s="708"/>
      <c r="H795" s="708"/>
      <c r="I795" s="708"/>
      <c r="J795" s="708"/>
      <c r="K795" s="708"/>
      <c r="L795" s="708"/>
      <c r="M795" s="708"/>
      <c r="N795" s="708"/>
      <c r="O795" s="708"/>
      <c r="P795" s="708"/>
      <c r="Q795" s="708"/>
      <c r="R795" s="708"/>
      <c r="S795" s="708"/>
      <c r="T795" s="708"/>
      <c r="U795" s="708"/>
      <c r="V795" s="708"/>
      <c r="W795" s="708"/>
      <c r="X795" s="708"/>
      <c r="Y795" s="708"/>
      <c r="Z795" s="708"/>
      <c r="AA795" s="708"/>
      <c r="AB795" s="708"/>
      <c r="AC795" s="708"/>
      <c r="AD795" s="708"/>
      <c r="AE795" s="733"/>
    </row>
    <row r="796" spans="1:48" ht="15" customHeight="1">
      <c r="A796" s="25"/>
      <c r="B796" s="868" t="str">
        <f>IF(AJ789&gt;0,"Favor de revisar la suma y consistencia de totales y/o subtotales por filas (numéricos y NS)","")</f>
        <v/>
      </c>
      <c r="C796" s="708"/>
      <c r="D796" s="708"/>
      <c r="E796" s="708"/>
      <c r="F796" s="708"/>
      <c r="G796" s="708"/>
      <c r="H796" s="708"/>
      <c r="I796" s="708"/>
      <c r="J796" s="708"/>
      <c r="K796" s="708"/>
      <c r="L796" s="708"/>
      <c r="M796" s="708"/>
      <c r="N796" s="708"/>
      <c r="O796" s="708"/>
      <c r="P796" s="708"/>
      <c r="Q796" s="708"/>
      <c r="R796" s="708"/>
      <c r="S796" s="708"/>
      <c r="T796" s="708"/>
      <c r="U796" s="708"/>
      <c r="V796" s="708"/>
      <c r="W796" s="708"/>
      <c r="X796" s="708"/>
      <c r="Y796" s="708"/>
      <c r="Z796" s="708"/>
      <c r="AA796" s="708"/>
      <c r="AB796" s="708"/>
      <c r="AC796" s="708"/>
      <c r="AD796" s="708"/>
      <c r="AE796" s="733"/>
    </row>
    <row r="797" spans="1:48" ht="15" customHeight="1">
      <c r="A797" s="25"/>
      <c r="B797" s="868" t="str">
        <f>IF(AH773&gt;0,"Revise la información capturada, ya que tiene datos ingresados en celdas que están sombreadas","")</f>
        <v/>
      </c>
      <c r="C797" s="868"/>
      <c r="D797" s="868"/>
      <c r="E797" s="868"/>
      <c r="F797" s="868"/>
      <c r="G797" s="868"/>
      <c r="H797" s="868"/>
      <c r="I797" s="868"/>
      <c r="J797" s="868"/>
      <c r="K797" s="868"/>
      <c r="L797" s="868"/>
      <c r="M797" s="868"/>
      <c r="N797" s="868"/>
      <c r="O797" s="868"/>
      <c r="P797" s="868"/>
      <c r="Q797" s="868"/>
      <c r="R797" s="868"/>
      <c r="S797" s="868"/>
      <c r="T797" s="868"/>
      <c r="U797" s="868"/>
      <c r="V797" s="868"/>
      <c r="W797" s="868"/>
      <c r="X797" s="868"/>
      <c r="Y797" s="868"/>
      <c r="Z797" s="868"/>
      <c r="AA797" s="868"/>
      <c r="AB797" s="868"/>
      <c r="AC797" s="868"/>
      <c r="AD797" s="868"/>
      <c r="AE797" s="868"/>
    </row>
    <row r="798" spans="1:48" ht="15" customHeight="1">
      <c r="A798" s="25"/>
      <c r="B798" s="845" t="str">
        <f>IF(AP773&gt;0,"Favor de revisar la instrucción 2, debido a que no se cumplen con los criterios mencionados","")</f>
        <v/>
      </c>
      <c r="C798" s="845"/>
      <c r="D798" s="845"/>
      <c r="E798" s="845"/>
      <c r="F798" s="845"/>
      <c r="G798" s="845"/>
      <c r="H798" s="845"/>
      <c r="I798" s="845"/>
      <c r="J798" s="845"/>
      <c r="K798" s="845"/>
      <c r="L798" s="845"/>
      <c r="M798" s="845"/>
      <c r="N798" s="845"/>
      <c r="O798" s="845"/>
      <c r="P798" s="845"/>
      <c r="Q798" s="845"/>
      <c r="R798" s="845"/>
      <c r="S798" s="845"/>
      <c r="T798" s="845"/>
      <c r="U798" s="845"/>
      <c r="V798" s="845"/>
      <c r="W798" s="845"/>
      <c r="X798" s="845"/>
      <c r="Y798" s="845"/>
      <c r="Z798" s="845"/>
      <c r="AA798" s="845"/>
      <c r="AB798" s="845"/>
      <c r="AC798" s="845"/>
      <c r="AD798" s="845"/>
      <c r="AE798" s="845"/>
    </row>
    <row r="799" spans="1:48" ht="15" customHeight="1">
      <c r="A799" s="25"/>
      <c r="B799" s="1009" t="str">
        <f>IF(AV788&gt;0,"Alerta: debe de proporcionar una justificación de acuerdo a lo establecido en la instrucción 3","")</f>
        <v/>
      </c>
      <c r="C799" s="1009"/>
      <c r="D799" s="1009"/>
      <c r="E799" s="1009"/>
      <c r="F799" s="1009"/>
      <c r="G799" s="1009"/>
      <c r="H799" s="1009"/>
      <c r="I799" s="1009"/>
      <c r="J799" s="1009"/>
      <c r="K799" s="1009"/>
      <c r="L799" s="1009"/>
      <c r="M799" s="1009"/>
      <c r="N799" s="1009"/>
      <c r="O799" s="1009"/>
      <c r="P799" s="1009"/>
      <c r="Q799" s="1009"/>
      <c r="R799" s="1009"/>
      <c r="S799" s="1009"/>
      <c r="T799" s="1009"/>
      <c r="U799" s="1009"/>
      <c r="V799" s="1009"/>
      <c r="W799" s="1009"/>
      <c r="X799" s="1009"/>
      <c r="Y799" s="1009"/>
      <c r="Z799" s="1009"/>
      <c r="AA799" s="1009"/>
      <c r="AB799" s="1009"/>
      <c r="AC799" s="1009"/>
      <c r="AD799" s="1009"/>
      <c r="AE799" s="1009"/>
    </row>
    <row r="800" spans="1:48" ht="36" customHeight="1">
      <c r="A800" s="25" t="s">
        <v>6650</v>
      </c>
      <c r="B800" s="847" t="s">
        <v>6651</v>
      </c>
      <c r="C800" s="847"/>
      <c r="D800" s="847"/>
      <c r="E800" s="847"/>
      <c r="F800" s="847"/>
      <c r="G800" s="847"/>
      <c r="H800" s="847"/>
      <c r="I800" s="847"/>
      <c r="J800" s="847"/>
      <c r="K800" s="847"/>
      <c r="L800" s="847"/>
      <c r="M800" s="847"/>
      <c r="N800" s="847"/>
      <c r="O800" s="847"/>
      <c r="P800" s="847"/>
      <c r="Q800" s="847"/>
      <c r="R800" s="847"/>
      <c r="S800" s="847"/>
      <c r="T800" s="847"/>
      <c r="U800" s="847"/>
      <c r="V800" s="847"/>
      <c r="W800" s="847"/>
      <c r="X800" s="847"/>
      <c r="Y800" s="847"/>
      <c r="Z800" s="847"/>
      <c r="AA800" s="847"/>
      <c r="AB800" s="847"/>
      <c r="AC800" s="847"/>
      <c r="AD800" s="847"/>
    </row>
    <row r="801" spans="1:42" ht="15" customHeight="1">
      <c r="A801" s="25"/>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row>
    <row r="802" spans="1:42" ht="24" customHeight="1">
      <c r="A802" s="25"/>
      <c r="B802" s="27"/>
      <c r="C802" s="1108" t="s">
        <v>5550</v>
      </c>
      <c r="D802" s="1109"/>
      <c r="E802" s="1109"/>
      <c r="F802" s="1109"/>
      <c r="G802" s="1109"/>
      <c r="H802" s="1109"/>
      <c r="I802" s="1109"/>
      <c r="J802" s="1109"/>
      <c r="K802" s="1109"/>
      <c r="L802" s="1109"/>
      <c r="M802" s="1109"/>
      <c r="N802" s="1110"/>
      <c r="O802" s="723" t="s">
        <v>6630</v>
      </c>
      <c r="P802" s="723"/>
      <c r="Q802" s="723"/>
      <c r="R802" s="723"/>
      <c r="S802" s="723"/>
      <c r="T802" s="723"/>
      <c r="U802" s="723"/>
      <c r="V802" s="723"/>
      <c r="W802" s="723"/>
      <c r="X802" s="723"/>
      <c r="Y802" s="723"/>
      <c r="Z802" s="723"/>
      <c r="AA802" s="723"/>
      <c r="AB802" s="723"/>
      <c r="AC802" s="723"/>
      <c r="AD802" s="723"/>
      <c r="AG802" s="31"/>
      <c r="AH802" s="31"/>
      <c r="AI802" s="1089" t="s">
        <v>6401</v>
      </c>
      <c r="AJ802" s="1089"/>
      <c r="AK802" s="1089"/>
      <c r="AL802" s="1089"/>
      <c r="AM802" s="31"/>
      <c r="AN802" s="31"/>
      <c r="AO802" s="31"/>
    </row>
    <row r="803" spans="1:42" ht="12" customHeight="1">
      <c r="A803" s="25"/>
      <c r="B803" s="526"/>
      <c r="C803" s="1111"/>
      <c r="D803" s="1112"/>
      <c r="E803" s="1112"/>
      <c r="F803" s="1112"/>
      <c r="G803" s="1112"/>
      <c r="H803" s="1112"/>
      <c r="I803" s="1112"/>
      <c r="J803" s="1112"/>
      <c r="K803" s="1112"/>
      <c r="L803" s="1112"/>
      <c r="M803" s="1112"/>
      <c r="N803" s="1113"/>
      <c r="O803" s="730" t="s">
        <v>5235</v>
      </c>
      <c r="P803" s="731"/>
      <c r="Q803" s="731"/>
      <c r="R803" s="732"/>
      <c r="S803" s="1073" t="s">
        <v>5427</v>
      </c>
      <c r="T803" s="1074"/>
      <c r="U803" s="1074"/>
      <c r="V803" s="1075"/>
      <c r="W803" s="1073" t="s">
        <v>5428</v>
      </c>
      <c r="X803" s="1074"/>
      <c r="Y803" s="1074"/>
      <c r="Z803" s="1075"/>
      <c r="AA803" s="1073" t="s">
        <v>5106</v>
      </c>
      <c r="AB803" s="1074"/>
      <c r="AC803" s="1074"/>
      <c r="AD803" s="1075"/>
      <c r="AG803" t="s">
        <v>5090</v>
      </c>
      <c r="AH803" s="52" t="s">
        <v>6049</v>
      </c>
      <c r="AI803" s="510" t="s">
        <v>5450</v>
      </c>
      <c r="AJ803" s="511" t="s">
        <v>5451</v>
      </c>
      <c r="AK803" s="512" t="s">
        <v>5452</v>
      </c>
      <c r="AL803" s="513" t="s">
        <v>6402</v>
      </c>
      <c r="AM803" t="s">
        <v>5240</v>
      </c>
      <c r="AN803" t="s">
        <v>5241</v>
      </c>
      <c r="AO803" t="s">
        <v>5242</v>
      </c>
      <c r="AP803" t="s">
        <v>5243</v>
      </c>
    </row>
    <row r="804" spans="1:42" ht="24" customHeight="1">
      <c r="A804" s="25"/>
      <c r="B804" s="27"/>
      <c r="C804" s="55" t="s">
        <v>5012</v>
      </c>
      <c r="D804" s="918" t="s">
        <v>5551</v>
      </c>
      <c r="E804" s="1079"/>
      <c r="F804" s="1079"/>
      <c r="G804" s="1079"/>
      <c r="H804" s="1079"/>
      <c r="I804" s="1079"/>
      <c r="J804" s="1079"/>
      <c r="K804" s="1079"/>
      <c r="L804" s="1079"/>
      <c r="M804" s="1079"/>
      <c r="N804" s="1080"/>
      <c r="O804" s="839"/>
      <c r="P804" s="840"/>
      <c r="Q804" s="840"/>
      <c r="R804" s="841"/>
      <c r="S804" s="839"/>
      <c r="T804" s="840"/>
      <c r="U804" s="840"/>
      <c r="V804" s="841"/>
      <c r="W804" s="839"/>
      <c r="X804" s="840"/>
      <c r="Y804" s="840"/>
      <c r="Z804" s="841"/>
      <c r="AA804" s="839"/>
      <c r="AB804" s="840"/>
      <c r="AC804" s="840"/>
      <c r="AD804" s="841"/>
      <c r="AG804" s="443">
        <f>IF(AND($O$618&gt;0,$O$618&lt;&gt;"NS",$O$618&lt;&gt;"NA"),IF(COUNTA(O804:AD806)=12,0,1),0)</f>
        <v>0</v>
      </c>
      <c r="AH804" s="465">
        <f>IF(OR($O$618=0,$O$618="NS",$O$618="NA"),IF(COUNTA(O804:AD806)=0,0,1),0)</f>
        <v>0</v>
      </c>
      <c r="AI804">
        <f>IF(AND(O807="NS",$O$618="NS"),0,IF(AND(O807="NA",$O$618="NA"),0,IF(O807=$O$618,0,1)))</f>
        <v>0</v>
      </c>
      <c r="AJ804">
        <f>IF(AND(S807="NS",$S$618="NS"),0,IF(AND(S807="NA",$S$618="NA"),0,IF(S807=$S$618,0,1)))</f>
        <v>0</v>
      </c>
      <c r="AK804">
        <f>IF(AND(W807="NS",$W$618="NS"),0,IF(AND(W807="NA",$W$618="NA"),0,IF(W807=$W$618,0,1)))</f>
        <v>0</v>
      </c>
      <c r="AL804">
        <f>IF(AND(AA807="NS",$AA$618="NS"),0,IF(AND(AA807="NA",$AA$618="NA"),0,IF(AA807=$AA$618,0,1)))</f>
        <v>0</v>
      </c>
      <c r="AM804" s="634">
        <f>O804</f>
        <v>0</v>
      </c>
      <c r="AN804">
        <f>COUNTIF(S804:AD804,"NS")</f>
        <v>0</v>
      </c>
      <c r="AO804" s="634">
        <f>SUM(S804:AD804)</f>
        <v>0</v>
      </c>
      <c r="AP804">
        <f>IF(COUNTIF(O804:AD804,"NA")=4,0,IF(OR(AND(AM804=0,AN804&gt;0),AND(AM804="NS",AO804&gt;0), AND(AM804="NS", AN804=0,AO804=0)), 1, IF(OR(AND(AM804&gt;0,AN804&gt;1,AM804&gt;AO804), AND(AM804="NS",AN804=2), AND(AM804="NS",AO804=0,AN804&gt;0),AM804=AO804), 0, 1)))</f>
        <v>0</v>
      </c>
    </row>
    <row r="805" spans="1:42" ht="24" customHeight="1">
      <c r="A805" s="25"/>
      <c r="B805" s="27"/>
      <c r="C805" s="55" t="s">
        <v>5014</v>
      </c>
      <c r="D805" s="918" t="s">
        <v>5552</v>
      </c>
      <c r="E805" s="1079"/>
      <c r="F805" s="1079"/>
      <c r="G805" s="1079"/>
      <c r="H805" s="1079"/>
      <c r="I805" s="1079"/>
      <c r="J805" s="1079"/>
      <c r="K805" s="1079"/>
      <c r="L805" s="1079"/>
      <c r="M805" s="1079"/>
      <c r="N805" s="1080"/>
      <c r="O805" s="839"/>
      <c r="P805" s="840"/>
      <c r="Q805" s="840"/>
      <c r="R805" s="841"/>
      <c r="S805" s="839"/>
      <c r="T805" s="840"/>
      <c r="U805" s="840"/>
      <c r="V805" s="841"/>
      <c r="W805" s="839"/>
      <c r="X805" s="840"/>
      <c r="Y805" s="840"/>
      <c r="Z805" s="841"/>
      <c r="AA805" s="839"/>
      <c r="AB805" s="840"/>
      <c r="AC805" s="840"/>
      <c r="AD805" s="841"/>
      <c r="AG805" s="27"/>
      <c r="AH805" s="27"/>
      <c r="AI805" s="31"/>
      <c r="AJ805" s="31"/>
      <c r="AK805" s="31"/>
      <c r="AL805" s="515">
        <f>SUM(AI804:AL804)</f>
        <v>0</v>
      </c>
      <c r="AM805">
        <f>O805</f>
        <v>0</v>
      </c>
      <c r="AN805">
        <f>COUNTIF(S805:AD805,"NS")</f>
        <v>0</v>
      </c>
      <c r="AO805">
        <f>SUM(S805:AD805)</f>
        <v>0</v>
      </c>
      <c r="AP805">
        <f>IF(COUNTIF(O805:AD805,"NA")=4,0,IF(OR(AND(AM805=0,AN805&gt;0),AND(AM805="NS",AO805&gt;0), AND(AM805="NS", AN805=0,AO805=0)), 1, IF(OR(AND(AM805&gt;0,AN805&gt;1,AM805&gt;AO805), AND(AM805="NS",AN805=2), AND(AM805="NS",AO805=0,AN805&gt;0),AM805=AO805), 0, 1)))</f>
        <v>0</v>
      </c>
    </row>
    <row r="806" spans="1:42">
      <c r="A806" s="25"/>
      <c r="B806" s="27"/>
      <c r="C806" s="55" t="s">
        <v>5016</v>
      </c>
      <c r="D806" s="918" t="s">
        <v>5106</v>
      </c>
      <c r="E806" s="1079"/>
      <c r="F806" s="1079"/>
      <c r="G806" s="1079"/>
      <c r="H806" s="1079"/>
      <c r="I806" s="1079"/>
      <c r="J806" s="1079"/>
      <c r="K806" s="1079"/>
      <c r="L806" s="1079"/>
      <c r="M806" s="1079"/>
      <c r="N806" s="1080"/>
      <c r="O806" s="839"/>
      <c r="P806" s="840"/>
      <c r="Q806" s="840"/>
      <c r="R806" s="841"/>
      <c r="S806" s="839"/>
      <c r="T806" s="840"/>
      <c r="U806" s="840"/>
      <c r="V806" s="841"/>
      <c r="W806" s="839"/>
      <c r="X806" s="840"/>
      <c r="Y806" s="840"/>
      <c r="Z806" s="841"/>
      <c r="AA806" s="839"/>
      <c r="AB806" s="840"/>
      <c r="AC806" s="840"/>
      <c r="AD806" s="841"/>
      <c r="AG806" s="31"/>
      <c r="AH806" s="31"/>
      <c r="AI806" s="31"/>
      <c r="AJ806" s="31"/>
      <c r="AK806" s="31"/>
      <c r="AL806" s="31"/>
      <c r="AM806" s="634">
        <f>O806</f>
        <v>0</v>
      </c>
      <c r="AN806">
        <f>COUNTIF(S806:AD806,"NS")</f>
        <v>0</v>
      </c>
      <c r="AO806" s="634">
        <f>SUM(S806:AD806)</f>
        <v>0</v>
      </c>
      <c r="AP806">
        <f>IF(COUNTIF(O806:AD806,"NA")=4,0,IF(OR(AND(AM806=0,AN806&gt;0),AND(AM806="NS",AO806&gt;0), AND(AM806="NS", AN806=0,AO806=0)), 1, IF(OR(AND(AM806&gt;0,AN806&gt;1,AM806&gt;AO806), AND(AM806="NS",AN806=2), AND(AM806="NS",AO806=0,AN806&gt;0),AM806=AO806), 0, 1)))</f>
        <v>0</v>
      </c>
    </row>
    <row r="807" spans="1:42">
      <c r="A807" s="25"/>
      <c r="B807" s="508"/>
      <c r="C807" s="35"/>
      <c r="D807" s="27"/>
      <c r="E807" s="27"/>
      <c r="F807" s="27"/>
      <c r="G807" s="27"/>
      <c r="H807" s="27"/>
      <c r="I807" s="27"/>
      <c r="J807" s="27"/>
      <c r="K807" s="62"/>
      <c r="L807" s="62"/>
      <c r="M807" s="27"/>
      <c r="N807" s="65" t="s">
        <v>5270</v>
      </c>
      <c r="O807" s="865">
        <f>IF(AND(SUM(O804:O806)=0,COUNTIF(O804:O806,"NS")&gt;0),"NS",IF(AND(SUM(O804:O806)=0,COUNTIF(O804:O806,0)&gt;0),0,IF(AND(SUM(O804:O806)=0,COUNTIF(O804:O806,"NA")&gt;0),"NA",SUM(O804:O806))))</f>
        <v>0</v>
      </c>
      <c r="P807" s="866"/>
      <c r="Q807" s="866"/>
      <c r="R807" s="867"/>
      <c r="S807" s="865">
        <f>IF(AND(SUM(S804:S806)=0,COUNTIF(S804:S806,"NS")&gt;0),"NS",IF(AND(SUM(S804:S806)=0,COUNTIF(S804:S806,0)&gt;0),0,IF(AND(SUM(S804:S806)=0,COUNTIF(S804:S806,"NA")&gt;0),"NA",SUM(S804:S806))))</f>
        <v>0</v>
      </c>
      <c r="T807" s="866"/>
      <c r="U807" s="866"/>
      <c r="V807" s="867"/>
      <c r="W807" s="865">
        <f>IF(AND(SUM(W804:W806)=0,COUNTIF(W804:W806,"NS")&gt;0),"NS",IF(AND(SUM(W804:W806)=0,COUNTIF(W804:W806,0)&gt;0),0,IF(AND(SUM(W804:W806)=0,COUNTIF(W804:W806,"NA")&gt;0),"NA",SUM(W804:W806))))</f>
        <v>0</v>
      </c>
      <c r="X807" s="866"/>
      <c r="Y807" s="866"/>
      <c r="Z807" s="867"/>
      <c r="AA807" s="865">
        <f>IF(AND(SUM(AA804:AA806)=0,COUNTIF(AA804:AA806,"NS")&gt;0),"NS",IF(AND(SUM(AA804:AA806)=0,COUNTIF(AA804:AA806,0)&gt;0),0,IF(AND(SUM(AA804:AA806)=0,COUNTIF(AA804:AA806,"NA")&gt;0),"NA",SUM(AA804:AA806))))</f>
        <v>0</v>
      </c>
      <c r="AB807" s="866"/>
      <c r="AC807" s="866"/>
      <c r="AD807" s="867"/>
      <c r="AG807" s="31"/>
      <c r="AH807" s="31"/>
      <c r="AI807" s="31"/>
      <c r="AJ807" s="31"/>
      <c r="AK807" s="31"/>
      <c r="AL807" s="31"/>
      <c r="AP807" s="169">
        <f>SUM(AP804:AP806)</f>
        <v>0</v>
      </c>
    </row>
    <row r="808" spans="1:42">
      <c r="A808" s="25"/>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M808" t="s">
        <v>5248</v>
      </c>
      <c r="AN808" s="170">
        <f>SUM(AP807)</f>
        <v>0</v>
      </c>
    </row>
    <row r="809" spans="1:42" ht="24" customHeight="1">
      <c r="A809" s="25"/>
      <c r="B809" s="527"/>
      <c r="C809" s="848" t="s">
        <v>5219</v>
      </c>
      <c r="D809" s="848"/>
      <c r="E809" s="848"/>
      <c r="F809" s="848"/>
      <c r="G809" s="848"/>
      <c r="H809" s="848"/>
      <c r="I809" s="848"/>
      <c r="J809" s="848"/>
      <c r="K809" s="848"/>
      <c r="L809" s="848"/>
      <c r="M809" s="848"/>
      <c r="N809" s="848"/>
      <c r="O809" s="848"/>
      <c r="P809" s="848"/>
      <c r="Q809" s="848"/>
      <c r="R809" s="848"/>
      <c r="S809" s="848"/>
      <c r="T809" s="848"/>
      <c r="U809" s="848"/>
      <c r="V809" s="848"/>
      <c r="W809" s="848"/>
      <c r="X809" s="848"/>
      <c r="Y809" s="848"/>
      <c r="Z809" s="848"/>
      <c r="AA809" s="848"/>
      <c r="AB809" s="848"/>
      <c r="AC809" s="848"/>
      <c r="AD809" s="848"/>
    </row>
    <row r="810" spans="1:42" ht="60" customHeight="1">
      <c r="A810" s="25"/>
      <c r="B810" s="527"/>
      <c r="C810" s="842"/>
      <c r="D810" s="842"/>
      <c r="E810" s="842"/>
      <c r="F810" s="842"/>
      <c r="G810" s="842"/>
      <c r="H810" s="842"/>
      <c r="I810" s="842"/>
      <c r="J810" s="842"/>
      <c r="K810" s="842"/>
      <c r="L810" s="842"/>
      <c r="M810" s="842"/>
      <c r="N810" s="842"/>
      <c r="O810" s="842"/>
      <c r="P810" s="842"/>
      <c r="Q810" s="842"/>
      <c r="R810" s="842"/>
      <c r="S810" s="842"/>
      <c r="T810" s="842"/>
      <c r="U810" s="842"/>
      <c r="V810" s="842"/>
      <c r="W810" s="842"/>
      <c r="X810" s="842"/>
      <c r="Y810" s="842"/>
      <c r="Z810" s="842"/>
      <c r="AA810" s="842"/>
      <c r="AB810" s="842"/>
      <c r="AC810" s="842"/>
      <c r="AD810" s="842"/>
    </row>
    <row r="811" spans="1:42" ht="15" customHeight="1">
      <c r="A811" s="25"/>
      <c r="B811" s="1060" t="str">
        <f>IF(AG804=0,"","Favor de ingresar toda la información requerida en la pregunta")</f>
        <v/>
      </c>
      <c r="C811" s="1060"/>
      <c r="D811" s="1060"/>
      <c r="E811" s="1060"/>
      <c r="F811" s="1060"/>
      <c r="G811" s="1060"/>
      <c r="H811" s="1060"/>
      <c r="I811" s="1060"/>
      <c r="J811" s="1060"/>
      <c r="K811" s="1060"/>
      <c r="L811" s="1060"/>
      <c r="M811" s="1060"/>
      <c r="N811" s="1060"/>
      <c r="O811" s="1060"/>
      <c r="P811" s="1060"/>
      <c r="Q811" s="1060"/>
      <c r="R811" s="1060"/>
      <c r="S811" s="1060"/>
      <c r="T811" s="1060"/>
      <c r="U811" s="1060"/>
      <c r="V811" s="1060"/>
      <c r="W811" s="1060"/>
      <c r="X811" s="1060"/>
      <c r="Y811" s="1060"/>
      <c r="Z811" s="1060"/>
      <c r="AA811" s="1060"/>
      <c r="AB811" s="1060"/>
      <c r="AC811" s="1060"/>
      <c r="AD811" s="1060"/>
      <c r="AE811" s="1060"/>
    </row>
    <row r="812" spans="1:42" ht="15" customHeight="1">
      <c r="A812" s="25"/>
      <c r="B812" s="888" t="str">
        <f>IF(SUM(COUNTIF(O804:AD806,"NS"))&lt;&gt;0,"Alerta: debido a que cuenta con registros NS, debe proporcionar una justificación en el area de comentarios al final de la pregunta","")</f>
        <v/>
      </c>
      <c r="C812" s="708"/>
      <c r="D812" s="708"/>
      <c r="E812" s="708"/>
      <c r="F812" s="708"/>
      <c r="G812" s="708"/>
      <c r="H812" s="708"/>
      <c r="I812" s="708"/>
      <c r="J812" s="708"/>
      <c r="K812" s="708"/>
      <c r="L812" s="708"/>
      <c r="M812" s="708"/>
      <c r="N812" s="708"/>
      <c r="O812" s="708"/>
      <c r="P812" s="708"/>
      <c r="Q812" s="708"/>
      <c r="R812" s="708"/>
      <c r="S812" s="708"/>
      <c r="T812" s="708"/>
      <c r="U812" s="708"/>
      <c r="V812" s="708"/>
      <c r="W812" s="708"/>
      <c r="X812" s="708"/>
      <c r="Y812" s="708"/>
      <c r="Z812" s="708"/>
      <c r="AA812" s="708"/>
      <c r="AB812" s="708"/>
      <c r="AC812" s="708"/>
      <c r="AD812" s="708"/>
      <c r="AE812" s="733"/>
    </row>
    <row r="813" spans="1:42" ht="15" customHeight="1">
      <c r="A813" s="25"/>
      <c r="B813" s="868" t="str">
        <f>IF(AN808&gt;0,"Favor de revisar la suma y consistencia de totales y/o subtotales por filas (numéricos y NS)","")</f>
        <v/>
      </c>
      <c r="C813" s="708"/>
      <c r="D813" s="708"/>
      <c r="E813" s="708"/>
      <c r="F813" s="708"/>
      <c r="G813" s="708"/>
      <c r="H813" s="708"/>
      <c r="I813" s="708"/>
      <c r="J813" s="708"/>
      <c r="K813" s="708"/>
      <c r="L813" s="708"/>
      <c r="M813" s="708"/>
      <c r="N813" s="708"/>
      <c r="O813" s="708"/>
      <c r="P813" s="708"/>
      <c r="Q813" s="708"/>
      <c r="R813" s="708"/>
      <c r="S813" s="708"/>
      <c r="T813" s="708"/>
      <c r="U813" s="708"/>
      <c r="V813" s="708"/>
      <c r="W813" s="708"/>
      <c r="X813" s="708"/>
      <c r="Y813" s="708"/>
      <c r="Z813" s="708"/>
      <c r="AA813" s="708"/>
      <c r="AB813" s="708"/>
      <c r="AC813" s="708"/>
      <c r="AD813" s="708"/>
      <c r="AE813" s="733"/>
    </row>
    <row r="814" spans="1:42" ht="15" customHeight="1">
      <c r="A814" s="25"/>
      <c r="B814" s="868" t="str">
        <f>IF(AH804&gt;0,"Revise la información capturada, ya que tiene datos ingresados en celdas que están sombreadas","")</f>
        <v/>
      </c>
      <c r="C814" s="868"/>
      <c r="D814" s="868"/>
      <c r="E814" s="868"/>
      <c r="F814" s="868"/>
      <c r="G814" s="868"/>
      <c r="H814" s="868"/>
      <c r="I814" s="868"/>
      <c r="J814" s="868"/>
      <c r="K814" s="868"/>
      <c r="L814" s="868"/>
      <c r="M814" s="868"/>
      <c r="N814" s="868"/>
      <c r="O814" s="868"/>
      <c r="P814" s="868"/>
      <c r="Q814" s="868"/>
      <c r="R814" s="868"/>
      <c r="S814" s="868"/>
      <c r="T814" s="868"/>
      <c r="U814" s="868"/>
      <c r="V814" s="868"/>
      <c r="W814" s="868"/>
      <c r="X814" s="868"/>
      <c r="Y814" s="868"/>
      <c r="Z814" s="868"/>
      <c r="AA814" s="868"/>
      <c r="AB814" s="868"/>
      <c r="AC814" s="868"/>
      <c r="AD814" s="868"/>
      <c r="AE814" s="868"/>
    </row>
    <row r="815" spans="1:42" ht="15" customHeight="1">
      <c r="A815" s="25"/>
      <c r="B815" s="845" t="str">
        <f>IF(AL805&gt;0,"Favor de revisar la instrucción 3 general de la subsección VI.2, debido a que no se cumplen con los criterios mencionados","")</f>
        <v/>
      </c>
      <c r="C815" s="845"/>
      <c r="D815" s="845"/>
      <c r="E815" s="845"/>
      <c r="F815" s="845"/>
      <c r="G815" s="845"/>
      <c r="H815" s="845"/>
      <c r="I815" s="845"/>
      <c r="J815" s="845"/>
      <c r="K815" s="845"/>
      <c r="L815" s="845"/>
      <c r="M815" s="845"/>
      <c r="N815" s="845"/>
      <c r="O815" s="845"/>
      <c r="P815" s="845"/>
      <c r="Q815" s="845"/>
      <c r="R815" s="845"/>
      <c r="S815" s="845"/>
      <c r="T815" s="845"/>
      <c r="U815" s="845"/>
      <c r="V815" s="845"/>
      <c r="W815" s="845"/>
      <c r="X815" s="845"/>
      <c r="Y815" s="845"/>
      <c r="Z815" s="845"/>
      <c r="AA815" s="845"/>
      <c r="AB815" s="845"/>
      <c r="AC815" s="845"/>
      <c r="AD815" s="845"/>
    </row>
    <row r="816" spans="1:42" ht="15" customHeight="1">
      <c r="A816" s="25"/>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row>
    <row r="817" spans="1:71" ht="36" customHeight="1">
      <c r="A817" s="36" t="s">
        <v>6652</v>
      </c>
      <c r="B817" s="880" t="s">
        <v>6653</v>
      </c>
      <c r="C817" s="708"/>
      <c r="D817" s="708"/>
      <c r="E817" s="708"/>
      <c r="F817" s="708"/>
      <c r="G817" s="708"/>
      <c r="H817" s="708"/>
      <c r="I817" s="708"/>
      <c r="J817" s="708"/>
      <c r="K817" s="708"/>
      <c r="L817" s="708"/>
      <c r="M817" s="708"/>
      <c r="N817" s="708"/>
      <c r="O817" s="708"/>
      <c r="P817" s="708"/>
      <c r="Q817" s="708"/>
      <c r="R817" s="708"/>
      <c r="S817" s="708"/>
      <c r="T817" s="708"/>
      <c r="U817" s="708"/>
      <c r="V817" s="708"/>
      <c r="W817" s="708"/>
      <c r="X817" s="708"/>
      <c r="Y817" s="708"/>
      <c r="Z817" s="708"/>
      <c r="AA817" s="708"/>
      <c r="AB817" s="708"/>
      <c r="AC817" s="708"/>
      <c r="AD817" s="708"/>
    </row>
    <row r="818" spans="1:71" ht="24" customHeight="1">
      <c r="A818" s="25"/>
      <c r="B818" s="64"/>
      <c r="C818" s="848" t="s">
        <v>6654</v>
      </c>
      <c r="D818" s="708"/>
      <c r="E818" s="708"/>
      <c r="F818" s="708"/>
      <c r="G818" s="708"/>
      <c r="H818" s="708"/>
      <c r="I818" s="708"/>
      <c r="J818" s="708"/>
      <c r="K818" s="708"/>
      <c r="L818" s="708"/>
      <c r="M818" s="708"/>
      <c r="N818" s="708"/>
      <c r="O818" s="708"/>
      <c r="P818" s="708"/>
      <c r="Q818" s="708"/>
      <c r="R818" s="708"/>
      <c r="S818" s="708"/>
      <c r="T818" s="708"/>
      <c r="U818" s="708"/>
      <c r="V818" s="708"/>
      <c r="W818" s="708"/>
      <c r="X818" s="708"/>
      <c r="Y818" s="708"/>
      <c r="Z818" s="708"/>
      <c r="AA818" s="708"/>
      <c r="AB818" s="708"/>
      <c r="AC818" s="708"/>
      <c r="AD818" s="708"/>
    </row>
    <row r="819" spans="1:71" ht="24" customHeight="1">
      <c r="A819" s="25"/>
      <c r="B819" s="52"/>
      <c r="C819" s="853" t="s">
        <v>6655</v>
      </c>
      <c r="D819" s="708"/>
      <c r="E819" s="708"/>
      <c r="F819" s="708"/>
      <c r="G819" s="708"/>
      <c r="H819" s="708"/>
      <c r="I819" s="708"/>
      <c r="J819" s="708"/>
      <c r="K819" s="708"/>
      <c r="L819" s="708"/>
      <c r="M819" s="708"/>
      <c r="N819" s="708"/>
      <c r="O819" s="708"/>
      <c r="P819" s="708"/>
      <c r="Q819" s="708"/>
      <c r="R819" s="708"/>
      <c r="S819" s="708"/>
      <c r="T819" s="708"/>
      <c r="U819" s="708"/>
      <c r="V819" s="708"/>
      <c r="W819" s="708"/>
      <c r="X819" s="708"/>
      <c r="Y819" s="708"/>
      <c r="Z819" s="708"/>
      <c r="AA819" s="708"/>
      <c r="AB819" s="708"/>
      <c r="AC819" s="708"/>
      <c r="AD819" s="708"/>
    </row>
    <row r="820" spans="1:71" ht="15" customHeight="1">
      <c r="A820" s="25"/>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row>
    <row r="821" spans="1:71" ht="24" customHeight="1">
      <c r="A821" s="25"/>
      <c r="B821" s="27"/>
      <c r="C821" s="723" t="s">
        <v>5085</v>
      </c>
      <c r="D821" s="859"/>
      <c r="E821" s="859"/>
      <c r="F821" s="859"/>
      <c r="G821" s="859"/>
      <c r="H821" s="859"/>
      <c r="I821" s="859"/>
      <c r="J821" s="859"/>
      <c r="K821" s="859"/>
      <c r="L821" s="859"/>
      <c r="M821" s="859"/>
      <c r="N821" s="860"/>
      <c r="O821" s="723" t="s">
        <v>6656</v>
      </c>
      <c r="P821" s="757"/>
      <c r="Q821" s="757"/>
      <c r="R821" s="757"/>
      <c r="S821" s="757"/>
      <c r="T821" s="757"/>
      <c r="U821" s="757"/>
      <c r="V821" s="757"/>
      <c r="W821" s="757"/>
      <c r="X821" s="757"/>
      <c r="Y821" s="757"/>
      <c r="Z821" s="757"/>
      <c r="AA821" s="757"/>
      <c r="AB821" s="757"/>
      <c r="AC821" s="757"/>
      <c r="AD821" s="758"/>
    </row>
    <row r="822" spans="1:71" ht="24" customHeight="1">
      <c r="A822" s="25"/>
      <c r="B822" s="27"/>
      <c r="C822" s="1007"/>
      <c r="D822" s="708"/>
      <c r="E822" s="708"/>
      <c r="F822" s="708"/>
      <c r="G822" s="708"/>
      <c r="H822" s="708"/>
      <c r="I822" s="708"/>
      <c r="J822" s="708"/>
      <c r="K822" s="708"/>
      <c r="L822" s="708"/>
      <c r="M822" s="708"/>
      <c r="N822" s="776"/>
      <c r="O822" s="864" t="s">
        <v>5235</v>
      </c>
      <c r="P822" s="922" t="s">
        <v>5427</v>
      </c>
      <c r="Q822" s="922" t="s">
        <v>5428</v>
      </c>
      <c r="R822" s="922" t="s">
        <v>5106</v>
      </c>
      <c r="S822" s="756" t="s">
        <v>6471</v>
      </c>
      <c r="T822" s="757"/>
      <c r="U822" s="757"/>
      <c r="V822" s="758"/>
      <c r="W822" s="756" t="s">
        <v>6472</v>
      </c>
      <c r="X822" s="757"/>
      <c r="Y822" s="757"/>
      <c r="Z822" s="758"/>
      <c r="AA822" s="756" t="s">
        <v>5106</v>
      </c>
      <c r="AB822" s="757"/>
      <c r="AC822" s="757"/>
      <c r="AD822" s="758"/>
      <c r="AG822" s="1049" t="s">
        <v>5091</v>
      </c>
      <c r="AH822" s="1049"/>
      <c r="AI822" s="1049"/>
      <c r="BA822" s="1105" t="s">
        <v>5450</v>
      </c>
      <c r="BB822" s="757"/>
      <c r="BC822" s="757"/>
      <c r="BD822" s="758"/>
      <c r="BE822" s="1116" t="s">
        <v>5451</v>
      </c>
      <c r="BF822" s="757"/>
      <c r="BG822" s="757"/>
      <c r="BH822" s="758"/>
      <c r="BI822" s="1105" t="s">
        <v>5452</v>
      </c>
      <c r="BJ822" s="757"/>
      <c r="BK822" s="757"/>
      <c r="BL822" s="758"/>
      <c r="BM822" s="1105" t="s">
        <v>6473</v>
      </c>
      <c r="BN822" s="757"/>
      <c r="BO822" s="757"/>
      <c r="BP822" s="758"/>
      <c r="BQ822" s="1104" t="s">
        <v>5453</v>
      </c>
      <c r="BR822" s="757"/>
      <c r="BS822" s="758"/>
    </row>
    <row r="823" spans="1:71" ht="72" customHeight="1">
      <c r="A823" s="25"/>
      <c r="B823" s="27"/>
      <c r="C823" s="861"/>
      <c r="D823" s="782"/>
      <c r="E823" s="782"/>
      <c r="F823" s="782"/>
      <c r="G823" s="782"/>
      <c r="H823" s="782"/>
      <c r="I823" s="782"/>
      <c r="J823" s="782"/>
      <c r="K823" s="782"/>
      <c r="L823" s="782"/>
      <c r="M823" s="782"/>
      <c r="N823" s="783"/>
      <c r="O823" s="917"/>
      <c r="P823" s="917"/>
      <c r="Q823" s="917"/>
      <c r="R823" s="917"/>
      <c r="S823" s="528" t="s">
        <v>5456</v>
      </c>
      <c r="T823" s="57" t="s">
        <v>5427</v>
      </c>
      <c r="U823" s="57" t="s">
        <v>5428</v>
      </c>
      <c r="V823" s="57" t="s">
        <v>5106</v>
      </c>
      <c r="W823" s="528" t="s">
        <v>5456</v>
      </c>
      <c r="X823" s="57" t="s">
        <v>5427</v>
      </c>
      <c r="Y823" s="57" t="s">
        <v>5428</v>
      </c>
      <c r="Z823" s="57" t="s">
        <v>5106</v>
      </c>
      <c r="AA823" s="528" t="s">
        <v>5456</v>
      </c>
      <c r="AB823" s="57" t="s">
        <v>5427</v>
      </c>
      <c r="AC823" s="57" t="s">
        <v>5428</v>
      </c>
      <c r="AD823" s="57" t="s">
        <v>5106</v>
      </c>
      <c r="AF823" t="s">
        <v>5090</v>
      </c>
      <c r="AG823" s="450" t="s">
        <v>5109</v>
      </c>
      <c r="AH823" s="277" t="s">
        <v>5110</v>
      </c>
      <c r="AI823" s="451" t="s">
        <v>5111</v>
      </c>
      <c r="AJ823" s="52" t="s">
        <v>6049</v>
      </c>
      <c r="AK823" t="s">
        <v>5240</v>
      </c>
      <c r="AL823" t="s">
        <v>5241</v>
      </c>
      <c r="AM823" t="s">
        <v>5242</v>
      </c>
      <c r="AN823" t="s">
        <v>5243</v>
      </c>
      <c r="AO823" t="s">
        <v>5244</v>
      </c>
      <c r="AP823" t="s">
        <v>5245</v>
      </c>
      <c r="AQ823" t="s">
        <v>5246</v>
      </c>
      <c r="AR823" t="s">
        <v>5247</v>
      </c>
      <c r="AS823" t="s">
        <v>5457</v>
      </c>
      <c r="AT823" t="s">
        <v>5458</v>
      </c>
      <c r="AU823" t="s">
        <v>5459</v>
      </c>
      <c r="AV823" t="s">
        <v>5460</v>
      </c>
      <c r="AW823" t="s">
        <v>5461</v>
      </c>
      <c r="AX823" t="s">
        <v>5462</v>
      </c>
      <c r="AY823" t="s">
        <v>5463</v>
      </c>
      <c r="AZ823" t="s">
        <v>5464</v>
      </c>
      <c r="BA823" s="227" t="s">
        <v>5450</v>
      </c>
      <c r="BB823" s="228" t="s">
        <v>5481</v>
      </c>
      <c r="BC823" s="229" t="s">
        <v>5482</v>
      </c>
      <c r="BD823" s="230" t="s">
        <v>5483</v>
      </c>
      <c r="BE823" s="227" t="s">
        <v>5450</v>
      </c>
      <c r="BF823" s="228" t="s">
        <v>5481</v>
      </c>
      <c r="BG823" s="229" t="s">
        <v>5482</v>
      </c>
      <c r="BH823" s="230" t="s">
        <v>5483</v>
      </c>
      <c r="BI823" s="227" t="s">
        <v>5450</v>
      </c>
      <c r="BJ823" s="228" t="s">
        <v>5481</v>
      </c>
      <c r="BK823" s="229" t="s">
        <v>5482</v>
      </c>
      <c r="BL823" s="230" t="s">
        <v>5483</v>
      </c>
      <c r="BM823" s="227" t="s">
        <v>5450</v>
      </c>
      <c r="BN823" s="228" t="s">
        <v>5481</v>
      </c>
      <c r="BO823" s="229" t="s">
        <v>5482</v>
      </c>
      <c r="BP823" s="230" t="s">
        <v>5483</v>
      </c>
      <c r="BQ823" s="529" t="s">
        <v>5269</v>
      </c>
      <c r="BR823" s="277" t="s">
        <v>5110</v>
      </c>
      <c r="BS823" s="451" t="s">
        <v>5111</v>
      </c>
    </row>
    <row r="824" spans="1:71" ht="15" customHeight="1">
      <c r="A824" s="25"/>
      <c r="B824" s="27"/>
      <c r="C824" s="55" t="s">
        <v>5568</v>
      </c>
      <c r="D824" s="817" t="s">
        <v>5106</v>
      </c>
      <c r="E824" s="757"/>
      <c r="F824" s="757"/>
      <c r="G824" s="757"/>
      <c r="H824" s="757"/>
      <c r="I824" s="757"/>
      <c r="J824" s="757"/>
      <c r="K824" s="757"/>
      <c r="L824" s="757"/>
      <c r="M824" s="757"/>
      <c r="N824" s="758"/>
      <c r="O824" s="69" t="str">
        <f>IF(OR($O556=0,$O556="NS",$O556="NA",$O$618=0,$O$618="NS",$O$618="NA",O556=""),"",O556)</f>
        <v/>
      </c>
      <c r="P824" s="69" t="str">
        <f>IF(OR($O556=0,$O556="NS",$O556="NA",$O$618=0,$O$618="NS",$O$618="NA",S556=""),"",S556)</f>
        <v/>
      </c>
      <c r="Q824" s="69" t="str">
        <f>IF(OR($O556=0,$O556="NS",$O556="NA",$O$618=0,$O$618="NS",$O$618="NA",W556=""),"",W556)</f>
        <v/>
      </c>
      <c r="R824" s="69" t="str">
        <f>IF(OR($O556=0,$O556="NS",$O556="NA",$O$618=0,$O$618="NS",$O$618="NA",AA556=""),"",AA556)</f>
        <v/>
      </c>
      <c r="S824" s="439"/>
      <c r="T824" s="439"/>
      <c r="U824" s="439"/>
      <c r="V824" s="439"/>
      <c r="W824" s="439"/>
      <c r="X824" s="439"/>
      <c r="Y824" s="439"/>
      <c r="Z824" s="439"/>
      <c r="AA824" s="439"/>
      <c r="AB824" s="439"/>
      <c r="AC824" s="439"/>
      <c r="AD824" s="439"/>
      <c r="AF824">
        <f>IF(AND($O556&gt;0,$O556&lt;&gt;"NS",$O556&lt;&gt;"NA",$O$618&gt;0,$O$618&lt;&gt;"NS",$O$618&lt;&gt;"NA"),IF(COUNTBLANK(O824:AD824)=0,0,1),0)</f>
        <v>0</v>
      </c>
      <c r="AG824" s="176">
        <f>IF(AF824=0,0,1)</f>
        <v>0</v>
      </c>
      <c r="AH824" s="177" t="str">
        <f>IF(AG824=0,"",
IF(SUM($AG$824:AG824)=1,AI824,
IF($AG$886&gt;SUM($AG$824:AG824),_xlfn.CONCAT(", ",AI824),
IF($AG$886=SUM($AG$824:AG824),_xlfn.CONCAT(" y ",AI824)))))</f>
        <v/>
      </c>
      <c r="AI824" s="97">
        <v>0</v>
      </c>
      <c r="AJ824" s="27">
        <f>IF(OR($O556=0,$O556="NS",$O556="NA",$O$618=0,$O$618="NS",$O$618="NA"),IF(COUNTBLANK(O824:AD824)=16,0,1),0)</f>
        <v>0</v>
      </c>
      <c r="AK824" t="str">
        <f>O824</f>
        <v/>
      </c>
      <c r="AL824">
        <f>COUNTIF(P824:R824,"NS")</f>
        <v>0</v>
      </c>
      <c r="AM824">
        <f>SUM(P824:R824)</f>
        <v>0</v>
      </c>
      <c r="AN824">
        <f>IF(OR(COUNTIF(O824:R824,"NA")=4,AK824=""),0,IF(OR(AND(AK824=0,AL824&gt;0),AND(AK824="NS",AM824&gt;0), AND(AK824="NS", AL824=0,AM824=0)), 1, IF(OR(AND(AK824&gt;0,AL824&gt;1,AK824&gt;AM824), AND(AK824="NS",AL824=2), AND(AK824="NS",AM824=0,AL824&gt;0),AK824=AM824), 0, 1)))</f>
        <v>0</v>
      </c>
      <c r="AO824">
        <f t="shared" ref="AO824:AO879" si="224">S824</f>
        <v>0</v>
      </c>
      <c r="AP824">
        <f t="shared" ref="AP824:AP879" si="225">COUNTIF(T824:V824,"NS")</f>
        <v>0</v>
      </c>
      <c r="AQ824">
        <f t="shared" ref="AQ824:AQ879" si="226">SUM(T824:V824)</f>
        <v>0</v>
      </c>
      <c r="AR824">
        <f t="shared" ref="AR824:AR879" si="227">IF(COUNTIF(S824:V824,"NA")=4,0,IF(OR(AND(AO824=0,AP824&gt;0),AND(AO824="NS",AQ824&gt;0), AND(AO824="NS", AP824=0,AQ824=0)), 1, IF(OR(AND(AO824&gt;0,AP824&gt;1,AO824&gt;AQ824), AND(AO824="NS",AP824=2), AND(AO824="NS",AQ824=0,AP824&gt;0),AO824=AQ824), 0, 1)))</f>
        <v>0</v>
      </c>
      <c r="AS824">
        <f t="shared" ref="AS824:AS879" si="228">W824</f>
        <v>0</v>
      </c>
      <c r="AT824">
        <f t="shared" ref="AT824:AT879" si="229">COUNTIF(X824:Z824,"NS")</f>
        <v>0</v>
      </c>
      <c r="AU824">
        <f t="shared" ref="AU824:AU879" si="230">SUM(X824:Z824)</f>
        <v>0</v>
      </c>
      <c r="AV824">
        <f t="shared" ref="AV824:AV879" si="231">IF(COUNTIF(W824:Z824,"NA")=4,0,IF(OR(AND(AS824=0,AT824&gt;0),AND(AS824="NS",AU824&gt;0), AND(AS824="NS", AT824=0,AU824=0)), 1, IF(OR(AND(AS824&gt;0,AT824&gt;1,AS824&gt;AU824), AND(AS824="NS",AT824=2), AND(AS824="NS",AU824=0,AT824&gt;0),AS824=AU824), 0, 1)))</f>
        <v>0</v>
      </c>
      <c r="AW824">
        <f t="shared" ref="AW824:AW879" si="232">AA824</f>
        <v>0</v>
      </c>
      <c r="AX824">
        <f t="shared" ref="AX824:AX879" si="233">COUNTIF(AB824:AD824,"NS")</f>
        <v>0</v>
      </c>
      <c r="AY824">
        <f t="shared" ref="AY824:AY879" si="234">SUM(AB824:AD824)</f>
        <v>0</v>
      </c>
      <c r="AZ824">
        <f t="shared" ref="AZ824:AZ879" si="235">IF(COUNTIF(AA824:AD824,"NA")=4,0,IF(OR(AND(AW824=0,AX824&gt;0),AND(AW824="NS",AY824&gt;0), AND(AW824="NS", AX824=0,AY824=0)), 1, IF(OR(AND(AW824&gt;0,AX824&gt;1,AW824&gt;AY824), AND(AW824="NS",AX824=2), AND(AW824="NS",AY824=0,AX824&gt;0),AW824=AY824), 0, 1)))</f>
        <v>0</v>
      </c>
      <c r="BA824" s="231" t="str">
        <f>O824</f>
        <v/>
      </c>
      <c r="BB824" s="232">
        <f>COUNTIF(S824,"NS")+COUNTIF(W824,"NS")+COUNTIF(AA824,"NS")</f>
        <v>0</v>
      </c>
      <c r="BC824" s="233">
        <f>SUM(S824,W824,AA824)</f>
        <v>0</v>
      </c>
      <c r="BD824" s="234">
        <f>IF(OR(AND(BA824=0, BB824&gt;0),AND(BA824="NS", BC824&gt;0), AND(BA824="NS", BB824=0, BC824=0)), 1, IF(OR(AND(BA824&gt;0, BB824&gt;1,BA824&gt;BC824), AND(BA824="NS", BB824=2), AND(BA824="NS", BC824=0, BB824&gt;0), BA824=BC824, BA824=""), 0, 1))</f>
        <v>0</v>
      </c>
      <c r="BE824" s="231" t="str">
        <f>P824</f>
        <v/>
      </c>
      <c r="BF824" s="232">
        <f>COUNTIF(T824,"NS")+COUNTIF(X824,"NS")+COUNTIF(AB824,"NS")</f>
        <v>0</v>
      </c>
      <c r="BG824" s="233">
        <f>SUM(T824,X824,AB824)</f>
        <v>0</v>
      </c>
      <c r="BH824" s="234">
        <f>IF(OR(AND(BE824=0, BF824&gt;0),AND(BE824="NS", BG824&gt;0), AND(BE824="NS", BF824=0, BG824=0)), 1, IF(OR(AND(BE824&gt;0, BF824&gt;1,BE824&gt;BG824), AND(BE824="NS", BF824=2), AND(BE824="NS", BG824=0, BF824&gt;0), BE824=BG824, BE824=""), 0, 1))</f>
        <v>0</v>
      </c>
      <c r="BI824" s="231" t="str">
        <f>Q824</f>
        <v/>
      </c>
      <c r="BJ824" s="232">
        <f>COUNTIF(U824,"NS")+COUNTIF(Y824,"NS")+COUNTIF(AC824,"NS")</f>
        <v>0</v>
      </c>
      <c r="BK824" s="233">
        <f>SUM(U824,Y824,AC824)</f>
        <v>0</v>
      </c>
      <c r="BL824" s="234">
        <f>IF(OR(AND(BI824=0, BJ824&gt;0),AND(BI824="NS", BK824&gt;0), AND(BI824="NS", BJ824=0, BK824=0)), 1, IF(OR(AND(BI824&gt;0, BJ824&gt;1,BI824&gt;BK824), AND(BI824="NS", BJ824=2), AND(BI824="NS", BK824=0, BJ824&gt;0), BI824=BK824, BI824=""), 0, 1))</f>
        <v>0</v>
      </c>
      <c r="BM824" s="231" t="str">
        <f>R824</f>
        <v/>
      </c>
      <c r="BN824" s="232">
        <f>COUNTIF(V824,"NS")+COUNTIF(Z824,"NS")+COUNTIF(AD824,"NS")</f>
        <v>0</v>
      </c>
      <c r="BO824" s="233">
        <f>SUM(V824,Z824,AD824)</f>
        <v>0</v>
      </c>
      <c r="BP824" s="234">
        <f>IF(OR(AND(BM824=0, BN824&gt;0),AND(BM824="NS", BO824&gt;0), AND(BM824="NS", BN824=0, BO824=0)), 1, IF(OR(AND(BM824&gt;0, BN824&gt;1,BM824&gt;BO824), AND(BM824="NS", BN824=2), AND(BM824="NS", BO824=0, BN824&gt;0), BM824=BO824, BM824=""), 0, 1))</f>
        <v>0</v>
      </c>
      <c r="BQ824" s="176">
        <f>IF(SUM(AN824,AR824,AV824,AZ824,BD824,BH824,BL824,BP824)=0,0,1)</f>
        <v>0</v>
      </c>
      <c r="BR824" s="177" t="str">
        <f>IF(BQ824=0,"",
IF(SUM($BQ$824:BQ824)=1,BS824,
IF($BQ$886&gt;SUM($BQ$824:BQ824),_xlfn.CONCAT(", ",BS824),
IF($BQ$886=SUM($BQ$824:BQ824),_xlfn.CONCAT(" y ",BS824)))))</f>
        <v/>
      </c>
      <c r="BS824" s="97">
        <v>0</v>
      </c>
    </row>
    <row r="825" spans="1:71" ht="15" customHeight="1">
      <c r="A825" s="25"/>
      <c r="B825" s="27"/>
      <c r="C825" s="55" t="s">
        <v>5012</v>
      </c>
      <c r="D825" s="817" t="str">
        <f>IF(CNGE_2026_M4_Secc1!D43="","",CNGE_2026_M4_Secc1!D43)</f>
        <v/>
      </c>
      <c r="E825" s="757"/>
      <c r="F825" s="757"/>
      <c r="G825" s="757"/>
      <c r="H825" s="757"/>
      <c r="I825" s="757"/>
      <c r="J825" s="757"/>
      <c r="K825" s="757"/>
      <c r="L825" s="757"/>
      <c r="M825" s="757"/>
      <c r="N825" s="758"/>
      <c r="O825" s="69" t="str">
        <f t="shared" ref="O825:O855" si="236">IF(OR($O557=0,$O557="NS",$O557="NA",$O$618=0,$O$618="NS",$O$618="NA",O557=""),"",O557)</f>
        <v/>
      </c>
      <c r="P825" s="69" t="str">
        <f t="shared" ref="P825:P855" si="237">IF(OR($O557=0,$O557="NS",$O557="NA",$O$618=0,$O$618="NS",$O$618="NA",S557=""),"",S557)</f>
        <v/>
      </c>
      <c r="Q825" s="69" t="str">
        <f t="shared" ref="Q825:Q855" si="238">IF(OR($O557=0,$O557="NS",$O557="NA",$O$618=0,$O$618="NS",$O$618="NA",W557=""),"",W557)</f>
        <v/>
      </c>
      <c r="R825" s="69" t="str">
        <f t="shared" ref="R825:R855" si="239">IF(OR($O557=0,$O557="NS",$O557="NA",$O$618=0,$O$618="NS",$O$618="NA",AA557=""),"",AA557)</f>
        <v/>
      </c>
      <c r="S825" s="439"/>
      <c r="T825" s="439"/>
      <c r="U825" s="439"/>
      <c r="V825" s="439"/>
      <c r="W825" s="439"/>
      <c r="X825" s="439"/>
      <c r="Y825" s="439"/>
      <c r="Z825" s="439"/>
      <c r="AA825" s="439"/>
      <c r="AB825" s="439"/>
      <c r="AC825" s="439"/>
      <c r="AD825" s="439"/>
      <c r="AF825">
        <f>IF(AND($O557&gt;0,$O557&lt;&gt;"NS",$O557&lt;&gt;"NA",$O$618&gt;0,$O$618&lt;&gt;"NS",$O$618&lt;&gt;"NA"),IF(OR(COUNTBLANK(D825:AD825)=10,COUNTBLANK(D825:AD825)=27),0,1),0)</f>
        <v>0</v>
      </c>
      <c r="AG825" s="176">
        <f t="shared" ref="AG825:AG878" si="240">IF(AF825=0,0,1)</f>
        <v>0</v>
      </c>
      <c r="AH825" s="177" t="str">
        <f>IF(AG825=0,"",
IF(SUM($AG$824:AG825)=1,AI825,
IF($AG$886&gt;SUM($AG$824:AG825),_xlfn.CONCAT(", ",AI825),
IF($AG$886=SUM($AG$824:AG825),_xlfn.CONCAT(" y ",AI825)))))</f>
        <v/>
      </c>
      <c r="AI825" s="53">
        <v>1</v>
      </c>
      <c r="AJ825" s="27">
        <f t="shared" ref="AJ825:AJ855" si="241">IF(OR($O557=0,$O557="NS",$O557="NA",$O$618=0,$O$618="NS",$O$618="NA"),IF(COUNTBLANK(O825:AD825)=16,0,1),0)</f>
        <v>0</v>
      </c>
      <c r="AK825" t="str">
        <f t="shared" ref="AK825:AK879" si="242">O825</f>
        <v/>
      </c>
      <c r="AL825">
        <f t="shared" ref="AL825:AL879" si="243">COUNTIF(P825:R825,"NS")</f>
        <v>0</v>
      </c>
      <c r="AM825">
        <f t="shared" ref="AM825:AM879" si="244">SUM(P825:R825)</f>
        <v>0</v>
      </c>
      <c r="AN825">
        <f t="shared" ref="AN825:AN878" si="245">IF(OR(COUNTIF(O825:R825,"NA")=4,AK825=""),0,IF(OR(AND(AK825=0,AL825&gt;0),AND(AK825="NS",AM825&gt;0), AND(AK825="NS", AL825=0,AM825=0)), 1, IF(OR(AND(AK825&gt;0,AL825&gt;1,AK825&gt;AM825), AND(AK825="NS",AL825=2), AND(AK825="NS",AM825=0,AL825&gt;0),AK825=AM825), 0, 1)))</f>
        <v>0</v>
      </c>
      <c r="AO825">
        <f t="shared" si="224"/>
        <v>0</v>
      </c>
      <c r="AP825">
        <f t="shared" si="225"/>
        <v>0</v>
      </c>
      <c r="AQ825">
        <f t="shared" si="226"/>
        <v>0</v>
      </c>
      <c r="AR825">
        <f t="shared" si="227"/>
        <v>0</v>
      </c>
      <c r="AS825">
        <f t="shared" si="228"/>
        <v>0</v>
      </c>
      <c r="AT825">
        <f t="shared" si="229"/>
        <v>0</v>
      </c>
      <c r="AU825">
        <f t="shared" si="230"/>
        <v>0</v>
      </c>
      <c r="AV825">
        <f t="shared" si="231"/>
        <v>0</v>
      </c>
      <c r="AW825">
        <f t="shared" si="232"/>
        <v>0</v>
      </c>
      <c r="AX825">
        <f t="shared" si="233"/>
        <v>0</v>
      </c>
      <c r="AY825">
        <f t="shared" si="234"/>
        <v>0</v>
      </c>
      <c r="AZ825">
        <f t="shared" si="235"/>
        <v>0</v>
      </c>
      <c r="BA825" s="231" t="str">
        <f t="shared" ref="BA825:BA879" si="246">O825</f>
        <v/>
      </c>
      <c r="BB825" s="232">
        <f t="shared" ref="BB825:BB879" si="247">COUNTIF(S825,"NS")+COUNTIF(W825,"NS")+COUNTIF(AA825,"NS")</f>
        <v>0</v>
      </c>
      <c r="BC825" s="233">
        <f t="shared" ref="BC825:BC879" si="248">SUM(S825,W825,AA825)</f>
        <v>0</v>
      </c>
      <c r="BD825" s="234">
        <f t="shared" ref="BD825:BD879" si="249">IF(OR(AND(BA825=0, BB825&gt;0),AND(BA825="NS", BC825&gt;0), AND(BA825="NS", BB825=0, BC825=0)), 1, IF(OR(AND(BA825&gt;0, BB825&gt;1,BA825&gt;BC825), AND(BA825="NS", BB825=2), AND(BA825="NS", BC825=0, BB825&gt;0), BA825=BC825, BA825=""), 0, 1))</f>
        <v>0</v>
      </c>
      <c r="BE825" s="231" t="str">
        <f t="shared" ref="BE825:BE879" si="250">P825</f>
        <v/>
      </c>
      <c r="BF825" s="232">
        <f t="shared" ref="BF825:BF879" si="251">COUNTIF(T825,"NS")+COUNTIF(X825,"NS")+COUNTIF(AB825,"NS")</f>
        <v>0</v>
      </c>
      <c r="BG825" s="233">
        <f t="shared" ref="BG825:BG879" si="252">SUM(T825,X825,AB825)</f>
        <v>0</v>
      </c>
      <c r="BH825" s="234">
        <f t="shared" ref="BH825:BH879" si="253">IF(OR(AND(BE825=0, BF825&gt;0),AND(BE825="NS", BG825&gt;0), AND(BE825="NS", BF825=0, BG825=0)), 1, IF(OR(AND(BE825&gt;0, BF825&gt;1,BE825&gt;BG825), AND(BE825="NS", BF825=2), AND(BE825="NS", BG825=0, BF825&gt;0), BE825=BG825, BE825=""), 0, 1))</f>
        <v>0</v>
      </c>
      <c r="BI825" s="231" t="str">
        <f t="shared" ref="BI825:BI879" si="254">Q825</f>
        <v/>
      </c>
      <c r="BJ825" s="232">
        <f t="shared" ref="BJ825:BJ879" si="255">COUNTIF(U825,"NS")+COUNTIF(Y825,"NS")+COUNTIF(AC825,"NS")</f>
        <v>0</v>
      </c>
      <c r="BK825" s="233">
        <f t="shared" ref="BK825:BK879" si="256">SUM(U825,Y825,AC825)</f>
        <v>0</v>
      </c>
      <c r="BL825" s="234">
        <f t="shared" ref="BL825:BL879" si="257">IF(OR(AND(BI825=0, BJ825&gt;0),AND(BI825="NS", BK825&gt;0), AND(BI825="NS", BJ825=0, BK825=0)), 1, IF(OR(AND(BI825&gt;0, BJ825&gt;1,BI825&gt;BK825), AND(BI825="NS", BJ825=2), AND(BI825="NS", BK825=0, BJ825&gt;0), BI825=BK825, BI825=""), 0, 1))</f>
        <v>0</v>
      </c>
      <c r="BM825" s="231" t="str">
        <f t="shared" ref="BM825:BM879" si="258">R825</f>
        <v/>
      </c>
      <c r="BN825" s="232">
        <f t="shared" ref="BN825:BN879" si="259">COUNTIF(V825,"NS")+COUNTIF(Z825,"NS")+COUNTIF(AD825,"NS")</f>
        <v>0</v>
      </c>
      <c r="BO825" s="233">
        <f t="shared" ref="BO825:BO879" si="260">SUM(V825,Z825,AD825)</f>
        <v>0</v>
      </c>
      <c r="BP825" s="234">
        <f t="shared" ref="BP825:BP879" si="261">IF(OR(AND(BM825=0, BN825&gt;0),AND(BM825="NS", BO825&gt;0), AND(BM825="NS", BN825=0, BO825=0)), 1, IF(OR(AND(BM825&gt;0, BN825&gt;1,BM825&gt;BO825), AND(BM825="NS", BN825=2), AND(BM825="NS", BO825=0, BN825&gt;0), BM825=BO825, BM825=""), 0, 1))</f>
        <v>0</v>
      </c>
      <c r="BQ825" s="176">
        <f t="shared" ref="BQ825:BQ878" si="262">IF(SUM(AN825,AR825,AV825,AZ825,BD825,BH825,BL825,BP825)=0,0,1)</f>
        <v>0</v>
      </c>
      <c r="BR825" s="177" t="str">
        <f>IF(BQ825=0,"",
IF(SUM($BQ$824:BQ825)=1,BS825,
IF($BQ$886&gt;SUM($BQ$824:BQ825),_xlfn.CONCAT(", ",BS825),
IF($BQ$886=SUM($BQ$824:BQ825),_xlfn.CONCAT(" y ",BS825)))))</f>
        <v/>
      </c>
      <c r="BS825" s="53">
        <v>1</v>
      </c>
    </row>
    <row r="826" spans="1:71" ht="15" customHeight="1">
      <c r="A826" s="25"/>
      <c r="B826" s="27"/>
      <c r="C826" s="55" t="s">
        <v>5014</v>
      </c>
      <c r="D826" s="817" t="str">
        <f>IF(CNGE_2026_M4_Secc1!D44="","",CNGE_2026_M4_Secc1!D44)</f>
        <v/>
      </c>
      <c r="E826" s="757"/>
      <c r="F826" s="757"/>
      <c r="G826" s="757"/>
      <c r="H826" s="757"/>
      <c r="I826" s="757"/>
      <c r="J826" s="757"/>
      <c r="K826" s="757"/>
      <c r="L826" s="757"/>
      <c r="M826" s="757"/>
      <c r="N826" s="758"/>
      <c r="O826" s="69" t="str">
        <f t="shared" si="236"/>
        <v/>
      </c>
      <c r="P826" s="69" t="str">
        <f t="shared" si="237"/>
        <v/>
      </c>
      <c r="Q826" s="69" t="str">
        <f t="shared" si="238"/>
        <v/>
      </c>
      <c r="R826" s="69" t="str">
        <f t="shared" si="239"/>
        <v/>
      </c>
      <c r="S826" s="439"/>
      <c r="T826" s="439"/>
      <c r="U826" s="439"/>
      <c r="V826" s="439"/>
      <c r="W826" s="439"/>
      <c r="X826" s="439"/>
      <c r="Y826" s="439"/>
      <c r="Z826" s="439"/>
      <c r="AA826" s="439"/>
      <c r="AB826" s="439"/>
      <c r="AC826" s="439"/>
      <c r="AD826" s="439"/>
      <c r="AF826">
        <f t="shared" ref="AF826:AF856" si="263">IF(AND($O558&gt;0,$O558&lt;&gt;"NS",$O558&lt;&gt;"NA",$O$618&gt;0,$O$618&lt;&gt;"NS",$O$618&lt;&gt;"NA"),IF(OR(COUNTBLANK(D826:AD826)=10,COUNTBLANK(D826:AD826)=27),0,1),0)</f>
        <v>0</v>
      </c>
      <c r="AG826" s="176">
        <f t="shared" si="240"/>
        <v>0</v>
      </c>
      <c r="AH826" s="177" t="str">
        <f>IF(AG826=0,"",
IF(SUM($AG$824:AG826)=1,AI826,
IF($AG$886&gt;SUM($AG$824:AG826),_xlfn.CONCAT(", ",AI826),
IF($AG$886=SUM($AG$824:AG826),_xlfn.CONCAT(" y ",AI826)))))</f>
        <v/>
      </c>
      <c r="AI826" s="55">
        <v>2</v>
      </c>
      <c r="AJ826" s="27">
        <f t="shared" si="241"/>
        <v>0</v>
      </c>
      <c r="AK826" t="str">
        <f t="shared" si="242"/>
        <v/>
      </c>
      <c r="AL826">
        <f t="shared" si="243"/>
        <v>0</v>
      </c>
      <c r="AM826">
        <f t="shared" si="244"/>
        <v>0</v>
      </c>
      <c r="AN826">
        <f t="shared" si="245"/>
        <v>0</v>
      </c>
      <c r="AO826">
        <f t="shared" si="224"/>
        <v>0</v>
      </c>
      <c r="AP826">
        <f t="shared" si="225"/>
        <v>0</v>
      </c>
      <c r="AQ826">
        <f t="shared" si="226"/>
        <v>0</v>
      </c>
      <c r="AR826">
        <f t="shared" si="227"/>
        <v>0</v>
      </c>
      <c r="AS826">
        <f t="shared" si="228"/>
        <v>0</v>
      </c>
      <c r="AT826">
        <f t="shared" si="229"/>
        <v>0</v>
      </c>
      <c r="AU826">
        <f t="shared" si="230"/>
        <v>0</v>
      </c>
      <c r="AV826">
        <f t="shared" si="231"/>
        <v>0</v>
      </c>
      <c r="AW826">
        <f t="shared" si="232"/>
        <v>0</v>
      </c>
      <c r="AX826">
        <f t="shared" si="233"/>
        <v>0</v>
      </c>
      <c r="AY826">
        <f t="shared" si="234"/>
        <v>0</v>
      </c>
      <c r="AZ826">
        <f t="shared" si="235"/>
        <v>0</v>
      </c>
      <c r="BA826" s="231" t="str">
        <f t="shared" si="246"/>
        <v/>
      </c>
      <c r="BB826" s="232">
        <f t="shared" si="247"/>
        <v>0</v>
      </c>
      <c r="BC826" s="233">
        <f t="shared" si="248"/>
        <v>0</v>
      </c>
      <c r="BD826" s="234">
        <f t="shared" si="249"/>
        <v>0</v>
      </c>
      <c r="BE826" s="231" t="str">
        <f t="shared" si="250"/>
        <v/>
      </c>
      <c r="BF826" s="232">
        <f t="shared" si="251"/>
        <v>0</v>
      </c>
      <c r="BG826" s="233">
        <f t="shared" si="252"/>
        <v>0</v>
      </c>
      <c r="BH826" s="234">
        <f t="shared" si="253"/>
        <v>0</v>
      </c>
      <c r="BI826" s="231" t="str">
        <f t="shared" si="254"/>
        <v/>
      </c>
      <c r="BJ826" s="232">
        <f t="shared" si="255"/>
        <v>0</v>
      </c>
      <c r="BK826" s="233">
        <f t="shared" si="256"/>
        <v>0</v>
      </c>
      <c r="BL826" s="234">
        <f t="shared" si="257"/>
        <v>0</v>
      </c>
      <c r="BM826" s="231" t="str">
        <f t="shared" si="258"/>
        <v/>
      </c>
      <c r="BN826" s="232">
        <f t="shared" si="259"/>
        <v>0</v>
      </c>
      <c r="BO826" s="233">
        <f t="shared" si="260"/>
        <v>0</v>
      </c>
      <c r="BP826" s="234">
        <f t="shared" si="261"/>
        <v>0</v>
      </c>
      <c r="BQ826" s="176">
        <f t="shared" si="262"/>
        <v>0</v>
      </c>
      <c r="BR826" s="177" t="str">
        <f>IF(BQ826=0,"",
IF(SUM($BQ$824:BQ826)=1,BS826,
IF($BQ$886&gt;SUM($BQ$824:BQ826),_xlfn.CONCAT(", ",BS826),
IF($BQ$886=SUM($BQ$824:BQ826),_xlfn.CONCAT(" y ",BS826)))))</f>
        <v/>
      </c>
      <c r="BS826" s="55">
        <v>2</v>
      </c>
    </row>
    <row r="827" spans="1:71" ht="15" customHeight="1">
      <c r="A827" s="25"/>
      <c r="B827" s="27"/>
      <c r="C827" s="55" t="s">
        <v>5016</v>
      </c>
      <c r="D827" s="817" t="str">
        <f>IF(CNGE_2026_M4_Secc1!D45="","",CNGE_2026_M4_Secc1!D45)</f>
        <v/>
      </c>
      <c r="E827" s="757"/>
      <c r="F827" s="757"/>
      <c r="G827" s="757"/>
      <c r="H827" s="757"/>
      <c r="I827" s="757"/>
      <c r="J827" s="757"/>
      <c r="K827" s="757"/>
      <c r="L827" s="757"/>
      <c r="M827" s="757"/>
      <c r="N827" s="758"/>
      <c r="O827" s="69" t="str">
        <f t="shared" si="236"/>
        <v/>
      </c>
      <c r="P827" s="69" t="str">
        <f t="shared" si="237"/>
        <v/>
      </c>
      <c r="Q827" s="69" t="str">
        <f t="shared" si="238"/>
        <v/>
      </c>
      <c r="R827" s="69" t="str">
        <f t="shared" si="239"/>
        <v/>
      </c>
      <c r="S827" s="439"/>
      <c r="T827" s="439"/>
      <c r="U827" s="439"/>
      <c r="V827" s="439"/>
      <c r="W827" s="439"/>
      <c r="X827" s="439"/>
      <c r="Y827" s="439"/>
      <c r="Z827" s="439"/>
      <c r="AA827" s="439"/>
      <c r="AB827" s="439"/>
      <c r="AC827" s="439"/>
      <c r="AD827" s="439"/>
      <c r="AF827">
        <f t="shared" si="263"/>
        <v>0</v>
      </c>
      <c r="AG827" s="176">
        <f t="shared" si="240"/>
        <v>0</v>
      </c>
      <c r="AH827" s="177" t="str">
        <f>IF(AG827=0,"",
IF(SUM($AG$824:AG827)=1,AI827,
IF($AG$886&gt;SUM($AG$824:AG827),_xlfn.CONCAT(", ",AI827),
IF($AG$886=SUM($AG$824:AG827),_xlfn.CONCAT(" y ",AI827)))))</f>
        <v/>
      </c>
      <c r="AI827" s="55">
        <v>3</v>
      </c>
      <c r="AJ827" s="27">
        <f t="shared" si="241"/>
        <v>0</v>
      </c>
      <c r="AK827" t="str">
        <f t="shared" si="242"/>
        <v/>
      </c>
      <c r="AL827">
        <f t="shared" si="243"/>
        <v>0</v>
      </c>
      <c r="AM827">
        <f t="shared" si="244"/>
        <v>0</v>
      </c>
      <c r="AN827">
        <f t="shared" si="245"/>
        <v>0</v>
      </c>
      <c r="AO827">
        <f t="shared" si="224"/>
        <v>0</v>
      </c>
      <c r="AP827">
        <f t="shared" si="225"/>
        <v>0</v>
      </c>
      <c r="AQ827">
        <f t="shared" si="226"/>
        <v>0</v>
      </c>
      <c r="AR827">
        <f t="shared" si="227"/>
        <v>0</v>
      </c>
      <c r="AS827">
        <f t="shared" si="228"/>
        <v>0</v>
      </c>
      <c r="AT827">
        <f t="shared" si="229"/>
        <v>0</v>
      </c>
      <c r="AU827">
        <f t="shared" si="230"/>
        <v>0</v>
      </c>
      <c r="AV827">
        <f t="shared" si="231"/>
        <v>0</v>
      </c>
      <c r="AW827">
        <f t="shared" si="232"/>
        <v>0</v>
      </c>
      <c r="AX827">
        <f t="shared" si="233"/>
        <v>0</v>
      </c>
      <c r="AY827">
        <f t="shared" si="234"/>
        <v>0</v>
      </c>
      <c r="AZ827">
        <f t="shared" si="235"/>
        <v>0</v>
      </c>
      <c r="BA827" s="231" t="str">
        <f t="shared" si="246"/>
        <v/>
      </c>
      <c r="BB827" s="232">
        <f t="shared" si="247"/>
        <v>0</v>
      </c>
      <c r="BC827" s="233">
        <f t="shared" si="248"/>
        <v>0</v>
      </c>
      <c r="BD827" s="234">
        <f t="shared" si="249"/>
        <v>0</v>
      </c>
      <c r="BE827" s="231" t="str">
        <f t="shared" si="250"/>
        <v/>
      </c>
      <c r="BF827" s="232">
        <f t="shared" si="251"/>
        <v>0</v>
      </c>
      <c r="BG827" s="233">
        <f t="shared" si="252"/>
        <v>0</v>
      </c>
      <c r="BH827" s="234">
        <f t="shared" si="253"/>
        <v>0</v>
      </c>
      <c r="BI827" s="231" t="str">
        <f t="shared" si="254"/>
        <v/>
      </c>
      <c r="BJ827" s="232">
        <f t="shared" si="255"/>
        <v>0</v>
      </c>
      <c r="BK827" s="233">
        <f t="shared" si="256"/>
        <v>0</v>
      </c>
      <c r="BL827" s="234">
        <f t="shared" si="257"/>
        <v>0</v>
      </c>
      <c r="BM827" s="231" t="str">
        <f t="shared" si="258"/>
        <v/>
      </c>
      <c r="BN827" s="232">
        <f t="shared" si="259"/>
        <v>0</v>
      </c>
      <c r="BO827" s="233">
        <f t="shared" si="260"/>
        <v>0</v>
      </c>
      <c r="BP827" s="234">
        <f t="shared" si="261"/>
        <v>0</v>
      </c>
      <c r="BQ827" s="176">
        <f t="shared" si="262"/>
        <v>0</v>
      </c>
      <c r="BR827" s="177" t="str">
        <f>IF(BQ827=0,"",
IF(SUM($BQ$824:BQ827)=1,BS827,
IF($BQ$886&gt;SUM($BQ$824:BQ827),_xlfn.CONCAT(", ",BS827),
IF($BQ$886=SUM($BQ$824:BQ827),_xlfn.CONCAT(" y ",BS827)))))</f>
        <v/>
      </c>
      <c r="BS827" s="55">
        <v>3</v>
      </c>
    </row>
    <row r="828" spans="1:71" ht="15" customHeight="1">
      <c r="A828" s="25"/>
      <c r="B828" s="27"/>
      <c r="C828" s="55" t="s">
        <v>5018</v>
      </c>
      <c r="D828" s="817" t="str">
        <f>IF(CNGE_2026_M4_Secc1!D46="","",CNGE_2026_M4_Secc1!D46)</f>
        <v/>
      </c>
      <c r="E828" s="757"/>
      <c r="F828" s="757"/>
      <c r="G828" s="757"/>
      <c r="H828" s="757"/>
      <c r="I828" s="757"/>
      <c r="J828" s="757"/>
      <c r="K828" s="757"/>
      <c r="L828" s="757"/>
      <c r="M828" s="757"/>
      <c r="N828" s="758"/>
      <c r="O828" s="69" t="str">
        <f t="shared" si="236"/>
        <v/>
      </c>
      <c r="P828" s="69" t="str">
        <f t="shared" si="237"/>
        <v/>
      </c>
      <c r="Q828" s="69" t="str">
        <f t="shared" si="238"/>
        <v/>
      </c>
      <c r="R828" s="69" t="str">
        <f t="shared" si="239"/>
        <v/>
      </c>
      <c r="S828" s="439"/>
      <c r="T828" s="439"/>
      <c r="U828" s="439"/>
      <c r="V828" s="439"/>
      <c r="W828" s="439"/>
      <c r="X828" s="439"/>
      <c r="Y828" s="439"/>
      <c r="Z828" s="439"/>
      <c r="AA828" s="439"/>
      <c r="AB828" s="439"/>
      <c r="AC828" s="439"/>
      <c r="AD828" s="439"/>
      <c r="AF828">
        <f t="shared" si="263"/>
        <v>0</v>
      </c>
      <c r="AG828" s="176">
        <f t="shared" si="240"/>
        <v>0</v>
      </c>
      <c r="AH828" s="177" t="str">
        <f>IF(AG828=0,"",
IF(SUM($AG$824:AG828)=1,AI828,
IF($AG$886&gt;SUM($AG$824:AG828),_xlfn.CONCAT(", ",AI828),
IF($AG$886=SUM($AG$824:AG828),_xlfn.CONCAT(" y ",AI828)))))</f>
        <v/>
      </c>
      <c r="AI828" s="55">
        <v>4</v>
      </c>
      <c r="AJ828" s="27">
        <f t="shared" si="241"/>
        <v>0</v>
      </c>
      <c r="AK828" t="str">
        <f t="shared" si="242"/>
        <v/>
      </c>
      <c r="AL828">
        <f t="shared" si="243"/>
        <v>0</v>
      </c>
      <c r="AM828">
        <f t="shared" si="244"/>
        <v>0</v>
      </c>
      <c r="AN828">
        <f t="shared" si="245"/>
        <v>0</v>
      </c>
      <c r="AO828">
        <f t="shared" si="224"/>
        <v>0</v>
      </c>
      <c r="AP828">
        <f t="shared" si="225"/>
        <v>0</v>
      </c>
      <c r="AQ828">
        <f t="shared" si="226"/>
        <v>0</v>
      </c>
      <c r="AR828">
        <f t="shared" si="227"/>
        <v>0</v>
      </c>
      <c r="AS828">
        <f t="shared" si="228"/>
        <v>0</v>
      </c>
      <c r="AT828">
        <f t="shared" si="229"/>
        <v>0</v>
      </c>
      <c r="AU828">
        <f t="shared" si="230"/>
        <v>0</v>
      </c>
      <c r="AV828">
        <f t="shared" si="231"/>
        <v>0</v>
      </c>
      <c r="AW828">
        <f t="shared" si="232"/>
        <v>0</v>
      </c>
      <c r="AX828">
        <f t="shared" si="233"/>
        <v>0</v>
      </c>
      <c r="AY828">
        <f t="shared" si="234"/>
        <v>0</v>
      </c>
      <c r="AZ828">
        <f t="shared" si="235"/>
        <v>0</v>
      </c>
      <c r="BA828" s="231" t="str">
        <f t="shared" si="246"/>
        <v/>
      </c>
      <c r="BB828" s="232">
        <f t="shared" si="247"/>
        <v>0</v>
      </c>
      <c r="BC828" s="233">
        <f t="shared" si="248"/>
        <v>0</v>
      </c>
      <c r="BD828" s="234">
        <f t="shared" si="249"/>
        <v>0</v>
      </c>
      <c r="BE828" s="231" t="str">
        <f t="shared" si="250"/>
        <v/>
      </c>
      <c r="BF828" s="232">
        <f t="shared" si="251"/>
        <v>0</v>
      </c>
      <c r="BG828" s="233">
        <f t="shared" si="252"/>
        <v>0</v>
      </c>
      <c r="BH828" s="234">
        <f t="shared" si="253"/>
        <v>0</v>
      </c>
      <c r="BI828" s="231" t="str">
        <f t="shared" si="254"/>
        <v/>
      </c>
      <c r="BJ828" s="232">
        <f t="shared" si="255"/>
        <v>0</v>
      </c>
      <c r="BK828" s="233">
        <f t="shared" si="256"/>
        <v>0</v>
      </c>
      <c r="BL828" s="234">
        <f t="shared" si="257"/>
        <v>0</v>
      </c>
      <c r="BM828" s="231" t="str">
        <f t="shared" si="258"/>
        <v/>
      </c>
      <c r="BN828" s="232">
        <f t="shared" si="259"/>
        <v>0</v>
      </c>
      <c r="BO828" s="233">
        <f t="shared" si="260"/>
        <v>0</v>
      </c>
      <c r="BP828" s="234">
        <f t="shared" si="261"/>
        <v>0</v>
      </c>
      <c r="BQ828" s="176">
        <f t="shared" si="262"/>
        <v>0</v>
      </c>
      <c r="BR828" s="177" t="str">
        <f>IF(BQ828=0,"",
IF(SUM($BQ$824:BQ828)=1,BS828,
IF($BQ$886&gt;SUM($BQ$824:BQ828),_xlfn.CONCAT(", ",BS828),
IF($BQ$886=SUM($BQ$824:BQ828),_xlfn.CONCAT(" y ",BS828)))))</f>
        <v/>
      </c>
      <c r="BS828" s="55">
        <v>4</v>
      </c>
    </row>
    <row r="829" spans="1:71" ht="15" customHeight="1">
      <c r="A829" s="25"/>
      <c r="B829" s="27"/>
      <c r="C829" s="55" t="s">
        <v>5020</v>
      </c>
      <c r="D829" s="817" t="str">
        <f>IF(CNGE_2026_M4_Secc1!D47="","",CNGE_2026_M4_Secc1!D47)</f>
        <v/>
      </c>
      <c r="E829" s="757"/>
      <c r="F829" s="757"/>
      <c r="G829" s="757"/>
      <c r="H829" s="757"/>
      <c r="I829" s="757"/>
      <c r="J829" s="757"/>
      <c r="K829" s="757"/>
      <c r="L829" s="757"/>
      <c r="M829" s="757"/>
      <c r="N829" s="758"/>
      <c r="O829" s="69" t="str">
        <f t="shared" si="236"/>
        <v/>
      </c>
      <c r="P829" s="69" t="str">
        <f t="shared" si="237"/>
        <v/>
      </c>
      <c r="Q829" s="69" t="str">
        <f t="shared" si="238"/>
        <v/>
      </c>
      <c r="R829" s="69" t="str">
        <f t="shared" si="239"/>
        <v/>
      </c>
      <c r="S829" s="439"/>
      <c r="T829" s="439"/>
      <c r="U829" s="439"/>
      <c r="V829" s="439"/>
      <c r="W829" s="439"/>
      <c r="X829" s="439"/>
      <c r="Y829" s="439"/>
      <c r="Z829" s="439"/>
      <c r="AA829" s="439"/>
      <c r="AB829" s="439"/>
      <c r="AC829" s="439"/>
      <c r="AD829" s="439"/>
      <c r="AF829">
        <f t="shared" si="263"/>
        <v>0</v>
      </c>
      <c r="AG829" s="176">
        <f t="shared" si="240"/>
        <v>0</v>
      </c>
      <c r="AH829" s="177" t="str">
        <f>IF(AG829=0,"",
IF(SUM($AG$824:AG829)=1,AI829,
IF($AG$886&gt;SUM($AG$824:AG829),_xlfn.CONCAT(", ",AI829),
IF($AG$886=SUM($AG$824:AG829),_xlfn.CONCAT(" y ",AI829)))))</f>
        <v/>
      </c>
      <c r="AI829" s="55">
        <v>5</v>
      </c>
      <c r="AJ829" s="27">
        <f t="shared" si="241"/>
        <v>0</v>
      </c>
      <c r="AK829" t="str">
        <f t="shared" si="242"/>
        <v/>
      </c>
      <c r="AL829">
        <f t="shared" si="243"/>
        <v>0</v>
      </c>
      <c r="AM829">
        <f t="shared" si="244"/>
        <v>0</v>
      </c>
      <c r="AN829">
        <f t="shared" si="245"/>
        <v>0</v>
      </c>
      <c r="AO829">
        <f t="shared" si="224"/>
        <v>0</v>
      </c>
      <c r="AP829">
        <f t="shared" si="225"/>
        <v>0</v>
      </c>
      <c r="AQ829">
        <f t="shared" si="226"/>
        <v>0</v>
      </c>
      <c r="AR829">
        <f t="shared" si="227"/>
        <v>0</v>
      </c>
      <c r="AS829">
        <f t="shared" si="228"/>
        <v>0</v>
      </c>
      <c r="AT829">
        <f t="shared" si="229"/>
        <v>0</v>
      </c>
      <c r="AU829">
        <f t="shared" si="230"/>
        <v>0</v>
      </c>
      <c r="AV829">
        <f t="shared" si="231"/>
        <v>0</v>
      </c>
      <c r="AW829">
        <f t="shared" si="232"/>
        <v>0</v>
      </c>
      <c r="AX829">
        <f t="shared" si="233"/>
        <v>0</v>
      </c>
      <c r="AY829">
        <f t="shared" si="234"/>
        <v>0</v>
      </c>
      <c r="AZ829">
        <f t="shared" si="235"/>
        <v>0</v>
      </c>
      <c r="BA829" s="231" t="str">
        <f t="shared" si="246"/>
        <v/>
      </c>
      <c r="BB829" s="232">
        <f t="shared" si="247"/>
        <v>0</v>
      </c>
      <c r="BC829" s="233">
        <f t="shared" si="248"/>
        <v>0</v>
      </c>
      <c r="BD829" s="234">
        <f t="shared" si="249"/>
        <v>0</v>
      </c>
      <c r="BE829" s="231" t="str">
        <f t="shared" si="250"/>
        <v/>
      </c>
      <c r="BF829" s="232">
        <f t="shared" si="251"/>
        <v>0</v>
      </c>
      <c r="BG829" s="233">
        <f t="shared" si="252"/>
        <v>0</v>
      </c>
      <c r="BH829" s="234">
        <f t="shared" si="253"/>
        <v>0</v>
      </c>
      <c r="BI829" s="231" t="str">
        <f t="shared" si="254"/>
        <v/>
      </c>
      <c r="BJ829" s="232">
        <f t="shared" si="255"/>
        <v>0</v>
      </c>
      <c r="BK829" s="233">
        <f t="shared" si="256"/>
        <v>0</v>
      </c>
      <c r="BL829" s="234">
        <f t="shared" si="257"/>
        <v>0</v>
      </c>
      <c r="BM829" s="231" t="str">
        <f t="shared" si="258"/>
        <v/>
      </c>
      <c r="BN829" s="232">
        <f t="shared" si="259"/>
        <v>0</v>
      </c>
      <c r="BO829" s="233">
        <f t="shared" si="260"/>
        <v>0</v>
      </c>
      <c r="BP829" s="234">
        <f t="shared" si="261"/>
        <v>0</v>
      </c>
      <c r="BQ829" s="176">
        <f t="shared" si="262"/>
        <v>0</v>
      </c>
      <c r="BR829" s="177" t="str">
        <f>IF(BQ829=0,"",
IF(SUM($BQ$824:BQ829)=1,BS829,
IF($BQ$886&gt;SUM($BQ$824:BQ829),_xlfn.CONCAT(", ",BS829),
IF($BQ$886=SUM($BQ$824:BQ829),_xlfn.CONCAT(" y ",BS829)))))</f>
        <v/>
      </c>
      <c r="BS829" s="55">
        <v>5</v>
      </c>
    </row>
    <row r="830" spans="1:71" ht="15" customHeight="1">
      <c r="A830" s="25"/>
      <c r="B830" s="27"/>
      <c r="C830" s="55" t="s">
        <v>5022</v>
      </c>
      <c r="D830" s="817" t="str">
        <f>IF(CNGE_2026_M4_Secc1!D48="","",CNGE_2026_M4_Secc1!D48)</f>
        <v/>
      </c>
      <c r="E830" s="757"/>
      <c r="F830" s="757"/>
      <c r="G830" s="757"/>
      <c r="H830" s="757"/>
      <c r="I830" s="757"/>
      <c r="J830" s="757"/>
      <c r="K830" s="757"/>
      <c r="L830" s="757"/>
      <c r="M830" s="757"/>
      <c r="N830" s="758"/>
      <c r="O830" s="69" t="str">
        <f t="shared" si="236"/>
        <v/>
      </c>
      <c r="P830" s="69" t="str">
        <f t="shared" si="237"/>
        <v/>
      </c>
      <c r="Q830" s="69" t="str">
        <f t="shared" si="238"/>
        <v/>
      </c>
      <c r="R830" s="69" t="str">
        <f t="shared" si="239"/>
        <v/>
      </c>
      <c r="S830" s="439"/>
      <c r="T830" s="439"/>
      <c r="U830" s="439"/>
      <c r="V830" s="439"/>
      <c r="W830" s="439"/>
      <c r="X830" s="439"/>
      <c r="Y830" s="439"/>
      <c r="Z830" s="439"/>
      <c r="AA830" s="439"/>
      <c r="AB830" s="439"/>
      <c r="AC830" s="439"/>
      <c r="AD830" s="439"/>
      <c r="AF830">
        <f t="shared" si="263"/>
        <v>0</v>
      </c>
      <c r="AG830" s="176">
        <f t="shared" si="240"/>
        <v>0</v>
      </c>
      <c r="AH830" s="177" t="str">
        <f>IF(AG830=0,"",
IF(SUM($AG$824:AG830)=1,AI830,
IF($AG$886&gt;SUM($AG$824:AG830),_xlfn.CONCAT(", ",AI830),
IF($AG$886=SUM($AG$824:AG830),_xlfn.CONCAT(" y ",AI830)))))</f>
        <v/>
      </c>
      <c r="AI830" s="55">
        <v>6</v>
      </c>
      <c r="AJ830" s="27">
        <f t="shared" si="241"/>
        <v>0</v>
      </c>
      <c r="AK830" t="str">
        <f t="shared" si="242"/>
        <v/>
      </c>
      <c r="AL830">
        <f t="shared" si="243"/>
        <v>0</v>
      </c>
      <c r="AM830">
        <f t="shared" si="244"/>
        <v>0</v>
      </c>
      <c r="AN830">
        <f t="shared" si="245"/>
        <v>0</v>
      </c>
      <c r="AO830">
        <f t="shared" si="224"/>
        <v>0</v>
      </c>
      <c r="AP830">
        <f t="shared" si="225"/>
        <v>0</v>
      </c>
      <c r="AQ830">
        <f t="shared" si="226"/>
        <v>0</v>
      </c>
      <c r="AR830">
        <f t="shared" si="227"/>
        <v>0</v>
      </c>
      <c r="AS830">
        <f t="shared" si="228"/>
        <v>0</v>
      </c>
      <c r="AT830">
        <f t="shared" si="229"/>
        <v>0</v>
      </c>
      <c r="AU830">
        <f t="shared" si="230"/>
        <v>0</v>
      </c>
      <c r="AV830">
        <f t="shared" si="231"/>
        <v>0</v>
      </c>
      <c r="AW830">
        <f t="shared" si="232"/>
        <v>0</v>
      </c>
      <c r="AX830">
        <f t="shared" si="233"/>
        <v>0</v>
      </c>
      <c r="AY830">
        <f t="shared" si="234"/>
        <v>0</v>
      </c>
      <c r="AZ830">
        <f t="shared" si="235"/>
        <v>0</v>
      </c>
      <c r="BA830" s="231" t="str">
        <f t="shared" si="246"/>
        <v/>
      </c>
      <c r="BB830" s="232">
        <f t="shared" si="247"/>
        <v>0</v>
      </c>
      <c r="BC830" s="233">
        <f t="shared" si="248"/>
        <v>0</v>
      </c>
      <c r="BD830" s="234">
        <f t="shared" si="249"/>
        <v>0</v>
      </c>
      <c r="BE830" s="231" t="str">
        <f t="shared" si="250"/>
        <v/>
      </c>
      <c r="BF830" s="232">
        <f t="shared" si="251"/>
        <v>0</v>
      </c>
      <c r="BG830" s="233">
        <f t="shared" si="252"/>
        <v>0</v>
      </c>
      <c r="BH830" s="234">
        <f t="shared" si="253"/>
        <v>0</v>
      </c>
      <c r="BI830" s="231" t="str">
        <f t="shared" si="254"/>
        <v/>
      </c>
      <c r="BJ830" s="232">
        <f t="shared" si="255"/>
        <v>0</v>
      </c>
      <c r="BK830" s="233">
        <f t="shared" si="256"/>
        <v>0</v>
      </c>
      <c r="BL830" s="234">
        <f t="shared" si="257"/>
        <v>0</v>
      </c>
      <c r="BM830" s="231" t="str">
        <f t="shared" si="258"/>
        <v/>
      </c>
      <c r="BN830" s="232">
        <f t="shared" si="259"/>
        <v>0</v>
      </c>
      <c r="BO830" s="233">
        <f t="shared" si="260"/>
        <v>0</v>
      </c>
      <c r="BP830" s="234">
        <f t="shared" si="261"/>
        <v>0</v>
      </c>
      <c r="BQ830" s="176">
        <f t="shared" si="262"/>
        <v>0</v>
      </c>
      <c r="BR830" s="177" t="str">
        <f>IF(BQ830=0,"",
IF(SUM($BQ$824:BQ830)=1,BS830,
IF($BQ$886&gt;SUM($BQ$824:BQ830),_xlfn.CONCAT(", ",BS830),
IF($BQ$886=SUM($BQ$824:BQ830),_xlfn.CONCAT(" y ",BS830)))))</f>
        <v/>
      </c>
      <c r="BS830" s="55">
        <v>6</v>
      </c>
    </row>
    <row r="831" spans="1:71" ht="15" customHeight="1">
      <c r="A831" s="25"/>
      <c r="B831" s="27"/>
      <c r="C831" s="55" t="s">
        <v>5024</v>
      </c>
      <c r="D831" s="817" t="str">
        <f>IF(CNGE_2026_M4_Secc1!D49="","",CNGE_2026_M4_Secc1!D49)</f>
        <v/>
      </c>
      <c r="E831" s="757"/>
      <c r="F831" s="757"/>
      <c r="G831" s="757"/>
      <c r="H831" s="757"/>
      <c r="I831" s="757"/>
      <c r="J831" s="757"/>
      <c r="K831" s="757"/>
      <c r="L831" s="757"/>
      <c r="M831" s="757"/>
      <c r="N831" s="758"/>
      <c r="O831" s="69" t="str">
        <f t="shared" si="236"/>
        <v/>
      </c>
      <c r="P831" s="69" t="str">
        <f t="shared" si="237"/>
        <v/>
      </c>
      <c r="Q831" s="69" t="str">
        <f t="shared" si="238"/>
        <v/>
      </c>
      <c r="R831" s="69" t="str">
        <f t="shared" si="239"/>
        <v/>
      </c>
      <c r="S831" s="439"/>
      <c r="T831" s="439"/>
      <c r="U831" s="439"/>
      <c r="V831" s="439"/>
      <c r="W831" s="439"/>
      <c r="X831" s="439"/>
      <c r="Y831" s="439"/>
      <c r="Z831" s="439"/>
      <c r="AA831" s="439"/>
      <c r="AB831" s="439"/>
      <c r="AC831" s="439"/>
      <c r="AD831" s="439"/>
      <c r="AF831">
        <f t="shared" si="263"/>
        <v>0</v>
      </c>
      <c r="AG831" s="176">
        <f t="shared" si="240"/>
        <v>0</v>
      </c>
      <c r="AH831" s="177" t="str">
        <f>IF(AG831=0,"",
IF(SUM($AG$824:AG831)=1,AI831,
IF($AG$886&gt;SUM($AG$824:AG831),_xlfn.CONCAT(", ",AI831),
IF($AG$886=SUM($AG$824:AG831),_xlfn.CONCAT(" y ",AI831)))))</f>
        <v/>
      </c>
      <c r="AI831" s="55">
        <v>7</v>
      </c>
      <c r="AJ831" s="27">
        <f t="shared" si="241"/>
        <v>0</v>
      </c>
      <c r="AK831" t="str">
        <f t="shared" si="242"/>
        <v/>
      </c>
      <c r="AL831">
        <f t="shared" si="243"/>
        <v>0</v>
      </c>
      <c r="AM831">
        <f t="shared" si="244"/>
        <v>0</v>
      </c>
      <c r="AN831">
        <f t="shared" si="245"/>
        <v>0</v>
      </c>
      <c r="AO831">
        <f t="shared" si="224"/>
        <v>0</v>
      </c>
      <c r="AP831">
        <f t="shared" si="225"/>
        <v>0</v>
      </c>
      <c r="AQ831">
        <f t="shared" si="226"/>
        <v>0</v>
      </c>
      <c r="AR831">
        <f t="shared" si="227"/>
        <v>0</v>
      </c>
      <c r="AS831">
        <f t="shared" si="228"/>
        <v>0</v>
      </c>
      <c r="AT831">
        <f t="shared" si="229"/>
        <v>0</v>
      </c>
      <c r="AU831">
        <f t="shared" si="230"/>
        <v>0</v>
      </c>
      <c r="AV831">
        <f t="shared" si="231"/>
        <v>0</v>
      </c>
      <c r="AW831">
        <f t="shared" si="232"/>
        <v>0</v>
      </c>
      <c r="AX831">
        <f t="shared" si="233"/>
        <v>0</v>
      </c>
      <c r="AY831">
        <f t="shared" si="234"/>
        <v>0</v>
      </c>
      <c r="AZ831">
        <f t="shared" si="235"/>
        <v>0</v>
      </c>
      <c r="BA831" s="231" t="str">
        <f t="shared" si="246"/>
        <v/>
      </c>
      <c r="BB831" s="232">
        <f t="shared" si="247"/>
        <v>0</v>
      </c>
      <c r="BC831" s="233">
        <f t="shared" si="248"/>
        <v>0</v>
      </c>
      <c r="BD831" s="234">
        <f t="shared" si="249"/>
        <v>0</v>
      </c>
      <c r="BE831" s="231" t="str">
        <f t="shared" si="250"/>
        <v/>
      </c>
      <c r="BF831" s="232">
        <f t="shared" si="251"/>
        <v>0</v>
      </c>
      <c r="BG831" s="233">
        <f t="shared" si="252"/>
        <v>0</v>
      </c>
      <c r="BH831" s="234">
        <f t="shared" si="253"/>
        <v>0</v>
      </c>
      <c r="BI831" s="231" t="str">
        <f t="shared" si="254"/>
        <v/>
      </c>
      <c r="BJ831" s="232">
        <f t="shared" si="255"/>
        <v>0</v>
      </c>
      <c r="BK831" s="233">
        <f t="shared" si="256"/>
        <v>0</v>
      </c>
      <c r="BL831" s="234">
        <f t="shared" si="257"/>
        <v>0</v>
      </c>
      <c r="BM831" s="231" t="str">
        <f t="shared" si="258"/>
        <v/>
      </c>
      <c r="BN831" s="232">
        <f t="shared" si="259"/>
        <v>0</v>
      </c>
      <c r="BO831" s="233">
        <f t="shared" si="260"/>
        <v>0</v>
      </c>
      <c r="BP831" s="234">
        <f t="shared" si="261"/>
        <v>0</v>
      </c>
      <c r="BQ831" s="176">
        <f t="shared" si="262"/>
        <v>0</v>
      </c>
      <c r="BR831" s="177" t="str">
        <f>IF(BQ831=0,"",
IF(SUM($BQ$824:BQ831)=1,BS831,
IF($BQ$886&gt;SUM($BQ$824:BQ831),_xlfn.CONCAT(", ",BS831),
IF($BQ$886=SUM($BQ$824:BQ831),_xlfn.CONCAT(" y ",BS831)))))</f>
        <v/>
      </c>
      <c r="BS831" s="55">
        <v>7</v>
      </c>
    </row>
    <row r="832" spans="1:71" ht="15" customHeight="1">
      <c r="A832" s="25"/>
      <c r="B832" s="27"/>
      <c r="C832" s="55" t="s">
        <v>5026</v>
      </c>
      <c r="D832" s="817" t="str">
        <f>IF(CNGE_2026_M4_Secc1!D50="","",CNGE_2026_M4_Secc1!D50)</f>
        <v/>
      </c>
      <c r="E832" s="757"/>
      <c r="F832" s="757"/>
      <c r="G832" s="757"/>
      <c r="H832" s="757"/>
      <c r="I832" s="757"/>
      <c r="J832" s="757"/>
      <c r="K832" s="757"/>
      <c r="L832" s="757"/>
      <c r="M832" s="757"/>
      <c r="N832" s="758"/>
      <c r="O832" s="69" t="str">
        <f t="shared" si="236"/>
        <v/>
      </c>
      <c r="P832" s="69" t="str">
        <f t="shared" si="237"/>
        <v/>
      </c>
      <c r="Q832" s="69" t="str">
        <f t="shared" si="238"/>
        <v/>
      </c>
      <c r="R832" s="69" t="str">
        <f t="shared" si="239"/>
        <v/>
      </c>
      <c r="S832" s="439"/>
      <c r="T832" s="439"/>
      <c r="U832" s="439"/>
      <c r="V832" s="439"/>
      <c r="W832" s="439"/>
      <c r="X832" s="439"/>
      <c r="Y832" s="439"/>
      <c r="Z832" s="439"/>
      <c r="AA832" s="439"/>
      <c r="AB832" s="439"/>
      <c r="AC832" s="439"/>
      <c r="AD832" s="439"/>
      <c r="AF832">
        <f t="shared" si="263"/>
        <v>0</v>
      </c>
      <c r="AG832" s="176">
        <f t="shared" si="240"/>
        <v>0</v>
      </c>
      <c r="AH832" s="177" t="str">
        <f>IF(AG832=0,"",
IF(SUM($AG$824:AG832)=1,AI832,
IF($AG$886&gt;SUM($AG$824:AG832),_xlfn.CONCAT(", ",AI832),
IF($AG$886=SUM($AG$824:AG832),_xlfn.CONCAT(" y ",AI832)))))</f>
        <v/>
      </c>
      <c r="AI832" s="55">
        <v>8</v>
      </c>
      <c r="AJ832" s="27">
        <f t="shared" si="241"/>
        <v>0</v>
      </c>
      <c r="AK832" t="str">
        <f t="shared" si="242"/>
        <v/>
      </c>
      <c r="AL832">
        <f t="shared" si="243"/>
        <v>0</v>
      </c>
      <c r="AM832">
        <f t="shared" si="244"/>
        <v>0</v>
      </c>
      <c r="AN832">
        <f t="shared" si="245"/>
        <v>0</v>
      </c>
      <c r="AO832">
        <f t="shared" si="224"/>
        <v>0</v>
      </c>
      <c r="AP832">
        <f t="shared" si="225"/>
        <v>0</v>
      </c>
      <c r="AQ832">
        <f t="shared" si="226"/>
        <v>0</v>
      </c>
      <c r="AR832">
        <f t="shared" si="227"/>
        <v>0</v>
      </c>
      <c r="AS832">
        <f t="shared" si="228"/>
        <v>0</v>
      </c>
      <c r="AT832">
        <f t="shared" si="229"/>
        <v>0</v>
      </c>
      <c r="AU832">
        <f t="shared" si="230"/>
        <v>0</v>
      </c>
      <c r="AV832">
        <f t="shared" si="231"/>
        <v>0</v>
      </c>
      <c r="AW832">
        <f t="shared" si="232"/>
        <v>0</v>
      </c>
      <c r="AX832">
        <f t="shared" si="233"/>
        <v>0</v>
      </c>
      <c r="AY832">
        <f t="shared" si="234"/>
        <v>0</v>
      </c>
      <c r="AZ832">
        <f t="shared" si="235"/>
        <v>0</v>
      </c>
      <c r="BA832" s="231" t="str">
        <f t="shared" si="246"/>
        <v/>
      </c>
      <c r="BB832" s="232">
        <f t="shared" si="247"/>
        <v>0</v>
      </c>
      <c r="BC832" s="233">
        <f t="shared" si="248"/>
        <v>0</v>
      </c>
      <c r="BD832" s="234">
        <f t="shared" si="249"/>
        <v>0</v>
      </c>
      <c r="BE832" s="231" t="str">
        <f t="shared" si="250"/>
        <v/>
      </c>
      <c r="BF832" s="232">
        <f t="shared" si="251"/>
        <v>0</v>
      </c>
      <c r="BG832" s="233">
        <f t="shared" si="252"/>
        <v>0</v>
      </c>
      <c r="BH832" s="234">
        <f t="shared" si="253"/>
        <v>0</v>
      </c>
      <c r="BI832" s="231" t="str">
        <f t="shared" si="254"/>
        <v/>
      </c>
      <c r="BJ832" s="232">
        <f t="shared" si="255"/>
        <v>0</v>
      </c>
      <c r="BK832" s="233">
        <f t="shared" si="256"/>
        <v>0</v>
      </c>
      <c r="BL832" s="234">
        <f t="shared" si="257"/>
        <v>0</v>
      </c>
      <c r="BM832" s="231" t="str">
        <f t="shared" si="258"/>
        <v/>
      </c>
      <c r="BN832" s="232">
        <f t="shared" si="259"/>
        <v>0</v>
      </c>
      <c r="BO832" s="233">
        <f t="shared" si="260"/>
        <v>0</v>
      </c>
      <c r="BP832" s="234">
        <f t="shared" si="261"/>
        <v>0</v>
      </c>
      <c r="BQ832" s="176">
        <f t="shared" si="262"/>
        <v>0</v>
      </c>
      <c r="BR832" s="177" t="str">
        <f>IF(BQ832=0,"",
IF(SUM($BQ$824:BQ832)=1,BS832,
IF($BQ$886&gt;SUM($BQ$824:BQ832),_xlfn.CONCAT(", ",BS832),
IF($BQ$886=SUM($BQ$824:BQ832),_xlfn.CONCAT(" y ",BS832)))))</f>
        <v/>
      </c>
      <c r="BS832" s="55">
        <v>8</v>
      </c>
    </row>
    <row r="833" spans="1:71" ht="15" customHeight="1">
      <c r="A833" s="25"/>
      <c r="B833" s="27"/>
      <c r="C833" s="55" t="s">
        <v>5028</v>
      </c>
      <c r="D833" s="817" t="str">
        <f>IF(CNGE_2026_M4_Secc1!D51="","",CNGE_2026_M4_Secc1!D51)</f>
        <v/>
      </c>
      <c r="E833" s="757"/>
      <c r="F833" s="757"/>
      <c r="G833" s="757"/>
      <c r="H833" s="757"/>
      <c r="I833" s="757"/>
      <c r="J833" s="757"/>
      <c r="K833" s="757"/>
      <c r="L833" s="757"/>
      <c r="M833" s="757"/>
      <c r="N833" s="758"/>
      <c r="O833" s="69" t="str">
        <f t="shared" si="236"/>
        <v/>
      </c>
      <c r="P833" s="69" t="str">
        <f t="shared" si="237"/>
        <v/>
      </c>
      <c r="Q833" s="69" t="str">
        <f t="shared" si="238"/>
        <v/>
      </c>
      <c r="R833" s="69" t="str">
        <f t="shared" si="239"/>
        <v/>
      </c>
      <c r="S833" s="439"/>
      <c r="T833" s="439"/>
      <c r="U833" s="439"/>
      <c r="V833" s="439"/>
      <c r="W833" s="439"/>
      <c r="X833" s="439"/>
      <c r="Y833" s="439"/>
      <c r="Z833" s="439"/>
      <c r="AA833" s="439"/>
      <c r="AB833" s="439"/>
      <c r="AC833" s="439"/>
      <c r="AD833" s="439"/>
      <c r="AF833">
        <f t="shared" si="263"/>
        <v>0</v>
      </c>
      <c r="AG833" s="176">
        <f t="shared" si="240"/>
        <v>0</v>
      </c>
      <c r="AH833" s="177" t="str">
        <f>IF(AG833=0,"",
IF(SUM($AG$824:AG833)=1,AI833,
IF($AG$886&gt;SUM($AG$824:AG833),_xlfn.CONCAT(", ",AI833),
IF($AG$886=SUM($AG$824:AG833),_xlfn.CONCAT(" y ",AI833)))))</f>
        <v/>
      </c>
      <c r="AI833" s="55">
        <v>9</v>
      </c>
      <c r="AJ833" s="27">
        <f t="shared" si="241"/>
        <v>0</v>
      </c>
      <c r="AK833" t="str">
        <f t="shared" si="242"/>
        <v/>
      </c>
      <c r="AL833">
        <f t="shared" si="243"/>
        <v>0</v>
      </c>
      <c r="AM833">
        <f t="shared" si="244"/>
        <v>0</v>
      </c>
      <c r="AN833">
        <f t="shared" si="245"/>
        <v>0</v>
      </c>
      <c r="AO833">
        <f t="shared" si="224"/>
        <v>0</v>
      </c>
      <c r="AP833">
        <f t="shared" si="225"/>
        <v>0</v>
      </c>
      <c r="AQ833">
        <f t="shared" si="226"/>
        <v>0</v>
      </c>
      <c r="AR833">
        <f t="shared" si="227"/>
        <v>0</v>
      </c>
      <c r="AS833">
        <f t="shared" si="228"/>
        <v>0</v>
      </c>
      <c r="AT833">
        <f t="shared" si="229"/>
        <v>0</v>
      </c>
      <c r="AU833">
        <f t="shared" si="230"/>
        <v>0</v>
      </c>
      <c r="AV833">
        <f t="shared" si="231"/>
        <v>0</v>
      </c>
      <c r="AW833">
        <f t="shared" si="232"/>
        <v>0</v>
      </c>
      <c r="AX833">
        <f t="shared" si="233"/>
        <v>0</v>
      </c>
      <c r="AY833">
        <f t="shared" si="234"/>
        <v>0</v>
      </c>
      <c r="AZ833">
        <f t="shared" si="235"/>
        <v>0</v>
      </c>
      <c r="BA833" s="231" t="str">
        <f t="shared" si="246"/>
        <v/>
      </c>
      <c r="BB833" s="232">
        <f t="shared" si="247"/>
        <v>0</v>
      </c>
      <c r="BC833" s="233">
        <f t="shared" si="248"/>
        <v>0</v>
      </c>
      <c r="BD833" s="234">
        <f t="shared" si="249"/>
        <v>0</v>
      </c>
      <c r="BE833" s="231" t="str">
        <f t="shared" si="250"/>
        <v/>
      </c>
      <c r="BF833" s="232">
        <f t="shared" si="251"/>
        <v>0</v>
      </c>
      <c r="BG833" s="233">
        <f t="shared" si="252"/>
        <v>0</v>
      </c>
      <c r="BH833" s="234">
        <f t="shared" si="253"/>
        <v>0</v>
      </c>
      <c r="BI833" s="231" t="str">
        <f t="shared" si="254"/>
        <v/>
      </c>
      <c r="BJ833" s="232">
        <f t="shared" si="255"/>
        <v>0</v>
      </c>
      <c r="BK833" s="233">
        <f t="shared" si="256"/>
        <v>0</v>
      </c>
      <c r="BL833" s="234">
        <f t="shared" si="257"/>
        <v>0</v>
      </c>
      <c r="BM833" s="231" t="str">
        <f t="shared" si="258"/>
        <v/>
      </c>
      <c r="BN833" s="232">
        <f t="shared" si="259"/>
        <v>0</v>
      </c>
      <c r="BO833" s="233">
        <f t="shared" si="260"/>
        <v>0</v>
      </c>
      <c r="BP833" s="234">
        <f t="shared" si="261"/>
        <v>0</v>
      </c>
      <c r="BQ833" s="176">
        <f t="shared" si="262"/>
        <v>0</v>
      </c>
      <c r="BR833" s="177" t="str">
        <f>IF(BQ833=0,"",
IF(SUM($BQ$824:BQ833)=1,BS833,
IF($BQ$886&gt;SUM($BQ$824:BQ833),_xlfn.CONCAT(", ",BS833),
IF($BQ$886=SUM($BQ$824:BQ833),_xlfn.CONCAT(" y ",BS833)))))</f>
        <v/>
      </c>
      <c r="BS833" s="55">
        <v>9</v>
      </c>
    </row>
    <row r="834" spans="1:71" ht="15" customHeight="1">
      <c r="A834" s="25"/>
      <c r="B834" s="27"/>
      <c r="C834" s="55" t="s">
        <v>5029</v>
      </c>
      <c r="D834" s="817" t="str">
        <f>IF(CNGE_2026_M4_Secc1!D52="","",CNGE_2026_M4_Secc1!D52)</f>
        <v/>
      </c>
      <c r="E834" s="757"/>
      <c r="F834" s="757"/>
      <c r="G834" s="757"/>
      <c r="H834" s="757"/>
      <c r="I834" s="757"/>
      <c r="J834" s="757"/>
      <c r="K834" s="757"/>
      <c r="L834" s="757"/>
      <c r="M834" s="757"/>
      <c r="N834" s="758"/>
      <c r="O834" s="69" t="str">
        <f t="shared" si="236"/>
        <v/>
      </c>
      <c r="P834" s="69" t="str">
        <f t="shared" si="237"/>
        <v/>
      </c>
      <c r="Q834" s="69" t="str">
        <f t="shared" si="238"/>
        <v/>
      </c>
      <c r="R834" s="69" t="str">
        <f t="shared" si="239"/>
        <v/>
      </c>
      <c r="S834" s="439"/>
      <c r="T834" s="439"/>
      <c r="U834" s="439"/>
      <c r="V834" s="439"/>
      <c r="W834" s="439"/>
      <c r="X834" s="439"/>
      <c r="Y834" s="439"/>
      <c r="Z834" s="439"/>
      <c r="AA834" s="439"/>
      <c r="AB834" s="439"/>
      <c r="AC834" s="439"/>
      <c r="AD834" s="439"/>
      <c r="AF834">
        <f t="shared" si="263"/>
        <v>0</v>
      </c>
      <c r="AG834" s="176">
        <f t="shared" si="240"/>
        <v>0</v>
      </c>
      <c r="AH834" s="177" t="str">
        <f>IF(AG834=0,"",
IF(SUM($AG$824:AG834)=1,AI834,
IF($AG$886&gt;SUM($AG$824:AG834),_xlfn.CONCAT(", ",AI834),
IF($AG$886=SUM($AG$824:AG834),_xlfn.CONCAT(" y ",AI834)))))</f>
        <v/>
      </c>
      <c r="AI834" s="55">
        <v>10</v>
      </c>
      <c r="AJ834" s="27">
        <f t="shared" si="241"/>
        <v>0</v>
      </c>
      <c r="AK834" t="str">
        <f t="shared" si="242"/>
        <v/>
      </c>
      <c r="AL834">
        <f t="shared" si="243"/>
        <v>0</v>
      </c>
      <c r="AM834">
        <f t="shared" si="244"/>
        <v>0</v>
      </c>
      <c r="AN834">
        <f t="shared" si="245"/>
        <v>0</v>
      </c>
      <c r="AO834">
        <f t="shared" si="224"/>
        <v>0</v>
      </c>
      <c r="AP834">
        <f t="shared" si="225"/>
        <v>0</v>
      </c>
      <c r="AQ834">
        <f t="shared" si="226"/>
        <v>0</v>
      </c>
      <c r="AR834">
        <f t="shared" si="227"/>
        <v>0</v>
      </c>
      <c r="AS834">
        <f t="shared" si="228"/>
        <v>0</v>
      </c>
      <c r="AT834">
        <f t="shared" si="229"/>
        <v>0</v>
      </c>
      <c r="AU834">
        <f t="shared" si="230"/>
        <v>0</v>
      </c>
      <c r="AV834">
        <f t="shared" si="231"/>
        <v>0</v>
      </c>
      <c r="AW834">
        <f t="shared" si="232"/>
        <v>0</v>
      </c>
      <c r="AX834">
        <f t="shared" si="233"/>
        <v>0</v>
      </c>
      <c r="AY834">
        <f t="shared" si="234"/>
        <v>0</v>
      </c>
      <c r="AZ834">
        <f t="shared" si="235"/>
        <v>0</v>
      </c>
      <c r="BA834" s="231" t="str">
        <f t="shared" si="246"/>
        <v/>
      </c>
      <c r="BB834" s="232">
        <f t="shared" si="247"/>
        <v>0</v>
      </c>
      <c r="BC834" s="233">
        <f t="shared" si="248"/>
        <v>0</v>
      </c>
      <c r="BD834" s="234">
        <f t="shared" si="249"/>
        <v>0</v>
      </c>
      <c r="BE834" s="231" t="str">
        <f t="shared" si="250"/>
        <v/>
      </c>
      <c r="BF834" s="232">
        <f t="shared" si="251"/>
        <v>0</v>
      </c>
      <c r="BG834" s="233">
        <f t="shared" si="252"/>
        <v>0</v>
      </c>
      <c r="BH834" s="234">
        <f t="shared" si="253"/>
        <v>0</v>
      </c>
      <c r="BI834" s="231" t="str">
        <f t="shared" si="254"/>
        <v/>
      </c>
      <c r="BJ834" s="232">
        <f t="shared" si="255"/>
        <v>0</v>
      </c>
      <c r="BK834" s="233">
        <f t="shared" si="256"/>
        <v>0</v>
      </c>
      <c r="BL834" s="234">
        <f t="shared" si="257"/>
        <v>0</v>
      </c>
      <c r="BM834" s="231" t="str">
        <f t="shared" si="258"/>
        <v/>
      </c>
      <c r="BN834" s="232">
        <f t="shared" si="259"/>
        <v>0</v>
      </c>
      <c r="BO834" s="233">
        <f t="shared" si="260"/>
        <v>0</v>
      </c>
      <c r="BP834" s="234">
        <f t="shared" si="261"/>
        <v>0</v>
      </c>
      <c r="BQ834" s="176">
        <f t="shared" si="262"/>
        <v>0</v>
      </c>
      <c r="BR834" s="177" t="str">
        <f>IF(BQ834=0,"",
IF(SUM($BQ$824:BQ834)=1,BS834,
IF($BQ$886&gt;SUM($BQ$824:BQ834),_xlfn.CONCAT(", ",BS834),
IF($BQ$886=SUM($BQ$824:BQ834),_xlfn.CONCAT(" y ",BS834)))))</f>
        <v/>
      </c>
      <c r="BS834" s="55">
        <v>10</v>
      </c>
    </row>
    <row r="835" spans="1:71" ht="15" customHeight="1">
      <c r="A835" s="25"/>
      <c r="B835" s="27"/>
      <c r="C835" s="55" t="s">
        <v>5031</v>
      </c>
      <c r="D835" s="817" t="str">
        <f>IF(CNGE_2026_M4_Secc1!D53="","",CNGE_2026_M4_Secc1!D53)</f>
        <v/>
      </c>
      <c r="E835" s="757"/>
      <c r="F835" s="757"/>
      <c r="G835" s="757"/>
      <c r="H835" s="757"/>
      <c r="I835" s="757"/>
      <c r="J835" s="757"/>
      <c r="K835" s="757"/>
      <c r="L835" s="757"/>
      <c r="M835" s="757"/>
      <c r="N835" s="758"/>
      <c r="O835" s="69" t="str">
        <f t="shared" si="236"/>
        <v/>
      </c>
      <c r="P835" s="69" t="str">
        <f t="shared" si="237"/>
        <v/>
      </c>
      <c r="Q835" s="69" t="str">
        <f t="shared" si="238"/>
        <v/>
      </c>
      <c r="R835" s="69" t="str">
        <f t="shared" si="239"/>
        <v/>
      </c>
      <c r="S835" s="439"/>
      <c r="T835" s="439"/>
      <c r="U835" s="439"/>
      <c r="V835" s="439"/>
      <c r="W835" s="439"/>
      <c r="X835" s="439"/>
      <c r="Y835" s="439"/>
      <c r="Z835" s="439"/>
      <c r="AA835" s="439"/>
      <c r="AB835" s="439"/>
      <c r="AC835" s="439"/>
      <c r="AD835" s="439"/>
      <c r="AF835">
        <f t="shared" si="263"/>
        <v>0</v>
      </c>
      <c r="AG835" s="176">
        <f t="shared" si="240"/>
        <v>0</v>
      </c>
      <c r="AH835" s="177" t="str">
        <f>IF(AG835=0,"",
IF(SUM($AG$824:AG835)=1,AI835,
IF($AG$886&gt;SUM($AG$824:AG835),_xlfn.CONCAT(", ",AI835),
IF($AG$886=SUM($AG$824:AG835),_xlfn.CONCAT(" y ",AI835)))))</f>
        <v/>
      </c>
      <c r="AI835" s="55">
        <v>11</v>
      </c>
      <c r="AJ835" s="27">
        <f t="shared" si="241"/>
        <v>0</v>
      </c>
      <c r="AK835" t="str">
        <f t="shared" si="242"/>
        <v/>
      </c>
      <c r="AL835">
        <f t="shared" si="243"/>
        <v>0</v>
      </c>
      <c r="AM835">
        <f t="shared" si="244"/>
        <v>0</v>
      </c>
      <c r="AN835">
        <f t="shared" si="245"/>
        <v>0</v>
      </c>
      <c r="AO835">
        <f t="shared" si="224"/>
        <v>0</v>
      </c>
      <c r="AP835">
        <f t="shared" si="225"/>
        <v>0</v>
      </c>
      <c r="AQ835">
        <f t="shared" si="226"/>
        <v>0</v>
      </c>
      <c r="AR835">
        <f t="shared" si="227"/>
        <v>0</v>
      </c>
      <c r="AS835">
        <f t="shared" si="228"/>
        <v>0</v>
      </c>
      <c r="AT835">
        <f t="shared" si="229"/>
        <v>0</v>
      </c>
      <c r="AU835">
        <f t="shared" si="230"/>
        <v>0</v>
      </c>
      <c r="AV835">
        <f t="shared" si="231"/>
        <v>0</v>
      </c>
      <c r="AW835">
        <f t="shared" si="232"/>
        <v>0</v>
      </c>
      <c r="AX835">
        <f t="shared" si="233"/>
        <v>0</v>
      </c>
      <c r="AY835">
        <f t="shared" si="234"/>
        <v>0</v>
      </c>
      <c r="AZ835">
        <f t="shared" si="235"/>
        <v>0</v>
      </c>
      <c r="BA835" s="231" t="str">
        <f t="shared" si="246"/>
        <v/>
      </c>
      <c r="BB835" s="232">
        <f t="shared" si="247"/>
        <v>0</v>
      </c>
      <c r="BC835" s="233">
        <f t="shared" si="248"/>
        <v>0</v>
      </c>
      <c r="BD835" s="234">
        <f t="shared" si="249"/>
        <v>0</v>
      </c>
      <c r="BE835" s="231" t="str">
        <f t="shared" si="250"/>
        <v/>
      </c>
      <c r="BF835" s="232">
        <f t="shared" si="251"/>
        <v>0</v>
      </c>
      <c r="BG835" s="233">
        <f t="shared" si="252"/>
        <v>0</v>
      </c>
      <c r="BH835" s="234">
        <f t="shared" si="253"/>
        <v>0</v>
      </c>
      <c r="BI835" s="231" t="str">
        <f t="shared" si="254"/>
        <v/>
      </c>
      <c r="BJ835" s="232">
        <f t="shared" si="255"/>
        <v>0</v>
      </c>
      <c r="BK835" s="233">
        <f t="shared" si="256"/>
        <v>0</v>
      </c>
      <c r="BL835" s="234">
        <f t="shared" si="257"/>
        <v>0</v>
      </c>
      <c r="BM835" s="231" t="str">
        <f t="shared" si="258"/>
        <v/>
      </c>
      <c r="BN835" s="232">
        <f t="shared" si="259"/>
        <v>0</v>
      </c>
      <c r="BO835" s="233">
        <f t="shared" si="260"/>
        <v>0</v>
      </c>
      <c r="BP835" s="234">
        <f t="shared" si="261"/>
        <v>0</v>
      </c>
      <c r="BQ835" s="176">
        <f t="shared" si="262"/>
        <v>0</v>
      </c>
      <c r="BR835" s="177" t="str">
        <f>IF(BQ835=0,"",
IF(SUM($BQ$824:BQ835)=1,BS835,
IF($BQ$886&gt;SUM($BQ$824:BQ835),_xlfn.CONCAT(", ",BS835),
IF($BQ$886=SUM($BQ$824:BQ835),_xlfn.CONCAT(" y ",BS835)))))</f>
        <v/>
      </c>
      <c r="BS835" s="55">
        <v>11</v>
      </c>
    </row>
    <row r="836" spans="1:71" ht="15" customHeight="1">
      <c r="A836" s="25"/>
      <c r="B836" s="27"/>
      <c r="C836" s="55" t="s">
        <v>5032</v>
      </c>
      <c r="D836" s="817" t="str">
        <f>IF(CNGE_2026_M4_Secc1!D54="","",CNGE_2026_M4_Secc1!D54)</f>
        <v/>
      </c>
      <c r="E836" s="757"/>
      <c r="F836" s="757"/>
      <c r="G836" s="757"/>
      <c r="H836" s="757"/>
      <c r="I836" s="757"/>
      <c r="J836" s="757"/>
      <c r="K836" s="757"/>
      <c r="L836" s="757"/>
      <c r="M836" s="757"/>
      <c r="N836" s="758"/>
      <c r="O836" s="69" t="str">
        <f t="shared" si="236"/>
        <v/>
      </c>
      <c r="P836" s="69" t="str">
        <f t="shared" si="237"/>
        <v/>
      </c>
      <c r="Q836" s="69" t="str">
        <f t="shared" si="238"/>
        <v/>
      </c>
      <c r="R836" s="69" t="str">
        <f t="shared" si="239"/>
        <v/>
      </c>
      <c r="S836" s="439"/>
      <c r="T836" s="439"/>
      <c r="U836" s="439"/>
      <c r="V836" s="439"/>
      <c r="W836" s="439"/>
      <c r="X836" s="439"/>
      <c r="Y836" s="439"/>
      <c r="Z836" s="439"/>
      <c r="AA836" s="439"/>
      <c r="AB836" s="439"/>
      <c r="AC836" s="439"/>
      <c r="AD836" s="439"/>
      <c r="AF836">
        <f t="shared" si="263"/>
        <v>0</v>
      </c>
      <c r="AG836" s="176">
        <f t="shared" si="240"/>
        <v>0</v>
      </c>
      <c r="AH836" s="177" t="str">
        <f>IF(AG836=0,"",
IF(SUM($AG$824:AG836)=1,AI836,
IF($AG$886&gt;SUM($AG$824:AG836),_xlfn.CONCAT(", ",AI836),
IF($AG$886=SUM($AG$824:AG836),_xlfn.CONCAT(" y ",AI836)))))</f>
        <v/>
      </c>
      <c r="AI836" s="55">
        <v>12</v>
      </c>
      <c r="AJ836" s="27">
        <f t="shared" si="241"/>
        <v>0</v>
      </c>
      <c r="AK836" t="str">
        <f t="shared" si="242"/>
        <v/>
      </c>
      <c r="AL836">
        <f t="shared" si="243"/>
        <v>0</v>
      </c>
      <c r="AM836">
        <f t="shared" si="244"/>
        <v>0</v>
      </c>
      <c r="AN836">
        <f t="shared" si="245"/>
        <v>0</v>
      </c>
      <c r="AO836">
        <f t="shared" si="224"/>
        <v>0</v>
      </c>
      <c r="AP836">
        <f t="shared" si="225"/>
        <v>0</v>
      </c>
      <c r="AQ836">
        <f t="shared" si="226"/>
        <v>0</v>
      </c>
      <c r="AR836">
        <f t="shared" si="227"/>
        <v>0</v>
      </c>
      <c r="AS836">
        <f t="shared" si="228"/>
        <v>0</v>
      </c>
      <c r="AT836">
        <f t="shared" si="229"/>
        <v>0</v>
      </c>
      <c r="AU836">
        <f t="shared" si="230"/>
        <v>0</v>
      </c>
      <c r="AV836">
        <f t="shared" si="231"/>
        <v>0</v>
      </c>
      <c r="AW836">
        <f t="shared" si="232"/>
        <v>0</v>
      </c>
      <c r="AX836">
        <f t="shared" si="233"/>
        <v>0</v>
      </c>
      <c r="AY836">
        <f t="shared" si="234"/>
        <v>0</v>
      </c>
      <c r="AZ836">
        <f t="shared" si="235"/>
        <v>0</v>
      </c>
      <c r="BA836" s="231" t="str">
        <f t="shared" si="246"/>
        <v/>
      </c>
      <c r="BB836" s="232">
        <f t="shared" si="247"/>
        <v>0</v>
      </c>
      <c r="BC836" s="233">
        <f t="shared" si="248"/>
        <v>0</v>
      </c>
      <c r="BD836" s="234">
        <f t="shared" si="249"/>
        <v>0</v>
      </c>
      <c r="BE836" s="231" t="str">
        <f t="shared" si="250"/>
        <v/>
      </c>
      <c r="BF836" s="232">
        <f t="shared" si="251"/>
        <v>0</v>
      </c>
      <c r="BG836" s="233">
        <f t="shared" si="252"/>
        <v>0</v>
      </c>
      <c r="BH836" s="234">
        <f t="shared" si="253"/>
        <v>0</v>
      </c>
      <c r="BI836" s="231" t="str">
        <f t="shared" si="254"/>
        <v/>
      </c>
      <c r="BJ836" s="232">
        <f t="shared" si="255"/>
        <v>0</v>
      </c>
      <c r="BK836" s="233">
        <f t="shared" si="256"/>
        <v>0</v>
      </c>
      <c r="BL836" s="234">
        <f t="shared" si="257"/>
        <v>0</v>
      </c>
      <c r="BM836" s="231" t="str">
        <f t="shared" si="258"/>
        <v/>
      </c>
      <c r="BN836" s="232">
        <f t="shared" si="259"/>
        <v>0</v>
      </c>
      <c r="BO836" s="233">
        <f t="shared" si="260"/>
        <v>0</v>
      </c>
      <c r="BP836" s="234">
        <f t="shared" si="261"/>
        <v>0</v>
      </c>
      <c r="BQ836" s="176">
        <f t="shared" si="262"/>
        <v>0</v>
      </c>
      <c r="BR836" s="177" t="str">
        <f>IF(BQ836=0,"",
IF(SUM($BQ$824:BQ836)=1,BS836,
IF($BQ$886&gt;SUM($BQ$824:BQ836),_xlfn.CONCAT(", ",BS836),
IF($BQ$886=SUM($BQ$824:BQ836),_xlfn.CONCAT(" y ",BS836)))))</f>
        <v/>
      </c>
      <c r="BS836" s="55">
        <v>12</v>
      </c>
    </row>
    <row r="837" spans="1:71" ht="15" customHeight="1">
      <c r="A837" s="25"/>
      <c r="B837" s="27"/>
      <c r="C837" s="55" t="s">
        <v>5033</v>
      </c>
      <c r="D837" s="817" t="str">
        <f>IF(CNGE_2026_M4_Secc1!D55="","",CNGE_2026_M4_Secc1!D55)</f>
        <v/>
      </c>
      <c r="E837" s="757"/>
      <c r="F837" s="757"/>
      <c r="G837" s="757"/>
      <c r="H837" s="757"/>
      <c r="I837" s="757"/>
      <c r="J837" s="757"/>
      <c r="K837" s="757"/>
      <c r="L837" s="757"/>
      <c r="M837" s="757"/>
      <c r="N837" s="758"/>
      <c r="O837" s="69" t="str">
        <f t="shared" si="236"/>
        <v/>
      </c>
      <c r="P837" s="69" t="str">
        <f t="shared" si="237"/>
        <v/>
      </c>
      <c r="Q837" s="69" t="str">
        <f t="shared" si="238"/>
        <v/>
      </c>
      <c r="R837" s="69" t="str">
        <f t="shared" si="239"/>
        <v/>
      </c>
      <c r="S837" s="439"/>
      <c r="T837" s="439"/>
      <c r="U837" s="439"/>
      <c r="V837" s="439"/>
      <c r="W837" s="439"/>
      <c r="X837" s="439"/>
      <c r="Y837" s="439"/>
      <c r="Z837" s="439"/>
      <c r="AA837" s="439"/>
      <c r="AB837" s="439"/>
      <c r="AC837" s="439"/>
      <c r="AD837" s="439"/>
      <c r="AF837">
        <f t="shared" si="263"/>
        <v>0</v>
      </c>
      <c r="AG837" s="176">
        <f t="shared" si="240"/>
        <v>0</v>
      </c>
      <c r="AH837" s="177" t="str">
        <f>IF(AG837=0,"",
IF(SUM($AG$824:AG837)=1,AI837,
IF($AG$886&gt;SUM($AG$824:AG837),_xlfn.CONCAT(", ",AI837),
IF($AG$886=SUM($AG$824:AG837),_xlfn.CONCAT(" y ",AI837)))))</f>
        <v/>
      </c>
      <c r="AI837" s="55">
        <v>13</v>
      </c>
      <c r="AJ837" s="27">
        <f t="shared" si="241"/>
        <v>0</v>
      </c>
      <c r="AK837" t="str">
        <f t="shared" si="242"/>
        <v/>
      </c>
      <c r="AL837">
        <f t="shared" si="243"/>
        <v>0</v>
      </c>
      <c r="AM837">
        <f t="shared" si="244"/>
        <v>0</v>
      </c>
      <c r="AN837">
        <f t="shared" si="245"/>
        <v>0</v>
      </c>
      <c r="AO837">
        <f t="shared" si="224"/>
        <v>0</v>
      </c>
      <c r="AP837">
        <f t="shared" si="225"/>
        <v>0</v>
      </c>
      <c r="AQ837">
        <f t="shared" si="226"/>
        <v>0</v>
      </c>
      <c r="AR837">
        <f t="shared" si="227"/>
        <v>0</v>
      </c>
      <c r="AS837">
        <f t="shared" si="228"/>
        <v>0</v>
      </c>
      <c r="AT837">
        <f t="shared" si="229"/>
        <v>0</v>
      </c>
      <c r="AU837">
        <f t="shared" si="230"/>
        <v>0</v>
      </c>
      <c r="AV837">
        <f t="shared" si="231"/>
        <v>0</v>
      </c>
      <c r="AW837">
        <f t="shared" si="232"/>
        <v>0</v>
      </c>
      <c r="AX837">
        <f t="shared" si="233"/>
        <v>0</v>
      </c>
      <c r="AY837">
        <f t="shared" si="234"/>
        <v>0</v>
      </c>
      <c r="AZ837">
        <f t="shared" si="235"/>
        <v>0</v>
      </c>
      <c r="BA837" s="231" t="str">
        <f t="shared" si="246"/>
        <v/>
      </c>
      <c r="BB837" s="232">
        <f t="shared" si="247"/>
        <v>0</v>
      </c>
      <c r="BC837" s="233">
        <f t="shared" si="248"/>
        <v>0</v>
      </c>
      <c r="BD837" s="234">
        <f t="shared" si="249"/>
        <v>0</v>
      </c>
      <c r="BE837" s="231" t="str">
        <f t="shared" si="250"/>
        <v/>
      </c>
      <c r="BF837" s="232">
        <f t="shared" si="251"/>
        <v>0</v>
      </c>
      <c r="BG837" s="233">
        <f t="shared" si="252"/>
        <v>0</v>
      </c>
      <c r="BH837" s="234">
        <f t="shared" si="253"/>
        <v>0</v>
      </c>
      <c r="BI837" s="231" t="str">
        <f t="shared" si="254"/>
        <v/>
      </c>
      <c r="BJ837" s="232">
        <f t="shared" si="255"/>
        <v>0</v>
      </c>
      <c r="BK837" s="233">
        <f t="shared" si="256"/>
        <v>0</v>
      </c>
      <c r="BL837" s="234">
        <f t="shared" si="257"/>
        <v>0</v>
      </c>
      <c r="BM837" s="231" t="str">
        <f t="shared" si="258"/>
        <v/>
      </c>
      <c r="BN837" s="232">
        <f t="shared" si="259"/>
        <v>0</v>
      </c>
      <c r="BO837" s="233">
        <f t="shared" si="260"/>
        <v>0</v>
      </c>
      <c r="BP837" s="234">
        <f t="shared" si="261"/>
        <v>0</v>
      </c>
      <c r="BQ837" s="176">
        <f t="shared" si="262"/>
        <v>0</v>
      </c>
      <c r="BR837" s="177" t="str">
        <f>IF(BQ837=0,"",
IF(SUM($BQ$824:BQ837)=1,BS837,
IF($BQ$886&gt;SUM($BQ$824:BQ837),_xlfn.CONCAT(", ",BS837),
IF($BQ$886=SUM($BQ$824:BQ837),_xlfn.CONCAT(" y ",BS837)))))</f>
        <v/>
      </c>
      <c r="BS837" s="55">
        <v>13</v>
      </c>
    </row>
    <row r="838" spans="1:71" ht="15" customHeight="1">
      <c r="A838" s="25"/>
      <c r="B838" s="27"/>
      <c r="C838" s="55" t="s">
        <v>5034</v>
      </c>
      <c r="D838" s="817" t="str">
        <f>IF(CNGE_2026_M4_Secc1!D56="","",CNGE_2026_M4_Secc1!D56)</f>
        <v/>
      </c>
      <c r="E838" s="757"/>
      <c r="F838" s="757"/>
      <c r="G838" s="757"/>
      <c r="H838" s="757"/>
      <c r="I838" s="757"/>
      <c r="J838" s="757"/>
      <c r="K838" s="757"/>
      <c r="L838" s="757"/>
      <c r="M838" s="757"/>
      <c r="N838" s="758"/>
      <c r="O838" s="69" t="str">
        <f t="shared" si="236"/>
        <v/>
      </c>
      <c r="P838" s="69" t="str">
        <f t="shared" si="237"/>
        <v/>
      </c>
      <c r="Q838" s="69" t="str">
        <f t="shared" si="238"/>
        <v/>
      </c>
      <c r="R838" s="69" t="str">
        <f t="shared" si="239"/>
        <v/>
      </c>
      <c r="S838" s="439"/>
      <c r="T838" s="439"/>
      <c r="U838" s="439"/>
      <c r="V838" s="439"/>
      <c r="W838" s="439"/>
      <c r="X838" s="439"/>
      <c r="Y838" s="439"/>
      <c r="Z838" s="439"/>
      <c r="AA838" s="439"/>
      <c r="AB838" s="439"/>
      <c r="AC838" s="439"/>
      <c r="AD838" s="439"/>
      <c r="AF838">
        <f t="shared" si="263"/>
        <v>0</v>
      </c>
      <c r="AG838" s="176">
        <f t="shared" si="240"/>
        <v>0</v>
      </c>
      <c r="AH838" s="177" t="str">
        <f>IF(AG838=0,"",
IF(SUM($AG$824:AG838)=1,AI838,
IF($AG$886&gt;SUM($AG$824:AG838),_xlfn.CONCAT(", ",AI838),
IF($AG$886=SUM($AG$824:AG838),_xlfn.CONCAT(" y ",AI838)))))</f>
        <v/>
      </c>
      <c r="AI838" s="55">
        <v>14</v>
      </c>
      <c r="AJ838" s="27">
        <f t="shared" si="241"/>
        <v>0</v>
      </c>
      <c r="AK838" t="str">
        <f t="shared" si="242"/>
        <v/>
      </c>
      <c r="AL838">
        <f t="shared" si="243"/>
        <v>0</v>
      </c>
      <c r="AM838">
        <f t="shared" si="244"/>
        <v>0</v>
      </c>
      <c r="AN838">
        <f t="shared" si="245"/>
        <v>0</v>
      </c>
      <c r="AO838">
        <f t="shared" si="224"/>
        <v>0</v>
      </c>
      <c r="AP838">
        <f t="shared" si="225"/>
        <v>0</v>
      </c>
      <c r="AQ838">
        <f t="shared" si="226"/>
        <v>0</v>
      </c>
      <c r="AR838">
        <f t="shared" si="227"/>
        <v>0</v>
      </c>
      <c r="AS838">
        <f t="shared" si="228"/>
        <v>0</v>
      </c>
      <c r="AT838">
        <f t="shared" si="229"/>
        <v>0</v>
      </c>
      <c r="AU838">
        <f t="shared" si="230"/>
        <v>0</v>
      </c>
      <c r="AV838">
        <f t="shared" si="231"/>
        <v>0</v>
      </c>
      <c r="AW838">
        <f t="shared" si="232"/>
        <v>0</v>
      </c>
      <c r="AX838">
        <f t="shared" si="233"/>
        <v>0</v>
      </c>
      <c r="AY838">
        <f t="shared" si="234"/>
        <v>0</v>
      </c>
      <c r="AZ838">
        <f t="shared" si="235"/>
        <v>0</v>
      </c>
      <c r="BA838" s="231" t="str">
        <f t="shared" si="246"/>
        <v/>
      </c>
      <c r="BB838" s="232">
        <f t="shared" si="247"/>
        <v>0</v>
      </c>
      <c r="BC838" s="233">
        <f t="shared" si="248"/>
        <v>0</v>
      </c>
      <c r="BD838" s="234">
        <f t="shared" si="249"/>
        <v>0</v>
      </c>
      <c r="BE838" s="231" t="str">
        <f t="shared" si="250"/>
        <v/>
      </c>
      <c r="BF838" s="232">
        <f t="shared" si="251"/>
        <v>0</v>
      </c>
      <c r="BG838" s="233">
        <f t="shared" si="252"/>
        <v>0</v>
      </c>
      <c r="BH838" s="234">
        <f t="shared" si="253"/>
        <v>0</v>
      </c>
      <c r="BI838" s="231" t="str">
        <f t="shared" si="254"/>
        <v/>
      </c>
      <c r="BJ838" s="232">
        <f t="shared" si="255"/>
        <v>0</v>
      </c>
      <c r="BK838" s="233">
        <f t="shared" si="256"/>
        <v>0</v>
      </c>
      <c r="BL838" s="234">
        <f t="shared" si="257"/>
        <v>0</v>
      </c>
      <c r="BM838" s="231" t="str">
        <f t="shared" si="258"/>
        <v/>
      </c>
      <c r="BN838" s="232">
        <f t="shared" si="259"/>
        <v>0</v>
      </c>
      <c r="BO838" s="233">
        <f t="shared" si="260"/>
        <v>0</v>
      </c>
      <c r="BP838" s="234">
        <f t="shared" si="261"/>
        <v>0</v>
      </c>
      <c r="BQ838" s="176">
        <f t="shared" si="262"/>
        <v>0</v>
      </c>
      <c r="BR838" s="177" t="str">
        <f>IF(BQ838=0,"",
IF(SUM($BQ$824:BQ838)=1,BS838,
IF($BQ$886&gt;SUM($BQ$824:BQ838),_xlfn.CONCAT(", ",BS838),
IF($BQ$886=SUM($BQ$824:BQ838),_xlfn.CONCAT(" y ",BS838)))))</f>
        <v/>
      </c>
      <c r="BS838" s="55">
        <v>14</v>
      </c>
    </row>
    <row r="839" spans="1:71" ht="15" customHeight="1">
      <c r="A839" s="25"/>
      <c r="B839" s="27"/>
      <c r="C839" s="55" t="s">
        <v>5035</v>
      </c>
      <c r="D839" s="817" t="str">
        <f>IF(CNGE_2026_M4_Secc1!D57="","",CNGE_2026_M4_Secc1!D57)</f>
        <v/>
      </c>
      <c r="E839" s="757"/>
      <c r="F839" s="757"/>
      <c r="G839" s="757"/>
      <c r="H839" s="757"/>
      <c r="I839" s="757"/>
      <c r="J839" s="757"/>
      <c r="K839" s="757"/>
      <c r="L839" s="757"/>
      <c r="M839" s="757"/>
      <c r="N839" s="758"/>
      <c r="O839" s="69" t="str">
        <f t="shared" si="236"/>
        <v/>
      </c>
      <c r="P839" s="69" t="str">
        <f t="shared" si="237"/>
        <v/>
      </c>
      <c r="Q839" s="69" t="str">
        <f t="shared" si="238"/>
        <v/>
      </c>
      <c r="R839" s="69" t="str">
        <f t="shared" si="239"/>
        <v/>
      </c>
      <c r="S839" s="439"/>
      <c r="T839" s="439"/>
      <c r="U839" s="439"/>
      <c r="V839" s="439"/>
      <c r="W839" s="439"/>
      <c r="X839" s="439"/>
      <c r="Y839" s="439"/>
      <c r="Z839" s="439"/>
      <c r="AA839" s="439"/>
      <c r="AB839" s="439"/>
      <c r="AC839" s="439"/>
      <c r="AD839" s="439"/>
      <c r="AF839">
        <f t="shared" si="263"/>
        <v>0</v>
      </c>
      <c r="AG839" s="176">
        <f t="shared" si="240"/>
        <v>0</v>
      </c>
      <c r="AH839" s="177" t="str">
        <f>IF(AG839=0,"",
IF(SUM($AG$824:AG839)=1,AI839,
IF($AG$886&gt;SUM($AG$824:AG839),_xlfn.CONCAT(", ",AI839),
IF($AG$886=SUM($AG$824:AG839),_xlfn.CONCAT(" y ",AI839)))))</f>
        <v/>
      </c>
      <c r="AI839" s="55">
        <v>15</v>
      </c>
      <c r="AJ839" s="27">
        <f t="shared" si="241"/>
        <v>0</v>
      </c>
      <c r="AK839" t="str">
        <f t="shared" si="242"/>
        <v/>
      </c>
      <c r="AL839">
        <f t="shared" si="243"/>
        <v>0</v>
      </c>
      <c r="AM839">
        <f t="shared" si="244"/>
        <v>0</v>
      </c>
      <c r="AN839">
        <f t="shared" si="245"/>
        <v>0</v>
      </c>
      <c r="AO839">
        <f t="shared" si="224"/>
        <v>0</v>
      </c>
      <c r="AP839">
        <f t="shared" si="225"/>
        <v>0</v>
      </c>
      <c r="AQ839">
        <f t="shared" si="226"/>
        <v>0</v>
      </c>
      <c r="AR839">
        <f t="shared" si="227"/>
        <v>0</v>
      </c>
      <c r="AS839">
        <f t="shared" si="228"/>
        <v>0</v>
      </c>
      <c r="AT839">
        <f t="shared" si="229"/>
        <v>0</v>
      </c>
      <c r="AU839">
        <f t="shared" si="230"/>
        <v>0</v>
      </c>
      <c r="AV839">
        <f t="shared" si="231"/>
        <v>0</v>
      </c>
      <c r="AW839">
        <f t="shared" si="232"/>
        <v>0</v>
      </c>
      <c r="AX839">
        <f t="shared" si="233"/>
        <v>0</v>
      </c>
      <c r="AY839">
        <f t="shared" si="234"/>
        <v>0</v>
      </c>
      <c r="AZ839">
        <f t="shared" si="235"/>
        <v>0</v>
      </c>
      <c r="BA839" s="231" t="str">
        <f t="shared" si="246"/>
        <v/>
      </c>
      <c r="BB839" s="232">
        <f t="shared" si="247"/>
        <v>0</v>
      </c>
      <c r="BC839" s="233">
        <f t="shared" si="248"/>
        <v>0</v>
      </c>
      <c r="BD839" s="234">
        <f t="shared" si="249"/>
        <v>0</v>
      </c>
      <c r="BE839" s="231" t="str">
        <f t="shared" si="250"/>
        <v/>
      </c>
      <c r="BF839" s="232">
        <f t="shared" si="251"/>
        <v>0</v>
      </c>
      <c r="BG839" s="233">
        <f t="shared" si="252"/>
        <v>0</v>
      </c>
      <c r="BH839" s="234">
        <f t="shared" si="253"/>
        <v>0</v>
      </c>
      <c r="BI839" s="231" t="str">
        <f t="shared" si="254"/>
        <v/>
      </c>
      <c r="BJ839" s="232">
        <f t="shared" si="255"/>
        <v>0</v>
      </c>
      <c r="BK839" s="233">
        <f t="shared" si="256"/>
        <v>0</v>
      </c>
      <c r="BL839" s="234">
        <f t="shared" si="257"/>
        <v>0</v>
      </c>
      <c r="BM839" s="231" t="str">
        <f t="shared" si="258"/>
        <v/>
      </c>
      <c r="BN839" s="232">
        <f t="shared" si="259"/>
        <v>0</v>
      </c>
      <c r="BO839" s="233">
        <f t="shared" si="260"/>
        <v>0</v>
      </c>
      <c r="BP839" s="234">
        <f t="shared" si="261"/>
        <v>0</v>
      </c>
      <c r="BQ839" s="176">
        <f t="shared" si="262"/>
        <v>0</v>
      </c>
      <c r="BR839" s="177" t="str">
        <f>IF(BQ839=0,"",
IF(SUM($BQ$824:BQ839)=1,BS839,
IF($BQ$886&gt;SUM($BQ$824:BQ839),_xlfn.CONCAT(", ",BS839),
IF($BQ$886=SUM($BQ$824:BQ839),_xlfn.CONCAT(" y ",BS839)))))</f>
        <v/>
      </c>
      <c r="BS839" s="55">
        <v>15</v>
      </c>
    </row>
    <row r="840" spans="1:71" ht="15" customHeight="1">
      <c r="A840" s="25"/>
      <c r="B840" s="27"/>
      <c r="C840" s="55" t="s">
        <v>5036</v>
      </c>
      <c r="D840" s="817" t="str">
        <f>IF(CNGE_2026_M4_Secc1!D58="","",CNGE_2026_M4_Secc1!D58)</f>
        <v/>
      </c>
      <c r="E840" s="757"/>
      <c r="F840" s="757"/>
      <c r="G840" s="757"/>
      <c r="H840" s="757"/>
      <c r="I840" s="757"/>
      <c r="J840" s="757"/>
      <c r="K840" s="757"/>
      <c r="L840" s="757"/>
      <c r="M840" s="757"/>
      <c r="N840" s="758"/>
      <c r="O840" s="69" t="str">
        <f t="shared" si="236"/>
        <v/>
      </c>
      <c r="P840" s="69" t="str">
        <f t="shared" si="237"/>
        <v/>
      </c>
      <c r="Q840" s="69" t="str">
        <f t="shared" si="238"/>
        <v/>
      </c>
      <c r="R840" s="69" t="str">
        <f t="shared" si="239"/>
        <v/>
      </c>
      <c r="S840" s="439"/>
      <c r="T840" s="439"/>
      <c r="U840" s="439"/>
      <c r="V840" s="439"/>
      <c r="W840" s="439"/>
      <c r="X840" s="439"/>
      <c r="Y840" s="439"/>
      <c r="Z840" s="439"/>
      <c r="AA840" s="439"/>
      <c r="AB840" s="439"/>
      <c r="AC840" s="439"/>
      <c r="AD840" s="439"/>
      <c r="AF840">
        <f t="shared" si="263"/>
        <v>0</v>
      </c>
      <c r="AG840" s="176">
        <f t="shared" si="240"/>
        <v>0</v>
      </c>
      <c r="AH840" s="177" t="str">
        <f>IF(AG840=0,"",
IF(SUM($AG$824:AG840)=1,AI840,
IF($AG$886&gt;SUM($AG$824:AG840),_xlfn.CONCAT(", ",AI840),
IF($AG$886=SUM($AG$824:AG840),_xlfn.CONCAT(" y ",AI840)))))</f>
        <v/>
      </c>
      <c r="AI840" s="55">
        <v>16</v>
      </c>
      <c r="AJ840" s="27">
        <f t="shared" si="241"/>
        <v>0</v>
      </c>
      <c r="AK840" t="str">
        <f t="shared" si="242"/>
        <v/>
      </c>
      <c r="AL840">
        <f t="shared" si="243"/>
        <v>0</v>
      </c>
      <c r="AM840">
        <f t="shared" si="244"/>
        <v>0</v>
      </c>
      <c r="AN840">
        <f t="shared" si="245"/>
        <v>0</v>
      </c>
      <c r="AO840">
        <f t="shared" si="224"/>
        <v>0</v>
      </c>
      <c r="AP840">
        <f t="shared" si="225"/>
        <v>0</v>
      </c>
      <c r="AQ840">
        <f t="shared" si="226"/>
        <v>0</v>
      </c>
      <c r="AR840">
        <f t="shared" si="227"/>
        <v>0</v>
      </c>
      <c r="AS840">
        <f t="shared" si="228"/>
        <v>0</v>
      </c>
      <c r="AT840">
        <f t="shared" si="229"/>
        <v>0</v>
      </c>
      <c r="AU840">
        <f t="shared" si="230"/>
        <v>0</v>
      </c>
      <c r="AV840">
        <f t="shared" si="231"/>
        <v>0</v>
      </c>
      <c r="AW840">
        <f t="shared" si="232"/>
        <v>0</v>
      </c>
      <c r="AX840">
        <f t="shared" si="233"/>
        <v>0</v>
      </c>
      <c r="AY840">
        <f t="shared" si="234"/>
        <v>0</v>
      </c>
      <c r="AZ840">
        <f t="shared" si="235"/>
        <v>0</v>
      </c>
      <c r="BA840" s="231" t="str">
        <f t="shared" si="246"/>
        <v/>
      </c>
      <c r="BB840" s="232">
        <f t="shared" si="247"/>
        <v>0</v>
      </c>
      <c r="BC840" s="233">
        <f t="shared" si="248"/>
        <v>0</v>
      </c>
      <c r="BD840" s="234">
        <f t="shared" si="249"/>
        <v>0</v>
      </c>
      <c r="BE840" s="231" t="str">
        <f t="shared" si="250"/>
        <v/>
      </c>
      <c r="BF840" s="232">
        <f t="shared" si="251"/>
        <v>0</v>
      </c>
      <c r="BG840" s="233">
        <f t="shared" si="252"/>
        <v>0</v>
      </c>
      <c r="BH840" s="234">
        <f t="shared" si="253"/>
        <v>0</v>
      </c>
      <c r="BI840" s="231" t="str">
        <f t="shared" si="254"/>
        <v/>
      </c>
      <c r="BJ840" s="232">
        <f t="shared" si="255"/>
        <v>0</v>
      </c>
      <c r="BK840" s="233">
        <f t="shared" si="256"/>
        <v>0</v>
      </c>
      <c r="BL840" s="234">
        <f t="shared" si="257"/>
        <v>0</v>
      </c>
      <c r="BM840" s="231" t="str">
        <f t="shared" si="258"/>
        <v/>
      </c>
      <c r="BN840" s="232">
        <f t="shared" si="259"/>
        <v>0</v>
      </c>
      <c r="BO840" s="233">
        <f t="shared" si="260"/>
        <v>0</v>
      </c>
      <c r="BP840" s="234">
        <f t="shared" si="261"/>
        <v>0</v>
      </c>
      <c r="BQ840" s="176">
        <f t="shared" si="262"/>
        <v>0</v>
      </c>
      <c r="BR840" s="177" t="str">
        <f>IF(BQ840=0,"",
IF(SUM($BQ$824:BQ840)=1,BS840,
IF($BQ$886&gt;SUM($BQ$824:BQ840),_xlfn.CONCAT(", ",BS840),
IF($BQ$886=SUM($BQ$824:BQ840),_xlfn.CONCAT(" y ",BS840)))))</f>
        <v/>
      </c>
      <c r="BS840" s="55">
        <v>16</v>
      </c>
    </row>
    <row r="841" spans="1:71" ht="15" customHeight="1">
      <c r="A841" s="25"/>
      <c r="B841" s="27"/>
      <c r="C841" s="55" t="s">
        <v>5037</v>
      </c>
      <c r="D841" s="817" t="str">
        <f>IF(CNGE_2026_M4_Secc1!D59="","",CNGE_2026_M4_Secc1!D59)</f>
        <v/>
      </c>
      <c r="E841" s="757"/>
      <c r="F841" s="757"/>
      <c r="G841" s="757"/>
      <c r="H841" s="757"/>
      <c r="I841" s="757"/>
      <c r="J841" s="757"/>
      <c r="K841" s="757"/>
      <c r="L841" s="757"/>
      <c r="M841" s="757"/>
      <c r="N841" s="758"/>
      <c r="O841" s="69" t="str">
        <f t="shared" si="236"/>
        <v/>
      </c>
      <c r="P841" s="69" t="str">
        <f t="shared" si="237"/>
        <v/>
      </c>
      <c r="Q841" s="69" t="str">
        <f t="shared" si="238"/>
        <v/>
      </c>
      <c r="R841" s="69" t="str">
        <f t="shared" si="239"/>
        <v/>
      </c>
      <c r="S841" s="439"/>
      <c r="T841" s="439"/>
      <c r="U841" s="439"/>
      <c r="V841" s="439"/>
      <c r="W841" s="439"/>
      <c r="X841" s="439"/>
      <c r="Y841" s="439"/>
      <c r="Z841" s="439"/>
      <c r="AA841" s="439"/>
      <c r="AB841" s="439"/>
      <c r="AC841" s="439"/>
      <c r="AD841" s="439"/>
      <c r="AF841">
        <f t="shared" si="263"/>
        <v>0</v>
      </c>
      <c r="AG841" s="176">
        <f t="shared" si="240"/>
        <v>0</v>
      </c>
      <c r="AH841" s="177" t="str">
        <f>IF(AG841=0,"",
IF(SUM($AG$824:AG841)=1,AI841,
IF($AG$886&gt;SUM($AG$824:AG841),_xlfn.CONCAT(", ",AI841),
IF($AG$886=SUM($AG$824:AG841),_xlfn.CONCAT(" y ",AI841)))))</f>
        <v/>
      </c>
      <c r="AI841" s="55">
        <v>17</v>
      </c>
      <c r="AJ841" s="27">
        <f t="shared" si="241"/>
        <v>0</v>
      </c>
      <c r="AK841" t="str">
        <f t="shared" si="242"/>
        <v/>
      </c>
      <c r="AL841">
        <f t="shared" si="243"/>
        <v>0</v>
      </c>
      <c r="AM841">
        <f t="shared" si="244"/>
        <v>0</v>
      </c>
      <c r="AN841">
        <f t="shared" si="245"/>
        <v>0</v>
      </c>
      <c r="AO841">
        <f t="shared" si="224"/>
        <v>0</v>
      </c>
      <c r="AP841">
        <f t="shared" si="225"/>
        <v>0</v>
      </c>
      <c r="AQ841">
        <f t="shared" si="226"/>
        <v>0</v>
      </c>
      <c r="AR841">
        <f t="shared" si="227"/>
        <v>0</v>
      </c>
      <c r="AS841">
        <f t="shared" si="228"/>
        <v>0</v>
      </c>
      <c r="AT841">
        <f t="shared" si="229"/>
        <v>0</v>
      </c>
      <c r="AU841">
        <f t="shared" si="230"/>
        <v>0</v>
      </c>
      <c r="AV841">
        <f t="shared" si="231"/>
        <v>0</v>
      </c>
      <c r="AW841">
        <f t="shared" si="232"/>
        <v>0</v>
      </c>
      <c r="AX841">
        <f t="shared" si="233"/>
        <v>0</v>
      </c>
      <c r="AY841">
        <f t="shared" si="234"/>
        <v>0</v>
      </c>
      <c r="AZ841">
        <f t="shared" si="235"/>
        <v>0</v>
      </c>
      <c r="BA841" s="231" t="str">
        <f t="shared" si="246"/>
        <v/>
      </c>
      <c r="BB841" s="232">
        <f t="shared" si="247"/>
        <v>0</v>
      </c>
      <c r="BC841" s="233">
        <f t="shared" si="248"/>
        <v>0</v>
      </c>
      <c r="BD841" s="234">
        <f t="shared" si="249"/>
        <v>0</v>
      </c>
      <c r="BE841" s="231" t="str">
        <f t="shared" si="250"/>
        <v/>
      </c>
      <c r="BF841" s="232">
        <f t="shared" si="251"/>
        <v>0</v>
      </c>
      <c r="BG841" s="233">
        <f t="shared" si="252"/>
        <v>0</v>
      </c>
      <c r="BH841" s="234">
        <f t="shared" si="253"/>
        <v>0</v>
      </c>
      <c r="BI841" s="231" t="str">
        <f t="shared" si="254"/>
        <v/>
      </c>
      <c r="BJ841" s="232">
        <f t="shared" si="255"/>
        <v>0</v>
      </c>
      <c r="BK841" s="233">
        <f t="shared" si="256"/>
        <v>0</v>
      </c>
      <c r="BL841" s="234">
        <f t="shared" si="257"/>
        <v>0</v>
      </c>
      <c r="BM841" s="231" t="str">
        <f t="shared" si="258"/>
        <v/>
      </c>
      <c r="BN841" s="232">
        <f t="shared" si="259"/>
        <v>0</v>
      </c>
      <c r="BO841" s="233">
        <f t="shared" si="260"/>
        <v>0</v>
      </c>
      <c r="BP841" s="234">
        <f t="shared" si="261"/>
        <v>0</v>
      </c>
      <c r="BQ841" s="176">
        <f t="shared" si="262"/>
        <v>0</v>
      </c>
      <c r="BR841" s="177" t="str">
        <f>IF(BQ841=0,"",
IF(SUM($BQ$824:BQ841)=1,BS841,
IF($BQ$886&gt;SUM($BQ$824:BQ841),_xlfn.CONCAT(", ",BS841),
IF($BQ$886=SUM($BQ$824:BQ841),_xlfn.CONCAT(" y ",BS841)))))</f>
        <v/>
      </c>
      <c r="BS841" s="55">
        <v>17</v>
      </c>
    </row>
    <row r="842" spans="1:71" ht="15" customHeight="1">
      <c r="A842" s="25"/>
      <c r="B842" s="27"/>
      <c r="C842" s="55" t="s">
        <v>5038</v>
      </c>
      <c r="D842" s="817" t="str">
        <f>IF(CNGE_2026_M4_Secc1!D60="","",CNGE_2026_M4_Secc1!D60)</f>
        <v/>
      </c>
      <c r="E842" s="757"/>
      <c r="F842" s="757"/>
      <c r="G842" s="757"/>
      <c r="H842" s="757"/>
      <c r="I842" s="757"/>
      <c r="J842" s="757"/>
      <c r="K842" s="757"/>
      <c r="L842" s="757"/>
      <c r="M842" s="757"/>
      <c r="N842" s="758"/>
      <c r="O842" s="69" t="str">
        <f t="shared" si="236"/>
        <v/>
      </c>
      <c r="P842" s="69" t="str">
        <f t="shared" si="237"/>
        <v/>
      </c>
      <c r="Q842" s="69" t="str">
        <f t="shared" si="238"/>
        <v/>
      </c>
      <c r="R842" s="69" t="str">
        <f t="shared" si="239"/>
        <v/>
      </c>
      <c r="S842" s="439"/>
      <c r="T842" s="439"/>
      <c r="U842" s="439"/>
      <c r="V842" s="439"/>
      <c r="W842" s="439"/>
      <c r="X842" s="439"/>
      <c r="Y842" s="439"/>
      <c r="Z842" s="439"/>
      <c r="AA842" s="439"/>
      <c r="AB842" s="439"/>
      <c r="AC842" s="439"/>
      <c r="AD842" s="439"/>
      <c r="AF842">
        <f t="shared" si="263"/>
        <v>0</v>
      </c>
      <c r="AG842" s="176">
        <f t="shared" si="240"/>
        <v>0</v>
      </c>
      <c r="AH842" s="177" t="str">
        <f>IF(AG842=0,"",
IF(SUM($AG$824:AG842)=1,AI842,
IF($AG$886&gt;SUM($AG$824:AG842),_xlfn.CONCAT(", ",AI842),
IF($AG$886=SUM($AG$824:AG842),_xlfn.CONCAT(" y ",AI842)))))</f>
        <v/>
      </c>
      <c r="AI842" s="55">
        <v>18</v>
      </c>
      <c r="AJ842" s="27">
        <f t="shared" si="241"/>
        <v>0</v>
      </c>
      <c r="AK842" t="str">
        <f t="shared" si="242"/>
        <v/>
      </c>
      <c r="AL842">
        <f t="shared" si="243"/>
        <v>0</v>
      </c>
      <c r="AM842">
        <f t="shared" si="244"/>
        <v>0</v>
      </c>
      <c r="AN842">
        <f t="shared" si="245"/>
        <v>0</v>
      </c>
      <c r="AO842">
        <f t="shared" si="224"/>
        <v>0</v>
      </c>
      <c r="AP842">
        <f t="shared" si="225"/>
        <v>0</v>
      </c>
      <c r="AQ842">
        <f t="shared" si="226"/>
        <v>0</v>
      </c>
      <c r="AR842">
        <f t="shared" si="227"/>
        <v>0</v>
      </c>
      <c r="AS842">
        <f t="shared" si="228"/>
        <v>0</v>
      </c>
      <c r="AT842">
        <f t="shared" si="229"/>
        <v>0</v>
      </c>
      <c r="AU842">
        <f t="shared" si="230"/>
        <v>0</v>
      </c>
      <c r="AV842">
        <f t="shared" si="231"/>
        <v>0</v>
      </c>
      <c r="AW842">
        <f t="shared" si="232"/>
        <v>0</v>
      </c>
      <c r="AX842">
        <f t="shared" si="233"/>
        <v>0</v>
      </c>
      <c r="AY842">
        <f t="shared" si="234"/>
        <v>0</v>
      </c>
      <c r="AZ842">
        <f t="shared" si="235"/>
        <v>0</v>
      </c>
      <c r="BA842" s="231" t="str">
        <f t="shared" si="246"/>
        <v/>
      </c>
      <c r="BB842" s="232">
        <f t="shared" si="247"/>
        <v>0</v>
      </c>
      <c r="BC842" s="233">
        <f t="shared" si="248"/>
        <v>0</v>
      </c>
      <c r="BD842" s="234">
        <f t="shared" si="249"/>
        <v>0</v>
      </c>
      <c r="BE842" s="231" t="str">
        <f t="shared" si="250"/>
        <v/>
      </c>
      <c r="BF842" s="232">
        <f t="shared" si="251"/>
        <v>0</v>
      </c>
      <c r="BG842" s="233">
        <f t="shared" si="252"/>
        <v>0</v>
      </c>
      <c r="BH842" s="234">
        <f t="shared" si="253"/>
        <v>0</v>
      </c>
      <c r="BI842" s="231" t="str">
        <f t="shared" si="254"/>
        <v/>
      </c>
      <c r="BJ842" s="232">
        <f t="shared" si="255"/>
        <v>0</v>
      </c>
      <c r="BK842" s="233">
        <f t="shared" si="256"/>
        <v>0</v>
      </c>
      <c r="BL842" s="234">
        <f t="shared" si="257"/>
        <v>0</v>
      </c>
      <c r="BM842" s="231" t="str">
        <f t="shared" si="258"/>
        <v/>
      </c>
      <c r="BN842" s="232">
        <f t="shared" si="259"/>
        <v>0</v>
      </c>
      <c r="BO842" s="233">
        <f t="shared" si="260"/>
        <v>0</v>
      </c>
      <c r="BP842" s="234">
        <f t="shared" si="261"/>
        <v>0</v>
      </c>
      <c r="BQ842" s="176">
        <f t="shared" si="262"/>
        <v>0</v>
      </c>
      <c r="BR842" s="177" t="str">
        <f>IF(BQ842=0,"",
IF(SUM($BQ$824:BQ842)=1,BS842,
IF($BQ$886&gt;SUM($BQ$824:BQ842),_xlfn.CONCAT(", ",BS842),
IF($BQ$886=SUM($BQ$824:BQ842),_xlfn.CONCAT(" y ",BS842)))))</f>
        <v/>
      </c>
      <c r="BS842" s="55">
        <v>18</v>
      </c>
    </row>
    <row r="843" spans="1:71" ht="15" customHeight="1">
      <c r="A843" s="25"/>
      <c r="B843" s="27"/>
      <c r="C843" s="55" t="s">
        <v>5039</v>
      </c>
      <c r="D843" s="817" t="str">
        <f>IF(CNGE_2026_M4_Secc1!D61="","",CNGE_2026_M4_Secc1!D61)</f>
        <v/>
      </c>
      <c r="E843" s="757"/>
      <c r="F843" s="757"/>
      <c r="G843" s="757"/>
      <c r="H843" s="757"/>
      <c r="I843" s="757"/>
      <c r="J843" s="757"/>
      <c r="K843" s="757"/>
      <c r="L843" s="757"/>
      <c r="M843" s="757"/>
      <c r="N843" s="758"/>
      <c r="O843" s="69" t="str">
        <f t="shared" si="236"/>
        <v/>
      </c>
      <c r="P843" s="69" t="str">
        <f t="shared" si="237"/>
        <v/>
      </c>
      <c r="Q843" s="69" t="str">
        <f t="shared" si="238"/>
        <v/>
      </c>
      <c r="R843" s="69" t="str">
        <f t="shared" si="239"/>
        <v/>
      </c>
      <c r="S843" s="439"/>
      <c r="T843" s="439"/>
      <c r="U843" s="439"/>
      <c r="V843" s="439"/>
      <c r="W843" s="439"/>
      <c r="X843" s="439"/>
      <c r="Y843" s="439"/>
      <c r="Z843" s="439"/>
      <c r="AA843" s="439"/>
      <c r="AB843" s="439"/>
      <c r="AC843" s="439"/>
      <c r="AD843" s="439"/>
      <c r="AF843">
        <f t="shared" si="263"/>
        <v>0</v>
      </c>
      <c r="AG843" s="176">
        <f t="shared" si="240"/>
        <v>0</v>
      </c>
      <c r="AH843" s="177" t="str">
        <f>IF(AG843=0,"",
IF(SUM($AG$824:AG843)=1,AI843,
IF($AG$886&gt;SUM($AG$824:AG843),_xlfn.CONCAT(", ",AI843),
IF($AG$886=SUM($AG$824:AG843),_xlfn.CONCAT(" y ",AI843)))))</f>
        <v/>
      </c>
      <c r="AI843" s="55">
        <v>19</v>
      </c>
      <c r="AJ843" s="27">
        <f t="shared" si="241"/>
        <v>0</v>
      </c>
      <c r="AK843" t="str">
        <f t="shared" si="242"/>
        <v/>
      </c>
      <c r="AL843">
        <f t="shared" si="243"/>
        <v>0</v>
      </c>
      <c r="AM843">
        <f t="shared" si="244"/>
        <v>0</v>
      </c>
      <c r="AN843">
        <f t="shared" si="245"/>
        <v>0</v>
      </c>
      <c r="AO843">
        <f t="shared" si="224"/>
        <v>0</v>
      </c>
      <c r="AP843">
        <f t="shared" si="225"/>
        <v>0</v>
      </c>
      <c r="AQ843">
        <f t="shared" si="226"/>
        <v>0</v>
      </c>
      <c r="AR843">
        <f t="shared" si="227"/>
        <v>0</v>
      </c>
      <c r="AS843">
        <f t="shared" si="228"/>
        <v>0</v>
      </c>
      <c r="AT843">
        <f t="shared" si="229"/>
        <v>0</v>
      </c>
      <c r="AU843">
        <f t="shared" si="230"/>
        <v>0</v>
      </c>
      <c r="AV843">
        <f t="shared" si="231"/>
        <v>0</v>
      </c>
      <c r="AW843">
        <f t="shared" si="232"/>
        <v>0</v>
      </c>
      <c r="AX843">
        <f t="shared" si="233"/>
        <v>0</v>
      </c>
      <c r="AY843">
        <f t="shared" si="234"/>
        <v>0</v>
      </c>
      <c r="AZ843">
        <f t="shared" si="235"/>
        <v>0</v>
      </c>
      <c r="BA843" s="231" t="str">
        <f t="shared" si="246"/>
        <v/>
      </c>
      <c r="BB843" s="232">
        <f t="shared" si="247"/>
        <v>0</v>
      </c>
      <c r="BC843" s="233">
        <f t="shared" si="248"/>
        <v>0</v>
      </c>
      <c r="BD843" s="234">
        <f t="shared" si="249"/>
        <v>0</v>
      </c>
      <c r="BE843" s="231" t="str">
        <f t="shared" si="250"/>
        <v/>
      </c>
      <c r="BF843" s="232">
        <f t="shared" si="251"/>
        <v>0</v>
      </c>
      <c r="BG843" s="233">
        <f t="shared" si="252"/>
        <v>0</v>
      </c>
      <c r="BH843" s="234">
        <f t="shared" si="253"/>
        <v>0</v>
      </c>
      <c r="BI843" s="231" t="str">
        <f t="shared" si="254"/>
        <v/>
      </c>
      <c r="BJ843" s="232">
        <f t="shared" si="255"/>
        <v>0</v>
      </c>
      <c r="BK843" s="233">
        <f t="shared" si="256"/>
        <v>0</v>
      </c>
      <c r="BL843" s="234">
        <f t="shared" si="257"/>
        <v>0</v>
      </c>
      <c r="BM843" s="231" t="str">
        <f t="shared" si="258"/>
        <v/>
      </c>
      <c r="BN843" s="232">
        <f t="shared" si="259"/>
        <v>0</v>
      </c>
      <c r="BO843" s="233">
        <f t="shared" si="260"/>
        <v>0</v>
      </c>
      <c r="BP843" s="234">
        <f t="shared" si="261"/>
        <v>0</v>
      </c>
      <c r="BQ843" s="176">
        <f t="shared" si="262"/>
        <v>0</v>
      </c>
      <c r="BR843" s="177" t="str">
        <f>IF(BQ843=0,"",
IF(SUM($BQ$824:BQ843)=1,BS843,
IF($BQ$886&gt;SUM($BQ$824:BQ843),_xlfn.CONCAT(", ",BS843),
IF($BQ$886=SUM($BQ$824:BQ843),_xlfn.CONCAT(" y ",BS843)))))</f>
        <v/>
      </c>
      <c r="BS843" s="55">
        <v>19</v>
      </c>
    </row>
    <row r="844" spans="1:71" ht="15" customHeight="1">
      <c r="A844" s="25"/>
      <c r="B844" s="27"/>
      <c r="C844" s="55" t="s">
        <v>5040</v>
      </c>
      <c r="D844" s="817" t="str">
        <f>IF(CNGE_2026_M4_Secc1!D62="","",CNGE_2026_M4_Secc1!D62)</f>
        <v/>
      </c>
      <c r="E844" s="757"/>
      <c r="F844" s="757"/>
      <c r="G844" s="757"/>
      <c r="H844" s="757"/>
      <c r="I844" s="757"/>
      <c r="J844" s="757"/>
      <c r="K844" s="757"/>
      <c r="L844" s="757"/>
      <c r="M844" s="757"/>
      <c r="N844" s="758"/>
      <c r="O844" s="69" t="str">
        <f t="shared" si="236"/>
        <v/>
      </c>
      <c r="P844" s="69" t="str">
        <f t="shared" si="237"/>
        <v/>
      </c>
      <c r="Q844" s="69" t="str">
        <f t="shared" si="238"/>
        <v/>
      </c>
      <c r="R844" s="69" t="str">
        <f t="shared" si="239"/>
        <v/>
      </c>
      <c r="S844" s="439"/>
      <c r="T844" s="439"/>
      <c r="U844" s="439"/>
      <c r="V844" s="439"/>
      <c r="W844" s="439"/>
      <c r="X844" s="439"/>
      <c r="Y844" s="439"/>
      <c r="Z844" s="439"/>
      <c r="AA844" s="439"/>
      <c r="AB844" s="439"/>
      <c r="AC844" s="439"/>
      <c r="AD844" s="439"/>
      <c r="AF844">
        <f t="shared" si="263"/>
        <v>0</v>
      </c>
      <c r="AG844" s="176">
        <f t="shared" si="240"/>
        <v>0</v>
      </c>
      <c r="AH844" s="177" t="str">
        <f>IF(AG844=0,"",
IF(SUM($AG$824:AG844)=1,AI844,
IF($AG$886&gt;SUM($AG$824:AG844),_xlfn.CONCAT(", ",AI844),
IF($AG$886=SUM($AG$824:AG844),_xlfn.CONCAT(" y ",AI844)))))</f>
        <v/>
      </c>
      <c r="AI844" s="55">
        <v>20</v>
      </c>
      <c r="AJ844" s="27">
        <f t="shared" si="241"/>
        <v>0</v>
      </c>
      <c r="AK844" t="str">
        <f t="shared" si="242"/>
        <v/>
      </c>
      <c r="AL844">
        <f t="shared" si="243"/>
        <v>0</v>
      </c>
      <c r="AM844">
        <f t="shared" si="244"/>
        <v>0</v>
      </c>
      <c r="AN844">
        <f t="shared" si="245"/>
        <v>0</v>
      </c>
      <c r="AO844">
        <f t="shared" si="224"/>
        <v>0</v>
      </c>
      <c r="AP844">
        <f t="shared" si="225"/>
        <v>0</v>
      </c>
      <c r="AQ844">
        <f t="shared" si="226"/>
        <v>0</v>
      </c>
      <c r="AR844">
        <f t="shared" si="227"/>
        <v>0</v>
      </c>
      <c r="AS844">
        <f t="shared" si="228"/>
        <v>0</v>
      </c>
      <c r="AT844">
        <f t="shared" si="229"/>
        <v>0</v>
      </c>
      <c r="AU844">
        <f t="shared" si="230"/>
        <v>0</v>
      </c>
      <c r="AV844">
        <f t="shared" si="231"/>
        <v>0</v>
      </c>
      <c r="AW844">
        <f t="shared" si="232"/>
        <v>0</v>
      </c>
      <c r="AX844">
        <f t="shared" si="233"/>
        <v>0</v>
      </c>
      <c r="AY844">
        <f t="shared" si="234"/>
        <v>0</v>
      </c>
      <c r="AZ844">
        <f t="shared" si="235"/>
        <v>0</v>
      </c>
      <c r="BA844" s="231" t="str">
        <f t="shared" si="246"/>
        <v/>
      </c>
      <c r="BB844" s="232">
        <f t="shared" si="247"/>
        <v>0</v>
      </c>
      <c r="BC844" s="233">
        <f t="shared" si="248"/>
        <v>0</v>
      </c>
      <c r="BD844" s="234">
        <f t="shared" si="249"/>
        <v>0</v>
      </c>
      <c r="BE844" s="231" t="str">
        <f t="shared" si="250"/>
        <v/>
      </c>
      <c r="BF844" s="232">
        <f t="shared" si="251"/>
        <v>0</v>
      </c>
      <c r="BG844" s="233">
        <f t="shared" si="252"/>
        <v>0</v>
      </c>
      <c r="BH844" s="234">
        <f t="shared" si="253"/>
        <v>0</v>
      </c>
      <c r="BI844" s="231" t="str">
        <f t="shared" si="254"/>
        <v/>
      </c>
      <c r="BJ844" s="232">
        <f t="shared" si="255"/>
        <v>0</v>
      </c>
      <c r="BK844" s="233">
        <f t="shared" si="256"/>
        <v>0</v>
      </c>
      <c r="BL844" s="234">
        <f t="shared" si="257"/>
        <v>0</v>
      </c>
      <c r="BM844" s="231" t="str">
        <f t="shared" si="258"/>
        <v/>
      </c>
      <c r="BN844" s="232">
        <f t="shared" si="259"/>
        <v>0</v>
      </c>
      <c r="BO844" s="233">
        <f t="shared" si="260"/>
        <v>0</v>
      </c>
      <c r="BP844" s="234">
        <f t="shared" si="261"/>
        <v>0</v>
      </c>
      <c r="BQ844" s="176">
        <f t="shared" si="262"/>
        <v>0</v>
      </c>
      <c r="BR844" s="177" t="str">
        <f>IF(BQ844=0,"",
IF(SUM($BQ$824:BQ844)=1,BS844,
IF($BQ$886&gt;SUM($BQ$824:BQ844),_xlfn.CONCAT(", ",BS844),
IF($BQ$886=SUM($BQ$824:BQ844),_xlfn.CONCAT(" y ",BS844)))))</f>
        <v/>
      </c>
      <c r="BS844" s="55">
        <v>20</v>
      </c>
    </row>
    <row r="845" spans="1:71" ht="15" customHeight="1">
      <c r="A845" s="25"/>
      <c r="B845" s="27"/>
      <c r="C845" s="55" t="s">
        <v>5041</v>
      </c>
      <c r="D845" s="817" t="str">
        <f>IF(CNGE_2026_M4_Secc1!D63="","",CNGE_2026_M4_Secc1!D63)</f>
        <v/>
      </c>
      <c r="E845" s="757"/>
      <c r="F845" s="757"/>
      <c r="G845" s="757"/>
      <c r="H845" s="757"/>
      <c r="I845" s="757"/>
      <c r="J845" s="757"/>
      <c r="K845" s="757"/>
      <c r="L845" s="757"/>
      <c r="M845" s="757"/>
      <c r="N845" s="758"/>
      <c r="O845" s="69" t="str">
        <f t="shared" si="236"/>
        <v/>
      </c>
      <c r="P845" s="69" t="str">
        <f t="shared" si="237"/>
        <v/>
      </c>
      <c r="Q845" s="69" t="str">
        <f t="shared" si="238"/>
        <v/>
      </c>
      <c r="R845" s="69" t="str">
        <f t="shared" si="239"/>
        <v/>
      </c>
      <c r="S845" s="439"/>
      <c r="T845" s="439"/>
      <c r="U845" s="439"/>
      <c r="V845" s="439"/>
      <c r="W845" s="439"/>
      <c r="X845" s="439"/>
      <c r="Y845" s="439"/>
      <c r="Z845" s="439"/>
      <c r="AA845" s="439"/>
      <c r="AB845" s="439"/>
      <c r="AC845" s="439"/>
      <c r="AD845" s="439"/>
      <c r="AF845">
        <f t="shared" si="263"/>
        <v>0</v>
      </c>
      <c r="AG845" s="176">
        <f t="shared" si="240"/>
        <v>0</v>
      </c>
      <c r="AH845" s="177" t="str">
        <f>IF(AG845=0,"",
IF(SUM($AG$824:AG845)=1,AI845,
IF($AG$886&gt;SUM($AG$824:AG845),_xlfn.CONCAT(", ",AI845),
IF($AG$886=SUM($AG$824:AG845),_xlfn.CONCAT(" y ",AI845)))))</f>
        <v/>
      </c>
      <c r="AI845" s="55">
        <v>21</v>
      </c>
      <c r="AJ845" s="27">
        <f t="shared" si="241"/>
        <v>0</v>
      </c>
      <c r="AK845" t="str">
        <f t="shared" si="242"/>
        <v/>
      </c>
      <c r="AL845">
        <f t="shared" si="243"/>
        <v>0</v>
      </c>
      <c r="AM845">
        <f t="shared" si="244"/>
        <v>0</v>
      </c>
      <c r="AN845">
        <f t="shared" si="245"/>
        <v>0</v>
      </c>
      <c r="AO845">
        <f t="shared" si="224"/>
        <v>0</v>
      </c>
      <c r="AP845">
        <f t="shared" si="225"/>
        <v>0</v>
      </c>
      <c r="AQ845">
        <f t="shared" si="226"/>
        <v>0</v>
      </c>
      <c r="AR845">
        <f t="shared" si="227"/>
        <v>0</v>
      </c>
      <c r="AS845">
        <f t="shared" si="228"/>
        <v>0</v>
      </c>
      <c r="AT845">
        <f t="shared" si="229"/>
        <v>0</v>
      </c>
      <c r="AU845">
        <f t="shared" si="230"/>
        <v>0</v>
      </c>
      <c r="AV845">
        <f t="shared" si="231"/>
        <v>0</v>
      </c>
      <c r="AW845">
        <f t="shared" si="232"/>
        <v>0</v>
      </c>
      <c r="AX845">
        <f t="shared" si="233"/>
        <v>0</v>
      </c>
      <c r="AY845">
        <f t="shared" si="234"/>
        <v>0</v>
      </c>
      <c r="AZ845">
        <f t="shared" si="235"/>
        <v>0</v>
      </c>
      <c r="BA845" s="231" t="str">
        <f t="shared" si="246"/>
        <v/>
      </c>
      <c r="BB845" s="232">
        <f t="shared" si="247"/>
        <v>0</v>
      </c>
      <c r="BC845" s="233">
        <f t="shared" si="248"/>
        <v>0</v>
      </c>
      <c r="BD845" s="234">
        <f t="shared" si="249"/>
        <v>0</v>
      </c>
      <c r="BE845" s="231" t="str">
        <f t="shared" si="250"/>
        <v/>
      </c>
      <c r="BF845" s="232">
        <f t="shared" si="251"/>
        <v>0</v>
      </c>
      <c r="BG845" s="233">
        <f t="shared" si="252"/>
        <v>0</v>
      </c>
      <c r="BH845" s="234">
        <f t="shared" si="253"/>
        <v>0</v>
      </c>
      <c r="BI845" s="231" t="str">
        <f t="shared" si="254"/>
        <v/>
      </c>
      <c r="BJ845" s="232">
        <f t="shared" si="255"/>
        <v>0</v>
      </c>
      <c r="BK845" s="233">
        <f t="shared" si="256"/>
        <v>0</v>
      </c>
      <c r="BL845" s="234">
        <f t="shared" si="257"/>
        <v>0</v>
      </c>
      <c r="BM845" s="231" t="str">
        <f t="shared" si="258"/>
        <v/>
      </c>
      <c r="BN845" s="232">
        <f t="shared" si="259"/>
        <v>0</v>
      </c>
      <c r="BO845" s="233">
        <f t="shared" si="260"/>
        <v>0</v>
      </c>
      <c r="BP845" s="234">
        <f t="shared" si="261"/>
        <v>0</v>
      </c>
      <c r="BQ845" s="176">
        <f t="shared" si="262"/>
        <v>0</v>
      </c>
      <c r="BR845" s="177" t="str">
        <f>IF(BQ845=0,"",
IF(SUM($BQ$824:BQ845)=1,BS845,
IF($BQ$886&gt;SUM($BQ$824:BQ845),_xlfn.CONCAT(", ",BS845),
IF($BQ$886=SUM($BQ$824:BQ845),_xlfn.CONCAT(" y ",BS845)))))</f>
        <v/>
      </c>
      <c r="BS845" s="55">
        <v>21</v>
      </c>
    </row>
    <row r="846" spans="1:71" ht="15" customHeight="1">
      <c r="A846" s="25"/>
      <c r="B846" s="27"/>
      <c r="C846" s="55" t="s">
        <v>5042</v>
      </c>
      <c r="D846" s="817" t="str">
        <f>IF(CNGE_2026_M4_Secc1!D64="","",CNGE_2026_M4_Secc1!D64)</f>
        <v/>
      </c>
      <c r="E846" s="757"/>
      <c r="F846" s="757"/>
      <c r="G846" s="757"/>
      <c r="H846" s="757"/>
      <c r="I846" s="757"/>
      <c r="J846" s="757"/>
      <c r="K846" s="757"/>
      <c r="L846" s="757"/>
      <c r="M846" s="757"/>
      <c r="N846" s="758"/>
      <c r="O846" s="69" t="str">
        <f t="shared" si="236"/>
        <v/>
      </c>
      <c r="P846" s="69" t="str">
        <f t="shared" si="237"/>
        <v/>
      </c>
      <c r="Q846" s="69" t="str">
        <f t="shared" si="238"/>
        <v/>
      </c>
      <c r="R846" s="69" t="str">
        <f t="shared" si="239"/>
        <v/>
      </c>
      <c r="S846" s="439"/>
      <c r="T846" s="439"/>
      <c r="U846" s="439"/>
      <c r="V846" s="439"/>
      <c r="W846" s="439"/>
      <c r="X846" s="439"/>
      <c r="Y846" s="439"/>
      <c r="Z846" s="439"/>
      <c r="AA846" s="439"/>
      <c r="AB846" s="439"/>
      <c r="AC846" s="439"/>
      <c r="AD846" s="439"/>
      <c r="AF846">
        <f t="shared" si="263"/>
        <v>0</v>
      </c>
      <c r="AG846" s="176">
        <f t="shared" si="240"/>
        <v>0</v>
      </c>
      <c r="AH846" s="177" t="str">
        <f>IF(AG846=0,"",
IF(SUM($AG$824:AG846)=1,AI846,
IF($AG$886&gt;SUM($AG$824:AG846),_xlfn.CONCAT(", ",AI846),
IF($AG$886=SUM($AG$824:AG846),_xlfn.CONCAT(" y ",AI846)))))</f>
        <v/>
      </c>
      <c r="AI846" s="55">
        <v>22</v>
      </c>
      <c r="AJ846" s="27">
        <f t="shared" si="241"/>
        <v>0</v>
      </c>
      <c r="AK846" t="str">
        <f t="shared" si="242"/>
        <v/>
      </c>
      <c r="AL846">
        <f t="shared" si="243"/>
        <v>0</v>
      </c>
      <c r="AM846">
        <f t="shared" si="244"/>
        <v>0</v>
      </c>
      <c r="AN846">
        <f t="shared" si="245"/>
        <v>0</v>
      </c>
      <c r="AO846">
        <f t="shared" si="224"/>
        <v>0</v>
      </c>
      <c r="AP846">
        <f t="shared" si="225"/>
        <v>0</v>
      </c>
      <c r="AQ846">
        <f t="shared" si="226"/>
        <v>0</v>
      </c>
      <c r="AR846">
        <f t="shared" si="227"/>
        <v>0</v>
      </c>
      <c r="AS846">
        <f t="shared" si="228"/>
        <v>0</v>
      </c>
      <c r="AT846">
        <f t="shared" si="229"/>
        <v>0</v>
      </c>
      <c r="AU846">
        <f t="shared" si="230"/>
        <v>0</v>
      </c>
      <c r="AV846">
        <f t="shared" si="231"/>
        <v>0</v>
      </c>
      <c r="AW846">
        <f t="shared" si="232"/>
        <v>0</v>
      </c>
      <c r="AX846">
        <f t="shared" si="233"/>
        <v>0</v>
      </c>
      <c r="AY846">
        <f t="shared" si="234"/>
        <v>0</v>
      </c>
      <c r="AZ846">
        <f t="shared" si="235"/>
        <v>0</v>
      </c>
      <c r="BA846" s="231" t="str">
        <f t="shared" si="246"/>
        <v/>
      </c>
      <c r="BB846" s="232">
        <f t="shared" si="247"/>
        <v>0</v>
      </c>
      <c r="BC846" s="233">
        <f t="shared" si="248"/>
        <v>0</v>
      </c>
      <c r="BD846" s="234">
        <f t="shared" si="249"/>
        <v>0</v>
      </c>
      <c r="BE846" s="231" t="str">
        <f t="shared" si="250"/>
        <v/>
      </c>
      <c r="BF846" s="232">
        <f t="shared" si="251"/>
        <v>0</v>
      </c>
      <c r="BG846" s="233">
        <f t="shared" si="252"/>
        <v>0</v>
      </c>
      <c r="BH846" s="234">
        <f t="shared" si="253"/>
        <v>0</v>
      </c>
      <c r="BI846" s="231" t="str">
        <f t="shared" si="254"/>
        <v/>
      </c>
      <c r="BJ846" s="232">
        <f t="shared" si="255"/>
        <v>0</v>
      </c>
      <c r="BK846" s="233">
        <f t="shared" si="256"/>
        <v>0</v>
      </c>
      <c r="BL846" s="234">
        <f t="shared" si="257"/>
        <v>0</v>
      </c>
      <c r="BM846" s="231" t="str">
        <f t="shared" si="258"/>
        <v/>
      </c>
      <c r="BN846" s="232">
        <f t="shared" si="259"/>
        <v>0</v>
      </c>
      <c r="BO846" s="233">
        <f t="shared" si="260"/>
        <v>0</v>
      </c>
      <c r="BP846" s="234">
        <f t="shared" si="261"/>
        <v>0</v>
      </c>
      <c r="BQ846" s="176">
        <f t="shared" si="262"/>
        <v>0</v>
      </c>
      <c r="BR846" s="177" t="str">
        <f>IF(BQ846=0,"",
IF(SUM($BQ$824:BQ846)=1,BS846,
IF($BQ$886&gt;SUM($BQ$824:BQ846),_xlfn.CONCAT(", ",BS846),
IF($BQ$886=SUM($BQ$824:BQ846),_xlfn.CONCAT(" y ",BS846)))))</f>
        <v/>
      </c>
      <c r="BS846" s="55">
        <v>22</v>
      </c>
    </row>
    <row r="847" spans="1:71" ht="15" customHeight="1">
      <c r="A847" s="25"/>
      <c r="B847" s="27"/>
      <c r="C847" s="55" t="s">
        <v>5043</v>
      </c>
      <c r="D847" s="817" t="str">
        <f>IF(CNGE_2026_M4_Secc1!D65="","",CNGE_2026_M4_Secc1!D65)</f>
        <v/>
      </c>
      <c r="E847" s="757"/>
      <c r="F847" s="757"/>
      <c r="G847" s="757"/>
      <c r="H847" s="757"/>
      <c r="I847" s="757"/>
      <c r="J847" s="757"/>
      <c r="K847" s="757"/>
      <c r="L847" s="757"/>
      <c r="M847" s="757"/>
      <c r="N847" s="758"/>
      <c r="O847" s="69" t="str">
        <f t="shared" si="236"/>
        <v/>
      </c>
      <c r="P847" s="69" t="str">
        <f t="shared" si="237"/>
        <v/>
      </c>
      <c r="Q847" s="69" t="str">
        <f t="shared" si="238"/>
        <v/>
      </c>
      <c r="R847" s="69" t="str">
        <f t="shared" si="239"/>
        <v/>
      </c>
      <c r="S847" s="439"/>
      <c r="T847" s="439"/>
      <c r="U847" s="439"/>
      <c r="V847" s="439"/>
      <c r="W847" s="439"/>
      <c r="X847" s="439"/>
      <c r="Y847" s="439"/>
      <c r="Z847" s="439"/>
      <c r="AA847" s="439"/>
      <c r="AB847" s="439"/>
      <c r="AC847" s="439"/>
      <c r="AD847" s="439"/>
      <c r="AF847">
        <f t="shared" si="263"/>
        <v>0</v>
      </c>
      <c r="AG847" s="176">
        <f t="shared" si="240"/>
        <v>0</v>
      </c>
      <c r="AH847" s="177" t="str">
        <f>IF(AG847=0,"",
IF(SUM($AG$824:AG847)=1,AI847,
IF($AG$886&gt;SUM($AG$824:AG847),_xlfn.CONCAT(", ",AI847),
IF($AG$886=SUM($AG$824:AG847),_xlfn.CONCAT(" y ",AI847)))))</f>
        <v/>
      </c>
      <c r="AI847" s="55">
        <v>23</v>
      </c>
      <c r="AJ847" s="27">
        <f t="shared" si="241"/>
        <v>0</v>
      </c>
      <c r="AK847" t="str">
        <f t="shared" si="242"/>
        <v/>
      </c>
      <c r="AL847">
        <f t="shared" si="243"/>
        <v>0</v>
      </c>
      <c r="AM847">
        <f t="shared" si="244"/>
        <v>0</v>
      </c>
      <c r="AN847">
        <f t="shared" si="245"/>
        <v>0</v>
      </c>
      <c r="AO847">
        <f t="shared" si="224"/>
        <v>0</v>
      </c>
      <c r="AP847">
        <f t="shared" si="225"/>
        <v>0</v>
      </c>
      <c r="AQ847">
        <f t="shared" si="226"/>
        <v>0</v>
      </c>
      <c r="AR847">
        <f t="shared" si="227"/>
        <v>0</v>
      </c>
      <c r="AS847">
        <f t="shared" si="228"/>
        <v>0</v>
      </c>
      <c r="AT847">
        <f t="shared" si="229"/>
        <v>0</v>
      </c>
      <c r="AU847">
        <f t="shared" si="230"/>
        <v>0</v>
      </c>
      <c r="AV847">
        <f t="shared" si="231"/>
        <v>0</v>
      </c>
      <c r="AW847">
        <f t="shared" si="232"/>
        <v>0</v>
      </c>
      <c r="AX847">
        <f t="shared" si="233"/>
        <v>0</v>
      </c>
      <c r="AY847">
        <f t="shared" si="234"/>
        <v>0</v>
      </c>
      <c r="AZ847">
        <f t="shared" si="235"/>
        <v>0</v>
      </c>
      <c r="BA847" s="231" t="str">
        <f t="shared" si="246"/>
        <v/>
      </c>
      <c r="BB847" s="232">
        <f t="shared" si="247"/>
        <v>0</v>
      </c>
      <c r="BC847" s="233">
        <f t="shared" si="248"/>
        <v>0</v>
      </c>
      <c r="BD847" s="234">
        <f t="shared" si="249"/>
        <v>0</v>
      </c>
      <c r="BE847" s="231" t="str">
        <f t="shared" si="250"/>
        <v/>
      </c>
      <c r="BF847" s="232">
        <f t="shared" si="251"/>
        <v>0</v>
      </c>
      <c r="BG847" s="233">
        <f t="shared" si="252"/>
        <v>0</v>
      </c>
      <c r="BH847" s="234">
        <f t="shared" si="253"/>
        <v>0</v>
      </c>
      <c r="BI847" s="231" t="str">
        <f t="shared" si="254"/>
        <v/>
      </c>
      <c r="BJ847" s="232">
        <f t="shared" si="255"/>
        <v>0</v>
      </c>
      <c r="BK847" s="233">
        <f t="shared" si="256"/>
        <v>0</v>
      </c>
      <c r="BL847" s="234">
        <f t="shared" si="257"/>
        <v>0</v>
      </c>
      <c r="BM847" s="231" t="str">
        <f t="shared" si="258"/>
        <v/>
      </c>
      <c r="BN847" s="232">
        <f t="shared" si="259"/>
        <v>0</v>
      </c>
      <c r="BO847" s="233">
        <f t="shared" si="260"/>
        <v>0</v>
      </c>
      <c r="BP847" s="234">
        <f t="shared" si="261"/>
        <v>0</v>
      </c>
      <c r="BQ847" s="176">
        <f t="shared" si="262"/>
        <v>0</v>
      </c>
      <c r="BR847" s="177" t="str">
        <f>IF(BQ847=0,"",
IF(SUM($BQ$824:BQ847)=1,BS847,
IF($BQ$886&gt;SUM($BQ$824:BQ847),_xlfn.CONCAT(", ",BS847),
IF($BQ$886=SUM($BQ$824:BQ847),_xlfn.CONCAT(" y ",BS847)))))</f>
        <v/>
      </c>
      <c r="BS847" s="55">
        <v>23</v>
      </c>
    </row>
    <row r="848" spans="1:71" ht="15" customHeight="1">
      <c r="A848" s="25"/>
      <c r="B848" s="27"/>
      <c r="C848" s="55" t="s">
        <v>5044</v>
      </c>
      <c r="D848" s="817" t="str">
        <f>IF(CNGE_2026_M4_Secc1!D66="","",CNGE_2026_M4_Secc1!D66)</f>
        <v/>
      </c>
      <c r="E848" s="757"/>
      <c r="F848" s="757"/>
      <c r="G848" s="757"/>
      <c r="H848" s="757"/>
      <c r="I848" s="757"/>
      <c r="J848" s="757"/>
      <c r="K848" s="757"/>
      <c r="L848" s="757"/>
      <c r="M848" s="757"/>
      <c r="N848" s="758"/>
      <c r="O848" s="69" t="str">
        <f t="shared" si="236"/>
        <v/>
      </c>
      <c r="P848" s="69" t="str">
        <f t="shared" si="237"/>
        <v/>
      </c>
      <c r="Q848" s="69" t="str">
        <f t="shared" si="238"/>
        <v/>
      </c>
      <c r="R848" s="69" t="str">
        <f t="shared" si="239"/>
        <v/>
      </c>
      <c r="S848" s="439"/>
      <c r="T848" s="439"/>
      <c r="U848" s="439"/>
      <c r="V848" s="439"/>
      <c r="W848" s="439"/>
      <c r="X848" s="439"/>
      <c r="Y848" s="439"/>
      <c r="Z848" s="439"/>
      <c r="AA848" s="439"/>
      <c r="AB848" s="439"/>
      <c r="AC848" s="439"/>
      <c r="AD848" s="439"/>
      <c r="AF848">
        <f t="shared" si="263"/>
        <v>0</v>
      </c>
      <c r="AG848" s="176">
        <f t="shared" si="240"/>
        <v>0</v>
      </c>
      <c r="AH848" s="177" t="str">
        <f>IF(AG848=0,"",
IF(SUM($AG$824:AG848)=1,AI848,
IF($AG$886&gt;SUM($AG$824:AG848),_xlfn.CONCAT(", ",AI848),
IF($AG$886=SUM($AG$824:AG848),_xlfn.CONCAT(" y ",AI848)))))</f>
        <v/>
      </c>
      <c r="AI848" s="55">
        <v>24</v>
      </c>
      <c r="AJ848" s="27">
        <f t="shared" si="241"/>
        <v>0</v>
      </c>
      <c r="AK848" t="str">
        <f t="shared" si="242"/>
        <v/>
      </c>
      <c r="AL848">
        <f t="shared" si="243"/>
        <v>0</v>
      </c>
      <c r="AM848">
        <f t="shared" si="244"/>
        <v>0</v>
      </c>
      <c r="AN848">
        <f t="shared" si="245"/>
        <v>0</v>
      </c>
      <c r="AO848">
        <f t="shared" si="224"/>
        <v>0</v>
      </c>
      <c r="AP848">
        <f t="shared" si="225"/>
        <v>0</v>
      </c>
      <c r="AQ848">
        <f t="shared" si="226"/>
        <v>0</v>
      </c>
      <c r="AR848">
        <f t="shared" si="227"/>
        <v>0</v>
      </c>
      <c r="AS848">
        <f t="shared" si="228"/>
        <v>0</v>
      </c>
      <c r="AT848">
        <f t="shared" si="229"/>
        <v>0</v>
      </c>
      <c r="AU848">
        <f t="shared" si="230"/>
        <v>0</v>
      </c>
      <c r="AV848">
        <f t="shared" si="231"/>
        <v>0</v>
      </c>
      <c r="AW848">
        <f t="shared" si="232"/>
        <v>0</v>
      </c>
      <c r="AX848">
        <f t="shared" si="233"/>
        <v>0</v>
      </c>
      <c r="AY848">
        <f t="shared" si="234"/>
        <v>0</v>
      </c>
      <c r="AZ848">
        <f t="shared" si="235"/>
        <v>0</v>
      </c>
      <c r="BA848" s="231" t="str">
        <f t="shared" si="246"/>
        <v/>
      </c>
      <c r="BB848" s="232">
        <f t="shared" si="247"/>
        <v>0</v>
      </c>
      <c r="BC848" s="233">
        <f t="shared" si="248"/>
        <v>0</v>
      </c>
      <c r="BD848" s="234">
        <f t="shared" si="249"/>
        <v>0</v>
      </c>
      <c r="BE848" s="231" t="str">
        <f t="shared" si="250"/>
        <v/>
      </c>
      <c r="BF848" s="232">
        <f t="shared" si="251"/>
        <v>0</v>
      </c>
      <c r="BG848" s="233">
        <f t="shared" si="252"/>
        <v>0</v>
      </c>
      <c r="BH848" s="234">
        <f t="shared" si="253"/>
        <v>0</v>
      </c>
      <c r="BI848" s="231" t="str">
        <f t="shared" si="254"/>
        <v/>
      </c>
      <c r="BJ848" s="232">
        <f t="shared" si="255"/>
        <v>0</v>
      </c>
      <c r="BK848" s="233">
        <f t="shared" si="256"/>
        <v>0</v>
      </c>
      <c r="BL848" s="234">
        <f t="shared" si="257"/>
        <v>0</v>
      </c>
      <c r="BM848" s="231" t="str">
        <f t="shared" si="258"/>
        <v/>
      </c>
      <c r="BN848" s="232">
        <f t="shared" si="259"/>
        <v>0</v>
      </c>
      <c r="BO848" s="233">
        <f t="shared" si="260"/>
        <v>0</v>
      </c>
      <c r="BP848" s="234">
        <f t="shared" si="261"/>
        <v>0</v>
      </c>
      <c r="BQ848" s="176">
        <f t="shared" si="262"/>
        <v>0</v>
      </c>
      <c r="BR848" s="177" t="str">
        <f>IF(BQ848=0,"",
IF(SUM($BQ$824:BQ848)=1,BS848,
IF($BQ$886&gt;SUM($BQ$824:BQ848),_xlfn.CONCAT(", ",BS848),
IF($BQ$886=SUM($BQ$824:BQ848),_xlfn.CONCAT(" y ",BS848)))))</f>
        <v/>
      </c>
      <c r="BS848" s="55">
        <v>24</v>
      </c>
    </row>
    <row r="849" spans="1:71" ht="15" customHeight="1">
      <c r="A849" s="25"/>
      <c r="B849" s="27"/>
      <c r="C849" s="55" t="s">
        <v>5045</v>
      </c>
      <c r="D849" s="817" t="str">
        <f>IF(CNGE_2026_M4_Secc1!D67="","",CNGE_2026_M4_Secc1!D67)</f>
        <v/>
      </c>
      <c r="E849" s="757"/>
      <c r="F849" s="757"/>
      <c r="G849" s="757"/>
      <c r="H849" s="757"/>
      <c r="I849" s="757"/>
      <c r="J849" s="757"/>
      <c r="K849" s="757"/>
      <c r="L849" s="757"/>
      <c r="M849" s="757"/>
      <c r="N849" s="758"/>
      <c r="O849" s="69" t="str">
        <f t="shared" si="236"/>
        <v/>
      </c>
      <c r="P849" s="69" t="str">
        <f t="shared" si="237"/>
        <v/>
      </c>
      <c r="Q849" s="69" t="str">
        <f t="shared" si="238"/>
        <v/>
      </c>
      <c r="R849" s="69" t="str">
        <f t="shared" si="239"/>
        <v/>
      </c>
      <c r="S849" s="439"/>
      <c r="T849" s="439"/>
      <c r="U849" s="439"/>
      <c r="V849" s="439"/>
      <c r="W849" s="439"/>
      <c r="X849" s="439"/>
      <c r="Y849" s="439"/>
      <c r="Z849" s="439"/>
      <c r="AA849" s="439"/>
      <c r="AB849" s="439"/>
      <c r="AC849" s="439"/>
      <c r="AD849" s="439"/>
      <c r="AF849">
        <f t="shared" si="263"/>
        <v>0</v>
      </c>
      <c r="AG849" s="176">
        <f t="shared" si="240"/>
        <v>0</v>
      </c>
      <c r="AH849" s="177" t="str">
        <f>IF(AG849=0,"",
IF(SUM($AG$824:AG849)=1,AI849,
IF($AG$886&gt;SUM($AG$824:AG849),_xlfn.CONCAT(", ",AI849),
IF($AG$886=SUM($AG$824:AG849),_xlfn.CONCAT(" y ",AI849)))))</f>
        <v/>
      </c>
      <c r="AI849" s="55">
        <v>25</v>
      </c>
      <c r="AJ849" s="27">
        <f t="shared" si="241"/>
        <v>0</v>
      </c>
      <c r="AK849" t="str">
        <f t="shared" si="242"/>
        <v/>
      </c>
      <c r="AL849">
        <f t="shared" si="243"/>
        <v>0</v>
      </c>
      <c r="AM849">
        <f t="shared" si="244"/>
        <v>0</v>
      </c>
      <c r="AN849">
        <f t="shared" si="245"/>
        <v>0</v>
      </c>
      <c r="AO849">
        <f t="shared" si="224"/>
        <v>0</v>
      </c>
      <c r="AP849">
        <f t="shared" si="225"/>
        <v>0</v>
      </c>
      <c r="AQ849">
        <f t="shared" si="226"/>
        <v>0</v>
      </c>
      <c r="AR849">
        <f t="shared" si="227"/>
        <v>0</v>
      </c>
      <c r="AS849">
        <f t="shared" si="228"/>
        <v>0</v>
      </c>
      <c r="AT849">
        <f t="shared" si="229"/>
        <v>0</v>
      </c>
      <c r="AU849">
        <f t="shared" si="230"/>
        <v>0</v>
      </c>
      <c r="AV849">
        <f t="shared" si="231"/>
        <v>0</v>
      </c>
      <c r="AW849">
        <f t="shared" si="232"/>
        <v>0</v>
      </c>
      <c r="AX849">
        <f t="shared" si="233"/>
        <v>0</v>
      </c>
      <c r="AY849">
        <f t="shared" si="234"/>
        <v>0</v>
      </c>
      <c r="AZ849">
        <f t="shared" si="235"/>
        <v>0</v>
      </c>
      <c r="BA849" s="231" t="str">
        <f t="shared" si="246"/>
        <v/>
      </c>
      <c r="BB849" s="232">
        <f t="shared" si="247"/>
        <v>0</v>
      </c>
      <c r="BC849" s="233">
        <f t="shared" si="248"/>
        <v>0</v>
      </c>
      <c r="BD849" s="234">
        <f t="shared" si="249"/>
        <v>0</v>
      </c>
      <c r="BE849" s="231" t="str">
        <f t="shared" si="250"/>
        <v/>
      </c>
      <c r="BF849" s="232">
        <f t="shared" si="251"/>
        <v>0</v>
      </c>
      <c r="BG849" s="233">
        <f t="shared" si="252"/>
        <v>0</v>
      </c>
      <c r="BH849" s="234">
        <f t="shared" si="253"/>
        <v>0</v>
      </c>
      <c r="BI849" s="231" t="str">
        <f t="shared" si="254"/>
        <v/>
      </c>
      <c r="BJ849" s="232">
        <f t="shared" si="255"/>
        <v>0</v>
      </c>
      <c r="BK849" s="233">
        <f t="shared" si="256"/>
        <v>0</v>
      </c>
      <c r="BL849" s="234">
        <f t="shared" si="257"/>
        <v>0</v>
      </c>
      <c r="BM849" s="231" t="str">
        <f t="shared" si="258"/>
        <v/>
      </c>
      <c r="BN849" s="232">
        <f t="shared" si="259"/>
        <v>0</v>
      </c>
      <c r="BO849" s="233">
        <f t="shared" si="260"/>
        <v>0</v>
      </c>
      <c r="BP849" s="234">
        <f t="shared" si="261"/>
        <v>0</v>
      </c>
      <c r="BQ849" s="176">
        <f t="shared" si="262"/>
        <v>0</v>
      </c>
      <c r="BR849" s="177" t="str">
        <f>IF(BQ849=0,"",
IF(SUM($BQ$824:BQ849)=1,BS849,
IF($BQ$886&gt;SUM($BQ$824:BQ849),_xlfn.CONCAT(", ",BS849),
IF($BQ$886=SUM($BQ$824:BQ849),_xlfn.CONCAT(" y ",BS849)))))</f>
        <v/>
      </c>
      <c r="BS849" s="55">
        <v>25</v>
      </c>
    </row>
    <row r="850" spans="1:71" ht="15" customHeight="1">
      <c r="A850" s="25"/>
      <c r="B850" s="27"/>
      <c r="C850" s="55" t="s">
        <v>5046</v>
      </c>
      <c r="D850" s="817" t="str">
        <f>IF(CNGE_2026_M4_Secc1!D68="","",CNGE_2026_M4_Secc1!D68)</f>
        <v/>
      </c>
      <c r="E850" s="757"/>
      <c r="F850" s="757"/>
      <c r="G850" s="757"/>
      <c r="H850" s="757"/>
      <c r="I850" s="757"/>
      <c r="J850" s="757"/>
      <c r="K850" s="757"/>
      <c r="L850" s="757"/>
      <c r="M850" s="757"/>
      <c r="N850" s="758"/>
      <c r="O850" s="69" t="str">
        <f t="shared" si="236"/>
        <v/>
      </c>
      <c r="P850" s="69" t="str">
        <f t="shared" si="237"/>
        <v/>
      </c>
      <c r="Q850" s="69" t="str">
        <f t="shared" si="238"/>
        <v/>
      </c>
      <c r="R850" s="69" t="str">
        <f t="shared" si="239"/>
        <v/>
      </c>
      <c r="S850" s="439"/>
      <c r="T850" s="439"/>
      <c r="U850" s="439"/>
      <c r="V850" s="439"/>
      <c r="W850" s="439"/>
      <c r="X850" s="439"/>
      <c r="Y850" s="439"/>
      <c r="Z850" s="439"/>
      <c r="AA850" s="439"/>
      <c r="AB850" s="439"/>
      <c r="AC850" s="439"/>
      <c r="AD850" s="439"/>
      <c r="AF850">
        <f t="shared" si="263"/>
        <v>0</v>
      </c>
      <c r="AG850" s="176">
        <f t="shared" si="240"/>
        <v>0</v>
      </c>
      <c r="AH850" s="177" t="str">
        <f>IF(AG850=0,"",
IF(SUM($AG$824:AG850)=1,AI850,
IF($AG$886&gt;SUM($AG$824:AG850),_xlfn.CONCAT(", ",AI850),
IF($AG$886=SUM($AG$824:AG850),_xlfn.CONCAT(" y ",AI850)))))</f>
        <v/>
      </c>
      <c r="AI850" s="55">
        <v>26</v>
      </c>
      <c r="AJ850" s="27">
        <f t="shared" si="241"/>
        <v>0</v>
      </c>
      <c r="AK850" t="str">
        <f t="shared" si="242"/>
        <v/>
      </c>
      <c r="AL850">
        <f t="shared" si="243"/>
        <v>0</v>
      </c>
      <c r="AM850">
        <f t="shared" si="244"/>
        <v>0</v>
      </c>
      <c r="AN850">
        <f t="shared" si="245"/>
        <v>0</v>
      </c>
      <c r="AO850">
        <f t="shared" si="224"/>
        <v>0</v>
      </c>
      <c r="AP850">
        <f t="shared" si="225"/>
        <v>0</v>
      </c>
      <c r="AQ850">
        <f t="shared" si="226"/>
        <v>0</v>
      </c>
      <c r="AR850">
        <f t="shared" si="227"/>
        <v>0</v>
      </c>
      <c r="AS850">
        <f t="shared" si="228"/>
        <v>0</v>
      </c>
      <c r="AT850">
        <f t="shared" si="229"/>
        <v>0</v>
      </c>
      <c r="AU850">
        <f t="shared" si="230"/>
        <v>0</v>
      </c>
      <c r="AV850">
        <f t="shared" si="231"/>
        <v>0</v>
      </c>
      <c r="AW850">
        <f t="shared" si="232"/>
        <v>0</v>
      </c>
      <c r="AX850">
        <f t="shared" si="233"/>
        <v>0</v>
      </c>
      <c r="AY850">
        <f t="shared" si="234"/>
        <v>0</v>
      </c>
      <c r="AZ850">
        <f t="shared" si="235"/>
        <v>0</v>
      </c>
      <c r="BA850" s="231" t="str">
        <f t="shared" si="246"/>
        <v/>
      </c>
      <c r="BB850" s="232">
        <f t="shared" si="247"/>
        <v>0</v>
      </c>
      <c r="BC850" s="233">
        <f t="shared" si="248"/>
        <v>0</v>
      </c>
      <c r="BD850" s="234">
        <f t="shared" si="249"/>
        <v>0</v>
      </c>
      <c r="BE850" s="231" t="str">
        <f t="shared" si="250"/>
        <v/>
      </c>
      <c r="BF850" s="232">
        <f t="shared" si="251"/>
        <v>0</v>
      </c>
      <c r="BG850" s="233">
        <f t="shared" si="252"/>
        <v>0</v>
      </c>
      <c r="BH850" s="234">
        <f t="shared" si="253"/>
        <v>0</v>
      </c>
      <c r="BI850" s="231" t="str">
        <f t="shared" si="254"/>
        <v/>
      </c>
      <c r="BJ850" s="232">
        <f t="shared" si="255"/>
        <v>0</v>
      </c>
      <c r="BK850" s="233">
        <f t="shared" si="256"/>
        <v>0</v>
      </c>
      <c r="BL850" s="234">
        <f t="shared" si="257"/>
        <v>0</v>
      </c>
      <c r="BM850" s="231" t="str">
        <f t="shared" si="258"/>
        <v/>
      </c>
      <c r="BN850" s="232">
        <f t="shared" si="259"/>
        <v>0</v>
      </c>
      <c r="BO850" s="233">
        <f t="shared" si="260"/>
        <v>0</v>
      </c>
      <c r="BP850" s="234">
        <f t="shared" si="261"/>
        <v>0</v>
      </c>
      <c r="BQ850" s="176">
        <f t="shared" si="262"/>
        <v>0</v>
      </c>
      <c r="BR850" s="177" t="str">
        <f>IF(BQ850=0,"",
IF(SUM($BQ$824:BQ850)=1,BS850,
IF($BQ$886&gt;SUM($BQ$824:BQ850),_xlfn.CONCAT(", ",BS850),
IF($BQ$886=SUM($BQ$824:BQ850),_xlfn.CONCAT(" y ",BS850)))))</f>
        <v/>
      </c>
      <c r="BS850" s="55">
        <v>26</v>
      </c>
    </row>
    <row r="851" spans="1:71" ht="15" customHeight="1">
      <c r="A851" s="25"/>
      <c r="B851" s="27"/>
      <c r="C851" s="55" t="s">
        <v>5047</v>
      </c>
      <c r="D851" s="817" t="str">
        <f>IF(CNGE_2026_M4_Secc1!D69="","",CNGE_2026_M4_Secc1!D69)</f>
        <v/>
      </c>
      <c r="E851" s="757"/>
      <c r="F851" s="757"/>
      <c r="G851" s="757"/>
      <c r="H851" s="757"/>
      <c r="I851" s="757"/>
      <c r="J851" s="757"/>
      <c r="K851" s="757"/>
      <c r="L851" s="757"/>
      <c r="M851" s="757"/>
      <c r="N851" s="758"/>
      <c r="O851" s="69" t="str">
        <f t="shared" si="236"/>
        <v/>
      </c>
      <c r="P851" s="69" t="str">
        <f t="shared" si="237"/>
        <v/>
      </c>
      <c r="Q851" s="69" t="str">
        <f t="shared" si="238"/>
        <v/>
      </c>
      <c r="R851" s="69" t="str">
        <f t="shared" si="239"/>
        <v/>
      </c>
      <c r="S851" s="439"/>
      <c r="T851" s="439"/>
      <c r="U851" s="439"/>
      <c r="V851" s="439"/>
      <c r="W851" s="439"/>
      <c r="X851" s="439"/>
      <c r="Y851" s="439"/>
      <c r="Z851" s="439"/>
      <c r="AA851" s="439"/>
      <c r="AB851" s="439"/>
      <c r="AC851" s="439"/>
      <c r="AD851" s="439"/>
      <c r="AF851">
        <f t="shared" si="263"/>
        <v>0</v>
      </c>
      <c r="AG851" s="176">
        <f t="shared" si="240"/>
        <v>0</v>
      </c>
      <c r="AH851" s="177" t="str">
        <f>IF(AG851=0,"",
IF(SUM($AG$824:AG851)=1,AI851,
IF($AG$886&gt;SUM($AG$824:AG851),_xlfn.CONCAT(", ",AI851),
IF($AG$886=SUM($AG$824:AG851),_xlfn.CONCAT(" y ",AI851)))))</f>
        <v/>
      </c>
      <c r="AI851" s="55">
        <v>27</v>
      </c>
      <c r="AJ851" s="27">
        <f t="shared" si="241"/>
        <v>0</v>
      </c>
      <c r="AK851" t="str">
        <f t="shared" si="242"/>
        <v/>
      </c>
      <c r="AL851">
        <f t="shared" si="243"/>
        <v>0</v>
      </c>
      <c r="AM851">
        <f t="shared" si="244"/>
        <v>0</v>
      </c>
      <c r="AN851">
        <f t="shared" si="245"/>
        <v>0</v>
      </c>
      <c r="AO851">
        <f t="shared" si="224"/>
        <v>0</v>
      </c>
      <c r="AP851">
        <f t="shared" si="225"/>
        <v>0</v>
      </c>
      <c r="AQ851">
        <f t="shared" si="226"/>
        <v>0</v>
      </c>
      <c r="AR851">
        <f t="shared" si="227"/>
        <v>0</v>
      </c>
      <c r="AS851">
        <f t="shared" si="228"/>
        <v>0</v>
      </c>
      <c r="AT851">
        <f t="shared" si="229"/>
        <v>0</v>
      </c>
      <c r="AU851">
        <f t="shared" si="230"/>
        <v>0</v>
      </c>
      <c r="AV851">
        <f t="shared" si="231"/>
        <v>0</v>
      </c>
      <c r="AW851">
        <f t="shared" si="232"/>
        <v>0</v>
      </c>
      <c r="AX851">
        <f t="shared" si="233"/>
        <v>0</v>
      </c>
      <c r="AY851">
        <f t="shared" si="234"/>
        <v>0</v>
      </c>
      <c r="AZ851">
        <f t="shared" si="235"/>
        <v>0</v>
      </c>
      <c r="BA851" s="231" t="str">
        <f t="shared" si="246"/>
        <v/>
      </c>
      <c r="BB851" s="232">
        <f t="shared" si="247"/>
        <v>0</v>
      </c>
      <c r="BC851" s="233">
        <f t="shared" si="248"/>
        <v>0</v>
      </c>
      <c r="BD851" s="234">
        <f t="shared" si="249"/>
        <v>0</v>
      </c>
      <c r="BE851" s="231" t="str">
        <f t="shared" si="250"/>
        <v/>
      </c>
      <c r="BF851" s="232">
        <f t="shared" si="251"/>
        <v>0</v>
      </c>
      <c r="BG851" s="233">
        <f t="shared" si="252"/>
        <v>0</v>
      </c>
      <c r="BH851" s="234">
        <f t="shared" si="253"/>
        <v>0</v>
      </c>
      <c r="BI851" s="231" t="str">
        <f t="shared" si="254"/>
        <v/>
      </c>
      <c r="BJ851" s="232">
        <f t="shared" si="255"/>
        <v>0</v>
      </c>
      <c r="BK851" s="233">
        <f t="shared" si="256"/>
        <v>0</v>
      </c>
      <c r="BL851" s="234">
        <f t="shared" si="257"/>
        <v>0</v>
      </c>
      <c r="BM851" s="231" t="str">
        <f t="shared" si="258"/>
        <v/>
      </c>
      <c r="BN851" s="232">
        <f t="shared" si="259"/>
        <v>0</v>
      </c>
      <c r="BO851" s="233">
        <f t="shared" si="260"/>
        <v>0</v>
      </c>
      <c r="BP851" s="234">
        <f t="shared" si="261"/>
        <v>0</v>
      </c>
      <c r="BQ851" s="176">
        <f t="shared" si="262"/>
        <v>0</v>
      </c>
      <c r="BR851" s="177" t="str">
        <f>IF(BQ851=0,"",
IF(SUM($BQ$824:BQ851)=1,BS851,
IF($BQ$886&gt;SUM($BQ$824:BQ851),_xlfn.CONCAT(", ",BS851),
IF($BQ$886=SUM($BQ$824:BQ851),_xlfn.CONCAT(" y ",BS851)))))</f>
        <v/>
      </c>
      <c r="BS851" s="55">
        <v>27</v>
      </c>
    </row>
    <row r="852" spans="1:71" ht="15" customHeight="1">
      <c r="A852" s="25"/>
      <c r="B852" s="27"/>
      <c r="C852" s="55" t="s">
        <v>5048</v>
      </c>
      <c r="D852" s="817" t="str">
        <f>IF(CNGE_2026_M4_Secc1!D70="","",CNGE_2026_M4_Secc1!D70)</f>
        <v/>
      </c>
      <c r="E852" s="757"/>
      <c r="F852" s="757"/>
      <c r="G852" s="757"/>
      <c r="H852" s="757"/>
      <c r="I852" s="757"/>
      <c r="J852" s="757"/>
      <c r="K852" s="757"/>
      <c r="L852" s="757"/>
      <c r="M852" s="757"/>
      <c r="N852" s="758"/>
      <c r="O852" s="69" t="str">
        <f t="shared" si="236"/>
        <v/>
      </c>
      <c r="P852" s="69" t="str">
        <f t="shared" si="237"/>
        <v/>
      </c>
      <c r="Q852" s="69" t="str">
        <f t="shared" si="238"/>
        <v/>
      </c>
      <c r="R852" s="69" t="str">
        <f t="shared" si="239"/>
        <v/>
      </c>
      <c r="S852" s="439"/>
      <c r="T852" s="439"/>
      <c r="U852" s="439"/>
      <c r="V852" s="439"/>
      <c r="W852" s="439"/>
      <c r="X852" s="439"/>
      <c r="Y852" s="439"/>
      <c r="Z852" s="439"/>
      <c r="AA852" s="439"/>
      <c r="AB852" s="439"/>
      <c r="AC852" s="439"/>
      <c r="AD852" s="439"/>
      <c r="AF852">
        <f t="shared" si="263"/>
        <v>0</v>
      </c>
      <c r="AG852" s="176">
        <f t="shared" si="240"/>
        <v>0</v>
      </c>
      <c r="AH852" s="177" t="str">
        <f>IF(AG852=0,"",
IF(SUM($AG$824:AG852)=1,AI852,
IF($AG$886&gt;SUM($AG$824:AG852),_xlfn.CONCAT(", ",AI852),
IF($AG$886=SUM($AG$824:AG852),_xlfn.CONCAT(" y ",AI852)))))</f>
        <v/>
      </c>
      <c r="AI852" s="55">
        <v>28</v>
      </c>
      <c r="AJ852" s="27">
        <f t="shared" si="241"/>
        <v>0</v>
      </c>
      <c r="AK852" t="str">
        <f t="shared" si="242"/>
        <v/>
      </c>
      <c r="AL852">
        <f t="shared" si="243"/>
        <v>0</v>
      </c>
      <c r="AM852">
        <f t="shared" si="244"/>
        <v>0</v>
      </c>
      <c r="AN852">
        <f t="shared" si="245"/>
        <v>0</v>
      </c>
      <c r="AO852">
        <f t="shared" si="224"/>
        <v>0</v>
      </c>
      <c r="AP852">
        <f t="shared" si="225"/>
        <v>0</v>
      </c>
      <c r="AQ852">
        <f t="shared" si="226"/>
        <v>0</v>
      </c>
      <c r="AR852">
        <f t="shared" si="227"/>
        <v>0</v>
      </c>
      <c r="AS852">
        <f t="shared" si="228"/>
        <v>0</v>
      </c>
      <c r="AT852">
        <f t="shared" si="229"/>
        <v>0</v>
      </c>
      <c r="AU852">
        <f t="shared" si="230"/>
        <v>0</v>
      </c>
      <c r="AV852">
        <f t="shared" si="231"/>
        <v>0</v>
      </c>
      <c r="AW852">
        <f t="shared" si="232"/>
        <v>0</v>
      </c>
      <c r="AX852">
        <f t="shared" si="233"/>
        <v>0</v>
      </c>
      <c r="AY852">
        <f t="shared" si="234"/>
        <v>0</v>
      </c>
      <c r="AZ852">
        <f t="shared" si="235"/>
        <v>0</v>
      </c>
      <c r="BA852" s="231" t="str">
        <f t="shared" si="246"/>
        <v/>
      </c>
      <c r="BB852" s="232">
        <f t="shared" si="247"/>
        <v>0</v>
      </c>
      <c r="BC852" s="233">
        <f t="shared" si="248"/>
        <v>0</v>
      </c>
      <c r="BD852" s="234">
        <f t="shared" si="249"/>
        <v>0</v>
      </c>
      <c r="BE852" s="231" t="str">
        <f t="shared" si="250"/>
        <v/>
      </c>
      <c r="BF852" s="232">
        <f t="shared" si="251"/>
        <v>0</v>
      </c>
      <c r="BG852" s="233">
        <f t="shared" si="252"/>
        <v>0</v>
      </c>
      <c r="BH852" s="234">
        <f t="shared" si="253"/>
        <v>0</v>
      </c>
      <c r="BI852" s="231" t="str">
        <f t="shared" si="254"/>
        <v/>
      </c>
      <c r="BJ852" s="232">
        <f t="shared" si="255"/>
        <v>0</v>
      </c>
      <c r="BK852" s="233">
        <f t="shared" si="256"/>
        <v>0</v>
      </c>
      <c r="BL852" s="234">
        <f t="shared" si="257"/>
        <v>0</v>
      </c>
      <c r="BM852" s="231" t="str">
        <f t="shared" si="258"/>
        <v/>
      </c>
      <c r="BN852" s="232">
        <f t="shared" si="259"/>
        <v>0</v>
      </c>
      <c r="BO852" s="233">
        <f t="shared" si="260"/>
        <v>0</v>
      </c>
      <c r="BP852" s="234">
        <f t="shared" si="261"/>
        <v>0</v>
      </c>
      <c r="BQ852" s="176">
        <f t="shared" si="262"/>
        <v>0</v>
      </c>
      <c r="BR852" s="177" t="str">
        <f>IF(BQ852=0,"",
IF(SUM($BQ$824:BQ852)=1,BS852,
IF($BQ$886&gt;SUM($BQ$824:BQ852),_xlfn.CONCAT(", ",BS852),
IF($BQ$886=SUM($BQ$824:BQ852),_xlfn.CONCAT(" y ",BS852)))))</f>
        <v/>
      </c>
      <c r="BS852" s="55">
        <v>28</v>
      </c>
    </row>
    <row r="853" spans="1:71" ht="15" customHeight="1">
      <c r="A853" s="25"/>
      <c r="B853" s="27"/>
      <c r="C853" s="55" t="s">
        <v>5049</v>
      </c>
      <c r="D853" s="817" t="str">
        <f>IF(CNGE_2026_M4_Secc1!D71="","",CNGE_2026_M4_Secc1!D71)</f>
        <v/>
      </c>
      <c r="E853" s="757"/>
      <c r="F853" s="757"/>
      <c r="G853" s="757"/>
      <c r="H853" s="757"/>
      <c r="I853" s="757"/>
      <c r="J853" s="757"/>
      <c r="K853" s="757"/>
      <c r="L853" s="757"/>
      <c r="M853" s="757"/>
      <c r="N853" s="758"/>
      <c r="O853" s="69" t="str">
        <f t="shared" si="236"/>
        <v/>
      </c>
      <c r="P853" s="69" t="str">
        <f t="shared" si="237"/>
        <v/>
      </c>
      <c r="Q853" s="69" t="str">
        <f t="shared" si="238"/>
        <v/>
      </c>
      <c r="R853" s="69" t="str">
        <f t="shared" si="239"/>
        <v/>
      </c>
      <c r="S853" s="439"/>
      <c r="T853" s="439"/>
      <c r="U853" s="439"/>
      <c r="V853" s="439"/>
      <c r="W853" s="439"/>
      <c r="X853" s="439"/>
      <c r="Y853" s="439"/>
      <c r="Z853" s="439"/>
      <c r="AA853" s="439"/>
      <c r="AB853" s="439"/>
      <c r="AC853" s="439"/>
      <c r="AD853" s="439"/>
      <c r="AF853">
        <f t="shared" si="263"/>
        <v>0</v>
      </c>
      <c r="AG853" s="176">
        <f t="shared" si="240"/>
        <v>0</v>
      </c>
      <c r="AH853" s="177" t="str">
        <f>IF(AG853=0,"",
IF(SUM($AG$824:AG853)=1,AI853,
IF($AG$886&gt;SUM($AG$824:AG853),_xlfn.CONCAT(", ",AI853),
IF($AG$886=SUM($AG$824:AG853),_xlfn.CONCAT(" y ",AI853)))))</f>
        <v/>
      </c>
      <c r="AI853" s="55">
        <v>29</v>
      </c>
      <c r="AJ853" s="27">
        <f t="shared" si="241"/>
        <v>0</v>
      </c>
      <c r="AK853" t="str">
        <f t="shared" si="242"/>
        <v/>
      </c>
      <c r="AL853">
        <f t="shared" si="243"/>
        <v>0</v>
      </c>
      <c r="AM853">
        <f t="shared" si="244"/>
        <v>0</v>
      </c>
      <c r="AN853">
        <f t="shared" si="245"/>
        <v>0</v>
      </c>
      <c r="AO853">
        <f t="shared" si="224"/>
        <v>0</v>
      </c>
      <c r="AP853">
        <f t="shared" si="225"/>
        <v>0</v>
      </c>
      <c r="AQ853">
        <f t="shared" si="226"/>
        <v>0</v>
      </c>
      <c r="AR853">
        <f t="shared" si="227"/>
        <v>0</v>
      </c>
      <c r="AS853">
        <f t="shared" si="228"/>
        <v>0</v>
      </c>
      <c r="AT853">
        <f t="shared" si="229"/>
        <v>0</v>
      </c>
      <c r="AU853">
        <f t="shared" si="230"/>
        <v>0</v>
      </c>
      <c r="AV853">
        <f t="shared" si="231"/>
        <v>0</v>
      </c>
      <c r="AW853">
        <f t="shared" si="232"/>
        <v>0</v>
      </c>
      <c r="AX853">
        <f t="shared" si="233"/>
        <v>0</v>
      </c>
      <c r="AY853">
        <f t="shared" si="234"/>
        <v>0</v>
      </c>
      <c r="AZ853">
        <f t="shared" si="235"/>
        <v>0</v>
      </c>
      <c r="BA853" s="231" t="str">
        <f t="shared" si="246"/>
        <v/>
      </c>
      <c r="BB853" s="232">
        <f t="shared" si="247"/>
        <v>0</v>
      </c>
      <c r="BC853" s="233">
        <f t="shared" si="248"/>
        <v>0</v>
      </c>
      <c r="BD853" s="234">
        <f t="shared" si="249"/>
        <v>0</v>
      </c>
      <c r="BE853" s="231" t="str">
        <f t="shared" si="250"/>
        <v/>
      </c>
      <c r="BF853" s="232">
        <f t="shared" si="251"/>
        <v>0</v>
      </c>
      <c r="BG853" s="233">
        <f t="shared" si="252"/>
        <v>0</v>
      </c>
      <c r="BH853" s="234">
        <f t="shared" si="253"/>
        <v>0</v>
      </c>
      <c r="BI853" s="231" t="str">
        <f t="shared" si="254"/>
        <v/>
      </c>
      <c r="BJ853" s="232">
        <f t="shared" si="255"/>
        <v>0</v>
      </c>
      <c r="BK853" s="233">
        <f t="shared" si="256"/>
        <v>0</v>
      </c>
      <c r="BL853" s="234">
        <f t="shared" si="257"/>
        <v>0</v>
      </c>
      <c r="BM853" s="231" t="str">
        <f t="shared" si="258"/>
        <v/>
      </c>
      <c r="BN853" s="232">
        <f t="shared" si="259"/>
        <v>0</v>
      </c>
      <c r="BO853" s="233">
        <f t="shared" si="260"/>
        <v>0</v>
      </c>
      <c r="BP853" s="234">
        <f t="shared" si="261"/>
        <v>0</v>
      </c>
      <c r="BQ853" s="176">
        <f t="shared" si="262"/>
        <v>0</v>
      </c>
      <c r="BR853" s="177" t="str">
        <f>IF(BQ853=0,"",
IF(SUM($BQ$824:BQ853)=1,BS853,
IF($BQ$886&gt;SUM($BQ$824:BQ853),_xlfn.CONCAT(", ",BS853),
IF($BQ$886=SUM($BQ$824:BQ853),_xlfn.CONCAT(" y ",BS853)))))</f>
        <v/>
      </c>
      <c r="BS853" s="55">
        <v>29</v>
      </c>
    </row>
    <row r="854" spans="1:71" ht="15" customHeight="1">
      <c r="A854" s="25"/>
      <c r="B854" s="27"/>
      <c r="C854" s="55" t="s">
        <v>5050</v>
      </c>
      <c r="D854" s="817" t="str">
        <f>IF(CNGE_2026_M4_Secc1!D72="","",CNGE_2026_M4_Secc1!D72)</f>
        <v/>
      </c>
      <c r="E854" s="757"/>
      <c r="F854" s="757"/>
      <c r="G854" s="757"/>
      <c r="H854" s="757"/>
      <c r="I854" s="757"/>
      <c r="J854" s="757"/>
      <c r="K854" s="757"/>
      <c r="L854" s="757"/>
      <c r="M854" s="757"/>
      <c r="N854" s="758"/>
      <c r="O854" s="69" t="str">
        <f t="shared" si="236"/>
        <v/>
      </c>
      <c r="P854" s="69" t="str">
        <f t="shared" si="237"/>
        <v/>
      </c>
      <c r="Q854" s="69" t="str">
        <f t="shared" si="238"/>
        <v/>
      </c>
      <c r="R854" s="69" t="str">
        <f t="shared" si="239"/>
        <v/>
      </c>
      <c r="S854" s="439"/>
      <c r="T854" s="439"/>
      <c r="U854" s="439"/>
      <c r="V854" s="439"/>
      <c r="W854" s="439"/>
      <c r="X854" s="439"/>
      <c r="Y854" s="439"/>
      <c r="Z854" s="439"/>
      <c r="AA854" s="439"/>
      <c r="AB854" s="439"/>
      <c r="AC854" s="439"/>
      <c r="AD854" s="439"/>
      <c r="AF854">
        <f t="shared" si="263"/>
        <v>0</v>
      </c>
      <c r="AG854" s="176">
        <f t="shared" si="240"/>
        <v>0</v>
      </c>
      <c r="AH854" s="177" t="str">
        <f>IF(AG854=0,"",
IF(SUM($AG$824:AG854)=1,AI854,
IF($AG$886&gt;SUM($AG$824:AG854),_xlfn.CONCAT(", ",AI854),
IF($AG$886=SUM($AG$824:AG854),_xlfn.CONCAT(" y ",AI854)))))</f>
        <v/>
      </c>
      <c r="AI854" s="55">
        <v>30</v>
      </c>
      <c r="AJ854" s="27">
        <f t="shared" si="241"/>
        <v>0</v>
      </c>
      <c r="AK854" t="str">
        <f t="shared" si="242"/>
        <v/>
      </c>
      <c r="AL854">
        <f t="shared" si="243"/>
        <v>0</v>
      </c>
      <c r="AM854">
        <f t="shared" si="244"/>
        <v>0</v>
      </c>
      <c r="AN854">
        <f t="shared" si="245"/>
        <v>0</v>
      </c>
      <c r="AO854">
        <f t="shared" si="224"/>
        <v>0</v>
      </c>
      <c r="AP854">
        <f t="shared" si="225"/>
        <v>0</v>
      </c>
      <c r="AQ854">
        <f t="shared" si="226"/>
        <v>0</v>
      </c>
      <c r="AR854">
        <f t="shared" si="227"/>
        <v>0</v>
      </c>
      <c r="AS854">
        <f t="shared" si="228"/>
        <v>0</v>
      </c>
      <c r="AT854">
        <f t="shared" si="229"/>
        <v>0</v>
      </c>
      <c r="AU854">
        <f t="shared" si="230"/>
        <v>0</v>
      </c>
      <c r="AV854">
        <f t="shared" si="231"/>
        <v>0</v>
      </c>
      <c r="AW854">
        <f t="shared" si="232"/>
        <v>0</v>
      </c>
      <c r="AX854">
        <f t="shared" si="233"/>
        <v>0</v>
      </c>
      <c r="AY854">
        <f t="shared" si="234"/>
        <v>0</v>
      </c>
      <c r="AZ854">
        <f t="shared" si="235"/>
        <v>0</v>
      </c>
      <c r="BA854" s="231" t="str">
        <f t="shared" si="246"/>
        <v/>
      </c>
      <c r="BB854" s="232">
        <f t="shared" si="247"/>
        <v>0</v>
      </c>
      <c r="BC854" s="233">
        <f t="shared" si="248"/>
        <v>0</v>
      </c>
      <c r="BD854" s="234">
        <f t="shared" si="249"/>
        <v>0</v>
      </c>
      <c r="BE854" s="231" t="str">
        <f t="shared" si="250"/>
        <v/>
      </c>
      <c r="BF854" s="232">
        <f t="shared" si="251"/>
        <v>0</v>
      </c>
      <c r="BG854" s="233">
        <f t="shared" si="252"/>
        <v>0</v>
      </c>
      <c r="BH854" s="234">
        <f t="shared" si="253"/>
        <v>0</v>
      </c>
      <c r="BI854" s="231" t="str">
        <f t="shared" si="254"/>
        <v/>
      </c>
      <c r="BJ854" s="232">
        <f t="shared" si="255"/>
        <v>0</v>
      </c>
      <c r="BK854" s="233">
        <f t="shared" si="256"/>
        <v>0</v>
      </c>
      <c r="BL854" s="234">
        <f t="shared" si="257"/>
        <v>0</v>
      </c>
      <c r="BM854" s="231" t="str">
        <f t="shared" si="258"/>
        <v/>
      </c>
      <c r="BN854" s="232">
        <f t="shared" si="259"/>
        <v>0</v>
      </c>
      <c r="BO854" s="233">
        <f t="shared" si="260"/>
        <v>0</v>
      </c>
      <c r="BP854" s="234">
        <f t="shared" si="261"/>
        <v>0</v>
      </c>
      <c r="BQ854" s="176">
        <f t="shared" si="262"/>
        <v>0</v>
      </c>
      <c r="BR854" s="177" t="str">
        <f>IF(BQ854=0,"",
IF(SUM($BQ$824:BQ854)=1,BS854,
IF($BQ$886&gt;SUM($BQ$824:BQ854),_xlfn.CONCAT(", ",BS854),
IF($BQ$886=SUM($BQ$824:BQ854),_xlfn.CONCAT(" y ",BS854)))))</f>
        <v/>
      </c>
      <c r="BS854" s="55">
        <v>30</v>
      </c>
    </row>
    <row r="855" spans="1:71" ht="15" customHeight="1">
      <c r="A855" s="25"/>
      <c r="B855" s="27"/>
      <c r="C855" s="55" t="s">
        <v>5051</v>
      </c>
      <c r="D855" s="817" t="str">
        <f>IF(CNGE_2026_M4_Secc1!D73="","",CNGE_2026_M4_Secc1!D73)</f>
        <v/>
      </c>
      <c r="E855" s="757"/>
      <c r="F855" s="757"/>
      <c r="G855" s="757"/>
      <c r="H855" s="757"/>
      <c r="I855" s="757"/>
      <c r="J855" s="757"/>
      <c r="K855" s="757"/>
      <c r="L855" s="757"/>
      <c r="M855" s="757"/>
      <c r="N855" s="758"/>
      <c r="O855" s="69" t="str">
        <f t="shared" si="236"/>
        <v/>
      </c>
      <c r="P855" s="69" t="str">
        <f t="shared" si="237"/>
        <v/>
      </c>
      <c r="Q855" s="69" t="str">
        <f t="shared" si="238"/>
        <v/>
      </c>
      <c r="R855" s="69" t="str">
        <f t="shared" si="239"/>
        <v/>
      </c>
      <c r="S855" s="439"/>
      <c r="T855" s="439"/>
      <c r="U855" s="439"/>
      <c r="V855" s="439"/>
      <c r="W855" s="439"/>
      <c r="X855" s="439"/>
      <c r="Y855" s="439"/>
      <c r="Z855" s="439"/>
      <c r="AA855" s="439"/>
      <c r="AB855" s="439"/>
      <c r="AC855" s="439"/>
      <c r="AD855" s="439"/>
      <c r="AF855">
        <f t="shared" si="263"/>
        <v>0</v>
      </c>
      <c r="AG855" s="176">
        <f t="shared" si="240"/>
        <v>0</v>
      </c>
      <c r="AH855" s="177" t="str">
        <f>IF(AG855=0,"",
IF(SUM($AG$824:AG855)=1,AI855,
IF($AG$886&gt;SUM($AG$824:AG855),_xlfn.CONCAT(", ",AI855),
IF($AG$886=SUM($AG$824:AG855),_xlfn.CONCAT(" y ",AI855)))))</f>
        <v/>
      </c>
      <c r="AI855" s="55">
        <v>31</v>
      </c>
      <c r="AJ855" s="27">
        <f t="shared" si="241"/>
        <v>0</v>
      </c>
      <c r="AK855" t="str">
        <f t="shared" si="242"/>
        <v/>
      </c>
      <c r="AL855">
        <f t="shared" si="243"/>
        <v>0</v>
      </c>
      <c r="AM855">
        <f t="shared" si="244"/>
        <v>0</v>
      </c>
      <c r="AN855">
        <f t="shared" si="245"/>
        <v>0</v>
      </c>
      <c r="AO855">
        <f t="shared" si="224"/>
        <v>0</v>
      </c>
      <c r="AP855">
        <f t="shared" si="225"/>
        <v>0</v>
      </c>
      <c r="AQ855">
        <f t="shared" si="226"/>
        <v>0</v>
      </c>
      <c r="AR855">
        <f t="shared" si="227"/>
        <v>0</v>
      </c>
      <c r="AS855">
        <f t="shared" si="228"/>
        <v>0</v>
      </c>
      <c r="AT855">
        <f t="shared" si="229"/>
        <v>0</v>
      </c>
      <c r="AU855">
        <f t="shared" si="230"/>
        <v>0</v>
      </c>
      <c r="AV855">
        <f t="shared" si="231"/>
        <v>0</v>
      </c>
      <c r="AW855">
        <f t="shared" si="232"/>
        <v>0</v>
      </c>
      <c r="AX855">
        <f t="shared" si="233"/>
        <v>0</v>
      </c>
      <c r="AY855">
        <f t="shared" si="234"/>
        <v>0</v>
      </c>
      <c r="AZ855">
        <f t="shared" si="235"/>
        <v>0</v>
      </c>
      <c r="BA855" s="231" t="str">
        <f t="shared" si="246"/>
        <v/>
      </c>
      <c r="BB855" s="232">
        <f t="shared" si="247"/>
        <v>0</v>
      </c>
      <c r="BC855" s="233">
        <f t="shared" si="248"/>
        <v>0</v>
      </c>
      <c r="BD855" s="234">
        <f t="shared" si="249"/>
        <v>0</v>
      </c>
      <c r="BE855" s="231" t="str">
        <f t="shared" si="250"/>
        <v/>
      </c>
      <c r="BF855" s="232">
        <f t="shared" si="251"/>
        <v>0</v>
      </c>
      <c r="BG855" s="233">
        <f t="shared" si="252"/>
        <v>0</v>
      </c>
      <c r="BH855" s="234">
        <f t="shared" si="253"/>
        <v>0</v>
      </c>
      <c r="BI855" s="231" t="str">
        <f t="shared" si="254"/>
        <v/>
      </c>
      <c r="BJ855" s="232">
        <f t="shared" si="255"/>
        <v>0</v>
      </c>
      <c r="BK855" s="233">
        <f t="shared" si="256"/>
        <v>0</v>
      </c>
      <c r="BL855" s="234">
        <f t="shared" si="257"/>
        <v>0</v>
      </c>
      <c r="BM855" s="231" t="str">
        <f t="shared" si="258"/>
        <v/>
      </c>
      <c r="BN855" s="232">
        <f t="shared" si="259"/>
        <v>0</v>
      </c>
      <c r="BO855" s="233">
        <f t="shared" si="260"/>
        <v>0</v>
      </c>
      <c r="BP855" s="234">
        <f t="shared" si="261"/>
        <v>0</v>
      </c>
      <c r="BQ855" s="176">
        <f t="shared" si="262"/>
        <v>0</v>
      </c>
      <c r="BR855" s="177" t="str">
        <f>IF(BQ855=0,"",
IF(SUM($BQ$824:BQ855)=1,BS855,
IF($BQ$886&gt;SUM($BQ$824:BQ855),_xlfn.CONCAT(", ",BS855),
IF($BQ$886=SUM($BQ$824:BQ855),_xlfn.CONCAT(" y ",BS855)))))</f>
        <v/>
      </c>
      <c r="BS855" s="55">
        <v>31</v>
      </c>
    </row>
    <row r="856" spans="1:71" ht="15" customHeight="1">
      <c r="A856" s="25"/>
      <c r="B856" s="27"/>
      <c r="C856" s="55" t="s">
        <v>5052</v>
      </c>
      <c r="D856" s="817" t="str">
        <f>IF(CNGE_2026_M4_Secc1!D74="","",CNGE_2026_M4_Secc1!D74)</f>
        <v/>
      </c>
      <c r="E856" s="757"/>
      <c r="F856" s="757"/>
      <c r="G856" s="757"/>
      <c r="H856" s="757"/>
      <c r="I856" s="757"/>
      <c r="J856" s="757"/>
      <c r="K856" s="757"/>
      <c r="L856" s="757"/>
      <c r="M856" s="757"/>
      <c r="N856" s="758"/>
      <c r="O856" s="69" t="str">
        <f t="shared" ref="O856:O884" si="264">IF(OR($O588=0,$O588="NS",$O588="NA",$O$618=0,$O$618="NS",$O$618="NA",O588=""),"",O588)</f>
        <v/>
      </c>
      <c r="P856" s="69" t="str">
        <f t="shared" ref="P856:P879" si="265">IF(OR($O588=0,$O588="NS",$O588="NA",$O$618=0,$O$618="NS",$O$618="NA",S588=""),"",S588)</f>
        <v/>
      </c>
      <c r="Q856" s="69" t="str">
        <f t="shared" ref="Q856:Q879" si="266">IF(OR($O588=0,$O588="NS",$O588="NA",$O$618=0,$O$618="NS",$O$618="NA",W588=""),"",W588)</f>
        <v/>
      </c>
      <c r="R856" s="69" t="str">
        <f t="shared" ref="R856:R879" si="267">IF(OR($O588=0,$O588="NS",$O588="NA",$O$618=0,$O$618="NS",$O$618="NA",AA588=""),"",AA588)</f>
        <v/>
      </c>
      <c r="S856" s="439"/>
      <c r="T856" s="439"/>
      <c r="U856" s="439"/>
      <c r="V856" s="439"/>
      <c r="W856" s="439"/>
      <c r="X856" s="439"/>
      <c r="Y856" s="439"/>
      <c r="Z856" s="439"/>
      <c r="AA856" s="439"/>
      <c r="AB856" s="439"/>
      <c r="AC856" s="439"/>
      <c r="AD856" s="439"/>
      <c r="AF856">
        <f t="shared" si="263"/>
        <v>0</v>
      </c>
      <c r="AG856" s="176">
        <f t="shared" si="240"/>
        <v>0</v>
      </c>
      <c r="AH856" s="177" t="str">
        <f>IF(AG856=0,"",
IF(SUM($AG$824:AG856)=1,AI856,
IF($AG$886&gt;SUM($AG$824:AG856),_xlfn.CONCAT(", ",AI856),
IF($AG$886=SUM($AG$824:AG856),_xlfn.CONCAT(" y ",AI856)))))</f>
        <v/>
      </c>
      <c r="AI856" s="55">
        <v>32</v>
      </c>
      <c r="AJ856" s="27">
        <f t="shared" ref="AJ856:AJ883" si="268">IF(OR($O588=0,$O588="NS",$O588="NA",$O$618=0,$O$618="NS",$O$618="NA"),IF(COUNTBLANK(O856:AD856)=16,0,1),0)</f>
        <v>0</v>
      </c>
      <c r="AK856" t="str">
        <f t="shared" si="242"/>
        <v/>
      </c>
      <c r="AL856">
        <f t="shared" si="243"/>
        <v>0</v>
      </c>
      <c r="AM856">
        <f t="shared" si="244"/>
        <v>0</v>
      </c>
      <c r="AN856">
        <f t="shared" si="245"/>
        <v>0</v>
      </c>
      <c r="AO856">
        <f t="shared" si="224"/>
        <v>0</v>
      </c>
      <c r="AP856">
        <f t="shared" si="225"/>
        <v>0</v>
      </c>
      <c r="AQ856">
        <f t="shared" si="226"/>
        <v>0</v>
      </c>
      <c r="AR856">
        <f t="shared" si="227"/>
        <v>0</v>
      </c>
      <c r="AS856">
        <f t="shared" si="228"/>
        <v>0</v>
      </c>
      <c r="AT856">
        <f t="shared" si="229"/>
        <v>0</v>
      </c>
      <c r="AU856">
        <f t="shared" si="230"/>
        <v>0</v>
      </c>
      <c r="AV856">
        <f t="shared" si="231"/>
        <v>0</v>
      </c>
      <c r="AW856">
        <f t="shared" si="232"/>
        <v>0</v>
      </c>
      <c r="AX856">
        <f t="shared" si="233"/>
        <v>0</v>
      </c>
      <c r="AY856">
        <f t="shared" si="234"/>
        <v>0</v>
      </c>
      <c r="AZ856">
        <f t="shared" si="235"/>
        <v>0</v>
      </c>
      <c r="BA856" s="231" t="str">
        <f t="shared" si="246"/>
        <v/>
      </c>
      <c r="BB856" s="232">
        <f t="shared" si="247"/>
        <v>0</v>
      </c>
      <c r="BC856" s="233">
        <f t="shared" si="248"/>
        <v>0</v>
      </c>
      <c r="BD856" s="234">
        <f t="shared" si="249"/>
        <v>0</v>
      </c>
      <c r="BE856" s="231" t="str">
        <f t="shared" si="250"/>
        <v/>
      </c>
      <c r="BF856" s="232">
        <f t="shared" si="251"/>
        <v>0</v>
      </c>
      <c r="BG856" s="233">
        <f t="shared" si="252"/>
        <v>0</v>
      </c>
      <c r="BH856" s="234">
        <f t="shared" si="253"/>
        <v>0</v>
      </c>
      <c r="BI856" s="231" t="str">
        <f t="shared" si="254"/>
        <v/>
      </c>
      <c r="BJ856" s="232">
        <f t="shared" si="255"/>
        <v>0</v>
      </c>
      <c r="BK856" s="233">
        <f t="shared" si="256"/>
        <v>0</v>
      </c>
      <c r="BL856" s="234">
        <f t="shared" si="257"/>
        <v>0</v>
      </c>
      <c r="BM856" s="231" t="str">
        <f t="shared" si="258"/>
        <v/>
      </c>
      <c r="BN856" s="232">
        <f t="shared" si="259"/>
        <v>0</v>
      </c>
      <c r="BO856" s="233">
        <f t="shared" si="260"/>
        <v>0</v>
      </c>
      <c r="BP856" s="234">
        <f t="shared" si="261"/>
        <v>0</v>
      </c>
      <c r="BQ856" s="176">
        <f t="shared" si="262"/>
        <v>0</v>
      </c>
      <c r="BR856" s="177" t="str">
        <f>IF(BQ856=0,"",
IF(SUM($BQ$824:BQ856)=1,BS856,
IF($BQ$886&gt;SUM($BQ$824:BQ856),_xlfn.CONCAT(", ",BS856),
IF($BQ$886=SUM($BQ$824:BQ856),_xlfn.CONCAT(" y ",BS856)))))</f>
        <v/>
      </c>
      <c r="BS856" s="55">
        <v>32</v>
      </c>
    </row>
    <row r="857" spans="1:71" ht="15" customHeight="1">
      <c r="A857" s="25"/>
      <c r="B857" s="27"/>
      <c r="C857" s="55" t="s">
        <v>5053</v>
      </c>
      <c r="D857" s="817" t="str">
        <f>IF(CNGE_2026_M4_Secc1!D75="","",CNGE_2026_M4_Secc1!D75)</f>
        <v/>
      </c>
      <c r="E857" s="757"/>
      <c r="F857" s="757"/>
      <c r="G857" s="757"/>
      <c r="H857" s="757"/>
      <c r="I857" s="757"/>
      <c r="J857" s="757"/>
      <c r="K857" s="757"/>
      <c r="L857" s="757"/>
      <c r="M857" s="757"/>
      <c r="N857" s="758"/>
      <c r="O857" s="69" t="str">
        <f t="shared" si="264"/>
        <v/>
      </c>
      <c r="P857" s="69" t="str">
        <f t="shared" si="265"/>
        <v/>
      </c>
      <c r="Q857" s="69" t="str">
        <f t="shared" si="266"/>
        <v/>
      </c>
      <c r="R857" s="69" t="str">
        <f t="shared" si="267"/>
        <v/>
      </c>
      <c r="S857" s="439"/>
      <c r="T857" s="439"/>
      <c r="U857" s="439"/>
      <c r="V857" s="439"/>
      <c r="W857" s="439"/>
      <c r="X857" s="439"/>
      <c r="Y857" s="439"/>
      <c r="Z857" s="439"/>
      <c r="AA857" s="439"/>
      <c r="AB857" s="439"/>
      <c r="AC857" s="439"/>
      <c r="AD857" s="439"/>
      <c r="AF857">
        <f t="shared" ref="AF857:AF883" si="269">IF(AND($O589&gt;0,$O589&lt;&gt;"NS",$O589&lt;&gt;"NA",$O$618&gt;0,$O$618&lt;&gt;"NS",$O$618&lt;&gt;"NA"),IF(OR(COUNTBLANK(D857:AD857)=10,COUNTBLANK(D857:AD857)=27),0,1),0)</f>
        <v>0</v>
      </c>
      <c r="AG857" s="176">
        <f t="shared" si="240"/>
        <v>0</v>
      </c>
      <c r="AH857" s="177" t="str">
        <f>IF(AG857=0,"",
IF(SUM($AG$824:AG857)=1,AI857,
IF($AG$886&gt;SUM($AG$824:AG857),_xlfn.CONCAT(", ",AI857),
IF($AG$886=SUM($AG$824:AG857),_xlfn.CONCAT(" y ",AI857)))))</f>
        <v/>
      </c>
      <c r="AI857" s="55">
        <v>33</v>
      </c>
      <c r="AJ857" s="27">
        <f t="shared" si="268"/>
        <v>0</v>
      </c>
      <c r="AK857" t="str">
        <f t="shared" si="242"/>
        <v/>
      </c>
      <c r="AL857">
        <f t="shared" si="243"/>
        <v>0</v>
      </c>
      <c r="AM857">
        <f t="shared" si="244"/>
        <v>0</v>
      </c>
      <c r="AN857">
        <f t="shared" si="245"/>
        <v>0</v>
      </c>
      <c r="AO857">
        <f t="shared" si="224"/>
        <v>0</v>
      </c>
      <c r="AP857">
        <f t="shared" si="225"/>
        <v>0</v>
      </c>
      <c r="AQ857">
        <f t="shared" si="226"/>
        <v>0</v>
      </c>
      <c r="AR857">
        <f t="shared" si="227"/>
        <v>0</v>
      </c>
      <c r="AS857">
        <f t="shared" si="228"/>
        <v>0</v>
      </c>
      <c r="AT857">
        <f t="shared" si="229"/>
        <v>0</v>
      </c>
      <c r="AU857">
        <f t="shared" si="230"/>
        <v>0</v>
      </c>
      <c r="AV857">
        <f t="shared" si="231"/>
        <v>0</v>
      </c>
      <c r="AW857">
        <f t="shared" si="232"/>
        <v>0</v>
      </c>
      <c r="AX857">
        <f t="shared" si="233"/>
        <v>0</v>
      </c>
      <c r="AY857">
        <f t="shared" si="234"/>
        <v>0</v>
      </c>
      <c r="AZ857">
        <f t="shared" si="235"/>
        <v>0</v>
      </c>
      <c r="BA857" s="231" t="str">
        <f t="shared" si="246"/>
        <v/>
      </c>
      <c r="BB857" s="232">
        <f t="shared" si="247"/>
        <v>0</v>
      </c>
      <c r="BC857" s="233">
        <f t="shared" si="248"/>
        <v>0</v>
      </c>
      <c r="BD857" s="234">
        <f t="shared" si="249"/>
        <v>0</v>
      </c>
      <c r="BE857" s="231" t="str">
        <f t="shared" si="250"/>
        <v/>
      </c>
      <c r="BF857" s="232">
        <f t="shared" si="251"/>
        <v>0</v>
      </c>
      <c r="BG857" s="233">
        <f t="shared" si="252"/>
        <v>0</v>
      </c>
      <c r="BH857" s="234">
        <f t="shared" si="253"/>
        <v>0</v>
      </c>
      <c r="BI857" s="231" t="str">
        <f t="shared" si="254"/>
        <v/>
      </c>
      <c r="BJ857" s="232">
        <f t="shared" si="255"/>
        <v>0</v>
      </c>
      <c r="BK857" s="233">
        <f t="shared" si="256"/>
        <v>0</v>
      </c>
      <c r="BL857" s="234">
        <f t="shared" si="257"/>
        <v>0</v>
      </c>
      <c r="BM857" s="231" t="str">
        <f t="shared" si="258"/>
        <v/>
      </c>
      <c r="BN857" s="232">
        <f t="shared" si="259"/>
        <v>0</v>
      </c>
      <c r="BO857" s="233">
        <f t="shared" si="260"/>
        <v>0</v>
      </c>
      <c r="BP857" s="234">
        <f t="shared" si="261"/>
        <v>0</v>
      </c>
      <c r="BQ857" s="176">
        <f t="shared" si="262"/>
        <v>0</v>
      </c>
      <c r="BR857" s="177" t="str">
        <f>IF(BQ857=0,"",
IF(SUM($BQ$824:BQ857)=1,BS857,
IF($BQ$886&gt;SUM($BQ$824:BQ857),_xlfn.CONCAT(", ",BS857),
IF($BQ$886=SUM($BQ$824:BQ857),_xlfn.CONCAT(" y ",BS857)))))</f>
        <v/>
      </c>
      <c r="BS857" s="55">
        <v>33</v>
      </c>
    </row>
    <row r="858" spans="1:71" ht="15" customHeight="1">
      <c r="A858" s="25"/>
      <c r="B858" s="27"/>
      <c r="C858" s="55" t="s">
        <v>5054</v>
      </c>
      <c r="D858" s="817" t="str">
        <f>IF(CNGE_2026_M4_Secc1!D76="","",CNGE_2026_M4_Secc1!D76)</f>
        <v/>
      </c>
      <c r="E858" s="757"/>
      <c r="F858" s="757"/>
      <c r="G858" s="757"/>
      <c r="H858" s="757"/>
      <c r="I858" s="757"/>
      <c r="J858" s="757"/>
      <c r="K858" s="757"/>
      <c r="L858" s="757"/>
      <c r="M858" s="757"/>
      <c r="N858" s="758"/>
      <c r="O858" s="69" t="str">
        <f t="shared" si="264"/>
        <v/>
      </c>
      <c r="P858" s="69" t="str">
        <f t="shared" si="265"/>
        <v/>
      </c>
      <c r="Q858" s="69" t="str">
        <f t="shared" si="266"/>
        <v/>
      </c>
      <c r="R858" s="69" t="str">
        <f t="shared" si="267"/>
        <v/>
      </c>
      <c r="S858" s="439"/>
      <c r="T858" s="439"/>
      <c r="U858" s="439"/>
      <c r="V858" s="439"/>
      <c r="W858" s="439"/>
      <c r="X858" s="439"/>
      <c r="Y858" s="439"/>
      <c r="Z858" s="439"/>
      <c r="AA858" s="439"/>
      <c r="AB858" s="439"/>
      <c r="AC858" s="439"/>
      <c r="AD858" s="439"/>
      <c r="AF858">
        <f t="shared" si="269"/>
        <v>0</v>
      </c>
      <c r="AG858" s="176">
        <f t="shared" si="240"/>
        <v>0</v>
      </c>
      <c r="AH858" s="177" t="str">
        <f>IF(AG858=0,"",
IF(SUM($AG$824:AG858)=1,AI858,
IF($AG$886&gt;SUM($AG$824:AG858),_xlfn.CONCAT(", ",AI858),
IF($AG$886=SUM($AG$824:AG858),_xlfn.CONCAT(" y ",AI858)))))</f>
        <v/>
      </c>
      <c r="AI858" s="55">
        <v>34</v>
      </c>
      <c r="AJ858" s="27">
        <f t="shared" si="268"/>
        <v>0</v>
      </c>
      <c r="AK858" t="str">
        <f t="shared" si="242"/>
        <v/>
      </c>
      <c r="AL858">
        <f t="shared" si="243"/>
        <v>0</v>
      </c>
      <c r="AM858">
        <f t="shared" si="244"/>
        <v>0</v>
      </c>
      <c r="AN858">
        <f t="shared" si="245"/>
        <v>0</v>
      </c>
      <c r="AO858">
        <f t="shared" si="224"/>
        <v>0</v>
      </c>
      <c r="AP858">
        <f t="shared" si="225"/>
        <v>0</v>
      </c>
      <c r="AQ858">
        <f t="shared" si="226"/>
        <v>0</v>
      </c>
      <c r="AR858">
        <f t="shared" si="227"/>
        <v>0</v>
      </c>
      <c r="AS858">
        <f t="shared" si="228"/>
        <v>0</v>
      </c>
      <c r="AT858">
        <f t="shared" si="229"/>
        <v>0</v>
      </c>
      <c r="AU858">
        <f t="shared" si="230"/>
        <v>0</v>
      </c>
      <c r="AV858">
        <f t="shared" si="231"/>
        <v>0</v>
      </c>
      <c r="AW858">
        <f t="shared" si="232"/>
        <v>0</v>
      </c>
      <c r="AX858">
        <f t="shared" si="233"/>
        <v>0</v>
      </c>
      <c r="AY858">
        <f t="shared" si="234"/>
        <v>0</v>
      </c>
      <c r="AZ858">
        <f t="shared" si="235"/>
        <v>0</v>
      </c>
      <c r="BA858" s="231" t="str">
        <f t="shared" si="246"/>
        <v/>
      </c>
      <c r="BB858" s="232">
        <f t="shared" si="247"/>
        <v>0</v>
      </c>
      <c r="BC858" s="233">
        <f t="shared" si="248"/>
        <v>0</v>
      </c>
      <c r="BD858" s="234">
        <f t="shared" si="249"/>
        <v>0</v>
      </c>
      <c r="BE858" s="231" t="str">
        <f t="shared" si="250"/>
        <v/>
      </c>
      <c r="BF858" s="232">
        <f t="shared" si="251"/>
        <v>0</v>
      </c>
      <c r="BG858" s="233">
        <f t="shared" si="252"/>
        <v>0</v>
      </c>
      <c r="BH858" s="234">
        <f t="shared" si="253"/>
        <v>0</v>
      </c>
      <c r="BI858" s="231" t="str">
        <f t="shared" si="254"/>
        <v/>
      </c>
      <c r="BJ858" s="232">
        <f t="shared" si="255"/>
        <v>0</v>
      </c>
      <c r="BK858" s="233">
        <f t="shared" si="256"/>
        <v>0</v>
      </c>
      <c r="BL858" s="234">
        <f t="shared" si="257"/>
        <v>0</v>
      </c>
      <c r="BM858" s="231" t="str">
        <f t="shared" si="258"/>
        <v/>
      </c>
      <c r="BN858" s="232">
        <f t="shared" si="259"/>
        <v>0</v>
      </c>
      <c r="BO858" s="233">
        <f t="shared" si="260"/>
        <v>0</v>
      </c>
      <c r="BP858" s="234">
        <f t="shared" si="261"/>
        <v>0</v>
      </c>
      <c r="BQ858" s="176">
        <f t="shared" si="262"/>
        <v>0</v>
      </c>
      <c r="BR858" s="177" t="str">
        <f>IF(BQ858=0,"",
IF(SUM($BQ$824:BQ858)=1,BS858,
IF($BQ$886&gt;SUM($BQ$824:BQ858),_xlfn.CONCAT(", ",BS858),
IF($BQ$886=SUM($BQ$824:BQ858),_xlfn.CONCAT(" y ",BS858)))))</f>
        <v/>
      </c>
      <c r="BS858" s="55">
        <v>34</v>
      </c>
    </row>
    <row r="859" spans="1:71" ht="15" customHeight="1">
      <c r="A859" s="25"/>
      <c r="B859" s="27"/>
      <c r="C859" s="55" t="s">
        <v>5055</v>
      </c>
      <c r="D859" s="817" t="str">
        <f>IF(CNGE_2026_M4_Secc1!D77="","",CNGE_2026_M4_Secc1!D77)</f>
        <v/>
      </c>
      <c r="E859" s="757"/>
      <c r="F859" s="757"/>
      <c r="G859" s="757"/>
      <c r="H859" s="757"/>
      <c r="I859" s="757"/>
      <c r="J859" s="757"/>
      <c r="K859" s="757"/>
      <c r="L859" s="757"/>
      <c r="M859" s="757"/>
      <c r="N859" s="758"/>
      <c r="O859" s="69" t="str">
        <f t="shared" si="264"/>
        <v/>
      </c>
      <c r="P859" s="69" t="str">
        <f t="shared" si="265"/>
        <v/>
      </c>
      <c r="Q859" s="69" t="str">
        <f t="shared" si="266"/>
        <v/>
      </c>
      <c r="R859" s="69" t="str">
        <f t="shared" si="267"/>
        <v/>
      </c>
      <c r="S859" s="439"/>
      <c r="T859" s="439"/>
      <c r="U859" s="439"/>
      <c r="V859" s="439"/>
      <c r="W859" s="439"/>
      <c r="X859" s="439"/>
      <c r="Y859" s="439"/>
      <c r="Z859" s="439"/>
      <c r="AA859" s="439"/>
      <c r="AB859" s="439"/>
      <c r="AC859" s="439"/>
      <c r="AD859" s="439"/>
      <c r="AF859">
        <f t="shared" si="269"/>
        <v>0</v>
      </c>
      <c r="AG859" s="176">
        <f t="shared" si="240"/>
        <v>0</v>
      </c>
      <c r="AH859" s="177" t="str">
        <f>IF(AG859=0,"",
IF(SUM($AG$824:AG859)=1,AI859,
IF($AG$886&gt;SUM($AG$824:AG859),_xlfn.CONCAT(", ",AI859),
IF($AG$886=SUM($AG$824:AG859),_xlfn.CONCAT(" y ",AI859)))))</f>
        <v/>
      </c>
      <c r="AI859" s="55">
        <v>35</v>
      </c>
      <c r="AJ859" s="27">
        <f t="shared" si="268"/>
        <v>0</v>
      </c>
      <c r="AK859" t="str">
        <f t="shared" si="242"/>
        <v/>
      </c>
      <c r="AL859">
        <f t="shared" si="243"/>
        <v>0</v>
      </c>
      <c r="AM859">
        <f t="shared" si="244"/>
        <v>0</v>
      </c>
      <c r="AN859">
        <f t="shared" si="245"/>
        <v>0</v>
      </c>
      <c r="AO859">
        <f t="shared" si="224"/>
        <v>0</v>
      </c>
      <c r="AP859">
        <f t="shared" si="225"/>
        <v>0</v>
      </c>
      <c r="AQ859">
        <f t="shared" si="226"/>
        <v>0</v>
      </c>
      <c r="AR859">
        <f t="shared" si="227"/>
        <v>0</v>
      </c>
      <c r="AS859">
        <f t="shared" si="228"/>
        <v>0</v>
      </c>
      <c r="AT859">
        <f t="shared" si="229"/>
        <v>0</v>
      </c>
      <c r="AU859">
        <f t="shared" si="230"/>
        <v>0</v>
      </c>
      <c r="AV859">
        <f t="shared" si="231"/>
        <v>0</v>
      </c>
      <c r="AW859">
        <f t="shared" si="232"/>
        <v>0</v>
      </c>
      <c r="AX859">
        <f t="shared" si="233"/>
        <v>0</v>
      </c>
      <c r="AY859">
        <f t="shared" si="234"/>
        <v>0</v>
      </c>
      <c r="AZ859">
        <f t="shared" si="235"/>
        <v>0</v>
      </c>
      <c r="BA859" s="231" t="str">
        <f t="shared" si="246"/>
        <v/>
      </c>
      <c r="BB859" s="232">
        <f t="shared" si="247"/>
        <v>0</v>
      </c>
      <c r="BC859" s="233">
        <f t="shared" si="248"/>
        <v>0</v>
      </c>
      <c r="BD859" s="234">
        <f t="shared" si="249"/>
        <v>0</v>
      </c>
      <c r="BE859" s="231" t="str">
        <f t="shared" si="250"/>
        <v/>
      </c>
      <c r="BF859" s="232">
        <f t="shared" si="251"/>
        <v>0</v>
      </c>
      <c r="BG859" s="233">
        <f t="shared" si="252"/>
        <v>0</v>
      </c>
      <c r="BH859" s="234">
        <f t="shared" si="253"/>
        <v>0</v>
      </c>
      <c r="BI859" s="231" t="str">
        <f t="shared" si="254"/>
        <v/>
      </c>
      <c r="BJ859" s="232">
        <f t="shared" si="255"/>
        <v>0</v>
      </c>
      <c r="BK859" s="233">
        <f t="shared" si="256"/>
        <v>0</v>
      </c>
      <c r="BL859" s="234">
        <f t="shared" si="257"/>
        <v>0</v>
      </c>
      <c r="BM859" s="231" t="str">
        <f t="shared" si="258"/>
        <v/>
      </c>
      <c r="BN859" s="232">
        <f t="shared" si="259"/>
        <v>0</v>
      </c>
      <c r="BO859" s="233">
        <f t="shared" si="260"/>
        <v>0</v>
      </c>
      <c r="BP859" s="234">
        <f t="shared" si="261"/>
        <v>0</v>
      </c>
      <c r="BQ859" s="176">
        <f t="shared" si="262"/>
        <v>0</v>
      </c>
      <c r="BR859" s="177" t="str">
        <f>IF(BQ859=0,"",
IF(SUM($BQ$824:BQ859)=1,BS859,
IF($BQ$886&gt;SUM($BQ$824:BQ859),_xlfn.CONCAT(", ",BS859),
IF($BQ$886=SUM($BQ$824:BQ859),_xlfn.CONCAT(" y ",BS859)))))</f>
        <v/>
      </c>
      <c r="BS859" s="55">
        <v>35</v>
      </c>
    </row>
    <row r="860" spans="1:71" ht="15" customHeight="1">
      <c r="A860" s="25"/>
      <c r="B860" s="27"/>
      <c r="C860" s="55" t="s">
        <v>5152</v>
      </c>
      <c r="D860" s="817" t="str">
        <f>IF(CNGE_2026_M4_Secc1!D78="","",CNGE_2026_M4_Secc1!D78)</f>
        <v/>
      </c>
      <c r="E860" s="757"/>
      <c r="F860" s="757"/>
      <c r="G860" s="757"/>
      <c r="H860" s="757"/>
      <c r="I860" s="757"/>
      <c r="J860" s="757"/>
      <c r="K860" s="757"/>
      <c r="L860" s="757"/>
      <c r="M860" s="757"/>
      <c r="N860" s="758"/>
      <c r="O860" s="69" t="str">
        <f t="shared" si="264"/>
        <v/>
      </c>
      <c r="P860" s="69" t="str">
        <f t="shared" si="265"/>
        <v/>
      </c>
      <c r="Q860" s="69" t="str">
        <f t="shared" si="266"/>
        <v/>
      </c>
      <c r="R860" s="69" t="str">
        <f t="shared" si="267"/>
        <v/>
      </c>
      <c r="S860" s="439"/>
      <c r="T860" s="439"/>
      <c r="U860" s="439"/>
      <c r="V860" s="439"/>
      <c r="W860" s="439"/>
      <c r="X860" s="439"/>
      <c r="Y860" s="439"/>
      <c r="Z860" s="439"/>
      <c r="AA860" s="439"/>
      <c r="AB860" s="439"/>
      <c r="AC860" s="439"/>
      <c r="AD860" s="439"/>
      <c r="AF860">
        <f t="shared" si="269"/>
        <v>0</v>
      </c>
      <c r="AG860" s="176">
        <f t="shared" si="240"/>
        <v>0</v>
      </c>
      <c r="AH860" s="177" t="str">
        <f>IF(AG860=0,"",
IF(SUM($AG$824:AG860)=1,AI860,
IF($AG$886&gt;SUM($AG$824:AG860),_xlfn.CONCAT(", ",AI860),
IF($AG$886=SUM($AG$824:AG860),_xlfn.CONCAT(" y ",AI860)))))</f>
        <v/>
      </c>
      <c r="AI860" s="55">
        <v>36</v>
      </c>
      <c r="AJ860" s="27">
        <f t="shared" si="268"/>
        <v>0</v>
      </c>
      <c r="AK860" t="str">
        <f t="shared" si="242"/>
        <v/>
      </c>
      <c r="AL860">
        <f t="shared" si="243"/>
        <v>0</v>
      </c>
      <c r="AM860">
        <f t="shared" si="244"/>
        <v>0</v>
      </c>
      <c r="AN860">
        <f t="shared" si="245"/>
        <v>0</v>
      </c>
      <c r="AO860">
        <f t="shared" si="224"/>
        <v>0</v>
      </c>
      <c r="AP860">
        <f t="shared" si="225"/>
        <v>0</v>
      </c>
      <c r="AQ860">
        <f t="shared" si="226"/>
        <v>0</v>
      </c>
      <c r="AR860">
        <f t="shared" si="227"/>
        <v>0</v>
      </c>
      <c r="AS860">
        <f t="shared" si="228"/>
        <v>0</v>
      </c>
      <c r="AT860">
        <f t="shared" si="229"/>
        <v>0</v>
      </c>
      <c r="AU860">
        <f t="shared" si="230"/>
        <v>0</v>
      </c>
      <c r="AV860">
        <f t="shared" si="231"/>
        <v>0</v>
      </c>
      <c r="AW860">
        <f t="shared" si="232"/>
        <v>0</v>
      </c>
      <c r="AX860">
        <f t="shared" si="233"/>
        <v>0</v>
      </c>
      <c r="AY860">
        <f t="shared" si="234"/>
        <v>0</v>
      </c>
      <c r="AZ860">
        <f t="shared" si="235"/>
        <v>0</v>
      </c>
      <c r="BA860" s="231" t="str">
        <f t="shared" si="246"/>
        <v/>
      </c>
      <c r="BB860" s="232">
        <f t="shared" si="247"/>
        <v>0</v>
      </c>
      <c r="BC860" s="233">
        <f t="shared" si="248"/>
        <v>0</v>
      </c>
      <c r="BD860" s="234">
        <f t="shared" si="249"/>
        <v>0</v>
      </c>
      <c r="BE860" s="231" t="str">
        <f t="shared" si="250"/>
        <v/>
      </c>
      <c r="BF860" s="232">
        <f t="shared" si="251"/>
        <v>0</v>
      </c>
      <c r="BG860" s="233">
        <f t="shared" si="252"/>
        <v>0</v>
      </c>
      <c r="BH860" s="234">
        <f t="shared" si="253"/>
        <v>0</v>
      </c>
      <c r="BI860" s="231" t="str">
        <f t="shared" si="254"/>
        <v/>
      </c>
      <c r="BJ860" s="232">
        <f t="shared" si="255"/>
        <v>0</v>
      </c>
      <c r="BK860" s="233">
        <f t="shared" si="256"/>
        <v>0</v>
      </c>
      <c r="BL860" s="234">
        <f t="shared" si="257"/>
        <v>0</v>
      </c>
      <c r="BM860" s="231" t="str">
        <f t="shared" si="258"/>
        <v/>
      </c>
      <c r="BN860" s="232">
        <f t="shared" si="259"/>
        <v>0</v>
      </c>
      <c r="BO860" s="233">
        <f t="shared" si="260"/>
        <v>0</v>
      </c>
      <c r="BP860" s="234">
        <f t="shared" si="261"/>
        <v>0</v>
      </c>
      <c r="BQ860" s="176">
        <f t="shared" si="262"/>
        <v>0</v>
      </c>
      <c r="BR860" s="177" t="str">
        <f>IF(BQ860=0,"",
IF(SUM($BQ$824:BQ860)=1,BS860,
IF($BQ$886&gt;SUM($BQ$824:BQ860),_xlfn.CONCAT(", ",BS860),
IF($BQ$886=SUM($BQ$824:BQ860),_xlfn.CONCAT(" y ",BS860)))))</f>
        <v/>
      </c>
      <c r="BS860" s="55">
        <v>36</v>
      </c>
    </row>
    <row r="861" spans="1:71" ht="15" customHeight="1">
      <c r="A861" s="25"/>
      <c r="B861" s="27"/>
      <c r="C861" s="55" t="s">
        <v>5154</v>
      </c>
      <c r="D861" s="817" t="str">
        <f>IF(CNGE_2026_M4_Secc1!D79="","",CNGE_2026_M4_Secc1!D79)</f>
        <v/>
      </c>
      <c r="E861" s="757"/>
      <c r="F861" s="757"/>
      <c r="G861" s="757"/>
      <c r="H861" s="757"/>
      <c r="I861" s="757"/>
      <c r="J861" s="757"/>
      <c r="K861" s="757"/>
      <c r="L861" s="757"/>
      <c r="M861" s="757"/>
      <c r="N861" s="758"/>
      <c r="O861" s="69" t="str">
        <f t="shared" si="264"/>
        <v/>
      </c>
      <c r="P861" s="69" t="str">
        <f t="shared" si="265"/>
        <v/>
      </c>
      <c r="Q861" s="69" t="str">
        <f t="shared" si="266"/>
        <v/>
      </c>
      <c r="R861" s="69" t="str">
        <f t="shared" si="267"/>
        <v/>
      </c>
      <c r="S861" s="439"/>
      <c r="T861" s="439"/>
      <c r="U861" s="439"/>
      <c r="V861" s="439"/>
      <c r="W861" s="439"/>
      <c r="X861" s="439"/>
      <c r="Y861" s="439"/>
      <c r="Z861" s="439"/>
      <c r="AA861" s="439"/>
      <c r="AB861" s="439"/>
      <c r="AC861" s="439"/>
      <c r="AD861" s="439"/>
      <c r="AF861">
        <f t="shared" si="269"/>
        <v>0</v>
      </c>
      <c r="AG861" s="176">
        <f t="shared" si="240"/>
        <v>0</v>
      </c>
      <c r="AH861" s="177" t="str">
        <f>IF(AG861=0,"",
IF(SUM($AG$824:AG861)=1,AI861,
IF($AG$886&gt;SUM($AG$824:AG861),_xlfn.CONCAT(", ",AI861),
IF($AG$886=SUM($AG$824:AG861),_xlfn.CONCAT(" y ",AI861)))))</f>
        <v/>
      </c>
      <c r="AI861" s="55">
        <v>37</v>
      </c>
      <c r="AJ861" s="27">
        <f t="shared" si="268"/>
        <v>0</v>
      </c>
      <c r="AK861" t="str">
        <f t="shared" si="242"/>
        <v/>
      </c>
      <c r="AL861">
        <f t="shared" si="243"/>
        <v>0</v>
      </c>
      <c r="AM861">
        <f t="shared" si="244"/>
        <v>0</v>
      </c>
      <c r="AN861">
        <f t="shared" si="245"/>
        <v>0</v>
      </c>
      <c r="AO861">
        <f t="shared" si="224"/>
        <v>0</v>
      </c>
      <c r="AP861">
        <f t="shared" si="225"/>
        <v>0</v>
      </c>
      <c r="AQ861">
        <f t="shared" si="226"/>
        <v>0</v>
      </c>
      <c r="AR861">
        <f t="shared" si="227"/>
        <v>0</v>
      </c>
      <c r="AS861">
        <f t="shared" si="228"/>
        <v>0</v>
      </c>
      <c r="AT861">
        <f t="shared" si="229"/>
        <v>0</v>
      </c>
      <c r="AU861">
        <f t="shared" si="230"/>
        <v>0</v>
      </c>
      <c r="AV861">
        <f t="shared" si="231"/>
        <v>0</v>
      </c>
      <c r="AW861">
        <f t="shared" si="232"/>
        <v>0</v>
      </c>
      <c r="AX861">
        <f t="shared" si="233"/>
        <v>0</v>
      </c>
      <c r="AY861">
        <f t="shared" si="234"/>
        <v>0</v>
      </c>
      <c r="AZ861">
        <f t="shared" si="235"/>
        <v>0</v>
      </c>
      <c r="BA861" s="231" t="str">
        <f t="shared" si="246"/>
        <v/>
      </c>
      <c r="BB861" s="232">
        <f t="shared" si="247"/>
        <v>0</v>
      </c>
      <c r="BC861" s="233">
        <f t="shared" si="248"/>
        <v>0</v>
      </c>
      <c r="BD861" s="234">
        <f t="shared" si="249"/>
        <v>0</v>
      </c>
      <c r="BE861" s="231" t="str">
        <f t="shared" si="250"/>
        <v/>
      </c>
      <c r="BF861" s="232">
        <f t="shared" si="251"/>
        <v>0</v>
      </c>
      <c r="BG861" s="233">
        <f t="shared" si="252"/>
        <v>0</v>
      </c>
      <c r="BH861" s="234">
        <f t="shared" si="253"/>
        <v>0</v>
      </c>
      <c r="BI861" s="231" t="str">
        <f t="shared" si="254"/>
        <v/>
      </c>
      <c r="BJ861" s="232">
        <f t="shared" si="255"/>
        <v>0</v>
      </c>
      <c r="BK861" s="233">
        <f t="shared" si="256"/>
        <v>0</v>
      </c>
      <c r="BL861" s="234">
        <f t="shared" si="257"/>
        <v>0</v>
      </c>
      <c r="BM861" s="231" t="str">
        <f t="shared" si="258"/>
        <v/>
      </c>
      <c r="BN861" s="232">
        <f t="shared" si="259"/>
        <v>0</v>
      </c>
      <c r="BO861" s="233">
        <f t="shared" si="260"/>
        <v>0</v>
      </c>
      <c r="BP861" s="234">
        <f t="shared" si="261"/>
        <v>0</v>
      </c>
      <c r="BQ861" s="176">
        <f t="shared" si="262"/>
        <v>0</v>
      </c>
      <c r="BR861" s="177" t="str">
        <f>IF(BQ861=0,"",
IF(SUM($BQ$824:BQ861)=1,BS861,
IF($BQ$886&gt;SUM($BQ$824:BQ861),_xlfn.CONCAT(", ",BS861),
IF($BQ$886=SUM($BQ$824:BQ861),_xlfn.CONCAT(" y ",BS861)))))</f>
        <v/>
      </c>
      <c r="BS861" s="55">
        <v>37</v>
      </c>
    </row>
    <row r="862" spans="1:71" ht="15" customHeight="1">
      <c r="A862" s="25"/>
      <c r="B862" s="27"/>
      <c r="C862" s="55" t="s">
        <v>5156</v>
      </c>
      <c r="D862" s="817" t="str">
        <f>IF(CNGE_2026_M4_Secc1!D80="","",CNGE_2026_M4_Secc1!D80)</f>
        <v/>
      </c>
      <c r="E862" s="757"/>
      <c r="F862" s="757"/>
      <c r="G862" s="757"/>
      <c r="H862" s="757"/>
      <c r="I862" s="757"/>
      <c r="J862" s="757"/>
      <c r="K862" s="757"/>
      <c r="L862" s="757"/>
      <c r="M862" s="757"/>
      <c r="N862" s="758"/>
      <c r="O862" s="69" t="str">
        <f t="shared" si="264"/>
        <v/>
      </c>
      <c r="P862" s="69" t="str">
        <f t="shared" si="265"/>
        <v/>
      </c>
      <c r="Q862" s="69" t="str">
        <f t="shared" si="266"/>
        <v/>
      </c>
      <c r="R862" s="69" t="str">
        <f t="shared" si="267"/>
        <v/>
      </c>
      <c r="S862" s="439"/>
      <c r="T862" s="439"/>
      <c r="U862" s="439"/>
      <c r="V862" s="439"/>
      <c r="W862" s="439"/>
      <c r="X862" s="439"/>
      <c r="Y862" s="439"/>
      <c r="Z862" s="439"/>
      <c r="AA862" s="439"/>
      <c r="AB862" s="439"/>
      <c r="AC862" s="439"/>
      <c r="AD862" s="439"/>
      <c r="AF862">
        <f t="shared" si="269"/>
        <v>0</v>
      </c>
      <c r="AG862" s="176">
        <f t="shared" si="240"/>
        <v>0</v>
      </c>
      <c r="AH862" s="177" t="str">
        <f>IF(AG862=0,"",
IF(SUM($AG$824:AG862)=1,AI862,
IF($AG$886&gt;SUM($AG$824:AG862),_xlfn.CONCAT(", ",AI862),
IF($AG$886=SUM($AG$824:AG862),_xlfn.CONCAT(" y ",AI862)))))</f>
        <v/>
      </c>
      <c r="AI862" s="55">
        <v>38</v>
      </c>
      <c r="AJ862" s="27">
        <f t="shared" si="268"/>
        <v>0</v>
      </c>
      <c r="AK862" t="str">
        <f t="shared" si="242"/>
        <v/>
      </c>
      <c r="AL862">
        <f t="shared" si="243"/>
        <v>0</v>
      </c>
      <c r="AM862">
        <f t="shared" si="244"/>
        <v>0</v>
      </c>
      <c r="AN862">
        <f t="shared" si="245"/>
        <v>0</v>
      </c>
      <c r="AO862">
        <f t="shared" si="224"/>
        <v>0</v>
      </c>
      <c r="AP862">
        <f t="shared" si="225"/>
        <v>0</v>
      </c>
      <c r="AQ862">
        <f t="shared" si="226"/>
        <v>0</v>
      </c>
      <c r="AR862">
        <f t="shared" si="227"/>
        <v>0</v>
      </c>
      <c r="AS862">
        <f t="shared" si="228"/>
        <v>0</v>
      </c>
      <c r="AT862">
        <f t="shared" si="229"/>
        <v>0</v>
      </c>
      <c r="AU862">
        <f t="shared" si="230"/>
        <v>0</v>
      </c>
      <c r="AV862">
        <f t="shared" si="231"/>
        <v>0</v>
      </c>
      <c r="AW862">
        <f t="shared" si="232"/>
        <v>0</v>
      </c>
      <c r="AX862">
        <f t="shared" si="233"/>
        <v>0</v>
      </c>
      <c r="AY862">
        <f t="shared" si="234"/>
        <v>0</v>
      </c>
      <c r="AZ862">
        <f t="shared" si="235"/>
        <v>0</v>
      </c>
      <c r="BA862" s="231" t="str">
        <f t="shared" si="246"/>
        <v/>
      </c>
      <c r="BB862" s="232">
        <f t="shared" si="247"/>
        <v>0</v>
      </c>
      <c r="BC862" s="233">
        <f t="shared" si="248"/>
        <v>0</v>
      </c>
      <c r="BD862" s="234">
        <f t="shared" si="249"/>
        <v>0</v>
      </c>
      <c r="BE862" s="231" t="str">
        <f t="shared" si="250"/>
        <v/>
      </c>
      <c r="BF862" s="232">
        <f t="shared" si="251"/>
        <v>0</v>
      </c>
      <c r="BG862" s="233">
        <f t="shared" si="252"/>
        <v>0</v>
      </c>
      <c r="BH862" s="234">
        <f t="shared" si="253"/>
        <v>0</v>
      </c>
      <c r="BI862" s="231" t="str">
        <f t="shared" si="254"/>
        <v/>
      </c>
      <c r="BJ862" s="232">
        <f t="shared" si="255"/>
        <v>0</v>
      </c>
      <c r="BK862" s="233">
        <f t="shared" si="256"/>
        <v>0</v>
      </c>
      <c r="BL862" s="234">
        <f t="shared" si="257"/>
        <v>0</v>
      </c>
      <c r="BM862" s="231" t="str">
        <f t="shared" si="258"/>
        <v/>
      </c>
      <c r="BN862" s="232">
        <f t="shared" si="259"/>
        <v>0</v>
      </c>
      <c r="BO862" s="233">
        <f t="shared" si="260"/>
        <v>0</v>
      </c>
      <c r="BP862" s="234">
        <f t="shared" si="261"/>
        <v>0</v>
      </c>
      <c r="BQ862" s="176">
        <f t="shared" si="262"/>
        <v>0</v>
      </c>
      <c r="BR862" s="177" t="str">
        <f>IF(BQ862=0,"",
IF(SUM($BQ$824:BQ862)=1,BS862,
IF($BQ$886&gt;SUM($BQ$824:BQ862),_xlfn.CONCAT(", ",BS862),
IF($BQ$886=SUM($BQ$824:BQ862),_xlfn.CONCAT(" y ",BS862)))))</f>
        <v/>
      </c>
      <c r="BS862" s="55">
        <v>38</v>
      </c>
    </row>
    <row r="863" spans="1:71" ht="15" customHeight="1">
      <c r="A863" s="25"/>
      <c r="B863" s="27"/>
      <c r="C863" s="55" t="s">
        <v>5158</v>
      </c>
      <c r="D863" s="817" t="str">
        <f>IF(CNGE_2026_M4_Secc1!D81="","",CNGE_2026_M4_Secc1!D81)</f>
        <v/>
      </c>
      <c r="E863" s="757"/>
      <c r="F863" s="757"/>
      <c r="G863" s="757"/>
      <c r="H863" s="757"/>
      <c r="I863" s="757"/>
      <c r="J863" s="757"/>
      <c r="K863" s="757"/>
      <c r="L863" s="757"/>
      <c r="M863" s="757"/>
      <c r="N863" s="758"/>
      <c r="O863" s="69" t="str">
        <f t="shared" si="264"/>
        <v/>
      </c>
      <c r="P863" s="69" t="str">
        <f t="shared" si="265"/>
        <v/>
      </c>
      <c r="Q863" s="69" t="str">
        <f t="shared" si="266"/>
        <v/>
      </c>
      <c r="R863" s="69" t="str">
        <f t="shared" si="267"/>
        <v/>
      </c>
      <c r="S863" s="439"/>
      <c r="T863" s="439"/>
      <c r="U863" s="439"/>
      <c r="V863" s="439"/>
      <c r="W863" s="439"/>
      <c r="X863" s="439"/>
      <c r="Y863" s="439"/>
      <c r="Z863" s="439"/>
      <c r="AA863" s="439"/>
      <c r="AB863" s="439"/>
      <c r="AC863" s="439"/>
      <c r="AD863" s="439"/>
      <c r="AF863">
        <f t="shared" si="269"/>
        <v>0</v>
      </c>
      <c r="AG863" s="176">
        <f t="shared" si="240"/>
        <v>0</v>
      </c>
      <c r="AH863" s="177" t="str">
        <f>IF(AG863=0,"",
IF(SUM($AG$824:AG863)=1,AI863,
IF($AG$886&gt;SUM($AG$824:AG863),_xlfn.CONCAT(", ",AI863),
IF($AG$886=SUM($AG$824:AG863),_xlfn.CONCAT(" y ",AI863)))))</f>
        <v/>
      </c>
      <c r="AI863" s="55">
        <v>39</v>
      </c>
      <c r="AJ863" s="27">
        <f t="shared" si="268"/>
        <v>0</v>
      </c>
      <c r="AK863" t="str">
        <f t="shared" si="242"/>
        <v/>
      </c>
      <c r="AL863">
        <f t="shared" si="243"/>
        <v>0</v>
      </c>
      <c r="AM863">
        <f t="shared" si="244"/>
        <v>0</v>
      </c>
      <c r="AN863">
        <f t="shared" si="245"/>
        <v>0</v>
      </c>
      <c r="AO863">
        <f t="shared" si="224"/>
        <v>0</v>
      </c>
      <c r="AP863">
        <f t="shared" si="225"/>
        <v>0</v>
      </c>
      <c r="AQ863">
        <f t="shared" si="226"/>
        <v>0</v>
      </c>
      <c r="AR863">
        <f t="shared" si="227"/>
        <v>0</v>
      </c>
      <c r="AS863">
        <f t="shared" si="228"/>
        <v>0</v>
      </c>
      <c r="AT863">
        <f t="shared" si="229"/>
        <v>0</v>
      </c>
      <c r="AU863">
        <f t="shared" si="230"/>
        <v>0</v>
      </c>
      <c r="AV863">
        <f t="shared" si="231"/>
        <v>0</v>
      </c>
      <c r="AW863">
        <f t="shared" si="232"/>
        <v>0</v>
      </c>
      <c r="AX863">
        <f t="shared" si="233"/>
        <v>0</v>
      </c>
      <c r="AY863">
        <f t="shared" si="234"/>
        <v>0</v>
      </c>
      <c r="AZ863">
        <f t="shared" si="235"/>
        <v>0</v>
      </c>
      <c r="BA863" s="231" t="str">
        <f t="shared" si="246"/>
        <v/>
      </c>
      <c r="BB863" s="232">
        <f t="shared" si="247"/>
        <v>0</v>
      </c>
      <c r="BC863" s="233">
        <f t="shared" si="248"/>
        <v>0</v>
      </c>
      <c r="BD863" s="234">
        <f t="shared" si="249"/>
        <v>0</v>
      </c>
      <c r="BE863" s="231" t="str">
        <f t="shared" si="250"/>
        <v/>
      </c>
      <c r="BF863" s="232">
        <f t="shared" si="251"/>
        <v>0</v>
      </c>
      <c r="BG863" s="233">
        <f t="shared" si="252"/>
        <v>0</v>
      </c>
      <c r="BH863" s="234">
        <f t="shared" si="253"/>
        <v>0</v>
      </c>
      <c r="BI863" s="231" t="str">
        <f t="shared" si="254"/>
        <v/>
      </c>
      <c r="BJ863" s="232">
        <f t="shared" si="255"/>
        <v>0</v>
      </c>
      <c r="BK863" s="233">
        <f t="shared" si="256"/>
        <v>0</v>
      </c>
      <c r="BL863" s="234">
        <f t="shared" si="257"/>
        <v>0</v>
      </c>
      <c r="BM863" s="231" t="str">
        <f t="shared" si="258"/>
        <v/>
      </c>
      <c r="BN863" s="232">
        <f t="shared" si="259"/>
        <v>0</v>
      </c>
      <c r="BO863" s="233">
        <f t="shared" si="260"/>
        <v>0</v>
      </c>
      <c r="BP863" s="234">
        <f t="shared" si="261"/>
        <v>0</v>
      </c>
      <c r="BQ863" s="176">
        <f t="shared" si="262"/>
        <v>0</v>
      </c>
      <c r="BR863" s="177" t="str">
        <f>IF(BQ863=0,"",
IF(SUM($BQ$824:BQ863)=1,BS863,
IF($BQ$886&gt;SUM($BQ$824:BQ863),_xlfn.CONCAT(", ",BS863),
IF($BQ$886=SUM($BQ$824:BQ863),_xlfn.CONCAT(" y ",BS863)))))</f>
        <v/>
      </c>
      <c r="BS863" s="55">
        <v>39</v>
      </c>
    </row>
    <row r="864" spans="1:71" ht="15" customHeight="1">
      <c r="A864" s="25"/>
      <c r="B864" s="27"/>
      <c r="C864" s="55" t="s">
        <v>5160</v>
      </c>
      <c r="D864" s="817" t="str">
        <f>IF(CNGE_2026_M4_Secc1!D82="","",CNGE_2026_M4_Secc1!D82)</f>
        <v/>
      </c>
      <c r="E864" s="757"/>
      <c r="F864" s="757"/>
      <c r="G864" s="757"/>
      <c r="H864" s="757"/>
      <c r="I864" s="757"/>
      <c r="J864" s="757"/>
      <c r="K864" s="757"/>
      <c r="L864" s="757"/>
      <c r="M864" s="757"/>
      <c r="N864" s="758"/>
      <c r="O864" s="69" t="str">
        <f t="shared" si="264"/>
        <v/>
      </c>
      <c r="P864" s="69" t="str">
        <f t="shared" si="265"/>
        <v/>
      </c>
      <c r="Q864" s="69" t="str">
        <f t="shared" si="266"/>
        <v/>
      </c>
      <c r="R864" s="69" t="str">
        <f t="shared" si="267"/>
        <v/>
      </c>
      <c r="S864" s="439"/>
      <c r="T864" s="439"/>
      <c r="U864" s="439"/>
      <c r="V864" s="439"/>
      <c r="W864" s="439"/>
      <c r="X864" s="439"/>
      <c r="Y864" s="439"/>
      <c r="Z864" s="439"/>
      <c r="AA864" s="439"/>
      <c r="AB864" s="439"/>
      <c r="AC864" s="439"/>
      <c r="AD864" s="439"/>
      <c r="AF864">
        <f t="shared" si="269"/>
        <v>0</v>
      </c>
      <c r="AG864" s="176">
        <f t="shared" si="240"/>
        <v>0</v>
      </c>
      <c r="AH864" s="177" t="str">
        <f>IF(AG864=0,"",
IF(SUM($AG$824:AG864)=1,AI864,
IF($AG$886&gt;SUM($AG$824:AG864),_xlfn.CONCAT(", ",AI864),
IF($AG$886=SUM($AG$824:AG864),_xlfn.CONCAT(" y ",AI864)))))</f>
        <v/>
      </c>
      <c r="AI864" s="55">
        <v>40</v>
      </c>
      <c r="AJ864" s="27">
        <f t="shared" si="268"/>
        <v>0</v>
      </c>
      <c r="AK864" t="str">
        <f t="shared" si="242"/>
        <v/>
      </c>
      <c r="AL864">
        <f t="shared" si="243"/>
        <v>0</v>
      </c>
      <c r="AM864">
        <f t="shared" si="244"/>
        <v>0</v>
      </c>
      <c r="AN864">
        <f t="shared" si="245"/>
        <v>0</v>
      </c>
      <c r="AO864">
        <f t="shared" si="224"/>
        <v>0</v>
      </c>
      <c r="AP864">
        <f t="shared" si="225"/>
        <v>0</v>
      </c>
      <c r="AQ864">
        <f t="shared" si="226"/>
        <v>0</v>
      </c>
      <c r="AR864">
        <f t="shared" si="227"/>
        <v>0</v>
      </c>
      <c r="AS864">
        <f t="shared" si="228"/>
        <v>0</v>
      </c>
      <c r="AT864">
        <f t="shared" si="229"/>
        <v>0</v>
      </c>
      <c r="AU864">
        <f t="shared" si="230"/>
        <v>0</v>
      </c>
      <c r="AV864">
        <f t="shared" si="231"/>
        <v>0</v>
      </c>
      <c r="AW864">
        <f t="shared" si="232"/>
        <v>0</v>
      </c>
      <c r="AX864">
        <f t="shared" si="233"/>
        <v>0</v>
      </c>
      <c r="AY864">
        <f t="shared" si="234"/>
        <v>0</v>
      </c>
      <c r="AZ864">
        <f t="shared" si="235"/>
        <v>0</v>
      </c>
      <c r="BA864" s="231" t="str">
        <f t="shared" si="246"/>
        <v/>
      </c>
      <c r="BB864" s="232">
        <f t="shared" si="247"/>
        <v>0</v>
      </c>
      <c r="BC864" s="233">
        <f t="shared" si="248"/>
        <v>0</v>
      </c>
      <c r="BD864" s="234">
        <f t="shared" si="249"/>
        <v>0</v>
      </c>
      <c r="BE864" s="231" t="str">
        <f t="shared" si="250"/>
        <v/>
      </c>
      <c r="BF864" s="232">
        <f t="shared" si="251"/>
        <v>0</v>
      </c>
      <c r="BG864" s="233">
        <f t="shared" si="252"/>
        <v>0</v>
      </c>
      <c r="BH864" s="234">
        <f t="shared" si="253"/>
        <v>0</v>
      </c>
      <c r="BI864" s="231" t="str">
        <f t="shared" si="254"/>
        <v/>
      </c>
      <c r="BJ864" s="232">
        <f t="shared" si="255"/>
        <v>0</v>
      </c>
      <c r="BK864" s="233">
        <f t="shared" si="256"/>
        <v>0</v>
      </c>
      <c r="BL864" s="234">
        <f t="shared" si="257"/>
        <v>0</v>
      </c>
      <c r="BM864" s="231" t="str">
        <f t="shared" si="258"/>
        <v/>
      </c>
      <c r="BN864" s="232">
        <f t="shared" si="259"/>
        <v>0</v>
      </c>
      <c r="BO864" s="233">
        <f t="shared" si="260"/>
        <v>0</v>
      </c>
      <c r="BP864" s="234">
        <f t="shared" si="261"/>
        <v>0</v>
      </c>
      <c r="BQ864" s="176">
        <f t="shared" si="262"/>
        <v>0</v>
      </c>
      <c r="BR864" s="177" t="str">
        <f>IF(BQ864=0,"",
IF(SUM($BQ$824:BQ864)=1,BS864,
IF($BQ$886&gt;SUM($BQ$824:BQ864),_xlfn.CONCAT(", ",BS864),
IF($BQ$886=SUM($BQ$824:BQ864),_xlfn.CONCAT(" y ",BS864)))))</f>
        <v/>
      </c>
      <c r="BS864" s="55">
        <v>40</v>
      </c>
    </row>
    <row r="865" spans="1:71" ht="15" customHeight="1">
      <c r="A865" s="25"/>
      <c r="B865" s="27"/>
      <c r="C865" s="55" t="s">
        <v>5162</v>
      </c>
      <c r="D865" s="817" t="str">
        <f>IF(CNGE_2026_M4_Secc1!D83="","",CNGE_2026_M4_Secc1!D83)</f>
        <v/>
      </c>
      <c r="E865" s="757"/>
      <c r="F865" s="757"/>
      <c r="G865" s="757"/>
      <c r="H865" s="757"/>
      <c r="I865" s="757"/>
      <c r="J865" s="757"/>
      <c r="K865" s="757"/>
      <c r="L865" s="757"/>
      <c r="M865" s="757"/>
      <c r="N865" s="758"/>
      <c r="O865" s="69" t="str">
        <f t="shared" si="264"/>
        <v/>
      </c>
      <c r="P865" s="69" t="str">
        <f t="shared" si="265"/>
        <v/>
      </c>
      <c r="Q865" s="69" t="str">
        <f t="shared" si="266"/>
        <v/>
      </c>
      <c r="R865" s="69" t="str">
        <f t="shared" si="267"/>
        <v/>
      </c>
      <c r="S865" s="439"/>
      <c r="T865" s="439"/>
      <c r="U865" s="439"/>
      <c r="V865" s="439"/>
      <c r="W865" s="439"/>
      <c r="X865" s="439"/>
      <c r="Y865" s="439"/>
      <c r="Z865" s="439"/>
      <c r="AA865" s="439"/>
      <c r="AB865" s="439"/>
      <c r="AC865" s="439"/>
      <c r="AD865" s="439"/>
      <c r="AF865">
        <f t="shared" si="269"/>
        <v>0</v>
      </c>
      <c r="AG865" s="176">
        <f t="shared" si="240"/>
        <v>0</v>
      </c>
      <c r="AH865" s="177" t="str">
        <f>IF(AG865=0,"",
IF(SUM($AG$824:AG865)=1,AI865,
IF($AG$886&gt;SUM($AG$824:AG865),_xlfn.CONCAT(", ",AI865),
IF($AG$886=SUM($AG$824:AG865),_xlfn.CONCAT(" y ",AI865)))))</f>
        <v/>
      </c>
      <c r="AI865" s="55">
        <v>41</v>
      </c>
      <c r="AJ865" s="27">
        <f t="shared" si="268"/>
        <v>0</v>
      </c>
      <c r="AK865" t="str">
        <f t="shared" si="242"/>
        <v/>
      </c>
      <c r="AL865">
        <f t="shared" si="243"/>
        <v>0</v>
      </c>
      <c r="AM865">
        <f t="shared" si="244"/>
        <v>0</v>
      </c>
      <c r="AN865">
        <f t="shared" si="245"/>
        <v>0</v>
      </c>
      <c r="AO865">
        <f t="shared" si="224"/>
        <v>0</v>
      </c>
      <c r="AP865">
        <f t="shared" si="225"/>
        <v>0</v>
      </c>
      <c r="AQ865">
        <f t="shared" si="226"/>
        <v>0</v>
      </c>
      <c r="AR865">
        <f t="shared" si="227"/>
        <v>0</v>
      </c>
      <c r="AS865">
        <f t="shared" si="228"/>
        <v>0</v>
      </c>
      <c r="AT865">
        <f t="shared" si="229"/>
        <v>0</v>
      </c>
      <c r="AU865">
        <f t="shared" si="230"/>
        <v>0</v>
      </c>
      <c r="AV865">
        <f t="shared" si="231"/>
        <v>0</v>
      </c>
      <c r="AW865">
        <f t="shared" si="232"/>
        <v>0</v>
      </c>
      <c r="AX865">
        <f t="shared" si="233"/>
        <v>0</v>
      </c>
      <c r="AY865">
        <f t="shared" si="234"/>
        <v>0</v>
      </c>
      <c r="AZ865">
        <f t="shared" si="235"/>
        <v>0</v>
      </c>
      <c r="BA865" s="231" t="str">
        <f t="shared" si="246"/>
        <v/>
      </c>
      <c r="BB865" s="232">
        <f t="shared" si="247"/>
        <v>0</v>
      </c>
      <c r="BC865" s="233">
        <f t="shared" si="248"/>
        <v>0</v>
      </c>
      <c r="BD865" s="234">
        <f t="shared" si="249"/>
        <v>0</v>
      </c>
      <c r="BE865" s="231" t="str">
        <f t="shared" si="250"/>
        <v/>
      </c>
      <c r="BF865" s="232">
        <f t="shared" si="251"/>
        <v>0</v>
      </c>
      <c r="BG865" s="233">
        <f t="shared" si="252"/>
        <v>0</v>
      </c>
      <c r="BH865" s="234">
        <f t="shared" si="253"/>
        <v>0</v>
      </c>
      <c r="BI865" s="231" t="str">
        <f t="shared" si="254"/>
        <v/>
      </c>
      <c r="BJ865" s="232">
        <f t="shared" si="255"/>
        <v>0</v>
      </c>
      <c r="BK865" s="233">
        <f t="shared" si="256"/>
        <v>0</v>
      </c>
      <c r="BL865" s="234">
        <f t="shared" si="257"/>
        <v>0</v>
      </c>
      <c r="BM865" s="231" t="str">
        <f t="shared" si="258"/>
        <v/>
      </c>
      <c r="BN865" s="232">
        <f t="shared" si="259"/>
        <v>0</v>
      </c>
      <c r="BO865" s="233">
        <f t="shared" si="260"/>
        <v>0</v>
      </c>
      <c r="BP865" s="234">
        <f t="shared" si="261"/>
        <v>0</v>
      </c>
      <c r="BQ865" s="176">
        <f t="shared" si="262"/>
        <v>0</v>
      </c>
      <c r="BR865" s="177" t="str">
        <f>IF(BQ865=0,"",
IF(SUM($BQ$824:BQ865)=1,BS865,
IF($BQ$886&gt;SUM($BQ$824:BQ865),_xlfn.CONCAT(", ",BS865),
IF($BQ$886=SUM($BQ$824:BQ865),_xlfn.CONCAT(" y ",BS865)))))</f>
        <v/>
      </c>
      <c r="BS865" s="55">
        <v>41</v>
      </c>
    </row>
    <row r="866" spans="1:71" ht="15" customHeight="1">
      <c r="A866" s="25"/>
      <c r="B866" s="27"/>
      <c r="C866" s="55" t="s">
        <v>5164</v>
      </c>
      <c r="D866" s="817" t="str">
        <f>IF(CNGE_2026_M4_Secc1!D84="","",CNGE_2026_M4_Secc1!D84)</f>
        <v/>
      </c>
      <c r="E866" s="757"/>
      <c r="F866" s="757"/>
      <c r="G866" s="757"/>
      <c r="H866" s="757"/>
      <c r="I866" s="757"/>
      <c r="J866" s="757"/>
      <c r="K866" s="757"/>
      <c r="L866" s="757"/>
      <c r="M866" s="757"/>
      <c r="N866" s="758"/>
      <c r="O866" s="69" t="str">
        <f t="shared" si="264"/>
        <v/>
      </c>
      <c r="P866" s="69" t="str">
        <f t="shared" si="265"/>
        <v/>
      </c>
      <c r="Q866" s="69" t="str">
        <f t="shared" si="266"/>
        <v/>
      </c>
      <c r="R866" s="69" t="str">
        <f t="shared" si="267"/>
        <v/>
      </c>
      <c r="S866" s="439"/>
      <c r="T866" s="439"/>
      <c r="U866" s="439"/>
      <c r="V866" s="439"/>
      <c r="W866" s="439"/>
      <c r="X866" s="439"/>
      <c r="Y866" s="439"/>
      <c r="Z866" s="439"/>
      <c r="AA866" s="439"/>
      <c r="AB866" s="439"/>
      <c r="AC866" s="439"/>
      <c r="AD866" s="439"/>
      <c r="AF866">
        <f t="shared" si="269"/>
        <v>0</v>
      </c>
      <c r="AG866" s="176">
        <f t="shared" si="240"/>
        <v>0</v>
      </c>
      <c r="AH866" s="177" t="str">
        <f>IF(AG866=0,"",
IF(SUM($AG$824:AG866)=1,AI866,
IF($AG$886&gt;SUM($AG$824:AG866),_xlfn.CONCAT(", ",AI866),
IF($AG$886=SUM($AG$824:AG866),_xlfn.CONCAT(" y ",AI866)))))</f>
        <v/>
      </c>
      <c r="AI866" s="55">
        <v>42</v>
      </c>
      <c r="AJ866" s="27">
        <f t="shared" si="268"/>
        <v>0</v>
      </c>
      <c r="AK866" t="str">
        <f t="shared" si="242"/>
        <v/>
      </c>
      <c r="AL866">
        <f t="shared" si="243"/>
        <v>0</v>
      </c>
      <c r="AM866">
        <f t="shared" si="244"/>
        <v>0</v>
      </c>
      <c r="AN866">
        <f t="shared" si="245"/>
        <v>0</v>
      </c>
      <c r="AO866">
        <f t="shared" si="224"/>
        <v>0</v>
      </c>
      <c r="AP866">
        <f t="shared" si="225"/>
        <v>0</v>
      </c>
      <c r="AQ866">
        <f t="shared" si="226"/>
        <v>0</v>
      </c>
      <c r="AR866">
        <f t="shared" si="227"/>
        <v>0</v>
      </c>
      <c r="AS866">
        <f t="shared" si="228"/>
        <v>0</v>
      </c>
      <c r="AT866">
        <f t="shared" si="229"/>
        <v>0</v>
      </c>
      <c r="AU866">
        <f t="shared" si="230"/>
        <v>0</v>
      </c>
      <c r="AV866">
        <f t="shared" si="231"/>
        <v>0</v>
      </c>
      <c r="AW866">
        <f t="shared" si="232"/>
        <v>0</v>
      </c>
      <c r="AX866">
        <f t="shared" si="233"/>
        <v>0</v>
      </c>
      <c r="AY866">
        <f t="shared" si="234"/>
        <v>0</v>
      </c>
      <c r="AZ866">
        <f t="shared" si="235"/>
        <v>0</v>
      </c>
      <c r="BA866" s="231" t="str">
        <f t="shared" si="246"/>
        <v/>
      </c>
      <c r="BB866" s="232">
        <f t="shared" si="247"/>
        <v>0</v>
      </c>
      <c r="BC866" s="233">
        <f t="shared" si="248"/>
        <v>0</v>
      </c>
      <c r="BD866" s="234">
        <f t="shared" si="249"/>
        <v>0</v>
      </c>
      <c r="BE866" s="231" t="str">
        <f t="shared" si="250"/>
        <v/>
      </c>
      <c r="BF866" s="232">
        <f t="shared" si="251"/>
        <v>0</v>
      </c>
      <c r="BG866" s="233">
        <f t="shared" si="252"/>
        <v>0</v>
      </c>
      <c r="BH866" s="234">
        <f t="shared" si="253"/>
        <v>0</v>
      </c>
      <c r="BI866" s="231" t="str">
        <f t="shared" si="254"/>
        <v/>
      </c>
      <c r="BJ866" s="232">
        <f t="shared" si="255"/>
        <v>0</v>
      </c>
      <c r="BK866" s="233">
        <f t="shared" si="256"/>
        <v>0</v>
      </c>
      <c r="BL866" s="234">
        <f t="shared" si="257"/>
        <v>0</v>
      </c>
      <c r="BM866" s="231" t="str">
        <f t="shared" si="258"/>
        <v/>
      </c>
      <c r="BN866" s="232">
        <f t="shared" si="259"/>
        <v>0</v>
      </c>
      <c r="BO866" s="233">
        <f t="shared" si="260"/>
        <v>0</v>
      </c>
      <c r="BP866" s="234">
        <f t="shared" si="261"/>
        <v>0</v>
      </c>
      <c r="BQ866" s="176">
        <f t="shared" si="262"/>
        <v>0</v>
      </c>
      <c r="BR866" s="177" t="str">
        <f>IF(BQ866=0,"",
IF(SUM($BQ$824:BQ866)=1,BS866,
IF($BQ$886&gt;SUM($BQ$824:BQ866),_xlfn.CONCAT(", ",BS866),
IF($BQ$886=SUM($BQ$824:BQ866),_xlfn.CONCAT(" y ",BS866)))))</f>
        <v/>
      </c>
      <c r="BS866" s="55">
        <v>42</v>
      </c>
    </row>
    <row r="867" spans="1:71" ht="15" customHeight="1">
      <c r="A867" s="25"/>
      <c r="B867" s="27"/>
      <c r="C867" s="55" t="s">
        <v>5166</v>
      </c>
      <c r="D867" s="817" t="str">
        <f>IF(CNGE_2026_M4_Secc1!D85="","",CNGE_2026_M4_Secc1!D85)</f>
        <v/>
      </c>
      <c r="E867" s="757"/>
      <c r="F867" s="757"/>
      <c r="G867" s="757"/>
      <c r="H867" s="757"/>
      <c r="I867" s="757"/>
      <c r="J867" s="757"/>
      <c r="K867" s="757"/>
      <c r="L867" s="757"/>
      <c r="M867" s="757"/>
      <c r="N867" s="758"/>
      <c r="O867" s="69" t="str">
        <f t="shared" si="264"/>
        <v/>
      </c>
      <c r="P867" s="69" t="str">
        <f t="shared" si="265"/>
        <v/>
      </c>
      <c r="Q867" s="69" t="str">
        <f t="shared" si="266"/>
        <v/>
      </c>
      <c r="R867" s="69" t="str">
        <f t="shared" si="267"/>
        <v/>
      </c>
      <c r="S867" s="439"/>
      <c r="T867" s="439"/>
      <c r="U867" s="439"/>
      <c r="V867" s="439"/>
      <c r="W867" s="439"/>
      <c r="X867" s="439"/>
      <c r="Y867" s="439"/>
      <c r="Z867" s="439"/>
      <c r="AA867" s="439"/>
      <c r="AB867" s="439"/>
      <c r="AC867" s="439"/>
      <c r="AD867" s="439"/>
      <c r="AF867">
        <f t="shared" si="269"/>
        <v>0</v>
      </c>
      <c r="AG867" s="176">
        <f t="shared" si="240"/>
        <v>0</v>
      </c>
      <c r="AH867" s="177" t="str">
        <f>IF(AG867=0,"",
IF(SUM($AG$824:AG867)=1,AI867,
IF($AG$886&gt;SUM($AG$824:AG867),_xlfn.CONCAT(", ",AI867),
IF($AG$886=SUM($AG$824:AG867),_xlfn.CONCAT(" y ",AI867)))))</f>
        <v/>
      </c>
      <c r="AI867" s="55">
        <v>43</v>
      </c>
      <c r="AJ867" s="27">
        <f t="shared" si="268"/>
        <v>0</v>
      </c>
      <c r="AK867" t="str">
        <f t="shared" si="242"/>
        <v/>
      </c>
      <c r="AL867">
        <f t="shared" si="243"/>
        <v>0</v>
      </c>
      <c r="AM867">
        <f t="shared" si="244"/>
        <v>0</v>
      </c>
      <c r="AN867">
        <f t="shared" si="245"/>
        <v>0</v>
      </c>
      <c r="AO867">
        <f t="shared" si="224"/>
        <v>0</v>
      </c>
      <c r="AP867">
        <f t="shared" si="225"/>
        <v>0</v>
      </c>
      <c r="AQ867">
        <f t="shared" si="226"/>
        <v>0</v>
      </c>
      <c r="AR867">
        <f t="shared" si="227"/>
        <v>0</v>
      </c>
      <c r="AS867">
        <f t="shared" si="228"/>
        <v>0</v>
      </c>
      <c r="AT867">
        <f t="shared" si="229"/>
        <v>0</v>
      </c>
      <c r="AU867">
        <f t="shared" si="230"/>
        <v>0</v>
      </c>
      <c r="AV867">
        <f t="shared" si="231"/>
        <v>0</v>
      </c>
      <c r="AW867">
        <f t="shared" si="232"/>
        <v>0</v>
      </c>
      <c r="AX867">
        <f t="shared" si="233"/>
        <v>0</v>
      </c>
      <c r="AY867">
        <f t="shared" si="234"/>
        <v>0</v>
      </c>
      <c r="AZ867">
        <f t="shared" si="235"/>
        <v>0</v>
      </c>
      <c r="BA867" s="231" t="str">
        <f t="shared" si="246"/>
        <v/>
      </c>
      <c r="BB867" s="232">
        <f t="shared" si="247"/>
        <v>0</v>
      </c>
      <c r="BC867" s="233">
        <f t="shared" si="248"/>
        <v>0</v>
      </c>
      <c r="BD867" s="234">
        <f t="shared" si="249"/>
        <v>0</v>
      </c>
      <c r="BE867" s="231" t="str">
        <f t="shared" si="250"/>
        <v/>
      </c>
      <c r="BF867" s="232">
        <f t="shared" si="251"/>
        <v>0</v>
      </c>
      <c r="BG867" s="233">
        <f t="shared" si="252"/>
        <v>0</v>
      </c>
      <c r="BH867" s="234">
        <f t="shared" si="253"/>
        <v>0</v>
      </c>
      <c r="BI867" s="231" t="str">
        <f t="shared" si="254"/>
        <v/>
      </c>
      <c r="BJ867" s="232">
        <f t="shared" si="255"/>
        <v>0</v>
      </c>
      <c r="BK867" s="233">
        <f t="shared" si="256"/>
        <v>0</v>
      </c>
      <c r="BL867" s="234">
        <f t="shared" si="257"/>
        <v>0</v>
      </c>
      <c r="BM867" s="231" t="str">
        <f t="shared" si="258"/>
        <v/>
      </c>
      <c r="BN867" s="232">
        <f t="shared" si="259"/>
        <v>0</v>
      </c>
      <c r="BO867" s="233">
        <f t="shared" si="260"/>
        <v>0</v>
      </c>
      <c r="BP867" s="234">
        <f t="shared" si="261"/>
        <v>0</v>
      </c>
      <c r="BQ867" s="176">
        <f t="shared" si="262"/>
        <v>0</v>
      </c>
      <c r="BR867" s="177" t="str">
        <f>IF(BQ867=0,"",
IF(SUM($BQ$824:BQ867)=1,BS867,
IF($BQ$886&gt;SUM($BQ$824:BQ867),_xlfn.CONCAT(", ",BS867),
IF($BQ$886=SUM($BQ$824:BQ867),_xlfn.CONCAT(" y ",BS867)))))</f>
        <v/>
      </c>
      <c r="BS867" s="55">
        <v>43</v>
      </c>
    </row>
    <row r="868" spans="1:71" ht="15" customHeight="1">
      <c r="A868" s="25"/>
      <c r="B868" s="27"/>
      <c r="C868" s="55" t="s">
        <v>5168</v>
      </c>
      <c r="D868" s="817" t="str">
        <f>IF(CNGE_2026_M4_Secc1!D86="","",CNGE_2026_M4_Secc1!D86)</f>
        <v/>
      </c>
      <c r="E868" s="757"/>
      <c r="F868" s="757"/>
      <c r="G868" s="757"/>
      <c r="H868" s="757"/>
      <c r="I868" s="757"/>
      <c r="J868" s="757"/>
      <c r="K868" s="757"/>
      <c r="L868" s="757"/>
      <c r="M868" s="757"/>
      <c r="N868" s="758"/>
      <c r="O868" s="69" t="str">
        <f t="shared" si="264"/>
        <v/>
      </c>
      <c r="P868" s="69" t="str">
        <f t="shared" si="265"/>
        <v/>
      </c>
      <c r="Q868" s="69" t="str">
        <f t="shared" si="266"/>
        <v/>
      </c>
      <c r="R868" s="69" t="str">
        <f t="shared" si="267"/>
        <v/>
      </c>
      <c r="S868" s="439"/>
      <c r="T868" s="439"/>
      <c r="U868" s="439"/>
      <c r="V868" s="439"/>
      <c r="W868" s="439"/>
      <c r="X868" s="439"/>
      <c r="Y868" s="439"/>
      <c r="Z868" s="439"/>
      <c r="AA868" s="439"/>
      <c r="AB868" s="439"/>
      <c r="AC868" s="439"/>
      <c r="AD868" s="439"/>
      <c r="AF868">
        <f t="shared" si="269"/>
        <v>0</v>
      </c>
      <c r="AG868" s="176">
        <f t="shared" si="240"/>
        <v>0</v>
      </c>
      <c r="AH868" s="177" t="str">
        <f>IF(AG868=0,"",
IF(SUM($AG$824:AG868)=1,AI868,
IF($AG$886&gt;SUM($AG$824:AG868),_xlfn.CONCAT(", ",AI868),
IF($AG$886=SUM($AG$824:AG868),_xlfn.CONCAT(" y ",AI868)))))</f>
        <v/>
      </c>
      <c r="AI868" s="55">
        <v>44</v>
      </c>
      <c r="AJ868" s="27">
        <f t="shared" si="268"/>
        <v>0</v>
      </c>
      <c r="AK868" t="str">
        <f t="shared" si="242"/>
        <v/>
      </c>
      <c r="AL868">
        <f t="shared" si="243"/>
        <v>0</v>
      </c>
      <c r="AM868">
        <f t="shared" si="244"/>
        <v>0</v>
      </c>
      <c r="AN868">
        <f t="shared" si="245"/>
        <v>0</v>
      </c>
      <c r="AO868">
        <f t="shared" si="224"/>
        <v>0</v>
      </c>
      <c r="AP868">
        <f t="shared" si="225"/>
        <v>0</v>
      </c>
      <c r="AQ868">
        <f t="shared" si="226"/>
        <v>0</v>
      </c>
      <c r="AR868">
        <f t="shared" si="227"/>
        <v>0</v>
      </c>
      <c r="AS868">
        <f t="shared" si="228"/>
        <v>0</v>
      </c>
      <c r="AT868">
        <f t="shared" si="229"/>
        <v>0</v>
      </c>
      <c r="AU868">
        <f t="shared" si="230"/>
        <v>0</v>
      </c>
      <c r="AV868">
        <f t="shared" si="231"/>
        <v>0</v>
      </c>
      <c r="AW868">
        <f t="shared" si="232"/>
        <v>0</v>
      </c>
      <c r="AX868">
        <f t="shared" si="233"/>
        <v>0</v>
      </c>
      <c r="AY868">
        <f t="shared" si="234"/>
        <v>0</v>
      </c>
      <c r="AZ868">
        <f t="shared" si="235"/>
        <v>0</v>
      </c>
      <c r="BA868" s="231" t="str">
        <f t="shared" si="246"/>
        <v/>
      </c>
      <c r="BB868" s="232">
        <f t="shared" si="247"/>
        <v>0</v>
      </c>
      <c r="BC868" s="233">
        <f t="shared" si="248"/>
        <v>0</v>
      </c>
      <c r="BD868" s="234">
        <f t="shared" si="249"/>
        <v>0</v>
      </c>
      <c r="BE868" s="231" t="str">
        <f t="shared" si="250"/>
        <v/>
      </c>
      <c r="BF868" s="232">
        <f t="shared" si="251"/>
        <v>0</v>
      </c>
      <c r="BG868" s="233">
        <f t="shared" si="252"/>
        <v>0</v>
      </c>
      <c r="BH868" s="234">
        <f t="shared" si="253"/>
        <v>0</v>
      </c>
      <c r="BI868" s="231" t="str">
        <f t="shared" si="254"/>
        <v/>
      </c>
      <c r="BJ868" s="232">
        <f t="shared" si="255"/>
        <v>0</v>
      </c>
      <c r="BK868" s="233">
        <f t="shared" si="256"/>
        <v>0</v>
      </c>
      <c r="BL868" s="234">
        <f t="shared" si="257"/>
        <v>0</v>
      </c>
      <c r="BM868" s="231" t="str">
        <f t="shared" si="258"/>
        <v/>
      </c>
      <c r="BN868" s="232">
        <f t="shared" si="259"/>
        <v>0</v>
      </c>
      <c r="BO868" s="233">
        <f t="shared" si="260"/>
        <v>0</v>
      </c>
      <c r="BP868" s="234">
        <f t="shared" si="261"/>
        <v>0</v>
      </c>
      <c r="BQ868" s="176">
        <f t="shared" si="262"/>
        <v>0</v>
      </c>
      <c r="BR868" s="177" t="str">
        <f>IF(BQ868=0,"",
IF(SUM($BQ$824:BQ868)=1,BS868,
IF($BQ$886&gt;SUM($BQ$824:BQ868),_xlfn.CONCAT(", ",BS868),
IF($BQ$886=SUM($BQ$824:BQ868),_xlfn.CONCAT(" y ",BS868)))))</f>
        <v/>
      </c>
      <c r="BS868" s="55">
        <v>44</v>
      </c>
    </row>
    <row r="869" spans="1:71" ht="15" customHeight="1">
      <c r="A869" s="25"/>
      <c r="B869" s="27"/>
      <c r="C869" s="55" t="s">
        <v>5170</v>
      </c>
      <c r="D869" s="817" t="str">
        <f>IF(CNGE_2026_M4_Secc1!D87="","",CNGE_2026_M4_Secc1!D87)</f>
        <v/>
      </c>
      <c r="E869" s="757"/>
      <c r="F869" s="757"/>
      <c r="G869" s="757"/>
      <c r="H869" s="757"/>
      <c r="I869" s="757"/>
      <c r="J869" s="757"/>
      <c r="K869" s="757"/>
      <c r="L869" s="757"/>
      <c r="M869" s="757"/>
      <c r="N869" s="758"/>
      <c r="O869" s="69" t="str">
        <f t="shared" si="264"/>
        <v/>
      </c>
      <c r="P869" s="69" t="str">
        <f t="shared" si="265"/>
        <v/>
      </c>
      <c r="Q869" s="69" t="str">
        <f t="shared" si="266"/>
        <v/>
      </c>
      <c r="R869" s="69" t="str">
        <f t="shared" si="267"/>
        <v/>
      </c>
      <c r="S869" s="439"/>
      <c r="T869" s="439"/>
      <c r="U869" s="439"/>
      <c r="V869" s="439"/>
      <c r="W869" s="439"/>
      <c r="X869" s="439"/>
      <c r="Y869" s="439"/>
      <c r="Z869" s="439"/>
      <c r="AA869" s="439"/>
      <c r="AB869" s="439"/>
      <c r="AC869" s="439"/>
      <c r="AD869" s="439"/>
      <c r="AF869">
        <f t="shared" si="269"/>
        <v>0</v>
      </c>
      <c r="AG869" s="176">
        <f t="shared" si="240"/>
        <v>0</v>
      </c>
      <c r="AH869" s="177" t="str">
        <f>IF(AG869=0,"",
IF(SUM($AG$824:AG869)=1,AI869,
IF($AG$886&gt;SUM($AG$824:AG869),_xlfn.CONCAT(", ",AI869),
IF($AG$886=SUM($AG$824:AG869),_xlfn.CONCAT(" y ",AI869)))))</f>
        <v/>
      </c>
      <c r="AI869" s="55">
        <v>45</v>
      </c>
      <c r="AJ869" s="27">
        <f t="shared" si="268"/>
        <v>0</v>
      </c>
      <c r="AK869" t="str">
        <f t="shared" si="242"/>
        <v/>
      </c>
      <c r="AL869">
        <f t="shared" si="243"/>
        <v>0</v>
      </c>
      <c r="AM869">
        <f t="shared" si="244"/>
        <v>0</v>
      </c>
      <c r="AN869">
        <f t="shared" si="245"/>
        <v>0</v>
      </c>
      <c r="AO869">
        <f t="shared" si="224"/>
        <v>0</v>
      </c>
      <c r="AP869">
        <f t="shared" si="225"/>
        <v>0</v>
      </c>
      <c r="AQ869">
        <f t="shared" si="226"/>
        <v>0</v>
      </c>
      <c r="AR869">
        <f t="shared" si="227"/>
        <v>0</v>
      </c>
      <c r="AS869">
        <f t="shared" si="228"/>
        <v>0</v>
      </c>
      <c r="AT869">
        <f t="shared" si="229"/>
        <v>0</v>
      </c>
      <c r="AU869">
        <f t="shared" si="230"/>
        <v>0</v>
      </c>
      <c r="AV869">
        <f t="shared" si="231"/>
        <v>0</v>
      </c>
      <c r="AW869">
        <f t="shared" si="232"/>
        <v>0</v>
      </c>
      <c r="AX869">
        <f t="shared" si="233"/>
        <v>0</v>
      </c>
      <c r="AY869">
        <f t="shared" si="234"/>
        <v>0</v>
      </c>
      <c r="AZ869">
        <f t="shared" si="235"/>
        <v>0</v>
      </c>
      <c r="BA869" s="231" t="str">
        <f t="shared" si="246"/>
        <v/>
      </c>
      <c r="BB869" s="232">
        <f t="shared" si="247"/>
        <v>0</v>
      </c>
      <c r="BC869" s="233">
        <f t="shared" si="248"/>
        <v>0</v>
      </c>
      <c r="BD869" s="234">
        <f t="shared" si="249"/>
        <v>0</v>
      </c>
      <c r="BE869" s="231" t="str">
        <f t="shared" si="250"/>
        <v/>
      </c>
      <c r="BF869" s="232">
        <f t="shared" si="251"/>
        <v>0</v>
      </c>
      <c r="BG869" s="233">
        <f t="shared" si="252"/>
        <v>0</v>
      </c>
      <c r="BH869" s="234">
        <f t="shared" si="253"/>
        <v>0</v>
      </c>
      <c r="BI869" s="231" t="str">
        <f t="shared" si="254"/>
        <v/>
      </c>
      <c r="BJ869" s="232">
        <f t="shared" si="255"/>
        <v>0</v>
      </c>
      <c r="BK869" s="233">
        <f t="shared" si="256"/>
        <v>0</v>
      </c>
      <c r="BL869" s="234">
        <f t="shared" si="257"/>
        <v>0</v>
      </c>
      <c r="BM869" s="231" t="str">
        <f t="shared" si="258"/>
        <v/>
      </c>
      <c r="BN869" s="232">
        <f t="shared" si="259"/>
        <v>0</v>
      </c>
      <c r="BO869" s="233">
        <f t="shared" si="260"/>
        <v>0</v>
      </c>
      <c r="BP869" s="234">
        <f t="shared" si="261"/>
        <v>0</v>
      </c>
      <c r="BQ869" s="176">
        <f t="shared" si="262"/>
        <v>0</v>
      </c>
      <c r="BR869" s="177" t="str">
        <f>IF(BQ869=0,"",
IF(SUM($BQ$824:BQ869)=1,BS869,
IF($BQ$886&gt;SUM($BQ$824:BQ869),_xlfn.CONCAT(", ",BS869),
IF($BQ$886=SUM($BQ$824:BQ869),_xlfn.CONCAT(" y ",BS869)))))</f>
        <v/>
      </c>
      <c r="BS869" s="55">
        <v>45</v>
      </c>
    </row>
    <row r="870" spans="1:71" ht="15" customHeight="1">
      <c r="A870" s="25"/>
      <c r="B870" s="27"/>
      <c r="C870" s="55" t="s">
        <v>5172</v>
      </c>
      <c r="D870" s="817" t="str">
        <f>IF(CNGE_2026_M4_Secc1!D88="","",CNGE_2026_M4_Secc1!D88)</f>
        <v/>
      </c>
      <c r="E870" s="757"/>
      <c r="F870" s="757"/>
      <c r="G870" s="757"/>
      <c r="H870" s="757"/>
      <c r="I870" s="757"/>
      <c r="J870" s="757"/>
      <c r="K870" s="757"/>
      <c r="L870" s="757"/>
      <c r="M870" s="757"/>
      <c r="N870" s="758"/>
      <c r="O870" s="69" t="str">
        <f t="shared" si="264"/>
        <v/>
      </c>
      <c r="P870" s="69" t="str">
        <f t="shared" si="265"/>
        <v/>
      </c>
      <c r="Q870" s="69" t="str">
        <f t="shared" si="266"/>
        <v/>
      </c>
      <c r="R870" s="69" t="str">
        <f t="shared" si="267"/>
        <v/>
      </c>
      <c r="S870" s="439"/>
      <c r="T870" s="439"/>
      <c r="U870" s="439"/>
      <c r="V870" s="439"/>
      <c r="W870" s="439"/>
      <c r="X870" s="439"/>
      <c r="Y870" s="439"/>
      <c r="Z870" s="439"/>
      <c r="AA870" s="439"/>
      <c r="AB870" s="439"/>
      <c r="AC870" s="439"/>
      <c r="AD870" s="439"/>
      <c r="AF870">
        <f t="shared" si="269"/>
        <v>0</v>
      </c>
      <c r="AG870" s="176">
        <f t="shared" si="240"/>
        <v>0</v>
      </c>
      <c r="AH870" s="177" t="str">
        <f>IF(AG870=0,"",
IF(SUM($AG$824:AG870)=1,AI870,
IF($AG$886&gt;SUM($AG$824:AG870),_xlfn.CONCAT(", ",AI870),
IF($AG$886=SUM($AG$824:AG870),_xlfn.CONCAT(" y ",AI870)))))</f>
        <v/>
      </c>
      <c r="AI870" s="55">
        <v>46</v>
      </c>
      <c r="AJ870" s="27">
        <f t="shared" si="268"/>
        <v>0</v>
      </c>
      <c r="AK870" t="str">
        <f t="shared" si="242"/>
        <v/>
      </c>
      <c r="AL870">
        <f t="shared" si="243"/>
        <v>0</v>
      </c>
      <c r="AM870">
        <f t="shared" si="244"/>
        <v>0</v>
      </c>
      <c r="AN870">
        <f t="shared" si="245"/>
        <v>0</v>
      </c>
      <c r="AO870">
        <f t="shared" si="224"/>
        <v>0</v>
      </c>
      <c r="AP870">
        <f t="shared" si="225"/>
        <v>0</v>
      </c>
      <c r="AQ870">
        <f t="shared" si="226"/>
        <v>0</v>
      </c>
      <c r="AR870">
        <f t="shared" si="227"/>
        <v>0</v>
      </c>
      <c r="AS870">
        <f t="shared" si="228"/>
        <v>0</v>
      </c>
      <c r="AT870">
        <f t="shared" si="229"/>
        <v>0</v>
      </c>
      <c r="AU870">
        <f t="shared" si="230"/>
        <v>0</v>
      </c>
      <c r="AV870">
        <f t="shared" si="231"/>
        <v>0</v>
      </c>
      <c r="AW870">
        <f t="shared" si="232"/>
        <v>0</v>
      </c>
      <c r="AX870">
        <f t="shared" si="233"/>
        <v>0</v>
      </c>
      <c r="AY870">
        <f t="shared" si="234"/>
        <v>0</v>
      </c>
      <c r="AZ870">
        <f t="shared" si="235"/>
        <v>0</v>
      </c>
      <c r="BA870" s="231" t="str">
        <f t="shared" si="246"/>
        <v/>
      </c>
      <c r="BB870" s="232">
        <f t="shared" si="247"/>
        <v>0</v>
      </c>
      <c r="BC870" s="233">
        <f t="shared" si="248"/>
        <v>0</v>
      </c>
      <c r="BD870" s="234">
        <f t="shared" si="249"/>
        <v>0</v>
      </c>
      <c r="BE870" s="231" t="str">
        <f t="shared" si="250"/>
        <v/>
      </c>
      <c r="BF870" s="232">
        <f t="shared" si="251"/>
        <v>0</v>
      </c>
      <c r="BG870" s="233">
        <f t="shared" si="252"/>
        <v>0</v>
      </c>
      <c r="BH870" s="234">
        <f t="shared" si="253"/>
        <v>0</v>
      </c>
      <c r="BI870" s="231" t="str">
        <f t="shared" si="254"/>
        <v/>
      </c>
      <c r="BJ870" s="232">
        <f t="shared" si="255"/>
        <v>0</v>
      </c>
      <c r="BK870" s="233">
        <f t="shared" si="256"/>
        <v>0</v>
      </c>
      <c r="BL870" s="234">
        <f t="shared" si="257"/>
        <v>0</v>
      </c>
      <c r="BM870" s="231" t="str">
        <f t="shared" si="258"/>
        <v/>
      </c>
      <c r="BN870" s="232">
        <f t="shared" si="259"/>
        <v>0</v>
      </c>
      <c r="BO870" s="233">
        <f t="shared" si="260"/>
        <v>0</v>
      </c>
      <c r="BP870" s="234">
        <f t="shared" si="261"/>
        <v>0</v>
      </c>
      <c r="BQ870" s="176">
        <f t="shared" si="262"/>
        <v>0</v>
      </c>
      <c r="BR870" s="177" t="str">
        <f>IF(BQ870=0,"",
IF(SUM($BQ$824:BQ870)=1,BS870,
IF($BQ$886&gt;SUM($BQ$824:BQ870),_xlfn.CONCAT(", ",BS870),
IF($BQ$886=SUM($BQ$824:BQ870),_xlfn.CONCAT(" y ",BS870)))))</f>
        <v/>
      </c>
      <c r="BS870" s="55">
        <v>46</v>
      </c>
    </row>
    <row r="871" spans="1:71" ht="15" customHeight="1">
      <c r="A871" s="25"/>
      <c r="B871" s="27"/>
      <c r="C871" s="55" t="s">
        <v>5174</v>
      </c>
      <c r="D871" s="817" t="str">
        <f>IF(CNGE_2026_M4_Secc1!D89="","",CNGE_2026_M4_Secc1!D89)</f>
        <v/>
      </c>
      <c r="E871" s="757"/>
      <c r="F871" s="757"/>
      <c r="G871" s="757"/>
      <c r="H871" s="757"/>
      <c r="I871" s="757"/>
      <c r="J871" s="757"/>
      <c r="K871" s="757"/>
      <c r="L871" s="757"/>
      <c r="M871" s="757"/>
      <c r="N871" s="758"/>
      <c r="O871" s="69" t="str">
        <f t="shared" si="264"/>
        <v/>
      </c>
      <c r="P871" s="69" t="str">
        <f t="shared" si="265"/>
        <v/>
      </c>
      <c r="Q871" s="69" t="str">
        <f t="shared" si="266"/>
        <v/>
      </c>
      <c r="R871" s="69" t="str">
        <f t="shared" si="267"/>
        <v/>
      </c>
      <c r="S871" s="439"/>
      <c r="T871" s="439"/>
      <c r="U871" s="439"/>
      <c r="V871" s="439"/>
      <c r="W871" s="439"/>
      <c r="X871" s="439"/>
      <c r="Y871" s="439"/>
      <c r="Z871" s="439"/>
      <c r="AA871" s="439"/>
      <c r="AB871" s="439"/>
      <c r="AC871" s="439"/>
      <c r="AD871" s="439"/>
      <c r="AF871">
        <f t="shared" si="269"/>
        <v>0</v>
      </c>
      <c r="AG871" s="176">
        <f t="shared" si="240"/>
        <v>0</v>
      </c>
      <c r="AH871" s="177" t="str">
        <f>IF(AG871=0,"",
IF(SUM($AG$824:AG871)=1,AI871,
IF($AG$886&gt;SUM($AG$824:AG871),_xlfn.CONCAT(", ",AI871),
IF($AG$886=SUM($AG$824:AG871),_xlfn.CONCAT(" y ",AI871)))))</f>
        <v/>
      </c>
      <c r="AI871" s="55">
        <v>47</v>
      </c>
      <c r="AJ871" s="27">
        <f t="shared" si="268"/>
        <v>0</v>
      </c>
      <c r="AK871" t="str">
        <f t="shared" si="242"/>
        <v/>
      </c>
      <c r="AL871">
        <f t="shared" si="243"/>
        <v>0</v>
      </c>
      <c r="AM871">
        <f t="shared" si="244"/>
        <v>0</v>
      </c>
      <c r="AN871">
        <f t="shared" si="245"/>
        <v>0</v>
      </c>
      <c r="AO871">
        <f t="shared" si="224"/>
        <v>0</v>
      </c>
      <c r="AP871">
        <f t="shared" si="225"/>
        <v>0</v>
      </c>
      <c r="AQ871">
        <f t="shared" si="226"/>
        <v>0</v>
      </c>
      <c r="AR871">
        <f t="shared" si="227"/>
        <v>0</v>
      </c>
      <c r="AS871">
        <f t="shared" si="228"/>
        <v>0</v>
      </c>
      <c r="AT871">
        <f t="shared" si="229"/>
        <v>0</v>
      </c>
      <c r="AU871">
        <f t="shared" si="230"/>
        <v>0</v>
      </c>
      <c r="AV871">
        <f t="shared" si="231"/>
        <v>0</v>
      </c>
      <c r="AW871">
        <f t="shared" si="232"/>
        <v>0</v>
      </c>
      <c r="AX871">
        <f t="shared" si="233"/>
        <v>0</v>
      </c>
      <c r="AY871">
        <f t="shared" si="234"/>
        <v>0</v>
      </c>
      <c r="AZ871">
        <f t="shared" si="235"/>
        <v>0</v>
      </c>
      <c r="BA871" s="231" t="str">
        <f t="shared" si="246"/>
        <v/>
      </c>
      <c r="BB871" s="232">
        <f t="shared" si="247"/>
        <v>0</v>
      </c>
      <c r="BC871" s="233">
        <f t="shared" si="248"/>
        <v>0</v>
      </c>
      <c r="BD871" s="234">
        <f t="shared" si="249"/>
        <v>0</v>
      </c>
      <c r="BE871" s="231" t="str">
        <f t="shared" si="250"/>
        <v/>
      </c>
      <c r="BF871" s="232">
        <f t="shared" si="251"/>
        <v>0</v>
      </c>
      <c r="BG871" s="233">
        <f t="shared" si="252"/>
        <v>0</v>
      </c>
      <c r="BH871" s="234">
        <f t="shared" si="253"/>
        <v>0</v>
      </c>
      <c r="BI871" s="231" t="str">
        <f t="shared" si="254"/>
        <v/>
      </c>
      <c r="BJ871" s="232">
        <f t="shared" si="255"/>
        <v>0</v>
      </c>
      <c r="BK871" s="233">
        <f t="shared" si="256"/>
        <v>0</v>
      </c>
      <c r="BL871" s="234">
        <f t="shared" si="257"/>
        <v>0</v>
      </c>
      <c r="BM871" s="231" t="str">
        <f t="shared" si="258"/>
        <v/>
      </c>
      <c r="BN871" s="232">
        <f t="shared" si="259"/>
        <v>0</v>
      </c>
      <c r="BO871" s="233">
        <f t="shared" si="260"/>
        <v>0</v>
      </c>
      <c r="BP871" s="234">
        <f t="shared" si="261"/>
        <v>0</v>
      </c>
      <c r="BQ871" s="176">
        <f t="shared" si="262"/>
        <v>0</v>
      </c>
      <c r="BR871" s="177" t="str">
        <f>IF(BQ871=0,"",
IF(SUM($BQ$824:BQ871)=1,BS871,
IF($BQ$886&gt;SUM($BQ$824:BQ871),_xlfn.CONCAT(", ",BS871),
IF($BQ$886=SUM($BQ$824:BQ871),_xlfn.CONCAT(" y ",BS871)))))</f>
        <v/>
      </c>
      <c r="BS871" s="55">
        <v>47</v>
      </c>
    </row>
    <row r="872" spans="1:71" ht="15" customHeight="1">
      <c r="A872" s="25"/>
      <c r="B872" s="27"/>
      <c r="C872" s="55" t="s">
        <v>5176</v>
      </c>
      <c r="D872" s="817" t="str">
        <f>IF(CNGE_2026_M4_Secc1!D90="","",CNGE_2026_M4_Secc1!D90)</f>
        <v/>
      </c>
      <c r="E872" s="757"/>
      <c r="F872" s="757"/>
      <c r="G872" s="757"/>
      <c r="H872" s="757"/>
      <c r="I872" s="757"/>
      <c r="J872" s="757"/>
      <c r="K872" s="757"/>
      <c r="L872" s="757"/>
      <c r="M872" s="757"/>
      <c r="N872" s="758"/>
      <c r="O872" s="69" t="str">
        <f t="shared" si="264"/>
        <v/>
      </c>
      <c r="P872" s="69" t="str">
        <f t="shared" si="265"/>
        <v/>
      </c>
      <c r="Q872" s="69" t="str">
        <f t="shared" si="266"/>
        <v/>
      </c>
      <c r="R872" s="69" t="str">
        <f t="shared" si="267"/>
        <v/>
      </c>
      <c r="S872" s="439"/>
      <c r="T872" s="439"/>
      <c r="U872" s="439"/>
      <c r="V872" s="439"/>
      <c r="W872" s="439"/>
      <c r="X872" s="439"/>
      <c r="Y872" s="439"/>
      <c r="Z872" s="439"/>
      <c r="AA872" s="439"/>
      <c r="AB872" s="439"/>
      <c r="AC872" s="439"/>
      <c r="AD872" s="439"/>
      <c r="AF872">
        <f t="shared" si="269"/>
        <v>0</v>
      </c>
      <c r="AG872" s="176">
        <f t="shared" si="240"/>
        <v>0</v>
      </c>
      <c r="AH872" s="177" t="str">
        <f>IF(AG872=0,"",
IF(SUM($AG$824:AG872)=1,AI872,
IF($AG$886&gt;SUM($AG$824:AG872),_xlfn.CONCAT(", ",AI872),
IF($AG$886=SUM($AG$824:AG872),_xlfn.CONCAT(" y ",AI872)))))</f>
        <v/>
      </c>
      <c r="AI872" s="55">
        <v>48</v>
      </c>
      <c r="AJ872" s="27">
        <f t="shared" si="268"/>
        <v>0</v>
      </c>
      <c r="AK872" t="str">
        <f t="shared" si="242"/>
        <v/>
      </c>
      <c r="AL872">
        <f t="shared" si="243"/>
        <v>0</v>
      </c>
      <c r="AM872">
        <f t="shared" si="244"/>
        <v>0</v>
      </c>
      <c r="AN872">
        <f t="shared" si="245"/>
        <v>0</v>
      </c>
      <c r="AO872">
        <f t="shared" si="224"/>
        <v>0</v>
      </c>
      <c r="AP872">
        <f t="shared" si="225"/>
        <v>0</v>
      </c>
      <c r="AQ872">
        <f t="shared" si="226"/>
        <v>0</v>
      </c>
      <c r="AR872">
        <f t="shared" si="227"/>
        <v>0</v>
      </c>
      <c r="AS872">
        <f t="shared" si="228"/>
        <v>0</v>
      </c>
      <c r="AT872">
        <f t="shared" si="229"/>
        <v>0</v>
      </c>
      <c r="AU872">
        <f t="shared" si="230"/>
        <v>0</v>
      </c>
      <c r="AV872">
        <f t="shared" si="231"/>
        <v>0</v>
      </c>
      <c r="AW872">
        <f t="shared" si="232"/>
        <v>0</v>
      </c>
      <c r="AX872">
        <f t="shared" si="233"/>
        <v>0</v>
      </c>
      <c r="AY872">
        <f t="shared" si="234"/>
        <v>0</v>
      </c>
      <c r="AZ872">
        <f t="shared" si="235"/>
        <v>0</v>
      </c>
      <c r="BA872" s="231" t="str">
        <f t="shared" si="246"/>
        <v/>
      </c>
      <c r="BB872" s="232">
        <f t="shared" si="247"/>
        <v>0</v>
      </c>
      <c r="BC872" s="233">
        <f t="shared" si="248"/>
        <v>0</v>
      </c>
      <c r="BD872" s="234">
        <f t="shared" si="249"/>
        <v>0</v>
      </c>
      <c r="BE872" s="231" t="str">
        <f t="shared" si="250"/>
        <v/>
      </c>
      <c r="BF872" s="232">
        <f t="shared" si="251"/>
        <v>0</v>
      </c>
      <c r="BG872" s="233">
        <f t="shared" si="252"/>
        <v>0</v>
      </c>
      <c r="BH872" s="234">
        <f t="shared" si="253"/>
        <v>0</v>
      </c>
      <c r="BI872" s="231" t="str">
        <f t="shared" si="254"/>
        <v/>
      </c>
      <c r="BJ872" s="232">
        <f t="shared" si="255"/>
        <v>0</v>
      </c>
      <c r="BK872" s="233">
        <f t="shared" si="256"/>
        <v>0</v>
      </c>
      <c r="BL872" s="234">
        <f t="shared" si="257"/>
        <v>0</v>
      </c>
      <c r="BM872" s="231" t="str">
        <f t="shared" si="258"/>
        <v/>
      </c>
      <c r="BN872" s="232">
        <f t="shared" si="259"/>
        <v>0</v>
      </c>
      <c r="BO872" s="233">
        <f t="shared" si="260"/>
        <v>0</v>
      </c>
      <c r="BP872" s="234">
        <f t="shared" si="261"/>
        <v>0</v>
      </c>
      <c r="BQ872" s="176">
        <f t="shared" si="262"/>
        <v>0</v>
      </c>
      <c r="BR872" s="177" t="str">
        <f>IF(BQ872=0,"",
IF(SUM($BQ$824:BQ872)=1,BS872,
IF($BQ$886&gt;SUM($BQ$824:BQ872),_xlfn.CONCAT(", ",BS872),
IF($BQ$886=SUM($BQ$824:BQ872),_xlfn.CONCAT(" y ",BS872)))))</f>
        <v/>
      </c>
      <c r="BS872" s="55">
        <v>48</v>
      </c>
    </row>
    <row r="873" spans="1:71" ht="15" customHeight="1">
      <c r="A873" s="25"/>
      <c r="B873" s="27"/>
      <c r="C873" s="55" t="s">
        <v>5178</v>
      </c>
      <c r="D873" s="817" t="str">
        <f>IF(CNGE_2026_M4_Secc1!D91="","",CNGE_2026_M4_Secc1!D91)</f>
        <v/>
      </c>
      <c r="E873" s="757"/>
      <c r="F873" s="757"/>
      <c r="G873" s="757"/>
      <c r="H873" s="757"/>
      <c r="I873" s="757"/>
      <c r="J873" s="757"/>
      <c r="K873" s="757"/>
      <c r="L873" s="757"/>
      <c r="M873" s="757"/>
      <c r="N873" s="758"/>
      <c r="O873" s="69" t="str">
        <f t="shared" si="264"/>
        <v/>
      </c>
      <c r="P873" s="69" t="str">
        <f t="shared" si="265"/>
        <v/>
      </c>
      <c r="Q873" s="69" t="str">
        <f t="shared" si="266"/>
        <v/>
      </c>
      <c r="R873" s="69" t="str">
        <f t="shared" si="267"/>
        <v/>
      </c>
      <c r="S873" s="439"/>
      <c r="T873" s="439"/>
      <c r="U873" s="439"/>
      <c r="V873" s="439"/>
      <c r="W873" s="439"/>
      <c r="X873" s="439"/>
      <c r="Y873" s="439"/>
      <c r="Z873" s="439"/>
      <c r="AA873" s="439"/>
      <c r="AB873" s="439"/>
      <c r="AC873" s="439"/>
      <c r="AD873" s="439"/>
      <c r="AF873">
        <f t="shared" si="269"/>
        <v>0</v>
      </c>
      <c r="AG873" s="176">
        <f t="shared" si="240"/>
        <v>0</v>
      </c>
      <c r="AH873" s="177" t="str">
        <f>IF(AG873=0,"",
IF(SUM($AG$824:AG873)=1,AI873,
IF($AG$886&gt;SUM($AG$824:AG873),_xlfn.CONCAT(", ",AI873),
IF($AG$886=SUM($AG$824:AG873),_xlfn.CONCAT(" y ",AI873)))))</f>
        <v/>
      </c>
      <c r="AI873" s="55">
        <v>49</v>
      </c>
      <c r="AJ873" s="27">
        <f t="shared" si="268"/>
        <v>0</v>
      </c>
      <c r="AK873" t="str">
        <f t="shared" si="242"/>
        <v/>
      </c>
      <c r="AL873">
        <f t="shared" si="243"/>
        <v>0</v>
      </c>
      <c r="AM873">
        <f t="shared" si="244"/>
        <v>0</v>
      </c>
      <c r="AN873">
        <f t="shared" si="245"/>
        <v>0</v>
      </c>
      <c r="AO873">
        <f t="shared" si="224"/>
        <v>0</v>
      </c>
      <c r="AP873">
        <f t="shared" si="225"/>
        <v>0</v>
      </c>
      <c r="AQ873">
        <f t="shared" si="226"/>
        <v>0</v>
      </c>
      <c r="AR873">
        <f t="shared" si="227"/>
        <v>0</v>
      </c>
      <c r="AS873">
        <f t="shared" si="228"/>
        <v>0</v>
      </c>
      <c r="AT873">
        <f t="shared" si="229"/>
        <v>0</v>
      </c>
      <c r="AU873">
        <f t="shared" si="230"/>
        <v>0</v>
      </c>
      <c r="AV873">
        <f t="shared" si="231"/>
        <v>0</v>
      </c>
      <c r="AW873">
        <f t="shared" si="232"/>
        <v>0</v>
      </c>
      <c r="AX873">
        <f t="shared" si="233"/>
        <v>0</v>
      </c>
      <c r="AY873">
        <f t="shared" si="234"/>
        <v>0</v>
      </c>
      <c r="AZ873">
        <f t="shared" si="235"/>
        <v>0</v>
      </c>
      <c r="BA873" s="231" t="str">
        <f t="shared" si="246"/>
        <v/>
      </c>
      <c r="BB873" s="232">
        <f t="shared" si="247"/>
        <v>0</v>
      </c>
      <c r="BC873" s="233">
        <f t="shared" si="248"/>
        <v>0</v>
      </c>
      <c r="BD873" s="234">
        <f t="shared" si="249"/>
        <v>0</v>
      </c>
      <c r="BE873" s="231" t="str">
        <f t="shared" si="250"/>
        <v/>
      </c>
      <c r="BF873" s="232">
        <f t="shared" si="251"/>
        <v>0</v>
      </c>
      <c r="BG873" s="233">
        <f t="shared" si="252"/>
        <v>0</v>
      </c>
      <c r="BH873" s="234">
        <f t="shared" si="253"/>
        <v>0</v>
      </c>
      <c r="BI873" s="231" t="str">
        <f t="shared" si="254"/>
        <v/>
      </c>
      <c r="BJ873" s="232">
        <f t="shared" si="255"/>
        <v>0</v>
      </c>
      <c r="BK873" s="233">
        <f t="shared" si="256"/>
        <v>0</v>
      </c>
      <c r="BL873" s="234">
        <f t="shared" si="257"/>
        <v>0</v>
      </c>
      <c r="BM873" s="231" t="str">
        <f t="shared" si="258"/>
        <v/>
      </c>
      <c r="BN873" s="232">
        <f t="shared" si="259"/>
        <v>0</v>
      </c>
      <c r="BO873" s="233">
        <f t="shared" si="260"/>
        <v>0</v>
      </c>
      <c r="BP873" s="234">
        <f t="shared" si="261"/>
        <v>0</v>
      </c>
      <c r="BQ873" s="176">
        <f t="shared" si="262"/>
        <v>0</v>
      </c>
      <c r="BR873" s="177" t="str">
        <f>IF(BQ873=0,"",
IF(SUM($BQ$824:BQ873)=1,BS873,
IF($BQ$886&gt;SUM($BQ$824:BQ873),_xlfn.CONCAT(", ",BS873),
IF($BQ$886=SUM($BQ$824:BQ873),_xlfn.CONCAT(" y ",BS873)))))</f>
        <v/>
      </c>
      <c r="BS873" s="55">
        <v>49</v>
      </c>
    </row>
    <row r="874" spans="1:71" ht="15" customHeight="1">
      <c r="A874" s="25"/>
      <c r="B874" s="27"/>
      <c r="C874" s="55" t="s">
        <v>5180</v>
      </c>
      <c r="D874" s="817" t="str">
        <f>IF(CNGE_2026_M4_Secc1!D92="","",CNGE_2026_M4_Secc1!D92)</f>
        <v/>
      </c>
      <c r="E874" s="757"/>
      <c r="F874" s="757"/>
      <c r="G874" s="757"/>
      <c r="H874" s="757"/>
      <c r="I874" s="757"/>
      <c r="J874" s="757"/>
      <c r="K874" s="757"/>
      <c r="L874" s="757"/>
      <c r="M874" s="757"/>
      <c r="N874" s="758"/>
      <c r="O874" s="69" t="str">
        <f t="shared" si="264"/>
        <v/>
      </c>
      <c r="P874" s="69" t="str">
        <f t="shared" si="265"/>
        <v/>
      </c>
      <c r="Q874" s="69" t="str">
        <f t="shared" si="266"/>
        <v/>
      </c>
      <c r="R874" s="69" t="str">
        <f t="shared" si="267"/>
        <v/>
      </c>
      <c r="S874" s="439"/>
      <c r="T874" s="439"/>
      <c r="U874" s="439"/>
      <c r="V874" s="439"/>
      <c r="W874" s="439"/>
      <c r="X874" s="439"/>
      <c r="Y874" s="439"/>
      <c r="Z874" s="439"/>
      <c r="AA874" s="439"/>
      <c r="AB874" s="439"/>
      <c r="AC874" s="439"/>
      <c r="AD874" s="439"/>
      <c r="AF874">
        <f t="shared" si="269"/>
        <v>0</v>
      </c>
      <c r="AG874" s="176">
        <f t="shared" si="240"/>
        <v>0</v>
      </c>
      <c r="AH874" s="177" t="str">
        <f>IF(AG874=0,"",
IF(SUM($AG$824:AG874)=1,AI874,
IF($AG$886&gt;SUM($AG$824:AG874),_xlfn.CONCAT(", ",AI874),
IF($AG$886=SUM($AG$824:AG874),_xlfn.CONCAT(" y ",AI874)))))</f>
        <v/>
      </c>
      <c r="AI874" s="55">
        <v>50</v>
      </c>
      <c r="AJ874" s="27">
        <f t="shared" si="268"/>
        <v>0</v>
      </c>
      <c r="AK874" t="str">
        <f t="shared" si="242"/>
        <v/>
      </c>
      <c r="AL874">
        <f t="shared" si="243"/>
        <v>0</v>
      </c>
      <c r="AM874">
        <f t="shared" si="244"/>
        <v>0</v>
      </c>
      <c r="AN874">
        <f t="shared" si="245"/>
        <v>0</v>
      </c>
      <c r="AO874">
        <f t="shared" si="224"/>
        <v>0</v>
      </c>
      <c r="AP874">
        <f t="shared" si="225"/>
        <v>0</v>
      </c>
      <c r="AQ874">
        <f t="shared" si="226"/>
        <v>0</v>
      </c>
      <c r="AR874">
        <f t="shared" si="227"/>
        <v>0</v>
      </c>
      <c r="AS874">
        <f t="shared" si="228"/>
        <v>0</v>
      </c>
      <c r="AT874">
        <f t="shared" si="229"/>
        <v>0</v>
      </c>
      <c r="AU874">
        <f t="shared" si="230"/>
        <v>0</v>
      </c>
      <c r="AV874">
        <f t="shared" si="231"/>
        <v>0</v>
      </c>
      <c r="AW874">
        <f t="shared" si="232"/>
        <v>0</v>
      </c>
      <c r="AX874">
        <f t="shared" si="233"/>
        <v>0</v>
      </c>
      <c r="AY874">
        <f t="shared" si="234"/>
        <v>0</v>
      </c>
      <c r="AZ874">
        <f t="shared" si="235"/>
        <v>0</v>
      </c>
      <c r="BA874" s="231" t="str">
        <f t="shared" si="246"/>
        <v/>
      </c>
      <c r="BB874" s="232">
        <f t="shared" si="247"/>
        <v>0</v>
      </c>
      <c r="BC874" s="233">
        <f t="shared" si="248"/>
        <v>0</v>
      </c>
      <c r="BD874" s="234">
        <f t="shared" si="249"/>
        <v>0</v>
      </c>
      <c r="BE874" s="231" t="str">
        <f t="shared" si="250"/>
        <v/>
      </c>
      <c r="BF874" s="232">
        <f t="shared" si="251"/>
        <v>0</v>
      </c>
      <c r="BG874" s="233">
        <f t="shared" si="252"/>
        <v>0</v>
      </c>
      <c r="BH874" s="234">
        <f t="shared" si="253"/>
        <v>0</v>
      </c>
      <c r="BI874" s="231" t="str">
        <f t="shared" si="254"/>
        <v/>
      </c>
      <c r="BJ874" s="232">
        <f t="shared" si="255"/>
        <v>0</v>
      </c>
      <c r="BK874" s="233">
        <f t="shared" si="256"/>
        <v>0</v>
      </c>
      <c r="BL874" s="234">
        <f t="shared" si="257"/>
        <v>0</v>
      </c>
      <c r="BM874" s="231" t="str">
        <f t="shared" si="258"/>
        <v/>
      </c>
      <c r="BN874" s="232">
        <f t="shared" si="259"/>
        <v>0</v>
      </c>
      <c r="BO874" s="233">
        <f t="shared" si="260"/>
        <v>0</v>
      </c>
      <c r="BP874" s="234">
        <f t="shared" si="261"/>
        <v>0</v>
      </c>
      <c r="BQ874" s="176">
        <f t="shared" si="262"/>
        <v>0</v>
      </c>
      <c r="BR874" s="177" t="str">
        <f>IF(BQ874=0,"",
IF(SUM($BQ$824:BQ874)=1,BS874,
IF($BQ$886&gt;SUM($BQ$824:BQ874),_xlfn.CONCAT(", ",BS874),
IF($BQ$886=SUM($BQ$824:BQ874),_xlfn.CONCAT(" y ",BS874)))))</f>
        <v/>
      </c>
      <c r="BS874" s="55">
        <v>50</v>
      </c>
    </row>
    <row r="875" spans="1:71" ht="15" customHeight="1">
      <c r="A875" s="25"/>
      <c r="B875" s="27"/>
      <c r="C875" s="55" t="s">
        <v>5182</v>
      </c>
      <c r="D875" s="817" t="str">
        <f>IF(CNGE_2026_M4_Secc1!D93="","",CNGE_2026_M4_Secc1!D93)</f>
        <v/>
      </c>
      <c r="E875" s="757"/>
      <c r="F875" s="757"/>
      <c r="G875" s="757"/>
      <c r="H875" s="757"/>
      <c r="I875" s="757"/>
      <c r="J875" s="757"/>
      <c r="K875" s="757"/>
      <c r="L875" s="757"/>
      <c r="M875" s="757"/>
      <c r="N875" s="758"/>
      <c r="O875" s="69" t="str">
        <f t="shared" si="264"/>
        <v/>
      </c>
      <c r="P875" s="69" t="str">
        <f t="shared" si="265"/>
        <v/>
      </c>
      <c r="Q875" s="69" t="str">
        <f t="shared" si="266"/>
        <v/>
      </c>
      <c r="R875" s="69" t="str">
        <f t="shared" si="267"/>
        <v/>
      </c>
      <c r="S875" s="439"/>
      <c r="T875" s="439"/>
      <c r="U875" s="439"/>
      <c r="V875" s="439"/>
      <c r="W875" s="439"/>
      <c r="X875" s="439"/>
      <c r="Y875" s="439"/>
      <c r="Z875" s="439"/>
      <c r="AA875" s="439"/>
      <c r="AB875" s="439"/>
      <c r="AC875" s="439"/>
      <c r="AD875" s="439"/>
      <c r="AF875">
        <f t="shared" si="269"/>
        <v>0</v>
      </c>
      <c r="AG875" s="176">
        <f t="shared" si="240"/>
        <v>0</v>
      </c>
      <c r="AH875" s="177" t="str">
        <f>IF(AG875=0,"",
IF(SUM($AG$824:AG875)=1,AI875,
IF($AG$886&gt;SUM($AG$824:AG875),_xlfn.CONCAT(", ",AI875),
IF($AG$886=SUM($AG$824:AG875),_xlfn.CONCAT(" y ",AI875)))))</f>
        <v/>
      </c>
      <c r="AI875" s="55">
        <v>51</v>
      </c>
      <c r="AJ875" s="27">
        <f t="shared" si="268"/>
        <v>0</v>
      </c>
      <c r="AK875" t="str">
        <f t="shared" si="242"/>
        <v/>
      </c>
      <c r="AL875">
        <f t="shared" si="243"/>
        <v>0</v>
      </c>
      <c r="AM875">
        <f t="shared" si="244"/>
        <v>0</v>
      </c>
      <c r="AN875">
        <f t="shared" si="245"/>
        <v>0</v>
      </c>
      <c r="AO875">
        <f t="shared" si="224"/>
        <v>0</v>
      </c>
      <c r="AP875">
        <f t="shared" si="225"/>
        <v>0</v>
      </c>
      <c r="AQ875">
        <f t="shared" si="226"/>
        <v>0</v>
      </c>
      <c r="AR875">
        <f t="shared" si="227"/>
        <v>0</v>
      </c>
      <c r="AS875">
        <f t="shared" si="228"/>
        <v>0</v>
      </c>
      <c r="AT875">
        <f t="shared" si="229"/>
        <v>0</v>
      </c>
      <c r="AU875">
        <f t="shared" si="230"/>
        <v>0</v>
      </c>
      <c r="AV875">
        <f t="shared" si="231"/>
        <v>0</v>
      </c>
      <c r="AW875">
        <f t="shared" si="232"/>
        <v>0</v>
      </c>
      <c r="AX875">
        <f t="shared" si="233"/>
        <v>0</v>
      </c>
      <c r="AY875">
        <f t="shared" si="234"/>
        <v>0</v>
      </c>
      <c r="AZ875">
        <f t="shared" si="235"/>
        <v>0</v>
      </c>
      <c r="BA875" s="231" t="str">
        <f t="shared" si="246"/>
        <v/>
      </c>
      <c r="BB875" s="232">
        <f t="shared" si="247"/>
        <v>0</v>
      </c>
      <c r="BC875" s="233">
        <f t="shared" si="248"/>
        <v>0</v>
      </c>
      <c r="BD875" s="234">
        <f t="shared" si="249"/>
        <v>0</v>
      </c>
      <c r="BE875" s="231" t="str">
        <f t="shared" si="250"/>
        <v/>
      </c>
      <c r="BF875" s="232">
        <f t="shared" si="251"/>
        <v>0</v>
      </c>
      <c r="BG875" s="233">
        <f t="shared" si="252"/>
        <v>0</v>
      </c>
      <c r="BH875" s="234">
        <f t="shared" si="253"/>
        <v>0</v>
      </c>
      <c r="BI875" s="231" t="str">
        <f t="shared" si="254"/>
        <v/>
      </c>
      <c r="BJ875" s="232">
        <f t="shared" si="255"/>
        <v>0</v>
      </c>
      <c r="BK875" s="233">
        <f t="shared" si="256"/>
        <v>0</v>
      </c>
      <c r="BL875" s="234">
        <f t="shared" si="257"/>
        <v>0</v>
      </c>
      <c r="BM875" s="231" t="str">
        <f t="shared" si="258"/>
        <v/>
      </c>
      <c r="BN875" s="232">
        <f t="shared" si="259"/>
        <v>0</v>
      </c>
      <c r="BO875" s="233">
        <f t="shared" si="260"/>
        <v>0</v>
      </c>
      <c r="BP875" s="234">
        <f t="shared" si="261"/>
        <v>0</v>
      </c>
      <c r="BQ875" s="176">
        <f t="shared" si="262"/>
        <v>0</v>
      </c>
      <c r="BR875" s="177" t="str">
        <f>IF(BQ875=0,"",
IF(SUM($BQ$824:BQ875)=1,BS875,
IF($BQ$886&gt;SUM($BQ$824:BQ875),_xlfn.CONCAT(", ",BS875),
IF($BQ$886=SUM($BQ$824:BQ875),_xlfn.CONCAT(" y ",BS875)))))</f>
        <v/>
      </c>
      <c r="BS875" s="55">
        <v>51</v>
      </c>
    </row>
    <row r="876" spans="1:71" ht="15" customHeight="1">
      <c r="A876" s="25"/>
      <c r="B876" s="27"/>
      <c r="C876" s="55" t="s">
        <v>5184</v>
      </c>
      <c r="D876" s="817" t="str">
        <f>IF(CNGE_2026_M4_Secc1!D94="","",CNGE_2026_M4_Secc1!D94)</f>
        <v/>
      </c>
      <c r="E876" s="757"/>
      <c r="F876" s="757"/>
      <c r="G876" s="757"/>
      <c r="H876" s="757"/>
      <c r="I876" s="757"/>
      <c r="J876" s="757"/>
      <c r="K876" s="757"/>
      <c r="L876" s="757"/>
      <c r="M876" s="757"/>
      <c r="N876" s="758"/>
      <c r="O876" s="69" t="str">
        <f t="shared" si="264"/>
        <v/>
      </c>
      <c r="P876" s="69" t="str">
        <f t="shared" si="265"/>
        <v/>
      </c>
      <c r="Q876" s="69" t="str">
        <f t="shared" si="266"/>
        <v/>
      </c>
      <c r="R876" s="69" t="str">
        <f t="shared" si="267"/>
        <v/>
      </c>
      <c r="S876" s="439"/>
      <c r="T876" s="439"/>
      <c r="U876" s="439"/>
      <c r="V876" s="439"/>
      <c r="W876" s="439"/>
      <c r="X876" s="439"/>
      <c r="Y876" s="439"/>
      <c r="Z876" s="439"/>
      <c r="AA876" s="439"/>
      <c r="AB876" s="439"/>
      <c r="AC876" s="439"/>
      <c r="AD876" s="439"/>
      <c r="AF876">
        <f t="shared" si="269"/>
        <v>0</v>
      </c>
      <c r="AG876" s="176">
        <f t="shared" si="240"/>
        <v>0</v>
      </c>
      <c r="AH876" s="177" t="str">
        <f>IF(AG876=0,"",
IF(SUM($AG$824:AG876)=1,AI876,
IF($AG$886&gt;SUM($AG$824:AG876),_xlfn.CONCAT(", ",AI876),
IF($AG$886=SUM($AG$824:AG876),_xlfn.CONCAT(" y ",AI876)))))</f>
        <v/>
      </c>
      <c r="AI876" s="55">
        <v>52</v>
      </c>
      <c r="AJ876" s="27">
        <f t="shared" si="268"/>
        <v>0</v>
      </c>
      <c r="AK876" t="str">
        <f t="shared" si="242"/>
        <v/>
      </c>
      <c r="AL876">
        <f t="shared" si="243"/>
        <v>0</v>
      </c>
      <c r="AM876">
        <f t="shared" si="244"/>
        <v>0</v>
      </c>
      <c r="AN876">
        <f t="shared" si="245"/>
        <v>0</v>
      </c>
      <c r="AO876">
        <f t="shared" si="224"/>
        <v>0</v>
      </c>
      <c r="AP876">
        <f t="shared" si="225"/>
        <v>0</v>
      </c>
      <c r="AQ876">
        <f t="shared" si="226"/>
        <v>0</v>
      </c>
      <c r="AR876">
        <f t="shared" si="227"/>
        <v>0</v>
      </c>
      <c r="AS876">
        <f t="shared" si="228"/>
        <v>0</v>
      </c>
      <c r="AT876">
        <f t="shared" si="229"/>
        <v>0</v>
      </c>
      <c r="AU876">
        <f t="shared" si="230"/>
        <v>0</v>
      </c>
      <c r="AV876">
        <f t="shared" si="231"/>
        <v>0</v>
      </c>
      <c r="AW876">
        <f t="shared" si="232"/>
        <v>0</v>
      </c>
      <c r="AX876">
        <f t="shared" si="233"/>
        <v>0</v>
      </c>
      <c r="AY876">
        <f t="shared" si="234"/>
        <v>0</v>
      </c>
      <c r="AZ876">
        <f t="shared" si="235"/>
        <v>0</v>
      </c>
      <c r="BA876" s="231" t="str">
        <f t="shared" si="246"/>
        <v/>
      </c>
      <c r="BB876" s="232">
        <f t="shared" si="247"/>
        <v>0</v>
      </c>
      <c r="BC876" s="233">
        <f t="shared" si="248"/>
        <v>0</v>
      </c>
      <c r="BD876" s="234">
        <f t="shared" si="249"/>
        <v>0</v>
      </c>
      <c r="BE876" s="231" t="str">
        <f t="shared" si="250"/>
        <v/>
      </c>
      <c r="BF876" s="232">
        <f t="shared" si="251"/>
        <v>0</v>
      </c>
      <c r="BG876" s="233">
        <f t="shared" si="252"/>
        <v>0</v>
      </c>
      <c r="BH876" s="234">
        <f t="shared" si="253"/>
        <v>0</v>
      </c>
      <c r="BI876" s="231" t="str">
        <f t="shared" si="254"/>
        <v/>
      </c>
      <c r="BJ876" s="232">
        <f t="shared" si="255"/>
        <v>0</v>
      </c>
      <c r="BK876" s="233">
        <f t="shared" si="256"/>
        <v>0</v>
      </c>
      <c r="BL876" s="234">
        <f t="shared" si="257"/>
        <v>0</v>
      </c>
      <c r="BM876" s="231" t="str">
        <f t="shared" si="258"/>
        <v/>
      </c>
      <c r="BN876" s="232">
        <f t="shared" si="259"/>
        <v>0</v>
      </c>
      <c r="BO876" s="233">
        <f t="shared" si="260"/>
        <v>0</v>
      </c>
      <c r="BP876" s="234">
        <f t="shared" si="261"/>
        <v>0</v>
      </c>
      <c r="BQ876" s="176">
        <f t="shared" si="262"/>
        <v>0</v>
      </c>
      <c r="BR876" s="177" t="str">
        <f>IF(BQ876=0,"",
IF(SUM($BQ$824:BQ876)=1,BS876,
IF($BQ$886&gt;SUM($BQ$824:BQ876),_xlfn.CONCAT(", ",BS876),
IF($BQ$886=SUM($BQ$824:BQ876),_xlfn.CONCAT(" y ",BS876)))))</f>
        <v/>
      </c>
      <c r="BS876" s="55">
        <v>52</v>
      </c>
    </row>
    <row r="877" spans="1:71" ht="15" customHeight="1">
      <c r="A877" s="25"/>
      <c r="B877" s="27"/>
      <c r="C877" s="55" t="s">
        <v>5186</v>
      </c>
      <c r="D877" s="817" t="str">
        <f>IF(CNGE_2026_M4_Secc1!D95="","",CNGE_2026_M4_Secc1!D95)</f>
        <v/>
      </c>
      <c r="E877" s="757"/>
      <c r="F877" s="757"/>
      <c r="G877" s="757"/>
      <c r="H877" s="757"/>
      <c r="I877" s="757"/>
      <c r="J877" s="757"/>
      <c r="K877" s="757"/>
      <c r="L877" s="757"/>
      <c r="M877" s="757"/>
      <c r="N877" s="758"/>
      <c r="O877" s="69" t="str">
        <f t="shared" si="264"/>
        <v/>
      </c>
      <c r="P877" s="69" t="str">
        <f t="shared" si="265"/>
        <v/>
      </c>
      <c r="Q877" s="69" t="str">
        <f t="shared" si="266"/>
        <v/>
      </c>
      <c r="R877" s="69" t="str">
        <f t="shared" si="267"/>
        <v/>
      </c>
      <c r="S877" s="439"/>
      <c r="T877" s="439"/>
      <c r="U877" s="439"/>
      <c r="V877" s="439"/>
      <c r="W877" s="439"/>
      <c r="X877" s="439"/>
      <c r="Y877" s="439"/>
      <c r="Z877" s="439"/>
      <c r="AA877" s="439"/>
      <c r="AB877" s="439"/>
      <c r="AC877" s="439"/>
      <c r="AD877" s="439"/>
      <c r="AF877">
        <f t="shared" si="269"/>
        <v>0</v>
      </c>
      <c r="AG877" s="176">
        <f t="shared" si="240"/>
        <v>0</v>
      </c>
      <c r="AH877" s="177" t="str">
        <f>IF(AG877=0,"",
IF(SUM($AG$824:AG877)=1,AI877,
IF($AG$886&gt;SUM($AG$824:AG877),_xlfn.CONCAT(", ",AI877),
IF($AG$886=SUM($AG$824:AG877),_xlfn.CONCAT(" y ",AI877)))))</f>
        <v/>
      </c>
      <c r="AI877" s="55">
        <v>53</v>
      </c>
      <c r="AJ877" s="27">
        <f t="shared" si="268"/>
        <v>0</v>
      </c>
      <c r="AK877" t="str">
        <f t="shared" si="242"/>
        <v/>
      </c>
      <c r="AL877">
        <f t="shared" si="243"/>
        <v>0</v>
      </c>
      <c r="AM877">
        <f t="shared" si="244"/>
        <v>0</v>
      </c>
      <c r="AN877">
        <f t="shared" si="245"/>
        <v>0</v>
      </c>
      <c r="AO877">
        <f t="shared" si="224"/>
        <v>0</v>
      </c>
      <c r="AP877">
        <f t="shared" si="225"/>
        <v>0</v>
      </c>
      <c r="AQ877">
        <f t="shared" si="226"/>
        <v>0</v>
      </c>
      <c r="AR877">
        <f t="shared" si="227"/>
        <v>0</v>
      </c>
      <c r="AS877">
        <f t="shared" si="228"/>
        <v>0</v>
      </c>
      <c r="AT877">
        <f t="shared" si="229"/>
        <v>0</v>
      </c>
      <c r="AU877">
        <f t="shared" si="230"/>
        <v>0</v>
      </c>
      <c r="AV877">
        <f t="shared" si="231"/>
        <v>0</v>
      </c>
      <c r="AW877">
        <f t="shared" si="232"/>
        <v>0</v>
      </c>
      <c r="AX877">
        <f t="shared" si="233"/>
        <v>0</v>
      </c>
      <c r="AY877">
        <f t="shared" si="234"/>
        <v>0</v>
      </c>
      <c r="AZ877">
        <f t="shared" si="235"/>
        <v>0</v>
      </c>
      <c r="BA877" s="231" t="str">
        <f t="shared" si="246"/>
        <v/>
      </c>
      <c r="BB877" s="232">
        <f t="shared" si="247"/>
        <v>0</v>
      </c>
      <c r="BC877" s="233">
        <f t="shared" si="248"/>
        <v>0</v>
      </c>
      <c r="BD877" s="234">
        <f t="shared" si="249"/>
        <v>0</v>
      </c>
      <c r="BE877" s="231" t="str">
        <f t="shared" si="250"/>
        <v/>
      </c>
      <c r="BF877" s="232">
        <f t="shared" si="251"/>
        <v>0</v>
      </c>
      <c r="BG877" s="233">
        <f t="shared" si="252"/>
        <v>0</v>
      </c>
      <c r="BH877" s="234">
        <f t="shared" si="253"/>
        <v>0</v>
      </c>
      <c r="BI877" s="231" t="str">
        <f t="shared" si="254"/>
        <v/>
      </c>
      <c r="BJ877" s="232">
        <f t="shared" si="255"/>
        <v>0</v>
      </c>
      <c r="BK877" s="233">
        <f t="shared" si="256"/>
        <v>0</v>
      </c>
      <c r="BL877" s="234">
        <f t="shared" si="257"/>
        <v>0</v>
      </c>
      <c r="BM877" s="231" t="str">
        <f t="shared" si="258"/>
        <v/>
      </c>
      <c r="BN877" s="232">
        <f t="shared" si="259"/>
        <v>0</v>
      </c>
      <c r="BO877" s="233">
        <f t="shared" si="260"/>
        <v>0</v>
      </c>
      <c r="BP877" s="234">
        <f t="shared" si="261"/>
        <v>0</v>
      </c>
      <c r="BQ877" s="176">
        <f t="shared" si="262"/>
        <v>0</v>
      </c>
      <c r="BR877" s="177" t="str">
        <f>IF(BQ877=0,"",
IF(SUM($BQ$824:BQ877)=1,BS877,
IF($BQ$886&gt;SUM($BQ$824:BQ877),_xlfn.CONCAT(", ",BS877),
IF($BQ$886=SUM($BQ$824:BQ877),_xlfn.CONCAT(" y ",BS877)))))</f>
        <v/>
      </c>
      <c r="BS877" s="55">
        <v>53</v>
      </c>
    </row>
    <row r="878" spans="1:71" ht="15" customHeight="1">
      <c r="A878" s="25"/>
      <c r="B878" s="27"/>
      <c r="C878" s="55" t="s">
        <v>5188</v>
      </c>
      <c r="D878" s="817" t="str">
        <f>IF(CNGE_2026_M4_Secc1!D96="","",CNGE_2026_M4_Secc1!D96)</f>
        <v/>
      </c>
      <c r="E878" s="757"/>
      <c r="F878" s="757"/>
      <c r="G878" s="757"/>
      <c r="H878" s="757"/>
      <c r="I878" s="757"/>
      <c r="J878" s="757"/>
      <c r="K878" s="757"/>
      <c r="L878" s="757"/>
      <c r="M878" s="757"/>
      <c r="N878" s="758"/>
      <c r="O878" s="69" t="str">
        <f t="shared" si="264"/>
        <v/>
      </c>
      <c r="P878" s="69" t="str">
        <f t="shared" si="265"/>
        <v/>
      </c>
      <c r="Q878" s="69" t="str">
        <f t="shared" si="266"/>
        <v/>
      </c>
      <c r="R878" s="69" t="str">
        <f t="shared" si="267"/>
        <v/>
      </c>
      <c r="S878" s="439"/>
      <c r="T878" s="439"/>
      <c r="U878" s="439"/>
      <c r="V878" s="439"/>
      <c r="W878" s="439"/>
      <c r="X878" s="439"/>
      <c r="Y878" s="439"/>
      <c r="Z878" s="439"/>
      <c r="AA878" s="439"/>
      <c r="AB878" s="439"/>
      <c r="AC878" s="439"/>
      <c r="AD878" s="439"/>
      <c r="AF878">
        <f t="shared" si="269"/>
        <v>0</v>
      </c>
      <c r="AG878" s="176">
        <f t="shared" si="240"/>
        <v>0</v>
      </c>
      <c r="AH878" s="177" t="str">
        <f>IF(AG878=0,"",
IF(SUM($AG$824:AG878)=1,AI878,
IF($AG$886&gt;SUM($AG$824:AG878),_xlfn.CONCAT(", ",AI878),
IF($AG$886=SUM($AG$824:AG878),_xlfn.CONCAT(" y ",AI878)))))</f>
        <v/>
      </c>
      <c r="AI878" s="55">
        <v>54</v>
      </c>
      <c r="AJ878" s="27">
        <f t="shared" si="268"/>
        <v>0</v>
      </c>
      <c r="AK878" t="str">
        <f t="shared" si="242"/>
        <v/>
      </c>
      <c r="AL878">
        <f t="shared" si="243"/>
        <v>0</v>
      </c>
      <c r="AM878">
        <f t="shared" si="244"/>
        <v>0</v>
      </c>
      <c r="AN878">
        <f t="shared" si="245"/>
        <v>0</v>
      </c>
      <c r="AO878">
        <f t="shared" si="224"/>
        <v>0</v>
      </c>
      <c r="AP878">
        <f t="shared" si="225"/>
        <v>0</v>
      </c>
      <c r="AQ878">
        <f t="shared" si="226"/>
        <v>0</v>
      </c>
      <c r="AR878">
        <f t="shared" si="227"/>
        <v>0</v>
      </c>
      <c r="AS878">
        <f t="shared" si="228"/>
        <v>0</v>
      </c>
      <c r="AT878">
        <f t="shared" si="229"/>
        <v>0</v>
      </c>
      <c r="AU878">
        <f t="shared" si="230"/>
        <v>0</v>
      </c>
      <c r="AV878">
        <f t="shared" si="231"/>
        <v>0</v>
      </c>
      <c r="AW878">
        <f t="shared" si="232"/>
        <v>0</v>
      </c>
      <c r="AX878">
        <f t="shared" si="233"/>
        <v>0</v>
      </c>
      <c r="AY878">
        <f t="shared" si="234"/>
        <v>0</v>
      </c>
      <c r="AZ878">
        <f t="shared" si="235"/>
        <v>0</v>
      </c>
      <c r="BA878" s="231" t="str">
        <f t="shared" si="246"/>
        <v/>
      </c>
      <c r="BB878" s="232">
        <f t="shared" si="247"/>
        <v>0</v>
      </c>
      <c r="BC878" s="233">
        <f t="shared" si="248"/>
        <v>0</v>
      </c>
      <c r="BD878" s="234">
        <f t="shared" si="249"/>
        <v>0</v>
      </c>
      <c r="BE878" s="231" t="str">
        <f t="shared" si="250"/>
        <v/>
      </c>
      <c r="BF878" s="232">
        <f t="shared" si="251"/>
        <v>0</v>
      </c>
      <c r="BG878" s="233">
        <f t="shared" si="252"/>
        <v>0</v>
      </c>
      <c r="BH878" s="234">
        <f t="shared" si="253"/>
        <v>0</v>
      </c>
      <c r="BI878" s="231" t="str">
        <f t="shared" si="254"/>
        <v/>
      </c>
      <c r="BJ878" s="232">
        <f t="shared" si="255"/>
        <v>0</v>
      </c>
      <c r="BK878" s="233">
        <f t="shared" si="256"/>
        <v>0</v>
      </c>
      <c r="BL878" s="234">
        <f t="shared" si="257"/>
        <v>0</v>
      </c>
      <c r="BM878" s="231" t="str">
        <f t="shared" si="258"/>
        <v/>
      </c>
      <c r="BN878" s="232">
        <f t="shared" si="259"/>
        <v>0</v>
      </c>
      <c r="BO878" s="233">
        <f t="shared" si="260"/>
        <v>0</v>
      </c>
      <c r="BP878" s="234">
        <f t="shared" si="261"/>
        <v>0</v>
      </c>
      <c r="BQ878" s="176">
        <f t="shared" si="262"/>
        <v>0</v>
      </c>
      <c r="BR878" s="177" t="str">
        <f>IF(BQ878=0,"",
IF(SUM($BQ$824:BQ878)=1,BS878,
IF($BQ$886&gt;SUM($BQ$824:BQ878),_xlfn.CONCAT(", ",BS878),
IF($BQ$886=SUM($BQ$824:BQ878),_xlfn.CONCAT(" y ",BS878)))))</f>
        <v/>
      </c>
      <c r="BS878" s="55">
        <v>54</v>
      </c>
    </row>
    <row r="879" spans="1:71" ht="15" customHeight="1">
      <c r="A879" s="25"/>
      <c r="B879" s="27"/>
      <c r="C879" s="55" t="s">
        <v>5190</v>
      </c>
      <c r="D879" s="817" t="str">
        <f>IF(CNGE_2026_M4_Secc1!D97="","",CNGE_2026_M4_Secc1!D97)</f>
        <v/>
      </c>
      <c r="E879" s="757"/>
      <c r="F879" s="757"/>
      <c r="G879" s="757"/>
      <c r="H879" s="757"/>
      <c r="I879" s="757"/>
      <c r="J879" s="757"/>
      <c r="K879" s="757"/>
      <c r="L879" s="757"/>
      <c r="M879" s="757"/>
      <c r="N879" s="758"/>
      <c r="O879" s="69" t="str">
        <f t="shared" si="264"/>
        <v/>
      </c>
      <c r="P879" s="69" t="str">
        <f t="shared" si="265"/>
        <v/>
      </c>
      <c r="Q879" s="69" t="str">
        <f t="shared" si="266"/>
        <v/>
      </c>
      <c r="R879" s="69" t="str">
        <f t="shared" si="267"/>
        <v/>
      </c>
      <c r="S879" s="439"/>
      <c r="T879" s="439"/>
      <c r="U879" s="439"/>
      <c r="V879" s="439"/>
      <c r="W879" s="439"/>
      <c r="X879" s="439"/>
      <c r="Y879" s="439"/>
      <c r="Z879" s="439"/>
      <c r="AA879" s="439"/>
      <c r="AB879" s="439"/>
      <c r="AC879" s="439"/>
      <c r="AD879" s="439"/>
      <c r="AF879">
        <f t="shared" si="269"/>
        <v>0</v>
      </c>
      <c r="AG879" s="176">
        <f>IF(AF879=0,0,1)</f>
        <v>0</v>
      </c>
      <c r="AH879" s="177" t="str">
        <f>IF(AG879=0,"",
IF(SUM($AG$824:AG879)=1,AI879,
IF($AG$886&gt;SUM($AG$824:AG879),_xlfn.CONCAT(", ",AI879),
IF($AG$886=SUM($AG$824:AG879),_xlfn.CONCAT(" y ",AI879)))))</f>
        <v/>
      </c>
      <c r="AI879" s="55">
        <v>55</v>
      </c>
      <c r="AJ879" s="27">
        <f t="shared" si="268"/>
        <v>0</v>
      </c>
      <c r="AK879" t="str">
        <f t="shared" si="242"/>
        <v/>
      </c>
      <c r="AL879">
        <f t="shared" si="243"/>
        <v>0</v>
      </c>
      <c r="AM879">
        <f t="shared" si="244"/>
        <v>0</v>
      </c>
      <c r="AN879">
        <f>IF(OR(COUNTIF(O879:R879,"NA")=4,AK879=""),0,IF(OR(AND(AK879=0,AL879&gt;0),AND(AK879="NS",AM879&gt;0), AND(AK879="NS", AL879=0,AM879=0)), 1, IF(OR(AND(AK879&gt;0,AL879&gt;1,AK879&gt;AM879), AND(AK879="NS",AL879=2), AND(AK879="NS",AM879=0,AL879&gt;0),AK879=AM879), 0, 1)))</f>
        <v>0</v>
      </c>
      <c r="AO879">
        <f t="shared" si="224"/>
        <v>0</v>
      </c>
      <c r="AP879">
        <f t="shared" si="225"/>
        <v>0</v>
      </c>
      <c r="AQ879">
        <f t="shared" si="226"/>
        <v>0</v>
      </c>
      <c r="AR879">
        <f t="shared" si="227"/>
        <v>0</v>
      </c>
      <c r="AS879">
        <f t="shared" si="228"/>
        <v>0</v>
      </c>
      <c r="AT879">
        <f t="shared" si="229"/>
        <v>0</v>
      </c>
      <c r="AU879">
        <f t="shared" si="230"/>
        <v>0</v>
      </c>
      <c r="AV879">
        <f t="shared" si="231"/>
        <v>0</v>
      </c>
      <c r="AW879">
        <f t="shared" si="232"/>
        <v>0</v>
      </c>
      <c r="AX879">
        <f t="shared" si="233"/>
        <v>0</v>
      </c>
      <c r="AY879">
        <f t="shared" si="234"/>
        <v>0</v>
      </c>
      <c r="AZ879">
        <f t="shared" si="235"/>
        <v>0</v>
      </c>
      <c r="BA879" s="231" t="str">
        <f t="shared" si="246"/>
        <v/>
      </c>
      <c r="BB879" s="232">
        <f t="shared" si="247"/>
        <v>0</v>
      </c>
      <c r="BC879" s="233">
        <f t="shared" si="248"/>
        <v>0</v>
      </c>
      <c r="BD879" s="234">
        <f t="shared" si="249"/>
        <v>0</v>
      </c>
      <c r="BE879" s="231" t="str">
        <f t="shared" si="250"/>
        <v/>
      </c>
      <c r="BF879" s="232">
        <f t="shared" si="251"/>
        <v>0</v>
      </c>
      <c r="BG879" s="233">
        <f t="shared" si="252"/>
        <v>0</v>
      </c>
      <c r="BH879" s="234">
        <f t="shared" si="253"/>
        <v>0</v>
      </c>
      <c r="BI879" s="231" t="str">
        <f t="shared" si="254"/>
        <v/>
      </c>
      <c r="BJ879" s="232">
        <f t="shared" si="255"/>
        <v>0</v>
      </c>
      <c r="BK879" s="233">
        <f t="shared" si="256"/>
        <v>0</v>
      </c>
      <c r="BL879" s="234">
        <f t="shared" si="257"/>
        <v>0</v>
      </c>
      <c r="BM879" s="231" t="str">
        <f t="shared" si="258"/>
        <v/>
      </c>
      <c r="BN879" s="232">
        <f t="shared" si="259"/>
        <v>0</v>
      </c>
      <c r="BO879" s="233">
        <f t="shared" si="260"/>
        <v>0</v>
      </c>
      <c r="BP879" s="234">
        <f t="shared" si="261"/>
        <v>0</v>
      </c>
      <c r="BQ879" s="176">
        <f>IF(SUM(AN879,AR879,AV879,AZ879,BD879,BH879,BL879,BP879)=0,0,1)</f>
        <v>0</v>
      </c>
      <c r="BR879" s="177" t="str">
        <f>IF(BQ879=0,"",
IF(SUM($BQ$824:BQ879)=1,BS879,
IF($BQ$886&gt;SUM($BQ$824:BQ879),_xlfn.CONCAT(", ",BS879),
IF($BQ$886=SUM($BQ$824:BQ879),_xlfn.CONCAT(" y ",BS879)))))</f>
        <v/>
      </c>
      <c r="BS879" s="55">
        <v>55</v>
      </c>
    </row>
    <row r="880" spans="1:71" ht="15" customHeight="1">
      <c r="A880" s="25"/>
      <c r="B880" s="52"/>
      <c r="C880" s="55" t="s">
        <v>5192</v>
      </c>
      <c r="D880" s="817" t="str">
        <f>IF(CNGE_2026_M4_Secc1!D98="","",CNGE_2026_M4_Secc1!D98)</f>
        <v/>
      </c>
      <c r="E880" s="757"/>
      <c r="F880" s="757"/>
      <c r="G880" s="757"/>
      <c r="H880" s="757"/>
      <c r="I880" s="757"/>
      <c r="J880" s="757"/>
      <c r="K880" s="757"/>
      <c r="L880" s="757"/>
      <c r="M880" s="757"/>
      <c r="N880" s="758"/>
      <c r="O880" s="69" t="str">
        <f t="shared" si="264"/>
        <v/>
      </c>
      <c r="P880" s="69" t="str">
        <f t="shared" ref="P880:P884" si="270">IF(OR($O612=0,$O612="NS",$O612="NA",$O$618=0,$O$618="NS",$O$618="NA",S612=""),"",S612)</f>
        <v/>
      </c>
      <c r="Q880" s="69" t="str">
        <f t="shared" ref="Q880:Q884" si="271">IF(OR($O612=0,$O612="NS",$O612="NA",$O$618=0,$O$618="NS",$O$618="NA",W612=""),"",W612)</f>
        <v/>
      </c>
      <c r="R880" s="69" t="str">
        <f t="shared" ref="R880:R884" si="272">IF(OR($O612=0,$O612="NS",$O612="NA",$O$618=0,$O$618="NS",$O$618="NA",AA612=""),"",AA612)</f>
        <v/>
      </c>
      <c r="S880" s="439"/>
      <c r="T880" s="439"/>
      <c r="U880" s="439"/>
      <c r="V880" s="439"/>
      <c r="W880" s="439"/>
      <c r="X880" s="439"/>
      <c r="Y880" s="439"/>
      <c r="Z880" s="439"/>
      <c r="AA880" s="439"/>
      <c r="AB880" s="439"/>
      <c r="AC880" s="439"/>
      <c r="AD880" s="439"/>
      <c r="AF880">
        <f t="shared" si="269"/>
        <v>0</v>
      </c>
      <c r="AG880" s="176">
        <f t="shared" ref="AG880:AG884" si="273">IF(AF880=0,0,1)</f>
        <v>0</v>
      </c>
      <c r="AH880" s="177" t="str">
        <f>IF(AG880=0,"",
IF(SUM($AG$824:AG880)=1,AI880,
IF($AG$886&gt;SUM($AG$824:AG880),_xlfn.CONCAT(", ",AI880),
IF($AG$886=SUM($AG$824:AG880),_xlfn.CONCAT(" y ",AI880)))))</f>
        <v/>
      </c>
      <c r="AI880" s="55">
        <v>56</v>
      </c>
      <c r="AJ880" s="27">
        <f t="shared" si="268"/>
        <v>0</v>
      </c>
      <c r="AK880" t="str">
        <f t="shared" ref="AK880:AK885" si="274">O880</f>
        <v/>
      </c>
      <c r="AL880">
        <f t="shared" ref="AL880:AL885" si="275">COUNTIF(P880:R880,"NS")</f>
        <v>0</v>
      </c>
      <c r="AM880">
        <f t="shared" ref="AM880:AM885" si="276">SUM(P880:R880)</f>
        <v>0</v>
      </c>
      <c r="AN880">
        <f t="shared" ref="AN880:AN885" si="277">IF(OR(COUNTIF(O880:R880,"NA")=4,AK880=""),0,IF(OR(AND(AK880=0,AL880&gt;0),AND(AK880="NS",AM880&gt;0), AND(AK880="NS", AL880=0,AM880=0)), 1, IF(OR(AND(AK880&gt;0,AL880&gt;1,AK880&gt;AM880), AND(AK880="NS",AL880=2), AND(AK880="NS",AM880=0,AL880&gt;0),AK880=AM880), 0, 1)))</f>
        <v>0</v>
      </c>
      <c r="AO880">
        <f t="shared" ref="AO880:AO885" si="278">S880</f>
        <v>0</v>
      </c>
      <c r="AP880">
        <f t="shared" ref="AP880:AP885" si="279">COUNTIF(T880:V880,"NS")</f>
        <v>0</v>
      </c>
      <c r="AQ880">
        <f t="shared" ref="AQ880:AQ885" si="280">SUM(T880:V880)</f>
        <v>0</v>
      </c>
      <c r="AR880">
        <f t="shared" ref="AR880:AR885" si="281">IF(COUNTIF(S880:V880,"NA")=4,0,IF(OR(AND(AO880=0,AP880&gt;0),AND(AO880="NS",AQ880&gt;0), AND(AO880="NS", AP880=0,AQ880=0)), 1, IF(OR(AND(AO880&gt;0,AP880&gt;1,AO880&gt;AQ880), AND(AO880="NS",AP880=2), AND(AO880="NS",AQ880=0,AP880&gt;0),AO880=AQ880), 0, 1)))</f>
        <v>0</v>
      </c>
      <c r="AS880">
        <f t="shared" ref="AS880:AS885" si="282">W880</f>
        <v>0</v>
      </c>
      <c r="AT880">
        <f t="shared" ref="AT880:AT885" si="283">COUNTIF(X880:Z880,"NS")</f>
        <v>0</v>
      </c>
      <c r="AU880">
        <f t="shared" ref="AU880:AU885" si="284">SUM(X880:Z880)</f>
        <v>0</v>
      </c>
      <c r="AV880">
        <f t="shared" ref="AV880:AV885" si="285">IF(COUNTIF(W880:Z880,"NA")=4,0,IF(OR(AND(AS880=0,AT880&gt;0),AND(AS880="NS",AU880&gt;0), AND(AS880="NS", AT880=0,AU880=0)), 1, IF(OR(AND(AS880&gt;0,AT880&gt;1,AS880&gt;AU880), AND(AS880="NS",AT880=2), AND(AS880="NS",AU880=0,AT880&gt;0),AS880=AU880), 0, 1)))</f>
        <v>0</v>
      </c>
      <c r="AW880">
        <f t="shared" ref="AW880:AW884" si="286">AA880</f>
        <v>0</v>
      </c>
      <c r="AX880">
        <f t="shared" ref="AX880:AX884" si="287">COUNTIF(AB880:AD880,"NS")</f>
        <v>0</v>
      </c>
      <c r="AY880">
        <f t="shared" ref="AY880:AY884" si="288">SUM(AB880:AD880)</f>
        <v>0</v>
      </c>
      <c r="AZ880">
        <f t="shared" ref="AZ880:AZ884" si="289">IF(COUNTIF(AA880:AD880,"NA")=4,0,IF(OR(AND(AW880=0,AX880&gt;0),AND(AW880="NS",AY880&gt;0), AND(AW880="NS", AX880=0,AY880=0)), 1, IF(OR(AND(AW880&gt;0,AX880&gt;1,AW880&gt;AY880), AND(AW880="NS",AX880=2), AND(AW880="NS",AY880=0,AX880&gt;0),AW880=AY880), 0, 1)))</f>
        <v>0</v>
      </c>
      <c r="BA880" s="231" t="str">
        <f t="shared" ref="BA880:BA885" si="290">O880</f>
        <v/>
      </c>
      <c r="BB880" s="232">
        <f t="shared" ref="BB880:BB885" si="291">COUNTIF(S880,"NS")+COUNTIF(W880,"NS")+COUNTIF(AA880,"NS")</f>
        <v>0</v>
      </c>
      <c r="BC880" s="233">
        <f t="shared" ref="BC880:BC885" si="292">SUM(S880,W880,AA880)</f>
        <v>0</v>
      </c>
      <c r="BD880" s="234">
        <f t="shared" ref="BD880:BD885" si="293">IF(OR(AND(BA880=0, BB880&gt;0),AND(BA880="NS", BC880&gt;0), AND(BA880="NS", BB880=0, BC880=0)), 1, IF(OR(AND(BA880&gt;0, BB880&gt;1,BA880&gt;BC880), AND(BA880="NS", BB880=2), AND(BA880="NS", BC880=0, BB880&gt;0), BA880=BC880, BA880=""), 0, 1))</f>
        <v>0</v>
      </c>
      <c r="BE880" s="231" t="str">
        <f t="shared" ref="BE880:BE885" si="294">P880</f>
        <v/>
      </c>
      <c r="BF880" s="232">
        <f t="shared" ref="BF880:BF885" si="295">COUNTIF(T880,"NS")+COUNTIF(X880,"NS")+COUNTIF(AB880,"NS")</f>
        <v>0</v>
      </c>
      <c r="BG880" s="233">
        <f t="shared" ref="BG880:BG885" si="296">SUM(T880,X880,AB880)</f>
        <v>0</v>
      </c>
      <c r="BH880" s="234">
        <f t="shared" ref="BH880:BH885" si="297">IF(OR(AND(BE880=0, BF880&gt;0),AND(BE880="NS", BG880&gt;0), AND(BE880="NS", BF880=0, BG880=0)), 1, IF(OR(AND(BE880&gt;0, BF880&gt;1,BE880&gt;BG880), AND(BE880="NS", BF880=2), AND(BE880="NS", BG880=0, BF880&gt;0), BE880=BG880, BE880=""), 0, 1))</f>
        <v>0</v>
      </c>
      <c r="BI880" s="231" t="str">
        <f t="shared" ref="BI880:BI885" si="298">Q880</f>
        <v/>
      </c>
      <c r="BJ880" s="232">
        <f t="shared" ref="BJ880:BJ885" si="299">COUNTIF(U880,"NS")+COUNTIF(Y880,"NS")+COUNTIF(AC880,"NS")</f>
        <v>0</v>
      </c>
      <c r="BK880" s="233">
        <f t="shared" ref="BK880:BK885" si="300">SUM(U880,Y880,AC880)</f>
        <v>0</v>
      </c>
      <c r="BL880" s="234">
        <f t="shared" ref="BL880:BL885" si="301">IF(OR(AND(BI880=0, BJ880&gt;0),AND(BI880="NS", BK880&gt;0), AND(BI880="NS", BJ880=0, BK880=0)), 1, IF(OR(AND(BI880&gt;0, BJ880&gt;1,BI880&gt;BK880), AND(BI880="NS", BJ880=2), AND(BI880="NS", BK880=0, BJ880&gt;0), BI880=BK880, BI880=""), 0, 1))</f>
        <v>0</v>
      </c>
      <c r="BM880" s="231" t="str">
        <f t="shared" ref="BM880:BM884" si="302">R880</f>
        <v/>
      </c>
      <c r="BN880" s="232">
        <f t="shared" ref="BN880:BN884" si="303">COUNTIF(V880,"NS")+COUNTIF(Z880,"NS")+COUNTIF(AD880,"NS")</f>
        <v>0</v>
      </c>
      <c r="BO880" s="233">
        <f t="shared" ref="BO880:BO884" si="304">SUM(V880,Z880,AD880)</f>
        <v>0</v>
      </c>
      <c r="BP880" s="234">
        <f t="shared" ref="BP880:BP884" si="305">IF(OR(AND(BM880=0, BN880&gt;0),AND(BM880="NS", BO880&gt;0), AND(BM880="NS", BN880=0, BO880=0)), 1, IF(OR(AND(BM880&gt;0, BN880&gt;1,BM880&gt;BO880), AND(BM880="NS", BN880=2), AND(BM880="NS", BO880=0, BN880&gt;0), BM880=BO880, BM880=""), 0, 1))</f>
        <v>0</v>
      </c>
      <c r="BQ880" s="176">
        <f t="shared" ref="BQ880:BQ884" si="306">IF(SUM(AN880,AR880,AV880,AZ880,BD880,BH880,BL880,BP880)=0,0,1)</f>
        <v>0</v>
      </c>
      <c r="BR880" s="177" t="str">
        <f>IF(BQ880=0,"",
IF(SUM($BQ$824:BQ880)=1,BS880,
IF($BQ$886&gt;SUM($BQ$824:BQ880),_xlfn.CONCAT(", ",BS880),
IF($BQ$886=SUM($BQ$824:BQ880),_xlfn.CONCAT(" y ",BS880)))))</f>
        <v/>
      </c>
      <c r="BS880" s="55">
        <v>56</v>
      </c>
    </row>
    <row r="881" spans="1:71" ht="15" customHeight="1">
      <c r="A881" s="25"/>
      <c r="B881" s="52"/>
      <c r="C881" s="55" t="s">
        <v>5194</v>
      </c>
      <c r="D881" s="817" t="str">
        <f>IF(CNGE_2026_M4_Secc1!D99="","",CNGE_2026_M4_Secc1!D99)</f>
        <v/>
      </c>
      <c r="E881" s="757"/>
      <c r="F881" s="757"/>
      <c r="G881" s="757"/>
      <c r="H881" s="757"/>
      <c r="I881" s="757"/>
      <c r="J881" s="757"/>
      <c r="K881" s="757"/>
      <c r="L881" s="757"/>
      <c r="M881" s="757"/>
      <c r="N881" s="758"/>
      <c r="O881" s="69" t="str">
        <f t="shared" si="264"/>
        <v/>
      </c>
      <c r="P881" s="69" t="str">
        <f t="shared" si="270"/>
        <v/>
      </c>
      <c r="Q881" s="69" t="str">
        <f t="shared" si="271"/>
        <v/>
      </c>
      <c r="R881" s="69" t="str">
        <f t="shared" si="272"/>
        <v/>
      </c>
      <c r="S881" s="439"/>
      <c r="T881" s="439"/>
      <c r="U881" s="439"/>
      <c r="V881" s="439"/>
      <c r="W881" s="439"/>
      <c r="X881" s="439"/>
      <c r="Y881" s="439"/>
      <c r="Z881" s="439"/>
      <c r="AA881" s="439"/>
      <c r="AB881" s="439"/>
      <c r="AC881" s="439"/>
      <c r="AD881" s="439"/>
      <c r="AF881">
        <f t="shared" si="269"/>
        <v>0</v>
      </c>
      <c r="AG881" s="176">
        <f t="shared" si="273"/>
        <v>0</v>
      </c>
      <c r="AH881" s="177" t="str">
        <f>IF(AG881=0,"",
IF(SUM($AG$824:AG881)=1,AI881,
IF($AG$886&gt;SUM($AG$824:AG881),_xlfn.CONCAT(", ",AI881),
IF($AG$886=SUM($AG$824:AG881),_xlfn.CONCAT(" y ",AI881)))))</f>
        <v/>
      </c>
      <c r="AI881" s="55">
        <v>57</v>
      </c>
      <c r="AJ881" s="27">
        <f t="shared" si="268"/>
        <v>0</v>
      </c>
      <c r="AK881" t="str">
        <f t="shared" si="274"/>
        <v/>
      </c>
      <c r="AL881">
        <f t="shared" si="275"/>
        <v>0</v>
      </c>
      <c r="AM881">
        <f t="shared" si="276"/>
        <v>0</v>
      </c>
      <c r="AN881">
        <f t="shared" si="277"/>
        <v>0</v>
      </c>
      <c r="AO881">
        <f t="shared" si="278"/>
        <v>0</v>
      </c>
      <c r="AP881">
        <f t="shared" si="279"/>
        <v>0</v>
      </c>
      <c r="AQ881">
        <f t="shared" si="280"/>
        <v>0</v>
      </c>
      <c r="AR881">
        <f t="shared" si="281"/>
        <v>0</v>
      </c>
      <c r="AS881">
        <f t="shared" si="282"/>
        <v>0</v>
      </c>
      <c r="AT881">
        <f t="shared" si="283"/>
        <v>0</v>
      </c>
      <c r="AU881">
        <f t="shared" si="284"/>
        <v>0</v>
      </c>
      <c r="AV881">
        <f t="shared" si="285"/>
        <v>0</v>
      </c>
      <c r="AW881">
        <f t="shared" si="286"/>
        <v>0</v>
      </c>
      <c r="AX881">
        <f t="shared" si="287"/>
        <v>0</v>
      </c>
      <c r="AY881">
        <f t="shared" si="288"/>
        <v>0</v>
      </c>
      <c r="AZ881">
        <f t="shared" si="289"/>
        <v>0</v>
      </c>
      <c r="BA881" s="231" t="str">
        <f t="shared" si="290"/>
        <v/>
      </c>
      <c r="BB881" s="232">
        <f t="shared" si="291"/>
        <v>0</v>
      </c>
      <c r="BC881" s="233">
        <f t="shared" si="292"/>
        <v>0</v>
      </c>
      <c r="BD881" s="234">
        <f t="shared" si="293"/>
        <v>0</v>
      </c>
      <c r="BE881" s="231" t="str">
        <f t="shared" si="294"/>
        <v/>
      </c>
      <c r="BF881" s="232">
        <f t="shared" si="295"/>
        <v>0</v>
      </c>
      <c r="BG881" s="233">
        <f t="shared" si="296"/>
        <v>0</v>
      </c>
      <c r="BH881" s="234">
        <f t="shared" si="297"/>
        <v>0</v>
      </c>
      <c r="BI881" s="231" t="str">
        <f t="shared" si="298"/>
        <v/>
      </c>
      <c r="BJ881" s="232">
        <f t="shared" si="299"/>
        <v>0</v>
      </c>
      <c r="BK881" s="233">
        <f t="shared" si="300"/>
        <v>0</v>
      </c>
      <c r="BL881" s="234">
        <f t="shared" si="301"/>
        <v>0</v>
      </c>
      <c r="BM881" s="231" t="str">
        <f t="shared" si="302"/>
        <v/>
      </c>
      <c r="BN881" s="232">
        <f t="shared" si="303"/>
        <v>0</v>
      </c>
      <c r="BO881" s="233">
        <f t="shared" si="304"/>
        <v>0</v>
      </c>
      <c r="BP881" s="234">
        <f t="shared" si="305"/>
        <v>0</v>
      </c>
      <c r="BQ881" s="176">
        <f t="shared" si="306"/>
        <v>0</v>
      </c>
      <c r="BR881" s="177" t="str">
        <f>IF(BQ881=0,"",
IF(SUM($BQ$824:BQ881)=1,BS881,
IF($BQ$886&gt;SUM($BQ$824:BQ881),_xlfn.CONCAT(", ",BS881),
IF($BQ$886=SUM($BQ$824:BQ881),_xlfn.CONCAT(" y ",BS881)))))</f>
        <v/>
      </c>
      <c r="BS881" s="55">
        <v>57</v>
      </c>
    </row>
    <row r="882" spans="1:71" ht="15" customHeight="1">
      <c r="A882" s="25"/>
      <c r="B882" s="52"/>
      <c r="C882" s="55" t="s">
        <v>5196</v>
      </c>
      <c r="D882" s="817" t="str">
        <f>IF(CNGE_2026_M4_Secc1!D100="","",CNGE_2026_M4_Secc1!D100)</f>
        <v/>
      </c>
      <c r="E882" s="757"/>
      <c r="F882" s="757"/>
      <c r="G882" s="757"/>
      <c r="H882" s="757"/>
      <c r="I882" s="757"/>
      <c r="J882" s="757"/>
      <c r="K882" s="757"/>
      <c r="L882" s="757"/>
      <c r="M882" s="757"/>
      <c r="N882" s="758"/>
      <c r="O882" s="69" t="str">
        <f t="shared" si="264"/>
        <v/>
      </c>
      <c r="P882" s="69" t="str">
        <f t="shared" si="270"/>
        <v/>
      </c>
      <c r="Q882" s="69" t="str">
        <f t="shared" si="271"/>
        <v/>
      </c>
      <c r="R882" s="69" t="str">
        <f t="shared" si="272"/>
        <v/>
      </c>
      <c r="S882" s="439"/>
      <c r="T882" s="439"/>
      <c r="U882" s="439"/>
      <c r="V882" s="439"/>
      <c r="W882" s="439"/>
      <c r="X882" s="439"/>
      <c r="Y882" s="439"/>
      <c r="Z882" s="439"/>
      <c r="AA882" s="439"/>
      <c r="AB882" s="439"/>
      <c r="AC882" s="439"/>
      <c r="AD882" s="439"/>
      <c r="AF882">
        <f t="shared" si="269"/>
        <v>0</v>
      </c>
      <c r="AG882" s="176">
        <f t="shared" si="273"/>
        <v>0</v>
      </c>
      <c r="AH882" s="177" t="str">
        <f>IF(AG882=0,"",
IF(SUM($AG$824:AG882)=1,AI882,
IF($AG$886&gt;SUM($AG$824:AG882),_xlfn.CONCAT(", ",AI882),
IF($AG$886=SUM($AG$824:AG882),_xlfn.CONCAT(" y ",AI882)))))</f>
        <v/>
      </c>
      <c r="AI882" s="55">
        <v>58</v>
      </c>
      <c r="AJ882" s="27">
        <f t="shared" si="268"/>
        <v>0</v>
      </c>
      <c r="AK882" t="str">
        <f t="shared" si="274"/>
        <v/>
      </c>
      <c r="AL882">
        <f t="shared" si="275"/>
        <v>0</v>
      </c>
      <c r="AM882">
        <f t="shared" si="276"/>
        <v>0</v>
      </c>
      <c r="AN882">
        <f t="shared" si="277"/>
        <v>0</v>
      </c>
      <c r="AO882">
        <f t="shared" si="278"/>
        <v>0</v>
      </c>
      <c r="AP882">
        <f t="shared" si="279"/>
        <v>0</v>
      </c>
      <c r="AQ882">
        <f t="shared" si="280"/>
        <v>0</v>
      </c>
      <c r="AR882">
        <f t="shared" si="281"/>
        <v>0</v>
      </c>
      <c r="AS882">
        <f t="shared" si="282"/>
        <v>0</v>
      </c>
      <c r="AT882">
        <f t="shared" si="283"/>
        <v>0</v>
      </c>
      <c r="AU882">
        <f t="shared" si="284"/>
        <v>0</v>
      </c>
      <c r="AV882">
        <f t="shared" si="285"/>
        <v>0</v>
      </c>
      <c r="AW882">
        <f t="shared" si="286"/>
        <v>0</v>
      </c>
      <c r="AX882">
        <f t="shared" si="287"/>
        <v>0</v>
      </c>
      <c r="AY882">
        <f t="shared" si="288"/>
        <v>0</v>
      </c>
      <c r="AZ882">
        <f t="shared" si="289"/>
        <v>0</v>
      </c>
      <c r="BA882" s="231" t="str">
        <f t="shared" si="290"/>
        <v/>
      </c>
      <c r="BB882" s="232">
        <f t="shared" si="291"/>
        <v>0</v>
      </c>
      <c r="BC882" s="233">
        <f t="shared" si="292"/>
        <v>0</v>
      </c>
      <c r="BD882" s="234">
        <f t="shared" si="293"/>
        <v>0</v>
      </c>
      <c r="BE882" s="231" t="str">
        <f t="shared" si="294"/>
        <v/>
      </c>
      <c r="BF882" s="232">
        <f t="shared" si="295"/>
        <v>0</v>
      </c>
      <c r="BG882" s="233">
        <f t="shared" si="296"/>
        <v>0</v>
      </c>
      <c r="BH882" s="234">
        <f t="shared" si="297"/>
        <v>0</v>
      </c>
      <c r="BI882" s="231" t="str">
        <f t="shared" si="298"/>
        <v/>
      </c>
      <c r="BJ882" s="232">
        <f t="shared" si="299"/>
        <v>0</v>
      </c>
      <c r="BK882" s="233">
        <f t="shared" si="300"/>
        <v>0</v>
      </c>
      <c r="BL882" s="234">
        <f t="shared" si="301"/>
        <v>0</v>
      </c>
      <c r="BM882" s="231" t="str">
        <f t="shared" si="302"/>
        <v/>
      </c>
      <c r="BN882" s="232">
        <f t="shared" si="303"/>
        <v>0</v>
      </c>
      <c r="BO882" s="233">
        <f t="shared" si="304"/>
        <v>0</v>
      </c>
      <c r="BP882" s="234">
        <f t="shared" si="305"/>
        <v>0</v>
      </c>
      <c r="BQ882" s="176">
        <f t="shared" si="306"/>
        <v>0</v>
      </c>
      <c r="BR882" s="177" t="str">
        <f>IF(BQ882=0,"",
IF(SUM($BQ$824:BQ882)=1,BS882,
IF($BQ$886&gt;SUM($BQ$824:BQ882),_xlfn.CONCAT(", ",BS882),
IF($BQ$886=SUM($BQ$824:BQ882),_xlfn.CONCAT(" y ",BS882)))))</f>
        <v/>
      </c>
      <c r="BS882" s="55">
        <v>58</v>
      </c>
    </row>
    <row r="883" spans="1:71" ht="15" customHeight="1">
      <c r="A883" s="25"/>
      <c r="B883" s="52"/>
      <c r="C883" s="55" t="s">
        <v>5198</v>
      </c>
      <c r="D883" s="817" t="str">
        <f>IF(CNGE_2026_M4_Secc1!D101="","",CNGE_2026_M4_Secc1!D101)</f>
        <v/>
      </c>
      <c r="E883" s="757"/>
      <c r="F883" s="757"/>
      <c r="G883" s="757"/>
      <c r="H883" s="757"/>
      <c r="I883" s="757"/>
      <c r="J883" s="757"/>
      <c r="K883" s="757"/>
      <c r="L883" s="757"/>
      <c r="M883" s="757"/>
      <c r="N883" s="758"/>
      <c r="O883" s="69" t="str">
        <f t="shared" si="264"/>
        <v/>
      </c>
      <c r="P883" s="69" t="str">
        <f t="shared" si="270"/>
        <v/>
      </c>
      <c r="Q883" s="69" t="str">
        <f t="shared" si="271"/>
        <v/>
      </c>
      <c r="R883" s="69" t="str">
        <f t="shared" si="272"/>
        <v/>
      </c>
      <c r="S883" s="439"/>
      <c r="T883" s="439"/>
      <c r="U883" s="439"/>
      <c r="V883" s="439"/>
      <c r="W883" s="439"/>
      <c r="X883" s="439"/>
      <c r="Y883" s="439"/>
      <c r="Z883" s="439"/>
      <c r="AA883" s="439"/>
      <c r="AB883" s="439"/>
      <c r="AC883" s="439"/>
      <c r="AD883" s="439"/>
      <c r="AF883">
        <f t="shared" si="269"/>
        <v>0</v>
      </c>
      <c r="AG883" s="176">
        <f t="shared" si="273"/>
        <v>0</v>
      </c>
      <c r="AH883" s="177" t="str">
        <f>IF(AG883=0,"",
IF(SUM($AG$824:AG883)=1,AI883,
IF($AG$886&gt;SUM($AG$824:AG883),_xlfn.CONCAT(", ",AI883),
IF($AG$886=SUM($AG$824:AG883),_xlfn.CONCAT(" y ",AI883)))))</f>
        <v/>
      </c>
      <c r="AI883" s="55">
        <v>59</v>
      </c>
      <c r="AJ883" s="27">
        <f t="shared" si="268"/>
        <v>0</v>
      </c>
      <c r="AK883" t="str">
        <f t="shared" si="274"/>
        <v/>
      </c>
      <c r="AL883">
        <f t="shared" si="275"/>
        <v>0</v>
      </c>
      <c r="AM883">
        <f t="shared" si="276"/>
        <v>0</v>
      </c>
      <c r="AN883">
        <f t="shared" si="277"/>
        <v>0</v>
      </c>
      <c r="AO883">
        <f t="shared" si="278"/>
        <v>0</v>
      </c>
      <c r="AP883">
        <f t="shared" si="279"/>
        <v>0</v>
      </c>
      <c r="AQ883">
        <f t="shared" si="280"/>
        <v>0</v>
      </c>
      <c r="AR883">
        <f t="shared" si="281"/>
        <v>0</v>
      </c>
      <c r="AS883">
        <f t="shared" si="282"/>
        <v>0</v>
      </c>
      <c r="AT883">
        <f t="shared" si="283"/>
        <v>0</v>
      </c>
      <c r="AU883">
        <f t="shared" si="284"/>
        <v>0</v>
      </c>
      <c r="AV883">
        <f t="shared" si="285"/>
        <v>0</v>
      </c>
      <c r="AW883">
        <f t="shared" si="286"/>
        <v>0</v>
      </c>
      <c r="AX883">
        <f t="shared" si="287"/>
        <v>0</v>
      </c>
      <c r="AY883">
        <f t="shared" si="288"/>
        <v>0</v>
      </c>
      <c r="AZ883">
        <f t="shared" si="289"/>
        <v>0</v>
      </c>
      <c r="BA883" s="231" t="str">
        <f t="shared" si="290"/>
        <v/>
      </c>
      <c r="BB883" s="232">
        <f t="shared" si="291"/>
        <v>0</v>
      </c>
      <c r="BC883" s="233">
        <f t="shared" si="292"/>
        <v>0</v>
      </c>
      <c r="BD883" s="234">
        <f t="shared" si="293"/>
        <v>0</v>
      </c>
      <c r="BE883" s="231" t="str">
        <f t="shared" si="294"/>
        <v/>
      </c>
      <c r="BF883" s="232">
        <f t="shared" si="295"/>
        <v>0</v>
      </c>
      <c r="BG883" s="233">
        <f t="shared" si="296"/>
        <v>0</v>
      </c>
      <c r="BH883" s="234">
        <f t="shared" si="297"/>
        <v>0</v>
      </c>
      <c r="BI883" s="231" t="str">
        <f t="shared" si="298"/>
        <v/>
      </c>
      <c r="BJ883" s="232">
        <f t="shared" si="299"/>
        <v>0</v>
      </c>
      <c r="BK883" s="233">
        <f t="shared" si="300"/>
        <v>0</v>
      </c>
      <c r="BL883" s="234">
        <f t="shared" si="301"/>
        <v>0</v>
      </c>
      <c r="BM883" s="231" t="str">
        <f t="shared" si="302"/>
        <v/>
      </c>
      <c r="BN883" s="232">
        <f t="shared" si="303"/>
        <v>0</v>
      </c>
      <c r="BO883" s="233">
        <f t="shared" si="304"/>
        <v>0</v>
      </c>
      <c r="BP883" s="234">
        <f t="shared" si="305"/>
        <v>0</v>
      </c>
      <c r="BQ883" s="176">
        <f t="shared" si="306"/>
        <v>0</v>
      </c>
      <c r="BR883" s="177" t="str">
        <f>IF(BQ883=0,"",
IF(SUM($BQ$824:BQ883)=1,BS883,
IF($BQ$886&gt;SUM($BQ$824:BQ883),_xlfn.CONCAT(", ",BS883),
IF($BQ$886=SUM($BQ$824:BQ883),_xlfn.CONCAT(" y ",BS883)))))</f>
        <v/>
      </c>
      <c r="BS883" s="55">
        <v>59</v>
      </c>
    </row>
    <row r="884" spans="1:71" ht="15" customHeight="1">
      <c r="A884" s="25"/>
      <c r="B884" s="52"/>
      <c r="C884" s="55" t="s">
        <v>5200</v>
      </c>
      <c r="D884" s="817" t="str">
        <f>IF(CNGE_2026_M4_Secc1!D102="","",CNGE_2026_M4_Secc1!D102)</f>
        <v/>
      </c>
      <c r="E884" s="757"/>
      <c r="F884" s="757"/>
      <c r="G884" s="757"/>
      <c r="H884" s="757"/>
      <c r="I884" s="757"/>
      <c r="J884" s="757"/>
      <c r="K884" s="757"/>
      <c r="L884" s="757"/>
      <c r="M884" s="757"/>
      <c r="N884" s="758"/>
      <c r="O884" s="69" t="str">
        <f t="shared" si="264"/>
        <v/>
      </c>
      <c r="P884" s="69" t="str">
        <f t="shared" si="270"/>
        <v/>
      </c>
      <c r="Q884" s="69" t="str">
        <f t="shared" si="271"/>
        <v/>
      </c>
      <c r="R884" s="69" t="str">
        <f t="shared" si="272"/>
        <v/>
      </c>
      <c r="S884" s="439"/>
      <c r="T884" s="439"/>
      <c r="U884" s="439"/>
      <c r="V884" s="439"/>
      <c r="W884" s="439"/>
      <c r="X884" s="439"/>
      <c r="Y884" s="439"/>
      <c r="Z884" s="439"/>
      <c r="AA884" s="439"/>
      <c r="AB884" s="439"/>
      <c r="AC884" s="439"/>
      <c r="AD884" s="439"/>
      <c r="AF884">
        <f>IF(AND($O616&gt;0,$O616&lt;&gt;"NS",$O616&lt;&gt;"NA",$O$618&gt;0,$O$618&lt;&gt;"NS",$O$618&lt;&gt;"NA"),IF(OR(COUNTBLANK(D884:AD884)=10,COUNTBLANK(D884:AD884)=27),0,1),0)</f>
        <v>0</v>
      </c>
      <c r="AG884" s="176">
        <f t="shared" si="273"/>
        <v>0</v>
      </c>
      <c r="AH884" s="177" t="str">
        <f>IF(AG884=0,"",
IF(SUM($AG$824:AG884)=1,AI884,
IF($AG$886&gt;SUM($AG$824:AG884),_xlfn.CONCAT(", ",AI884),
IF($AG$886=SUM($AG$824:AG884),_xlfn.CONCAT(" y ",AI884)))))</f>
        <v/>
      </c>
      <c r="AI884" s="55">
        <v>60</v>
      </c>
      <c r="AJ884" s="27">
        <f>IF(OR($O616=0,$O616="NS",$O616="NA",$O$618=0,$O$618="NS",$O$618="NA"),IF(COUNTBLANK(O884:AD884)=16,0,1),0)</f>
        <v>0</v>
      </c>
      <c r="AK884" t="str">
        <f t="shared" si="274"/>
        <v/>
      </c>
      <c r="AL884">
        <f t="shared" si="275"/>
        <v>0</v>
      </c>
      <c r="AM884">
        <f t="shared" si="276"/>
        <v>0</v>
      </c>
      <c r="AN884">
        <f t="shared" si="277"/>
        <v>0</v>
      </c>
      <c r="AO884">
        <f t="shared" si="278"/>
        <v>0</v>
      </c>
      <c r="AP884">
        <f t="shared" si="279"/>
        <v>0</v>
      </c>
      <c r="AQ884">
        <f t="shared" si="280"/>
        <v>0</v>
      </c>
      <c r="AR884">
        <f t="shared" si="281"/>
        <v>0</v>
      </c>
      <c r="AS884">
        <f t="shared" si="282"/>
        <v>0</v>
      </c>
      <c r="AT884">
        <f t="shared" si="283"/>
        <v>0</v>
      </c>
      <c r="AU884">
        <f t="shared" si="284"/>
        <v>0</v>
      </c>
      <c r="AV884">
        <f t="shared" si="285"/>
        <v>0</v>
      </c>
      <c r="AW884">
        <f t="shared" si="286"/>
        <v>0</v>
      </c>
      <c r="AX884">
        <f t="shared" si="287"/>
        <v>0</v>
      </c>
      <c r="AY884">
        <f t="shared" si="288"/>
        <v>0</v>
      </c>
      <c r="AZ884">
        <f t="shared" si="289"/>
        <v>0</v>
      </c>
      <c r="BA884" s="231" t="str">
        <f t="shared" si="290"/>
        <v/>
      </c>
      <c r="BB884" s="232">
        <f t="shared" si="291"/>
        <v>0</v>
      </c>
      <c r="BC884" s="233">
        <f t="shared" si="292"/>
        <v>0</v>
      </c>
      <c r="BD884" s="234">
        <f t="shared" si="293"/>
        <v>0</v>
      </c>
      <c r="BE884" s="231" t="str">
        <f t="shared" si="294"/>
        <v/>
      </c>
      <c r="BF884" s="232">
        <f t="shared" si="295"/>
        <v>0</v>
      </c>
      <c r="BG884" s="233">
        <f t="shared" si="296"/>
        <v>0</v>
      </c>
      <c r="BH884" s="234">
        <f t="shared" si="297"/>
        <v>0</v>
      </c>
      <c r="BI884" s="231" t="str">
        <f t="shared" si="298"/>
        <v/>
      </c>
      <c r="BJ884" s="232">
        <f t="shared" si="299"/>
        <v>0</v>
      </c>
      <c r="BK884" s="233">
        <f t="shared" si="300"/>
        <v>0</v>
      </c>
      <c r="BL884" s="234">
        <f t="shared" si="301"/>
        <v>0</v>
      </c>
      <c r="BM884" s="231" t="str">
        <f t="shared" si="302"/>
        <v/>
      </c>
      <c r="BN884" s="232">
        <f t="shared" si="303"/>
        <v>0</v>
      </c>
      <c r="BO884" s="233">
        <f t="shared" si="304"/>
        <v>0</v>
      </c>
      <c r="BP884" s="234">
        <f t="shared" si="305"/>
        <v>0</v>
      </c>
      <c r="BQ884" s="176">
        <f t="shared" si="306"/>
        <v>0</v>
      </c>
      <c r="BR884" s="177" t="str">
        <f>IF(BQ884=0,"",
IF(SUM($BQ$824:BQ884)=1,BS884,
IF($BQ$886&gt;SUM($BQ$824:BQ884),_xlfn.CONCAT(", ",BS884),
IF($BQ$886=SUM($BQ$824:BQ884),_xlfn.CONCAT(" y ",BS884)))))</f>
        <v/>
      </c>
      <c r="BS884" s="55">
        <v>60</v>
      </c>
    </row>
    <row r="885" spans="1:71" customFormat="1" ht="24" customHeight="1">
      <c r="C885" s="55" t="s">
        <v>5370</v>
      </c>
      <c r="D885" s="918" t="s">
        <v>6004</v>
      </c>
      <c r="E885" s="919"/>
      <c r="F885" s="919"/>
      <c r="G885" s="919"/>
      <c r="H885" s="919"/>
      <c r="I885" s="919"/>
      <c r="J885" s="919"/>
      <c r="K885" s="919"/>
      <c r="L885" s="919"/>
      <c r="M885" s="919"/>
      <c r="N885" s="920"/>
      <c r="O885" s="69" t="str">
        <f>IF(OR($O617=0,$O617="NS",$O617="NA",$O$618=0,$O$618="NS",$O$618="NA",O617=""),"",O617)</f>
        <v/>
      </c>
      <c r="P885" s="69" t="str">
        <f>IF(OR($O617=0,$O617="NS",$O617="NA",$O$618=0,$O$618="NS",$O$618="NA",S617=""),"",S617)</f>
        <v/>
      </c>
      <c r="Q885" s="69" t="str">
        <f>IF(OR($O617=0,$O617="NS",$O617="NA",$O$618=0,$O$618="NS",$O$618="NA",W617=""),"",W617)</f>
        <v/>
      </c>
      <c r="R885" s="69" t="str">
        <f>IF(OR($O617=0,$O617="NS",$O617="NA",$O$618=0,$O$618="NS",$O$618="NA",AA617=""),"",AA617)</f>
        <v/>
      </c>
      <c r="S885" s="683"/>
      <c r="T885" s="683"/>
      <c r="U885" s="683"/>
      <c r="V885" s="683"/>
      <c r="W885" s="683"/>
      <c r="X885" s="683"/>
      <c r="Y885" s="683"/>
      <c r="Z885" s="683"/>
      <c r="AA885" s="683"/>
      <c r="AB885" s="683"/>
      <c r="AC885" s="683"/>
      <c r="AD885" s="683"/>
      <c r="AF885">
        <f>IF(AND($O617&gt;0,$O617&lt;&gt;"NS",$O617&lt;&gt;"NA",$O$618&gt;0,$O$618&lt;&gt;"NS",$O$618&lt;&gt;"NA"),IF(COUNTBLANK(O885:AD885)=0,0,1),0)</f>
        <v>0</v>
      </c>
      <c r="AG885" s="176">
        <f>IF(AF885=0,0,1)</f>
        <v>0</v>
      </c>
      <c r="AH885" s="177" t="str">
        <f>IF(AG885=0,"",
IF(SUM($AG$824:AG885)=1,AI885,
IF($AG$886&gt;SUM($AG$824:AG885),_xlfn.CONCAT(", ",AI885),
IF($AG$886=SUM($AG$824:AG885),_xlfn.CONCAT(" y ",AI885)))))</f>
        <v/>
      </c>
      <c r="AI885" s="55" t="s">
        <v>6005</v>
      </c>
      <c r="AJ885" s="27">
        <f>IF(OR($O617=0,$O617="NS",$O617="NA",$O$618=0,$O$618="NS",$O$618="NA"),IF(COUNTBLANK(O885:AD885)=16,0,1),0)</f>
        <v>0</v>
      </c>
      <c r="AK885" t="str">
        <f t="shared" si="274"/>
        <v/>
      </c>
      <c r="AL885">
        <f t="shared" si="275"/>
        <v>0</v>
      </c>
      <c r="AM885">
        <f t="shared" si="276"/>
        <v>0</v>
      </c>
      <c r="AN885">
        <f t="shared" si="277"/>
        <v>0</v>
      </c>
      <c r="AO885">
        <f t="shared" si="278"/>
        <v>0</v>
      </c>
      <c r="AP885">
        <f t="shared" si="279"/>
        <v>0</v>
      </c>
      <c r="AQ885">
        <f t="shared" si="280"/>
        <v>0</v>
      </c>
      <c r="AR885">
        <f t="shared" si="281"/>
        <v>0</v>
      </c>
      <c r="AS885">
        <f t="shared" si="282"/>
        <v>0</v>
      </c>
      <c r="AT885">
        <f t="shared" si="283"/>
        <v>0</v>
      </c>
      <c r="AU885">
        <f t="shared" si="284"/>
        <v>0</v>
      </c>
      <c r="AV885">
        <f t="shared" si="285"/>
        <v>0</v>
      </c>
      <c r="AW885">
        <f>AA885</f>
        <v>0</v>
      </c>
      <c r="AX885">
        <f>COUNTIF(AB885:AD885,"NS")</f>
        <v>0</v>
      </c>
      <c r="AY885">
        <f>SUM(AB885:AD885)</f>
        <v>0</v>
      </c>
      <c r="AZ885">
        <f>IF(COUNTIF(AA885:AD885,"NA")=4,0,IF(OR(AND(AW885=0,AX885&gt;0),AND(AW885="NS",AY885&gt;0), AND(AW885="NS", AX885=0,AY885=0)), 1, IF(OR(AND(AW885&gt;0,AX885&gt;1,AW885&gt;AY885), AND(AW885="NS",AX885=2), AND(AW885="NS",AY885=0,AX885&gt;0),AW885=AY885), 0, 1)))</f>
        <v>0</v>
      </c>
      <c r="BA885" s="231" t="str">
        <f t="shared" si="290"/>
        <v/>
      </c>
      <c r="BB885" s="232">
        <f t="shared" si="291"/>
        <v>0</v>
      </c>
      <c r="BC885" s="233">
        <f t="shared" si="292"/>
        <v>0</v>
      </c>
      <c r="BD885" s="234">
        <f t="shared" si="293"/>
        <v>0</v>
      </c>
      <c r="BE885" s="231" t="str">
        <f t="shared" si="294"/>
        <v/>
      </c>
      <c r="BF885" s="232">
        <f t="shared" si="295"/>
        <v>0</v>
      </c>
      <c r="BG885" s="233">
        <f t="shared" si="296"/>
        <v>0</v>
      </c>
      <c r="BH885" s="234">
        <f t="shared" si="297"/>
        <v>0</v>
      </c>
      <c r="BI885" s="231" t="str">
        <f t="shared" si="298"/>
        <v/>
      </c>
      <c r="BJ885" s="232">
        <f t="shared" si="299"/>
        <v>0</v>
      </c>
      <c r="BK885" s="233">
        <f t="shared" si="300"/>
        <v>0</v>
      </c>
      <c r="BL885" s="234">
        <f t="shared" si="301"/>
        <v>0</v>
      </c>
      <c r="BM885" s="231" t="str">
        <f>R885</f>
        <v/>
      </c>
      <c r="BN885" s="232">
        <f>COUNTIF(V885,"NS")+COUNTIF(Z885,"NS")+COUNTIF(AD885,"NS")</f>
        <v>0</v>
      </c>
      <c r="BO885" s="233">
        <f>SUM(V885,Z885,AD885)</f>
        <v>0</v>
      </c>
      <c r="BP885" s="234">
        <f>IF(OR(AND(BM885=0, BN885&gt;0),AND(BM885="NS", BO885&gt;0), AND(BM885="NS", BN885=0, BO885=0)), 1, IF(OR(AND(BM885&gt;0, BN885&gt;1,BM885&gt;BO885), AND(BM885="NS", BN885=2), AND(BM885="NS", BO885=0, BN885&gt;0), BM885=BO885, BM885=""), 0, 1))</f>
        <v>0</v>
      </c>
      <c r="BQ885" s="176">
        <f>IF(SUM(AN885,AR885,AV885,AZ885,BD885,BH885,BL885,BP885)=0,0,1)</f>
        <v>0</v>
      </c>
      <c r="BR885" s="177" t="str">
        <f>IF(BQ885=0,"",
IF(SUM($BQ$824:BQ885)=1,BS885,
IF($BQ$886&gt;SUM($BQ$824:BQ885),_xlfn.CONCAT(", ",BS885),
IF($BQ$886=SUM($BQ$824:BQ885),_xlfn.CONCAT(" y ",BS885)))))</f>
        <v/>
      </c>
      <c r="BS885" s="55" t="s">
        <v>6005</v>
      </c>
    </row>
    <row r="886" spans="1:71" ht="15" customHeight="1">
      <c r="A886" s="25"/>
      <c r="B886" s="27"/>
      <c r="C886" s="52"/>
      <c r="D886" s="52"/>
      <c r="E886" s="52"/>
      <c r="F886" s="530"/>
      <c r="G886" s="52"/>
      <c r="H886" s="52"/>
      <c r="I886" s="52"/>
      <c r="J886" s="52"/>
      <c r="K886" s="52"/>
      <c r="L886" s="52"/>
      <c r="M886" s="52"/>
      <c r="N886" s="65" t="s">
        <v>5270</v>
      </c>
      <c r="O886" s="69">
        <f>IF(AND(SUM(O824:O885)=0,COUNTIF(O824:O885,"NS")&gt;0),"NS",IF(AND(SUM(O824:O885)=0,COUNTIF(O824:O885,0)&gt;0),0,IF(AND(SUM(O824:O885)=0,COUNTIF(O824:O885,"NA")&gt;0),"NA",SUM(O824:O885))))</f>
        <v>0</v>
      </c>
      <c r="P886" s="69">
        <f t="shared" ref="P886:AC886" si="307">IF(AND(SUM(P824:P885)=0,COUNTIF(P824:P885,"NS")&gt;0),"NS",IF(AND(SUM(P824:P885)=0,COUNTIF(P824:P885,0)&gt;0),0,IF(AND(SUM(P824:P885)=0,COUNTIF(P824:P885,"NA")&gt;0),"NA",SUM(P824:P885))))</f>
        <v>0</v>
      </c>
      <c r="Q886" s="69">
        <f t="shared" si="307"/>
        <v>0</v>
      </c>
      <c r="R886" s="69">
        <f t="shared" si="307"/>
        <v>0</v>
      </c>
      <c r="S886" s="69">
        <f t="shared" si="307"/>
        <v>0</v>
      </c>
      <c r="T886" s="69">
        <f t="shared" si="307"/>
        <v>0</v>
      </c>
      <c r="U886" s="69">
        <f t="shared" si="307"/>
        <v>0</v>
      </c>
      <c r="V886" s="69">
        <f t="shared" si="307"/>
        <v>0</v>
      </c>
      <c r="W886" s="69">
        <f t="shared" si="307"/>
        <v>0</v>
      </c>
      <c r="X886" s="69">
        <f t="shared" si="307"/>
        <v>0</v>
      </c>
      <c r="Y886" s="69">
        <f t="shared" si="307"/>
        <v>0</v>
      </c>
      <c r="Z886" s="69">
        <f t="shared" si="307"/>
        <v>0</v>
      </c>
      <c r="AA886" s="69">
        <f t="shared" si="307"/>
        <v>0</v>
      </c>
      <c r="AB886" s="69">
        <f t="shared" si="307"/>
        <v>0</v>
      </c>
      <c r="AC886" s="69">
        <f t="shared" si="307"/>
        <v>0</v>
      </c>
      <c r="AD886" s="69">
        <f>IF(AND(SUM(AD824:AD885)=0,COUNTIF(AD824:AD885,"NS")&gt;0),"NS",IF(AND(SUM(AD824:AD885)=0,COUNTIF(AD824:AD885,0)&gt;0),0,IF(AND(SUM(AD824:AD885)=0,COUNTIF(AD824:AD885,"NA")&gt;0),"NA",SUM(AD824:AD885))))</f>
        <v>0</v>
      </c>
      <c r="AF886" s="465">
        <f>SUM(AF824:AF885)</f>
        <v>0</v>
      </c>
      <c r="AG886" s="179">
        <f>SUM(AG824:AG885)</f>
        <v>0</v>
      </c>
      <c r="AH886" s="179" t="str">
        <f>IF(AG886=0,"",_xlfn.CONCAT(AH824:AH885))</f>
        <v/>
      </c>
      <c r="AI886" s="180" t="str">
        <f>IF(AG886=0,"",
IF(AG886=1,_xlfn.CONCAT("Favor de revisar la información capturada en el numeral: ",AH886),_xlfn.CONCAT("Favor de revisar la información capturada en los numerales: ",AH886)))</f>
        <v/>
      </c>
      <c r="AJ886" s="465">
        <f>SUM(AJ824:AJ885)</f>
        <v>0</v>
      </c>
      <c r="AN886" s="169">
        <f>SUM(AN824:AN885)</f>
        <v>0</v>
      </c>
      <c r="AR886" s="169">
        <f>SUM(AR824:AR885)</f>
        <v>0</v>
      </c>
      <c r="AV886" s="169">
        <f>SUM(AV824:AV885)</f>
        <v>0</v>
      </c>
      <c r="AZ886" s="169">
        <f>SUM(AZ824:AZ885)</f>
        <v>0</v>
      </c>
      <c r="BQ886" s="179">
        <f>SUM(BQ824:BQ885)</f>
        <v>0</v>
      </c>
      <c r="BR886" s="179" t="str">
        <f>IF(BQ886=0,"",_xlfn.CONCAT(BR824:BR885))</f>
        <v/>
      </c>
      <c r="BS886" s="180" t="str">
        <f>IF(BQ886=0,"",
IF(BQ886=1,_xlfn.CONCAT("Favor de revisar la información capturada en el numeral: ",BR886),_xlfn.CONCAT("Favor de revisar la información capturada en los numerales: ",BR886)))</f>
        <v/>
      </c>
    </row>
    <row r="887" spans="1:71" ht="15" customHeight="1">
      <c r="A887" s="25"/>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K887" t="s">
        <v>5248</v>
      </c>
      <c r="AL887" s="170">
        <f>SUM(AN886,AR886,AV886,AZ886)</f>
        <v>0</v>
      </c>
    </row>
    <row r="888" spans="1:71" ht="24" customHeight="1">
      <c r="A888" s="25"/>
      <c r="B888" s="27"/>
      <c r="C888" s="848" t="s">
        <v>5219</v>
      </c>
      <c r="D888" s="708"/>
      <c r="E888" s="708"/>
      <c r="F888" s="708"/>
      <c r="G888" s="708"/>
      <c r="H888" s="708"/>
      <c r="I888" s="708"/>
      <c r="J888" s="708"/>
      <c r="K888" s="708"/>
      <c r="L888" s="708"/>
      <c r="M888" s="708"/>
      <c r="N888" s="708"/>
      <c r="O888" s="708"/>
      <c r="P888" s="708"/>
      <c r="Q888" s="708"/>
      <c r="R888" s="708"/>
      <c r="S888" s="708"/>
      <c r="T888" s="708"/>
      <c r="U888" s="708"/>
      <c r="V888" s="708"/>
      <c r="W888" s="708"/>
      <c r="X888" s="708"/>
      <c r="Y888" s="708"/>
      <c r="Z888" s="708"/>
      <c r="AA888" s="708"/>
      <c r="AB888" s="708"/>
      <c r="AC888" s="708"/>
      <c r="AD888" s="708"/>
    </row>
    <row r="889" spans="1:71" ht="60" customHeight="1">
      <c r="A889" s="25"/>
      <c r="B889" s="27"/>
      <c r="C889" s="842"/>
      <c r="D889" s="759"/>
      <c r="E889" s="759"/>
      <c r="F889" s="759"/>
      <c r="G889" s="759"/>
      <c r="H889" s="759"/>
      <c r="I889" s="759"/>
      <c r="J889" s="759"/>
      <c r="K889" s="759"/>
      <c r="L889" s="759"/>
      <c r="M889" s="759"/>
      <c r="N889" s="759"/>
      <c r="O889" s="759"/>
      <c r="P889" s="759"/>
      <c r="Q889" s="759"/>
      <c r="R889" s="759"/>
      <c r="S889" s="759"/>
      <c r="T889" s="759"/>
      <c r="U889" s="759"/>
      <c r="V889" s="759"/>
      <c r="W889" s="759"/>
      <c r="X889" s="759"/>
      <c r="Y889" s="759"/>
      <c r="Z889" s="759"/>
      <c r="AA889" s="759"/>
      <c r="AB889" s="759"/>
      <c r="AC889" s="759"/>
      <c r="AD889" s="838"/>
    </row>
    <row r="890" spans="1:71" ht="15" customHeight="1">
      <c r="A890" s="25"/>
      <c r="B890" s="1048" t="str">
        <f>AI886</f>
        <v/>
      </c>
      <c r="C890" s="846"/>
      <c r="D890" s="846"/>
      <c r="E890" s="846"/>
      <c r="F890" s="846"/>
      <c r="G890" s="846"/>
      <c r="H890" s="846"/>
      <c r="I890" s="846"/>
      <c r="J890" s="846"/>
      <c r="K890" s="846"/>
      <c r="L890" s="846"/>
      <c r="M890" s="846"/>
      <c r="N890" s="846"/>
      <c r="O890" s="846"/>
      <c r="P890" s="846"/>
      <c r="Q890" s="846"/>
      <c r="R890" s="846"/>
      <c r="S890" s="846"/>
      <c r="T890" s="846"/>
      <c r="U890" s="846"/>
      <c r="V890" s="846"/>
      <c r="W890" s="846"/>
      <c r="X890" s="846"/>
      <c r="Y890" s="846"/>
      <c r="Z890" s="846"/>
      <c r="AA890" s="846"/>
      <c r="AB890" s="846"/>
      <c r="AC890" s="846"/>
      <c r="AD890" s="846"/>
      <c r="AE890" s="846"/>
    </row>
    <row r="891" spans="1:71" ht="15" customHeight="1">
      <c r="A891" s="25"/>
      <c r="B891" s="888" t="str">
        <f>IF(SUM(COUNTIF(O824:AD885,"NS"))&lt;&gt;0,"Alerta: debido a que cuenta con registros NS, debe proporcionar una justificación en el area de comentarios al final de la pregunta","")</f>
        <v/>
      </c>
      <c r="C891" s="708"/>
      <c r="D891" s="708"/>
      <c r="E891" s="708"/>
      <c r="F891" s="708"/>
      <c r="G891" s="708"/>
      <c r="H891" s="708"/>
      <c r="I891" s="708"/>
      <c r="J891" s="708"/>
      <c r="K891" s="708"/>
      <c r="L891" s="708"/>
      <c r="M891" s="708"/>
      <c r="N891" s="708"/>
      <c r="O891" s="708"/>
      <c r="P891" s="708"/>
      <c r="Q891" s="708"/>
      <c r="R891" s="708"/>
      <c r="S891" s="708"/>
      <c r="T891" s="708"/>
      <c r="U891" s="708"/>
      <c r="V891" s="708"/>
      <c r="W891" s="708"/>
      <c r="X891" s="708"/>
      <c r="Y891" s="708"/>
      <c r="Z891" s="708"/>
      <c r="AA891" s="708"/>
      <c r="AB891" s="708"/>
      <c r="AC891" s="708"/>
      <c r="AD891" s="708"/>
      <c r="AE891" s="733"/>
    </row>
    <row r="892" spans="1:71" ht="15" customHeight="1">
      <c r="A892" s="25"/>
      <c r="B892" s="868" t="str">
        <f>BS886</f>
        <v/>
      </c>
      <c r="C892" s="1107"/>
      <c r="D892" s="1107"/>
      <c r="E892" s="1107"/>
      <c r="F892" s="1107"/>
      <c r="G892" s="1107"/>
      <c r="H892" s="1107"/>
      <c r="I892" s="1107"/>
      <c r="J892" s="1107"/>
      <c r="K892" s="1107"/>
      <c r="L892" s="1107"/>
      <c r="M892" s="1107"/>
      <c r="N892" s="1107"/>
      <c r="O892" s="1107"/>
      <c r="P892" s="1107"/>
      <c r="Q892" s="1107"/>
      <c r="R892" s="1107"/>
      <c r="S892" s="1107"/>
      <c r="T892" s="1107"/>
      <c r="U892" s="1107"/>
      <c r="V892" s="1107"/>
      <c r="W892" s="1107"/>
      <c r="X892" s="1107"/>
      <c r="Y892" s="1107"/>
      <c r="Z892" s="1107"/>
      <c r="AA892" s="1107"/>
      <c r="AB892" s="1107"/>
      <c r="AC892" s="1107"/>
      <c r="AD892" s="1107"/>
      <c r="AE892" s="1107"/>
    </row>
    <row r="893" spans="1:71" ht="15" customHeight="1">
      <c r="A893" s="25"/>
      <c r="B893" s="868" t="str">
        <f>IF(AJ886&gt;0,"Revise la información capturada, ya que tiene datos ingresados en celdas que están sombreadas","")</f>
        <v/>
      </c>
      <c r="C893" s="868"/>
      <c r="D893" s="868"/>
      <c r="E893" s="868"/>
      <c r="F893" s="868"/>
      <c r="G893" s="868"/>
      <c r="H893" s="868"/>
      <c r="I893" s="868"/>
      <c r="J893" s="868"/>
      <c r="K893" s="868"/>
      <c r="L893" s="868"/>
      <c r="M893" s="868"/>
      <c r="N893" s="868"/>
      <c r="O893" s="868"/>
      <c r="P893" s="868"/>
      <c r="Q893" s="868"/>
      <c r="R893" s="868"/>
      <c r="S893" s="868"/>
      <c r="T893" s="868"/>
      <c r="U893" s="868"/>
      <c r="V893" s="868"/>
      <c r="W893" s="868"/>
      <c r="X893" s="868"/>
      <c r="Y893" s="868"/>
      <c r="Z893" s="868"/>
      <c r="AA893" s="868"/>
      <c r="AB893" s="868"/>
      <c r="AC893" s="868"/>
      <c r="AD893" s="868"/>
      <c r="AE893" s="868"/>
    </row>
    <row r="894" spans="1:71" ht="15" customHeight="1">
      <c r="A894" s="25"/>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row>
    <row r="895" spans="1:71" ht="15" customHeight="1">
      <c r="A895" s="25"/>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row>
    <row r="896" spans="1:71" ht="36" customHeight="1">
      <c r="A896" s="25" t="s">
        <v>6657</v>
      </c>
      <c r="B896" s="880" t="s">
        <v>6658</v>
      </c>
      <c r="C896" s="708"/>
      <c r="D896" s="708"/>
      <c r="E896" s="708"/>
      <c r="F896" s="708"/>
      <c r="G896" s="708"/>
      <c r="H896" s="708"/>
      <c r="I896" s="708"/>
      <c r="J896" s="708"/>
      <c r="K896" s="708"/>
      <c r="L896" s="708"/>
      <c r="M896" s="708"/>
      <c r="N896" s="708"/>
      <c r="O896" s="708"/>
      <c r="P896" s="708"/>
      <c r="Q896" s="708"/>
      <c r="R896" s="708"/>
      <c r="S896" s="708"/>
      <c r="T896" s="708"/>
      <c r="U896" s="708"/>
      <c r="V896" s="708"/>
      <c r="W896" s="708"/>
      <c r="X896" s="708"/>
      <c r="Y896" s="708"/>
      <c r="Z896" s="708"/>
      <c r="AA896" s="708"/>
      <c r="AB896" s="708"/>
      <c r="AC896" s="708"/>
      <c r="AD896" s="708"/>
    </row>
    <row r="897" spans="1:42" ht="24" customHeight="1">
      <c r="A897" s="25"/>
      <c r="B897" s="27"/>
      <c r="C897" s="848" t="s">
        <v>6476</v>
      </c>
      <c r="D897" s="708"/>
      <c r="E897" s="708"/>
      <c r="F897" s="708"/>
      <c r="G897" s="708"/>
      <c r="H897" s="708"/>
      <c r="I897" s="708"/>
      <c r="J897" s="708"/>
      <c r="K897" s="708"/>
      <c r="L897" s="708"/>
      <c r="M897" s="708"/>
      <c r="N897" s="708"/>
      <c r="O897" s="708"/>
      <c r="P897" s="708"/>
      <c r="Q897" s="708"/>
      <c r="R897" s="708"/>
      <c r="S897" s="708"/>
      <c r="T897" s="708"/>
      <c r="U897" s="708"/>
      <c r="V897" s="708"/>
      <c r="W897" s="708"/>
      <c r="X897" s="708"/>
      <c r="Y897" s="708"/>
      <c r="Z897" s="708"/>
      <c r="AA897" s="708"/>
      <c r="AB897" s="708"/>
      <c r="AC897" s="708"/>
      <c r="AD897" s="708"/>
    </row>
    <row r="898" spans="1:42" ht="24" customHeight="1">
      <c r="A898" s="25"/>
      <c r="B898" s="27"/>
      <c r="C898" s="848" t="s">
        <v>6477</v>
      </c>
      <c r="D898" s="708"/>
      <c r="E898" s="708"/>
      <c r="F898" s="708"/>
      <c r="G898" s="708"/>
      <c r="H898" s="708"/>
      <c r="I898" s="708"/>
      <c r="J898" s="708"/>
      <c r="K898" s="708"/>
      <c r="L898" s="708"/>
      <c r="M898" s="708"/>
      <c r="N898" s="708"/>
      <c r="O898" s="708"/>
      <c r="P898" s="708"/>
      <c r="Q898" s="708"/>
      <c r="R898" s="708"/>
      <c r="S898" s="708"/>
      <c r="T898" s="708"/>
      <c r="U898" s="708"/>
      <c r="V898" s="708"/>
      <c r="W898" s="708"/>
      <c r="X898" s="708"/>
      <c r="Y898" s="708"/>
      <c r="Z898" s="708"/>
      <c r="AA898" s="708"/>
      <c r="AB898" s="708"/>
      <c r="AC898" s="708"/>
      <c r="AD898" s="708"/>
    </row>
    <row r="899" spans="1:42" ht="15" customHeight="1">
      <c r="A899" s="25"/>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row>
    <row r="900" spans="1:42" ht="24" customHeight="1">
      <c r="A900" s="25"/>
      <c r="B900" s="52"/>
      <c r="C900" s="723" t="s">
        <v>6478</v>
      </c>
      <c r="D900" s="859"/>
      <c r="E900" s="859"/>
      <c r="F900" s="859"/>
      <c r="G900" s="859"/>
      <c r="H900" s="859"/>
      <c r="I900" s="859"/>
      <c r="J900" s="859"/>
      <c r="K900" s="859"/>
      <c r="L900" s="859"/>
      <c r="M900" s="859"/>
      <c r="N900" s="860"/>
      <c r="O900" s="723" t="s">
        <v>6659</v>
      </c>
      <c r="P900" s="757"/>
      <c r="Q900" s="757"/>
      <c r="R900" s="757"/>
      <c r="S900" s="757"/>
      <c r="T900" s="757"/>
      <c r="U900" s="757"/>
      <c r="V900" s="757"/>
      <c r="W900" s="757"/>
      <c r="X900" s="757"/>
      <c r="Y900" s="757"/>
      <c r="Z900" s="757"/>
      <c r="AA900" s="757"/>
      <c r="AB900" s="757"/>
      <c r="AC900" s="757"/>
      <c r="AD900" s="758"/>
      <c r="AM900" s="1114" t="s">
        <v>6480</v>
      </c>
      <c r="AN900" s="1114"/>
      <c r="AO900" s="1114"/>
      <c r="AP900" s="1114"/>
    </row>
    <row r="901" spans="1:42" ht="15" customHeight="1">
      <c r="A901" s="25"/>
      <c r="B901" s="52"/>
      <c r="C901" s="861"/>
      <c r="D901" s="782"/>
      <c r="E901" s="782"/>
      <c r="F901" s="782"/>
      <c r="G901" s="782"/>
      <c r="H901" s="782"/>
      <c r="I901" s="782"/>
      <c r="J901" s="782"/>
      <c r="K901" s="782"/>
      <c r="L901" s="782"/>
      <c r="M901" s="782"/>
      <c r="N901" s="783"/>
      <c r="O901" s="723" t="s">
        <v>5235</v>
      </c>
      <c r="P901" s="757"/>
      <c r="Q901" s="757"/>
      <c r="R901" s="758"/>
      <c r="S901" s="756" t="s">
        <v>5427</v>
      </c>
      <c r="T901" s="757"/>
      <c r="U901" s="757"/>
      <c r="V901" s="758"/>
      <c r="W901" s="756" t="s">
        <v>5428</v>
      </c>
      <c r="X901" s="757"/>
      <c r="Y901" s="757"/>
      <c r="Z901" s="758"/>
      <c r="AA901" s="756" t="s">
        <v>5106</v>
      </c>
      <c r="AB901" s="757"/>
      <c r="AC901" s="757"/>
      <c r="AD901" s="758"/>
      <c r="AG901" t="s">
        <v>5090</v>
      </c>
      <c r="AH901" t="s">
        <v>6049</v>
      </c>
      <c r="AI901" t="s">
        <v>5240</v>
      </c>
      <c r="AJ901" t="s">
        <v>5241</v>
      </c>
      <c r="AK901" t="s">
        <v>5242</v>
      </c>
      <c r="AL901" t="s">
        <v>5243</v>
      </c>
      <c r="AM901" s="510" t="s">
        <v>5450</v>
      </c>
      <c r="AN901" s="532" t="s">
        <v>5451</v>
      </c>
      <c r="AO901" s="533" t="s">
        <v>5452</v>
      </c>
      <c r="AP901" s="510" t="s">
        <v>6402</v>
      </c>
    </row>
    <row r="902" spans="1:42" ht="15" customHeight="1">
      <c r="A902" s="25"/>
      <c r="B902" s="52"/>
      <c r="C902" s="59" t="s">
        <v>5012</v>
      </c>
      <c r="D902" s="817" t="s">
        <v>5326</v>
      </c>
      <c r="E902" s="757"/>
      <c r="F902" s="757"/>
      <c r="G902" s="757"/>
      <c r="H902" s="757"/>
      <c r="I902" s="757"/>
      <c r="J902" s="757"/>
      <c r="K902" s="757"/>
      <c r="L902" s="757"/>
      <c r="M902" s="757"/>
      <c r="N902" s="758"/>
      <c r="O902" s="839"/>
      <c r="P902" s="840"/>
      <c r="Q902" s="840"/>
      <c r="R902" s="841"/>
      <c r="S902" s="839"/>
      <c r="T902" s="840"/>
      <c r="U902" s="840"/>
      <c r="V902" s="841"/>
      <c r="W902" s="839"/>
      <c r="X902" s="840"/>
      <c r="Y902" s="840"/>
      <c r="Z902" s="841"/>
      <c r="AA902" s="839"/>
      <c r="AB902" s="840"/>
      <c r="AC902" s="840"/>
      <c r="AD902" s="841"/>
      <c r="AG902" s="443">
        <f>IF(OR($O$618=0,$O$618="NS",$O$618="NA",$S$886=0,$S$886="NS",$S$886="NA"),0,IF(COUNTA(O902:AD926)=100,0,1))</f>
        <v>0</v>
      </c>
      <c r="AH902" s="443">
        <f>IF(OR($O$618=0,$O$618="NS",$O$618="NA",$S$886=0,$S$886="NS",$S$886="NA"),IF(COUNTA(O902:AD926)=0,0,1),0)</f>
        <v>0</v>
      </c>
      <c r="AI902" s="634">
        <f>O902</f>
        <v>0</v>
      </c>
      <c r="AJ902">
        <f>COUNTIF(S902:AD902,"NS")</f>
        <v>0</v>
      </c>
      <c r="AK902">
        <f t="shared" ref="AK902:AK925" si="308">SUM(S902:AD902)</f>
        <v>0</v>
      </c>
      <c r="AL902">
        <f t="shared" ref="AL902:AL925" si="309">IF(COUNTIF(O902:AD902,"NA")=4,0,IF(OR(AND(AI902=0,AJ902&gt;0),AND(AI902="NS",AK902&gt;0), AND(AI902="NS", AJ902=0,AK902=0)), 1, IF(OR(AND(AI902&gt;0,AJ902&gt;1,AI902&gt;AK902), AND(AI902="NS",AJ902=2), AND(AI902="NS",AK902=0,AJ902&gt;0),AI902=AK902), 0, 1)))</f>
        <v>0</v>
      </c>
      <c r="AM902">
        <f>IF(AND(O927="NS",S886="NS"),0,IF(AND(O927="NA",S886="NA"),0,IF(O927=S886,0,1)))</f>
        <v>0</v>
      </c>
      <c r="AN902">
        <f>IF(AND(S927="NS",T886="NS"),0,IF(AND(S927="NA",T886="NA"),0,IF(S927=T886,0,1)))</f>
        <v>0</v>
      </c>
      <c r="AO902">
        <f>IF(AND(W927="NS",U886="NS"),0,IF(AND(W927="NA",U886="NA"),0,IF(W927=U886,0,1)))</f>
        <v>0</v>
      </c>
      <c r="AP902">
        <f>IF(AND(AA927="NS",V886="NS"),0,IF(AND(AA927="NA",V886="NA"),0,IF(AA927=V886,0,1)))</f>
        <v>0</v>
      </c>
    </row>
    <row r="903" spans="1:42" ht="15" customHeight="1">
      <c r="A903" s="25"/>
      <c r="B903" s="52"/>
      <c r="C903" s="70" t="s">
        <v>5014</v>
      </c>
      <c r="D903" s="817" t="s">
        <v>5331</v>
      </c>
      <c r="E903" s="757"/>
      <c r="F903" s="757"/>
      <c r="G903" s="757"/>
      <c r="H903" s="757"/>
      <c r="I903" s="757"/>
      <c r="J903" s="757"/>
      <c r="K903" s="757"/>
      <c r="L903" s="757"/>
      <c r="M903" s="757"/>
      <c r="N903" s="758"/>
      <c r="O903" s="839"/>
      <c r="P903" s="840"/>
      <c r="Q903" s="840"/>
      <c r="R903" s="841"/>
      <c r="S903" s="839"/>
      <c r="T903" s="840"/>
      <c r="U903" s="840"/>
      <c r="V903" s="841"/>
      <c r="W903" s="839"/>
      <c r="X903" s="840"/>
      <c r="Y903" s="840"/>
      <c r="Z903" s="841"/>
      <c r="AA903" s="839"/>
      <c r="AB903" s="840"/>
      <c r="AC903" s="840"/>
      <c r="AD903" s="841"/>
      <c r="AG903" s="33"/>
      <c r="AH903" s="33"/>
      <c r="AI903">
        <f t="shared" ref="AI903:AI926" si="310">O903</f>
        <v>0</v>
      </c>
      <c r="AJ903">
        <f t="shared" ref="AJ903:AJ926" si="311">COUNTIF(S903:AD903,"NS")</f>
        <v>0</v>
      </c>
      <c r="AK903">
        <f t="shared" si="308"/>
        <v>0</v>
      </c>
      <c r="AL903">
        <f t="shared" si="309"/>
        <v>0</v>
      </c>
      <c r="AM903" s="31"/>
      <c r="AN903" s="31"/>
      <c r="AO903" s="31"/>
      <c r="AP903" s="515">
        <f>SUM(AM902:AP902)</f>
        <v>0</v>
      </c>
    </row>
    <row r="904" spans="1:42" ht="15" customHeight="1">
      <c r="A904" s="25"/>
      <c r="B904" s="52"/>
      <c r="C904" s="70" t="s">
        <v>5016</v>
      </c>
      <c r="D904" s="817" t="s">
        <v>5336</v>
      </c>
      <c r="E904" s="757"/>
      <c r="F904" s="757"/>
      <c r="G904" s="757"/>
      <c r="H904" s="757"/>
      <c r="I904" s="757"/>
      <c r="J904" s="757"/>
      <c r="K904" s="757"/>
      <c r="L904" s="757"/>
      <c r="M904" s="757"/>
      <c r="N904" s="758"/>
      <c r="O904" s="839"/>
      <c r="P904" s="840"/>
      <c r="Q904" s="840"/>
      <c r="R904" s="841"/>
      <c r="S904" s="839"/>
      <c r="T904" s="840"/>
      <c r="U904" s="840"/>
      <c r="V904" s="841"/>
      <c r="W904" s="839"/>
      <c r="X904" s="840"/>
      <c r="Y904" s="840"/>
      <c r="Z904" s="841"/>
      <c r="AA904" s="839"/>
      <c r="AB904" s="840"/>
      <c r="AC904" s="840"/>
      <c r="AD904" s="841"/>
      <c r="AG904" s="33"/>
      <c r="AH904" s="33"/>
      <c r="AI904">
        <f t="shared" si="310"/>
        <v>0</v>
      </c>
      <c r="AJ904">
        <f t="shared" si="311"/>
        <v>0</v>
      </c>
      <c r="AK904">
        <f t="shared" si="308"/>
        <v>0</v>
      </c>
      <c r="AL904">
        <f t="shared" si="309"/>
        <v>0</v>
      </c>
    </row>
    <row r="905" spans="1:42" ht="15" customHeight="1">
      <c r="A905" s="25"/>
      <c r="B905" s="52"/>
      <c r="C905" s="70" t="s">
        <v>5018</v>
      </c>
      <c r="D905" s="817" t="s">
        <v>5340</v>
      </c>
      <c r="E905" s="757"/>
      <c r="F905" s="757"/>
      <c r="G905" s="757"/>
      <c r="H905" s="757"/>
      <c r="I905" s="757"/>
      <c r="J905" s="757"/>
      <c r="K905" s="757"/>
      <c r="L905" s="757"/>
      <c r="M905" s="757"/>
      <c r="N905" s="758"/>
      <c r="O905" s="839"/>
      <c r="P905" s="840"/>
      <c r="Q905" s="840"/>
      <c r="R905" s="841"/>
      <c r="S905" s="839"/>
      <c r="T905" s="840"/>
      <c r="U905" s="840"/>
      <c r="V905" s="841"/>
      <c r="W905" s="839"/>
      <c r="X905" s="840"/>
      <c r="Y905" s="840"/>
      <c r="Z905" s="841"/>
      <c r="AA905" s="839"/>
      <c r="AB905" s="840"/>
      <c r="AC905" s="840"/>
      <c r="AD905" s="841"/>
      <c r="AG905" s="33"/>
      <c r="AH905" s="33"/>
      <c r="AI905">
        <f t="shared" si="310"/>
        <v>0</v>
      </c>
      <c r="AJ905">
        <f t="shared" si="311"/>
        <v>0</v>
      </c>
      <c r="AK905">
        <f t="shared" si="308"/>
        <v>0</v>
      </c>
      <c r="AL905">
        <f t="shared" si="309"/>
        <v>0</v>
      </c>
    </row>
    <row r="906" spans="1:42" ht="15" customHeight="1">
      <c r="A906" s="25"/>
      <c r="B906" s="52"/>
      <c r="C906" s="70" t="s">
        <v>5020</v>
      </c>
      <c r="D906" s="817" t="s">
        <v>5344</v>
      </c>
      <c r="E906" s="757"/>
      <c r="F906" s="757"/>
      <c r="G906" s="757"/>
      <c r="H906" s="757"/>
      <c r="I906" s="757"/>
      <c r="J906" s="757"/>
      <c r="K906" s="757"/>
      <c r="L906" s="757"/>
      <c r="M906" s="757"/>
      <c r="N906" s="758"/>
      <c r="O906" s="839"/>
      <c r="P906" s="840"/>
      <c r="Q906" s="840"/>
      <c r="R906" s="841"/>
      <c r="S906" s="839"/>
      <c r="T906" s="840"/>
      <c r="U906" s="840"/>
      <c r="V906" s="841"/>
      <c r="W906" s="839"/>
      <c r="X906" s="840"/>
      <c r="Y906" s="840"/>
      <c r="Z906" s="841"/>
      <c r="AA906" s="839"/>
      <c r="AB906" s="840"/>
      <c r="AC906" s="840"/>
      <c r="AD906" s="841"/>
      <c r="AG906" s="33"/>
      <c r="AH906" s="33"/>
      <c r="AI906">
        <f t="shared" si="310"/>
        <v>0</v>
      </c>
      <c r="AJ906">
        <f t="shared" si="311"/>
        <v>0</v>
      </c>
      <c r="AK906">
        <f t="shared" si="308"/>
        <v>0</v>
      </c>
      <c r="AL906">
        <f t="shared" si="309"/>
        <v>0</v>
      </c>
    </row>
    <row r="907" spans="1:42" ht="15" customHeight="1">
      <c r="A907" s="25"/>
      <c r="B907" s="52"/>
      <c r="C907" s="70" t="s">
        <v>5022</v>
      </c>
      <c r="D907" s="817" t="s">
        <v>5349</v>
      </c>
      <c r="E907" s="757"/>
      <c r="F907" s="757"/>
      <c r="G907" s="757"/>
      <c r="H907" s="757"/>
      <c r="I907" s="757"/>
      <c r="J907" s="757"/>
      <c r="K907" s="757"/>
      <c r="L907" s="757"/>
      <c r="M907" s="757"/>
      <c r="N907" s="758"/>
      <c r="O907" s="839"/>
      <c r="P907" s="840"/>
      <c r="Q907" s="840"/>
      <c r="R907" s="841"/>
      <c r="S907" s="839"/>
      <c r="T907" s="840"/>
      <c r="U907" s="840"/>
      <c r="V907" s="841"/>
      <c r="W907" s="839"/>
      <c r="X907" s="840"/>
      <c r="Y907" s="840"/>
      <c r="Z907" s="841"/>
      <c r="AA907" s="839"/>
      <c r="AB907" s="840"/>
      <c r="AC907" s="840"/>
      <c r="AD907" s="841"/>
      <c r="AG907" s="33"/>
      <c r="AH907" s="33"/>
      <c r="AI907">
        <f t="shared" si="310"/>
        <v>0</v>
      </c>
      <c r="AJ907">
        <f t="shared" si="311"/>
        <v>0</v>
      </c>
      <c r="AK907">
        <f t="shared" si="308"/>
        <v>0</v>
      </c>
      <c r="AL907">
        <f t="shared" si="309"/>
        <v>0</v>
      </c>
    </row>
    <row r="908" spans="1:42" ht="15" customHeight="1">
      <c r="A908" s="25"/>
      <c r="B908" s="52"/>
      <c r="C908" s="70" t="s">
        <v>5024</v>
      </c>
      <c r="D908" s="817" t="s">
        <v>5352</v>
      </c>
      <c r="E908" s="757"/>
      <c r="F908" s="757"/>
      <c r="G908" s="757"/>
      <c r="H908" s="757"/>
      <c r="I908" s="757"/>
      <c r="J908" s="757"/>
      <c r="K908" s="757"/>
      <c r="L908" s="757"/>
      <c r="M908" s="757"/>
      <c r="N908" s="758"/>
      <c r="O908" s="839"/>
      <c r="P908" s="840"/>
      <c r="Q908" s="840"/>
      <c r="R908" s="841"/>
      <c r="S908" s="839"/>
      <c r="T908" s="840"/>
      <c r="U908" s="840"/>
      <c r="V908" s="841"/>
      <c r="W908" s="839"/>
      <c r="X908" s="840"/>
      <c r="Y908" s="840"/>
      <c r="Z908" s="841"/>
      <c r="AA908" s="839"/>
      <c r="AB908" s="840"/>
      <c r="AC908" s="840"/>
      <c r="AD908" s="841"/>
      <c r="AG908" s="33"/>
      <c r="AH908" s="33"/>
      <c r="AI908">
        <f t="shared" si="310"/>
        <v>0</v>
      </c>
      <c r="AJ908">
        <f t="shared" si="311"/>
        <v>0</v>
      </c>
      <c r="AK908">
        <f t="shared" si="308"/>
        <v>0</v>
      </c>
      <c r="AL908">
        <f t="shared" si="309"/>
        <v>0</v>
      </c>
    </row>
    <row r="909" spans="1:42" ht="15" customHeight="1">
      <c r="A909" s="25"/>
      <c r="B909" s="52"/>
      <c r="C909" s="70" t="s">
        <v>5026</v>
      </c>
      <c r="D909" s="817" t="s">
        <v>5355</v>
      </c>
      <c r="E909" s="757"/>
      <c r="F909" s="757"/>
      <c r="G909" s="757"/>
      <c r="H909" s="757"/>
      <c r="I909" s="757"/>
      <c r="J909" s="757"/>
      <c r="K909" s="757"/>
      <c r="L909" s="757"/>
      <c r="M909" s="757"/>
      <c r="N909" s="758"/>
      <c r="O909" s="839"/>
      <c r="P909" s="840"/>
      <c r="Q909" s="840"/>
      <c r="R909" s="841"/>
      <c r="S909" s="839"/>
      <c r="T909" s="840"/>
      <c r="U909" s="840"/>
      <c r="V909" s="841"/>
      <c r="W909" s="839"/>
      <c r="X909" s="840"/>
      <c r="Y909" s="840"/>
      <c r="Z909" s="841"/>
      <c r="AA909" s="839"/>
      <c r="AB909" s="840"/>
      <c r="AC909" s="840"/>
      <c r="AD909" s="841"/>
      <c r="AG909" s="33"/>
      <c r="AH909" s="33"/>
      <c r="AI909">
        <f t="shared" si="310"/>
        <v>0</v>
      </c>
      <c r="AJ909">
        <f t="shared" si="311"/>
        <v>0</v>
      </c>
      <c r="AK909">
        <f t="shared" si="308"/>
        <v>0</v>
      </c>
      <c r="AL909">
        <f t="shared" si="309"/>
        <v>0</v>
      </c>
    </row>
    <row r="910" spans="1:42" ht="15" customHeight="1">
      <c r="A910" s="25"/>
      <c r="B910" s="52"/>
      <c r="C910" s="70" t="s">
        <v>5028</v>
      </c>
      <c r="D910" s="817" t="s">
        <v>5358</v>
      </c>
      <c r="E910" s="757"/>
      <c r="F910" s="757"/>
      <c r="G910" s="757"/>
      <c r="H910" s="757"/>
      <c r="I910" s="757"/>
      <c r="J910" s="757"/>
      <c r="K910" s="757"/>
      <c r="L910" s="757"/>
      <c r="M910" s="757"/>
      <c r="N910" s="758"/>
      <c r="O910" s="839"/>
      <c r="P910" s="840"/>
      <c r="Q910" s="840"/>
      <c r="R910" s="841"/>
      <c r="S910" s="839"/>
      <c r="T910" s="840"/>
      <c r="U910" s="840"/>
      <c r="V910" s="841"/>
      <c r="W910" s="839"/>
      <c r="X910" s="840"/>
      <c r="Y910" s="840"/>
      <c r="Z910" s="841"/>
      <c r="AA910" s="839"/>
      <c r="AB910" s="840"/>
      <c r="AC910" s="840"/>
      <c r="AD910" s="841"/>
      <c r="AG910" s="33"/>
      <c r="AH910" s="33"/>
      <c r="AI910">
        <f t="shared" si="310"/>
        <v>0</v>
      </c>
      <c r="AJ910">
        <f t="shared" si="311"/>
        <v>0</v>
      </c>
      <c r="AK910">
        <f t="shared" si="308"/>
        <v>0</v>
      </c>
      <c r="AL910">
        <f t="shared" si="309"/>
        <v>0</v>
      </c>
    </row>
    <row r="911" spans="1:42" ht="15" customHeight="1">
      <c r="A911" s="25"/>
      <c r="B911" s="52"/>
      <c r="C911" s="70" t="s">
        <v>5029</v>
      </c>
      <c r="D911" s="817" t="s">
        <v>5361</v>
      </c>
      <c r="E911" s="757"/>
      <c r="F911" s="757"/>
      <c r="G911" s="757"/>
      <c r="H911" s="757"/>
      <c r="I911" s="757"/>
      <c r="J911" s="757"/>
      <c r="K911" s="757"/>
      <c r="L911" s="757"/>
      <c r="M911" s="757"/>
      <c r="N911" s="758"/>
      <c r="O911" s="839"/>
      <c r="P911" s="840"/>
      <c r="Q911" s="840"/>
      <c r="R911" s="841"/>
      <c r="S911" s="839"/>
      <c r="T911" s="840"/>
      <c r="U911" s="840"/>
      <c r="V911" s="841"/>
      <c r="W911" s="839"/>
      <c r="X911" s="840"/>
      <c r="Y911" s="840"/>
      <c r="Z911" s="841"/>
      <c r="AA911" s="839"/>
      <c r="AB911" s="840"/>
      <c r="AC911" s="840"/>
      <c r="AD911" s="841"/>
      <c r="AG911" s="33"/>
      <c r="AH911" s="33"/>
      <c r="AI911">
        <f t="shared" si="310"/>
        <v>0</v>
      </c>
      <c r="AJ911">
        <f t="shared" si="311"/>
        <v>0</v>
      </c>
      <c r="AK911">
        <f t="shared" si="308"/>
        <v>0</v>
      </c>
      <c r="AL911">
        <f t="shared" si="309"/>
        <v>0</v>
      </c>
    </row>
    <row r="912" spans="1:42" ht="15" customHeight="1">
      <c r="A912" s="25"/>
      <c r="B912" s="58"/>
      <c r="C912" s="70" t="s">
        <v>5031</v>
      </c>
      <c r="D912" s="817" t="s">
        <v>5364</v>
      </c>
      <c r="E912" s="757"/>
      <c r="F912" s="757"/>
      <c r="G912" s="757"/>
      <c r="H912" s="757"/>
      <c r="I912" s="757"/>
      <c r="J912" s="757"/>
      <c r="K912" s="757"/>
      <c r="L912" s="757"/>
      <c r="M912" s="757"/>
      <c r="N912" s="758"/>
      <c r="O912" s="839"/>
      <c r="P912" s="840"/>
      <c r="Q912" s="840"/>
      <c r="R912" s="841"/>
      <c r="S912" s="839"/>
      <c r="T912" s="840"/>
      <c r="U912" s="840"/>
      <c r="V912" s="841"/>
      <c r="W912" s="839"/>
      <c r="X912" s="840"/>
      <c r="Y912" s="840"/>
      <c r="Z912" s="841"/>
      <c r="AA912" s="839"/>
      <c r="AB912" s="840"/>
      <c r="AC912" s="840"/>
      <c r="AD912" s="841"/>
      <c r="AG912" s="33"/>
      <c r="AH912" s="33"/>
      <c r="AI912">
        <f t="shared" si="310"/>
        <v>0</v>
      </c>
      <c r="AJ912">
        <f t="shared" si="311"/>
        <v>0</v>
      </c>
      <c r="AK912">
        <f t="shared" si="308"/>
        <v>0</v>
      </c>
      <c r="AL912">
        <f t="shared" si="309"/>
        <v>0</v>
      </c>
    </row>
    <row r="913" spans="1:38" ht="15" customHeight="1">
      <c r="A913" s="25"/>
      <c r="B913" s="58"/>
      <c r="C913" s="70" t="s">
        <v>5032</v>
      </c>
      <c r="D913" s="817" t="s">
        <v>5367</v>
      </c>
      <c r="E913" s="757"/>
      <c r="F913" s="757"/>
      <c r="G913" s="757"/>
      <c r="H913" s="757"/>
      <c r="I913" s="757"/>
      <c r="J913" s="757"/>
      <c r="K913" s="757"/>
      <c r="L913" s="757"/>
      <c r="M913" s="757"/>
      <c r="N913" s="758"/>
      <c r="O913" s="839"/>
      <c r="P913" s="840"/>
      <c r="Q913" s="840"/>
      <c r="R913" s="841"/>
      <c r="S913" s="839"/>
      <c r="T913" s="840"/>
      <c r="U913" s="840"/>
      <c r="V913" s="841"/>
      <c r="W913" s="839"/>
      <c r="X913" s="840"/>
      <c r="Y913" s="840"/>
      <c r="Z913" s="841"/>
      <c r="AA913" s="839"/>
      <c r="AB913" s="840"/>
      <c r="AC913" s="840"/>
      <c r="AD913" s="841"/>
      <c r="AG913" s="33"/>
      <c r="AH913" s="33"/>
      <c r="AI913">
        <f t="shared" si="310"/>
        <v>0</v>
      </c>
      <c r="AJ913">
        <f t="shared" si="311"/>
        <v>0</v>
      </c>
      <c r="AK913">
        <f t="shared" si="308"/>
        <v>0</v>
      </c>
      <c r="AL913">
        <f t="shared" si="309"/>
        <v>0</v>
      </c>
    </row>
    <row r="914" spans="1:38" ht="15" customHeight="1">
      <c r="A914" s="25"/>
      <c r="B914" s="58"/>
      <c r="C914" s="70" t="s">
        <v>5033</v>
      </c>
      <c r="D914" s="817" t="s">
        <v>5369</v>
      </c>
      <c r="E914" s="757"/>
      <c r="F914" s="757"/>
      <c r="G914" s="757"/>
      <c r="H914" s="757"/>
      <c r="I914" s="757"/>
      <c r="J914" s="757"/>
      <c r="K914" s="757"/>
      <c r="L914" s="757"/>
      <c r="M914" s="757"/>
      <c r="N914" s="758"/>
      <c r="O914" s="839"/>
      <c r="P914" s="840"/>
      <c r="Q914" s="840"/>
      <c r="R914" s="841"/>
      <c r="S914" s="839"/>
      <c r="T914" s="840"/>
      <c r="U914" s="840"/>
      <c r="V914" s="841"/>
      <c r="W914" s="839"/>
      <c r="X914" s="840"/>
      <c r="Y914" s="840"/>
      <c r="Z914" s="841"/>
      <c r="AA914" s="839"/>
      <c r="AB914" s="840"/>
      <c r="AC914" s="840"/>
      <c r="AD914" s="841"/>
      <c r="AG914" s="33"/>
      <c r="AH914" s="33"/>
      <c r="AI914">
        <f t="shared" si="310"/>
        <v>0</v>
      </c>
      <c r="AJ914">
        <f t="shared" si="311"/>
        <v>0</v>
      </c>
      <c r="AK914">
        <f t="shared" si="308"/>
        <v>0</v>
      </c>
      <c r="AL914">
        <f t="shared" si="309"/>
        <v>0</v>
      </c>
    </row>
    <row r="915" spans="1:38" ht="15" customHeight="1">
      <c r="A915" s="25"/>
      <c r="B915" s="58"/>
      <c r="C915" s="70" t="s">
        <v>5034</v>
      </c>
      <c r="D915" s="817" t="s">
        <v>5372</v>
      </c>
      <c r="E915" s="757"/>
      <c r="F915" s="757"/>
      <c r="G915" s="757"/>
      <c r="H915" s="757"/>
      <c r="I915" s="757"/>
      <c r="J915" s="757"/>
      <c r="K915" s="757"/>
      <c r="L915" s="757"/>
      <c r="M915" s="757"/>
      <c r="N915" s="758"/>
      <c r="O915" s="839"/>
      <c r="P915" s="840"/>
      <c r="Q915" s="840"/>
      <c r="R915" s="841"/>
      <c r="S915" s="839"/>
      <c r="T915" s="840"/>
      <c r="U915" s="840"/>
      <c r="V915" s="841"/>
      <c r="W915" s="839"/>
      <c r="X915" s="840"/>
      <c r="Y915" s="840"/>
      <c r="Z915" s="841"/>
      <c r="AA915" s="839"/>
      <c r="AB915" s="840"/>
      <c r="AC915" s="840"/>
      <c r="AD915" s="841"/>
      <c r="AG915" s="33"/>
      <c r="AH915" s="33"/>
      <c r="AI915">
        <f t="shared" si="310"/>
        <v>0</v>
      </c>
      <c r="AJ915">
        <f t="shared" si="311"/>
        <v>0</v>
      </c>
      <c r="AK915">
        <f t="shared" si="308"/>
        <v>0</v>
      </c>
      <c r="AL915">
        <f t="shared" si="309"/>
        <v>0</v>
      </c>
    </row>
    <row r="916" spans="1:38" ht="15" customHeight="1">
      <c r="A916" s="25"/>
      <c r="B916" s="58"/>
      <c r="C916" s="70" t="s">
        <v>5035</v>
      </c>
      <c r="D916" s="817" t="s">
        <v>5373</v>
      </c>
      <c r="E916" s="757"/>
      <c r="F916" s="757"/>
      <c r="G916" s="757"/>
      <c r="H916" s="757"/>
      <c r="I916" s="757"/>
      <c r="J916" s="757"/>
      <c r="K916" s="757"/>
      <c r="L916" s="757"/>
      <c r="M916" s="757"/>
      <c r="N916" s="758"/>
      <c r="O916" s="839"/>
      <c r="P916" s="840"/>
      <c r="Q916" s="840"/>
      <c r="R916" s="841"/>
      <c r="S916" s="839"/>
      <c r="T916" s="840"/>
      <c r="U916" s="840"/>
      <c r="V916" s="841"/>
      <c r="W916" s="839"/>
      <c r="X916" s="840"/>
      <c r="Y916" s="840"/>
      <c r="Z916" s="841"/>
      <c r="AA916" s="839"/>
      <c r="AB916" s="840"/>
      <c r="AC916" s="840"/>
      <c r="AD916" s="841"/>
      <c r="AG916" s="33"/>
      <c r="AH916" s="33"/>
      <c r="AI916">
        <f t="shared" si="310"/>
        <v>0</v>
      </c>
      <c r="AJ916">
        <f t="shared" si="311"/>
        <v>0</v>
      </c>
      <c r="AK916">
        <f t="shared" si="308"/>
        <v>0</v>
      </c>
      <c r="AL916">
        <f t="shared" si="309"/>
        <v>0</v>
      </c>
    </row>
    <row r="917" spans="1:38" ht="15" customHeight="1">
      <c r="A917" s="25"/>
      <c r="B917" s="58"/>
      <c r="C917" s="70" t="s">
        <v>5036</v>
      </c>
      <c r="D917" s="817" t="s">
        <v>5375</v>
      </c>
      <c r="E917" s="757"/>
      <c r="F917" s="757"/>
      <c r="G917" s="757"/>
      <c r="H917" s="757"/>
      <c r="I917" s="757"/>
      <c r="J917" s="757"/>
      <c r="K917" s="757"/>
      <c r="L917" s="757"/>
      <c r="M917" s="757"/>
      <c r="N917" s="758"/>
      <c r="O917" s="839"/>
      <c r="P917" s="840"/>
      <c r="Q917" s="840"/>
      <c r="R917" s="841"/>
      <c r="S917" s="839"/>
      <c r="T917" s="840"/>
      <c r="U917" s="840"/>
      <c r="V917" s="841"/>
      <c r="W917" s="839"/>
      <c r="X917" s="840"/>
      <c r="Y917" s="840"/>
      <c r="Z917" s="841"/>
      <c r="AA917" s="839"/>
      <c r="AB917" s="840"/>
      <c r="AC917" s="840"/>
      <c r="AD917" s="841"/>
      <c r="AG917" s="33"/>
      <c r="AH917" s="33"/>
      <c r="AI917">
        <f t="shared" si="310"/>
        <v>0</v>
      </c>
      <c r="AJ917">
        <f t="shared" si="311"/>
        <v>0</v>
      </c>
      <c r="AK917">
        <f t="shared" si="308"/>
        <v>0</v>
      </c>
      <c r="AL917">
        <f t="shared" si="309"/>
        <v>0</v>
      </c>
    </row>
    <row r="918" spans="1:38" ht="15" customHeight="1">
      <c r="A918" s="25"/>
      <c r="B918" s="58"/>
      <c r="C918" s="70" t="s">
        <v>5037</v>
      </c>
      <c r="D918" s="817" t="s">
        <v>5378</v>
      </c>
      <c r="E918" s="757"/>
      <c r="F918" s="757"/>
      <c r="G918" s="757"/>
      <c r="H918" s="757"/>
      <c r="I918" s="757"/>
      <c r="J918" s="757"/>
      <c r="K918" s="757"/>
      <c r="L918" s="757"/>
      <c r="M918" s="757"/>
      <c r="N918" s="758"/>
      <c r="O918" s="839"/>
      <c r="P918" s="840"/>
      <c r="Q918" s="840"/>
      <c r="R918" s="841"/>
      <c r="S918" s="839"/>
      <c r="T918" s="840"/>
      <c r="U918" s="840"/>
      <c r="V918" s="841"/>
      <c r="W918" s="839"/>
      <c r="X918" s="840"/>
      <c r="Y918" s="840"/>
      <c r="Z918" s="841"/>
      <c r="AA918" s="839"/>
      <c r="AB918" s="840"/>
      <c r="AC918" s="840"/>
      <c r="AD918" s="841"/>
      <c r="AG918" s="33"/>
      <c r="AH918" s="33"/>
      <c r="AI918">
        <f t="shared" si="310"/>
        <v>0</v>
      </c>
      <c r="AJ918">
        <f t="shared" si="311"/>
        <v>0</v>
      </c>
      <c r="AK918">
        <f t="shared" si="308"/>
        <v>0</v>
      </c>
      <c r="AL918">
        <f t="shared" si="309"/>
        <v>0</v>
      </c>
    </row>
    <row r="919" spans="1:38" ht="15" customHeight="1">
      <c r="A919" s="25"/>
      <c r="B919" s="58"/>
      <c r="C919" s="70" t="s">
        <v>5038</v>
      </c>
      <c r="D919" s="817" t="s">
        <v>5381</v>
      </c>
      <c r="E919" s="757"/>
      <c r="F919" s="757"/>
      <c r="G919" s="757"/>
      <c r="H919" s="757"/>
      <c r="I919" s="757"/>
      <c r="J919" s="757"/>
      <c r="K919" s="757"/>
      <c r="L919" s="757"/>
      <c r="M919" s="757"/>
      <c r="N919" s="758"/>
      <c r="O919" s="839"/>
      <c r="P919" s="840"/>
      <c r="Q919" s="840"/>
      <c r="R919" s="841"/>
      <c r="S919" s="839"/>
      <c r="T919" s="840"/>
      <c r="U919" s="840"/>
      <c r="V919" s="841"/>
      <c r="W919" s="839"/>
      <c r="X919" s="840"/>
      <c r="Y919" s="840"/>
      <c r="Z919" s="841"/>
      <c r="AA919" s="839"/>
      <c r="AB919" s="840"/>
      <c r="AC919" s="840"/>
      <c r="AD919" s="841"/>
      <c r="AG919" s="33"/>
      <c r="AH919" s="33"/>
      <c r="AI919">
        <f t="shared" si="310"/>
        <v>0</v>
      </c>
      <c r="AJ919">
        <f t="shared" si="311"/>
        <v>0</v>
      </c>
      <c r="AK919">
        <f t="shared" si="308"/>
        <v>0</v>
      </c>
      <c r="AL919">
        <f t="shared" si="309"/>
        <v>0</v>
      </c>
    </row>
    <row r="920" spans="1:38" ht="15" customHeight="1">
      <c r="A920" s="25"/>
      <c r="B920" s="58"/>
      <c r="C920" s="70" t="s">
        <v>5039</v>
      </c>
      <c r="D920" s="817" t="s">
        <v>5384</v>
      </c>
      <c r="E920" s="757"/>
      <c r="F920" s="757"/>
      <c r="G920" s="757"/>
      <c r="H920" s="757"/>
      <c r="I920" s="757"/>
      <c r="J920" s="757"/>
      <c r="K920" s="757"/>
      <c r="L920" s="757"/>
      <c r="M920" s="757"/>
      <c r="N920" s="758"/>
      <c r="O920" s="839"/>
      <c r="P920" s="840"/>
      <c r="Q920" s="840"/>
      <c r="R920" s="841"/>
      <c r="S920" s="839"/>
      <c r="T920" s="840"/>
      <c r="U920" s="840"/>
      <c r="V920" s="841"/>
      <c r="W920" s="839"/>
      <c r="X920" s="840"/>
      <c r="Y920" s="840"/>
      <c r="Z920" s="841"/>
      <c r="AA920" s="839"/>
      <c r="AB920" s="840"/>
      <c r="AC920" s="840"/>
      <c r="AD920" s="841"/>
      <c r="AG920" s="33"/>
      <c r="AH920" s="33"/>
      <c r="AI920">
        <f t="shared" si="310"/>
        <v>0</v>
      </c>
      <c r="AJ920">
        <f t="shared" si="311"/>
        <v>0</v>
      </c>
      <c r="AK920">
        <f t="shared" si="308"/>
        <v>0</v>
      </c>
      <c r="AL920">
        <f t="shared" si="309"/>
        <v>0</v>
      </c>
    </row>
    <row r="921" spans="1:38" ht="15" customHeight="1">
      <c r="A921" s="25"/>
      <c r="B921" s="58"/>
      <c r="C921" s="70" t="s">
        <v>5040</v>
      </c>
      <c r="D921" s="817" t="s">
        <v>5387</v>
      </c>
      <c r="E921" s="757"/>
      <c r="F921" s="757"/>
      <c r="G921" s="757"/>
      <c r="H921" s="757"/>
      <c r="I921" s="757"/>
      <c r="J921" s="757"/>
      <c r="K921" s="757"/>
      <c r="L921" s="757"/>
      <c r="M921" s="757"/>
      <c r="N921" s="758"/>
      <c r="O921" s="839"/>
      <c r="P921" s="840"/>
      <c r="Q921" s="840"/>
      <c r="R921" s="841"/>
      <c r="S921" s="839"/>
      <c r="T921" s="840"/>
      <c r="U921" s="840"/>
      <c r="V921" s="841"/>
      <c r="W921" s="839"/>
      <c r="X921" s="840"/>
      <c r="Y921" s="840"/>
      <c r="Z921" s="841"/>
      <c r="AA921" s="839"/>
      <c r="AB921" s="840"/>
      <c r="AC921" s="840"/>
      <c r="AD921" s="841"/>
      <c r="AG921" s="33"/>
      <c r="AH921" s="33"/>
      <c r="AI921">
        <f t="shared" si="310"/>
        <v>0</v>
      </c>
      <c r="AJ921">
        <f t="shared" si="311"/>
        <v>0</v>
      </c>
      <c r="AK921">
        <f t="shared" si="308"/>
        <v>0</v>
      </c>
      <c r="AL921">
        <f t="shared" si="309"/>
        <v>0</v>
      </c>
    </row>
    <row r="922" spans="1:38" ht="15" customHeight="1">
      <c r="A922" s="25"/>
      <c r="B922" s="58"/>
      <c r="C922" s="70" t="s">
        <v>5041</v>
      </c>
      <c r="D922" s="817" t="s">
        <v>5390</v>
      </c>
      <c r="E922" s="757"/>
      <c r="F922" s="757"/>
      <c r="G922" s="757"/>
      <c r="H922" s="757"/>
      <c r="I922" s="757"/>
      <c r="J922" s="757"/>
      <c r="K922" s="757"/>
      <c r="L922" s="757"/>
      <c r="M922" s="757"/>
      <c r="N922" s="758"/>
      <c r="O922" s="839"/>
      <c r="P922" s="840"/>
      <c r="Q922" s="840"/>
      <c r="R922" s="841"/>
      <c r="S922" s="839"/>
      <c r="T922" s="840"/>
      <c r="U922" s="840"/>
      <c r="V922" s="841"/>
      <c r="W922" s="839"/>
      <c r="X922" s="840"/>
      <c r="Y922" s="840"/>
      <c r="Z922" s="841"/>
      <c r="AA922" s="839"/>
      <c r="AB922" s="840"/>
      <c r="AC922" s="840"/>
      <c r="AD922" s="841"/>
      <c r="AG922" s="33"/>
      <c r="AH922" s="33"/>
      <c r="AI922">
        <f t="shared" si="310"/>
        <v>0</v>
      </c>
      <c r="AJ922">
        <f t="shared" si="311"/>
        <v>0</v>
      </c>
      <c r="AK922">
        <f t="shared" si="308"/>
        <v>0</v>
      </c>
      <c r="AL922">
        <f t="shared" si="309"/>
        <v>0</v>
      </c>
    </row>
    <row r="923" spans="1:38" ht="15" customHeight="1">
      <c r="A923" s="25"/>
      <c r="B923" s="58"/>
      <c r="C923" s="70" t="s">
        <v>5042</v>
      </c>
      <c r="D923" s="817" t="s">
        <v>5393</v>
      </c>
      <c r="E923" s="757"/>
      <c r="F923" s="757"/>
      <c r="G923" s="757"/>
      <c r="H923" s="757"/>
      <c r="I923" s="757"/>
      <c r="J923" s="757"/>
      <c r="K923" s="757"/>
      <c r="L923" s="757"/>
      <c r="M923" s="757"/>
      <c r="N923" s="758"/>
      <c r="O923" s="839"/>
      <c r="P923" s="840"/>
      <c r="Q923" s="840"/>
      <c r="R923" s="841"/>
      <c r="S923" s="839"/>
      <c r="T923" s="840"/>
      <c r="U923" s="840"/>
      <c r="V923" s="841"/>
      <c r="W923" s="839"/>
      <c r="X923" s="840"/>
      <c r="Y923" s="840"/>
      <c r="Z923" s="841"/>
      <c r="AA923" s="839"/>
      <c r="AB923" s="840"/>
      <c r="AC923" s="840"/>
      <c r="AD923" s="841"/>
      <c r="AG923" s="33"/>
      <c r="AH923" s="33"/>
      <c r="AI923">
        <f t="shared" si="310"/>
        <v>0</v>
      </c>
      <c r="AJ923">
        <f t="shared" si="311"/>
        <v>0</v>
      </c>
      <c r="AK923">
        <f t="shared" si="308"/>
        <v>0</v>
      </c>
      <c r="AL923">
        <f t="shared" si="309"/>
        <v>0</v>
      </c>
    </row>
    <row r="924" spans="1:38" ht="15" customHeight="1">
      <c r="A924" s="25"/>
      <c r="B924" s="58"/>
      <c r="C924" s="70" t="s">
        <v>5043</v>
      </c>
      <c r="D924" s="817" t="s">
        <v>5395</v>
      </c>
      <c r="E924" s="757"/>
      <c r="F924" s="757"/>
      <c r="G924" s="757"/>
      <c r="H924" s="757"/>
      <c r="I924" s="757"/>
      <c r="J924" s="757"/>
      <c r="K924" s="757"/>
      <c r="L924" s="757"/>
      <c r="M924" s="757"/>
      <c r="N924" s="758"/>
      <c r="O924" s="839"/>
      <c r="P924" s="840"/>
      <c r="Q924" s="840"/>
      <c r="R924" s="841"/>
      <c r="S924" s="839"/>
      <c r="T924" s="840"/>
      <c r="U924" s="840"/>
      <c r="V924" s="841"/>
      <c r="W924" s="839"/>
      <c r="X924" s="840"/>
      <c r="Y924" s="840"/>
      <c r="Z924" s="841"/>
      <c r="AA924" s="839"/>
      <c r="AB924" s="840"/>
      <c r="AC924" s="840"/>
      <c r="AD924" s="841"/>
      <c r="AG924" s="33"/>
      <c r="AH924" s="33"/>
      <c r="AI924">
        <f t="shared" si="310"/>
        <v>0</v>
      </c>
      <c r="AJ924">
        <f t="shared" si="311"/>
        <v>0</v>
      </c>
      <c r="AK924">
        <f t="shared" si="308"/>
        <v>0</v>
      </c>
      <c r="AL924">
        <f t="shared" si="309"/>
        <v>0</v>
      </c>
    </row>
    <row r="925" spans="1:38" ht="15" customHeight="1">
      <c r="A925" s="25"/>
      <c r="B925" s="58"/>
      <c r="C925" s="70" t="s">
        <v>5044</v>
      </c>
      <c r="D925" s="817" t="s">
        <v>5397</v>
      </c>
      <c r="E925" s="757"/>
      <c r="F925" s="757"/>
      <c r="G925" s="757"/>
      <c r="H925" s="757"/>
      <c r="I925" s="757"/>
      <c r="J925" s="757"/>
      <c r="K925" s="757"/>
      <c r="L925" s="757"/>
      <c r="M925" s="757"/>
      <c r="N925" s="758"/>
      <c r="O925" s="839"/>
      <c r="P925" s="840"/>
      <c r="Q925" s="840"/>
      <c r="R925" s="841"/>
      <c r="S925" s="839"/>
      <c r="T925" s="840"/>
      <c r="U925" s="840"/>
      <c r="V925" s="841"/>
      <c r="W925" s="839"/>
      <c r="X925" s="840"/>
      <c r="Y925" s="840"/>
      <c r="Z925" s="841"/>
      <c r="AA925" s="839"/>
      <c r="AB925" s="840"/>
      <c r="AC925" s="840"/>
      <c r="AD925" s="841"/>
      <c r="AG925" s="33"/>
      <c r="AH925" s="33"/>
      <c r="AI925">
        <f t="shared" si="310"/>
        <v>0</v>
      </c>
      <c r="AJ925">
        <f t="shared" si="311"/>
        <v>0</v>
      </c>
      <c r="AK925">
        <f t="shared" si="308"/>
        <v>0</v>
      </c>
      <c r="AL925">
        <f t="shared" si="309"/>
        <v>0</v>
      </c>
    </row>
    <row r="926" spans="1:38" ht="15" customHeight="1">
      <c r="A926" s="25"/>
      <c r="B926" s="58"/>
      <c r="C926" s="70" t="s">
        <v>5045</v>
      </c>
      <c r="D926" s="817" t="s">
        <v>5106</v>
      </c>
      <c r="E926" s="757"/>
      <c r="F926" s="757"/>
      <c r="G926" s="757"/>
      <c r="H926" s="757"/>
      <c r="I926" s="757"/>
      <c r="J926" s="757"/>
      <c r="K926" s="757"/>
      <c r="L926" s="757"/>
      <c r="M926" s="757"/>
      <c r="N926" s="758"/>
      <c r="O926" s="839"/>
      <c r="P926" s="840"/>
      <c r="Q926" s="840"/>
      <c r="R926" s="841"/>
      <c r="S926" s="839"/>
      <c r="T926" s="840"/>
      <c r="U926" s="840"/>
      <c r="V926" s="841"/>
      <c r="W926" s="839"/>
      <c r="X926" s="840"/>
      <c r="Y926" s="840"/>
      <c r="Z926" s="841"/>
      <c r="AA926" s="839"/>
      <c r="AB926" s="840"/>
      <c r="AC926" s="840"/>
      <c r="AD926" s="841"/>
      <c r="AG926" s="33"/>
      <c r="AH926" s="33"/>
      <c r="AI926">
        <f t="shared" si="310"/>
        <v>0</v>
      </c>
      <c r="AJ926">
        <f t="shared" si="311"/>
        <v>0</v>
      </c>
      <c r="AK926" s="634">
        <f>SUM(S926:AD926)</f>
        <v>0</v>
      </c>
      <c r="AL926">
        <f>IF(COUNTIF(O926:AD926,"NA")=4,0,IF(OR(AND(AI926=0,AJ926&gt;0),AND(AI926="NS",AK926&gt;0), AND(AI926="NS", AJ926=0,AK926=0)), 1, IF(OR(AND(AI926&gt;0,AJ926&gt;1,AI926&gt;AK926), AND(AI926="NS",AJ926=2), AND(AI926="NS",AK926=0,AJ926&gt;0),AI926=AK926), 0, 1)))</f>
        <v>0</v>
      </c>
    </row>
    <row r="927" spans="1:38" ht="15" customHeight="1">
      <c r="A927" s="25"/>
      <c r="B927" s="52"/>
      <c r="C927" s="52"/>
      <c r="D927" s="52"/>
      <c r="E927" s="52"/>
      <c r="F927" s="52"/>
      <c r="G927" s="52"/>
      <c r="H927" s="52"/>
      <c r="I927" s="52"/>
      <c r="J927" s="52"/>
      <c r="K927" s="62"/>
      <c r="L927" s="62"/>
      <c r="M927" s="52"/>
      <c r="N927" s="65" t="s">
        <v>5270</v>
      </c>
      <c r="O927" s="865">
        <f>IF(AND(SUM(O902:O926)=0,COUNTIF(O902:O926,"NS")&gt;0),"NS",IF(AND(SUM(O902:O926)=0,COUNTIF(O902:O926,0)&gt;0),0,IF(AND(SUM(O902:O926)=0,COUNTIF(O902:O926,"NA")&gt;0),"NA",SUM(O902:O926))))</f>
        <v>0</v>
      </c>
      <c r="P927" s="866"/>
      <c r="Q927" s="866"/>
      <c r="R927" s="867"/>
      <c r="S927" s="865">
        <f>IF(AND(SUM(S902:S926)=0,COUNTIF(S902:S926,"NS")&gt;0),"NS",IF(AND(SUM(S902:S926)=0,COUNTIF(S902:S926,0)&gt;0),0,IF(AND(SUM(S902:S926)=0,COUNTIF(S902:S926,"NA")&gt;0),"NA",SUM(S902:S926))))</f>
        <v>0</v>
      </c>
      <c r="T927" s="866"/>
      <c r="U927" s="866"/>
      <c r="V927" s="867"/>
      <c r="W927" s="865">
        <f>IF(AND(SUM(W902:W926)=0,COUNTIF(W902:W926,"NS")&gt;0),"NS",IF(AND(SUM(W902:W926)=0,COUNTIF(W902:W926,0)&gt;0),0,IF(AND(SUM(W902:W926)=0,COUNTIF(W902:W926,"NA")&gt;0),"NA",SUM(W902:W926))))</f>
        <v>0</v>
      </c>
      <c r="X927" s="866"/>
      <c r="Y927" s="866"/>
      <c r="Z927" s="867"/>
      <c r="AA927" s="865">
        <f>IF(AND(SUM(AA902:AA926)=0,COUNTIF(AA902:AA926,"NS")&gt;0),"NS",IF(AND(SUM(AA902:AA926)=0,COUNTIF(AA902:AA926,0)&gt;0),0,IF(AND(SUM(AA902:AA926)=0,COUNTIF(AA902:AA926,"NA")&gt;0),"NA",SUM(AA902:AA926))))</f>
        <v>0</v>
      </c>
      <c r="AB927" s="866"/>
      <c r="AC927" s="866"/>
      <c r="AD927" s="867"/>
      <c r="AE927" s="1"/>
      <c r="AG927" s="33"/>
      <c r="AH927" s="33"/>
      <c r="AL927" s="169">
        <f>SUM(AL902:AL926)</f>
        <v>0</v>
      </c>
    </row>
    <row r="928" spans="1:38" ht="15" customHeight="1">
      <c r="A928" s="25"/>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I928" t="s">
        <v>5248</v>
      </c>
      <c r="AJ928" s="170">
        <f>SUM(AL927)</f>
        <v>0</v>
      </c>
    </row>
    <row r="929" spans="1:48" ht="24" customHeight="1">
      <c r="A929" s="25"/>
      <c r="B929" s="527"/>
      <c r="C929" s="848" t="s">
        <v>5219</v>
      </c>
      <c r="D929" s="708"/>
      <c r="E929" s="708"/>
      <c r="F929" s="708"/>
      <c r="G929" s="708"/>
      <c r="H929" s="708"/>
      <c r="I929" s="708"/>
      <c r="J929" s="708"/>
      <c r="K929" s="708"/>
      <c r="L929" s="708"/>
      <c r="M929" s="708"/>
      <c r="N929" s="708"/>
      <c r="O929" s="708"/>
      <c r="P929" s="708"/>
      <c r="Q929" s="708"/>
      <c r="R929" s="708"/>
      <c r="S929" s="708"/>
      <c r="T929" s="708"/>
      <c r="U929" s="708"/>
      <c r="V929" s="708"/>
      <c r="W929" s="708"/>
      <c r="X929" s="708"/>
      <c r="Y929" s="708"/>
      <c r="Z929" s="708"/>
      <c r="AA929" s="708"/>
      <c r="AB929" s="708"/>
      <c r="AC929" s="708"/>
      <c r="AD929" s="708"/>
    </row>
    <row r="930" spans="1:48" ht="60" customHeight="1">
      <c r="A930" s="25"/>
      <c r="B930" s="527"/>
      <c r="C930" s="842"/>
      <c r="D930" s="759"/>
      <c r="E930" s="759"/>
      <c r="F930" s="759"/>
      <c r="G930" s="759"/>
      <c r="H930" s="759"/>
      <c r="I930" s="759"/>
      <c r="J930" s="759"/>
      <c r="K930" s="759"/>
      <c r="L930" s="759"/>
      <c r="M930" s="759"/>
      <c r="N930" s="759"/>
      <c r="O930" s="759"/>
      <c r="P930" s="759"/>
      <c r="Q930" s="759"/>
      <c r="R930" s="759"/>
      <c r="S930" s="759"/>
      <c r="T930" s="759"/>
      <c r="U930" s="759"/>
      <c r="V930" s="759"/>
      <c r="W930" s="759"/>
      <c r="X930" s="759"/>
      <c r="Y930" s="759"/>
      <c r="Z930" s="759"/>
      <c r="AA930" s="759"/>
      <c r="AB930" s="759"/>
      <c r="AC930" s="759"/>
      <c r="AD930" s="838"/>
    </row>
    <row r="931" spans="1:48" ht="15" customHeight="1">
      <c r="A931" s="25"/>
      <c r="B931" s="1060" t="str">
        <f>IF(AG902=0,"","Favor de ingresar toda la información requerida en la pregunta")</f>
        <v/>
      </c>
      <c r="C931" s="1060"/>
      <c r="D931" s="1060"/>
      <c r="E931" s="1060"/>
      <c r="F931" s="1060"/>
      <c r="G931" s="1060"/>
      <c r="H931" s="1060"/>
      <c r="I931" s="1060"/>
      <c r="J931" s="1060"/>
      <c r="K931" s="1060"/>
      <c r="L931" s="1060"/>
      <c r="M931" s="1060"/>
      <c r="N931" s="1060"/>
      <c r="O931" s="1060"/>
      <c r="P931" s="1060"/>
      <c r="Q931" s="1060"/>
      <c r="R931" s="1060"/>
      <c r="S931" s="1060"/>
      <c r="T931" s="1060"/>
      <c r="U931" s="1060"/>
      <c r="V931" s="1060"/>
      <c r="W931" s="1060"/>
      <c r="X931" s="1060"/>
      <c r="Y931" s="1060"/>
      <c r="Z931" s="1060"/>
      <c r="AA931" s="1060"/>
      <c r="AB931" s="1060"/>
      <c r="AC931" s="1060"/>
      <c r="AD931" s="1060"/>
      <c r="AE931" s="1060"/>
    </row>
    <row r="932" spans="1:48" ht="15" customHeight="1">
      <c r="A932" s="25"/>
      <c r="B932" s="888" t="str">
        <f>IF(SUM(COUNTIF(O902:AD926,"NS"))&lt;&gt;0,"Alerta: debido a que cuenta con registros NS, debe proporcionar una justificación en el area de comentarios al final de la pregunta","")</f>
        <v/>
      </c>
      <c r="C932" s="708"/>
      <c r="D932" s="708"/>
      <c r="E932" s="708"/>
      <c r="F932" s="708"/>
      <c r="G932" s="708"/>
      <c r="H932" s="708"/>
      <c r="I932" s="708"/>
      <c r="J932" s="708"/>
      <c r="K932" s="708"/>
      <c r="L932" s="708"/>
      <c r="M932" s="708"/>
      <c r="N932" s="708"/>
      <c r="O932" s="708"/>
      <c r="P932" s="708"/>
      <c r="Q932" s="708"/>
      <c r="R932" s="708"/>
      <c r="S932" s="708"/>
      <c r="T932" s="708"/>
      <c r="U932" s="708"/>
      <c r="V932" s="708"/>
      <c r="W932" s="708"/>
      <c r="X932" s="708"/>
      <c r="Y932" s="708"/>
      <c r="Z932" s="708"/>
      <c r="AA932" s="708"/>
      <c r="AB932" s="708"/>
      <c r="AC932" s="708"/>
      <c r="AD932" s="708"/>
      <c r="AE932" s="733"/>
    </row>
    <row r="933" spans="1:48" ht="15" customHeight="1">
      <c r="A933" s="25"/>
      <c r="B933" s="868" t="str">
        <f>IF(AJ928&gt;0,"Favor de revisar la suma y consistencia de totales y/o subtotales por filas (numéricos y NS)","")</f>
        <v/>
      </c>
      <c r="C933" s="708"/>
      <c r="D933" s="708"/>
      <c r="E933" s="708"/>
      <c r="F933" s="708"/>
      <c r="G933" s="708"/>
      <c r="H933" s="708"/>
      <c r="I933" s="708"/>
      <c r="J933" s="708"/>
      <c r="K933" s="708"/>
      <c r="L933" s="708"/>
      <c r="M933" s="708"/>
      <c r="N933" s="708"/>
      <c r="O933" s="708"/>
      <c r="P933" s="708"/>
      <c r="Q933" s="708"/>
      <c r="R933" s="708"/>
      <c r="S933" s="708"/>
      <c r="T933" s="708"/>
      <c r="U933" s="708"/>
      <c r="V933" s="708"/>
      <c r="W933" s="708"/>
      <c r="X933" s="708"/>
      <c r="Y933" s="708"/>
      <c r="Z933" s="708"/>
      <c r="AA933" s="708"/>
      <c r="AB933" s="708"/>
      <c r="AC933" s="708"/>
      <c r="AD933" s="708"/>
      <c r="AE933" s="733"/>
    </row>
    <row r="934" spans="1:48" ht="15" customHeight="1">
      <c r="A934" s="25"/>
      <c r="B934" s="868" t="str">
        <f>IF(AH902&gt;0,"Revise la información capturada, ya que tiene datos ingresados en celdas que están sombreadas","")</f>
        <v/>
      </c>
      <c r="C934" s="868"/>
      <c r="D934" s="868"/>
      <c r="E934" s="868"/>
      <c r="F934" s="868"/>
      <c r="G934" s="868"/>
      <c r="H934" s="868"/>
      <c r="I934" s="868"/>
      <c r="J934" s="868"/>
      <c r="K934" s="868"/>
      <c r="L934" s="868"/>
      <c r="M934" s="868"/>
      <c r="N934" s="868"/>
      <c r="O934" s="868"/>
      <c r="P934" s="868"/>
      <c r="Q934" s="868"/>
      <c r="R934" s="868"/>
      <c r="S934" s="868"/>
      <c r="T934" s="868"/>
      <c r="U934" s="868"/>
      <c r="V934" s="868"/>
      <c r="W934" s="868"/>
      <c r="X934" s="868"/>
      <c r="Y934" s="868"/>
      <c r="Z934" s="868"/>
      <c r="AA934" s="868"/>
      <c r="AB934" s="868"/>
      <c r="AC934" s="868"/>
      <c r="AD934" s="868"/>
      <c r="AE934" s="868"/>
    </row>
    <row r="935" spans="1:48" ht="15" customHeight="1">
      <c r="A935" s="25"/>
      <c r="B935" s="845" t="str">
        <f>IF(AP903&gt;0,"Favor de revisar la instrucción 2 , debido a que no se cumplen con los criterios mencionados","")</f>
        <v/>
      </c>
      <c r="C935" s="845"/>
      <c r="D935" s="845"/>
      <c r="E935" s="845"/>
      <c r="F935" s="845"/>
      <c r="G935" s="845"/>
      <c r="H935" s="845"/>
      <c r="I935" s="845"/>
      <c r="J935" s="845"/>
      <c r="K935" s="845"/>
      <c r="L935" s="845"/>
      <c r="M935" s="845"/>
      <c r="N935" s="845"/>
      <c r="O935" s="845"/>
      <c r="P935" s="845"/>
      <c r="Q935" s="845"/>
      <c r="R935" s="845"/>
      <c r="S935" s="845"/>
      <c r="T935" s="845"/>
      <c r="U935" s="845"/>
      <c r="V935" s="845"/>
      <c r="W935" s="845"/>
      <c r="X935" s="845"/>
      <c r="Y935" s="845"/>
      <c r="Z935" s="845"/>
      <c r="AA935" s="845"/>
      <c r="AB935" s="845"/>
      <c r="AC935" s="845"/>
      <c r="AD935" s="845"/>
      <c r="AE935" s="845"/>
    </row>
    <row r="936" spans="1:48" ht="15" customHeight="1">
      <c r="A936" s="25"/>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row>
    <row r="937" spans="1:48" s="31" customFormat="1" ht="24" customHeight="1">
      <c r="A937" s="25" t="s">
        <v>6660</v>
      </c>
      <c r="B937" s="880" t="s">
        <v>6661</v>
      </c>
      <c r="C937" s="1094"/>
      <c r="D937" s="1094"/>
      <c r="E937" s="1094"/>
      <c r="F937" s="1094"/>
      <c r="G937" s="1094"/>
      <c r="H937" s="1094"/>
      <c r="I937" s="1094"/>
      <c r="J937" s="1094"/>
      <c r="K937" s="1094"/>
      <c r="L937" s="1094"/>
      <c r="M937" s="1094"/>
      <c r="N937" s="1094"/>
      <c r="O937" s="1094"/>
      <c r="P937" s="1094"/>
      <c r="Q937" s="1094"/>
      <c r="R937" s="1094"/>
      <c r="S937" s="1094"/>
      <c r="T937" s="1094"/>
      <c r="U937" s="1094"/>
      <c r="V937" s="1094"/>
      <c r="W937" s="1094"/>
      <c r="X937" s="1094"/>
      <c r="Y937" s="1094"/>
      <c r="Z937" s="1094"/>
      <c r="AA937" s="1094"/>
      <c r="AB937" s="1094"/>
      <c r="AC937" s="1094"/>
      <c r="AD937" s="1094"/>
      <c r="AE937" s="95"/>
    </row>
    <row r="938" spans="1:48" s="31" customFormat="1" ht="36" customHeight="1">
      <c r="A938" s="25"/>
      <c r="B938" s="38"/>
      <c r="C938" s="853" t="s">
        <v>6662</v>
      </c>
      <c r="D938" s="1094"/>
      <c r="E938" s="1094"/>
      <c r="F938" s="1094"/>
      <c r="G938" s="1094"/>
      <c r="H938" s="1094"/>
      <c r="I938" s="1094"/>
      <c r="J938" s="1094"/>
      <c r="K938" s="1094"/>
      <c r="L938" s="1094"/>
      <c r="M938" s="1094"/>
      <c r="N938" s="1094"/>
      <c r="O938" s="1094"/>
      <c r="P938" s="1094"/>
      <c r="Q938" s="1094"/>
      <c r="R938" s="1094"/>
      <c r="S938" s="1094"/>
      <c r="T938" s="1094"/>
      <c r="U938" s="1094"/>
      <c r="V938" s="1094"/>
      <c r="W938" s="1094"/>
      <c r="X938" s="1094"/>
      <c r="Y938" s="1094"/>
      <c r="Z938" s="1094"/>
      <c r="AA938" s="1094"/>
      <c r="AB938" s="1094"/>
      <c r="AC938" s="1094"/>
      <c r="AD938" s="1094"/>
      <c r="AE938" s="95"/>
    </row>
    <row r="939" spans="1:48" s="31" customFormat="1" ht="36" customHeight="1">
      <c r="A939" s="25"/>
      <c r="B939" s="38"/>
      <c r="C939" s="853" t="s">
        <v>6663</v>
      </c>
      <c r="D939" s="1094"/>
      <c r="E939" s="1094"/>
      <c r="F939" s="1094"/>
      <c r="G939" s="1094"/>
      <c r="H939" s="1094"/>
      <c r="I939" s="1094"/>
      <c r="J939" s="1094"/>
      <c r="K939" s="1094"/>
      <c r="L939" s="1094"/>
      <c r="M939" s="1094"/>
      <c r="N939" s="1094"/>
      <c r="O939" s="1094"/>
      <c r="P939" s="1094"/>
      <c r="Q939" s="1094"/>
      <c r="R939" s="1094"/>
      <c r="S939" s="1094"/>
      <c r="T939" s="1094"/>
      <c r="U939" s="1094"/>
      <c r="V939" s="1094"/>
      <c r="W939" s="1094"/>
      <c r="X939" s="1094"/>
      <c r="Y939" s="1094"/>
      <c r="Z939" s="1094"/>
      <c r="AA939" s="1094"/>
      <c r="AB939" s="1094"/>
      <c r="AC939" s="1094"/>
      <c r="AD939" s="1094"/>
      <c r="AE939" s="95"/>
    </row>
    <row r="940" spans="1:48" s="95" customFormat="1" ht="15" customHeight="1"/>
    <row r="941" spans="1:48" s="31" customFormat="1" ht="24" customHeight="1">
      <c r="A941" s="25"/>
      <c r="B941" s="38"/>
      <c r="C941" s="858" t="s">
        <v>5560</v>
      </c>
      <c r="D941" s="859"/>
      <c r="E941" s="859"/>
      <c r="F941" s="859"/>
      <c r="G941" s="859"/>
      <c r="H941" s="859"/>
      <c r="I941" s="859"/>
      <c r="J941" s="859"/>
      <c r="K941" s="859"/>
      <c r="L941" s="859"/>
      <c r="M941" s="859"/>
      <c r="N941" s="860"/>
      <c r="O941" s="723" t="s">
        <v>6630</v>
      </c>
      <c r="P941" s="757"/>
      <c r="Q941" s="757"/>
      <c r="R941" s="757"/>
      <c r="S941" s="757"/>
      <c r="T941" s="757"/>
      <c r="U941" s="757"/>
      <c r="V941" s="757"/>
      <c r="W941" s="757"/>
      <c r="X941" s="757"/>
      <c r="Y941" s="757"/>
      <c r="Z941" s="757"/>
      <c r="AA941" s="757"/>
      <c r="AB941" s="757"/>
      <c r="AC941" s="757"/>
      <c r="AD941" s="758"/>
      <c r="AE941" s="95"/>
      <c r="AM941" s="1089" t="s">
        <v>6485</v>
      </c>
      <c r="AN941" s="1089"/>
      <c r="AO941" s="1089"/>
      <c r="AP941" s="1089"/>
      <c r="AR941" s="1115" t="s">
        <v>6486</v>
      </c>
      <c r="AS941" s="1093" t="s">
        <v>6441</v>
      </c>
      <c r="AT941" s="1093"/>
      <c r="AU941" s="1093"/>
      <c r="AV941" s="1093"/>
    </row>
    <row r="942" spans="1:48" s="31" customFormat="1" ht="15" customHeight="1">
      <c r="A942" s="25"/>
      <c r="B942" s="38"/>
      <c r="C942" s="861"/>
      <c r="D942" s="782"/>
      <c r="E942" s="782"/>
      <c r="F942" s="782"/>
      <c r="G942" s="782"/>
      <c r="H942" s="782"/>
      <c r="I942" s="782"/>
      <c r="J942" s="782"/>
      <c r="K942" s="782"/>
      <c r="L942" s="782"/>
      <c r="M942" s="782"/>
      <c r="N942" s="783"/>
      <c r="O942" s="723" t="s">
        <v>5235</v>
      </c>
      <c r="P942" s="757"/>
      <c r="Q942" s="757"/>
      <c r="R942" s="758"/>
      <c r="S942" s="756" t="s">
        <v>5427</v>
      </c>
      <c r="T942" s="757"/>
      <c r="U942" s="757"/>
      <c r="V942" s="758"/>
      <c r="W942" s="756" t="s">
        <v>5428</v>
      </c>
      <c r="X942" s="757"/>
      <c r="Y942" s="757"/>
      <c r="Z942" s="758"/>
      <c r="AA942" s="756" t="s">
        <v>5106</v>
      </c>
      <c r="AB942" s="757"/>
      <c r="AC942" s="757"/>
      <c r="AD942" s="758"/>
      <c r="AE942" s="95"/>
      <c r="AG942" t="s">
        <v>5090</v>
      </c>
      <c r="AH942" s="52" t="s">
        <v>6049</v>
      </c>
      <c r="AI942" t="s">
        <v>5240</v>
      </c>
      <c r="AJ942" t="s">
        <v>5241</v>
      </c>
      <c r="AK942" t="s">
        <v>5242</v>
      </c>
      <c r="AL942" t="s">
        <v>5243</v>
      </c>
      <c r="AM942" s="510" t="s">
        <v>5450</v>
      </c>
      <c r="AN942" s="511" t="s">
        <v>5451</v>
      </c>
      <c r="AO942" s="512" t="s">
        <v>5452</v>
      </c>
      <c r="AP942" s="513" t="s">
        <v>6402</v>
      </c>
      <c r="AR942" s="1115"/>
      <c r="AS942" s="518" t="s">
        <v>5450</v>
      </c>
      <c r="AT942" s="519" t="s">
        <v>5451</v>
      </c>
      <c r="AU942" s="520" t="s">
        <v>5452</v>
      </c>
      <c r="AV942" s="521" t="s">
        <v>6402</v>
      </c>
    </row>
    <row r="943" spans="1:48" s="31" customFormat="1" ht="24" customHeight="1">
      <c r="A943" s="25"/>
      <c r="B943" s="38"/>
      <c r="C943" s="53" t="s">
        <v>5012</v>
      </c>
      <c r="D943" s="817" t="s">
        <v>5327</v>
      </c>
      <c r="E943" s="757"/>
      <c r="F943" s="757"/>
      <c r="G943" s="757"/>
      <c r="H943" s="757"/>
      <c r="I943" s="757"/>
      <c r="J943" s="757"/>
      <c r="K943" s="757"/>
      <c r="L943" s="757"/>
      <c r="M943" s="757"/>
      <c r="N943" s="758"/>
      <c r="O943" s="839"/>
      <c r="P943" s="840"/>
      <c r="Q943" s="840"/>
      <c r="R943" s="841"/>
      <c r="S943" s="839"/>
      <c r="T943" s="840"/>
      <c r="U943" s="840"/>
      <c r="V943" s="841"/>
      <c r="W943" s="839"/>
      <c r="X943" s="840"/>
      <c r="Y943" s="840"/>
      <c r="Z943" s="841"/>
      <c r="AA943" s="839"/>
      <c r="AB943" s="840"/>
      <c r="AC943" s="840"/>
      <c r="AD943" s="841"/>
      <c r="AE943" s="95"/>
      <c r="AG943" s="443">
        <f>IF(AND($O$618&gt;0,$O$618&lt;&gt;"NS",$O$618&lt;&gt;"NA"),IF(COUNTA(O943:AD954)=48,0,1),0)</f>
        <v>0</v>
      </c>
      <c r="AH943" s="465">
        <f>IF(OR($O$618=0,$O$618="NS",$O$618="NA"),IF(COUNTA(O943:AD954)=0,0,1),0)</f>
        <v>0</v>
      </c>
      <c r="AI943" s="634">
        <f>O943</f>
        <v>0</v>
      </c>
      <c r="AJ943">
        <f>COUNTIF(S943:AD943,"NS")</f>
        <v>0</v>
      </c>
      <c r="AK943">
        <f t="shared" ref="AK943:AK953" si="312">SUM(S943:AD943)</f>
        <v>0</v>
      </c>
      <c r="AL943">
        <f t="shared" ref="AL943:AL953" si="313">IF(COUNTIF(O943:AD943,"NA")=4,0,IF(OR(AND(AI943=0,AJ943&gt;0),AND(AI943="NS",AK943&gt;0), AND(AI943="NS", AJ943=0,AK943=0)), 1, IF(OR(AND(AI943&gt;0,AJ943&gt;1,AI943&gt;AK943), AND(AI943="NS",AJ943=2), AND(AI943="NS",AK943=0,AJ943&gt;0),AI943=AK943), 0, 1)))</f>
        <v>0</v>
      </c>
      <c r="AM943">
        <f>IF(OR(O955="NS",$O$618="NS"),0,IF(AND(O955="NA",$O$618="NA"),0,IF(O955&gt;=$O$618,0,1)))</f>
        <v>0</v>
      </c>
      <c r="AN943">
        <f>IF(OR(S955="NS",$S$618="NS"),0,IF(AND(S955="NA",$S$618="NA"),0,IF(S955&gt;=$S$618,0,1)))</f>
        <v>0</v>
      </c>
      <c r="AO943">
        <f>IF(OR(W955="NS",$W$618="NS"),0,IF(AND(W955="NA",$W$618="NA"),0,IF(W955&gt;=$W$618,0,1)))</f>
        <v>0</v>
      </c>
      <c r="AP943">
        <f>IF(OR(AA955="NS",$AA$618="NS"),0,IF(AND(AA955="NA",$AA$618="NA"),0,IF(AA955&gt;=$AA$618,0,1)))</f>
        <v>0</v>
      </c>
      <c r="AR943" s="522">
        <v>1</v>
      </c>
      <c r="AS943">
        <f>IF(OR(O943="NS",$O$618="NS"),0,IF(AND(O943="NA",$O$618="NA"),0,IF(O943&lt;=$O$618,0,1)))</f>
        <v>0</v>
      </c>
      <c r="AT943">
        <f>IF(OR(S943="NS",$S$618="NS"),0,IF(AND(S943="NA",$S$618="NA"),0,IF(S943&lt;=$S$618,0,1)))</f>
        <v>0</v>
      </c>
      <c r="AU943">
        <f>IF(OR(W943="NS",$W$618="NS"),0,IF(AND(W943="NA",$W$618="NA"),0,IF(W943&lt;=$W$618,0,1)))</f>
        <v>0</v>
      </c>
      <c r="AV943">
        <f>IF(OR(AA943="NS",$AA$618="NS"),0,IF(AND(AA943="NA",$AA$618="NA"),0,IF(AA943&lt;=$AA$618,0,1)))</f>
        <v>0</v>
      </c>
    </row>
    <row r="944" spans="1:48" s="31" customFormat="1" ht="24" customHeight="1">
      <c r="A944" s="25"/>
      <c r="B944" s="38"/>
      <c r="C944" s="55" t="s">
        <v>5014</v>
      </c>
      <c r="D944" s="817" t="s">
        <v>5332</v>
      </c>
      <c r="E944" s="757"/>
      <c r="F944" s="757"/>
      <c r="G944" s="757"/>
      <c r="H944" s="757"/>
      <c r="I944" s="757"/>
      <c r="J944" s="757"/>
      <c r="K944" s="757"/>
      <c r="L944" s="757"/>
      <c r="M944" s="757"/>
      <c r="N944" s="758"/>
      <c r="O944" s="839"/>
      <c r="P944" s="840"/>
      <c r="Q944" s="840"/>
      <c r="R944" s="841"/>
      <c r="S944" s="839"/>
      <c r="T944" s="840"/>
      <c r="U944" s="840"/>
      <c r="V944" s="841"/>
      <c r="W944" s="839"/>
      <c r="X944" s="840"/>
      <c r="Y944" s="840"/>
      <c r="Z944" s="841"/>
      <c r="AA944" s="839"/>
      <c r="AB944" s="840"/>
      <c r="AC944" s="840"/>
      <c r="AD944" s="841"/>
      <c r="AE944" s="95"/>
      <c r="AG944" s="33"/>
      <c r="AH944" s="33"/>
      <c r="AI944">
        <f t="shared" ref="AI944:AI954" si="314">O944</f>
        <v>0</v>
      </c>
      <c r="AJ944">
        <f t="shared" ref="AJ944:AJ954" si="315">COUNTIF(S944:AD944,"NS")</f>
        <v>0</v>
      </c>
      <c r="AK944">
        <f t="shared" si="312"/>
        <v>0</v>
      </c>
      <c r="AL944">
        <f t="shared" si="313"/>
        <v>0</v>
      </c>
      <c r="AP944" s="515">
        <f>SUM(AM943:AP943)</f>
        <v>0</v>
      </c>
      <c r="AR944" s="523">
        <v>2</v>
      </c>
      <c r="AS944">
        <f t="shared" ref="AS944:AS953" si="316">IF(OR(O944="NS",$O$618="NS"),0,IF(AND(O944="NA",$O$618="NA"),0,IF(O944&lt;=$O$618,0,1)))</f>
        <v>0</v>
      </c>
      <c r="AT944">
        <f t="shared" ref="AT944:AT953" si="317">IF(OR(S944="NS",$S$618="NS"),0,IF(AND(S944="NA",$S$618="NA"),0,IF(S944&lt;=$S$618,0,1)))</f>
        <v>0</v>
      </c>
      <c r="AU944">
        <f t="shared" ref="AU944:AU953" si="318">IF(OR(W944="NS",$W$618="NS"),0,IF(AND(W944="NA",$W$618="NA"),0,IF(W944&lt;=$W$618,0,1)))</f>
        <v>0</v>
      </c>
      <c r="AV944">
        <f t="shared" ref="AV944:AV953" si="319">IF(OR(AA944="NS",$AA$618="NS"),0,IF(AND(AA944="NA",$AA$618="NA"),0,IF(AA944&lt;=$AA$618,0,1)))</f>
        <v>0</v>
      </c>
    </row>
    <row r="945" spans="1:48" s="31" customFormat="1" ht="24" customHeight="1">
      <c r="A945" s="25"/>
      <c r="B945" s="38"/>
      <c r="C945" s="55" t="s">
        <v>5016</v>
      </c>
      <c r="D945" s="817" t="s">
        <v>5337</v>
      </c>
      <c r="E945" s="757"/>
      <c r="F945" s="757"/>
      <c r="G945" s="757"/>
      <c r="H945" s="757"/>
      <c r="I945" s="757"/>
      <c r="J945" s="757"/>
      <c r="K945" s="757"/>
      <c r="L945" s="757"/>
      <c r="M945" s="757"/>
      <c r="N945" s="758"/>
      <c r="O945" s="839"/>
      <c r="P945" s="840"/>
      <c r="Q945" s="840"/>
      <c r="R945" s="841"/>
      <c r="S945" s="839"/>
      <c r="T945" s="840"/>
      <c r="U945" s="840"/>
      <c r="V945" s="841"/>
      <c r="W945" s="839"/>
      <c r="X945" s="840"/>
      <c r="Y945" s="840"/>
      <c r="Z945" s="841"/>
      <c r="AA945" s="839"/>
      <c r="AB945" s="840"/>
      <c r="AC945" s="840"/>
      <c r="AD945" s="841"/>
      <c r="AE945" s="95"/>
      <c r="AG945" s="33"/>
      <c r="AH945" s="33"/>
      <c r="AI945">
        <f t="shared" si="314"/>
        <v>0</v>
      </c>
      <c r="AJ945">
        <f t="shared" si="315"/>
        <v>0</v>
      </c>
      <c r="AK945">
        <f t="shared" si="312"/>
        <v>0</v>
      </c>
      <c r="AL945">
        <f t="shared" si="313"/>
        <v>0</v>
      </c>
      <c r="AR945" s="522">
        <v>3</v>
      </c>
      <c r="AS945">
        <f t="shared" si="316"/>
        <v>0</v>
      </c>
      <c r="AT945">
        <f t="shared" si="317"/>
        <v>0</v>
      </c>
      <c r="AU945">
        <f t="shared" si="318"/>
        <v>0</v>
      </c>
      <c r="AV945">
        <f t="shared" si="319"/>
        <v>0</v>
      </c>
    </row>
    <row r="946" spans="1:48" s="31" customFormat="1" ht="24" customHeight="1">
      <c r="A946" s="25"/>
      <c r="B946" s="38"/>
      <c r="C946" s="55" t="s">
        <v>5018</v>
      </c>
      <c r="D946" s="817" t="s">
        <v>5341</v>
      </c>
      <c r="E946" s="757"/>
      <c r="F946" s="757"/>
      <c r="G946" s="757"/>
      <c r="H946" s="757"/>
      <c r="I946" s="757"/>
      <c r="J946" s="757"/>
      <c r="K946" s="757"/>
      <c r="L946" s="757"/>
      <c r="M946" s="757"/>
      <c r="N946" s="758"/>
      <c r="O946" s="839"/>
      <c r="P946" s="840"/>
      <c r="Q946" s="840"/>
      <c r="R946" s="841"/>
      <c r="S946" s="839"/>
      <c r="T946" s="840"/>
      <c r="U946" s="840"/>
      <c r="V946" s="841"/>
      <c r="W946" s="839"/>
      <c r="X946" s="840"/>
      <c r="Y946" s="840"/>
      <c r="Z946" s="841"/>
      <c r="AA946" s="839"/>
      <c r="AB946" s="840"/>
      <c r="AC946" s="840"/>
      <c r="AD946" s="841"/>
      <c r="AE946" s="95"/>
      <c r="AG946" s="33"/>
      <c r="AH946" s="33"/>
      <c r="AI946">
        <f t="shared" si="314"/>
        <v>0</v>
      </c>
      <c r="AJ946">
        <f t="shared" si="315"/>
        <v>0</v>
      </c>
      <c r="AK946">
        <f t="shared" si="312"/>
        <v>0</v>
      </c>
      <c r="AL946">
        <f t="shared" si="313"/>
        <v>0</v>
      </c>
      <c r="AR946" s="523">
        <v>4</v>
      </c>
      <c r="AS946">
        <f t="shared" si="316"/>
        <v>0</v>
      </c>
      <c r="AT946">
        <f t="shared" si="317"/>
        <v>0</v>
      </c>
      <c r="AU946">
        <f t="shared" si="318"/>
        <v>0</v>
      </c>
      <c r="AV946">
        <f t="shared" si="319"/>
        <v>0</v>
      </c>
    </row>
    <row r="947" spans="1:48" s="31" customFormat="1" ht="24" customHeight="1">
      <c r="A947" s="25"/>
      <c r="B947" s="38"/>
      <c r="C947" s="55" t="s">
        <v>5020</v>
      </c>
      <c r="D947" s="817" t="s">
        <v>5345</v>
      </c>
      <c r="E947" s="757"/>
      <c r="F947" s="757"/>
      <c r="G947" s="757"/>
      <c r="H947" s="757"/>
      <c r="I947" s="757"/>
      <c r="J947" s="757"/>
      <c r="K947" s="757"/>
      <c r="L947" s="757"/>
      <c r="M947" s="757"/>
      <c r="N947" s="758"/>
      <c r="O947" s="839"/>
      <c r="P947" s="840"/>
      <c r="Q947" s="840"/>
      <c r="R947" s="841"/>
      <c r="S947" s="839"/>
      <c r="T947" s="840"/>
      <c r="U947" s="840"/>
      <c r="V947" s="841"/>
      <c r="W947" s="839"/>
      <c r="X947" s="840"/>
      <c r="Y947" s="840"/>
      <c r="Z947" s="841"/>
      <c r="AA947" s="839"/>
      <c r="AB947" s="840"/>
      <c r="AC947" s="840"/>
      <c r="AD947" s="841"/>
      <c r="AE947" s="95"/>
      <c r="AG947" s="33"/>
      <c r="AH947" s="33"/>
      <c r="AI947">
        <f t="shared" si="314"/>
        <v>0</v>
      </c>
      <c r="AJ947">
        <f t="shared" si="315"/>
        <v>0</v>
      </c>
      <c r="AK947">
        <f t="shared" si="312"/>
        <v>0</v>
      </c>
      <c r="AL947">
        <f t="shared" si="313"/>
        <v>0</v>
      </c>
      <c r="AR947" s="522">
        <v>5</v>
      </c>
      <c r="AS947">
        <f t="shared" si="316"/>
        <v>0</v>
      </c>
      <c r="AT947">
        <f t="shared" si="317"/>
        <v>0</v>
      </c>
      <c r="AU947">
        <f t="shared" si="318"/>
        <v>0</v>
      </c>
      <c r="AV947">
        <f t="shared" si="319"/>
        <v>0</v>
      </c>
    </row>
    <row r="948" spans="1:48" s="31" customFormat="1" ht="36" customHeight="1">
      <c r="A948" s="25"/>
      <c r="B948" s="38"/>
      <c r="C948" s="55" t="s">
        <v>5022</v>
      </c>
      <c r="D948" s="817" t="s">
        <v>5350</v>
      </c>
      <c r="E948" s="757"/>
      <c r="F948" s="757"/>
      <c r="G948" s="757"/>
      <c r="H948" s="757"/>
      <c r="I948" s="757"/>
      <c r="J948" s="757"/>
      <c r="K948" s="757"/>
      <c r="L948" s="757"/>
      <c r="M948" s="757"/>
      <c r="N948" s="758"/>
      <c r="O948" s="839"/>
      <c r="P948" s="840"/>
      <c r="Q948" s="840"/>
      <c r="R948" s="841"/>
      <c r="S948" s="839"/>
      <c r="T948" s="840"/>
      <c r="U948" s="840"/>
      <c r="V948" s="841"/>
      <c r="W948" s="839"/>
      <c r="X948" s="840"/>
      <c r="Y948" s="840"/>
      <c r="Z948" s="841"/>
      <c r="AA948" s="839"/>
      <c r="AB948" s="840"/>
      <c r="AC948" s="840"/>
      <c r="AD948" s="841"/>
      <c r="AE948" s="95"/>
      <c r="AG948" s="33"/>
      <c r="AH948" s="33"/>
      <c r="AI948">
        <f t="shared" si="314"/>
        <v>0</v>
      </c>
      <c r="AJ948">
        <f t="shared" si="315"/>
        <v>0</v>
      </c>
      <c r="AK948">
        <f t="shared" si="312"/>
        <v>0</v>
      </c>
      <c r="AL948">
        <f t="shared" si="313"/>
        <v>0</v>
      </c>
      <c r="AR948" s="523">
        <v>6</v>
      </c>
      <c r="AS948">
        <f t="shared" si="316"/>
        <v>0</v>
      </c>
      <c r="AT948">
        <f t="shared" si="317"/>
        <v>0</v>
      </c>
      <c r="AU948">
        <f t="shared" si="318"/>
        <v>0</v>
      </c>
      <c r="AV948">
        <f t="shared" si="319"/>
        <v>0</v>
      </c>
    </row>
    <row r="949" spans="1:48" s="31" customFormat="1" ht="24" customHeight="1">
      <c r="A949" s="25"/>
      <c r="B949" s="38"/>
      <c r="C949" s="55" t="s">
        <v>5024</v>
      </c>
      <c r="D949" s="817" t="s">
        <v>5353</v>
      </c>
      <c r="E949" s="757"/>
      <c r="F949" s="757"/>
      <c r="G949" s="757"/>
      <c r="H949" s="757"/>
      <c r="I949" s="757"/>
      <c r="J949" s="757"/>
      <c r="K949" s="757"/>
      <c r="L949" s="757"/>
      <c r="M949" s="757"/>
      <c r="N949" s="758"/>
      <c r="O949" s="839"/>
      <c r="P949" s="840"/>
      <c r="Q949" s="840"/>
      <c r="R949" s="841"/>
      <c r="S949" s="839"/>
      <c r="T949" s="840"/>
      <c r="U949" s="840"/>
      <c r="V949" s="841"/>
      <c r="W949" s="839"/>
      <c r="X949" s="840"/>
      <c r="Y949" s="840"/>
      <c r="Z949" s="841"/>
      <c r="AA949" s="839"/>
      <c r="AB949" s="840"/>
      <c r="AC949" s="840"/>
      <c r="AD949" s="841"/>
      <c r="AE949" s="95"/>
      <c r="AG949" s="33"/>
      <c r="AH949" s="33"/>
      <c r="AI949">
        <f t="shared" si="314"/>
        <v>0</v>
      </c>
      <c r="AJ949">
        <f t="shared" si="315"/>
        <v>0</v>
      </c>
      <c r="AK949">
        <f t="shared" si="312"/>
        <v>0</v>
      </c>
      <c r="AL949">
        <f t="shared" si="313"/>
        <v>0</v>
      </c>
      <c r="AR949" s="522">
        <v>7</v>
      </c>
      <c r="AS949">
        <f t="shared" si="316"/>
        <v>0</v>
      </c>
      <c r="AT949">
        <f t="shared" si="317"/>
        <v>0</v>
      </c>
      <c r="AU949">
        <f t="shared" si="318"/>
        <v>0</v>
      </c>
      <c r="AV949">
        <f t="shared" si="319"/>
        <v>0</v>
      </c>
    </row>
    <row r="950" spans="1:48" s="31" customFormat="1" ht="60" customHeight="1">
      <c r="A950" s="25"/>
      <c r="B950" s="38"/>
      <c r="C950" s="55" t="s">
        <v>5026</v>
      </c>
      <c r="D950" s="817" t="s">
        <v>5356</v>
      </c>
      <c r="E950" s="757"/>
      <c r="F950" s="757"/>
      <c r="G950" s="757"/>
      <c r="H950" s="757"/>
      <c r="I950" s="757"/>
      <c r="J950" s="757"/>
      <c r="K950" s="757"/>
      <c r="L950" s="757"/>
      <c r="M950" s="757"/>
      <c r="N950" s="758"/>
      <c r="O950" s="839"/>
      <c r="P950" s="840"/>
      <c r="Q950" s="840"/>
      <c r="R950" s="841"/>
      <c r="S950" s="839"/>
      <c r="T950" s="840"/>
      <c r="U950" s="840"/>
      <c r="V950" s="841"/>
      <c r="W950" s="839"/>
      <c r="X950" s="840"/>
      <c r="Y950" s="840"/>
      <c r="Z950" s="841"/>
      <c r="AA950" s="839"/>
      <c r="AB950" s="840"/>
      <c r="AC950" s="840"/>
      <c r="AD950" s="841"/>
      <c r="AE950" s="95"/>
      <c r="AG950" s="33"/>
      <c r="AH950" s="33"/>
      <c r="AI950">
        <f t="shared" si="314"/>
        <v>0</v>
      </c>
      <c r="AJ950">
        <f t="shared" si="315"/>
        <v>0</v>
      </c>
      <c r="AK950">
        <f t="shared" si="312"/>
        <v>0</v>
      </c>
      <c r="AL950">
        <f t="shared" si="313"/>
        <v>0</v>
      </c>
      <c r="AR950" s="523">
        <v>8</v>
      </c>
      <c r="AS950">
        <f t="shared" si="316"/>
        <v>0</v>
      </c>
      <c r="AT950">
        <f t="shared" si="317"/>
        <v>0</v>
      </c>
      <c r="AU950">
        <f t="shared" si="318"/>
        <v>0</v>
      </c>
      <c r="AV950">
        <f t="shared" si="319"/>
        <v>0</v>
      </c>
    </row>
    <row r="951" spans="1:48" s="31" customFormat="1" ht="15" customHeight="1">
      <c r="A951" s="25"/>
      <c r="B951" s="38"/>
      <c r="C951" s="55" t="s">
        <v>5028</v>
      </c>
      <c r="D951" s="817" t="s">
        <v>5359</v>
      </c>
      <c r="E951" s="757"/>
      <c r="F951" s="757"/>
      <c r="G951" s="757"/>
      <c r="H951" s="757"/>
      <c r="I951" s="757"/>
      <c r="J951" s="757"/>
      <c r="K951" s="757"/>
      <c r="L951" s="757"/>
      <c r="M951" s="757"/>
      <c r="N951" s="758"/>
      <c r="O951" s="839"/>
      <c r="P951" s="840"/>
      <c r="Q951" s="840"/>
      <c r="R951" s="841"/>
      <c r="S951" s="839"/>
      <c r="T951" s="840"/>
      <c r="U951" s="840"/>
      <c r="V951" s="841"/>
      <c r="W951" s="839"/>
      <c r="X951" s="840"/>
      <c r="Y951" s="840"/>
      <c r="Z951" s="841"/>
      <c r="AA951" s="839"/>
      <c r="AB951" s="840"/>
      <c r="AC951" s="840"/>
      <c r="AD951" s="841"/>
      <c r="AE951" s="95"/>
      <c r="AG951" s="33"/>
      <c r="AH951" s="33"/>
      <c r="AI951">
        <f t="shared" si="314"/>
        <v>0</v>
      </c>
      <c r="AJ951">
        <f t="shared" si="315"/>
        <v>0</v>
      </c>
      <c r="AK951">
        <f t="shared" si="312"/>
        <v>0</v>
      </c>
      <c r="AL951">
        <f t="shared" si="313"/>
        <v>0</v>
      </c>
      <c r="AR951" s="522">
        <v>9</v>
      </c>
      <c r="AS951">
        <f t="shared" si="316"/>
        <v>0</v>
      </c>
      <c r="AT951">
        <f t="shared" si="317"/>
        <v>0</v>
      </c>
      <c r="AU951">
        <f t="shared" si="318"/>
        <v>0</v>
      </c>
      <c r="AV951">
        <f t="shared" si="319"/>
        <v>0</v>
      </c>
    </row>
    <row r="952" spans="1:48" s="31" customFormat="1" ht="15" customHeight="1">
      <c r="A952" s="25"/>
      <c r="B952" s="38"/>
      <c r="C952" s="55" t="s">
        <v>5029</v>
      </c>
      <c r="D952" s="817" t="s">
        <v>5362</v>
      </c>
      <c r="E952" s="757"/>
      <c r="F952" s="757"/>
      <c r="G952" s="757"/>
      <c r="H952" s="757"/>
      <c r="I952" s="757"/>
      <c r="J952" s="757"/>
      <c r="K952" s="757"/>
      <c r="L952" s="757"/>
      <c r="M952" s="757"/>
      <c r="N952" s="758"/>
      <c r="O952" s="839"/>
      <c r="P952" s="840"/>
      <c r="Q952" s="840"/>
      <c r="R952" s="841"/>
      <c r="S952" s="839"/>
      <c r="T952" s="840"/>
      <c r="U952" s="840"/>
      <c r="V952" s="841"/>
      <c r="W952" s="839"/>
      <c r="X952" s="840"/>
      <c r="Y952" s="840"/>
      <c r="Z952" s="841"/>
      <c r="AA952" s="839"/>
      <c r="AB952" s="840"/>
      <c r="AC952" s="840"/>
      <c r="AD952" s="841"/>
      <c r="AE952" s="95"/>
      <c r="AG952" s="33"/>
      <c r="AH952" s="33"/>
      <c r="AI952">
        <f t="shared" si="314"/>
        <v>0</v>
      </c>
      <c r="AJ952">
        <f t="shared" si="315"/>
        <v>0</v>
      </c>
      <c r="AK952">
        <f t="shared" si="312"/>
        <v>0</v>
      </c>
      <c r="AL952">
        <f t="shared" si="313"/>
        <v>0</v>
      </c>
      <c r="AR952" s="523">
        <v>10</v>
      </c>
      <c r="AS952">
        <f t="shared" si="316"/>
        <v>0</v>
      </c>
      <c r="AT952">
        <f t="shared" si="317"/>
        <v>0</v>
      </c>
      <c r="AU952">
        <f t="shared" si="318"/>
        <v>0</v>
      </c>
      <c r="AV952">
        <f t="shared" si="319"/>
        <v>0</v>
      </c>
    </row>
    <row r="953" spans="1:48" s="31" customFormat="1" ht="15" customHeight="1">
      <c r="A953" s="25"/>
      <c r="B953" s="38"/>
      <c r="C953" s="535" t="s">
        <v>5031</v>
      </c>
      <c r="D953" s="817" t="s">
        <v>5105</v>
      </c>
      <c r="E953" s="757"/>
      <c r="F953" s="757"/>
      <c r="G953" s="757"/>
      <c r="H953" s="757"/>
      <c r="I953" s="757"/>
      <c r="J953" s="757"/>
      <c r="K953" s="757"/>
      <c r="L953" s="757"/>
      <c r="M953" s="757"/>
      <c r="N953" s="758"/>
      <c r="O953" s="839"/>
      <c r="P953" s="840"/>
      <c r="Q953" s="840"/>
      <c r="R953" s="841"/>
      <c r="S953" s="839"/>
      <c r="T953" s="840"/>
      <c r="U953" s="840"/>
      <c r="V953" s="841"/>
      <c r="W953" s="839"/>
      <c r="X953" s="840"/>
      <c r="Y953" s="840"/>
      <c r="Z953" s="841"/>
      <c r="AA953" s="839"/>
      <c r="AB953" s="840"/>
      <c r="AC953" s="840"/>
      <c r="AD953" s="841"/>
      <c r="AE953" s="95"/>
      <c r="AG953" s="33"/>
      <c r="AH953" s="33"/>
      <c r="AI953">
        <f t="shared" si="314"/>
        <v>0</v>
      </c>
      <c r="AJ953">
        <f t="shared" si="315"/>
        <v>0</v>
      </c>
      <c r="AK953">
        <f t="shared" si="312"/>
        <v>0</v>
      </c>
      <c r="AL953">
        <f t="shared" si="313"/>
        <v>0</v>
      </c>
      <c r="AR953" s="522">
        <v>11</v>
      </c>
      <c r="AS953">
        <f t="shared" si="316"/>
        <v>0</v>
      </c>
      <c r="AT953">
        <f t="shared" si="317"/>
        <v>0</v>
      </c>
      <c r="AU953">
        <f t="shared" si="318"/>
        <v>0</v>
      </c>
      <c r="AV953">
        <f t="shared" si="319"/>
        <v>0</v>
      </c>
    </row>
    <row r="954" spans="1:48" s="31" customFormat="1" ht="15" customHeight="1">
      <c r="A954" s="25"/>
      <c r="B954" s="38"/>
      <c r="C954" s="535" t="s">
        <v>5032</v>
      </c>
      <c r="D954" s="817" t="s">
        <v>5106</v>
      </c>
      <c r="E954" s="757"/>
      <c r="F954" s="757"/>
      <c r="G954" s="757"/>
      <c r="H954" s="757"/>
      <c r="I954" s="757"/>
      <c r="J954" s="757"/>
      <c r="K954" s="757"/>
      <c r="L954" s="757"/>
      <c r="M954" s="757"/>
      <c r="N954" s="758"/>
      <c r="O954" s="839"/>
      <c r="P954" s="840"/>
      <c r="Q954" s="840"/>
      <c r="R954" s="841"/>
      <c r="S954" s="839"/>
      <c r="T954" s="840"/>
      <c r="U954" s="840"/>
      <c r="V954" s="841"/>
      <c r="W954" s="839"/>
      <c r="X954" s="840"/>
      <c r="Y954" s="840"/>
      <c r="Z954" s="841"/>
      <c r="AA954" s="839"/>
      <c r="AB954" s="840"/>
      <c r="AC954" s="840"/>
      <c r="AD954" s="841"/>
      <c r="AE954" s="95"/>
      <c r="AG954" s="33"/>
      <c r="AH954" s="33"/>
      <c r="AI954">
        <f t="shared" si="314"/>
        <v>0</v>
      </c>
      <c r="AJ954">
        <f t="shared" si="315"/>
        <v>0</v>
      </c>
      <c r="AK954" s="634">
        <f>SUM(S954:AD954)</f>
        <v>0</v>
      </c>
      <c r="AL954">
        <f>IF(COUNTIF(O954:AD954,"NA")=4,0,IF(OR(AND(AI954=0,AJ954&gt;0),AND(AI954="NS",AK954&gt;0), AND(AI954="NS", AJ954=0,AK954=0)), 1, IF(OR(AND(AI954&gt;0,AJ954&gt;1,AI954&gt;AK954), AND(AI954="NS",AJ954=2), AND(AI954="NS",AK954=0,AJ954&gt;0),AI954=AK954), 0, 1)))</f>
        <v>0</v>
      </c>
      <c r="AR954" s="523">
        <v>12</v>
      </c>
      <c r="AS954">
        <f>IF(OR(O954="NS",$O$618="NS"),0,IF(AND(O954="NA",$O$618="NA"),0,IF(O954&lt;=$O$618,0,1)))</f>
        <v>0</v>
      </c>
      <c r="AT954">
        <f>IF(OR(S954="NS",$S$618="NS"),0,IF(AND(S954="NA",$S$618="NA"),0,IF(S954&lt;=$S$618,0,1)))</f>
        <v>0</v>
      </c>
      <c r="AU954">
        <f>IF(OR(W954="NS",$W$618="NS"),0,IF(AND(W954="NA",$W$618="NA"),0,IF(W954&lt;=$W$618,0,1)))</f>
        <v>0</v>
      </c>
      <c r="AV954">
        <f>IF(OR(AA954="NS",$AA$618="NS"),0,IF(AND(AA954="NA",$AA$618="NA"),0,IF(AA954&lt;=$AA$618,0,1)))</f>
        <v>0</v>
      </c>
    </row>
    <row r="955" spans="1:48" s="31" customFormat="1" ht="15" customHeight="1">
      <c r="A955" s="25"/>
      <c r="B955" s="38"/>
      <c r="C955" s="38"/>
      <c r="D955" s="38"/>
      <c r="E955" s="38"/>
      <c r="F955" s="38"/>
      <c r="G955" s="38"/>
      <c r="H955" s="38"/>
      <c r="I955" s="38"/>
      <c r="J955" s="38"/>
      <c r="K955" s="38"/>
      <c r="L955" s="38"/>
      <c r="M955" s="38"/>
      <c r="N955" s="65" t="s">
        <v>5270</v>
      </c>
      <c r="O955" s="865">
        <f>IF(AND(SUM(O943:O954)=0,COUNTIF(O943:O954,"NS")&gt;0),"NS",IF(AND(SUM(O943:O954)=0,COUNTIF(O943:O954,0)&gt;0),0,IF(AND(SUM(O943:O954)=0,COUNTIF(O943:O954,"NA")&gt;0),"NA",SUM(O943:O954))))</f>
        <v>0</v>
      </c>
      <c r="P955" s="866"/>
      <c r="Q955" s="866"/>
      <c r="R955" s="867"/>
      <c r="S955" s="865">
        <f>IF(AND(SUM(S943:S954)=0,COUNTIF(S943:S954,"NS")&gt;0),"NS",IF(AND(SUM(S943:S954)=0,COUNTIF(S943:S954,0)&gt;0),0,IF(AND(SUM(S943:S954)=0,COUNTIF(S943:S954,"NA")&gt;0),"NA",SUM(S943:S954))))</f>
        <v>0</v>
      </c>
      <c r="T955" s="866"/>
      <c r="U955" s="866"/>
      <c r="V955" s="867"/>
      <c r="W955" s="865">
        <f>IF(AND(SUM(W943:W954)=0,COUNTIF(W943:W954,"NS")&gt;0),"NS",IF(AND(SUM(W943:W954)=0,COUNTIF(W943:W954,0)&gt;0),0,IF(AND(SUM(W943:W954)=0,COUNTIF(W943:W954,"NA")&gt;0),"NA",SUM(W943:W954))))</f>
        <v>0</v>
      </c>
      <c r="X955" s="866"/>
      <c r="Y955" s="866"/>
      <c r="Z955" s="867"/>
      <c r="AA955" s="865">
        <f>IF(AND(SUM(AA943:AA954)=0,COUNTIF(AA943:AA954,"NS")&gt;0),"NS",IF(AND(SUM(AA943:AA954)=0,COUNTIF(AA943:AA954,0)&gt;0),0,IF(AND(SUM(AA943:AA954)=0,COUNTIF(AA943:AA954,"NA")&gt;0),"NA",SUM(AA943:AA954))))</f>
        <v>0</v>
      </c>
      <c r="AB955" s="866"/>
      <c r="AC955" s="866"/>
      <c r="AD955" s="867"/>
      <c r="AE955" s="95"/>
      <c r="AG955" s="33"/>
      <c r="AH955" s="33"/>
      <c r="AL955" s="169">
        <f>SUM(AL943:AL954)</f>
        <v>0</v>
      </c>
      <c r="AV955" s="515">
        <f>SUM(AS943:AV954)</f>
        <v>0</v>
      </c>
    </row>
    <row r="956" spans="1:48" s="95" customFormat="1" ht="15" customHeight="1">
      <c r="AI956" t="s">
        <v>5248</v>
      </c>
      <c r="AJ956" s="170">
        <f>SUM(AL955)</f>
        <v>0</v>
      </c>
    </row>
    <row r="957" spans="1:48" s="31" customFormat="1" ht="24" customHeight="1">
      <c r="A957" s="25"/>
      <c r="B957" s="38"/>
      <c r="C957" s="853" t="s">
        <v>5219</v>
      </c>
      <c r="D957" s="1094"/>
      <c r="E957" s="1094"/>
      <c r="F957" s="1094"/>
      <c r="G957" s="1094"/>
      <c r="H957" s="1094"/>
      <c r="I957" s="1094"/>
      <c r="J957" s="1094"/>
      <c r="K957" s="1094"/>
      <c r="L957" s="1094"/>
      <c r="M957" s="1094"/>
      <c r="N957" s="1094"/>
      <c r="O957" s="1094"/>
      <c r="P957" s="1094"/>
      <c r="Q957" s="1094"/>
      <c r="R957" s="1094"/>
      <c r="S957" s="1094"/>
      <c r="T957" s="1094"/>
      <c r="U957" s="1094"/>
      <c r="V957" s="1094"/>
      <c r="W957" s="1094"/>
      <c r="X957" s="1094"/>
      <c r="Y957" s="1094"/>
      <c r="Z957" s="1094"/>
      <c r="AA957" s="1094"/>
      <c r="AB957" s="1094"/>
      <c r="AC957" s="1094"/>
      <c r="AD957" s="1094"/>
      <c r="AE957" s="95"/>
    </row>
    <row r="958" spans="1:48" s="31" customFormat="1" ht="60" customHeight="1">
      <c r="A958" s="25"/>
      <c r="B958" s="38"/>
      <c r="C958" s="842"/>
      <c r="D958" s="759"/>
      <c r="E958" s="759"/>
      <c r="F958" s="759"/>
      <c r="G958" s="759"/>
      <c r="H958" s="759"/>
      <c r="I958" s="759"/>
      <c r="J958" s="759"/>
      <c r="K958" s="759"/>
      <c r="L958" s="759"/>
      <c r="M958" s="759"/>
      <c r="N958" s="759"/>
      <c r="O958" s="759"/>
      <c r="P958" s="759"/>
      <c r="Q958" s="759"/>
      <c r="R958" s="759"/>
      <c r="S958" s="759"/>
      <c r="T958" s="759"/>
      <c r="U958" s="759"/>
      <c r="V958" s="759"/>
      <c r="W958" s="759"/>
      <c r="X958" s="759"/>
      <c r="Y958" s="759"/>
      <c r="Z958" s="759"/>
      <c r="AA958" s="759"/>
      <c r="AB958" s="759"/>
      <c r="AC958" s="759"/>
      <c r="AD958" s="838"/>
      <c r="AE958" s="95"/>
    </row>
    <row r="959" spans="1:48" ht="15" customHeight="1">
      <c r="A959" s="25"/>
      <c r="B959" s="1060" t="str">
        <f>IF(AG943=0,"","Favor de ingresar toda la información requerida en la pregunta")</f>
        <v/>
      </c>
      <c r="C959" s="1060"/>
      <c r="D959" s="1060"/>
      <c r="E959" s="1060"/>
      <c r="F959" s="1060"/>
      <c r="G959" s="1060"/>
      <c r="H959" s="1060"/>
      <c r="I959" s="1060"/>
      <c r="J959" s="1060"/>
      <c r="K959" s="1060"/>
      <c r="L959" s="1060"/>
      <c r="M959" s="1060"/>
      <c r="N959" s="1060"/>
      <c r="O959" s="1060"/>
      <c r="P959" s="1060"/>
      <c r="Q959" s="1060"/>
      <c r="R959" s="1060"/>
      <c r="S959" s="1060"/>
      <c r="T959" s="1060"/>
      <c r="U959" s="1060"/>
      <c r="V959" s="1060"/>
      <c r="W959" s="1060"/>
      <c r="X959" s="1060"/>
      <c r="Y959" s="1060"/>
      <c r="Z959" s="1060"/>
      <c r="AA959" s="1060"/>
      <c r="AB959" s="1060"/>
      <c r="AC959" s="1060"/>
      <c r="AD959" s="1060"/>
      <c r="AE959" s="1060"/>
    </row>
    <row r="960" spans="1:48" ht="15" customHeight="1">
      <c r="A960" s="25"/>
      <c r="B960" s="888" t="str">
        <f>IF(SUM(COUNTIF(O943:AD954,"NS"))&lt;&gt;0,"Alerta: debido a que cuenta con registros NS, debe proporcionar una justificación en el area de comentarios al final de la pregunta","")</f>
        <v/>
      </c>
      <c r="C960" s="708"/>
      <c r="D960" s="708"/>
      <c r="E960" s="708"/>
      <c r="F960" s="708"/>
      <c r="G960" s="708"/>
      <c r="H960" s="708"/>
      <c r="I960" s="708"/>
      <c r="J960" s="708"/>
      <c r="K960" s="708"/>
      <c r="L960" s="708"/>
      <c r="M960" s="708"/>
      <c r="N960" s="708"/>
      <c r="O960" s="708"/>
      <c r="P960" s="708"/>
      <c r="Q960" s="708"/>
      <c r="R960" s="708"/>
      <c r="S960" s="708"/>
      <c r="T960" s="708"/>
      <c r="U960" s="708"/>
      <c r="V960" s="708"/>
      <c r="W960" s="708"/>
      <c r="X960" s="708"/>
      <c r="Y960" s="708"/>
      <c r="Z960" s="708"/>
      <c r="AA960" s="708"/>
      <c r="AB960" s="708"/>
      <c r="AC960" s="708"/>
      <c r="AD960" s="708"/>
      <c r="AE960" s="733"/>
    </row>
    <row r="961" spans="1:50" ht="15" customHeight="1">
      <c r="A961" s="25"/>
      <c r="B961" s="868" t="str">
        <f>IF(AJ956&gt;0,"Favor de revisar la suma y consistencia de totales y/o subtotales por filas (numéricos y NS)","")</f>
        <v/>
      </c>
      <c r="C961" s="708"/>
      <c r="D961" s="708"/>
      <c r="E961" s="708"/>
      <c r="F961" s="708"/>
      <c r="G961" s="708"/>
      <c r="H961" s="708"/>
      <c r="I961" s="708"/>
      <c r="J961" s="708"/>
      <c r="K961" s="708"/>
      <c r="L961" s="708"/>
      <c r="M961" s="708"/>
      <c r="N961" s="708"/>
      <c r="O961" s="708"/>
      <c r="P961" s="708"/>
      <c r="Q961" s="708"/>
      <c r="R961" s="708"/>
      <c r="S961" s="708"/>
      <c r="T961" s="708"/>
      <c r="U961" s="708"/>
      <c r="V961" s="708"/>
      <c r="W961" s="708"/>
      <c r="X961" s="708"/>
      <c r="Y961" s="708"/>
      <c r="Z961" s="708"/>
      <c r="AA961" s="708"/>
      <c r="AB961" s="708"/>
      <c r="AC961" s="708"/>
      <c r="AD961" s="708"/>
      <c r="AE961" s="733"/>
    </row>
    <row r="962" spans="1:50" ht="15" customHeight="1">
      <c r="A962" s="25"/>
      <c r="B962" s="868" t="str">
        <f>IF(AH943&gt;0,"Revise la información capturada, ya que tiene datos ingresados en celdas que están sombreadas","")</f>
        <v/>
      </c>
      <c r="C962" s="868"/>
      <c r="D962" s="868"/>
      <c r="E962" s="868"/>
      <c r="F962" s="868"/>
      <c r="G962" s="868"/>
      <c r="H962" s="868"/>
      <c r="I962" s="868"/>
      <c r="J962" s="868"/>
      <c r="K962" s="868"/>
      <c r="L962" s="868"/>
      <c r="M962" s="868"/>
      <c r="N962" s="868"/>
      <c r="O962" s="868"/>
      <c r="P962" s="868"/>
      <c r="Q962" s="868"/>
      <c r="R962" s="868"/>
      <c r="S962" s="868"/>
      <c r="T962" s="868"/>
      <c r="U962" s="868"/>
      <c r="V962" s="868"/>
      <c r="W962" s="868"/>
      <c r="X962" s="868"/>
      <c r="Y962" s="868"/>
      <c r="Z962" s="868"/>
      <c r="AA962" s="868"/>
      <c r="AB962" s="868"/>
      <c r="AC962" s="868"/>
      <c r="AD962" s="868"/>
      <c r="AE962" s="868"/>
    </row>
    <row r="963" spans="1:50" ht="15" customHeight="1">
      <c r="A963" s="25"/>
      <c r="B963" s="845" t="str">
        <f>IF(AP944&gt;0,"Favor de revisar la instrucción 1, debido a que no se cumplen con los criterios mencionados","")</f>
        <v/>
      </c>
      <c r="C963" s="845"/>
      <c r="D963" s="845"/>
      <c r="E963" s="845"/>
      <c r="F963" s="845"/>
      <c r="G963" s="845"/>
      <c r="H963" s="845"/>
      <c r="I963" s="845"/>
      <c r="J963" s="845"/>
      <c r="K963" s="845"/>
      <c r="L963" s="845"/>
      <c r="M963" s="845"/>
      <c r="N963" s="845"/>
      <c r="O963" s="845"/>
      <c r="P963" s="845"/>
      <c r="Q963" s="845"/>
      <c r="R963" s="845"/>
      <c r="S963" s="845"/>
      <c r="T963" s="845"/>
      <c r="U963" s="845"/>
      <c r="V963" s="845"/>
      <c r="W963" s="845"/>
      <c r="X963" s="845"/>
      <c r="Y963" s="845"/>
      <c r="Z963" s="845"/>
      <c r="AA963" s="845"/>
      <c r="AB963" s="845"/>
      <c r="AC963" s="845"/>
      <c r="AD963" s="845"/>
      <c r="AE963" s="845"/>
    </row>
    <row r="964" spans="1:50" ht="15" customHeight="1">
      <c r="A964" s="25"/>
      <c r="B964" s="1009" t="str">
        <f>IF(AV955&gt;0,"Alerta: debe de proporcionar una justificación de acuerdo a lo establecido en la instrucción 2","")</f>
        <v/>
      </c>
      <c r="C964" s="1009"/>
      <c r="D964" s="1009"/>
      <c r="E964" s="1009"/>
      <c r="F964" s="1009"/>
      <c r="G964" s="1009"/>
      <c r="H964" s="1009"/>
      <c r="I964" s="1009"/>
      <c r="J964" s="1009"/>
      <c r="K964" s="1009"/>
      <c r="L964" s="1009"/>
      <c r="M964" s="1009"/>
      <c r="N964" s="1009"/>
      <c r="O964" s="1009"/>
      <c r="P964" s="1009"/>
      <c r="Q964" s="1009"/>
      <c r="R964" s="1009"/>
      <c r="S964" s="1009"/>
      <c r="T964" s="1009"/>
      <c r="U964" s="1009"/>
      <c r="V964" s="1009"/>
      <c r="W964" s="1009"/>
      <c r="X964" s="1009"/>
      <c r="Y964" s="1009"/>
      <c r="Z964" s="1009"/>
      <c r="AA964" s="1009"/>
      <c r="AB964" s="1009"/>
      <c r="AC964" s="1009"/>
      <c r="AD964" s="1009"/>
      <c r="AE964" s="1009"/>
    </row>
    <row r="965" spans="1:50" ht="24" customHeight="1">
      <c r="A965" s="36" t="s">
        <v>6664</v>
      </c>
      <c r="B965" s="880" t="s">
        <v>6665</v>
      </c>
      <c r="C965" s="708"/>
      <c r="D965" s="708"/>
      <c r="E965" s="708"/>
      <c r="F965" s="708"/>
      <c r="G965" s="708"/>
      <c r="H965" s="708"/>
      <c r="I965" s="708"/>
      <c r="J965" s="708"/>
      <c r="K965" s="708"/>
      <c r="L965" s="708"/>
      <c r="M965" s="708"/>
      <c r="N965" s="708"/>
      <c r="O965" s="708"/>
      <c r="P965" s="708"/>
      <c r="Q965" s="708"/>
      <c r="R965" s="708"/>
      <c r="S965" s="708"/>
      <c r="T965" s="708"/>
      <c r="U965" s="708"/>
      <c r="V965" s="708"/>
      <c r="W965" s="708"/>
      <c r="X965" s="708"/>
      <c r="Y965" s="708"/>
      <c r="Z965" s="708"/>
      <c r="AA965" s="708"/>
      <c r="AB965" s="708"/>
      <c r="AC965" s="708"/>
      <c r="AD965" s="708"/>
    </row>
    <row r="966" spans="1:50" ht="24" customHeight="1">
      <c r="B966" s="64"/>
      <c r="C966" s="848" t="s">
        <v>6666</v>
      </c>
      <c r="D966" s="708"/>
      <c r="E966" s="708"/>
      <c r="F966" s="708"/>
      <c r="G966" s="708"/>
      <c r="H966" s="708"/>
      <c r="I966" s="708"/>
      <c r="J966" s="708"/>
      <c r="K966" s="708"/>
      <c r="L966" s="708"/>
      <c r="M966" s="708"/>
      <c r="N966" s="708"/>
      <c r="O966" s="708"/>
      <c r="P966" s="708"/>
      <c r="Q966" s="708"/>
      <c r="R966" s="708"/>
      <c r="S966" s="708"/>
      <c r="T966" s="708"/>
      <c r="U966" s="708"/>
      <c r="V966" s="708"/>
      <c r="W966" s="708"/>
      <c r="X966" s="708"/>
      <c r="Y966" s="708"/>
      <c r="Z966" s="708"/>
      <c r="AA966" s="708"/>
      <c r="AB966" s="708"/>
      <c r="AC966" s="708"/>
      <c r="AD966" s="708"/>
    </row>
    <row r="967" spans="1:50" ht="36" customHeight="1">
      <c r="B967" s="64"/>
      <c r="C967" s="848" t="s">
        <v>6667</v>
      </c>
      <c r="D967" s="708"/>
      <c r="E967" s="708"/>
      <c r="F967" s="708"/>
      <c r="G967" s="708"/>
      <c r="H967" s="708"/>
      <c r="I967" s="708"/>
      <c r="J967" s="708"/>
      <c r="K967" s="708"/>
      <c r="L967" s="708"/>
      <c r="M967" s="708"/>
      <c r="N967" s="708"/>
      <c r="O967" s="708"/>
      <c r="P967" s="708"/>
      <c r="Q967" s="708"/>
      <c r="R967" s="708"/>
      <c r="S967" s="708"/>
      <c r="T967" s="708"/>
      <c r="U967" s="708"/>
      <c r="V967" s="708"/>
      <c r="W967" s="708"/>
      <c r="X967" s="708"/>
      <c r="Y967" s="708"/>
      <c r="Z967" s="708"/>
      <c r="AA967" s="708"/>
      <c r="AB967" s="708"/>
      <c r="AC967" s="708"/>
      <c r="AD967" s="708"/>
    </row>
    <row r="968" spans="1:50" ht="36" customHeight="1">
      <c r="B968" s="64"/>
      <c r="C968" s="848" t="s">
        <v>6668</v>
      </c>
      <c r="D968" s="708"/>
      <c r="E968" s="708"/>
      <c r="F968" s="708"/>
      <c r="G968" s="708"/>
      <c r="H968" s="708"/>
      <c r="I968" s="708"/>
      <c r="J968" s="708"/>
      <c r="K968" s="708"/>
      <c r="L968" s="708"/>
      <c r="M968" s="708"/>
      <c r="N968" s="708"/>
      <c r="O968" s="708"/>
      <c r="P968" s="708"/>
      <c r="Q968" s="708"/>
      <c r="R968" s="708"/>
      <c r="S968" s="708"/>
      <c r="T968" s="708"/>
      <c r="U968" s="708"/>
      <c r="V968" s="708"/>
      <c r="W968" s="708"/>
      <c r="X968" s="708"/>
      <c r="Y968" s="708"/>
      <c r="Z968" s="708"/>
      <c r="AA968" s="708"/>
      <c r="AB968" s="708"/>
      <c r="AC968" s="708"/>
      <c r="AD968" s="708"/>
    </row>
    <row r="969" spans="1:50" ht="36" customHeight="1">
      <c r="A969" s="25"/>
      <c r="B969" s="52"/>
      <c r="C969" s="853" t="s">
        <v>6669</v>
      </c>
      <c r="D969" s="708"/>
      <c r="E969" s="708"/>
      <c r="F969" s="708"/>
      <c r="G969" s="708"/>
      <c r="H969" s="708"/>
      <c r="I969" s="708"/>
      <c r="J969" s="708"/>
      <c r="K969" s="708"/>
      <c r="L969" s="708"/>
      <c r="M969" s="708"/>
      <c r="N969" s="708"/>
      <c r="O969" s="708"/>
      <c r="P969" s="708"/>
      <c r="Q969" s="708"/>
      <c r="R969" s="708"/>
      <c r="S969" s="708"/>
      <c r="T969" s="708"/>
      <c r="U969" s="708"/>
      <c r="V969" s="708"/>
      <c r="W969" s="708"/>
      <c r="X969" s="708"/>
      <c r="Y969" s="708"/>
      <c r="Z969" s="708"/>
      <c r="AA969" s="708"/>
      <c r="AB969" s="708"/>
      <c r="AC969" s="708"/>
      <c r="AD969" s="708"/>
    </row>
    <row r="970" spans="1:50" ht="15" customHeight="1">
      <c r="A970" s="25"/>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row>
    <row r="971" spans="1:50" ht="24" customHeight="1">
      <c r="A971" s="25"/>
      <c r="B971" s="52"/>
      <c r="C971" s="723" t="s">
        <v>5582</v>
      </c>
      <c r="D971" s="859"/>
      <c r="E971" s="859"/>
      <c r="F971" s="859"/>
      <c r="G971" s="859"/>
      <c r="H971" s="859"/>
      <c r="I971" s="859"/>
      <c r="J971" s="859"/>
      <c r="K971" s="859"/>
      <c r="L971" s="859"/>
      <c r="M971" s="859"/>
      <c r="N971" s="860"/>
      <c r="O971" s="723" t="s">
        <v>6630</v>
      </c>
      <c r="P971" s="757"/>
      <c r="Q971" s="757"/>
      <c r="R971" s="757"/>
      <c r="S971" s="757"/>
      <c r="T971" s="757"/>
      <c r="U971" s="757"/>
      <c r="V971" s="757"/>
      <c r="W971" s="757"/>
      <c r="X971" s="757"/>
      <c r="Y971" s="757"/>
      <c r="Z971" s="757"/>
      <c r="AA971" s="757"/>
      <c r="AB971" s="757"/>
      <c r="AC971" s="757"/>
      <c r="AD971" s="758"/>
      <c r="AN971" s="1089" t="s">
        <v>6441</v>
      </c>
      <c r="AO971" s="1089"/>
      <c r="AP971" s="1089"/>
      <c r="AQ971" s="1089"/>
      <c r="AR971" s="1115" t="s">
        <v>6214</v>
      </c>
      <c r="AS971" s="1093" t="s">
        <v>6443</v>
      </c>
      <c r="AT971" s="1093"/>
      <c r="AU971" s="1093"/>
      <c r="AV971" s="1093"/>
      <c r="AW971" s="1117" t="s">
        <v>6214</v>
      </c>
      <c r="AX971" s="1117" t="s">
        <v>6493</v>
      </c>
    </row>
    <row r="972" spans="1:50" ht="15" customHeight="1">
      <c r="A972" s="25"/>
      <c r="B972" s="52"/>
      <c r="C972" s="861"/>
      <c r="D972" s="782"/>
      <c r="E972" s="782"/>
      <c r="F972" s="782"/>
      <c r="G972" s="782"/>
      <c r="H972" s="782"/>
      <c r="I972" s="782"/>
      <c r="J972" s="782"/>
      <c r="K972" s="782"/>
      <c r="L972" s="782"/>
      <c r="M972" s="782"/>
      <c r="N972" s="783"/>
      <c r="O972" s="732" t="s">
        <v>5235</v>
      </c>
      <c r="P972" s="757"/>
      <c r="Q972" s="757"/>
      <c r="R972" s="758"/>
      <c r="S972" s="756" t="s">
        <v>5427</v>
      </c>
      <c r="T972" s="757"/>
      <c r="U972" s="757"/>
      <c r="V972" s="758"/>
      <c r="W972" s="756" t="s">
        <v>5428</v>
      </c>
      <c r="X972" s="757"/>
      <c r="Y972" s="757"/>
      <c r="Z972" s="758"/>
      <c r="AA972" s="756" t="s">
        <v>5106</v>
      </c>
      <c r="AB972" s="757"/>
      <c r="AC972" s="757"/>
      <c r="AD972" s="758"/>
      <c r="AF972" t="s">
        <v>5090</v>
      </c>
      <c r="AG972" t="s">
        <v>6049</v>
      </c>
      <c r="AH972" s="38" t="s">
        <v>6158</v>
      </c>
      <c r="AI972" s="38" t="s">
        <v>6159</v>
      </c>
      <c r="AJ972" t="s">
        <v>5240</v>
      </c>
      <c r="AK972" t="s">
        <v>5241</v>
      </c>
      <c r="AL972" t="s">
        <v>5242</v>
      </c>
      <c r="AM972" t="s">
        <v>5243</v>
      </c>
      <c r="AN972" s="510" t="s">
        <v>5450</v>
      </c>
      <c r="AO972" s="511" t="s">
        <v>5451</v>
      </c>
      <c r="AP972" s="512" t="s">
        <v>5452</v>
      </c>
      <c r="AQ972" s="513" t="s">
        <v>6402</v>
      </c>
      <c r="AR972" s="1115"/>
      <c r="AS972" s="518" t="s">
        <v>5450</v>
      </c>
      <c r="AT972" s="519" t="s">
        <v>5451</v>
      </c>
      <c r="AU972" s="520" t="s">
        <v>5452</v>
      </c>
      <c r="AV972" s="521" t="s">
        <v>6402</v>
      </c>
      <c r="AW972" s="1117"/>
      <c r="AX972" s="1117"/>
    </row>
    <row r="973" spans="1:50" ht="15" customHeight="1">
      <c r="A973" s="25"/>
      <c r="B973" s="52"/>
      <c r="C973" s="53" t="s">
        <v>5012</v>
      </c>
      <c r="D973" s="817" t="s">
        <v>5094</v>
      </c>
      <c r="E973" s="757"/>
      <c r="F973" s="757"/>
      <c r="G973" s="757"/>
      <c r="H973" s="757"/>
      <c r="I973" s="757"/>
      <c r="J973" s="757"/>
      <c r="K973" s="757"/>
      <c r="L973" s="757"/>
      <c r="M973" s="757"/>
      <c r="N973" s="758"/>
      <c r="O973" s="839"/>
      <c r="P973" s="840"/>
      <c r="Q973" s="840"/>
      <c r="R973" s="841"/>
      <c r="S973" s="839"/>
      <c r="T973" s="840"/>
      <c r="U973" s="840"/>
      <c r="V973" s="841"/>
      <c r="W973" s="839"/>
      <c r="X973" s="840"/>
      <c r="Y973" s="840"/>
      <c r="Z973" s="841"/>
      <c r="AA973" s="839"/>
      <c r="AB973" s="840"/>
      <c r="AC973" s="840"/>
      <c r="AD973" s="841"/>
      <c r="AF973" s="443">
        <f>IF(AH985&gt;0,IF(COUNTA(O973:AD984)&gt;=(48-AI985),0,1),0)</f>
        <v>0</v>
      </c>
      <c r="AG973">
        <f>IF(OR(P282=0,P282="NS",P282="NA",$O$618=0,$O$618="NS",$O$618="NA"),IF(COUNTA(O973:AD973)=0,0,1),0)</f>
        <v>0</v>
      </c>
      <c r="AH973">
        <f>IF(AND(P282&gt;0,P282&lt;&gt;"NS",P282&lt;&gt;"NA",$O$618&gt;0,$O$618&lt;&gt;"NS",$O$618&lt;&gt;"NA"),1,0)</f>
        <v>0</v>
      </c>
      <c r="AI973">
        <f>IF(OR(P282=0,P282="NS",P282="NA",$O$618=0,$O$618="NS",$O$618="NA"),4,0)</f>
        <v>4</v>
      </c>
      <c r="AJ973" s="634">
        <f>O973</f>
        <v>0</v>
      </c>
      <c r="AK973">
        <f>COUNTIF(S973:AD973,"NS")</f>
        <v>0</v>
      </c>
      <c r="AL973">
        <f t="shared" ref="AL973:AL983" si="320">SUM(S973:AD973)</f>
        <v>0</v>
      </c>
      <c r="AM973">
        <f t="shared" ref="AM973:AM983" si="321">IF(COUNTIF(O973:AD973,"NA")=4,0,IF(OR(AND(AJ973=0,AK973&gt;0),AND(AJ973="NS",AL973&gt;0), AND(AJ973="NS", AK973=0,AL973=0)), 1, IF(OR(AND(AJ973&gt;0,AK973&gt;1,AJ973&gt;AL973), AND(AJ973="NS",AK973=2), AND(AJ973="NS",AL973=0,AK973&gt;0),AJ973=AL973), 0, 1)))</f>
        <v>0</v>
      </c>
      <c r="AN973">
        <f>IF(OR(O985="NS",$O$618="NS"),0,IF(AND(O985="NA",$O$618="NA"),0,IF(O985&gt;=$O$618,0,1)))</f>
        <v>0</v>
      </c>
      <c r="AO973">
        <f>IF(OR(S985="NS",$S$618="NS"),0,IF(AND(S985="NA",$S$618="NA"),0,IF(S985&gt;=$S$618,0,1)))</f>
        <v>0</v>
      </c>
      <c r="AP973">
        <f>IF(OR(W985="NS",$W$618="NS"),0,IF(AND(W985="NA",$W$618="NA"),0,IF(W985&gt;=$W$618,0,1)))</f>
        <v>0</v>
      </c>
      <c r="AQ973">
        <f>IF(OR(AA985="NS",$AA$618="NS"),0,IF(AND(AA985="NA",$AA$618="NA"),0,IF(AA985&gt;=$AA$618,0,1)))</f>
        <v>0</v>
      </c>
      <c r="AR973" s="522">
        <v>1</v>
      </c>
      <c r="AS973">
        <f>IF(OR(O973="NS",$O$618="NS"),0,IF(AND(O973="NA",$O$618="NA"),0,IF(O973&lt;=$O$618,0,1)))</f>
        <v>0</v>
      </c>
      <c r="AT973">
        <f>IF(OR(S973="NS",$S$618="NS"),0,IF(AND(S973="NA",$S$618="NA"),0,IF(S973&lt;=$S$618,0,1)))</f>
        <v>0</v>
      </c>
      <c r="AU973">
        <f>IF(OR(W973="NS",$W$618="NS"),0,IF(AND(W973="NA",$W$618="NA"),0,IF(W973&lt;=$W$618,0,1)))</f>
        <v>0</v>
      </c>
      <c r="AV973">
        <f>IF(OR(AA973="NS",$AA$618="NS"),0,IF(AND(AA973="NA",$AA$618="NA"),0,IF(AA973&lt;=$AA$618,0,1)))</f>
        <v>0</v>
      </c>
      <c r="AW973" s="537" t="s">
        <v>5203</v>
      </c>
      <c r="AX973" s="1">
        <f>IF(OR(O973="NS",$P$282="NS"),0,IF(AND(O973="NA",$P$282="NA"),0,IF(O973&gt;=$P$282,0,1)))</f>
        <v>0</v>
      </c>
    </row>
    <row r="974" spans="1:50" ht="15" customHeight="1">
      <c r="A974" s="25"/>
      <c r="B974" s="52"/>
      <c r="C974" s="55" t="s">
        <v>5014</v>
      </c>
      <c r="D974" s="817" t="s">
        <v>5095</v>
      </c>
      <c r="E974" s="757"/>
      <c r="F974" s="757"/>
      <c r="G974" s="757"/>
      <c r="H974" s="757"/>
      <c r="I974" s="757"/>
      <c r="J974" s="757"/>
      <c r="K974" s="757"/>
      <c r="L974" s="757"/>
      <c r="M974" s="757"/>
      <c r="N974" s="758"/>
      <c r="O974" s="839"/>
      <c r="P974" s="840"/>
      <c r="Q974" s="840"/>
      <c r="R974" s="841"/>
      <c r="S974" s="839"/>
      <c r="T974" s="840"/>
      <c r="U974" s="840"/>
      <c r="V974" s="841"/>
      <c r="W974" s="839"/>
      <c r="X974" s="840"/>
      <c r="Y974" s="840"/>
      <c r="Z974" s="841"/>
      <c r="AA974" s="839"/>
      <c r="AB974" s="840"/>
      <c r="AC974" s="840"/>
      <c r="AD974" s="841"/>
      <c r="AF974"/>
      <c r="AG974">
        <f>IF(OR(T282=0,T282="NS",T282="NA",$O$618=0,$O$618="NS",$O$618="NA"),IF(COUNTA(O974:AD974)=0,0,1),0)</f>
        <v>0</v>
      </c>
      <c r="AH974">
        <f>IF(AND(T282&gt;0,T282&lt;&gt;"NS",T282&lt;&gt;"NA",$O$618&gt;0,$O$618&lt;&gt;"NS",$O$618&lt;&gt;"NA"),1,0)</f>
        <v>0</v>
      </c>
      <c r="AI974">
        <f>IF(OR(T282=0,T282="NS",T282="NA",$O$618=0,$O$618="NS",$O$618="NA"),4,0)</f>
        <v>4</v>
      </c>
      <c r="AJ974">
        <f t="shared" ref="AJ974:AJ984" si="322">O974</f>
        <v>0</v>
      </c>
      <c r="AK974">
        <f t="shared" ref="AK974:AK984" si="323">COUNTIF(S974:AD974,"NS")</f>
        <v>0</v>
      </c>
      <c r="AL974">
        <f t="shared" si="320"/>
        <v>0</v>
      </c>
      <c r="AM974">
        <f t="shared" si="321"/>
        <v>0</v>
      </c>
      <c r="AN974" s="31"/>
      <c r="AO974" s="31"/>
      <c r="AP974" s="31"/>
      <c r="AQ974" s="515">
        <f>SUM(AN973:AQ973)</f>
        <v>0</v>
      </c>
      <c r="AR974" s="523">
        <v>2</v>
      </c>
      <c r="AS974">
        <f t="shared" ref="AS974:AS983" si="324">IF(OR(O974="NS",$O$618="NS"),0,IF(AND(O974="NA",$O$618="NA"),0,IF(O974&lt;=$O$618,0,1)))</f>
        <v>0</v>
      </c>
      <c r="AT974">
        <f t="shared" ref="AT974:AT983" si="325">IF(OR(S974="NS",$S$618="NS"),0,IF(AND(S974="NA",$S$618="NA"),0,IF(S974&lt;=$S$618,0,1)))</f>
        <v>0</v>
      </c>
      <c r="AU974">
        <f t="shared" ref="AU974:AU983" si="326">IF(OR(W974="NS",$W$618="NS"),0,IF(AND(W974="NA",$W$618="NA"),0,IF(W974&lt;=$W$618,0,1)))</f>
        <v>0</v>
      </c>
      <c r="AV974">
        <f t="shared" ref="AV974:AV983" si="327">IF(OR(AA974="NS",$AA$618="NS"),0,IF(AND(AA974="NA",$AA$618="NA"),0,IF(AA974&lt;=$AA$618,0,1)))</f>
        <v>0</v>
      </c>
      <c r="AW974" s="538" t="s">
        <v>5204</v>
      </c>
      <c r="AX974" s="1">
        <f>IF(OR(O974="NS",$T$282="NS"),0,IF(AND(O974="NA",$T$282="NA"),0,IF(O974&gt;=$T$282,0,1)))</f>
        <v>0</v>
      </c>
    </row>
    <row r="975" spans="1:50" ht="15" customHeight="1">
      <c r="A975" s="25"/>
      <c r="B975" s="52"/>
      <c r="C975" s="55" t="s">
        <v>5016</v>
      </c>
      <c r="D975" s="817" t="s">
        <v>5096</v>
      </c>
      <c r="E975" s="757"/>
      <c r="F975" s="757"/>
      <c r="G975" s="757"/>
      <c r="H975" s="757"/>
      <c r="I975" s="757"/>
      <c r="J975" s="757"/>
      <c r="K975" s="757"/>
      <c r="L975" s="757"/>
      <c r="M975" s="757"/>
      <c r="N975" s="758"/>
      <c r="O975" s="839"/>
      <c r="P975" s="840"/>
      <c r="Q975" s="840"/>
      <c r="R975" s="841"/>
      <c r="S975" s="839"/>
      <c r="T975" s="840"/>
      <c r="U975" s="840"/>
      <c r="V975" s="841"/>
      <c r="W975" s="839"/>
      <c r="X975" s="840"/>
      <c r="Y975" s="840"/>
      <c r="Z975" s="841"/>
      <c r="AA975" s="839"/>
      <c r="AB975" s="840"/>
      <c r="AC975" s="840"/>
      <c r="AD975" s="841"/>
      <c r="AF975"/>
      <c r="AG975">
        <f>IF(OR(X282=0,X282="NS",X282="NA",$O$618=0,$O$618="NS",$O$618="NA"),IF(COUNTA(O975:AD975)=0,0,1),0)</f>
        <v>0</v>
      </c>
      <c r="AH975">
        <f>IF(AND(X282&gt;0,X282&lt;&gt;"NS",X282&lt;&gt;"NA",$O$618&gt;0,$O$618&lt;&gt;"NS",$O$618&lt;&gt;"NA"),1,0)</f>
        <v>0</v>
      </c>
      <c r="AI975">
        <f>IF(OR(X282=0,X282="NS",X282="NA",$O$618=0,$O$618="NS",$O$618="NA"),4,0)</f>
        <v>4</v>
      </c>
      <c r="AJ975">
        <f t="shared" si="322"/>
        <v>0</v>
      </c>
      <c r="AK975">
        <f t="shared" si="323"/>
        <v>0</v>
      </c>
      <c r="AL975">
        <f t="shared" si="320"/>
        <v>0</v>
      </c>
      <c r="AM975">
        <f t="shared" si="321"/>
        <v>0</v>
      </c>
      <c r="AR975" s="522">
        <v>3</v>
      </c>
      <c r="AS975">
        <f t="shared" si="324"/>
        <v>0</v>
      </c>
      <c r="AT975">
        <f t="shared" si="325"/>
        <v>0</v>
      </c>
      <c r="AU975">
        <f t="shared" si="326"/>
        <v>0</v>
      </c>
      <c r="AV975">
        <f t="shared" si="327"/>
        <v>0</v>
      </c>
      <c r="AW975" s="537" t="s">
        <v>5205</v>
      </c>
      <c r="AX975" s="1">
        <f>IF(OR(O975="NS",$X$282="NS"),0,IF(AND(O975="NA",$X$282="NA"),0,IF(O975&gt;=$X$282,0,1)))</f>
        <v>0</v>
      </c>
    </row>
    <row r="976" spans="1:50" ht="15" customHeight="1">
      <c r="A976" s="25"/>
      <c r="B976" s="52"/>
      <c r="C976" s="55" t="s">
        <v>5018</v>
      </c>
      <c r="D976" s="817" t="s">
        <v>5097</v>
      </c>
      <c r="E976" s="757"/>
      <c r="F976" s="757"/>
      <c r="G976" s="757"/>
      <c r="H976" s="757"/>
      <c r="I976" s="757"/>
      <c r="J976" s="757"/>
      <c r="K976" s="757"/>
      <c r="L976" s="757"/>
      <c r="M976" s="757"/>
      <c r="N976" s="758"/>
      <c r="O976" s="839"/>
      <c r="P976" s="840"/>
      <c r="Q976" s="840"/>
      <c r="R976" s="841"/>
      <c r="S976" s="839"/>
      <c r="T976" s="840"/>
      <c r="U976" s="840"/>
      <c r="V976" s="841"/>
      <c r="W976" s="839"/>
      <c r="X976" s="840"/>
      <c r="Y976" s="840"/>
      <c r="Z976" s="841"/>
      <c r="AA976" s="839"/>
      <c r="AB976" s="840"/>
      <c r="AC976" s="840"/>
      <c r="AD976" s="841"/>
      <c r="AF976"/>
      <c r="AG976">
        <f>IF(OR(AB282=0,AB282="NS",AB282="NA",$O$618=0,$O$618="NS",$O$618="NA"),IF(COUNTA(O976:AD976)=0,0,1),0)</f>
        <v>0</v>
      </c>
      <c r="AH976">
        <f>IF(AND(AB282&gt;0,AB282&lt;&gt;"NS",AB282&lt;&gt;"NA",$O$618&gt;0,$O$618&lt;&gt;"NS",$O$618&lt;&gt;"NA"),1,0)</f>
        <v>0</v>
      </c>
      <c r="AI976">
        <f>IF(OR(AB282=0,AB282="NS",AB282="NA",$O$618=0,$O$618="NS",$O$618="NA"),4,0)</f>
        <v>4</v>
      </c>
      <c r="AJ976">
        <f t="shared" si="322"/>
        <v>0</v>
      </c>
      <c r="AK976">
        <f t="shared" si="323"/>
        <v>0</v>
      </c>
      <c r="AL976">
        <f t="shared" si="320"/>
        <v>0</v>
      </c>
      <c r="AM976">
        <f t="shared" si="321"/>
        <v>0</v>
      </c>
      <c r="AR976" s="523">
        <v>4</v>
      </c>
      <c r="AS976">
        <f t="shared" si="324"/>
        <v>0</v>
      </c>
      <c r="AT976">
        <f t="shared" si="325"/>
        <v>0</v>
      </c>
      <c r="AU976">
        <f t="shared" si="326"/>
        <v>0</v>
      </c>
      <c r="AV976">
        <f t="shared" si="327"/>
        <v>0</v>
      </c>
      <c r="AW976" s="538" t="s">
        <v>5206</v>
      </c>
      <c r="AX976" s="1">
        <f>IF(OR(O976="NS",$AB$282="NS"),0,IF(AND(O976="NA",$AB$282="NA"),0,IF(O976&gt;=$AB$282,0,1)))</f>
        <v>0</v>
      </c>
    </row>
    <row r="977" spans="1:50" ht="15" customHeight="1">
      <c r="A977" s="25"/>
      <c r="B977" s="52"/>
      <c r="C977" s="55" t="s">
        <v>5020</v>
      </c>
      <c r="D977" s="817" t="s">
        <v>5098</v>
      </c>
      <c r="E977" s="757"/>
      <c r="F977" s="757"/>
      <c r="G977" s="757"/>
      <c r="H977" s="757"/>
      <c r="I977" s="757"/>
      <c r="J977" s="757"/>
      <c r="K977" s="757"/>
      <c r="L977" s="757"/>
      <c r="M977" s="757"/>
      <c r="N977" s="758"/>
      <c r="O977" s="839"/>
      <c r="P977" s="840"/>
      <c r="Q977" s="840"/>
      <c r="R977" s="841"/>
      <c r="S977" s="839"/>
      <c r="T977" s="840"/>
      <c r="U977" s="840"/>
      <c r="V977" s="841"/>
      <c r="W977" s="839"/>
      <c r="X977" s="840"/>
      <c r="Y977" s="840"/>
      <c r="Z977" s="841"/>
      <c r="AA977" s="839"/>
      <c r="AB977" s="840"/>
      <c r="AC977" s="840"/>
      <c r="AD977" s="841"/>
      <c r="AF977"/>
      <c r="AG977">
        <f>IF(OR(P351=0,P351="NS",P351="NA",$O$618=0,$O$618="NS",$O$618="NA"),IF(COUNTA(O977:AD977)=0,0,1),0)</f>
        <v>0</v>
      </c>
      <c r="AH977">
        <f>IF(AND(P351&gt;0,P351&lt;&gt;"NS",P351&lt;&gt;"NA",$O$618&gt;0,$O$618&lt;&gt;"NS",$O$618&lt;&gt;"NA"),1,0)</f>
        <v>0</v>
      </c>
      <c r="AI977">
        <f>IF(OR(P351=0,P351="NS",P351="NA",$O$618=0,$O$618="NS",$O$618="NA"),4,0)</f>
        <v>4</v>
      </c>
      <c r="AJ977">
        <f t="shared" si="322"/>
        <v>0</v>
      </c>
      <c r="AK977">
        <f t="shared" si="323"/>
        <v>0</v>
      </c>
      <c r="AL977">
        <f t="shared" si="320"/>
        <v>0</v>
      </c>
      <c r="AM977">
        <f t="shared" si="321"/>
        <v>0</v>
      </c>
      <c r="AR977" s="522">
        <v>5</v>
      </c>
      <c r="AS977">
        <f t="shared" si="324"/>
        <v>0</v>
      </c>
      <c r="AT977">
        <f t="shared" si="325"/>
        <v>0</v>
      </c>
      <c r="AU977">
        <f t="shared" si="326"/>
        <v>0</v>
      </c>
      <c r="AV977">
        <f t="shared" si="327"/>
        <v>0</v>
      </c>
      <c r="AW977" s="537" t="s">
        <v>5207</v>
      </c>
      <c r="AX977" s="1">
        <f>IF(OR(O977="NS",$P$351="NS"),0,IF(AND(O977="NA",$P$351="NA"),0,IF(O977&gt;=$P$351,0,1)))</f>
        <v>0</v>
      </c>
    </row>
    <row r="978" spans="1:50" ht="15" customHeight="1">
      <c r="A978" s="25"/>
      <c r="B978" s="52"/>
      <c r="C978" s="55" t="s">
        <v>5022</v>
      </c>
      <c r="D978" s="817" t="s">
        <v>5099</v>
      </c>
      <c r="E978" s="757"/>
      <c r="F978" s="757"/>
      <c r="G978" s="757"/>
      <c r="H978" s="757"/>
      <c r="I978" s="757"/>
      <c r="J978" s="757"/>
      <c r="K978" s="757"/>
      <c r="L978" s="757"/>
      <c r="M978" s="757"/>
      <c r="N978" s="758"/>
      <c r="O978" s="839"/>
      <c r="P978" s="840"/>
      <c r="Q978" s="840"/>
      <c r="R978" s="841"/>
      <c r="S978" s="839"/>
      <c r="T978" s="840"/>
      <c r="U978" s="840"/>
      <c r="V978" s="841"/>
      <c r="W978" s="839"/>
      <c r="X978" s="840"/>
      <c r="Y978" s="840"/>
      <c r="Z978" s="841"/>
      <c r="AA978" s="839"/>
      <c r="AB978" s="840"/>
      <c r="AC978" s="840"/>
      <c r="AD978" s="841"/>
      <c r="AF978"/>
      <c r="AG978">
        <f>IF(OR(T351=0,T351="NS",T351="NA",$O$618=0,$O$618="NS",$O$618="NA"),IF(COUNTA(O978:AD978)=0,0,1),0)</f>
        <v>0</v>
      </c>
      <c r="AH978">
        <f>IF(AND(T351&gt;0,T351&lt;&gt;"NS",T351&lt;&gt;"NA",$O$618&gt;0,$O$618&lt;&gt;"NS",$O$618&lt;&gt;"NA"),1,0)</f>
        <v>0</v>
      </c>
      <c r="AI978">
        <f>IF(OR(T351=0,T351="NS",T351="NA",$O$618=0,$O$618="NS",$O$618="NA"),4,0)</f>
        <v>4</v>
      </c>
      <c r="AJ978">
        <f t="shared" si="322"/>
        <v>0</v>
      </c>
      <c r="AK978">
        <f t="shared" si="323"/>
        <v>0</v>
      </c>
      <c r="AL978">
        <f t="shared" si="320"/>
        <v>0</v>
      </c>
      <c r="AM978">
        <f t="shared" si="321"/>
        <v>0</v>
      </c>
      <c r="AR978" s="523">
        <v>6</v>
      </c>
      <c r="AS978">
        <f t="shared" si="324"/>
        <v>0</v>
      </c>
      <c r="AT978">
        <f t="shared" si="325"/>
        <v>0</v>
      </c>
      <c r="AU978">
        <f t="shared" si="326"/>
        <v>0</v>
      </c>
      <c r="AV978">
        <f t="shared" si="327"/>
        <v>0</v>
      </c>
      <c r="AW978" s="538" t="s">
        <v>5208</v>
      </c>
      <c r="AX978" s="1">
        <f>IF(OR(O978="NS",$T$351="NS"),0,IF(AND(O978="NA",$T$351="NA"),0,IF(O978&gt;=$T$351,0,1)))</f>
        <v>0</v>
      </c>
    </row>
    <row r="979" spans="1:50" ht="15" customHeight="1">
      <c r="A979" s="25"/>
      <c r="B979" s="52"/>
      <c r="C979" s="55" t="s">
        <v>5024</v>
      </c>
      <c r="D979" s="817" t="s">
        <v>5100</v>
      </c>
      <c r="E979" s="757"/>
      <c r="F979" s="757"/>
      <c r="G979" s="757"/>
      <c r="H979" s="757"/>
      <c r="I979" s="757"/>
      <c r="J979" s="757"/>
      <c r="K979" s="757"/>
      <c r="L979" s="757"/>
      <c r="M979" s="757"/>
      <c r="N979" s="758"/>
      <c r="O979" s="839"/>
      <c r="P979" s="840"/>
      <c r="Q979" s="840"/>
      <c r="R979" s="841"/>
      <c r="S979" s="839"/>
      <c r="T979" s="840"/>
      <c r="U979" s="840"/>
      <c r="V979" s="841"/>
      <c r="W979" s="839"/>
      <c r="X979" s="840"/>
      <c r="Y979" s="840"/>
      <c r="Z979" s="841"/>
      <c r="AA979" s="839"/>
      <c r="AB979" s="840"/>
      <c r="AC979" s="840"/>
      <c r="AD979" s="841"/>
      <c r="AF979"/>
      <c r="AG979">
        <f>IF(OR(X351=0,X351="NS",X351="NA",$O$618=0,$O$618="NS",$O$618="NA"),IF(COUNTA(O979:AD979)=0,0,1),0)</f>
        <v>0</v>
      </c>
      <c r="AH979">
        <f>IF(AND(X351&gt;0,X351&lt;&gt;"NS",X351&lt;&gt;"NA",$O$618&gt;0,$O$618&lt;&gt;"NS",$O$618&lt;&gt;"NA"),1,0)</f>
        <v>0</v>
      </c>
      <c r="AI979">
        <f>IF(OR(X351=0,X351="NS",X351="NA",$O$618=0,$O$618="NS",$O$618="NA"),4,0)</f>
        <v>4</v>
      </c>
      <c r="AJ979">
        <f t="shared" si="322"/>
        <v>0</v>
      </c>
      <c r="AK979">
        <f t="shared" si="323"/>
        <v>0</v>
      </c>
      <c r="AL979">
        <f t="shared" si="320"/>
        <v>0</v>
      </c>
      <c r="AM979">
        <f t="shared" si="321"/>
        <v>0</v>
      </c>
      <c r="AR979" s="522">
        <v>7</v>
      </c>
      <c r="AS979">
        <f t="shared" si="324"/>
        <v>0</v>
      </c>
      <c r="AT979">
        <f t="shared" si="325"/>
        <v>0</v>
      </c>
      <c r="AU979">
        <f t="shared" si="326"/>
        <v>0</v>
      </c>
      <c r="AV979">
        <f t="shared" si="327"/>
        <v>0</v>
      </c>
      <c r="AW979" s="537" t="s">
        <v>5209</v>
      </c>
      <c r="AX979" s="1">
        <f>IF(OR(O979="NS",$X$351="NS"),0,IF(AND(O979="NA",$X$351="NA"),0,IF(O979&gt;=$X$351,0,1)))</f>
        <v>0</v>
      </c>
    </row>
    <row r="980" spans="1:50" ht="15" customHeight="1">
      <c r="A980" s="25"/>
      <c r="B980" s="52"/>
      <c r="C980" s="55" t="s">
        <v>5026</v>
      </c>
      <c r="D980" s="817" t="s">
        <v>5101</v>
      </c>
      <c r="E980" s="757"/>
      <c r="F980" s="757"/>
      <c r="G980" s="757"/>
      <c r="H980" s="757"/>
      <c r="I980" s="757"/>
      <c r="J980" s="757"/>
      <c r="K980" s="757"/>
      <c r="L980" s="757"/>
      <c r="M980" s="757"/>
      <c r="N980" s="758"/>
      <c r="O980" s="839"/>
      <c r="P980" s="840"/>
      <c r="Q980" s="840"/>
      <c r="R980" s="841"/>
      <c r="S980" s="839"/>
      <c r="T980" s="840"/>
      <c r="U980" s="840"/>
      <c r="V980" s="841"/>
      <c r="W980" s="839"/>
      <c r="X980" s="840"/>
      <c r="Y980" s="840"/>
      <c r="Z980" s="841"/>
      <c r="AA980" s="839"/>
      <c r="AB980" s="840"/>
      <c r="AC980" s="840"/>
      <c r="AD980" s="841"/>
      <c r="AF980"/>
      <c r="AG980">
        <f>IF(OR(AB351=0,AB351="NS",AB351="NA",$O$618=0,$O$618="NS",$O$618="NA"),IF(COUNTA(O980:AD980)=0,0,1),0)</f>
        <v>0</v>
      </c>
      <c r="AH980">
        <f>IF(AND(AB351&gt;0,AB351&lt;&gt;"NS",AB351&lt;&gt;"NA",$O$618&gt;0,$O$618&lt;&gt;"NS",$O$618&lt;&gt;"NA"),1,0)</f>
        <v>0</v>
      </c>
      <c r="AI980">
        <f>IF(OR(AB351=0,AB351="NS",AB351="NA",$O$618=0,$O$618="NS",$O$618="NA"),4,0)</f>
        <v>4</v>
      </c>
      <c r="AJ980">
        <f t="shared" si="322"/>
        <v>0</v>
      </c>
      <c r="AK980">
        <f t="shared" si="323"/>
        <v>0</v>
      </c>
      <c r="AL980">
        <f t="shared" si="320"/>
        <v>0</v>
      </c>
      <c r="AM980">
        <f t="shared" si="321"/>
        <v>0</v>
      </c>
      <c r="AR980" s="523">
        <v>8</v>
      </c>
      <c r="AS980">
        <f t="shared" si="324"/>
        <v>0</v>
      </c>
      <c r="AT980">
        <f t="shared" si="325"/>
        <v>0</v>
      </c>
      <c r="AU980">
        <f t="shared" si="326"/>
        <v>0</v>
      </c>
      <c r="AV980">
        <f t="shared" si="327"/>
        <v>0</v>
      </c>
      <c r="AW980" s="538" t="s">
        <v>5210</v>
      </c>
      <c r="AX980" s="1">
        <f>IF(OR(O980="NS",$AB$351="NS"),0,IF(AND(O980="NA",$AB$351="NA"),0,IF(O980&gt;=$AB$351,0,1)))</f>
        <v>0</v>
      </c>
    </row>
    <row r="981" spans="1:50" ht="15" customHeight="1">
      <c r="A981" s="25"/>
      <c r="B981" s="52"/>
      <c r="C981" s="55" t="s">
        <v>5028</v>
      </c>
      <c r="D981" s="817" t="s">
        <v>5102</v>
      </c>
      <c r="E981" s="757"/>
      <c r="F981" s="757"/>
      <c r="G981" s="757"/>
      <c r="H981" s="757"/>
      <c r="I981" s="757"/>
      <c r="J981" s="757"/>
      <c r="K981" s="757"/>
      <c r="L981" s="757"/>
      <c r="M981" s="757"/>
      <c r="N981" s="758"/>
      <c r="O981" s="839"/>
      <c r="P981" s="840"/>
      <c r="Q981" s="840"/>
      <c r="R981" s="841"/>
      <c r="S981" s="839"/>
      <c r="T981" s="840"/>
      <c r="U981" s="840"/>
      <c r="V981" s="841"/>
      <c r="W981" s="839"/>
      <c r="X981" s="840"/>
      <c r="Y981" s="840"/>
      <c r="Z981" s="841"/>
      <c r="AA981" s="839"/>
      <c r="AB981" s="840"/>
      <c r="AC981" s="840"/>
      <c r="AD981" s="841"/>
      <c r="AF981"/>
      <c r="AG981">
        <f>IF(OR(P420=0,P420="NS",P420="NA",$O$618=0,$O$618="NS",$O$618="NA"),IF(COUNTA(O981:AD981)=0,0,1),0)</f>
        <v>0</v>
      </c>
      <c r="AH981">
        <f>IF(AND(P420&gt;0,P420&lt;&gt;"NS",P420&lt;&gt;"NA",$O$618&gt;0,$O$618&lt;&gt;"NS",$O$618&lt;&gt;"NA"),1,0)</f>
        <v>0</v>
      </c>
      <c r="AI981">
        <f>IF(OR(P420=0,P420="NS",P420="NA",$O$618=0,$O$618="NS",$O$618="NA"),4,0)</f>
        <v>4</v>
      </c>
      <c r="AJ981">
        <f t="shared" si="322"/>
        <v>0</v>
      </c>
      <c r="AK981">
        <f t="shared" si="323"/>
        <v>0</v>
      </c>
      <c r="AL981">
        <f t="shared" si="320"/>
        <v>0</v>
      </c>
      <c r="AM981">
        <f t="shared" si="321"/>
        <v>0</v>
      </c>
      <c r="AR981" s="522">
        <v>9</v>
      </c>
      <c r="AS981">
        <f t="shared" si="324"/>
        <v>0</v>
      </c>
      <c r="AT981">
        <f t="shared" si="325"/>
        <v>0</v>
      </c>
      <c r="AU981">
        <f t="shared" si="326"/>
        <v>0</v>
      </c>
      <c r="AV981">
        <f t="shared" si="327"/>
        <v>0</v>
      </c>
      <c r="AW981" s="537" t="s">
        <v>5211</v>
      </c>
      <c r="AX981" s="1">
        <f>IF(OR(O981="NS",$P$420="NS"),0,IF(AND(O981="NA",$P$420="NA"),0,IF(O981&gt;=$P$420,0,1)))</f>
        <v>0</v>
      </c>
    </row>
    <row r="982" spans="1:50" ht="15" customHeight="1">
      <c r="A982" s="25"/>
      <c r="B982" s="52"/>
      <c r="C982" s="55" t="s">
        <v>5029</v>
      </c>
      <c r="D982" s="817" t="s">
        <v>5103</v>
      </c>
      <c r="E982" s="757"/>
      <c r="F982" s="757"/>
      <c r="G982" s="757"/>
      <c r="H982" s="757"/>
      <c r="I982" s="757"/>
      <c r="J982" s="757"/>
      <c r="K982" s="757"/>
      <c r="L982" s="757"/>
      <c r="M982" s="757"/>
      <c r="N982" s="758"/>
      <c r="O982" s="839"/>
      <c r="P982" s="840"/>
      <c r="Q982" s="840"/>
      <c r="R982" s="841"/>
      <c r="S982" s="839"/>
      <c r="T982" s="840"/>
      <c r="U982" s="840"/>
      <c r="V982" s="841"/>
      <c r="W982" s="839"/>
      <c r="X982" s="840"/>
      <c r="Y982" s="840"/>
      <c r="Z982" s="841"/>
      <c r="AA982" s="839"/>
      <c r="AB982" s="840"/>
      <c r="AC982" s="840"/>
      <c r="AD982" s="841"/>
      <c r="AF982"/>
      <c r="AG982">
        <f>IF(OR(T420=0,T420="NS",T420="NA",$O$618=0,$O$618="NS",$O$618="NA"),IF(COUNTA(O982:AD982)=0,0,1),0)</f>
        <v>0</v>
      </c>
      <c r="AH982">
        <f>IF(AND(T420&gt;0,T420&lt;&gt;"NS",T420&lt;&gt;"NA",$O$618&gt;0,$O$618&lt;&gt;"NS",$O$618&lt;&gt;"NA"),1,0)</f>
        <v>0</v>
      </c>
      <c r="AI982">
        <f>IF(OR(T420=0,T420="NS",T420="NA",$O$618=0,$O$618="NS",$O$618="NA"),4,0)</f>
        <v>4</v>
      </c>
      <c r="AJ982">
        <f t="shared" si="322"/>
        <v>0</v>
      </c>
      <c r="AK982">
        <f t="shared" si="323"/>
        <v>0</v>
      </c>
      <c r="AL982">
        <f t="shared" si="320"/>
        <v>0</v>
      </c>
      <c r="AM982">
        <f t="shared" si="321"/>
        <v>0</v>
      </c>
      <c r="AR982" s="523">
        <v>10</v>
      </c>
      <c r="AS982">
        <f t="shared" si="324"/>
        <v>0</v>
      </c>
      <c r="AT982">
        <f t="shared" si="325"/>
        <v>0</v>
      </c>
      <c r="AU982">
        <f t="shared" si="326"/>
        <v>0</v>
      </c>
      <c r="AV982">
        <f t="shared" si="327"/>
        <v>0</v>
      </c>
      <c r="AW982" s="538" t="s">
        <v>5212</v>
      </c>
      <c r="AX982" s="1">
        <f>IF(OR(O982="NS",$T$420="NS"),0,IF(AND(O982="NA",$T$420="NA"),0,IF(O982&gt;=$T$420,0,1)))</f>
        <v>0</v>
      </c>
    </row>
    <row r="983" spans="1:50" ht="15" customHeight="1">
      <c r="A983" s="25"/>
      <c r="B983" s="52"/>
      <c r="C983" s="55" t="s">
        <v>5031</v>
      </c>
      <c r="D983" s="817" t="s">
        <v>5593</v>
      </c>
      <c r="E983" s="757"/>
      <c r="F983" s="757"/>
      <c r="G983" s="757"/>
      <c r="H983" s="757"/>
      <c r="I983" s="757"/>
      <c r="J983" s="757"/>
      <c r="K983" s="757"/>
      <c r="L983" s="757"/>
      <c r="M983" s="757"/>
      <c r="N983" s="758"/>
      <c r="O983" s="839"/>
      <c r="P983" s="840"/>
      <c r="Q983" s="840"/>
      <c r="R983" s="841"/>
      <c r="S983" s="839"/>
      <c r="T983" s="840"/>
      <c r="U983" s="840"/>
      <c r="V983" s="841"/>
      <c r="W983" s="839"/>
      <c r="X983" s="840"/>
      <c r="Y983" s="840"/>
      <c r="Z983" s="841"/>
      <c r="AA983" s="839"/>
      <c r="AB983" s="840"/>
      <c r="AC983" s="840"/>
      <c r="AD983" s="841"/>
      <c r="AF983"/>
      <c r="AG983">
        <f>IF(OR(X420=0,X420="NS",X420="NA",$O$618=0,$O$618="NS",$O$618="NA"),IF(COUNTA(O983:AD983)=0,0,1),0)</f>
        <v>0</v>
      </c>
      <c r="AH983">
        <f>IF(AND(X420&gt;0,X420&lt;&gt;"NS",X420&lt;&gt;"NA",$O$618&gt;0,$O$618&lt;&gt;"NS",$O$618&lt;&gt;"NA"),1,0)</f>
        <v>0</v>
      </c>
      <c r="AI983">
        <f>IF(OR(X420=0,X420="NS",X420="NA",$O$618=0,$O$618="NS",$O$618="NA"),4,0)</f>
        <v>4</v>
      </c>
      <c r="AJ983">
        <f t="shared" si="322"/>
        <v>0</v>
      </c>
      <c r="AK983">
        <f t="shared" si="323"/>
        <v>0</v>
      </c>
      <c r="AL983">
        <f t="shared" si="320"/>
        <v>0</v>
      </c>
      <c r="AM983">
        <f t="shared" si="321"/>
        <v>0</v>
      </c>
      <c r="AR983" s="522">
        <v>11</v>
      </c>
      <c r="AS983">
        <f t="shared" si="324"/>
        <v>0</v>
      </c>
      <c r="AT983">
        <f t="shared" si="325"/>
        <v>0</v>
      </c>
      <c r="AU983">
        <f t="shared" si="326"/>
        <v>0</v>
      </c>
      <c r="AV983">
        <f t="shared" si="327"/>
        <v>0</v>
      </c>
      <c r="AW983" s="537" t="s">
        <v>6494</v>
      </c>
      <c r="AX983" s="1">
        <f>IF(OR(O983="NS",$X$420="NS"),0,IF(AND(O983="NA",$X$420="NA"),0,IF(O983&gt;=$X$420,0,1)))</f>
        <v>0</v>
      </c>
    </row>
    <row r="984" spans="1:50" ht="15" customHeight="1">
      <c r="A984" s="25"/>
      <c r="B984" s="52"/>
      <c r="C984" s="55" t="s">
        <v>5032</v>
      </c>
      <c r="D984" s="817" t="s">
        <v>5106</v>
      </c>
      <c r="E984" s="757"/>
      <c r="F984" s="757"/>
      <c r="G984" s="757"/>
      <c r="H984" s="757"/>
      <c r="I984" s="757"/>
      <c r="J984" s="757"/>
      <c r="K984" s="757"/>
      <c r="L984" s="757"/>
      <c r="M984" s="757"/>
      <c r="N984" s="758"/>
      <c r="O984" s="839"/>
      <c r="P984" s="840"/>
      <c r="Q984" s="840"/>
      <c r="R984" s="841"/>
      <c r="S984" s="839"/>
      <c r="T984" s="840"/>
      <c r="U984" s="840"/>
      <c r="V984" s="841"/>
      <c r="W984" s="839"/>
      <c r="X984" s="840"/>
      <c r="Y984" s="840"/>
      <c r="Z984" s="841"/>
      <c r="AA984" s="839"/>
      <c r="AB984" s="840"/>
      <c r="AC984" s="840"/>
      <c r="AD984" s="841"/>
      <c r="AF984" s="27"/>
      <c r="AG984">
        <f>IF(OR(AB420=0,AB420="NS",AB420="NA",$O$618=0,$O$618="NS",$O$618="NA"),IF(COUNTA(O984:AD984)=0,0,1),0)</f>
        <v>0</v>
      </c>
      <c r="AH984">
        <f>IF(AND(AB420&gt;0,AB420&lt;&gt;"NS",AB420&lt;&gt;"NA",$O$618&gt;0,$O$618&lt;&gt;"NS",$O$618&lt;&gt;"NA"),1,0)</f>
        <v>0</v>
      </c>
      <c r="AI984">
        <f>IF(OR(AB420=0,AB420="NS",AB420="NA",$O$618=0,$O$618="NS",$O$618="NA"),4,0)</f>
        <v>4</v>
      </c>
      <c r="AJ984">
        <f t="shared" si="322"/>
        <v>0</v>
      </c>
      <c r="AK984">
        <f t="shared" si="323"/>
        <v>0</v>
      </c>
      <c r="AL984" s="634">
        <f>SUM(S984:AD984)</f>
        <v>0</v>
      </c>
      <c r="AM984">
        <f>IF(COUNTIF(O984:AD984,"NA")=4,0,IF(OR(AND(AJ984=0,AK984&gt;0),AND(AJ984="NS",AL984&gt;0), AND(AJ984="NS", AK984=0,AL984=0)), 1, IF(OR(AND(AJ984&gt;0,AK984&gt;1,AJ984&gt;AL984), AND(AJ984="NS",AK984=2), AND(AJ984="NS",AL984=0,AK984&gt;0),AJ984=AL984), 0, 1)))</f>
        <v>0</v>
      </c>
      <c r="AR984" s="523">
        <v>12</v>
      </c>
      <c r="AS984">
        <f>IF(OR(O984="NS",$O$618="NS"),0,IF(AND(O984="NA",$O$618="NA"),0,IF(O984&lt;=$O$618,0,1)))</f>
        <v>0</v>
      </c>
      <c r="AT984">
        <f>IF(OR(S984="NS",$S$618="NS"),0,IF(AND(S984="NA",$S$618="NA"),0,IF(S984&lt;=$S$618,0,1)))</f>
        <v>0</v>
      </c>
      <c r="AU984">
        <f>IF(OR(W984="NS",$W$618="NS"),0,IF(AND(W984="NA",$W$618="NA"),0,IF(W984&lt;=$W$618,0,1)))</f>
        <v>0</v>
      </c>
      <c r="AV984">
        <f>IF(OR(AA984="NS",$AA$618="NS"),0,IF(AND(AA984="NA",$AA$618="NA"),0,IF(AA984&lt;=$AA$618,0,1)))</f>
        <v>0</v>
      </c>
      <c r="AW984" s="538" t="s">
        <v>6402</v>
      </c>
      <c r="AX984" s="1">
        <f>IF(OR(O984="NS",$AB$420="NS"),0,IF(AND(O984="NA",$AB$420="NA"),0,IF(O984&gt;=$AB$420,0,1)))</f>
        <v>0</v>
      </c>
    </row>
    <row r="985" spans="1:50" ht="15" customHeight="1">
      <c r="A985" s="27"/>
      <c r="B985" s="27"/>
      <c r="C985" s="27"/>
      <c r="D985" s="27"/>
      <c r="E985" s="27"/>
      <c r="F985" s="27"/>
      <c r="G985" s="27"/>
      <c r="H985" s="27"/>
      <c r="I985" s="27"/>
      <c r="J985" s="27"/>
      <c r="K985" s="27"/>
      <c r="L985" s="27"/>
      <c r="M985" s="27"/>
      <c r="N985" s="65" t="s">
        <v>5270</v>
      </c>
      <c r="O985" s="865">
        <f>IF(AND(SUM(O973:O984)=0,COUNTIF(O973:O984,"NS")&gt;0),"NS",IF(AND(SUM(O973:O984)=0,COUNTIF(O973:O984,0)&gt;0),0,IF(AND(SUM(O973:O984)=0,COUNTIF(O973:O984,"NA")&gt;0),"NA",SUM(O973:O984))))</f>
        <v>0</v>
      </c>
      <c r="P985" s="866"/>
      <c r="Q985" s="866"/>
      <c r="R985" s="867"/>
      <c r="S985" s="865">
        <f>IF(AND(SUM(S973:S984)=0,COUNTIF(S973:S984,"NS")&gt;0),"NS",IF(AND(SUM(S973:S984)=0,COUNTIF(S973:S984,0)&gt;0),0,IF(AND(SUM(S973:S984)=0,COUNTIF(S973:S984,"NA")&gt;0),"NA",SUM(S973:S984))))</f>
        <v>0</v>
      </c>
      <c r="T985" s="866"/>
      <c r="U985" s="866"/>
      <c r="V985" s="867"/>
      <c r="W985" s="865">
        <f>IF(AND(SUM(W973:W984)=0,COUNTIF(W973:W984,"NS")&gt;0),"NS",IF(AND(SUM(W973:W984)=0,COUNTIF(W973:W984,0)&gt;0),0,IF(AND(SUM(W973:W984)=0,COUNTIF(W973:W984,"NA")&gt;0),"NA",SUM(W973:W984))))</f>
        <v>0</v>
      </c>
      <c r="X985" s="866"/>
      <c r="Y985" s="866"/>
      <c r="Z985" s="867"/>
      <c r="AA985" s="865">
        <f>IF(AND(SUM(AA973:AA984)=0,COUNTIF(AA973:AA984,"NS")&gt;0),"NS",IF(AND(SUM(AA973:AA984)=0,COUNTIF(AA973:AA984,0)&gt;0),0,IF(AND(SUM(AA973:AA984)=0,COUNTIF(AA973:AA984,"NA")&gt;0),"NA",SUM(AA973:AA984))))</f>
        <v>0</v>
      </c>
      <c r="AB985" s="866"/>
      <c r="AC985" s="866"/>
      <c r="AD985" s="867"/>
      <c r="AE985" s="1"/>
      <c r="AF985" s="27"/>
      <c r="AG985" s="465">
        <f>SUM(AG973:AG984)</f>
        <v>0</v>
      </c>
      <c r="AH985" s="467">
        <f>SUM(AH973:AH984)</f>
        <v>0</v>
      </c>
      <c r="AI985" s="467">
        <f>SUM(AI973:AI984)</f>
        <v>48</v>
      </c>
      <c r="AM985" s="169">
        <f>SUM(AM973:AM984)</f>
        <v>0</v>
      </c>
      <c r="AV985" s="515">
        <f>SUM(AS973:AV984)</f>
        <v>0</v>
      </c>
      <c r="AX985" s="466">
        <f>SUM(AX973:AX984)</f>
        <v>0</v>
      </c>
    </row>
    <row r="986" spans="1:50" ht="15" customHeight="1">
      <c r="AE986" s="1"/>
      <c r="AJ986" t="s">
        <v>5248</v>
      </c>
      <c r="AK986" s="170">
        <f>SUM(AM985)</f>
        <v>0</v>
      </c>
    </row>
    <row r="987" spans="1:50" ht="24" customHeight="1">
      <c r="A987" s="25"/>
      <c r="B987" s="52"/>
      <c r="C987" s="848" t="s">
        <v>5219</v>
      </c>
      <c r="D987" s="708"/>
      <c r="E987" s="708"/>
      <c r="F987" s="708"/>
      <c r="G987" s="708"/>
      <c r="H987" s="708"/>
      <c r="I987" s="708"/>
      <c r="J987" s="708"/>
      <c r="K987" s="708"/>
      <c r="L987" s="708"/>
      <c r="M987" s="708"/>
      <c r="N987" s="708"/>
      <c r="O987" s="708"/>
      <c r="P987" s="708"/>
      <c r="Q987" s="708"/>
      <c r="R987" s="708"/>
      <c r="S987" s="708"/>
      <c r="T987" s="708"/>
      <c r="U987" s="708"/>
      <c r="V987" s="708"/>
      <c r="W987" s="708"/>
      <c r="X987" s="708"/>
      <c r="Y987" s="708"/>
      <c r="Z987" s="708"/>
      <c r="AA987" s="708"/>
      <c r="AB987" s="708"/>
      <c r="AC987" s="708"/>
      <c r="AD987" s="708"/>
      <c r="AG987" s="485" t="s">
        <v>5826</v>
      </c>
      <c r="AH987" s="486" t="s">
        <v>5827</v>
      </c>
      <c r="AI987" s="487" t="s">
        <v>5828</v>
      </c>
    </row>
    <row r="988" spans="1:50" ht="60" customHeight="1">
      <c r="A988" s="25"/>
      <c r="B988" s="52"/>
      <c r="C988" s="842"/>
      <c r="D988" s="759"/>
      <c r="E988" s="759"/>
      <c r="F988" s="759"/>
      <c r="G988" s="759"/>
      <c r="H988" s="759"/>
      <c r="I988" s="759"/>
      <c r="J988" s="759"/>
      <c r="K988" s="759"/>
      <c r="L988" s="759"/>
      <c r="M988" s="759"/>
      <c r="N988" s="759"/>
      <c r="O988" s="759"/>
      <c r="P988" s="759"/>
      <c r="Q988" s="759"/>
      <c r="R988" s="759"/>
      <c r="S988" s="759"/>
      <c r="T988" s="759"/>
      <c r="U988" s="759"/>
      <c r="V988" s="759"/>
      <c r="W988" s="759"/>
      <c r="X988" s="759"/>
      <c r="Y988" s="759"/>
      <c r="Z988" s="759"/>
      <c r="AA988" s="759"/>
      <c r="AB988" s="759"/>
      <c r="AC988" s="759"/>
      <c r="AD988" s="838"/>
      <c r="AG988" s="1">
        <v>3</v>
      </c>
      <c r="AH988" s="1">
        <f>IF(AV985&gt;0,1,0)</f>
        <v>0</v>
      </c>
      <c r="AI988" s="488" t="str">
        <f>IF(AH988&gt;0,AG988,"")</f>
        <v/>
      </c>
    </row>
    <row r="989" spans="1:50" ht="15" customHeight="1">
      <c r="A989" s="25"/>
      <c r="B989" s="1060" t="str">
        <f>IF(AF973=0,"","Favor de ingresar toda la información requerida en la pregunta")</f>
        <v/>
      </c>
      <c r="C989" s="1060"/>
      <c r="D989" s="1060"/>
      <c r="E989" s="1060"/>
      <c r="F989" s="1060"/>
      <c r="G989" s="1060"/>
      <c r="H989" s="1060"/>
      <c r="I989" s="1060"/>
      <c r="J989" s="1060"/>
      <c r="K989" s="1060"/>
      <c r="L989" s="1060"/>
      <c r="M989" s="1060"/>
      <c r="N989" s="1060"/>
      <c r="O989" s="1060"/>
      <c r="P989" s="1060"/>
      <c r="Q989" s="1060"/>
      <c r="R989" s="1060"/>
      <c r="S989" s="1060"/>
      <c r="T989" s="1060"/>
      <c r="U989" s="1060"/>
      <c r="V989" s="1060"/>
      <c r="W989" s="1060"/>
      <c r="X989" s="1060"/>
      <c r="Y989" s="1060"/>
      <c r="Z989" s="1060"/>
      <c r="AA989" s="1060"/>
      <c r="AB989" s="1060"/>
      <c r="AC989" s="1060"/>
      <c r="AD989" s="1060"/>
      <c r="AE989" s="1060"/>
      <c r="AG989" s="1">
        <v>4</v>
      </c>
      <c r="AH989" s="1">
        <f>IF(AX985&gt;0,1,0)</f>
        <v>0</v>
      </c>
      <c r="AI989" s="488" t="str">
        <f>IF(AH989&gt;0,AG989,"")</f>
        <v/>
      </c>
    </row>
    <row r="990" spans="1:50" ht="15" customHeight="1">
      <c r="A990" s="25"/>
      <c r="B990" s="888" t="str">
        <f>IF(SUM(COUNTIF(O973:AD984,"NS"))&lt;&gt;0,"Alerta: debido a que cuenta con registros NS, debe proporcionar una justificación en el area de comentarios al final de la pregunta","")</f>
        <v/>
      </c>
      <c r="C990" s="708"/>
      <c r="D990" s="708"/>
      <c r="E990" s="708"/>
      <c r="F990" s="708"/>
      <c r="G990" s="708"/>
      <c r="H990" s="708"/>
      <c r="I990" s="708"/>
      <c r="J990" s="708"/>
      <c r="K990" s="708"/>
      <c r="L990" s="708"/>
      <c r="M990" s="708"/>
      <c r="N990" s="708"/>
      <c r="O990" s="708"/>
      <c r="P990" s="708"/>
      <c r="Q990" s="708"/>
      <c r="R990" s="708"/>
      <c r="S990" s="708"/>
      <c r="T990" s="708"/>
      <c r="U990" s="708"/>
      <c r="V990" s="708"/>
      <c r="W990" s="708"/>
      <c r="X990" s="708"/>
      <c r="Y990" s="708"/>
      <c r="Z990" s="708"/>
      <c r="AA990" s="708"/>
      <c r="AB990" s="708"/>
      <c r="AC990" s="708"/>
      <c r="AD990" s="708"/>
      <c r="AE990" s="733"/>
      <c r="AI990" s="488"/>
    </row>
    <row r="991" spans="1:50" ht="15" customHeight="1">
      <c r="A991" s="25"/>
      <c r="B991" s="868" t="str">
        <f>IF(AK986&gt;0,"Favor de revisar la suma y consistencia de totales y/o subtotales por filas (numéricos y NS)","")</f>
        <v/>
      </c>
      <c r="C991" s="708"/>
      <c r="D991" s="708"/>
      <c r="E991" s="708"/>
      <c r="F991" s="708"/>
      <c r="G991" s="708"/>
      <c r="H991" s="708"/>
      <c r="I991" s="708"/>
      <c r="J991" s="708"/>
      <c r="K991" s="708"/>
      <c r="L991" s="708"/>
      <c r="M991" s="708"/>
      <c r="N991" s="708"/>
      <c r="O991" s="708"/>
      <c r="P991" s="708"/>
      <c r="Q991" s="708"/>
      <c r="R991" s="708"/>
      <c r="S991" s="708"/>
      <c r="T991" s="708"/>
      <c r="U991" s="708"/>
      <c r="V991" s="708"/>
      <c r="W991" s="708"/>
      <c r="X991" s="708"/>
      <c r="Y991" s="708"/>
      <c r="Z991" s="708"/>
      <c r="AA991" s="708"/>
      <c r="AB991" s="708"/>
      <c r="AC991" s="708"/>
      <c r="AD991" s="708"/>
      <c r="AE991" s="733"/>
      <c r="AG991" s="1083" t="str">
        <f>IF(OR($AH$988&gt;0,$AH$989&gt;0),_xlfn.CONCAT("Alerta: debe de proporcionar una justificación de acuerdo a lo establecido en la(s) instrucción(es): ",_xlfn.TEXTJOIN(",",TRUE,$AI$988:$AI$989)),"")</f>
        <v/>
      </c>
      <c r="AH991" s="1083"/>
      <c r="AI991" s="1083"/>
      <c r="AJ991" s="1083"/>
      <c r="AK991" s="1083"/>
      <c r="AL991" s="1083"/>
      <c r="AM991" s="1083"/>
      <c r="AN991" s="1083"/>
    </row>
    <row r="992" spans="1:50" ht="15" customHeight="1">
      <c r="A992" s="25"/>
      <c r="B992" s="868" t="str">
        <f>IF(AG985&gt;0,"Revise la información capturada, ya que tiene datos ingresados en celdas que están sombreadas","")</f>
        <v/>
      </c>
      <c r="C992" s="868"/>
      <c r="D992" s="868"/>
      <c r="E992" s="868"/>
      <c r="F992" s="868"/>
      <c r="G992" s="868"/>
      <c r="H992" s="868"/>
      <c r="I992" s="868"/>
      <c r="J992" s="868"/>
      <c r="K992" s="868"/>
      <c r="L992" s="868"/>
      <c r="M992" s="868"/>
      <c r="N992" s="868"/>
      <c r="O992" s="868"/>
      <c r="P992" s="868"/>
      <c r="Q992" s="868"/>
      <c r="R992" s="868"/>
      <c r="S992" s="868"/>
      <c r="T992" s="868"/>
      <c r="U992" s="868"/>
      <c r="V992" s="868"/>
      <c r="W992" s="868"/>
      <c r="X992" s="868"/>
      <c r="Y992" s="868"/>
      <c r="Z992" s="868"/>
      <c r="AA992" s="868"/>
      <c r="AB992" s="868"/>
      <c r="AC992" s="868"/>
      <c r="AD992" s="868"/>
      <c r="AE992" s="868"/>
    </row>
    <row r="993" spans="1:162" ht="15" customHeight="1">
      <c r="A993" s="25"/>
      <c r="B993" s="845" t="str">
        <f>IF(AQ974&gt;0,"Favor de revisar la instrucción 2, debido a que no se cumplen con los criterios mencionados","")</f>
        <v/>
      </c>
      <c r="C993" s="845"/>
      <c r="D993" s="845"/>
      <c r="E993" s="845"/>
      <c r="F993" s="845"/>
      <c r="G993" s="845"/>
      <c r="H993" s="845"/>
      <c r="I993" s="845"/>
      <c r="J993" s="845"/>
      <c r="K993" s="845"/>
      <c r="L993" s="845"/>
      <c r="M993" s="845"/>
      <c r="N993" s="845"/>
      <c r="O993" s="845"/>
      <c r="P993" s="845"/>
      <c r="Q993" s="845"/>
      <c r="R993" s="845"/>
      <c r="S993" s="845"/>
      <c r="T993" s="845"/>
      <c r="U993" s="845"/>
      <c r="V993" s="845"/>
      <c r="W993" s="845"/>
      <c r="X993" s="845"/>
      <c r="Y993" s="845"/>
      <c r="Z993" s="845"/>
      <c r="AA993" s="845"/>
      <c r="AB993" s="845"/>
      <c r="AC993" s="845"/>
      <c r="AD993" s="845"/>
      <c r="AE993" s="845"/>
    </row>
    <row r="994" spans="1:162" ht="15" customHeight="1">
      <c r="A994" s="25"/>
      <c r="B994" s="1009" t="str">
        <f>AG991</f>
        <v/>
      </c>
      <c r="C994" s="1009"/>
      <c r="D994" s="1009"/>
      <c r="E994" s="1009"/>
      <c r="F994" s="1009"/>
      <c r="G994" s="1009"/>
      <c r="H994" s="1009"/>
      <c r="I994" s="1009"/>
      <c r="J994" s="1009"/>
      <c r="K994" s="1009"/>
      <c r="L994" s="1009"/>
      <c r="M994" s="1009"/>
      <c r="N994" s="1009"/>
      <c r="O994" s="1009"/>
      <c r="P994" s="1009"/>
      <c r="Q994" s="1009"/>
      <c r="R994" s="1009"/>
      <c r="S994" s="1009"/>
      <c r="T994" s="1009"/>
      <c r="U994" s="1009"/>
      <c r="V994" s="1009"/>
      <c r="W994" s="1009"/>
      <c r="X994" s="1009"/>
      <c r="Y994" s="1009"/>
      <c r="Z994" s="1009"/>
      <c r="AA994" s="1009"/>
      <c r="AB994" s="1009"/>
      <c r="AC994" s="1009"/>
      <c r="AD994" s="1009"/>
      <c r="AE994" s="1009"/>
    </row>
    <row r="995" spans="1:162" ht="36" customHeight="1">
      <c r="A995" s="25" t="s">
        <v>6670</v>
      </c>
      <c r="B995" s="847" t="s">
        <v>6671</v>
      </c>
      <c r="C995" s="708"/>
      <c r="D995" s="708"/>
      <c r="E995" s="708"/>
      <c r="F995" s="708"/>
      <c r="G995" s="708"/>
      <c r="H995" s="708"/>
      <c r="I995" s="708"/>
      <c r="J995" s="708"/>
      <c r="K995" s="708"/>
      <c r="L995" s="708"/>
      <c r="M995" s="708"/>
      <c r="N995" s="708"/>
      <c r="O995" s="708"/>
      <c r="P995" s="708"/>
      <c r="Q995" s="708"/>
      <c r="R995" s="708"/>
      <c r="S995" s="708"/>
      <c r="T995" s="708"/>
      <c r="U995" s="708"/>
      <c r="V995" s="708"/>
      <c r="W995" s="708"/>
      <c r="X995" s="708"/>
      <c r="Y995" s="708"/>
      <c r="Z995" s="708"/>
      <c r="AA995" s="708"/>
      <c r="AB995" s="708"/>
      <c r="AC995" s="708"/>
      <c r="AD995" s="708"/>
    </row>
    <row r="996" spans="1:162" ht="24" customHeight="1">
      <c r="A996" s="25"/>
      <c r="B996" s="50"/>
      <c r="C996" s="848" t="s">
        <v>6497</v>
      </c>
      <c r="D996" s="708"/>
      <c r="E996" s="708"/>
      <c r="F996" s="708"/>
      <c r="G996" s="708"/>
      <c r="H996" s="708"/>
      <c r="I996" s="708"/>
      <c r="J996" s="708"/>
      <c r="K996" s="708"/>
      <c r="L996" s="708"/>
      <c r="M996" s="708"/>
      <c r="N996" s="708"/>
      <c r="O996" s="708"/>
      <c r="P996" s="708"/>
      <c r="Q996" s="708"/>
      <c r="R996" s="708"/>
      <c r="S996" s="708"/>
      <c r="T996" s="708"/>
      <c r="U996" s="708"/>
      <c r="V996" s="708"/>
      <c r="W996" s="708"/>
      <c r="X996" s="708"/>
      <c r="Y996" s="708"/>
      <c r="Z996" s="708"/>
      <c r="AA996" s="708"/>
      <c r="AB996" s="708"/>
      <c r="AC996" s="708"/>
      <c r="AD996" s="708"/>
    </row>
    <row r="997" spans="1:162" ht="24" customHeight="1">
      <c r="A997" s="25"/>
      <c r="B997" s="542"/>
      <c r="C997" s="848" t="s">
        <v>6672</v>
      </c>
      <c r="D997" s="708"/>
      <c r="E997" s="708"/>
      <c r="F997" s="708"/>
      <c r="G997" s="708"/>
      <c r="H997" s="708"/>
      <c r="I997" s="708"/>
      <c r="J997" s="708"/>
      <c r="K997" s="708"/>
      <c r="L997" s="708"/>
      <c r="M997" s="708"/>
      <c r="N997" s="708"/>
      <c r="O997" s="708"/>
      <c r="P997" s="708"/>
      <c r="Q997" s="708"/>
      <c r="R997" s="708"/>
      <c r="S997" s="708"/>
      <c r="T997" s="708"/>
      <c r="U997" s="708"/>
      <c r="V997" s="708"/>
      <c r="W997" s="708"/>
      <c r="X997" s="708"/>
      <c r="Y997" s="708"/>
      <c r="Z997" s="708"/>
      <c r="AA997" s="708"/>
      <c r="AB997" s="708"/>
      <c r="AC997" s="708"/>
      <c r="AD997" s="708"/>
    </row>
    <row r="998" spans="1:162" ht="24" customHeight="1">
      <c r="A998" s="25"/>
      <c r="B998" s="52"/>
      <c r="C998" s="998" t="s">
        <v>6673</v>
      </c>
      <c r="D998" s="708"/>
      <c r="E998" s="708"/>
      <c r="F998" s="708"/>
      <c r="G998" s="708"/>
      <c r="H998" s="708"/>
      <c r="I998" s="708"/>
      <c r="J998" s="708"/>
      <c r="K998" s="708"/>
      <c r="L998" s="708"/>
      <c r="M998" s="708"/>
      <c r="N998" s="708"/>
      <c r="O998" s="708"/>
      <c r="P998" s="708"/>
      <c r="Q998" s="708"/>
      <c r="R998" s="708"/>
      <c r="S998" s="708"/>
      <c r="T998" s="708"/>
      <c r="U998" s="708"/>
      <c r="V998" s="708"/>
      <c r="W998" s="708"/>
      <c r="X998" s="708"/>
      <c r="Y998" s="708"/>
      <c r="Z998" s="708"/>
      <c r="AA998" s="708"/>
      <c r="AB998" s="708"/>
      <c r="AC998" s="708"/>
      <c r="AD998" s="708"/>
    </row>
    <row r="999" spans="1:162" ht="24" customHeight="1">
      <c r="A999" s="25"/>
      <c r="B999" s="52"/>
      <c r="C999" s="848" t="s">
        <v>6674</v>
      </c>
      <c r="D999" s="708"/>
      <c r="E999" s="708"/>
      <c r="F999" s="708"/>
      <c r="G999" s="708"/>
      <c r="H999" s="708"/>
      <c r="I999" s="708"/>
      <c r="J999" s="708"/>
      <c r="K999" s="708"/>
      <c r="L999" s="708"/>
      <c r="M999" s="708"/>
      <c r="N999" s="708"/>
      <c r="O999" s="708"/>
      <c r="P999" s="708"/>
      <c r="Q999" s="708"/>
      <c r="R999" s="708"/>
      <c r="S999" s="708"/>
      <c r="T999" s="708"/>
      <c r="U999" s="708"/>
      <c r="V999" s="708"/>
      <c r="W999" s="708"/>
      <c r="X999" s="708"/>
      <c r="Y999" s="708"/>
      <c r="Z999" s="708"/>
      <c r="AA999" s="708"/>
      <c r="AB999" s="708"/>
      <c r="AC999" s="708"/>
      <c r="AD999" s="708"/>
    </row>
    <row r="1000" spans="1:162" ht="15" customHeight="1">
      <c r="A1000" s="25"/>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row>
    <row r="1001" spans="1:162" ht="24" customHeight="1">
      <c r="A1001" s="25"/>
      <c r="C1001" s="723" t="s">
        <v>6675</v>
      </c>
      <c r="D1001" s="757"/>
      <c r="E1001" s="757"/>
      <c r="F1001" s="757"/>
      <c r="G1001" s="757"/>
      <c r="H1001" s="757"/>
      <c r="I1001" s="757"/>
      <c r="J1001" s="757"/>
      <c r="K1001" s="757"/>
      <c r="L1001" s="757"/>
      <c r="M1001" s="757"/>
      <c r="N1001" s="757"/>
      <c r="O1001" s="757"/>
      <c r="P1001" s="757"/>
      <c r="Q1001" s="757"/>
      <c r="R1001" s="757"/>
      <c r="S1001" s="757"/>
      <c r="T1001" s="757"/>
      <c r="U1001" s="757"/>
      <c r="V1001" s="757"/>
      <c r="W1001" s="757"/>
      <c r="X1001" s="757"/>
      <c r="Y1001" s="757"/>
      <c r="Z1001" s="757"/>
      <c r="AA1001" s="757"/>
      <c r="AB1001" s="757"/>
      <c r="AC1001" s="757"/>
      <c r="AD1001" s="758"/>
    </row>
    <row r="1002" spans="1:162" ht="15" customHeight="1">
      <c r="A1002" s="25"/>
      <c r="C1002" s="864" t="s">
        <v>5235</v>
      </c>
      <c r="D1002" s="922" t="s">
        <v>5427</v>
      </c>
      <c r="E1002" s="922" t="s">
        <v>5428</v>
      </c>
      <c r="F1002" s="922" t="s">
        <v>5106</v>
      </c>
      <c r="G1002" s="756" t="s">
        <v>6501</v>
      </c>
      <c r="H1002" s="757"/>
      <c r="I1002" s="757"/>
      <c r="J1002" s="757"/>
      <c r="K1002" s="757"/>
      <c r="L1002" s="757"/>
      <c r="M1002" s="757"/>
      <c r="N1002" s="758"/>
      <c r="O1002" s="756" t="s">
        <v>6502</v>
      </c>
      <c r="P1002" s="757"/>
      <c r="Q1002" s="757"/>
      <c r="R1002" s="757"/>
      <c r="S1002" s="757"/>
      <c r="T1002" s="757"/>
      <c r="U1002" s="757"/>
      <c r="V1002" s="758"/>
      <c r="W1002" s="756" t="s">
        <v>5106</v>
      </c>
      <c r="X1002" s="757"/>
      <c r="Y1002" s="757"/>
      <c r="Z1002" s="757"/>
      <c r="AA1002" s="757"/>
      <c r="AB1002" s="757"/>
      <c r="AC1002" s="757"/>
      <c r="AD1002" s="758"/>
      <c r="AX1002" s="1105" t="s">
        <v>5450</v>
      </c>
      <c r="AY1002" s="757"/>
      <c r="AZ1002" s="757"/>
      <c r="BA1002" s="758"/>
      <c r="BB1002" s="1116" t="s">
        <v>5451</v>
      </c>
      <c r="BC1002" s="757"/>
      <c r="BD1002" s="757"/>
      <c r="BE1002" s="758"/>
      <c r="BF1002" s="1105" t="s">
        <v>5452</v>
      </c>
      <c r="BG1002" s="757"/>
      <c r="BH1002" s="757"/>
      <c r="BI1002" s="758"/>
      <c r="BJ1002" s="1105" t="s">
        <v>6473</v>
      </c>
      <c r="BK1002" s="757"/>
      <c r="BL1002" s="757"/>
      <c r="BM1002" s="758"/>
    </row>
    <row r="1003" spans="1:162" ht="72" customHeight="1">
      <c r="A1003" s="25"/>
      <c r="B1003" s="52"/>
      <c r="C1003" s="917"/>
      <c r="D1003" s="917"/>
      <c r="E1003" s="917"/>
      <c r="F1003" s="917"/>
      <c r="G1003" s="864" t="s">
        <v>5456</v>
      </c>
      <c r="H1003" s="758"/>
      <c r="I1003" s="922" t="s">
        <v>5427</v>
      </c>
      <c r="J1003" s="758"/>
      <c r="K1003" s="922" t="s">
        <v>5428</v>
      </c>
      <c r="L1003" s="758"/>
      <c r="M1003" s="922" t="s">
        <v>5106</v>
      </c>
      <c r="N1003" s="758"/>
      <c r="O1003" s="864" t="s">
        <v>5456</v>
      </c>
      <c r="P1003" s="758"/>
      <c r="Q1003" s="922" t="s">
        <v>5427</v>
      </c>
      <c r="R1003" s="758"/>
      <c r="S1003" s="922" t="s">
        <v>5428</v>
      </c>
      <c r="T1003" s="758"/>
      <c r="U1003" s="922" t="s">
        <v>5106</v>
      </c>
      <c r="V1003" s="758"/>
      <c r="W1003" s="864" t="s">
        <v>5456</v>
      </c>
      <c r="X1003" s="758"/>
      <c r="Y1003" s="922" t="s">
        <v>5427</v>
      </c>
      <c r="Z1003" s="758"/>
      <c r="AA1003" s="922" t="s">
        <v>5428</v>
      </c>
      <c r="AB1003" s="758"/>
      <c r="AC1003" s="922" t="s">
        <v>5106</v>
      </c>
      <c r="AD1003" s="758"/>
      <c r="AF1003" t="s">
        <v>5090</v>
      </c>
      <c r="AG1003" t="s">
        <v>6049</v>
      </c>
      <c r="AH1003" t="s">
        <v>5240</v>
      </c>
      <c r="AI1003" t="s">
        <v>5241</v>
      </c>
      <c r="AJ1003" t="s">
        <v>5242</v>
      </c>
      <c r="AK1003" t="s">
        <v>5243</v>
      </c>
      <c r="AL1003" t="s">
        <v>5244</v>
      </c>
      <c r="AM1003" t="s">
        <v>5245</v>
      </c>
      <c r="AN1003" t="s">
        <v>5246</v>
      </c>
      <c r="AO1003" t="s">
        <v>5247</v>
      </c>
      <c r="AP1003" t="s">
        <v>5457</v>
      </c>
      <c r="AQ1003" t="s">
        <v>5458</v>
      </c>
      <c r="AR1003" t="s">
        <v>5459</v>
      </c>
      <c r="AS1003" t="s">
        <v>5460</v>
      </c>
      <c r="AT1003" t="s">
        <v>5461</v>
      </c>
      <c r="AU1003" t="s">
        <v>5462</v>
      </c>
      <c r="AV1003" t="s">
        <v>5463</v>
      </c>
      <c r="AW1003" t="s">
        <v>5464</v>
      </c>
      <c r="AX1003" s="227" t="s">
        <v>5450</v>
      </c>
      <c r="AY1003" s="228" t="s">
        <v>5481</v>
      </c>
      <c r="AZ1003" s="229" t="s">
        <v>5482</v>
      </c>
      <c r="BA1003" s="230" t="s">
        <v>5483</v>
      </c>
      <c r="BB1003" s="227" t="s">
        <v>5450</v>
      </c>
      <c r="BC1003" s="228" t="s">
        <v>5481</v>
      </c>
      <c r="BD1003" s="229" t="s">
        <v>5482</v>
      </c>
      <c r="BE1003" s="230" t="s">
        <v>5483</v>
      </c>
      <c r="BF1003" s="227" t="s">
        <v>5450</v>
      </c>
      <c r="BG1003" s="228" t="s">
        <v>5481</v>
      </c>
      <c r="BH1003" s="229" t="s">
        <v>5482</v>
      </c>
      <c r="BI1003" s="230" t="s">
        <v>5483</v>
      </c>
      <c r="BJ1003" s="227" t="s">
        <v>5450</v>
      </c>
      <c r="BK1003" s="228" t="s">
        <v>5481</v>
      </c>
      <c r="BL1003" s="229" t="s">
        <v>5482</v>
      </c>
      <c r="BM1003" s="230" t="s">
        <v>5483</v>
      </c>
      <c r="BN1003" s="1114" t="s">
        <v>6676</v>
      </c>
      <c r="BO1003" s="1114"/>
      <c r="BP1003" s="1114"/>
      <c r="BQ1003" s="1114"/>
      <c r="ER1003" s="27"/>
      <c r="EU1003" s="27"/>
      <c r="EX1003" s="27"/>
      <c r="FA1003" s="27"/>
      <c r="FC1003" s="539"/>
      <c r="FD1003" s="539"/>
      <c r="FE1003" s="539"/>
      <c r="FF1003" s="539"/>
    </row>
    <row r="1004" spans="1:162" ht="15" customHeight="1">
      <c r="A1004" s="25"/>
      <c r="B1004" s="52"/>
      <c r="C1004" s="439"/>
      <c r="D1004" s="439"/>
      <c r="E1004" s="439"/>
      <c r="F1004" s="439"/>
      <c r="G1004" s="839"/>
      <c r="H1004" s="841"/>
      <c r="I1004" s="839"/>
      <c r="J1004" s="841"/>
      <c r="K1004" s="839"/>
      <c r="L1004" s="841"/>
      <c r="M1004" s="839"/>
      <c r="N1004" s="841"/>
      <c r="O1004" s="839"/>
      <c r="P1004" s="841"/>
      <c r="Q1004" s="839"/>
      <c r="R1004" s="841"/>
      <c r="S1004" s="839"/>
      <c r="T1004" s="841"/>
      <c r="U1004" s="839"/>
      <c r="V1004" s="841"/>
      <c r="W1004" s="839"/>
      <c r="X1004" s="841"/>
      <c r="Y1004" s="839"/>
      <c r="Z1004" s="841"/>
      <c r="AA1004" s="839"/>
      <c r="AB1004" s="841"/>
      <c r="AC1004" s="839"/>
      <c r="AD1004" s="841"/>
      <c r="AF1004" s="443">
        <f>IF(SUM(O977:R978)=0,0,IF(SUM(Y486,Y492)=0,IF(COUNTA(C1004:F1004,O1004:AD1004)=12,0,1),IF(COUNTA(C1004:AD1004)=16,0,1)))</f>
        <v>0</v>
      </c>
      <c r="AG1004" s="443">
        <f>IF(SUM(O977:R978)=0,IF(COUNTA(C1004:AD1004)=0,0,1),IF(SUM(Y486,Y492)=0,IF(COUNTA(G1004:N1004)=0,0,1),0))</f>
        <v>0</v>
      </c>
      <c r="AH1004">
        <f>C1004</f>
        <v>0</v>
      </c>
      <c r="AI1004">
        <f>COUNTIF(D1004:F1004,"NS")</f>
        <v>0</v>
      </c>
      <c r="AJ1004">
        <f>SUM(D1004:F1004)</f>
        <v>0</v>
      </c>
      <c r="AK1004">
        <f>IF(COUNTIF(C1004:F1004,"NA")=4,0,IF(OR(AND(AH1004=0,AI1004&gt;0),AND(AH1004="NS",AJ1004&gt;0), AND(AH1004="NS", AI1004=0,AJ1004=0)), 1, IF(OR(AND(AH1004&gt;0,AI1004&gt;1,AH1004&gt;AJ1004), AND(AH1004="NS",AI1004=2), AND(AH1004="NS",AJ1004=0,AI1004&gt;0),AH1004=AJ1004), 0, 1)))</f>
        <v>0</v>
      </c>
      <c r="AL1004" s="634">
        <f>G1004</f>
        <v>0</v>
      </c>
      <c r="AM1004">
        <f>COUNTIF(I1004:N1004,"NS")</f>
        <v>0</v>
      </c>
      <c r="AN1004" s="634">
        <f>SUM(I1004:N1004)</f>
        <v>0</v>
      </c>
      <c r="AO1004">
        <f>IF(COUNTIF(G1004:N1004,"NA")=4,0,IF(OR(AND(AL1004=0,AM1004&gt;0),AND(AL1004="NS",AN1004&gt;0), AND(AL1004="NS", AM1004=0,AN1004=0)), 1, IF(OR(AND(AL1004&gt;0,AM1004&gt;1,AL1004&gt;AN1004), AND(AL1004="NS",AM1004=2), AND(AL1004="NS",AN1004=0,AM1004&gt;0),AL1004=AN1004), 0, 1)))</f>
        <v>0</v>
      </c>
      <c r="AP1004">
        <f>O1004</f>
        <v>0</v>
      </c>
      <c r="AQ1004">
        <f>COUNTIF(Q1004:V1004,"NS")</f>
        <v>0</v>
      </c>
      <c r="AR1004">
        <f>SUM(Q1004:V1004)</f>
        <v>0</v>
      </c>
      <c r="AS1004">
        <f>IF(COUNTIF(O1004:V1004,"NA")=4,0,IF(OR(AND(AP1004=0,AQ1004&gt;0),AND(AP1004="NS",AR1004&gt;0), AND(AP1004="NS", AQ1004=0,AR1004=0)), 1, IF(OR(AND(AP1004&gt;0,AQ1004&gt;1,AP1004&gt;AR1004), AND(AP1004="NS",AQ1004=2), AND(AP1004="NS",AR1004=0,AQ1004&gt;0),AP1004=AR1004), 0, 1)))</f>
        <v>0</v>
      </c>
      <c r="AT1004" s="634">
        <f>W1004</f>
        <v>0</v>
      </c>
      <c r="AU1004">
        <f>COUNTIF(Y1004:AD1004,"NS")</f>
        <v>0</v>
      </c>
      <c r="AV1004" s="634">
        <f>SUM(Y1004:AD1004)</f>
        <v>0</v>
      </c>
      <c r="AW1004">
        <f>IF(COUNTIF(W1004:AD1004,"NA")=4,0,IF(OR(AND(AT1004=0,AU1004&gt;0),AND(AT1004="NS",AV1004&gt;0), AND(AT1004="NS", AU1004=0,AV1004=0)), 1, IF(OR(AND(AT1004&gt;0,AU1004&gt;1,AT1004&gt;AV1004), AND(AT1004="NS",AU1004=2), AND(AT1004="NS",AV1004=0,AU1004&gt;0),AT1004=AV1004), 0, 1)))</f>
        <v>0</v>
      </c>
      <c r="AX1004" s="231">
        <f>C1004</f>
        <v>0</v>
      </c>
      <c r="AY1004" s="232">
        <f>COUNTIF(G1004,"NS")+COUNTIF(O1004,"NS")+COUNTIF(W1004,"NS")</f>
        <v>0</v>
      </c>
      <c r="AZ1004" s="661">
        <f>SUM(G1004,O1004,W1004)</f>
        <v>0</v>
      </c>
      <c r="BA1004" s="234">
        <f>IF(OR(AND(AX1004=0, AY1004&gt;0),AND(AX1004="NS", AZ1004&gt;0), AND(AX1004="NS", AY1004=0, AZ1004=0)), 1, IF(OR(AND(AX1004&gt;0, AY1004&gt;1,AX1004&gt;AZ1004), AND(AX1004="NS", AY1004=2), AND(AX1004="NS", AZ1004=0, AY1004&gt;0), AX1004=AZ1004, AX1004=""), 0, 1))</f>
        <v>0</v>
      </c>
      <c r="BB1004" s="231">
        <f>D1004</f>
        <v>0</v>
      </c>
      <c r="BC1004" s="232">
        <f>COUNTIF(I1004,"NS")+COUNTIF(Q1004,"NS")+COUNTIF(Y1004,"NS")</f>
        <v>0</v>
      </c>
      <c r="BD1004" s="233">
        <f>SUM(I1004,Q1004,Y1004)</f>
        <v>0</v>
      </c>
      <c r="BE1004" s="234">
        <f>IF(OR(AND(BB1004=0, BC1004&gt;0),AND(BB1004="NS", BD1004&gt;0), AND(BB1004="NS", BC1004=0, BD1004=0)), 1, IF(OR(AND(BB1004&gt;0, BC1004&gt;1,BB1004&gt;BD1004), AND(BB1004="NS", BC1004=2), AND(BB1004="NS", BD1004=0, BC1004&gt;0), BB1004=BD1004, BB1004=""), 0, 1))</f>
        <v>0</v>
      </c>
      <c r="BF1004" s="231">
        <f>E1004</f>
        <v>0</v>
      </c>
      <c r="BG1004" s="232">
        <f>COUNTIF(K1004,"NS")+COUNTIF(S1004,"NS")+COUNTIF(AA1004,"NS")</f>
        <v>0</v>
      </c>
      <c r="BH1004" s="233">
        <f>SUM(K1004,S1004,AA1004)</f>
        <v>0</v>
      </c>
      <c r="BI1004" s="234">
        <f>IF(OR(AND(BF1004=0, BG1004&gt;0),AND(BF1004="NS", BH1004&gt;0), AND(BF1004="NS", BG1004=0, BH1004=0)), 1, IF(OR(AND(BF1004&gt;0, BG1004&gt;1,BF1004&gt;BH1004), AND(BF1004="NS", BG1004=2), AND(BF1004="NS", BH1004=0, BG1004&gt;0), BF1004=BH1004, BF1004=""), 0, 1))</f>
        <v>0</v>
      </c>
      <c r="BJ1004" s="231">
        <f>F1004</f>
        <v>0</v>
      </c>
      <c r="BK1004" s="232">
        <f>COUNTIF(M1004,"NS")+COUNTIF(U1004,"NS")+COUNTIF(AC1004,"NS")</f>
        <v>0</v>
      </c>
      <c r="BL1004" s="661">
        <f>SUM(M1004,U1004,AC1004)</f>
        <v>0</v>
      </c>
      <c r="BM1004" s="234">
        <f>IF(OR(AND(BJ1004=0, BK1004&gt;0),AND(BJ1004="NS", BL1004&gt;0), AND(BJ1004="NS", BK1004=0, BL1004=0)), 1, IF(OR(AND(BJ1004&gt;0, BK1004&gt;1,BJ1004&gt;BL1004), AND(BJ1004="NS", BK1004=2), AND(BJ1004="NS", BL1004=0, BK1004&gt;0), BJ1004=BL1004, BJ1004=""), 0, 1))</f>
        <v>0</v>
      </c>
      <c r="BN1004" s="510" t="s">
        <v>5450</v>
      </c>
      <c r="BO1004" s="532" t="s">
        <v>5451</v>
      </c>
      <c r="BP1004" s="533" t="s">
        <v>5452</v>
      </c>
      <c r="BQ1004" s="510" t="s">
        <v>6402</v>
      </c>
      <c r="FC1004"/>
      <c r="FD1004"/>
      <c r="FE1004"/>
      <c r="FF1004"/>
    </row>
    <row r="1005" spans="1:162" ht="15" customHeight="1">
      <c r="A1005" s="25"/>
      <c r="B1005" s="27"/>
      <c r="C1005" s="2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c r="AA1005" s="27"/>
      <c r="AB1005" s="27"/>
      <c r="AC1005" s="27"/>
      <c r="AD1005" s="27"/>
      <c r="AK1005" s="169">
        <f>SUM(AK1004:AK1004)</f>
        <v>0</v>
      </c>
      <c r="AO1005" s="169">
        <f>SUM(AO1004:AO1004)</f>
        <v>0</v>
      </c>
      <c r="AS1005" s="169">
        <f>SUM(AS1004:AS1004)</f>
        <v>0</v>
      </c>
      <c r="AW1005" s="169">
        <f>SUM(AW1004:AW1004)</f>
        <v>0</v>
      </c>
      <c r="BN1005">
        <f>IF(OR(C1004="NS",O977="NS",O978="NS"),0,IF(AND(C1004="NA",O977="NA",O978="NA"),0,IF(C1004&lt;=SUM(O977:R978),0,1)))</f>
        <v>0</v>
      </c>
      <c r="BO1005">
        <f>IF(OR(D1004="NS",S977="NS",S978="NS"),0,IF(AND(D1004="NA",S977="NA",S978="NA"),0,IF(D1004&lt;=SUM(S977:V978),0,1)))</f>
        <v>0</v>
      </c>
      <c r="BP1005">
        <f>IF(OR(E1004="NS",W977="NS",W978="NS"),0,IF(AND(E1004="NA",W977="NA",W978="NA"),0,IF(E1004&lt;=SUM(W977:Z978),0,1)))</f>
        <v>0</v>
      </c>
      <c r="BQ1005">
        <f>IF(OR(F1004="NS",AA977="NS",AA978="NS"),0,IF(AND(F1004="NA",AA977="NA",AA978="NA"),0,IF(F1004&lt;=SUM(AA977:AD978),0,1)))</f>
        <v>0</v>
      </c>
      <c r="ER1005" s="27"/>
      <c r="EU1005" s="27"/>
      <c r="EX1005" s="27"/>
      <c r="FA1005" s="27"/>
      <c r="FC1005"/>
      <c r="FD1005"/>
      <c r="FE1005"/>
      <c r="FF1005"/>
    </row>
    <row r="1006" spans="1:162" ht="24" customHeight="1">
      <c r="A1006" s="25"/>
      <c r="B1006" s="52"/>
      <c r="C1006" s="848" t="s">
        <v>5219</v>
      </c>
      <c r="D1006" s="708"/>
      <c r="E1006" s="708"/>
      <c r="F1006" s="708"/>
      <c r="G1006" s="708"/>
      <c r="H1006" s="708"/>
      <c r="I1006" s="708"/>
      <c r="J1006" s="708"/>
      <c r="K1006" s="708"/>
      <c r="L1006" s="708"/>
      <c r="M1006" s="708"/>
      <c r="N1006" s="708"/>
      <c r="O1006" s="708"/>
      <c r="P1006" s="708"/>
      <c r="Q1006" s="708"/>
      <c r="R1006" s="708"/>
      <c r="S1006" s="708"/>
      <c r="T1006" s="708"/>
      <c r="U1006" s="708"/>
      <c r="V1006" s="708"/>
      <c r="W1006" s="708"/>
      <c r="X1006" s="708"/>
      <c r="Y1006" s="708"/>
      <c r="Z1006" s="708"/>
      <c r="AA1006" s="708"/>
      <c r="AB1006" s="708"/>
      <c r="AC1006" s="708"/>
      <c r="AD1006" s="708"/>
      <c r="AH1006" t="s">
        <v>5248</v>
      </c>
      <c r="AI1006" s="170">
        <f>SUM(AK1005,AO1005,AS1005,AW1005,BA1004,BE1004,BI1004,BM1004)</f>
        <v>0</v>
      </c>
      <c r="BN1006" s="31"/>
      <c r="BO1006" s="31"/>
      <c r="BP1006" s="31"/>
      <c r="BQ1006" s="515">
        <f>SUM(BN1005:BQ1005)</f>
        <v>0</v>
      </c>
      <c r="FC1006" s="31"/>
      <c r="FD1006" s="31"/>
      <c r="FE1006" s="31"/>
      <c r="FF1006" s="31"/>
    </row>
    <row r="1007" spans="1:162" ht="60" customHeight="1">
      <c r="A1007" s="25"/>
      <c r="B1007" s="52"/>
      <c r="C1007" s="842"/>
      <c r="D1007" s="759"/>
      <c r="E1007" s="759"/>
      <c r="F1007" s="759"/>
      <c r="G1007" s="759"/>
      <c r="H1007" s="759"/>
      <c r="I1007" s="759"/>
      <c r="J1007" s="759"/>
      <c r="K1007" s="759"/>
      <c r="L1007" s="759"/>
      <c r="M1007" s="759"/>
      <c r="N1007" s="759"/>
      <c r="O1007" s="759"/>
      <c r="P1007" s="759"/>
      <c r="Q1007" s="759"/>
      <c r="R1007" s="759"/>
      <c r="S1007" s="759"/>
      <c r="T1007" s="759"/>
      <c r="U1007" s="759"/>
      <c r="V1007" s="759"/>
      <c r="W1007" s="759"/>
      <c r="X1007" s="759"/>
      <c r="Y1007" s="759"/>
      <c r="Z1007" s="759"/>
      <c r="AA1007" s="759"/>
      <c r="AB1007" s="759"/>
      <c r="AC1007" s="759"/>
      <c r="AD1007" s="838"/>
    </row>
    <row r="1008" spans="1:162" ht="15" customHeight="1">
      <c r="B1008" s="1060" t="str">
        <f>IF(AF1004=0,"","Favor de ingresar toda la información requerida en la pregunta")</f>
        <v/>
      </c>
      <c r="C1008" s="1060"/>
      <c r="D1008" s="1060"/>
      <c r="E1008" s="1060"/>
      <c r="F1008" s="1060"/>
      <c r="G1008" s="1060"/>
      <c r="H1008" s="1060"/>
      <c r="I1008" s="1060"/>
      <c r="J1008" s="1060"/>
      <c r="K1008" s="1060"/>
      <c r="L1008" s="1060"/>
      <c r="M1008" s="1060"/>
      <c r="N1008" s="1060"/>
      <c r="O1008" s="1060"/>
      <c r="P1008" s="1060"/>
      <c r="Q1008" s="1060"/>
      <c r="R1008" s="1060"/>
      <c r="S1008" s="1060"/>
      <c r="T1008" s="1060"/>
      <c r="U1008" s="1060"/>
      <c r="V1008" s="1060"/>
      <c r="W1008" s="1060"/>
      <c r="X1008" s="1060"/>
      <c r="Y1008" s="1060"/>
      <c r="Z1008" s="1060"/>
      <c r="AA1008" s="1060"/>
      <c r="AB1008" s="1060"/>
      <c r="AC1008" s="1060"/>
      <c r="AD1008" s="1060"/>
      <c r="AE1008" s="1060"/>
    </row>
    <row r="1009" spans="2:31" ht="15" customHeight="1">
      <c r="B1009" s="888" t="str">
        <f>IF(SUM(COUNTIF(C1004:AD1004,"NS"))&lt;&gt;0,"Alerta: debido a que cuenta con registros NS, debe proporcionar una justificación en el area de comentarios al final de la pregunta","")</f>
        <v/>
      </c>
      <c r="C1009" s="708"/>
      <c r="D1009" s="708"/>
      <c r="E1009" s="708"/>
      <c r="F1009" s="708"/>
      <c r="G1009" s="708"/>
      <c r="H1009" s="708"/>
      <c r="I1009" s="708"/>
      <c r="J1009" s="708"/>
      <c r="K1009" s="708"/>
      <c r="L1009" s="708"/>
      <c r="M1009" s="708"/>
      <c r="N1009" s="708"/>
      <c r="O1009" s="708"/>
      <c r="P1009" s="708"/>
      <c r="Q1009" s="708"/>
      <c r="R1009" s="708"/>
      <c r="S1009" s="708"/>
      <c r="T1009" s="708"/>
      <c r="U1009" s="708"/>
      <c r="V1009" s="708"/>
      <c r="W1009" s="708"/>
      <c r="X1009" s="708"/>
      <c r="Y1009" s="708"/>
      <c r="Z1009" s="708"/>
      <c r="AA1009" s="708"/>
      <c r="AB1009" s="708"/>
      <c r="AC1009" s="708"/>
      <c r="AD1009" s="708"/>
      <c r="AE1009" s="733"/>
    </row>
    <row r="1010" spans="2:31" ht="15" customHeight="1">
      <c r="B1010" s="868" t="str">
        <f>IF(AI1006&gt;0,"Favor de revisar la suma y consistencia de totales y/o subtotales por filas (numéricos y NS)","")</f>
        <v/>
      </c>
      <c r="C1010" s="708"/>
      <c r="D1010" s="708"/>
      <c r="E1010" s="708"/>
      <c r="F1010" s="708"/>
      <c r="G1010" s="708"/>
      <c r="H1010" s="708"/>
      <c r="I1010" s="708"/>
      <c r="J1010" s="708"/>
      <c r="K1010" s="708"/>
      <c r="L1010" s="708"/>
      <c r="M1010" s="708"/>
      <c r="N1010" s="708"/>
      <c r="O1010" s="708"/>
      <c r="P1010" s="708"/>
      <c r="Q1010" s="708"/>
      <c r="R1010" s="708"/>
      <c r="S1010" s="708"/>
      <c r="T1010" s="708"/>
      <c r="U1010" s="708"/>
      <c r="V1010" s="708"/>
      <c r="W1010" s="708"/>
      <c r="X1010" s="708"/>
      <c r="Y1010" s="708"/>
      <c r="Z1010" s="708"/>
      <c r="AA1010" s="708"/>
      <c r="AB1010" s="708"/>
      <c r="AC1010" s="708"/>
      <c r="AD1010" s="708"/>
      <c r="AE1010" s="733"/>
    </row>
    <row r="1011" spans="2:31" ht="15" customHeight="1">
      <c r="B1011" s="868" t="str">
        <f>IF(AG1004&gt;0,"Revise la información capturada, ya que tiene datos ingresados en celdas que están sombreadas","")</f>
        <v/>
      </c>
      <c r="C1011" s="868"/>
      <c r="D1011" s="868"/>
      <c r="E1011" s="868"/>
      <c r="F1011" s="868"/>
      <c r="G1011" s="868"/>
      <c r="H1011" s="868"/>
      <c r="I1011" s="868"/>
      <c r="J1011" s="868"/>
      <c r="K1011" s="868"/>
      <c r="L1011" s="868"/>
      <c r="M1011" s="868"/>
      <c r="N1011" s="868"/>
      <c r="O1011" s="868"/>
      <c r="P1011" s="868"/>
      <c r="Q1011" s="868"/>
      <c r="R1011" s="868"/>
      <c r="S1011" s="868"/>
      <c r="T1011" s="868"/>
      <c r="U1011" s="868"/>
      <c r="V1011" s="868"/>
      <c r="W1011" s="868"/>
      <c r="X1011" s="868"/>
      <c r="Y1011" s="868"/>
      <c r="Z1011" s="868"/>
      <c r="AA1011" s="868"/>
      <c r="AB1011" s="868"/>
      <c r="AC1011" s="868"/>
      <c r="AD1011" s="868"/>
      <c r="AE1011" s="868"/>
    </row>
    <row r="1012" spans="2:31" ht="15" customHeight="1">
      <c r="B1012" s="845" t="str">
        <f>IF(BQ1006&gt;0,"Favor de revisar la instrucción 4, debido a que no se cumplen con los criterios mencionados","")</f>
        <v/>
      </c>
      <c r="C1012" s="845"/>
      <c r="D1012" s="845"/>
      <c r="E1012" s="845"/>
      <c r="F1012" s="845"/>
      <c r="G1012" s="845"/>
      <c r="H1012" s="845"/>
      <c r="I1012" s="845"/>
      <c r="J1012" s="845"/>
      <c r="K1012" s="845"/>
      <c r="L1012" s="845"/>
      <c r="M1012" s="845"/>
      <c r="N1012" s="845"/>
      <c r="O1012" s="845"/>
      <c r="P1012" s="845"/>
      <c r="Q1012" s="845"/>
      <c r="R1012" s="845"/>
      <c r="S1012" s="845"/>
      <c r="T1012" s="845"/>
      <c r="U1012" s="845"/>
      <c r="V1012" s="845"/>
      <c r="W1012" s="845"/>
      <c r="X1012" s="845"/>
      <c r="Y1012" s="845"/>
      <c r="Z1012" s="845"/>
      <c r="AA1012" s="845"/>
      <c r="AB1012" s="845"/>
      <c r="AC1012" s="845"/>
      <c r="AD1012" s="845"/>
      <c r="AE1012" s="845"/>
    </row>
    <row r="1013" spans="2:31" ht="15" customHeight="1"/>
  </sheetData>
  <sheetProtection algorithmName="SHA-512" hashValue="MQhsiHU4OAVHNMr7ArdZdc5akQVyffndMqU0Dcwhnt3NRtXmYTrVoVYv+HqUlJaq9dM/JEreygCSqncNEbghxg==" saltValue="e6uMLcbjFox1LoDdJZOE3g==" spinCount="100000" sheet="1" objects="1" scenarios="1"/>
  <mergeCells count="2195">
    <mergeCell ref="O978:R978"/>
    <mergeCell ref="O973:R973"/>
    <mergeCell ref="AX770:BA770"/>
    <mergeCell ref="B789:AD789"/>
    <mergeCell ref="AL121:AO121"/>
    <mergeCell ref="S980:V980"/>
    <mergeCell ref="W984:Z984"/>
    <mergeCell ref="AC1004:AD1004"/>
    <mergeCell ref="B1009:AE1009"/>
    <mergeCell ref="B964:AE964"/>
    <mergeCell ref="D833:N833"/>
    <mergeCell ref="B937:AD937"/>
    <mergeCell ref="O951:R951"/>
    <mergeCell ref="B716:AD716"/>
    <mergeCell ref="D664:N664"/>
    <mergeCell ref="S905:V905"/>
    <mergeCell ref="C997:AD997"/>
    <mergeCell ref="O972:R972"/>
    <mergeCell ref="AA985:AD985"/>
    <mergeCell ref="D954:N954"/>
    <mergeCell ref="O821:AD821"/>
    <mergeCell ref="AA953:AD953"/>
    <mergeCell ref="D904:N904"/>
    <mergeCell ref="W915:Z915"/>
    <mergeCell ref="D864:N864"/>
    <mergeCell ref="W947:Z947"/>
    <mergeCell ref="AA903:AD903"/>
    <mergeCell ref="W904:Z904"/>
    <mergeCell ref="O983:R983"/>
    <mergeCell ref="C999:AD999"/>
    <mergeCell ref="S944:V944"/>
    <mergeCell ref="C768:AD768"/>
    <mergeCell ref="O953:R953"/>
    <mergeCell ref="S1004:T1004"/>
    <mergeCell ref="B993:AE993"/>
    <mergeCell ref="B961:AE961"/>
    <mergeCell ref="S979:V979"/>
    <mergeCell ref="S972:V972"/>
    <mergeCell ref="S975:V975"/>
    <mergeCell ref="AK493:AN493"/>
    <mergeCell ref="AO493:AR493"/>
    <mergeCell ref="B497:AD497"/>
    <mergeCell ref="AL516:AO516"/>
    <mergeCell ref="B533:AD533"/>
    <mergeCell ref="D221:J221"/>
    <mergeCell ref="D242:J242"/>
    <mergeCell ref="C723:N724"/>
    <mergeCell ref="AC1003:AD1003"/>
    <mergeCell ref="U1004:V1004"/>
    <mergeCell ref="S613:V613"/>
    <mergeCell ref="AA614:AD614"/>
    <mergeCell ref="S641:V641"/>
    <mergeCell ref="AA637:AD637"/>
    <mergeCell ref="O597:R597"/>
    <mergeCell ref="S573:V573"/>
    <mergeCell ref="W605:Z605"/>
    <mergeCell ref="W610:Z610"/>
    <mergeCell ref="W595:Z595"/>
    <mergeCell ref="W578:Z578"/>
    <mergeCell ref="D587:N587"/>
    <mergeCell ref="AA921:AD921"/>
    <mergeCell ref="S973:V973"/>
    <mergeCell ref="D843:N843"/>
    <mergeCell ref="W975:Z975"/>
    <mergeCell ref="O664:R664"/>
    <mergeCell ref="S639:V639"/>
    <mergeCell ref="O728:R728"/>
    <mergeCell ref="D844:N844"/>
    <mergeCell ref="W577:Z577"/>
    <mergeCell ref="B472:AD472"/>
    <mergeCell ref="K1004:L1004"/>
    <mergeCell ref="Y1003:Z1003"/>
    <mergeCell ref="C939:AD939"/>
    <mergeCell ref="S984:V984"/>
    <mergeCell ref="S902:V902"/>
    <mergeCell ref="AA977:AD977"/>
    <mergeCell ref="Y491:AD491"/>
    <mergeCell ref="C476:AD476"/>
    <mergeCell ref="D573:N573"/>
    <mergeCell ref="O573:R573"/>
    <mergeCell ref="D529:X529"/>
    <mergeCell ref="D523:X523"/>
    <mergeCell ref="W955:Z955"/>
    <mergeCell ref="W954:Z954"/>
    <mergeCell ref="S952:V952"/>
    <mergeCell ref="C969:AD969"/>
    <mergeCell ref="D950:N950"/>
    <mergeCell ref="W696:Z696"/>
    <mergeCell ref="W730:Z730"/>
    <mergeCell ref="W786:Z786"/>
    <mergeCell ref="S752:V752"/>
    <mergeCell ref="W774:Z774"/>
    <mergeCell ref="AA946:AD946"/>
    <mergeCell ref="S942:V942"/>
    <mergeCell ref="AA786:AD786"/>
    <mergeCell ref="AA731:AD731"/>
    <mergeCell ref="S60:X60"/>
    <mergeCell ref="D418:N418"/>
    <mergeCell ref="X446:AD446"/>
    <mergeCell ref="D375:N375"/>
    <mergeCell ref="D381:N381"/>
    <mergeCell ref="B468:AE468"/>
    <mergeCell ref="C462:I462"/>
    <mergeCell ref="Q462:W462"/>
    <mergeCell ref="C1006:AD1006"/>
    <mergeCell ref="W978:Z978"/>
    <mergeCell ref="B1011:AE1011"/>
    <mergeCell ref="S598:V598"/>
    <mergeCell ref="D308:N308"/>
    <mergeCell ref="B1008:AE1008"/>
    <mergeCell ref="O944:R944"/>
    <mergeCell ref="O982:R982"/>
    <mergeCell ref="AA978:AD978"/>
    <mergeCell ref="O971:AD971"/>
    <mergeCell ref="D1002:D1003"/>
    <mergeCell ref="S909:V909"/>
    <mergeCell ref="O925:R925"/>
    <mergeCell ref="AA976:AD976"/>
    <mergeCell ref="W905:Z905"/>
    <mergeCell ref="AA984:AD984"/>
    <mergeCell ref="D980:N980"/>
    <mergeCell ref="AA975:AD975"/>
    <mergeCell ref="W985:Z985"/>
    <mergeCell ref="AA981:AD981"/>
    <mergeCell ref="B994:AE994"/>
    <mergeCell ref="D952:N952"/>
    <mergeCell ref="O942:R942"/>
    <mergeCell ref="O941:AD941"/>
    <mergeCell ref="S176:X176"/>
    <mergeCell ref="C209:AD209"/>
    <mergeCell ref="C941:N942"/>
    <mergeCell ref="O781:R781"/>
    <mergeCell ref="D45:L45"/>
    <mergeCell ref="B158:AD158"/>
    <mergeCell ref="W981:Z981"/>
    <mergeCell ref="D779:N779"/>
    <mergeCell ref="O946:R946"/>
    <mergeCell ref="S951:V951"/>
    <mergeCell ref="O772:R772"/>
    <mergeCell ref="S977:V977"/>
    <mergeCell ref="W781:Z781"/>
    <mergeCell ref="AA974:AD974"/>
    <mergeCell ref="W942:Z942"/>
    <mergeCell ref="AA925:AD925"/>
    <mergeCell ref="O696:R696"/>
    <mergeCell ref="W701:Z701"/>
    <mergeCell ref="AA980:AD980"/>
    <mergeCell ref="AA972:AD972"/>
    <mergeCell ref="M172:R172"/>
    <mergeCell ref="D67:L67"/>
    <mergeCell ref="M93:R93"/>
    <mergeCell ref="F136:X136"/>
    <mergeCell ref="C166:AD166"/>
    <mergeCell ref="C164:AD164"/>
    <mergeCell ref="D63:L63"/>
    <mergeCell ref="D80:L80"/>
    <mergeCell ref="S64:X64"/>
    <mergeCell ref="S61:X61"/>
    <mergeCell ref="W670:Z670"/>
    <mergeCell ref="C621:AD621"/>
    <mergeCell ref="B539:AE539"/>
    <mergeCell ref="Y527:AD527"/>
    <mergeCell ref="O611:R611"/>
    <mergeCell ref="D590:N590"/>
    <mergeCell ref="D588:N588"/>
    <mergeCell ref="C445:P445"/>
    <mergeCell ref="B454:AE454"/>
    <mergeCell ref="C465:AD465"/>
    <mergeCell ref="AA556:AD556"/>
    <mergeCell ref="D634:N634"/>
    <mergeCell ref="D293:N293"/>
    <mergeCell ref="D247:J247"/>
    <mergeCell ref="C438:AD438"/>
    <mergeCell ref="C431:AD431"/>
    <mergeCell ref="D324:N324"/>
    <mergeCell ref="D402:N402"/>
    <mergeCell ref="C436:AD436"/>
    <mergeCell ref="D266:J266"/>
    <mergeCell ref="C433:AD433"/>
    <mergeCell ref="AA564:AD564"/>
    <mergeCell ref="S555:V555"/>
    <mergeCell ref="O563:R563"/>
    <mergeCell ref="C552:AD552"/>
    <mergeCell ref="AA558:AD558"/>
    <mergeCell ref="S567:V567"/>
    <mergeCell ref="C16:AD16"/>
    <mergeCell ref="S696:V696"/>
    <mergeCell ref="B1012:AE1012"/>
    <mergeCell ref="B741:AE741"/>
    <mergeCell ref="B744:AE744"/>
    <mergeCell ref="B745:AE745"/>
    <mergeCell ref="B746:AE746"/>
    <mergeCell ref="B758:AE758"/>
    <mergeCell ref="B761:AE761"/>
    <mergeCell ref="B762:AD762"/>
    <mergeCell ref="B791:AE791"/>
    <mergeCell ref="B794:AE794"/>
    <mergeCell ref="B797:AE797"/>
    <mergeCell ref="B798:AE798"/>
    <mergeCell ref="B799:AE799"/>
    <mergeCell ref="B890:AE890"/>
    <mergeCell ref="B893:AE893"/>
    <mergeCell ref="B931:AE931"/>
    <mergeCell ref="B934:AE934"/>
    <mergeCell ref="B935:AE935"/>
    <mergeCell ref="S981:V981"/>
    <mergeCell ref="B989:AE989"/>
    <mergeCell ref="B992:AE992"/>
    <mergeCell ref="O948:R948"/>
    <mergeCell ref="S45:X45"/>
    <mergeCell ref="B510:AD510"/>
    <mergeCell ref="D982:N982"/>
    <mergeCell ref="B656:AD656"/>
    <mergeCell ref="D668:N668"/>
    <mergeCell ref="M176:R176"/>
    <mergeCell ref="Y138:AD138"/>
    <mergeCell ref="M61:R61"/>
    <mergeCell ref="B3:AD3"/>
    <mergeCell ref="S608:V608"/>
    <mergeCell ref="AA671:AD671"/>
    <mergeCell ref="W559:Z559"/>
    <mergeCell ref="D915:N915"/>
    <mergeCell ref="O632:R632"/>
    <mergeCell ref="D875:N875"/>
    <mergeCell ref="S174:X174"/>
    <mergeCell ref="D735:N735"/>
    <mergeCell ref="S51:X51"/>
    <mergeCell ref="S640:V640"/>
    <mergeCell ref="C440:AD440"/>
    <mergeCell ref="C285:N288"/>
    <mergeCell ref="W779:Z779"/>
    <mergeCell ref="S171:X171"/>
    <mergeCell ref="Y54:AD54"/>
    <mergeCell ref="W587:Z587"/>
    <mergeCell ref="O694:R694"/>
    <mergeCell ref="AA595:AD595"/>
    <mergeCell ref="F493:X493"/>
    <mergeCell ref="Y56:AD56"/>
    <mergeCell ref="S46:X46"/>
    <mergeCell ref="C163:AD163"/>
    <mergeCell ref="D238:J238"/>
    <mergeCell ref="F130:X130"/>
    <mergeCell ref="D262:J262"/>
    <mergeCell ref="D272:J272"/>
    <mergeCell ref="F126:X126"/>
    <mergeCell ref="C19:AD19"/>
    <mergeCell ref="AA912:AD912"/>
    <mergeCell ref="S730:V730"/>
    <mergeCell ref="S55:X55"/>
    <mergeCell ref="B5:AD5"/>
    <mergeCell ref="D379:N379"/>
    <mergeCell ref="B10:AD10"/>
    <mergeCell ref="M81:R81"/>
    <mergeCell ref="M74:R74"/>
    <mergeCell ref="M49:R49"/>
    <mergeCell ref="W634:Z634"/>
    <mergeCell ref="D405:N405"/>
    <mergeCell ref="D399:N399"/>
    <mergeCell ref="O582:R582"/>
    <mergeCell ref="S558:V558"/>
    <mergeCell ref="D570:N570"/>
    <mergeCell ref="D607:N607"/>
    <mergeCell ref="AA566:AD566"/>
    <mergeCell ref="M56:R56"/>
    <mergeCell ref="AA287:AD287"/>
    <mergeCell ref="D52:L52"/>
    <mergeCell ref="M64:R64"/>
    <mergeCell ref="Y55:AD55"/>
    <mergeCell ref="D180:L180"/>
    <mergeCell ref="S106:X106"/>
    <mergeCell ref="C14:AD14"/>
    <mergeCell ref="M179:R179"/>
    <mergeCell ref="AA218:AD218"/>
    <mergeCell ref="D311:N311"/>
    <mergeCell ref="D310:N310"/>
    <mergeCell ref="M83:R83"/>
    <mergeCell ref="F125:X125"/>
    <mergeCell ref="M58:R58"/>
    <mergeCell ref="S173:X173"/>
    <mergeCell ref="Y103:AD103"/>
    <mergeCell ref="W218:Z218"/>
    <mergeCell ref="C18:AD18"/>
    <mergeCell ref="Y171:AD171"/>
    <mergeCell ref="D412:N412"/>
    <mergeCell ref="S671:V671"/>
    <mergeCell ref="C20:AD20"/>
    <mergeCell ref="O218:R218"/>
    <mergeCell ref="D319:N319"/>
    <mergeCell ref="D526:X526"/>
    <mergeCell ref="C22:AD22"/>
    <mergeCell ref="B35:AD35"/>
    <mergeCell ref="Y134:AD134"/>
    <mergeCell ref="M76:R76"/>
    <mergeCell ref="D644:N644"/>
    <mergeCell ref="D524:X524"/>
    <mergeCell ref="C151:AD151"/>
    <mergeCell ref="D92:L92"/>
    <mergeCell ref="AA570:AD570"/>
    <mergeCell ref="W648:Z648"/>
    <mergeCell ref="O609:R609"/>
    <mergeCell ref="S590:V590"/>
    <mergeCell ref="M95:R95"/>
    <mergeCell ref="Y173:AD173"/>
    <mergeCell ref="D530:X530"/>
    <mergeCell ref="D225:J225"/>
    <mergeCell ref="D409:N409"/>
    <mergeCell ref="D96:L96"/>
    <mergeCell ref="AA634:AD634"/>
    <mergeCell ref="C473:AD473"/>
    <mergeCell ref="C21:AD21"/>
    <mergeCell ref="B111:AE111"/>
    <mergeCell ref="S605:V605"/>
    <mergeCell ref="C23:AD23"/>
    <mergeCell ref="B24:AD24"/>
    <mergeCell ref="W638:Z638"/>
    <mergeCell ref="S287:V287"/>
    <mergeCell ref="B429:AE429"/>
    <mergeCell ref="S562:V562"/>
    <mergeCell ref="O217:AD217"/>
    <mergeCell ref="D576:N576"/>
    <mergeCell ref="D386:N386"/>
    <mergeCell ref="D74:L74"/>
    <mergeCell ref="C204:AD204"/>
    <mergeCell ref="W600:Z600"/>
    <mergeCell ref="AA582:AD582"/>
    <mergeCell ref="M42:AD42"/>
    <mergeCell ref="Y90:AD90"/>
    <mergeCell ref="D71:L71"/>
    <mergeCell ref="D270:J270"/>
    <mergeCell ref="D44:L44"/>
    <mergeCell ref="S66:X66"/>
    <mergeCell ref="C109:AD109"/>
    <mergeCell ref="S56:X56"/>
    <mergeCell ref="M57:R57"/>
    <mergeCell ref="M78:R78"/>
    <mergeCell ref="D181:L181"/>
    <mergeCell ref="S71:X71"/>
    <mergeCell ref="D297:N297"/>
    <mergeCell ref="D236:J236"/>
    <mergeCell ref="W582:Z582"/>
    <mergeCell ref="W563:Z563"/>
    <mergeCell ref="O555:R555"/>
    <mergeCell ref="W570:Z570"/>
    <mergeCell ref="O571:R571"/>
    <mergeCell ref="O570:R570"/>
    <mergeCell ref="C968:AD968"/>
    <mergeCell ref="B962:AE962"/>
    <mergeCell ref="W574:Z574"/>
    <mergeCell ref="S647:V647"/>
    <mergeCell ref="AA598:AD598"/>
    <mergeCell ref="D251:J251"/>
    <mergeCell ref="D267:J267"/>
    <mergeCell ref="O572:R572"/>
    <mergeCell ref="B652:AE652"/>
    <mergeCell ref="AA603:AD603"/>
    <mergeCell ref="D254:J254"/>
    <mergeCell ref="D371:N371"/>
    <mergeCell ref="Y486:AD486"/>
    <mergeCell ref="B153:AE153"/>
    <mergeCell ref="K216:AD216"/>
    <mergeCell ref="D72:L72"/>
    <mergeCell ref="O633:R633"/>
    <mergeCell ref="AA215:AD215"/>
    <mergeCell ref="W589:Z589"/>
    <mergeCell ref="M72:R72"/>
    <mergeCell ref="D304:N304"/>
    <mergeCell ref="D271:J271"/>
    <mergeCell ref="D315:N315"/>
    <mergeCell ref="O602:R602"/>
    <mergeCell ref="D563:N563"/>
    <mergeCell ref="B187:AE187"/>
    <mergeCell ref="S564:V564"/>
    <mergeCell ref="W567:Z567"/>
    <mergeCell ref="D410:N410"/>
    <mergeCell ref="AA567:AD567"/>
    <mergeCell ref="D295:N295"/>
    <mergeCell ref="D269:J269"/>
    <mergeCell ref="D905:N905"/>
    <mergeCell ref="AA784:AD784"/>
    <mergeCell ref="O905:R905"/>
    <mergeCell ref="O784:R784"/>
    <mergeCell ref="W780:Z780"/>
    <mergeCell ref="D575:N575"/>
    <mergeCell ref="D388:N388"/>
    <mergeCell ref="S955:V955"/>
    <mergeCell ref="AA973:AD973"/>
    <mergeCell ref="C957:AD957"/>
    <mergeCell ref="AA979:AD979"/>
    <mergeCell ref="D975:N975"/>
    <mergeCell ref="D916:N916"/>
    <mergeCell ref="S915:V915"/>
    <mergeCell ref="B963:AE963"/>
    <mergeCell ref="D976:N976"/>
    <mergeCell ref="S919:V919"/>
    <mergeCell ref="O908:R908"/>
    <mergeCell ref="D974:N974"/>
    <mergeCell ref="D925:N925"/>
    <mergeCell ref="B959:AE959"/>
    <mergeCell ref="W973:Z973"/>
    <mergeCell ref="W922:Z922"/>
    <mergeCell ref="S925:V925"/>
    <mergeCell ref="S916:V916"/>
    <mergeCell ref="O914:R914"/>
    <mergeCell ref="AA950:AD950"/>
    <mergeCell ref="AA952:AD952"/>
    <mergeCell ref="AA943:AD943"/>
    <mergeCell ref="O947:R947"/>
    <mergeCell ref="D926:N926"/>
    <mergeCell ref="AA922:AD922"/>
    <mergeCell ref="W907:Z907"/>
    <mergeCell ref="D868:N868"/>
    <mergeCell ref="D829:N829"/>
    <mergeCell ref="B796:AE796"/>
    <mergeCell ref="S906:V906"/>
    <mergeCell ref="O648:R648"/>
    <mergeCell ref="W944:Z944"/>
    <mergeCell ref="F790:AD790"/>
    <mergeCell ref="S777:V777"/>
    <mergeCell ref="O779:R779"/>
    <mergeCell ref="C809:AD809"/>
    <mergeCell ref="W771:Z771"/>
    <mergeCell ref="AA779:AD779"/>
    <mergeCell ref="S584:V584"/>
    <mergeCell ref="D686:N686"/>
    <mergeCell ref="B676:AE676"/>
    <mergeCell ref="B679:AE679"/>
    <mergeCell ref="AA642:AD642"/>
    <mergeCell ref="AA639:AD639"/>
    <mergeCell ref="O593:R593"/>
    <mergeCell ref="B680:AD680"/>
    <mergeCell ref="S635:V635"/>
    <mergeCell ref="C661:N662"/>
    <mergeCell ref="O598:R598"/>
    <mergeCell ref="S597:V597"/>
    <mergeCell ref="AA926:AD926"/>
    <mergeCell ref="S923:V923"/>
    <mergeCell ref="B932:AE932"/>
    <mergeCell ref="C930:AD930"/>
    <mergeCell ref="D863:N863"/>
    <mergeCell ref="D909:N909"/>
    <mergeCell ref="AA698:AD698"/>
    <mergeCell ref="D921:N921"/>
    <mergeCell ref="D852:N852"/>
    <mergeCell ref="D849:N849"/>
    <mergeCell ref="O900:AD900"/>
    <mergeCell ref="O910:R910"/>
    <mergeCell ref="S582:V582"/>
    <mergeCell ref="W641:Z641"/>
    <mergeCell ref="AA669:AD669"/>
    <mergeCell ref="W643:Z643"/>
    <mergeCell ref="W640:Z640"/>
    <mergeCell ref="B655:AE655"/>
    <mergeCell ref="B800:AD800"/>
    <mergeCell ref="D581:N581"/>
    <mergeCell ref="D778:N778"/>
    <mergeCell ref="B892:AE892"/>
    <mergeCell ref="D856:N856"/>
    <mergeCell ref="C819:AD819"/>
    <mergeCell ref="W919:Z919"/>
    <mergeCell ref="W914:Z914"/>
    <mergeCell ref="O919:R919"/>
    <mergeCell ref="S781:V781"/>
    <mergeCell ref="AA917:AD917"/>
    <mergeCell ref="S913:V913"/>
    <mergeCell ref="C757:AD757"/>
    <mergeCell ref="S735:V735"/>
    <mergeCell ref="D880:N880"/>
    <mergeCell ref="D881:N881"/>
    <mergeCell ref="S912:V912"/>
    <mergeCell ref="O782:R782"/>
    <mergeCell ref="C740:AD740"/>
    <mergeCell ref="C766:AD766"/>
    <mergeCell ref="C898:AD898"/>
    <mergeCell ref="S924:V924"/>
    <mergeCell ref="AA914:AD914"/>
    <mergeCell ref="D948:N948"/>
    <mergeCell ref="W903:Z903"/>
    <mergeCell ref="W778:Z778"/>
    <mergeCell ref="S1003:T1003"/>
    <mergeCell ref="AA983:AD983"/>
    <mergeCell ref="O786:R786"/>
    <mergeCell ref="C1002:C1003"/>
    <mergeCell ref="G1002:N1002"/>
    <mergeCell ref="G1003:H1003"/>
    <mergeCell ref="C958:AD958"/>
    <mergeCell ref="O974:R974"/>
    <mergeCell ref="AA907:AD907"/>
    <mergeCell ref="C996:AD996"/>
    <mergeCell ref="K1003:L1003"/>
    <mergeCell ref="W983:Z983"/>
    <mergeCell ref="F1002:F1003"/>
    <mergeCell ref="C988:AD988"/>
    <mergeCell ref="W918:Z918"/>
    <mergeCell ref="D884:N884"/>
    <mergeCell ref="D825:N825"/>
    <mergeCell ref="W1002:AD1002"/>
    <mergeCell ref="W946:Z946"/>
    <mergeCell ref="W948:Z948"/>
    <mergeCell ref="D979:N979"/>
    <mergeCell ref="AA919:AD919"/>
    <mergeCell ref="O911:R911"/>
    <mergeCell ref="S786:V786"/>
    <mergeCell ref="D907:N907"/>
    <mergeCell ref="W949:Z949"/>
    <mergeCell ref="D924:N924"/>
    <mergeCell ref="D882:N882"/>
    <mergeCell ref="D883:N883"/>
    <mergeCell ref="C900:N901"/>
    <mergeCell ref="D911:N911"/>
    <mergeCell ref="O907:R907"/>
    <mergeCell ref="AA916:AD916"/>
    <mergeCell ref="O913:R913"/>
    <mergeCell ref="D946:N946"/>
    <mergeCell ref="AA948:AD948"/>
    <mergeCell ref="S947:V947"/>
    <mergeCell ref="O943:R943"/>
    <mergeCell ref="O955:R955"/>
    <mergeCell ref="D783:N783"/>
    <mergeCell ref="D908:N908"/>
    <mergeCell ref="AA783:AD783"/>
    <mergeCell ref="D840:N840"/>
    <mergeCell ref="W923:Z923"/>
    <mergeCell ref="W917:Z917"/>
    <mergeCell ref="D879:N879"/>
    <mergeCell ref="D787:N787"/>
    <mergeCell ref="D912:N912"/>
    <mergeCell ref="S946:V946"/>
    <mergeCell ref="AA923:AD923"/>
    <mergeCell ref="C938:AD938"/>
    <mergeCell ref="AA944:AD944"/>
    <mergeCell ref="AA949:AD949"/>
    <mergeCell ref="O954:R954"/>
    <mergeCell ref="D945:N945"/>
    <mergeCell ref="O949:R949"/>
    <mergeCell ref="O916:R916"/>
    <mergeCell ref="D869:N869"/>
    <mergeCell ref="D917:N917"/>
    <mergeCell ref="S974:V974"/>
    <mergeCell ref="D918:N918"/>
    <mergeCell ref="W735:Z735"/>
    <mergeCell ref="O735:R735"/>
    <mergeCell ref="D736:N736"/>
    <mergeCell ref="W916:Z916"/>
    <mergeCell ref="D687:N687"/>
    <mergeCell ref="S753:V753"/>
    <mergeCell ref="W613:Z613"/>
    <mergeCell ref="AA613:AD613"/>
    <mergeCell ref="D705:N705"/>
    <mergeCell ref="D689:N689"/>
    <mergeCell ref="AA955:AD955"/>
    <mergeCell ref="O734:R734"/>
    <mergeCell ref="D874:N874"/>
    <mergeCell ref="D861:N861"/>
    <mergeCell ref="O777:R777"/>
    <mergeCell ref="W734:Z734"/>
    <mergeCell ref="AA778:AD778"/>
    <mergeCell ref="AA806:AD806"/>
    <mergeCell ref="D831:N831"/>
    <mergeCell ref="D847:N847"/>
    <mergeCell ref="O737:R737"/>
    <mergeCell ref="O771:R771"/>
    <mergeCell ref="W787:Z787"/>
    <mergeCell ref="S702:V702"/>
    <mergeCell ref="D698:N698"/>
    <mergeCell ref="D973:N973"/>
    <mergeCell ref="W689:Z689"/>
    <mergeCell ref="O727:R727"/>
    <mergeCell ref="O774:R774"/>
    <mergeCell ref="D751:N751"/>
    <mergeCell ref="O917:R917"/>
    <mergeCell ref="AA947:AD947"/>
    <mergeCell ref="C929:AD929"/>
    <mergeCell ref="W924:Z924"/>
    <mergeCell ref="AA751:AD751"/>
    <mergeCell ref="S771:V771"/>
    <mergeCell ref="W773:Z773"/>
    <mergeCell ref="D871:N871"/>
    <mergeCell ref="W822:Z822"/>
    <mergeCell ref="D785:N785"/>
    <mergeCell ref="S773:V773"/>
    <mergeCell ref="O770:AD770"/>
    <mergeCell ref="D597:N597"/>
    <mergeCell ref="O588:R588"/>
    <mergeCell ref="D638:N638"/>
    <mergeCell ref="W906:Z906"/>
    <mergeCell ref="D943:N943"/>
    <mergeCell ref="D922:N922"/>
    <mergeCell ref="W644:Z644"/>
    <mergeCell ref="D591:N591"/>
    <mergeCell ref="D836:N836"/>
    <mergeCell ref="W911:Z911"/>
    <mergeCell ref="D906:N906"/>
    <mergeCell ref="AA909:AD909"/>
    <mergeCell ref="D855:N855"/>
    <mergeCell ref="Q822:Q823"/>
    <mergeCell ref="AA689:AD689"/>
    <mergeCell ref="W945:Z945"/>
    <mergeCell ref="AA668:AD668"/>
    <mergeCell ref="O686:R686"/>
    <mergeCell ref="O692:R692"/>
    <mergeCell ref="D944:N944"/>
    <mergeCell ref="S949:V949"/>
    <mergeCell ref="W782:Z782"/>
    <mergeCell ref="D859:N859"/>
    <mergeCell ref="O902:R902"/>
    <mergeCell ref="S914:V914"/>
    <mergeCell ref="S783:V783"/>
    <mergeCell ref="D780:N780"/>
    <mergeCell ref="S822:V822"/>
    <mergeCell ref="O906:R906"/>
    <mergeCell ref="AA901:AD901"/>
    <mergeCell ref="W913:Z913"/>
    <mergeCell ref="W704:Z704"/>
    <mergeCell ref="S943:V943"/>
    <mergeCell ref="S903:V903"/>
    <mergeCell ref="D846:N846"/>
    <mergeCell ref="D842:N842"/>
    <mergeCell ref="D873:N873"/>
    <mergeCell ref="W805:Z805"/>
    <mergeCell ref="W920:Z920"/>
    <mergeCell ref="O909:R909"/>
    <mergeCell ref="AA918:AD918"/>
    <mergeCell ref="S911:V911"/>
    <mergeCell ref="S926:V926"/>
    <mergeCell ref="D903:N903"/>
    <mergeCell ref="W788:Z788"/>
    <mergeCell ref="AA915:AD915"/>
    <mergeCell ref="D857:N857"/>
    <mergeCell ref="S803:V803"/>
    <mergeCell ref="AA905:AD905"/>
    <mergeCell ref="C889:AD889"/>
    <mergeCell ref="O923:R923"/>
    <mergeCell ref="S922:V922"/>
    <mergeCell ref="W952:Z952"/>
    <mergeCell ref="B1010:AE1010"/>
    <mergeCell ref="AA754:AD754"/>
    <mergeCell ref="AA913:AD913"/>
    <mergeCell ref="AA771:AD771"/>
    <mergeCell ref="B891:AE891"/>
    <mergeCell ref="AA910:AD910"/>
    <mergeCell ref="D838:N838"/>
    <mergeCell ref="W901:Z901"/>
    <mergeCell ref="AA788:AD788"/>
    <mergeCell ref="O773:R773"/>
    <mergeCell ref="G1004:H1004"/>
    <mergeCell ref="AA1004:AB1004"/>
    <mergeCell ref="I1004:J1004"/>
    <mergeCell ref="D978:N978"/>
    <mergeCell ref="O977:R977"/>
    <mergeCell ref="S985:V985"/>
    <mergeCell ref="B933:AE933"/>
    <mergeCell ref="D923:N923"/>
    <mergeCell ref="AA773:AD773"/>
    <mergeCell ref="S917:V917"/>
    <mergeCell ref="O920:R920"/>
    <mergeCell ref="O807:R807"/>
    <mergeCell ref="S807:V807"/>
    <mergeCell ref="D806:N806"/>
    <mergeCell ref="S920:V920"/>
    <mergeCell ref="D919:N919"/>
    <mergeCell ref="W953:Z953"/>
    <mergeCell ref="S948:V948"/>
    <mergeCell ref="O927:R927"/>
    <mergeCell ref="W775:Z775"/>
    <mergeCell ref="S976:V976"/>
    <mergeCell ref="C1007:AD1007"/>
    <mergeCell ref="D828:N828"/>
    <mergeCell ref="W943:Z943"/>
    <mergeCell ref="D983:N983"/>
    <mergeCell ref="W1004:X1004"/>
    <mergeCell ref="B714:AE714"/>
    <mergeCell ref="O1004:P1004"/>
    <mergeCell ref="AA904:AD904"/>
    <mergeCell ref="S978:V978"/>
    <mergeCell ref="AA696:AD696"/>
    <mergeCell ref="D781:N781"/>
    <mergeCell ref="O723:AD723"/>
    <mergeCell ref="AA691:AD691"/>
    <mergeCell ref="Y1004:Z1004"/>
    <mergeCell ref="W972:Z972"/>
    <mergeCell ref="W950:Z950"/>
    <mergeCell ref="S982:V982"/>
    <mergeCell ref="D872:N872"/>
    <mergeCell ref="D845:N845"/>
    <mergeCell ref="D877:N877"/>
    <mergeCell ref="W751:Z751"/>
    <mergeCell ref="C739:AD739"/>
    <mergeCell ref="W806:Z806"/>
    <mergeCell ref="O752:R752"/>
    <mergeCell ref="O754:R754"/>
    <mergeCell ref="W732:Z732"/>
    <mergeCell ref="AA774:AD774"/>
    <mergeCell ref="O775:R775"/>
    <mergeCell ref="O783:R783"/>
    <mergeCell ref="O921:R921"/>
    <mergeCell ref="B965:AD965"/>
    <mergeCell ref="S954:V954"/>
    <mergeCell ref="O975:R975"/>
    <mergeCell ref="AA690:AD690"/>
    <mergeCell ref="D865:N865"/>
    <mergeCell ref="W777:Z777"/>
    <mergeCell ref="AA945:AD945"/>
    <mergeCell ref="AA576:AD576"/>
    <mergeCell ref="W753:Z753"/>
    <mergeCell ref="D830:N830"/>
    <mergeCell ref="S776:V776"/>
    <mergeCell ref="O950:R950"/>
    <mergeCell ref="C987:AD987"/>
    <mergeCell ref="C998:AD998"/>
    <mergeCell ref="D984:N984"/>
    <mergeCell ref="B990:AE990"/>
    <mergeCell ref="O1003:P1003"/>
    <mergeCell ref="D577:N577"/>
    <mergeCell ref="O594:R594"/>
    <mergeCell ref="S587:V587"/>
    <mergeCell ref="W980:Z980"/>
    <mergeCell ref="Q1003:R1003"/>
    <mergeCell ref="W982:Z982"/>
    <mergeCell ref="AA588:AD588"/>
    <mergeCell ref="AA662:AD662"/>
    <mergeCell ref="AA589:AD589"/>
    <mergeCell ref="D595:N595"/>
    <mergeCell ref="S646:V646"/>
    <mergeCell ref="O606:R606"/>
    <mergeCell ref="M1003:N1003"/>
    <mergeCell ref="AA645:AD645"/>
    <mergeCell ref="I1003:J1003"/>
    <mergeCell ref="B995:AD995"/>
    <mergeCell ref="AA579:AD579"/>
    <mergeCell ref="O562:R562"/>
    <mergeCell ref="W560:Z560"/>
    <mergeCell ref="F534:AD534"/>
    <mergeCell ref="F491:X491"/>
    <mergeCell ref="AA559:AD559"/>
    <mergeCell ref="S574:V574"/>
    <mergeCell ref="AA573:AD573"/>
    <mergeCell ref="O556:R556"/>
    <mergeCell ref="D566:N566"/>
    <mergeCell ref="D572:N572"/>
    <mergeCell ref="D531:X531"/>
    <mergeCell ref="Y516:AD516"/>
    <mergeCell ref="D571:N571"/>
    <mergeCell ref="S579:V579"/>
    <mergeCell ref="F496:X496"/>
    <mergeCell ref="O569:R569"/>
    <mergeCell ref="AA562:AD562"/>
    <mergeCell ref="C514:AD514"/>
    <mergeCell ref="D574:N574"/>
    <mergeCell ref="W555:Z555"/>
    <mergeCell ref="S563:V563"/>
    <mergeCell ref="Y523:AD523"/>
    <mergeCell ref="B508:AE508"/>
    <mergeCell ref="B509:AE509"/>
    <mergeCell ref="B504:AE504"/>
    <mergeCell ref="W562:Z562"/>
    <mergeCell ref="D557:N557"/>
    <mergeCell ref="O557:R557"/>
    <mergeCell ref="S578:V578"/>
    <mergeCell ref="B535:AE535"/>
    <mergeCell ref="Y529:AD529"/>
    <mergeCell ref="S569:V569"/>
    <mergeCell ref="O565:R565"/>
    <mergeCell ref="S642:V642"/>
    <mergeCell ref="S588:V588"/>
    <mergeCell ref="D592:N592"/>
    <mergeCell ref="D613:N613"/>
    <mergeCell ref="S616:V616"/>
    <mergeCell ref="D633:N633"/>
    <mergeCell ref="AA641:AD641"/>
    <mergeCell ref="D733:N733"/>
    <mergeCell ref="AA664:AD664"/>
    <mergeCell ref="S732:V732"/>
    <mergeCell ref="B677:AE677"/>
    <mergeCell ref="D727:N727"/>
    <mergeCell ref="O596:R596"/>
    <mergeCell ref="S733:V733"/>
    <mergeCell ref="O667:R667"/>
    <mergeCell ref="AA672:AD672"/>
    <mergeCell ref="S703:V703"/>
    <mergeCell ref="W706:Z706"/>
    <mergeCell ref="O643:R643"/>
    <mergeCell ref="D636:N636"/>
    <mergeCell ref="O729:R729"/>
    <mergeCell ref="W663:Z663"/>
    <mergeCell ref="B654:AE654"/>
    <mergeCell ref="B712:AE712"/>
    <mergeCell ref="B715:AE715"/>
    <mergeCell ref="S690:V690"/>
    <mergeCell ref="C720:AD720"/>
    <mergeCell ref="O631:AD631"/>
    <mergeCell ref="S599:V599"/>
    <mergeCell ref="AA670:AD670"/>
    <mergeCell ref="AA665:AD665"/>
    <mergeCell ref="C790:E790"/>
    <mergeCell ref="S787:V787"/>
    <mergeCell ref="AA7:AD7"/>
    <mergeCell ref="M60:R60"/>
    <mergeCell ref="C534:E534"/>
    <mergeCell ref="O566:R566"/>
    <mergeCell ref="O576:R576"/>
    <mergeCell ref="B193:AD193"/>
    <mergeCell ref="W571:Z571"/>
    <mergeCell ref="O574:R574"/>
    <mergeCell ref="S70:X70"/>
    <mergeCell ref="Y490:AD490"/>
    <mergeCell ref="Q460:AD460"/>
    <mergeCell ref="W606:Z606"/>
    <mergeCell ref="K217:K219"/>
    <mergeCell ref="AA353:AD353"/>
    <mergeCell ref="Y127:AD127"/>
    <mergeCell ref="D226:J226"/>
    <mergeCell ref="D400:N400"/>
    <mergeCell ref="D305:N305"/>
    <mergeCell ref="F123:X123"/>
    <mergeCell ref="C477:AD477"/>
    <mergeCell ref="AA565:AD565"/>
    <mergeCell ref="AA596:AD596"/>
    <mergeCell ref="Y181:AD181"/>
    <mergeCell ref="D252:J252"/>
    <mergeCell ref="D235:J235"/>
    <mergeCell ref="O561:R561"/>
    <mergeCell ref="D645:N645"/>
    <mergeCell ref="W596:Z596"/>
    <mergeCell ref="AA587:AD587"/>
    <mergeCell ref="S602:V602"/>
    <mergeCell ref="D316:N316"/>
    <mergeCell ref="F139:X139"/>
    <mergeCell ref="W561:Z561"/>
    <mergeCell ref="AA572:AD572"/>
    <mergeCell ref="S570:V570"/>
    <mergeCell ref="O592:R592"/>
    <mergeCell ref="W693:Z693"/>
    <mergeCell ref="AA687:AD687"/>
    <mergeCell ref="C629:AD629"/>
    <mergeCell ref="AA728:AD728"/>
    <mergeCell ref="O646:R646"/>
    <mergeCell ref="W691:Z691"/>
    <mergeCell ref="D610:N610"/>
    <mergeCell ref="B626:AE626"/>
    <mergeCell ref="O636:R636"/>
    <mergeCell ref="C631:N632"/>
    <mergeCell ref="D599:N599"/>
    <mergeCell ref="W598:Z598"/>
    <mergeCell ref="W728:Z728"/>
    <mergeCell ref="O697:R697"/>
    <mergeCell ref="S726:V726"/>
    <mergeCell ref="AA703:AD703"/>
    <mergeCell ref="B713:AE713"/>
    <mergeCell ref="W703:Z703"/>
    <mergeCell ref="S697:V697"/>
    <mergeCell ref="AA701:AD701"/>
    <mergeCell ref="D704:N704"/>
    <mergeCell ref="W700:Z700"/>
    <mergeCell ref="W697:Z697"/>
    <mergeCell ref="D701:N701"/>
    <mergeCell ref="AA599:AD599"/>
    <mergeCell ref="S643:V643"/>
    <mergeCell ref="C650:AD650"/>
    <mergeCell ref="D666:N666"/>
    <mergeCell ref="D605:N605"/>
    <mergeCell ref="W599:Z599"/>
    <mergeCell ref="O595:R595"/>
    <mergeCell ref="W601:Z601"/>
    <mergeCell ref="O618:R618"/>
    <mergeCell ref="AA604:AD604"/>
    <mergeCell ref="O637:R637"/>
    <mergeCell ref="D691:N691"/>
    <mergeCell ref="AA725:AD725"/>
    <mergeCell ref="O688:R688"/>
    <mergeCell ref="S695:V695"/>
    <mergeCell ref="D777:N777"/>
    <mergeCell ref="O788:R788"/>
    <mergeCell ref="D688:N688"/>
    <mergeCell ref="D700:N700"/>
    <mergeCell ref="S772:V772"/>
    <mergeCell ref="W733:Z733"/>
    <mergeCell ref="W686:Z686"/>
    <mergeCell ref="S725:V725"/>
    <mergeCell ref="S691:V691"/>
    <mergeCell ref="S595:V595"/>
    <mergeCell ref="AA602:AD602"/>
    <mergeCell ref="O662:R662"/>
    <mergeCell ref="S644:V644"/>
    <mergeCell ref="W639:Z639"/>
    <mergeCell ref="S610:V610"/>
    <mergeCell ref="O647:R647"/>
    <mergeCell ref="O670:R670"/>
    <mergeCell ref="O785:R785"/>
    <mergeCell ref="S601:V601"/>
    <mergeCell ref="C651:AD651"/>
    <mergeCell ref="C659:AD659"/>
    <mergeCell ref="W662:Z662"/>
    <mergeCell ref="S663:V663"/>
    <mergeCell ref="C684:N685"/>
    <mergeCell ref="W672:Z672"/>
    <mergeCell ref="AA685:AD685"/>
    <mergeCell ref="S672:V672"/>
    <mergeCell ref="AA704:AD704"/>
    <mergeCell ref="B747:AD747"/>
    <mergeCell ref="S788:V788"/>
    <mergeCell ref="D826:N826"/>
    <mergeCell ref="D835:N835"/>
    <mergeCell ref="D870:N870"/>
    <mergeCell ref="S670:V670"/>
    <mergeCell ref="S669:V669"/>
    <mergeCell ref="AA633:AD633"/>
    <mergeCell ref="S667:V667"/>
    <mergeCell ref="AA663:AD663"/>
    <mergeCell ref="W694:Z694"/>
    <mergeCell ref="D858:N858"/>
    <mergeCell ref="D867:N867"/>
    <mergeCell ref="D827:N827"/>
    <mergeCell ref="D866:N866"/>
    <mergeCell ref="D640:N640"/>
    <mergeCell ref="O669:R669"/>
    <mergeCell ref="O645:R645"/>
    <mergeCell ref="D669:N669"/>
    <mergeCell ref="O663:R663"/>
    <mergeCell ref="W698:Z698"/>
    <mergeCell ref="S698:V698"/>
    <mergeCell ref="O672:R672"/>
    <mergeCell ref="O642:R642"/>
    <mergeCell ref="B623:AE623"/>
    <mergeCell ref="S636:V636"/>
    <mergeCell ref="AA590:AD590"/>
    <mergeCell ref="Y518:AD518"/>
    <mergeCell ref="S611:V611"/>
    <mergeCell ref="D260:J260"/>
    <mergeCell ref="W581:Z581"/>
    <mergeCell ref="W556:Z556"/>
    <mergeCell ref="W614:Z614"/>
    <mergeCell ref="D580:N580"/>
    <mergeCell ref="B622:AE622"/>
    <mergeCell ref="B625:AE625"/>
    <mergeCell ref="O638:R638"/>
    <mergeCell ref="S614:V614"/>
    <mergeCell ref="C620:AD620"/>
    <mergeCell ref="D372:N372"/>
    <mergeCell ref="O612:R612"/>
    <mergeCell ref="D396:N396"/>
    <mergeCell ref="O583:R583"/>
    <mergeCell ref="X462:AD462"/>
    <mergeCell ref="O577:R577"/>
    <mergeCell ref="B505:AE505"/>
    <mergeCell ref="B470:AE470"/>
    <mergeCell ref="Y520:AD520"/>
    <mergeCell ref="F492:X492"/>
    <mergeCell ref="AA605:AD605"/>
    <mergeCell ref="S576:V576"/>
    <mergeCell ref="AA638:AD638"/>
    <mergeCell ref="S356:V356"/>
    <mergeCell ref="S604:V604"/>
    <mergeCell ref="AA608:AD608"/>
    <mergeCell ref="B682:AD682"/>
    <mergeCell ref="S685:V685"/>
    <mergeCell ref="O661:AD661"/>
    <mergeCell ref="W687:Z687"/>
    <mergeCell ref="D671:N671"/>
    <mergeCell ref="O685:R685"/>
    <mergeCell ref="D728:N728"/>
    <mergeCell ref="AA775:AD775"/>
    <mergeCell ref="D834:N834"/>
    <mergeCell ref="AA780:AD780"/>
    <mergeCell ref="O822:O823"/>
    <mergeCell ref="O703:R703"/>
    <mergeCell ref="S737:V737"/>
    <mergeCell ref="B814:AE814"/>
    <mergeCell ref="B815:AD815"/>
    <mergeCell ref="P822:P823"/>
    <mergeCell ref="C708:AD708"/>
    <mergeCell ref="D667:N667"/>
    <mergeCell ref="O665:R665"/>
    <mergeCell ref="S664:V664"/>
    <mergeCell ref="W736:Z736"/>
    <mergeCell ref="B760:AE760"/>
    <mergeCell ref="AA772:AD772"/>
    <mergeCell ref="D772:N772"/>
    <mergeCell ref="AA705:AD705"/>
    <mergeCell ref="R822:R823"/>
    <mergeCell ref="C793:AD793"/>
    <mergeCell ref="AA694:AD694"/>
    <mergeCell ref="O704:R704"/>
    <mergeCell ref="S804:V804"/>
    <mergeCell ref="AA706:AD706"/>
    <mergeCell ref="D753:N753"/>
    <mergeCell ref="W1003:X1003"/>
    <mergeCell ref="O668:R668"/>
    <mergeCell ref="AA688:AD688"/>
    <mergeCell ref="O806:R806"/>
    <mergeCell ref="S806:V806"/>
    <mergeCell ref="O804:R804"/>
    <mergeCell ref="W804:Z804"/>
    <mergeCell ref="O700:R700"/>
    <mergeCell ref="AA727:AD727"/>
    <mergeCell ref="O706:R706"/>
    <mergeCell ref="W692:Z692"/>
    <mergeCell ref="O730:R730"/>
    <mergeCell ref="O724:R724"/>
    <mergeCell ref="W699:Z699"/>
    <mergeCell ref="D913:N913"/>
    <mergeCell ref="S693:V693"/>
    <mergeCell ref="C767:AD767"/>
    <mergeCell ref="AA724:AD724"/>
    <mergeCell ref="D692:N692"/>
    <mergeCell ref="S699:V699"/>
    <mergeCell ref="D734:N734"/>
    <mergeCell ref="W690:Z690"/>
    <mergeCell ref="AA692:AD692"/>
    <mergeCell ref="W974:Z974"/>
    <mergeCell ref="AA699:AD699"/>
    <mergeCell ref="D914:N914"/>
    <mergeCell ref="AA729:AD729"/>
    <mergeCell ref="D860:N860"/>
    <mergeCell ref="S689:V689"/>
    <mergeCell ref="D670:N670"/>
    <mergeCell ref="D837:N837"/>
    <mergeCell ref="W695:Z695"/>
    <mergeCell ref="Q1004:R1004"/>
    <mergeCell ref="O976:R976"/>
    <mergeCell ref="W976:Z976"/>
    <mergeCell ref="O979:R979"/>
    <mergeCell ref="S927:V927"/>
    <mergeCell ref="W665:Z665"/>
    <mergeCell ref="AA666:AD666"/>
    <mergeCell ref="D732:N732"/>
    <mergeCell ref="W668:Z668"/>
    <mergeCell ref="S666:V666"/>
    <mergeCell ref="O751:R751"/>
    <mergeCell ref="AA951:AD951"/>
    <mergeCell ref="O952:R952"/>
    <mergeCell ref="W784:Z784"/>
    <mergeCell ref="O701:R701"/>
    <mergeCell ref="D878:N878"/>
    <mergeCell ref="D775:N775"/>
    <mergeCell ref="AA776:AD776"/>
    <mergeCell ref="W725:Z725"/>
    <mergeCell ref="W688:Z688"/>
    <mergeCell ref="O732:R732"/>
    <mergeCell ref="AA730:AD730"/>
    <mergeCell ref="O750:R750"/>
    <mergeCell ref="U1003:V1003"/>
    <mergeCell ref="O984:R984"/>
    <mergeCell ref="AA734:AD734"/>
    <mergeCell ref="W977:Z977"/>
    <mergeCell ref="S706:V706"/>
    <mergeCell ref="D854:N854"/>
    <mergeCell ref="AA920:AD920"/>
    <mergeCell ref="D784:N784"/>
    <mergeCell ref="C721:AD721"/>
    <mergeCell ref="B8:L8"/>
    <mergeCell ref="C30:AD30"/>
    <mergeCell ref="D389:N389"/>
    <mergeCell ref="Y122:AD122"/>
    <mergeCell ref="S575:V575"/>
    <mergeCell ref="AA600:AD600"/>
    <mergeCell ref="AA594:AD594"/>
    <mergeCell ref="S44:X44"/>
    <mergeCell ref="Y60:AD60"/>
    <mergeCell ref="M59:R59"/>
    <mergeCell ref="M84:R84"/>
    <mergeCell ref="S91:X91"/>
    <mergeCell ref="D62:L62"/>
    <mergeCell ref="C12:AD12"/>
    <mergeCell ref="S57:X57"/>
    <mergeCell ref="C32:AD32"/>
    <mergeCell ref="D85:L85"/>
    <mergeCell ref="M68:R68"/>
    <mergeCell ref="D47:L47"/>
    <mergeCell ref="D264:J264"/>
    <mergeCell ref="Y93:AD93"/>
    <mergeCell ref="D583:N583"/>
    <mergeCell ref="C435:AD435"/>
    <mergeCell ref="I500:AD500"/>
    <mergeCell ref="C554:N555"/>
    <mergeCell ref="O568:R568"/>
    <mergeCell ref="AA575:AD575"/>
    <mergeCell ref="C485:D490"/>
    <mergeCell ref="AA574:AD574"/>
    <mergeCell ref="C450:AD450"/>
    <mergeCell ref="F133:X133"/>
    <mergeCell ref="S560:V560"/>
    <mergeCell ref="C17:AD17"/>
    <mergeCell ref="C201:AD201"/>
    <mergeCell ref="C25:AD25"/>
    <mergeCell ref="D57:L57"/>
    <mergeCell ref="J446:P446"/>
    <mergeCell ref="Y49:AD49"/>
    <mergeCell ref="D243:J243"/>
    <mergeCell ref="D556:N556"/>
    <mergeCell ref="C40:AD40"/>
    <mergeCell ref="C491:D496"/>
    <mergeCell ref="D171:L171"/>
    <mergeCell ref="D380:N380"/>
    <mergeCell ref="D525:X525"/>
    <mergeCell ref="M77:R77"/>
    <mergeCell ref="Q447:W447"/>
    <mergeCell ref="C210:AD210"/>
    <mergeCell ref="C137:E137"/>
    <mergeCell ref="C196:AD196"/>
    <mergeCell ref="C208:AD208"/>
    <mergeCell ref="C134:E134"/>
    <mergeCell ref="S75:X75"/>
    <mergeCell ref="S79:X79"/>
    <mergeCell ref="D89:L89"/>
    <mergeCell ref="M63:R63"/>
    <mergeCell ref="Y75:AD75"/>
    <mergeCell ref="B430:AD430"/>
    <mergeCell ref="F489:X489"/>
    <mergeCell ref="D417:N417"/>
    <mergeCell ref="J447:P447"/>
    <mergeCell ref="M94:R94"/>
    <mergeCell ref="C434:AD434"/>
    <mergeCell ref="C460:P460"/>
    <mergeCell ref="C26:AD26"/>
    <mergeCell ref="B34:AD34"/>
    <mergeCell ref="M43:R43"/>
    <mergeCell ref="B545:AD545"/>
    <mergeCell ref="C461:I461"/>
    <mergeCell ref="D364:N364"/>
    <mergeCell ref="O354:AD354"/>
    <mergeCell ref="S72:X72"/>
    <mergeCell ref="S83:X83"/>
    <mergeCell ref="C138:E138"/>
    <mergeCell ref="S89:X89"/>
    <mergeCell ref="S48:X48"/>
    <mergeCell ref="Y45:AD45"/>
    <mergeCell ref="C439:AD439"/>
    <mergeCell ref="C432:AD432"/>
    <mergeCell ref="F131:X131"/>
    <mergeCell ref="D325:N325"/>
    <mergeCell ref="C480:AD480"/>
    <mergeCell ref="D54:L54"/>
    <mergeCell ref="M50:R50"/>
    <mergeCell ref="S86:X86"/>
    <mergeCell ref="D256:J256"/>
    <mergeCell ref="D88:L88"/>
    <mergeCell ref="Y494:AD494"/>
    <mergeCell ref="C42:L43"/>
    <mergeCell ref="C503:AD503"/>
    <mergeCell ref="C516:X516"/>
    <mergeCell ref="D342:N342"/>
    <mergeCell ref="S69:X69"/>
    <mergeCell ref="C145:E145"/>
    <mergeCell ref="Y64:AD64"/>
    <mergeCell ref="Y137:AD137"/>
    <mergeCell ref="C13:AD13"/>
    <mergeCell ref="B39:AD39"/>
    <mergeCell ref="C200:AD200"/>
    <mergeCell ref="Y82:AD82"/>
    <mergeCell ref="C28:AD28"/>
    <mergeCell ref="D382:N382"/>
    <mergeCell ref="W356:Z356"/>
    <mergeCell ref="AA557:AD557"/>
    <mergeCell ref="C195:AD195"/>
    <mergeCell ref="Y169:AD169"/>
    <mergeCell ref="I498:AD498"/>
    <mergeCell ref="B544:AD544"/>
    <mergeCell ref="D358:N358"/>
    <mergeCell ref="D383:N383"/>
    <mergeCell ref="S179:X179"/>
    <mergeCell ref="W558:Z558"/>
    <mergeCell ref="D521:X521"/>
    <mergeCell ref="Y526:AD526"/>
    <mergeCell ref="S77:X77"/>
    <mergeCell ref="S74:X74"/>
    <mergeCell ref="M71:R71"/>
    <mergeCell ref="M70:R70"/>
    <mergeCell ref="M181:R181"/>
    <mergeCell ref="Q445:AD445"/>
    <mergeCell ref="M55:R55"/>
    <mergeCell ref="C502:AD502"/>
    <mergeCell ref="L217:L219"/>
    <mergeCell ref="Y128:AD128"/>
    <mergeCell ref="C141:E141"/>
    <mergeCell ref="C15:AD15"/>
    <mergeCell ref="D239:J239"/>
    <mergeCell ref="D339:N339"/>
    <mergeCell ref="D56:L56"/>
    <mergeCell ref="S177:X177"/>
    <mergeCell ref="C165:AD165"/>
    <mergeCell ref="D258:J258"/>
    <mergeCell ref="Y98:AD98"/>
    <mergeCell ref="F145:X145"/>
    <mergeCell ref="D362:N362"/>
    <mergeCell ref="O560:R560"/>
    <mergeCell ref="AA560:AD560"/>
    <mergeCell ref="O554:AD554"/>
    <mergeCell ref="D87:L87"/>
    <mergeCell ref="D82:L82"/>
    <mergeCell ref="F138:X138"/>
    <mergeCell ref="M175:R175"/>
    <mergeCell ref="M217:M219"/>
    <mergeCell ref="M98:R98"/>
    <mergeCell ref="C117:AD117"/>
    <mergeCell ref="F148:AD148"/>
    <mergeCell ref="Y94:AD94"/>
    <mergeCell ref="S95:X95"/>
    <mergeCell ref="D257:J257"/>
    <mergeCell ref="Y92:AD92"/>
    <mergeCell ref="C140:E140"/>
    <mergeCell ref="D398:N398"/>
    <mergeCell ref="C536:AD536"/>
    <mergeCell ref="AA555:AD555"/>
    <mergeCell ref="C475:AD475"/>
    <mergeCell ref="B147:AD147"/>
    <mergeCell ref="Y124:AD124"/>
    <mergeCell ref="F140:X140"/>
    <mergeCell ref="D60:L60"/>
    <mergeCell ref="Y528:AD528"/>
    <mergeCell ref="O684:AD684"/>
    <mergeCell ref="O753:R753"/>
    <mergeCell ref="B540:AE540"/>
    <mergeCell ref="M51:R51"/>
    <mergeCell ref="C29:AD29"/>
    <mergeCell ref="C31:AD31"/>
    <mergeCell ref="M54:R54"/>
    <mergeCell ref="M90:R90"/>
    <mergeCell ref="D66:L66"/>
    <mergeCell ref="D693:N693"/>
    <mergeCell ref="W702:Z702"/>
    <mergeCell ref="D695:N695"/>
    <mergeCell ref="M46:R46"/>
    <mergeCell ref="Y531:AD531"/>
    <mergeCell ref="D635:N635"/>
    <mergeCell ref="AA700:AD700"/>
    <mergeCell ref="F144:X144"/>
    <mergeCell ref="C37:AD37"/>
    <mergeCell ref="D75:L75"/>
    <mergeCell ref="S556:V556"/>
    <mergeCell ref="O613:R613"/>
    <mergeCell ref="F486:X486"/>
    <mergeCell ref="D237:J237"/>
    <mergeCell ref="O558:R558"/>
    <mergeCell ref="D176:L176"/>
    <mergeCell ref="C479:AD479"/>
    <mergeCell ref="D520:X520"/>
    <mergeCell ref="Y522:AD522"/>
    <mergeCell ref="D53:L53"/>
    <mergeCell ref="S54:X54"/>
    <mergeCell ref="M180:R180"/>
    <mergeCell ref="B425:AE425"/>
    <mergeCell ref="Y519:AD519"/>
    <mergeCell ref="W572:Z572"/>
    <mergeCell ref="O601:R601"/>
    <mergeCell ref="Y524:AD524"/>
    <mergeCell ref="D385:N385"/>
    <mergeCell ref="AA561:AD561"/>
    <mergeCell ref="O564:R564"/>
    <mergeCell ref="D322:N322"/>
    <mergeCell ref="O604:R604"/>
    <mergeCell ref="Y496:AD496"/>
    <mergeCell ref="Y493:AD493"/>
    <mergeCell ref="D240:J240"/>
    <mergeCell ref="D582:N582"/>
    <mergeCell ref="D309:N309"/>
    <mergeCell ref="F488:X488"/>
    <mergeCell ref="Y492:AD492"/>
    <mergeCell ref="C464:AD464"/>
    <mergeCell ref="Y487:AD487"/>
    <mergeCell ref="D567:N567"/>
    <mergeCell ref="D374:N374"/>
    <mergeCell ref="D600:N600"/>
    <mergeCell ref="W579:Z579"/>
    <mergeCell ref="O580:R580"/>
    <mergeCell ref="AA581:AD581"/>
    <mergeCell ref="C498:H498"/>
    <mergeCell ref="D336:N336"/>
    <mergeCell ref="Y488:AD488"/>
    <mergeCell ref="D416:N416"/>
    <mergeCell ref="C512:AD512"/>
    <mergeCell ref="J461:P461"/>
    <mergeCell ref="D408:N408"/>
    <mergeCell ref="W584:Z584"/>
    <mergeCell ref="N8:O8"/>
    <mergeCell ref="F487:X487"/>
    <mergeCell ref="B452:AE452"/>
    <mergeCell ref="O585:R585"/>
    <mergeCell ref="O912:R912"/>
    <mergeCell ref="C551:AD551"/>
    <mergeCell ref="S43:X43"/>
    <mergeCell ref="Y43:AD43"/>
    <mergeCell ref="D376:N376"/>
    <mergeCell ref="S592:V592"/>
    <mergeCell ref="O736:R736"/>
    <mergeCell ref="D725:N725"/>
    <mergeCell ref="W726:Z726"/>
    <mergeCell ref="W783:Z783"/>
    <mergeCell ref="D776:N776"/>
    <mergeCell ref="D231:J231"/>
    <mergeCell ref="D331:N331"/>
    <mergeCell ref="S557:V557"/>
    <mergeCell ref="D401:N401"/>
    <mergeCell ref="D338:N338"/>
    <mergeCell ref="Y489:AD489"/>
    <mergeCell ref="AA597:AD597"/>
    <mergeCell ref="D274:J274"/>
    <mergeCell ref="D646:N646"/>
    <mergeCell ref="W566:Z566"/>
    <mergeCell ref="AA571:AD571"/>
    <mergeCell ref="Y484:AD484"/>
    <mergeCell ref="AA563:AD563"/>
    <mergeCell ref="W564:Z564"/>
    <mergeCell ref="C474:AD474"/>
    <mergeCell ref="F485:X485"/>
    <mergeCell ref="C203:AD203"/>
    <mergeCell ref="C11:AD11"/>
    <mergeCell ref="C27:AD27"/>
    <mergeCell ref="F142:X142"/>
    <mergeCell ref="Y80:AD80"/>
    <mergeCell ref="S98:X98"/>
    <mergeCell ref="Y143:AD143"/>
    <mergeCell ref="C459:AD459"/>
    <mergeCell ref="C121:X121"/>
    <mergeCell ref="AA804:AD804"/>
    <mergeCell ref="S572:V572"/>
    <mergeCell ref="D407:N407"/>
    <mergeCell ref="B501:AE501"/>
    <mergeCell ref="W609:Z609"/>
    <mergeCell ref="O776:R776"/>
    <mergeCell ref="D49:L49"/>
    <mergeCell ref="D370:N370"/>
    <mergeCell ref="S80:X80"/>
    <mergeCell ref="Y74:AD74"/>
    <mergeCell ref="Y59:AD59"/>
    <mergeCell ref="S591:V591"/>
    <mergeCell ref="C674:AD674"/>
    <mergeCell ref="M79:R79"/>
    <mergeCell ref="M73:R73"/>
    <mergeCell ref="S632:V632"/>
    <mergeCell ref="D601:N601"/>
    <mergeCell ref="W590:Z590"/>
    <mergeCell ref="S594:V594"/>
    <mergeCell ref="D341:N341"/>
    <mergeCell ref="D343:N343"/>
    <mergeCell ref="D415:N415"/>
    <mergeCell ref="D403:N403"/>
    <mergeCell ref="C198:AD198"/>
    <mergeCell ref="M1004:N1004"/>
    <mergeCell ref="S694:V694"/>
    <mergeCell ref="W576:Z576"/>
    <mergeCell ref="AA1003:AB1003"/>
    <mergeCell ref="C547:AD547"/>
    <mergeCell ref="S559:V559"/>
    <mergeCell ref="D177:L177"/>
    <mergeCell ref="D824:N824"/>
    <mergeCell ref="B764:AD764"/>
    <mergeCell ref="W727:Z727"/>
    <mergeCell ref="S561:V561"/>
    <mergeCell ref="D368:N368"/>
    <mergeCell ref="D227:J227"/>
    <mergeCell ref="AA591:AD591"/>
    <mergeCell ref="C478:AD478"/>
    <mergeCell ref="B428:AE428"/>
    <mergeCell ref="AA568:AD568"/>
    <mergeCell ref="O1002:V1002"/>
    <mergeCell ref="C1001:AD1001"/>
    <mergeCell ref="C500:H500"/>
    <mergeCell ref="AA927:AD927"/>
    <mergeCell ref="AA954:AD954"/>
    <mergeCell ref="D244:J244"/>
    <mergeCell ref="D268:J268"/>
    <mergeCell ref="D222:J222"/>
    <mergeCell ref="D246:J246"/>
    <mergeCell ref="D332:N332"/>
    <mergeCell ref="D609:N609"/>
    <mergeCell ref="D519:X519"/>
    <mergeCell ref="C216:J219"/>
    <mergeCell ref="C446:I446"/>
    <mergeCell ref="D303:N303"/>
    <mergeCell ref="B451:AE451"/>
    <mergeCell ref="B453:AE453"/>
    <mergeCell ref="D397:N397"/>
    <mergeCell ref="D318:N318"/>
    <mergeCell ref="D323:N323"/>
    <mergeCell ref="AA284:AD284"/>
    <mergeCell ref="Q461:W461"/>
    <mergeCell ref="D517:X517"/>
    <mergeCell ref="B541:AE541"/>
    <mergeCell ref="B542:AE542"/>
    <mergeCell ref="W573:Z573"/>
    <mergeCell ref="O579:R579"/>
    <mergeCell ref="D593:N593"/>
    <mergeCell ref="W607:Z607"/>
    <mergeCell ref="B466:AE466"/>
    <mergeCell ref="J462:P462"/>
    <mergeCell ref="D606:N606"/>
    <mergeCell ref="D387:N387"/>
    <mergeCell ref="C481:AD481"/>
    <mergeCell ref="B467:AE467"/>
    <mergeCell ref="C423:AD423"/>
    <mergeCell ref="D390:N390"/>
    <mergeCell ref="C437:AD437"/>
    <mergeCell ref="D392:N392"/>
    <mergeCell ref="D369:N369"/>
    <mergeCell ref="D518:X518"/>
    <mergeCell ref="C537:AD537"/>
    <mergeCell ref="Y532:AD532"/>
    <mergeCell ref="D527:X527"/>
    <mergeCell ref="D299:N299"/>
    <mergeCell ref="O591:R591"/>
    <mergeCell ref="C422:AD422"/>
    <mergeCell ref="Y485:AD485"/>
    <mergeCell ref="Y521:AD521"/>
    <mergeCell ref="B506:AE506"/>
    <mergeCell ref="D296:N296"/>
    <mergeCell ref="D249:J249"/>
    <mergeCell ref="S751:V751"/>
    <mergeCell ref="S615:V615"/>
    <mergeCell ref="D328:N328"/>
    <mergeCell ref="S634:V634"/>
    <mergeCell ref="S609:V609"/>
    <mergeCell ref="S638:V638"/>
    <mergeCell ref="O671:R671"/>
    <mergeCell ref="D604:N604"/>
    <mergeCell ref="AA632:AD632"/>
    <mergeCell ref="W635:Z635"/>
    <mergeCell ref="W617:Z617"/>
    <mergeCell ref="C548:AD548"/>
    <mergeCell ref="W557:Z557"/>
    <mergeCell ref="D562:N562"/>
    <mergeCell ref="AA644:AD644"/>
    <mergeCell ref="O587:R587"/>
    <mergeCell ref="S731:V731"/>
    <mergeCell ref="AA750:AD750"/>
    <mergeCell ref="AA648:AD648"/>
    <mergeCell ref="S687:V687"/>
    <mergeCell ref="B499:AE499"/>
    <mergeCell ref="S668:V668"/>
    <mergeCell ref="AA646:AD646"/>
    <mergeCell ref="D263:J263"/>
    <mergeCell ref="O639:R639"/>
    <mergeCell ref="D406:N406"/>
    <mergeCell ref="W637:Z637"/>
    <mergeCell ref="D832:N832"/>
    <mergeCell ref="D608:N608"/>
    <mergeCell ref="AA612:AD612"/>
    <mergeCell ref="D731:N731"/>
    <mergeCell ref="O699:R699"/>
    <mergeCell ref="O640:R640"/>
    <mergeCell ref="S648:V648"/>
    <mergeCell ref="AA752:AD752"/>
    <mergeCell ref="W754:Z754"/>
    <mergeCell ref="O702:R702"/>
    <mergeCell ref="B678:AE678"/>
    <mergeCell ref="D773:N773"/>
    <mergeCell ref="D729:N729"/>
    <mergeCell ref="C802:N803"/>
    <mergeCell ref="O802:AD802"/>
    <mergeCell ref="O803:R803"/>
    <mergeCell ref="W724:Z724"/>
    <mergeCell ref="AA736:AD736"/>
    <mergeCell ref="D726:N726"/>
    <mergeCell ref="C711:AD711"/>
    <mergeCell ref="O726:R726"/>
    <mergeCell ref="AA735:AD735"/>
    <mergeCell ref="O731:R731"/>
    <mergeCell ref="O610:R610"/>
    <mergeCell ref="W645:Z645"/>
    <mergeCell ref="D647:N647"/>
    <mergeCell ref="O666:R666"/>
    <mergeCell ref="B658:AD658"/>
    <mergeCell ref="S662:V662"/>
    <mergeCell ref="S665:V665"/>
    <mergeCell ref="AA726:AD726"/>
    <mergeCell ref="C810:AD810"/>
    <mergeCell ref="C765:AD765"/>
    <mergeCell ref="AA781:AD781"/>
    <mergeCell ref="D862:N862"/>
    <mergeCell ref="AA732:AD732"/>
    <mergeCell ref="O780:R780"/>
    <mergeCell ref="AA686:AD686"/>
    <mergeCell ref="C719:AD719"/>
    <mergeCell ref="S774:V774"/>
    <mergeCell ref="W750:Z750"/>
    <mergeCell ref="C710:AD710"/>
    <mergeCell ref="AA785:AD785"/>
    <mergeCell ref="D703:N703"/>
    <mergeCell ref="O787:R787"/>
    <mergeCell ref="D774:N774"/>
    <mergeCell ref="D786:N786"/>
    <mergeCell ref="S778:V778"/>
    <mergeCell ref="D702:N702"/>
    <mergeCell ref="AA697:AD697"/>
    <mergeCell ref="S736:V736"/>
    <mergeCell ref="AA695:AD695"/>
    <mergeCell ref="B742:AE742"/>
    <mergeCell ref="D752:N752"/>
    <mergeCell ref="AA787:AD787"/>
    <mergeCell ref="S727:V727"/>
    <mergeCell ref="S728:V728"/>
    <mergeCell ref="S729:V729"/>
    <mergeCell ref="W752:Z752"/>
    <mergeCell ref="O698:R698"/>
    <mergeCell ref="W776:Z776"/>
    <mergeCell ref="D697:N697"/>
    <mergeCell ref="S700:V700"/>
    <mergeCell ref="AA753:AD753"/>
    <mergeCell ref="D690:N690"/>
    <mergeCell ref="O608:R608"/>
    <mergeCell ref="O559:R559"/>
    <mergeCell ref="W594:Z594"/>
    <mergeCell ref="C821:N823"/>
    <mergeCell ref="AA702:AD702"/>
    <mergeCell ref="D805:N805"/>
    <mergeCell ref="S782:V782"/>
    <mergeCell ref="S785:V785"/>
    <mergeCell ref="D782:N782"/>
    <mergeCell ref="C792:AD792"/>
    <mergeCell ref="W729:Z729"/>
    <mergeCell ref="W580:Z580"/>
    <mergeCell ref="D589:N589"/>
    <mergeCell ref="D559:N559"/>
    <mergeCell ref="W568:Z568"/>
    <mergeCell ref="W575:Z575"/>
    <mergeCell ref="D565:N565"/>
    <mergeCell ref="D564:N564"/>
    <mergeCell ref="O578:R578"/>
    <mergeCell ref="W585:Z585"/>
    <mergeCell ref="D602:N602"/>
    <mergeCell ref="W642:Z642"/>
    <mergeCell ref="W664:Z664"/>
    <mergeCell ref="AA635:AD635"/>
    <mergeCell ref="S724:V724"/>
    <mergeCell ref="W671:Z671"/>
    <mergeCell ref="O615:R615"/>
    <mergeCell ref="S754:V754"/>
    <mergeCell ref="W583:Z583"/>
    <mergeCell ref="AA611:AD611"/>
    <mergeCell ref="O575:R575"/>
    <mergeCell ref="W669:Z669"/>
    <mergeCell ref="S568:V568"/>
    <mergeCell ref="W772:Z772"/>
    <mergeCell ref="D615:N615"/>
    <mergeCell ref="AA782:AD782"/>
    <mergeCell ref="O634:R634"/>
    <mergeCell ref="O589:R589"/>
    <mergeCell ref="D642:N642"/>
    <mergeCell ref="D663:N663"/>
    <mergeCell ref="D617:N617"/>
    <mergeCell ref="C749:N750"/>
    <mergeCell ref="S775:V775"/>
    <mergeCell ref="O725:R725"/>
    <mergeCell ref="B653:AE653"/>
    <mergeCell ref="D694:N694"/>
    <mergeCell ref="B743:AE743"/>
    <mergeCell ref="S734:V734"/>
    <mergeCell ref="B718:AD718"/>
    <mergeCell ref="S779:V779"/>
    <mergeCell ref="C756:AD756"/>
    <mergeCell ref="W646:Z646"/>
    <mergeCell ref="W666:Z666"/>
    <mergeCell ref="AA647:AD647"/>
    <mergeCell ref="C675:AD675"/>
    <mergeCell ref="AA643:AD643"/>
    <mergeCell ref="AA617:AD617"/>
    <mergeCell ref="D579:N579"/>
    <mergeCell ref="AA577:AD577"/>
    <mergeCell ref="D614:N614"/>
    <mergeCell ref="D586:N586"/>
    <mergeCell ref="S585:V585"/>
    <mergeCell ref="AA578:AD578"/>
    <mergeCell ref="B1:AD1"/>
    <mergeCell ref="C897:AD897"/>
    <mergeCell ref="D394:N394"/>
    <mergeCell ref="O287:R287"/>
    <mergeCell ref="D558:N558"/>
    <mergeCell ref="S170:X170"/>
    <mergeCell ref="C118:AD118"/>
    <mergeCell ref="O599:R599"/>
    <mergeCell ref="B36:AD36"/>
    <mergeCell ref="O285:AD285"/>
    <mergeCell ref="Y135:AD135"/>
    <mergeCell ref="C184:AD184"/>
    <mergeCell ref="Y129:AD129"/>
    <mergeCell ref="Y130:AD130"/>
    <mergeCell ref="D233:J233"/>
    <mergeCell ref="D79:L79"/>
    <mergeCell ref="M47:R47"/>
    <mergeCell ref="D278:J278"/>
    <mergeCell ref="D279:J279"/>
    <mergeCell ref="S577:V577"/>
    <mergeCell ref="C484:X484"/>
    <mergeCell ref="S596:V596"/>
    <mergeCell ref="S571:V571"/>
    <mergeCell ref="Y50:AD50"/>
    <mergeCell ref="M85:R85"/>
    <mergeCell ref="F124:X124"/>
    <mergeCell ref="D395:N395"/>
    <mergeCell ref="B112:AE112"/>
    <mergeCell ref="M92:R92"/>
    <mergeCell ref="F132:X132"/>
    <mergeCell ref="D64:L64"/>
    <mergeCell ref="Y87:AD87"/>
    <mergeCell ref="Y136:AD136"/>
    <mergeCell ref="D81:L81"/>
    <mergeCell ref="S87:X87"/>
    <mergeCell ref="M99:R99"/>
    <mergeCell ref="M97:R97"/>
    <mergeCell ref="D97:L97"/>
    <mergeCell ref="M69:R69"/>
    <mergeCell ref="D83:L83"/>
    <mergeCell ref="F134:X134"/>
    <mergeCell ref="Y132:AD132"/>
    <mergeCell ref="D99:L99"/>
    <mergeCell ref="C148:E148"/>
    <mergeCell ref="M106:R106"/>
    <mergeCell ref="C161:AD161"/>
    <mergeCell ref="C159:AD159"/>
    <mergeCell ref="S169:X169"/>
    <mergeCell ref="M168:AD168"/>
    <mergeCell ref="D94:L94"/>
    <mergeCell ref="S103:X103"/>
    <mergeCell ref="C144:E144"/>
    <mergeCell ref="C160:AD160"/>
    <mergeCell ref="C119:AD119"/>
    <mergeCell ref="D98:L98"/>
    <mergeCell ref="Y141:AD141"/>
    <mergeCell ref="Y126:AD126"/>
    <mergeCell ref="D76:L76"/>
    <mergeCell ref="S96:X96"/>
    <mergeCell ref="F135:X135"/>
    <mergeCell ref="Y96:AD96"/>
    <mergeCell ref="Y121:AD121"/>
    <mergeCell ref="C136:E136"/>
    <mergeCell ref="Y123:AD123"/>
    <mergeCell ref="M103:R103"/>
    <mergeCell ref="D104:L104"/>
    <mergeCell ref="M104:R104"/>
    <mergeCell ref="Y95:AD95"/>
    <mergeCell ref="S78:X78"/>
    <mergeCell ref="Y69:AD69"/>
    <mergeCell ref="S92:X92"/>
    <mergeCell ref="D65:L65"/>
    <mergeCell ref="Y97:AD97"/>
    <mergeCell ref="D68:L68"/>
    <mergeCell ref="Y83:AD83"/>
    <mergeCell ref="Y67:AD67"/>
    <mergeCell ref="M75:R75"/>
    <mergeCell ref="S73:X73"/>
    <mergeCell ref="Y78:AD78"/>
    <mergeCell ref="M87:R87"/>
    <mergeCell ref="Y66:AD66"/>
    <mergeCell ref="Y99:AD99"/>
    <mergeCell ref="S101:X101"/>
    <mergeCell ref="D101:L101"/>
    <mergeCell ref="M96:R96"/>
    <mergeCell ref="D90:L90"/>
    <mergeCell ref="D73:L73"/>
    <mergeCell ref="D69:L69"/>
    <mergeCell ref="M67:R67"/>
    <mergeCell ref="S85:X85"/>
    <mergeCell ref="S94:X94"/>
    <mergeCell ref="D46:L46"/>
    <mergeCell ref="Y89:AD89"/>
    <mergeCell ref="D95:L95"/>
    <mergeCell ref="M82:R82"/>
    <mergeCell ref="M52:R52"/>
    <mergeCell ref="S67:X67"/>
    <mergeCell ref="Y79:AD79"/>
    <mergeCell ref="Y81:AD81"/>
    <mergeCell ref="M53:R53"/>
    <mergeCell ref="S90:X90"/>
    <mergeCell ref="Y76:AD76"/>
    <mergeCell ref="Y63:AD63"/>
    <mergeCell ref="Y85:AD85"/>
    <mergeCell ref="Y62:AD62"/>
    <mergeCell ref="Y73:AD73"/>
    <mergeCell ref="S50:X50"/>
    <mergeCell ref="D50:L50"/>
    <mergeCell ref="Y61:AD61"/>
    <mergeCell ref="M62:R62"/>
    <mergeCell ref="D91:L91"/>
    <mergeCell ref="Y48:AD48"/>
    <mergeCell ref="Y52:AD52"/>
    <mergeCell ref="S63:X63"/>
    <mergeCell ref="Y53:AD53"/>
    <mergeCell ref="S53:X53"/>
    <mergeCell ref="Y46:AD46"/>
    <mergeCell ref="Y57:AD57"/>
    <mergeCell ref="S62:X62"/>
    <mergeCell ref="S68:X68"/>
    <mergeCell ref="M89:R89"/>
    <mergeCell ref="D77:L77"/>
    <mergeCell ref="S52:X52"/>
    <mergeCell ref="CA218:CM218"/>
    <mergeCell ref="CN218:CZ218"/>
    <mergeCell ref="DA218:DM218"/>
    <mergeCell ref="DN218:DZ218"/>
    <mergeCell ref="AH42:AJ42"/>
    <mergeCell ref="AH218:AJ218"/>
    <mergeCell ref="D86:L86"/>
    <mergeCell ref="D51:L51"/>
    <mergeCell ref="S82:X82"/>
    <mergeCell ref="C194:AD194"/>
    <mergeCell ref="S181:X181"/>
    <mergeCell ref="Y145:AD145"/>
    <mergeCell ref="S81:X81"/>
    <mergeCell ref="M44:R44"/>
    <mergeCell ref="M45:R45"/>
    <mergeCell ref="S47:X47"/>
    <mergeCell ref="S59:X59"/>
    <mergeCell ref="Y51:AD51"/>
    <mergeCell ref="M86:R86"/>
    <mergeCell ref="M80:R80"/>
    <mergeCell ref="D93:L93"/>
    <mergeCell ref="S93:X93"/>
    <mergeCell ref="S97:X97"/>
    <mergeCell ref="Y44:AD44"/>
    <mergeCell ref="B116:AD116"/>
    <mergeCell ref="Y68:AD68"/>
    <mergeCell ref="D78:L78"/>
    <mergeCell ref="M88:R88"/>
    <mergeCell ref="S88:X88"/>
    <mergeCell ref="S76:X76"/>
    <mergeCell ref="M91:R91"/>
    <mergeCell ref="Y84:AD84"/>
    <mergeCell ref="C199:AD199"/>
    <mergeCell ref="Y144:AD144"/>
    <mergeCell ref="M178:R178"/>
    <mergeCell ref="M177:R177"/>
    <mergeCell ref="D378:N378"/>
    <mergeCell ref="D302:N302"/>
    <mergeCell ref="D230:J230"/>
    <mergeCell ref="D367:N367"/>
    <mergeCell ref="D273:J273"/>
    <mergeCell ref="N217:N219"/>
    <mergeCell ref="Y178:AD178"/>
    <mergeCell ref="D333:N333"/>
    <mergeCell ref="D317:N317"/>
    <mergeCell ref="D173:L173"/>
    <mergeCell ref="C197:AD197"/>
    <mergeCell ref="D245:J245"/>
    <mergeCell ref="D346:N346"/>
    <mergeCell ref="AA356:AD356"/>
    <mergeCell ref="D290:N290"/>
    <mergeCell ref="D365:N365"/>
    <mergeCell ref="D344:N344"/>
    <mergeCell ref="D234:J234"/>
    <mergeCell ref="D349:N349"/>
    <mergeCell ref="M170:R170"/>
    <mergeCell ref="D241:J241"/>
    <mergeCell ref="D261:J261"/>
    <mergeCell ref="C168:L169"/>
    <mergeCell ref="C212:AD212"/>
    <mergeCell ref="Y146:AD146"/>
    <mergeCell ref="Y175:AD175"/>
    <mergeCell ref="D228:J228"/>
    <mergeCell ref="D232:J232"/>
    <mergeCell ref="D59:L59"/>
    <mergeCell ref="C202:AD202"/>
    <mergeCell ref="D321:N321"/>
    <mergeCell ref="D361:N361"/>
    <mergeCell ref="AO457:AV457"/>
    <mergeCell ref="D281:J281"/>
    <mergeCell ref="D224:J224"/>
    <mergeCell ref="D326:N326"/>
    <mergeCell ref="F127:X127"/>
    <mergeCell ref="C135:E135"/>
    <mergeCell ref="Y133:AD133"/>
    <mergeCell ref="B191:AD191"/>
    <mergeCell ref="D292:N292"/>
    <mergeCell ref="F128:X128"/>
    <mergeCell ref="S172:X172"/>
    <mergeCell ref="C447:I447"/>
    <mergeCell ref="M48:R48"/>
    <mergeCell ref="D55:L55"/>
    <mergeCell ref="Y65:AD65"/>
    <mergeCell ref="S58:X58"/>
    <mergeCell ref="D61:L61"/>
    <mergeCell ref="Y176:AD176"/>
    <mergeCell ref="M66:R66"/>
    <mergeCell ref="Y77:AD77"/>
    <mergeCell ref="S49:X49"/>
    <mergeCell ref="D70:L70"/>
    <mergeCell ref="M65:R65"/>
    <mergeCell ref="Y88:AD88"/>
    <mergeCell ref="Y58:AD58"/>
    <mergeCell ref="D105:L105"/>
    <mergeCell ref="M105:R105"/>
    <mergeCell ref="S105:X105"/>
    <mergeCell ref="Y105:AD105"/>
    <mergeCell ref="C108:AD108"/>
    <mergeCell ref="C211:AD211"/>
    <mergeCell ref="D103:L103"/>
    <mergeCell ref="M169:R169"/>
    <mergeCell ref="C354:N357"/>
    <mergeCell ref="D280:J280"/>
    <mergeCell ref="D345:N345"/>
    <mergeCell ref="D294:N294"/>
    <mergeCell ref="D393:N393"/>
    <mergeCell ref="AJ412:AQ412"/>
    <mergeCell ref="F122:X122"/>
    <mergeCell ref="AO445:AO446"/>
    <mergeCell ref="AP445:AP446"/>
    <mergeCell ref="AQ445:AQ446"/>
    <mergeCell ref="AT445:AT446"/>
    <mergeCell ref="AU445:AU446"/>
    <mergeCell ref="Y131:AD131"/>
    <mergeCell ref="Y125:AD125"/>
    <mergeCell ref="Y139:AD139"/>
    <mergeCell ref="C143:E143"/>
    <mergeCell ref="M173:R173"/>
    <mergeCell ref="C142:E142"/>
    <mergeCell ref="C205:AD205"/>
    <mergeCell ref="D301:N301"/>
    <mergeCell ref="D377:N377"/>
    <mergeCell ref="D307:N307"/>
    <mergeCell ref="D404:N404"/>
    <mergeCell ref="D250:J250"/>
    <mergeCell ref="D289:N289"/>
    <mergeCell ref="C444:AD444"/>
    <mergeCell ref="D255:J255"/>
    <mergeCell ref="AK460:AK461"/>
    <mergeCell ref="AL460:AL461"/>
    <mergeCell ref="S102:X102"/>
    <mergeCell ref="S104:X104"/>
    <mergeCell ref="Y104:AD104"/>
    <mergeCell ref="C206:AD206"/>
    <mergeCell ref="S180:X180"/>
    <mergeCell ref="D329:N329"/>
    <mergeCell ref="Y140:AD140"/>
    <mergeCell ref="M101:R101"/>
    <mergeCell ref="D170:L170"/>
    <mergeCell ref="B186:AE186"/>
    <mergeCell ref="Y180:AD180"/>
    <mergeCell ref="D229:J229"/>
    <mergeCell ref="D334:N334"/>
    <mergeCell ref="D340:N340"/>
    <mergeCell ref="Y179:AD179"/>
    <mergeCell ref="S175:X175"/>
    <mergeCell ref="F129:X129"/>
    <mergeCell ref="W287:Z287"/>
    <mergeCell ref="O286:AD286"/>
    <mergeCell ref="D312:N312"/>
    <mergeCell ref="Y106:AD106"/>
    <mergeCell ref="D347:N347"/>
    <mergeCell ref="D359:N359"/>
    <mergeCell ref="D320:N320"/>
    <mergeCell ref="D291:N291"/>
    <mergeCell ref="D327:N327"/>
    <mergeCell ref="Q446:W446"/>
    <mergeCell ref="D313:N313"/>
    <mergeCell ref="D178:L178"/>
    <mergeCell ref="M174:R174"/>
    <mergeCell ref="AS723:AV723"/>
    <mergeCell ref="Y47:AD47"/>
    <mergeCell ref="Y142:AD142"/>
    <mergeCell ref="Y72:AD72"/>
    <mergeCell ref="O778:R778"/>
    <mergeCell ref="B628:AD628"/>
    <mergeCell ref="D48:L48"/>
    <mergeCell ref="D58:L58"/>
    <mergeCell ref="D84:L84"/>
    <mergeCell ref="S84:X84"/>
    <mergeCell ref="M100:R100"/>
    <mergeCell ref="S100:X100"/>
    <mergeCell ref="Y100:AD100"/>
    <mergeCell ref="Y86:AD86"/>
    <mergeCell ref="D100:L100"/>
    <mergeCell ref="Y170:AD170"/>
    <mergeCell ref="Y71:AD71"/>
    <mergeCell ref="Y101:AD101"/>
    <mergeCell ref="D102:L102"/>
    <mergeCell ref="M102:R102"/>
    <mergeCell ref="C207:AD207"/>
    <mergeCell ref="O356:R356"/>
    <mergeCell ref="B455:AE455"/>
    <mergeCell ref="D373:N373"/>
    <mergeCell ref="F143:X143"/>
    <mergeCell ref="S99:X99"/>
    <mergeCell ref="Y91:AD91"/>
    <mergeCell ref="Y102:AD102"/>
    <mergeCell ref="S65:X65"/>
    <mergeCell ref="AI749:AL749"/>
    <mergeCell ref="AM770:AP770"/>
    <mergeCell ref="Y70:AD70"/>
    <mergeCell ref="B469:AE469"/>
    <mergeCell ref="D411:N411"/>
    <mergeCell ref="D179:L179"/>
    <mergeCell ref="Y174:AD174"/>
    <mergeCell ref="D391:N391"/>
    <mergeCell ref="D175:L175"/>
    <mergeCell ref="C139:E139"/>
    <mergeCell ref="M171:R171"/>
    <mergeCell ref="B426:AE426"/>
    <mergeCell ref="D330:N330"/>
    <mergeCell ref="S218:V218"/>
    <mergeCell ref="D220:J220"/>
    <mergeCell ref="O355:AD355"/>
    <mergeCell ref="D300:N300"/>
    <mergeCell ref="F141:X141"/>
    <mergeCell ref="C150:AD150"/>
    <mergeCell ref="C162:AD162"/>
    <mergeCell ref="D259:J259"/>
    <mergeCell ref="C183:AD183"/>
    <mergeCell ref="D248:J248"/>
    <mergeCell ref="D314:N314"/>
    <mergeCell ref="C213:AD213"/>
    <mergeCell ref="B427:AE427"/>
    <mergeCell ref="D306:N306"/>
    <mergeCell ref="D337:N337"/>
    <mergeCell ref="D265:J265"/>
    <mergeCell ref="C449:AD449"/>
    <mergeCell ref="D172:L172"/>
    <mergeCell ref="S178:X178"/>
    <mergeCell ref="D174:L174"/>
    <mergeCell ref="D298:N298"/>
    <mergeCell ref="D223:J223"/>
    <mergeCell ref="BN1003:BQ1003"/>
    <mergeCell ref="B110:AE110"/>
    <mergeCell ref="B113:AE113"/>
    <mergeCell ref="B149:AE149"/>
    <mergeCell ref="B152:AE152"/>
    <mergeCell ref="B154:AE154"/>
    <mergeCell ref="B155:AE155"/>
    <mergeCell ref="B156:AE156"/>
    <mergeCell ref="B185:AE185"/>
    <mergeCell ref="B188:AE188"/>
    <mergeCell ref="B189:AE189"/>
    <mergeCell ref="B190:AE190"/>
    <mergeCell ref="AH554:AJ554"/>
    <mergeCell ref="AI631:AL631"/>
    <mergeCell ref="AI661:AL661"/>
    <mergeCell ref="AI684:AL684"/>
    <mergeCell ref="AM723:AP723"/>
    <mergeCell ref="AR723:AR724"/>
    <mergeCell ref="D384:N384"/>
    <mergeCell ref="Y525:AD525"/>
    <mergeCell ref="S603:V603"/>
    <mergeCell ref="O635:R635"/>
    <mergeCell ref="C122:D133"/>
    <mergeCell ref="B424:AE424"/>
    <mergeCell ref="Y172:AD172"/>
    <mergeCell ref="D528:X528"/>
    <mergeCell ref="AM941:AP941"/>
    <mergeCell ref="AR941:AR942"/>
    <mergeCell ref="AS941:AV941"/>
    <mergeCell ref="W633:Z633"/>
    <mergeCell ref="W647:Z647"/>
    <mergeCell ref="BF1002:BI1002"/>
    <mergeCell ref="AR770:AR771"/>
    <mergeCell ref="AS770:AV770"/>
    <mergeCell ref="AG822:AI822"/>
    <mergeCell ref="W807:Z807"/>
    <mergeCell ref="S908:V908"/>
    <mergeCell ref="W908:Z908"/>
    <mergeCell ref="W902:Z902"/>
    <mergeCell ref="W979:Z979"/>
    <mergeCell ref="O985:R985"/>
    <mergeCell ref="D981:N981"/>
    <mergeCell ref="S950:V950"/>
    <mergeCell ref="AA942:AD942"/>
    <mergeCell ref="W926:Z926"/>
    <mergeCell ref="AA902:AD902"/>
    <mergeCell ref="W912:Z912"/>
    <mergeCell ref="O904:R904"/>
    <mergeCell ref="S910:V910"/>
    <mergeCell ref="O903:R903"/>
    <mergeCell ref="S901:V901"/>
    <mergeCell ref="O901:R901"/>
    <mergeCell ref="AA906:AD906"/>
    <mergeCell ref="C888:AD888"/>
    <mergeCell ref="O945:R945"/>
    <mergeCell ref="D910:N910"/>
    <mergeCell ref="W910:Z910"/>
    <mergeCell ref="S945:V945"/>
    <mergeCell ref="AA822:AD822"/>
    <mergeCell ref="B795:AE795"/>
    <mergeCell ref="W909:Z909"/>
    <mergeCell ref="D850:N850"/>
    <mergeCell ref="B896:AD896"/>
    <mergeCell ref="S784:V784"/>
    <mergeCell ref="AN971:AQ971"/>
    <mergeCell ref="AX971:AX972"/>
    <mergeCell ref="D851:N851"/>
    <mergeCell ref="W925:Z925"/>
    <mergeCell ref="D848:N848"/>
    <mergeCell ref="O915:R915"/>
    <mergeCell ref="AG991:AN991"/>
    <mergeCell ref="AX1002:BA1002"/>
    <mergeCell ref="S921:V921"/>
    <mergeCell ref="AA908:AD908"/>
    <mergeCell ref="B960:AE960"/>
    <mergeCell ref="O924:R924"/>
    <mergeCell ref="C967:AD967"/>
    <mergeCell ref="W927:Z927"/>
    <mergeCell ref="D977:N977"/>
    <mergeCell ref="B991:AE991"/>
    <mergeCell ref="E1002:E1003"/>
    <mergeCell ref="S983:V983"/>
    <mergeCell ref="O980:R980"/>
    <mergeCell ref="W951:Z951"/>
    <mergeCell ref="AA982:AD982"/>
    <mergeCell ref="O918:R918"/>
    <mergeCell ref="D853:N853"/>
    <mergeCell ref="S918:V918"/>
    <mergeCell ref="C966:AD966"/>
    <mergeCell ref="D953:N953"/>
    <mergeCell ref="AR971:AR972"/>
    <mergeCell ref="AS971:AV971"/>
    <mergeCell ref="D876:N876"/>
    <mergeCell ref="S904:V904"/>
    <mergeCell ref="D902:N902"/>
    <mergeCell ref="S907:V907"/>
    <mergeCell ref="BE822:BH822"/>
    <mergeCell ref="BI822:BL822"/>
    <mergeCell ref="D949:N949"/>
    <mergeCell ref="O981:R981"/>
    <mergeCell ref="C971:N972"/>
    <mergeCell ref="BJ1002:BM1002"/>
    <mergeCell ref="AA777:AD777"/>
    <mergeCell ref="D839:N839"/>
    <mergeCell ref="B817:AD817"/>
    <mergeCell ref="C770:N771"/>
    <mergeCell ref="AA924:AD924"/>
    <mergeCell ref="D885:N885"/>
    <mergeCell ref="O922:R922"/>
    <mergeCell ref="O926:R926"/>
    <mergeCell ref="AM900:AP900"/>
    <mergeCell ref="D643:N643"/>
    <mergeCell ref="O695:R695"/>
    <mergeCell ref="S705:V705"/>
    <mergeCell ref="AI802:AL802"/>
    <mergeCell ref="B811:AE811"/>
    <mergeCell ref="B812:AE812"/>
    <mergeCell ref="B813:AE813"/>
    <mergeCell ref="AA803:AD803"/>
    <mergeCell ref="D804:N804"/>
    <mergeCell ref="W785:Z785"/>
    <mergeCell ref="D730:N730"/>
    <mergeCell ref="B759:AE759"/>
    <mergeCell ref="BA822:BD822"/>
    <mergeCell ref="BB1002:BE1002"/>
    <mergeCell ref="BM822:BP822"/>
    <mergeCell ref="S953:V953"/>
    <mergeCell ref="D947:N947"/>
    <mergeCell ref="BQ822:BS822"/>
    <mergeCell ref="F137:X137"/>
    <mergeCell ref="AA618:AD618"/>
    <mergeCell ref="S692:V692"/>
    <mergeCell ref="AW971:AW972"/>
    <mergeCell ref="W803:Z803"/>
    <mergeCell ref="D639:N639"/>
    <mergeCell ref="W667:Z667"/>
    <mergeCell ref="W636:Z636"/>
    <mergeCell ref="B550:AD550"/>
    <mergeCell ref="D665:N665"/>
    <mergeCell ref="D699:N699"/>
    <mergeCell ref="D585:N585"/>
    <mergeCell ref="D637:N637"/>
    <mergeCell ref="D568:N568"/>
    <mergeCell ref="S645:V645"/>
    <mergeCell ref="D841:N841"/>
    <mergeCell ref="O687:R687"/>
    <mergeCell ref="O749:AD749"/>
    <mergeCell ref="AA737:AD737"/>
    <mergeCell ref="S637:V637"/>
    <mergeCell ref="W737:Z737"/>
    <mergeCell ref="AA569:AD569"/>
    <mergeCell ref="O590:R590"/>
    <mergeCell ref="D560:N560"/>
    <mergeCell ref="D612:N612"/>
    <mergeCell ref="S565:V565"/>
    <mergeCell ref="O614:R614"/>
    <mergeCell ref="O567:R567"/>
    <mergeCell ref="S617:V617"/>
    <mergeCell ref="C818:AD818"/>
    <mergeCell ref="S780:V780"/>
    <mergeCell ref="D951:N951"/>
    <mergeCell ref="O705:R705"/>
    <mergeCell ref="W632:Z632"/>
    <mergeCell ref="AA636:AD636"/>
    <mergeCell ref="W705:Z705"/>
    <mergeCell ref="O733:R733"/>
    <mergeCell ref="AA733:AD733"/>
    <mergeCell ref="S686:V686"/>
    <mergeCell ref="AA805:AD805"/>
    <mergeCell ref="AA807:AD807"/>
    <mergeCell ref="W921:Z921"/>
    <mergeCell ref="W731:Z731"/>
    <mergeCell ref="S688:V688"/>
    <mergeCell ref="S750:V750"/>
    <mergeCell ref="AA911:AD911"/>
    <mergeCell ref="D920:N920"/>
    <mergeCell ref="O644:R644"/>
    <mergeCell ref="O693:R693"/>
    <mergeCell ref="O805:R805"/>
    <mergeCell ref="S805:V805"/>
    <mergeCell ref="AA640:AD640"/>
    <mergeCell ref="AA667:AD667"/>
    <mergeCell ref="W685:Z685"/>
    <mergeCell ref="O690:R690"/>
    <mergeCell ref="AA693:AD693"/>
    <mergeCell ref="S704:V704"/>
    <mergeCell ref="S701:V701"/>
    <mergeCell ref="O689:R689"/>
    <mergeCell ref="O691:R691"/>
    <mergeCell ref="D696:N696"/>
    <mergeCell ref="D641:N641"/>
    <mergeCell ref="O641:R641"/>
    <mergeCell ref="D598:N598"/>
    <mergeCell ref="O600:R600"/>
    <mergeCell ref="O605:R605"/>
    <mergeCell ref="AA583:AD583"/>
    <mergeCell ref="S633:V633"/>
    <mergeCell ref="O617:R617"/>
    <mergeCell ref="S580:V580"/>
    <mergeCell ref="AA593:AD593"/>
    <mergeCell ref="W618:Z618"/>
    <mergeCell ref="AA616:AD616"/>
    <mergeCell ref="S612:V612"/>
    <mergeCell ref="B624:AE624"/>
    <mergeCell ref="W615:Z615"/>
    <mergeCell ref="AA615:AD615"/>
    <mergeCell ref="W616:Z616"/>
    <mergeCell ref="S581:V581"/>
    <mergeCell ref="D616:N616"/>
    <mergeCell ref="AA592:AD592"/>
    <mergeCell ref="W612:Z612"/>
    <mergeCell ref="D596:N596"/>
    <mergeCell ref="D611:N611"/>
    <mergeCell ref="D603:N603"/>
    <mergeCell ref="W604:Z604"/>
    <mergeCell ref="S583:V583"/>
    <mergeCell ref="S606:V606"/>
    <mergeCell ref="AA580:AD580"/>
    <mergeCell ref="W602:Z602"/>
    <mergeCell ref="S600:V600"/>
    <mergeCell ref="D594:N594"/>
    <mergeCell ref="O584:R584"/>
    <mergeCell ref="S586:V586"/>
    <mergeCell ref="AH516:AH517"/>
    <mergeCell ref="Y177:AD177"/>
    <mergeCell ref="W591:Z591"/>
    <mergeCell ref="X461:AD461"/>
    <mergeCell ref="D348:N348"/>
    <mergeCell ref="AA585:AD585"/>
    <mergeCell ref="C513:AD513"/>
    <mergeCell ref="D419:N419"/>
    <mergeCell ref="D253:J253"/>
    <mergeCell ref="D350:N350"/>
    <mergeCell ref="W588:Z588"/>
    <mergeCell ref="S589:V589"/>
    <mergeCell ref="D275:J275"/>
    <mergeCell ref="S566:V566"/>
    <mergeCell ref="D578:N578"/>
    <mergeCell ref="D335:N335"/>
    <mergeCell ref="D276:J276"/>
    <mergeCell ref="D277:J277"/>
    <mergeCell ref="Y530:AD530"/>
    <mergeCell ref="AA584:AD584"/>
    <mergeCell ref="D413:N413"/>
    <mergeCell ref="D363:N363"/>
    <mergeCell ref="D414:N414"/>
    <mergeCell ref="D360:N360"/>
    <mergeCell ref="B507:AE507"/>
    <mergeCell ref="F494:X494"/>
    <mergeCell ref="X447:AD447"/>
    <mergeCell ref="D366:N366"/>
    <mergeCell ref="Y495:AD495"/>
    <mergeCell ref="D569:N569"/>
    <mergeCell ref="O586:R586"/>
    <mergeCell ref="O581:R581"/>
    <mergeCell ref="W569:Z569"/>
    <mergeCell ref="S618:V618"/>
    <mergeCell ref="AA610:AD610"/>
    <mergeCell ref="AG515:AG516"/>
    <mergeCell ref="AA607:AD607"/>
    <mergeCell ref="AA601:AD601"/>
    <mergeCell ref="O603:R603"/>
    <mergeCell ref="S607:V607"/>
    <mergeCell ref="W603:Z603"/>
    <mergeCell ref="W586:Z586"/>
    <mergeCell ref="D522:X522"/>
    <mergeCell ref="C511:AD511"/>
    <mergeCell ref="C482:AD482"/>
    <mergeCell ref="S593:V593"/>
    <mergeCell ref="B538:AE538"/>
    <mergeCell ref="AA606:AD606"/>
    <mergeCell ref="W597:Z597"/>
    <mergeCell ref="W593:Z593"/>
    <mergeCell ref="W611:Z611"/>
    <mergeCell ref="AA609:AD609"/>
    <mergeCell ref="D561:N561"/>
    <mergeCell ref="F495:X495"/>
    <mergeCell ref="C546:AD546"/>
    <mergeCell ref="F490:X490"/>
    <mergeCell ref="Y517:AD517"/>
    <mergeCell ref="W608:Z608"/>
    <mergeCell ref="O616:R616"/>
    <mergeCell ref="W565:Z565"/>
    <mergeCell ref="D584:N584"/>
    <mergeCell ref="W592:Z592"/>
    <mergeCell ref="O607:R607"/>
    <mergeCell ref="AA586:AD586"/>
  </mergeCells>
  <conditionalFormatting sqref="B147:AD147">
    <cfRule type="expression" dxfId="237" priority="108" stopIfTrue="1">
      <formula>AND($A$1&lt;&gt;"",SEARCH("igual o menor",B147)&gt;0)</formula>
    </cfRule>
    <cfRule type="expression" dxfId="236" priority="107" stopIfTrue="1">
      <formula>AND($A$1&lt;&gt;"",SEARCH("igual o mayor",B147)&gt;0)</formula>
    </cfRule>
    <cfRule type="expression" dxfId="235" priority="106" stopIfTrue="1">
      <formula>AND($A$1&lt;&gt;"",SEARCH("la pregunta",B147)&gt;0)</formula>
    </cfRule>
    <cfRule type="expression" dxfId="234" priority="102" stopIfTrue="1">
      <formula>AND($A$1&lt;&gt;"",SEARCH("pase a la pregunta",B147)&gt;0)</formula>
    </cfRule>
    <cfRule type="expression" dxfId="233" priority="101" stopIfTrue="1">
      <formula>AND($A$1&lt;&gt;"",SEARCH("igual o menor",B147)&gt;0)</formula>
    </cfRule>
    <cfRule type="expression" dxfId="232" priority="100" stopIfTrue="1">
      <formula>AND($A$1&lt;&gt;"",SEARCH("igual o mayor",B147)&gt;0)</formula>
    </cfRule>
    <cfRule type="expression" dxfId="231" priority="112" stopIfTrue="1">
      <formula>AND($A$1&lt;&gt;"",SUM(B147)&gt;0)</formula>
    </cfRule>
    <cfRule type="expression" dxfId="230" priority="105" stopIfTrue="1">
      <formula>AND($A$1&lt;&gt;"",SUM(B147)&gt;0)</formula>
    </cfRule>
    <cfRule type="expression" dxfId="229" priority="113" stopIfTrue="1">
      <formula>AND($A$1&lt;&gt;"",SEARCH("la pregunta",B147)&gt;0)</formula>
    </cfRule>
    <cfRule type="expression" dxfId="228" priority="111" stopIfTrue="1">
      <formula>AND($A$1&lt;&gt;"",SEARCH("no puede registrar",B147)&gt;0)</formula>
    </cfRule>
    <cfRule type="expression" dxfId="227" priority="104" stopIfTrue="1">
      <formula>AND($A$1&lt;&gt;"",SEARCH("no puede registrar",B147)&gt;0)</formula>
    </cfRule>
    <cfRule type="expression" dxfId="226" priority="103" stopIfTrue="1">
      <formula>AND($A$1&lt;&gt;"",SEARCH("en blanco",B147)&gt;0)</formula>
    </cfRule>
    <cfRule type="expression" dxfId="225" priority="109" stopIfTrue="1">
      <formula>AND($A$1&lt;&gt;"",SEARCH("pase a la pregunta",B147)&gt;0)</formula>
    </cfRule>
    <cfRule type="expression" dxfId="224" priority="110" stopIfTrue="1">
      <formula>AND($A$1&lt;&gt;"",SEARCH("en blanco",B147)&gt;0)</formula>
    </cfRule>
  </conditionalFormatting>
  <conditionalFormatting sqref="B497:AD497">
    <cfRule type="expression" dxfId="223" priority="60" stopIfTrue="1">
      <formula>AND($A$1&lt;&gt;"",SEARCH("pase a la pregunta",B497)&gt;0)</formula>
    </cfRule>
    <cfRule type="expression" dxfId="222" priority="71" stopIfTrue="1">
      <formula>AND($A$1&lt;&gt;"",SEARCH("la pregunta",B497)&gt;0)</formula>
    </cfRule>
    <cfRule type="expression" dxfId="221" priority="70" stopIfTrue="1">
      <formula>AND($A$1&lt;&gt;"",SUM(B497)&gt;0)</formula>
    </cfRule>
    <cfRule type="expression" dxfId="220" priority="69" stopIfTrue="1">
      <formula>AND($A$1&lt;&gt;"",SEARCH("no puede registrar",B497)&gt;0)</formula>
    </cfRule>
    <cfRule type="expression" dxfId="219" priority="67" stopIfTrue="1">
      <formula>AND($A$1&lt;&gt;"",SEARCH("pase a la pregunta",B497)&gt;0)</formula>
    </cfRule>
    <cfRule type="expression" dxfId="218" priority="66" stopIfTrue="1">
      <formula>AND($A$1&lt;&gt;"",SEARCH("igual o menor",B497)&gt;0)</formula>
    </cfRule>
    <cfRule type="expression" dxfId="217" priority="59" stopIfTrue="1">
      <formula>AND($A$1&lt;&gt;"",SEARCH("igual o menor",B497)&gt;0)</formula>
    </cfRule>
    <cfRule type="expression" dxfId="216" priority="65" stopIfTrue="1">
      <formula>AND($A$1&lt;&gt;"",SEARCH("igual o mayor",B497)&gt;0)</formula>
    </cfRule>
    <cfRule type="expression" dxfId="215" priority="64" stopIfTrue="1">
      <formula>AND($A$1&lt;&gt;"",SEARCH("la pregunta",B497)&gt;0)</formula>
    </cfRule>
    <cfRule type="expression" dxfId="214" priority="63" stopIfTrue="1">
      <formula>AND($A$1&lt;&gt;"",SUM(B497)&gt;0)</formula>
    </cfRule>
    <cfRule type="expression" dxfId="213" priority="62" stopIfTrue="1">
      <formula>AND($A$1&lt;&gt;"",SEARCH("no puede registrar",B497)&gt;0)</formula>
    </cfRule>
    <cfRule type="expression" dxfId="212" priority="61" stopIfTrue="1">
      <formula>AND($A$1&lt;&gt;"",SEARCH("en blanco",B497)&gt;0)</formula>
    </cfRule>
    <cfRule type="expression" dxfId="211" priority="58" stopIfTrue="1">
      <formula>AND($A$1&lt;&gt;"",SEARCH("igual o mayor",B497)&gt;0)</formula>
    </cfRule>
    <cfRule type="expression" dxfId="210" priority="68" stopIfTrue="1">
      <formula>AND($A$1&lt;&gt;"",SEARCH("en blanco",B497)&gt;0)</formula>
    </cfRule>
  </conditionalFormatting>
  <conditionalFormatting sqref="B533:AD533">
    <cfRule type="expression" dxfId="209" priority="19" stopIfTrue="1">
      <formula>AND($A$1&lt;&gt;"",SEARCH("en blanco",B533)&gt;0)</formula>
    </cfRule>
    <cfRule type="expression" dxfId="208" priority="21" stopIfTrue="1">
      <formula>AND($A$1&lt;&gt;"",SUM(B533)&gt;0)</formula>
    </cfRule>
    <cfRule type="expression" dxfId="207" priority="22" stopIfTrue="1">
      <formula>AND($A$1&lt;&gt;"",SEARCH("la pregunta",B533)&gt;0)</formula>
    </cfRule>
    <cfRule type="expression" dxfId="206" priority="23" stopIfTrue="1">
      <formula>AND($A$1&lt;&gt;"",SEARCH("igual o mayor",B533)&gt;0)</formula>
    </cfRule>
    <cfRule type="expression" dxfId="205" priority="24" stopIfTrue="1">
      <formula>AND($A$1&lt;&gt;"",SEARCH("igual o menor",B533)&gt;0)</formula>
    </cfRule>
    <cfRule type="expression" dxfId="204" priority="25" stopIfTrue="1">
      <formula>AND($A$1&lt;&gt;"",SEARCH("pase a la pregunta",B533)&gt;0)</formula>
    </cfRule>
    <cfRule type="expression" dxfId="203" priority="26" stopIfTrue="1">
      <formula>AND($A$1&lt;&gt;"",SEARCH("en blanco",B533)&gt;0)</formula>
    </cfRule>
    <cfRule type="expression" dxfId="202" priority="27" stopIfTrue="1">
      <formula>AND($A$1&lt;&gt;"",SEARCH("no puede registrar",B533)&gt;0)</formula>
    </cfRule>
    <cfRule type="expression" dxfId="201" priority="28" stopIfTrue="1">
      <formula>AND($A$1&lt;&gt;"",SUM(B533)&gt;0)</formula>
    </cfRule>
    <cfRule type="expression" dxfId="200" priority="29" stopIfTrue="1">
      <formula>AND($A$1&lt;&gt;"",SEARCH("la pregunta",B533)&gt;0)</formula>
    </cfRule>
    <cfRule type="expression" dxfId="199" priority="20" stopIfTrue="1">
      <formula>AND($A$1&lt;&gt;"",SEARCH("no puede registrar",B533)&gt;0)</formula>
    </cfRule>
    <cfRule type="expression" dxfId="198" priority="16" stopIfTrue="1">
      <formula>AND($A$1&lt;&gt;"",SEARCH("igual o mayor",B533)&gt;0)</formula>
    </cfRule>
    <cfRule type="expression" dxfId="197" priority="17" stopIfTrue="1">
      <formula>AND($A$1&lt;&gt;"",SEARCH("igual o menor",B533)&gt;0)</formula>
    </cfRule>
    <cfRule type="expression" dxfId="196" priority="18" stopIfTrue="1">
      <formula>AND($A$1&lt;&gt;"",SEARCH("pase a la pregunta",B533)&gt;0)</formula>
    </cfRule>
  </conditionalFormatting>
  <conditionalFormatting sqref="B789:AD789">
    <cfRule type="expression" dxfId="195" priority="11" stopIfTrue="1">
      <formula>AND($A$1&lt;&gt;"",SEARCH("pase a la pregunta",B789)&gt;0)</formula>
    </cfRule>
    <cfRule type="expression" dxfId="194" priority="6" stopIfTrue="1">
      <formula>AND($A$1&lt;&gt;"",SEARCH("no puede registrar",B789)&gt;0)</formula>
    </cfRule>
    <cfRule type="expression" dxfId="193" priority="7" stopIfTrue="1">
      <formula>AND($A$1&lt;&gt;"",SUM(B789)&gt;0)</formula>
    </cfRule>
    <cfRule type="expression" dxfId="192" priority="8" stopIfTrue="1">
      <formula>AND($A$1&lt;&gt;"",SEARCH("la pregunta",B789)&gt;0)</formula>
    </cfRule>
    <cfRule type="expression" dxfId="191" priority="9" stopIfTrue="1">
      <formula>AND($A$1&lt;&gt;"",SEARCH("igual o mayor",B789)&gt;0)</formula>
    </cfRule>
    <cfRule type="expression" dxfId="190" priority="10" stopIfTrue="1">
      <formula>AND($A$1&lt;&gt;"",SEARCH("igual o menor",B789)&gt;0)</formula>
    </cfRule>
    <cfRule type="expression" dxfId="189" priority="12" stopIfTrue="1">
      <formula>AND($A$1&lt;&gt;"",SEARCH("en blanco",B789)&gt;0)</formula>
    </cfRule>
    <cfRule type="expression" dxfId="188" priority="13" stopIfTrue="1">
      <formula>AND($A$1&lt;&gt;"",SEARCH("no puede registrar",B789)&gt;0)</formula>
    </cfRule>
    <cfRule type="expression" dxfId="187" priority="14" stopIfTrue="1">
      <formula>AND($A$1&lt;&gt;"",SUM(B789)&gt;0)</formula>
    </cfRule>
    <cfRule type="expression" dxfId="186" priority="15" stopIfTrue="1">
      <formula>AND($A$1&lt;&gt;"",SEARCH("la pregunta",B789)&gt;0)</formula>
    </cfRule>
    <cfRule type="expression" dxfId="185" priority="2" stopIfTrue="1">
      <formula>AND($A$1&lt;&gt;"",SEARCH("igual o mayor",B789)&gt;0)</formula>
    </cfRule>
    <cfRule type="expression" dxfId="184" priority="5" stopIfTrue="1">
      <formula>AND($A$1&lt;&gt;"",SEARCH("en blanco",B789)&gt;0)</formula>
    </cfRule>
    <cfRule type="expression" dxfId="183" priority="4" stopIfTrue="1">
      <formula>AND($A$1&lt;&gt;"",SEARCH("pase a la pregunta",B789)&gt;0)</formula>
    </cfRule>
    <cfRule type="expression" dxfId="182" priority="3" stopIfTrue="1">
      <formula>AND($A$1&lt;&gt;"",SEARCH("igual o menor",B789)&gt;0)</formula>
    </cfRule>
  </conditionalFormatting>
  <conditionalFormatting sqref="C447:I447">
    <cfRule type="expression" dxfId="181" priority="173">
      <formula>OR(S174=0,S174="NS",S174="NA")</formula>
    </cfRule>
  </conditionalFormatting>
  <conditionalFormatting sqref="C447:P447">
    <cfRule type="expression" dxfId="180" priority="175">
      <formula>OR($P$351=0,$P$351="NS",$P$351="NA")</formula>
    </cfRule>
  </conditionalFormatting>
  <conditionalFormatting sqref="C462:P462">
    <cfRule type="expression" dxfId="179" priority="169">
      <formula>OR($Q$351=0,$Q$351="NS",$Q$351="NA")</formula>
    </cfRule>
  </conditionalFormatting>
  <conditionalFormatting sqref="C1004:AD1004">
    <cfRule type="expression" dxfId="178" priority="131">
      <formula>SUM($O$977:$R$978)=0</formula>
    </cfRule>
  </conditionalFormatting>
  <conditionalFormatting sqref="D772:N783">
    <cfRule type="expression" dxfId="177" priority="806" stopIfTrue="1">
      <formula>ISNUMBER(SEARCH(" " &amp; D772 &amp; " ", " " &amp; SUBSTITUTE($AZ$772, " / ", " ") &amp; " "))</formula>
    </cfRule>
  </conditionalFormatting>
  <conditionalFormatting sqref="D517:X529">
    <cfRule type="expression" dxfId="176" priority="805" stopIfTrue="1">
      <formula>ISNUMBER(SEARCH(" " &amp; D517 &amp; " ", " " &amp; SUBSTITUTE($AN$518, " / ", " ") &amp; " "))</formula>
    </cfRule>
  </conditionalFormatting>
  <conditionalFormatting sqref="F148:S148 U148:V148 X148:AD148 F534:S534 U534:AD534">
    <cfRule type="expression" dxfId="175" priority="226">
      <formula>OR(Y144=0,Y144="NA",Y144="NS")</formula>
    </cfRule>
    <cfRule type="expression" dxfId="174" priority="227">
      <formula>AND(Y144&gt;0,Y144&lt;&gt;"NA",Y144&lt;&gt;"NS",F148="")</formula>
    </cfRule>
  </conditionalFormatting>
  <conditionalFormatting sqref="F122:X143">
    <cfRule type="expression" dxfId="173" priority="782" stopIfTrue="1">
      <formula>ISNUMBER(SEARCH(" " &amp; F122 &amp; " ", " " &amp; SUBSTITUTE($AN$123, " / ", " ") &amp; " "))</formula>
    </cfRule>
  </conditionalFormatting>
  <conditionalFormatting sqref="F485:X488">
    <cfRule type="expression" dxfId="172" priority="803" stopIfTrue="1">
      <formula>ISNUMBER(SEARCH(" " &amp; F485 &amp; " ", " " &amp; SUBSTITUTE($AM$495, " / ", " ") &amp; " "))</formula>
    </cfRule>
  </conditionalFormatting>
  <conditionalFormatting sqref="F491:X494">
    <cfRule type="expression" dxfId="171" priority="804" stopIfTrue="1">
      <formula>ISNUMBER(SEARCH(" " &amp; F491 &amp; " ", " " &amp; SUBSTITUTE($AQ$495, " / ", " ") &amp; " "))</formula>
    </cfRule>
  </conditionalFormatting>
  <conditionalFormatting sqref="F790:AD790">
    <cfRule type="expression" dxfId="170" priority="149">
      <formula>AND(O784&gt;0,O784&lt;&gt;"NA",O784&lt;&gt;"NS",F790="")</formula>
    </cfRule>
    <cfRule type="expression" dxfId="169" priority="148">
      <formula>OR(O784=0,O784="NA",O784="NS")</formula>
    </cfRule>
  </conditionalFormatting>
  <conditionalFormatting sqref="G1004:N1004">
    <cfRule type="expression" dxfId="168" priority="132">
      <formula>SUM($Y$486,$Y$492)=0</formula>
    </cfRule>
  </conditionalFormatting>
  <conditionalFormatting sqref="I498:O498 Z498:AD498">
    <cfRule type="expression" dxfId="167" priority="164">
      <formula>OR(Y489=0,Y489="NA",Y489="NS")</formula>
    </cfRule>
    <cfRule type="expression" dxfId="166" priority="165">
      <formula>AND(Y489&gt;0,Y489&lt;&gt;"NA",Y489&lt;&gt;"NS",I498="")</formula>
    </cfRule>
  </conditionalFormatting>
  <conditionalFormatting sqref="I500:U500 W500:Y500 AA500:AB500 AD500">
    <cfRule type="expression" dxfId="165" priority="163">
      <formula>AND(Y495&gt;0,Y495&lt;&gt;"NA",Y495&lt;&gt;"NS",I500="")</formula>
    </cfRule>
    <cfRule type="expression" dxfId="164" priority="162">
      <formula>OR(Y495=0,Y495="NA",Y495="NS")</formula>
    </cfRule>
  </conditionalFormatting>
  <conditionalFormatting sqref="J447:P447">
    <cfRule type="expression" dxfId="163" priority="171">
      <formula>OR(Y174=0,Y174="NS",Y174="NA")</formula>
    </cfRule>
  </conditionalFormatting>
  <conditionalFormatting sqref="K221:N280">
    <cfRule type="expression" dxfId="162" priority="212">
      <formula>OR($BB220=48,COUNTIF($AP220:$BA220,3)=12)</formula>
    </cfRule>
  </conditionalFormatting>
  <conditionalFormatting sqref="L220:L281 P220:P281 T220:T281 X220:X281 AB220:AB281">
    <cfRule type="expression" dxfId="161" priority="211">
      <formula>OR($S44=0,$S44="NS",$S44="NA")</formula>
    </cfRule>
  </conditionalFormatting>
  <conditionalFormatting sqref="O556:AD617">
    <cfRule type="expression" dxfId="160" priority="156">
      <formula>OR($L220=0,$L220="NS",$L220="NA")</formula>
    </cfRule>
  </conditionalFormatting>
  <conditionalFormatting sqref="O633:AD647">
    <cfRule type="expression" dxfId="159" priority="155">
      <formula>OR($O$618=0,$O$618="NS",$O$618="NA")</formula>
    </cfRule>
  </conditionalFormatting>
  <conditionalFormatting sqref="O663:AD671">
    <cfRule type="expression" dxfId="158" priority="154">
      <formula>OR($O$618=0,$O$618="NS",$O$618="NA")</formula>
    </cfRule>
  </conditionalFormatting>
  <conditionalFormatting sqref="O686:AD705">
    <cfRule type="expression" dxfId="157" priority="153">
      <formula>OR($O$618=0,$O$618="NS",$O$618="NA")</formula>
    </cfRule>
  </conditionalFormatting>
  <conditionalFormatting sqref="O725:AD736">
    <cfRule type="expression" dxfId="156" priority="152">
      <formula>OR($O$618=0,$O$618="NS",$O$618="NA")</formula>
    </cfRule>
  </conditionalFormatting>
  <conditionalFormatting sqref="O751:AD753">
    <cfRule type="expression" dxfId="155" priority="151">
      <formula>OR($O$618=0,$O$618="NS",$O$618="NA")</formula>
    </cfRule>
  </conditionalFormatting>
  <conditionalFormatting sqref="O772:AD787">
    <cfRule type="expression" dxfId="154" priority="150">
      <formula>OR($O$618=0,$O$618="NS",$O$618="NA")</formula>
    </cfRule>
  </conditionalFormatting>
  <conditionalFormatting sqref="O804:AD806">
    <cfRule type="expression" dxfId="153" priority="128">
      <formula>OR($O$618=0,$O$618="NS",$O$618="NA")</formula>
    </cfRule>
  </conditionalFormatting>
  <conditionalFormatting sqref="O824:AD885">
    <cfRule type="expression" dxfId="152" priority="147">
      <formula>OR($O556=0,$O556="NS",$O556="NA",$O$618=0,$O$618="NS",$O$618="NA")</formula>
    </cfRule>
  </conditionalFormatting>
  <conditionalFormatting sqref="O902:AD926">
    <cfRule type="expression" dxfId="151" priority="146">
      <formula>OR($O$618=0,$O$618="NS",$O$618="NA",$S$886=0,$S$886="NS",$S$886="NA")</formula>
    </cfRule>
  </conditionalFormatting>
  <conditionalFormatting sqref="O943:AD954">
    <cfRule type="expression" dxfId="150" priority="145">
      <formula>OR($O$618=0,$O$618="NS",$O$618="NA")</formula>
    </cfRule>
  </conditionalFormatting>
  <conditionalFormatting sqref="O973:AD973">
    <cfRule type="expression" dxfId="149" priority="144">
      <formula>OR($P$282=0,$P$282="NS",$P$282="NA",$O$618=0,$O$618="NS",$O$618="NA")</formula>
    </cfRule>
  </conditionalFormatting>
  <conditionalFormatting sqref="O974:AD974">
    <cfRule type="expression" dxfId="148" priority="143">
      <formula>OR($T$282=0,$T$282="NS",$T$282="NA",$O$618=0,$O$618="NS",$O$618="NA")</formula>
    </cfRule>
  </conditionalFormatting>
  <conditionalFormatting sqref="O975:AD975">
    <cfRule type="expression" dxfId="147" priority="142">
      <formula>OR($X$282=0,$X$282="NS",$X$282="NA",$O$618=0,$O$618="NS",$O$618="NA")</formula>
    </cfRule>
  </conditionalFormatting>
  <conditionalFormatting sqref="O976:AD976">
    <cfRule type="expression" dxfId="146" priority="141">
      <formula>OR($AB$282=0,$AB$282="NS",$AB$282="NA",$O$618=0,$O$618="NS",$O$618="NA")</formula>
    </cfRule>
  </conditionalFormatting>
  <conditionalFormatting sqref="O977:AD977">
    <cfRule type="expression" dxfId="145" priority="140">
      <formula>OR($P$351=0,$P$351="NS",$P$351="NA",$O$618=0,$O$618="NS",$O$618="NA")</formula>
    </cfRule>
  </conditionalFormatting>
  <conditionalFormatting sqref="O978:AD978">
    <cfRule type="expression" dxfId="144" priority="139">
      <formula>OR($T$351=0,$T$351="NS",$T$351="NA",$O$618=0,$O$618="NS",$O$618="NA")</formula>
    </cfRule>
  </conditionalFormatting>
  <conditionalFormatting sqref="O979:AD979">
    <cfRule type="expression" dxfId="143" priority="138">
      <formula>OR($X$351=0,$X$351="NS",$X$351="NA",$O$618=0,$O$618="NS",$O$618="NA")</formula>
    </cfRule>
  </conditionalFormatting>
  <conditionalFormatting sqref="O980:AD980">
    <cfRule type="expression" dxfId="142" priority="137">
      <formula>OR($AB$351=0,$AB$351="NS",$AB$351="NA",$O$618=0,$O$618="NS",$O$618="NA")</formula>
    </cfRule>
  </conditionalFormatting>
  <conditionalFormatting sqref="O981:AD981">
    <cfRule type="expression" dxfId="141" priority="136">
      <formula>OR($P$420=0,$P$420="NS",$P$420="NA",$O$618=0,$O$618="NS",$O$618="NA")</formula>
    </cfRule>
  </conditionalFormatting>
  <conditionalFormatting sqref="O982:AD982">
    <cfRule type="expression" dxfId="140" priority="135">
      <formula>OR($T$420=0,$T$420="NS",$T$420="NA",$O$618=0,$O$618="NS",$O$618="NA")</formula>
    </cfRule>
  </conditionalFormatting>
  <conditionalFormatting sqref="O983:AD983">
    <cfRule type="expression" dxfId="139" priority="134">
      <formula>OR($X$420=0,$X$420="NS",$X$420="NA",$O$618=0,$O$618="NS",$O$618="NA")</formula>
    </cfRule>
  </conditionalFormatting>
  <conditionalFormatting sqref="O984:AD984">
    <cfRule type="expression" dxfId="138" priority="133">
      <formula>OR($AB$420=0,$AB$420="NS",$AB$420="NA",$O$618=0,$O$618="NS",$O$618="NA")</formula>
    </cfRule>
  </conditionalFormatting>
  <conditionalFormatting sqref="P220:P281">
    <cfRule type="expression" dxfId="137" priority="210">
      <formula>OR($BO$220=0,$BO$220="NS",$BO$220="NA")</formula>
    </cfRule>
  </conditionalFormatting>
  <conditionalFormatting sqref="P289:P350 T289:T350 X289:X350 AB289:AB350">
    <cfRule type="expression" dxfId="136" priority="206">
      <formula>OR($S44=0,$S44="NS",$S44="NA")</formula>
    </cfRule>
  </conditionalFormatting>
  <conditionalFormatting sqref="P289:P350">
    <cfRule type="expression" dxfId="135" priority="205">
      <formula>OR($BS$220=0,$BS$220="NS",$BS$220="NA")</formula>
    </cfRule>
  </conditionalFormatting>
  <conditionalFormatting sqref="P358:P419 T358:T419 X358:X419 AB358:AB419">
    <cfRule type="expression" dxfId="134" priority="200">
      <formula>OR($S44=0,$S44="NS",$S44="NA")</formula>
    </cfRule>
  </conditionalFormatting>
  <conditionalFormatting sqref="P358:P419">
    <cfRule type="expression" dxfId="133" priority="199">
      <formula>OR($BW$220=0,$BW$220="NS",$BW$220="NA")</formula>
    </cfRule>
  </conditionalFormatting>
  <conditionalFormatting sqref="Q447:W447">
    <cfRule type="expression" dxfId="132" priority="172">
      <formula>OR(S175=0,S175="NS",S175="NA")</formula>
    </cfRule>
  </conditionalFormatting>
  <conditionalFormatting sqref="Q447:AD447">
    <cfRule type="expression" dxfId="131" priority="174">
      <formula>OR($T$351=0,$T$351="NS",$T$351="NA")</formula>
    </cfRule>
  </conditionalFormatting>
  <conditionalFormatting sqref="Q462:AD462">
    <cfRule type="expression" dxfId="130" priority="168">
      <formula>OR($U$351=0,$U$351="NS",$U$351="NA")</formula>
    </cfRule>
  </conditionalFormatting>
  <conditionalFormatting sqref="S173:AD173 S176:AD177 S179:AD179">
    <cfRule type="expression" dxfId="129" priority="225">
      <formula>TRUE</formula>
    </cfRule>
  </conditionalFormatting>
  <conditionalFormatting sqref="T148 V500 Z500 T534">
    <cfRule type="expression" dxfId="128" priority="781">
      <formula>AND(#REF!&gt;0,#REF!&lt;&gt;"NA",#REF!&lt;&gt;"NS",T148="")</formula>
    </cfRule>
    <cfRule type="expression" dxfId="127" priority="780">
      <formula>OR(#REF!=0,#REF!="NA",#REF!="NS")</formula>
    </cfRule>
  </conditionalFormatting>
  <conditionalFormatting sqref="T220:T281">
    <cfRule type="expression" dxfId="126" priority="209">
      <formula>OR($BP$220=0,$BP$220="NS",$BP$220="NA")</formula>
    </cfRule>
  </conditionalFormatting>
  <conditionalFormatting sqref="T289:T350">
    <cfRule type="expression" dxfId="125" priority="204">
      <formula>OR($BT$220=0,$BT$220="NS",$BT$220="NA")</formula>
    </cfRule>
  </conditionalFormatting>
  <conditionalFormatting sqref="T358:T419">
    <cfRule type="expression" dxfId="124" priority="198">
      <formula>OR($BX$220=0,$BX$220="NS",$BX$220="NA")</formula>
    </cfRule>
  </conditionalFormatting>
  <conditionalFormatting sqref="W148">
    <cfRule type="expression" dxfId="123" priority="779">
      <formula>AND(AM144&gt;0,AM144&lt;&gt;"NA",AM144&lt;&gt;"NS",W148="")</formula>
    </cfRule>
    <cfRule type="expression" dxfId="122" priority="778">
      <formula>OR(AM144=0,AM144="NA",AM144="NS")</formula>
    </cfRule>
  </conditionalFormatting>
  <conditionalFormatting sqref="X220:X281">
    <cfRule type="expression" dxfId="121" priority="208">
      <formula>OR($BQ$220=0,$BQ$220="NS",$BQ$220="NA")</formula>
    </cfRule>
  </conditionalFormatting>
  <conditionalFormatting sqref="X289:X350">
    <cfRule type="expression" dxfId="120" priority="203">
      <formula>OR($BU$220=0,$BU$220="NS",$BU$220="NA")</formula>
    </cfRule>
  </conditionalFormatting>
  <conditionalFormatting sqref="X358:X419">
    <cfRule type="expression" dxfId="119" priority="197">
      <formula>OR($BY$220=0,$BY$220="NS",$BY$220="NA")</formula>
    </cfRule>
  </conditionalFormatting>
  <conditionalFormatting sqref="X447:AD447">
    <cfRule type="expression" dxfId="118" priority="170">
      <formula>OR(Y175=0,Y175="NS",Y175="NA")</formula>
    </cfRule>
  </conditionalFormatting>
  <conditionalFormatting sqref="Y122:AD145">
    <cfRule type="expression" dxfId="117" priority="228">
      <formula>OR($S$106=0,$S$106="NS",$S$106="NA")</formula>
    </cfRule>
  </conditionalFormatting>
  <conditionalFormatting sqref="Y485:AD490">
    <cfRule type="expression" dxfId="116" priority="161">
      <formula>OR($P$351=0,$P$351="NS",$P$351="NA")</formula>
    </cfRule>
  </conditionalFormatting>
  <conditionalFormatting sqref="Y491:AD496">
    <cfRule type="expression" dxfId="115" priority="160">
      <formula>OR($T$351=0,$T$351="NS",$T$351="NA")</formula>
    </cfRule>
  </conditionalFormatting>
  <conditionalFormatting sqref="Y517:AD531">
    <cfRule type="expression" dxfId="114" priority="159">
      <formula>SUM($Y$486,$Y$492)=0</formula>
    </cfRule>
  </conditionalFormatting>
  <conditionalFormatting sqref="AB220:AB281">
    <cfRule type="expression" dxfId="113" priority="207">
      <formula>OR($BR$220=0,$BR$220="NS",$BR$220="NA")</formula>
    </cfRule>
  </conditionalFormatting>
  <conditionalFormatting sqref="AB289:AB350">
    <cfRule type="expression" dxfId="112" priority="202">
      <formula>OR($BV$220=0,$BV$220="NS",$BV$220="NA")</formula>
    </cfRule>
  </conditionalFormatting>
  <conditionalFormatting sqref="AB358:AB419">
    <cfRule type="expression" dxfId="111" priority="201">
      <formula>OR($BZ$220=0,$BZ$220="NS",$BZ$220="NA")</formula>
    </cfRule>
  </conditionalFormatting>
  <conditionalFormatting sqref="AC500">
    <cfRule type="expression" dxfId="110" priority="802">
      <formula>AND(AL496&gt;0,AL496&lt;&gt;"NA",AL496&lt;&gt;"NS",AC500="")</formula>
    </cfRule>
    <cfRule type="expression" dxfId="109" priority="801">
      <formula>OR(AL496=0,AL496="NA",AL496="NS")</formula>
    </cfRule>
  </conditionalFormatting>
  <conditionalFormatting sqref="AG148">
    <cfRule type="expression" dxfId="108" priority="117" stopIfTrue="1">
      <formula>AND($A$1&lt;&gt;"",SEARCH("en blanco",AG148)&gt;0)</formula>
    </cfRule>
    <cfRule type="expression" dxfId="107" priority="126" stopIfTrue="1">
      <formula>AND($A$1&lt;&gt;"",SUM(AG148)&gt;0)</formula>
    </cfRule>
    <cfRule type="expression" dxfId="106" priority="127" stopIfTrue="1">
      <formula>AND($A$1&lt;&gt;"",SEARCH("la pregunta",AG148)&gt;0)</formula>
    </cfRule>
    <cfRule type="expression" dxfId="105" priority="120" stopIfTrue="1">
      <formula>AND($A$1&lt;&gt;"",SEARCH("la pregunta",AG148)&gt;0)</formula>
    </cfRule>
    <cfRule type="expression" dxfId="104" priority="118" stopIfTrue="1">
      <formula>AND($A$1&lt;&gt;"",SEARCH("no puede registrar",AG148)&gt;0)</formula>
    </cfRule>
    <cfRule type="expression" dxfId="103" priority="121" stopIfTrue="1">
      <formula>AND($A$1&lt;&gt;"",SEARCH("igual o mayor",AG148)&gt;0)</formula>
    </cfRule>
    <cfRule type="expression" dxfId="102" priority="122" stopIfTrue="1">
      <formula>AND($A$1&lt;&gt;"",SEARCH("igual o menor",AG148)&gt;0)</formula>
    </cfRule>
    <cfRule type="expression" dxfId="101" priority="123" stopIfTrue="1">
      <formula>AND($A$1&lt;&gt;"",SEARCH("pase a la pregunta",AG148)&gt;0)</formula>
    </cfRule>
    <cfRule type="expression" dxfId="100" priority="124" stopIfTrue="1">
      <formula>AND($A$1&lt;&gt;"",SEARCH("en blanco",AG148)&gt;0)</formula>
    </cfRule>
    <cfRule type="expression" dxfId="99" priority="125" stopIfTrue="1">
      <formula>AND($A$1&lt;&gt;"",SEARCH("no puede registrar",AG148)&gt;0)</formula>
    </cfRule>
    <cfRule type="expression" dxfId="98" priority="119" stopIfTrue="1">
      <formula>AND($A$1&lt;&gt;"",SUM(AG148)&gt;0)</formula>
    </cfRule>
    <cfRule type="expression" dxfId="97" priority="114" stopIfTrue="1">
      <formula>AND($A$1&lt;&gt;"",SEARCH("igual o mayor",AG148)&gt;0)</formula>
    </cfRule>
    <cfRule type="expression" dxfId="96" priority="116" stopIfTrue="1">
      <formula>AND($A$1&lt;&gt;"",SEARCH("pase a la pregunta",AG148)&gt;0)</formula>
    </cfRule>
    <cfRule type="expression" dxfId="95" priority="115" stopIfTrue="1">
      <formula>AND($A$1&lt;&gt;"",SEARCH("igual o menor",AG148)&gt;0)</formula>
    </cfRule>
  </conditionalFormatting>
  <conditionalFormatting sqref="AG498">
    <cfRule type="expression" dxfId="94" priority="88" stopIfTrue="1">
      <formula>AND($A$1&lt;&gt;"",SEARCH("pase a la pregunta",AG498)&gt;0)</formula>
    </cfRule>
    <cfRule type="expression" dxfId="93" priority="89" stopIfTrue="1">
      <formula>AND($A$1&lt;&gt;"",SEARCH("en blanco",AG498)&gt;0)</formula>
    </cfRule>
    <cfRule type="expression" dxfId="92" priority="92" stopIfTrue="1">
      <formula>AND($A$1&lt;&gt;"",SEARCH("la pregunta",AG498)&gt;0)</formula>
    </cfRule>
    <cfRule type="expression" dxfId="91" priority="90" stopIfTrue="1">
      <formula>AND($A$1&lt;&gt;"",SEARCH("no puede registrar",AG498)&gt;0)</formula>
    </cfRule>
    <cfRule type="expression" dxfId="90" priority="93" stopIfTrue="1">
      <formula>AND($A$1&lt;&gt;"",SEARCH("igual o mayor",AG498)&gt;0)</formula>
    </cfRule>
    <cfRule type="expression" dxfId="89" priority="94" stopIfTrue="1">
      <formula>AND($A$1&lt;&gt;"",SEARCH("igual o menor",AG498)&gt;0)</formula>
    </cfRule>
    <cfRule type="expression" dxfId="88" priority="96" stopIfTrue="1">
      <formula>AND($A$1&lt;&gt;"",SEARCH("en blanco",AG498)&gt;0)</formula>
    </cfRule>
    <cfRule type="expression" dxfId="87" priority="97" stopIfTrue="1">
      <formula>AND($A$1&lt;&gt;"",SEARCH("no puede registrar",AG498)&gt;0)</formula>
    </cfRule>
    <cfRule type="expression" dxfId="86" priority="98" stopIfTrue="1">
      <formula>AND($A$1&lt;&gt;"",SUM(AG498)&gt;0)</formula>
    </cfRule>
    <cfRule type="expression" dxfId="85" priority="99" stopIfTrue="1">
      <formula>AND($A$1&lt;&gt;"",SEARCH("la pregunta",AG498)&gt;0)</formula>
    </cfRule>
    <cfRule type="expression" dxfId="84" priority="87" stopIfTrue="1">
      <formula>AND($A$1&lt;&gt;"",SEARCH("igual o menor",AG498)&gt;0)</formula>
    </cfRule>
    <cfRule type="expression" dxfId="83" priority="91" stopIfTrue="1">
      <formula>AND($A$1&lt;&gt;"",SUM(AG498)&gt;0)</formula>
    </cfRule>
    <cfRule type="expression" dxfId="82" priority="95" stopIfTrue="1">
      <formula>AND($A$1&lt;&gt;"",SEARCH("pase a la pregunta",AG498)&gt;0)</formula>
    </cfRule>
    <cfRule type="expression" dxfId="81" priority="86" stopIfTrue="1">
      <formula>AND($A$1&lt;&gt;"",SEARCH("igual o mayor",AG498)&gt;0)</formula>
    </cfRule>
  </conditionalFormatting>
  <conditionalFormatting sqref="AG500">
    <cfRule type="expression" dxfId="80" priority="81" stopIfTrue="1">
      <formula>AND($A$1&lt;&gt;"",SEARCH("pase a la pregunta",AG500)&gt;0)</formula>
    </cfRule>
    <cfRule type="expression" dxfId="79" priority="80" stopIfTrue="1">
      <formula>AND($A$1&lt;&gt;"",SEARCH("igual o menor",AG500)&gt;0)</formula>
    </cfRule>
    <cfRule type="expression" dxfId="78" priority="79" stopIfTrue="1">
      <formula>AND($A$1&lt;&gt;"",SEARCH("igual o mayor",AG500)&gt;0)</formula>
    </cfRule>
    <cfRule type="expression" dxfId="77" priority="78" stopIfTrue="1">
      <formula>AND($A$1&lt;&gt;"",SEARCH("la pregunta",AG500)&gt;0)</formula>
    </cfRule>
    <cfRule type="expression" dxfId="76" priority="77" stopIfTrue="1">
      <formula>AND($A$1&lt;&gt;"",SUM(AG500)&gt;0)</formula>
    </cfRule>
    <cfRule type="expression" dxfId="75" priority="76" stopIfTrue="1">
      <formula>AND($A$1&lt;&gt;"",SEARCH("no puede registrar",AG500)&gt;0)</formula>
    </cfRule>
    <cfRule type="expression" dxfId="74" priority="75" stopIfTrue="1">
      <formula>AND($A$1&lt;&gt;"",SEARCH("en blanco",AG500)&gt;0)</formula>
    </cfRule>
    <cfRule type="expression" dxfId="73" priority="74" stopIfTrue="1">
      <formula>AND($A$1&lt;&gt;"",SEARCH("pase a la pregunta",AG500)&gt;0)</formula>
    </cfRule>
    <cfRule type="expression" dxfId="72" priority="72" stopIfTrue="1">
      <formula>AND($A$1&lt;&gt;"",SEARCH("igual o mayor",AG500)&gt;0)</formula>
    </cfRule>
    <cfRule type="expression" dxfId="71" priority="73" stopIfTrue="1">
      <formula>AND($A$1&lt;&gt;"",SEARCH("igual o menor",AG500)&gt;0)</formula>
    </cfRule>
    <cfRule type="expression" dxfId="70" priority="84" stopIfTrue="1">
      <formula>AND($A$1&lt;&gt;"",SUM(AG500)&gt;0)</formula>
    </cfRule>
    <cfRule type="expression" dxfId="69" priority="83" stopIfTrue="1">
      <formula>AND($A$1&lt;&gt;"",SEARCH("no puede registrar",AG500)&gt;0)</formula>
    </cfRule>
    <cfRule type="expression" dxfId="68" priority="82" stopIfTrue="1">
      <formula>AND($A$1&lt;&gt;"",SEARCH("en blanco",AG500)&gt;0)</formula>
    </cfRule>
    <cfRule type="expression" dxfId="67" priority="85" stopIfTrue="1">
      <formula>AND($A$1&lt;&gt;"",SEARCH("la pregunta",AG500)&gt;0)</formula>
    </cfRule>
  </conditionalFormatting>
  <conditionalFormatting sqref="AG534">
    <cfRule type="expression" dxfId="66" priority="57" stopIfTrue="1">
      <formula>AND($A$1&lt;&gt;"",SEARCH("la pregunta",AG534)&gt;0)</formula>
    </cfRule>
    <cfRule type="expression" dxfId="65" priority="48" stopIfTrue="1">
      <formula>AND($A$1&lt;&gt;"",SEARCH("no puede registrar",AG534)&gt;0)</formula>
    </cfRule>
    <cfRule type="expression" dxfId="64" priority="47" stopIfTrue="1">
      <formula>AND($A$1&lt;&gt;"",SEARCH("en blanco",AG534)&gt;0)</formula>
    </cfRule>
    <cfRule type="expression" dxfId="63" priority="46" stopIfTrue="1">
      <formula>AND($A$1&lt;&gt;"",SEARCH("pase a la pregunta",AG534)&gt;0)</formula>
    </cfRule>
    <cfRule type="expression" dxfId="62" priority="44" stopIfTrue="1">
      <formula>AND($A$1&lt;&gt;"",SEARCH("igual o mayor",AG534)&gt;0)</formula>
    </cfRule>
    <cfRule type="expression" dxfId="61" priority="50" stopIfTrue="1">
      <formula>AND($A$1&lt;&gt;"",SEARCH("la pregunta",AG534)&gt;0)</formula>
    </cfRule>
    <cfRule type="expression" dxfId="60" priority="56" stopIfTrue="1">
      <formula>AND($A$1&lt;&gt;"",SUM(AG534)&gt;0)</formula>
    </cfRule>
    <cfRule type="expression" dxfId="59" priority="45" stopIfTrue="1">
      <formula>AND($A$1&lt;&gt;"",SEARCH("igual o menor",AG534)&gt;0)</formula>
    </cfRule>
    <cfRule type="expression" dxfId="58" priority="55" stopIfTrue="1">
      <formula>AND($A$1&lt;&gt;"",SEARCH("no puede registrar",AG534)&gt;0)</formula>
    </cfRule>
    <cfRule type="expression" dxfId="57" priority="54" stopIfTrue="1">
      <formula>AND($A$1&lt;&gt;"",SEARCH("en blanco",AG534)&gt;0)</formula>
    </cfRule>
    <cfRule type="expression" dxfId="56" priority="53" stopIfTrue="1">
      <formula>AND($A$1&lt;&gt;"",SEARCH("pase a la pregunta",AG534)&gt;0)</formula>
    </cfRule>
    <cfRule type="expression" dxfId="55" priority="52" stopIfTrue="1">
      <formula>AND($A$1&lt;&gt;"",SEARCH("igual o menor",AG534)&gt;0)</formula>
    </cfRule>
    <cfRule type="expression" dxfId="54" priority="49" stopIfTrue="1">
      <formula>AND($A$1&lt;&gt;"",SUM(AG534)&gt;0)</formula>
    </cfRule>
    <cfRule type="expression" dxfId="53" priority="51" stopIfTrue="1">
      <formula>AND($A$1&lt;&gt;"",SEARCH("igual o mayor",AG534)&gt;0)</formula>
    </cfRule>
  </conditionalFormatting>
  <conditionalFormatting sqref="AG790">
    <cfRule type="expression" dxfId="52" priority="43" stopIfTrue="1">
      <formula>AND($A$1&lt;&gt;"",SEARCH("la pregunta",AG790)&gt;0)</formula>
    </cfRule>
    <cfRule type="expression" dxfId="51" priority="42" stopIfTrue="1">
      <formula>AND($A$1&lt;&gt;"",SUM(AG790)&gt;0)</formula>
    </cfRule>
    <cfRule type="expression" dxfId="50" priority="41" stopIfTrue="1">
      <formula>AND($A$1&lt;&gt;"",SEARCH("no puede registrar",AG790)&gt;0)</formula>
    </cfRule>
    <cfRule type="expression" dxfId="49" priority="39" stopIfTrue="1">
      <formula>AND($A$1&lt;&gt;"",SEARCH("pase a la pregunta",AG790)&gt;0)</formula>
    </cfRule>
    <cfRule type="expression" dxfId="48" priority="38" stopIfTrue="1">
      <formula>AND($A$1&lt;&gt;"",SEARCH("igual o menor",AG790)&gt;0)</formula>
    </cfRule>
    <cfRule type="expression" dxfId="47" priority="37" stopIfTrue="1">
      <formula>AND($A$1&lt;&gt;"",SEARCH("igual o mayor",AG790)&gt;0)</formula>
    </cfRule>
    <cfRule type="expression" dxfId="46" priority="36" stopIfTrue="1">
      <formula>AND($A$1&lt;&gt;"",SEARCH("la pregunta",AG790)&gt;0)</formula>
    </cfRule>
    <cfRule type="expression" dxfId="45" priority="30" stopIfTrue="1">
      <formula>AND($A$1&lt;&gt;"",SEARCH("igual o mayor",AG790)&gt;0)</formula>
    </cfRule>
    <cfRule type="expression" dxfId="44" priority="40" stopIfTrue="1">
      <formula>AND($A$1&lt;&gt;"",SEARCH("en blanco",AG790)&gt;0)</formula>
    </cfRule>
    <cfRule type="expression" dxfId="43" priority="35" stopIfTrue="1">
      <formula>AND($A$1&lt;&gt;"",SUM(AG790)&gt;0)</formula>
    </cfRule>
    <cfRule type="expression" dxfId="42" priority="34" stopIfTrue="1">
      <formula>AND($A$1&lt;&gt;"",SEARCH("no puede registrar",AG790)&gt;0)</formula>
    </cfRule>
    <cfRule type="expression" dxfId="41" priority="33" stopIfTrue="1">
      <formula>AND($A$1&lt;&gt;"",SEARCH("en blanco",AG790)&gt;0)</formula>
    </cfRule>
    <cfRule type="expression" dxfId="40" priority="32" stopIfTrue="1">
      <formula>AND($A$1&lt;&gt;"",SEARCH("pase a la pregunta",AG790)&gt;0)</formula>
    </cfRule>
    <cfRule type="expression" dxfId="39" priority="31" stopIfTrue="1">
      <formula>AND($A$1&lt;&gt;"",SEARCH("igual o menor",AG790)&gt;0)</formula>
    </cfRule>
  </conditionalFormatting>
  <hyperlinks>
    <hyperlink ref="AA7" location="Índice!B25"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Sección VI
Cuestionario</oddHeader>
    <oddFooter>&amp;LCenso Nacional de Gobiernos Estatales 2026&amp;R&amp;P de &amp;N</oddFooter>
  </headerFooter>
  <rowBreaks count="3" manualBreakCount="3">
    <brk id="501" max="30" man="1"/>
    <brk id="746" max="30" man="1"/>
    <brk id="895" max="30" man="1"/>
  </rowBreaks>
  <drawing r:id="rId2"/>
  <extLst>
    <ext xmlns:x14="http://schemas.microsoft.com/office/spreadsheetml/2009/9/main" uri="{78C0D931-6437-407d-A8EE-F0AAD7539E65}">
      <x14:conditionalFormattings>
        <x14:conditionalFormatting xmlns:xm="http://schemas.microsoft.com/office/excel/2006/main">
          <x14:cfRule type="expression" priority="184" id="{A52FD89B-1778-440C-BB67-37A770CD10A2}">
            <xm:f>OR(AND(COUNTIF(CNGE_2026_M4_Secc1!$CX$43:$DI$102,"2")=0,COUNTIF(CNGE_2026_M4_Secc1!$CX$43:$DI$102,"3")=0,COUNTIF(CNGE_2026_M4_Secc1!$CX$43:$DI$102,"0")&lt;&gt;720),COUNTIF(CNGE_2026_M4_Secc1!$CX$43:$DI$102,"0")=720)</xm:f>
            <x14:dxf>
              <fill>
                <patternFill patternType="mediumGray"/>
              </fill>
            </x14:dxf>
          </x14:cfRule>
          <xm:sqref>K220:AD220 K281:AD281</xm:sqref>
        </x14:conditionalFormatting>
        <x14:conditionalFormatting xmlns:xm="http://schemas.microsoft.com/office/excel/2006/main">
          <x14:cfRule type="expression" priority="181" id="{C26E3F95-FD51-4CA9-8EA3-D3B062297ACC}">
            <xm:f>OR(CNGE_2026_M4_Secc1!$N$43=1,CNGE_2026_M4_Secc1!$N$43="",CNGE_2026_M4_Secc1!$AC$43="X")</xm:f>
            <x14:dxf>
              <fill>
                <patternFill patternType="mediumGray"/>
              </fill>
            </x14:dxf>
          </x14:cfRule>
          <xm:sqref>K221:AD221</xm:sqref>
        </x14:conditionalFormatting>
        <x14:conditionalFormatting xmlns:xm="http://schemas.microsoft.com/office/excel/2006/main">
          <x14:cfRule type="expression" priority="178" id="{E6836AC2-216B-4BDB-9BFC-140079E5A03D}">
            <xm:f>OR(CNGE_2026_M4_Secc1!$N44=1,CNGE_2026_M4_Secc1!$N44="")</xm:f>
            <x14:dxf>
              <fill>
                <patternFill patternType="mediumGray"/>
              </fill>
            </x14:dxf>
          </x14:cfRule>
          <xm:sqref>K222:AD280</xm:sqref>
        </x14:conditionalFormatting>
        <x14:conditionalFormatting xmlns:xm="http://schemas.microsoft.com/office/excel/2006/main">
          <x14:cfRule type="expression" priority="217" id="{AFDEF960-7BB0-4B88-B601-59C8B22A46F7}">
            <xm:f>OR($S$106=0,$S$106="NS",$S$106="NA",COUNTIF(CNGE_2026_M4_Secc1!$DE$43:$DE$102,0)=60,AND(COUNTIF(CNGE_2026_M4_Secc1!$DE$43:$DE$102,1)&gt;0,COUNTIF(CNGE_2026_M4_Secc1!$DE$43:$DE$102,2)=0,COUNTIF(CNGE_2026_M4_Secc1!$DE$43:$DE$102,3)=0))</xm:f>
            <x14:dxf>
              <fill>
                <patternFill patternType="mediumGray"/>
              </fill>
            </x14:dxf>
          </x14:cfRule>
          <xm:sqref>M177:R177</xm:sqref>
        </x14:conditionalFormatting>
        <x14:conditionalFormatting xmlns:xm="http://schemas.microsoft.com/office/excel/2006/main">
          <x14:cfRule type="expression" priority="215" id="{03CC3CB1-87A4-4228-88D1-011E02D783D1}">
            <xm:f>OR($S$106=0,$S$106="NS",$S$106="NA",COUNTIF(CNGE_2026_M4_Secc1!$DG$43:$DG$102,0)=60,AND(COUNTIF(CNGE_2026_M4_Secc1!$DG$43:$DG$102,1)&gt;0,COUNTIF(CNGE_2026_M4_Secc1!$DG$43:$DG$102,2)=0,COUNTIF(CNGE_2026_M4_Secc1!$DG$43:$DG$102,3)=0))</xm:f>
            <x14:dxf>
              <fill>
                <patternFill patternType="mediumGray"/>
              </fill>
            </x14:dxf>
          </x14:cfRule>
          <xm:sqref>M179:R179</xm:sqref>
        </x14:conditionalFormatting>
        <x14:conditionalFormatting xmlns:xm="http://schemas.microsoft.com/office/excel/2006/main">
          <x14:cfRule type="expression" priority="231" id="{7178C536-A6EC-4661-AD71-F5093A54075C}">
            <xm:f>OR(AND(COUNTIF(CNGE_2026_M4_Secc1!$CX$43:$DI$102,"2")=0,COUNTIF(CNGE_2026_M4_Secc1!$CX$43:$DI$102,"3")=0,COUNTIF(CNGE_2026_M4_Secc1!$CX$43:$DI$102,"0")&lt;&gt;720),COUNTIF(CNGE_2026_M4_Secc1!$CX$43:$DI$102,"0")=720)</xm:f>
            <x14:dxf>
              <fill>
                <patternFill patternType="mediumGray"/>
              </fill>
            </x14:dxf>
          </x14:cfRule>
          <xm:sqref>M44:AD44 M105:AD105</xm:sqref>
        </x14:conditionalFormatting>
        <x14:conditionalFormatting xmlns:xm="http://schemas.microsoft.com/office/excel/2006/main">
          <x14:cfRule type="expression" priority="230" id="{34B3B849-D7B6-47C8-B18F-FDFF7BAD29F0}">
            <xm:f>OR(CNGE_2026_M4_Secc1!$N$43=1,CNGE_2026_M4_Secc1!$N$43="",CNGE_2026_M4_Secc1!$AC$43="X")</xm:f>
            <x14:dxf>
              <fill>
                <patternFill patternType="mediumGray"/>
              </fill>
            </x14:dxf>
          </x14:cfRule>
          <xm:sqref>M45:AD45</xm:sqref>
        </x14:conditionalFormatting>
        <x14:conditionalFormatting xmlns:xm="http://schemas.microsoft.com/office/excel/2006/main">
          <x14:cfRule type="expression" priority="229" id="{FBF34EBF-F7E7-4868-8B21-BBCEE94A28D3}">
            <xm:f>OR(CNGE_2026_M4_Secc1!$N44=1,CNGE_2026_M4_Secc1!$N44="")</xm:f>
            <x14:dxf>
              <fill>
                <patternFill patternType="mediumGray"/>
              </fill>
            </x14:dxf>
          </x14:cfRule>
          <xm:sqref>M46:AD104</xm:sqref>
        </x14:conditionalFormatting>
        <x14:conditionalFormatting xmlns:xm="http://schemas.microsoft.com/office/excel/2006/main">
          <x14:cfRule type="expression" priority="224" id="{BD43B209-6C45-4644-ACC6-5164ED12579A}">
            <xm:f>OR($S$106=0,$S$106="NS",$S$106="NA",COUNTIF(CNGE_2026_M4_Secc1!$CX$43:$CX$102,0)=60,AND(COUNTIF(CNGE_2026_M4_Secc1!$CX$43:$CX$102,1)&gt;0,COUNTIF(CNGE_2026_M4_Secc1!$CX$43:$CX$102,2)=0,COUNTIF(CNGE_2026_M4_Secc1!$CX$43:$CX$102,3)=0))</xm:f>
            <x14:dxf>
              <fill>
                <patternFill patternType="mediumGray"/>
              </fill>
            </x14:dxf>
          </x14:cfRule>
          <xm:sqref>M170:AD170</xm:sqref>
        </x14:conditionalFormatting>
        <x14:conditionalFormatting xmlns:xm="http://schemas.microsoft.com/office/excel/2006/main">
          <x14:cfRule type="expression" priority="223" id="{852FEF61-9B99-405A-B327-965477934B55}">
            <xm:f>OR($S$106=0,$S$106="NS",$S$106="NA",COUNTIF(CNGE_2026_M4_Secc1!$CY$43:$CY$102,0)=60,AND(COUNTIF(CNGE_2026_M4_Secc1!$CY$43:$CY$102,1)&gt;0,COUNTIF(CNGE_2026_M4_Secc1!$CY$43:$CY$102,2)=0,COUNTIF(CNGE_2026_M4_Secc1!$CY$43:$CY$102,3)=0))</xm:f>
            <x14:dxf>
              <fill>
                <patternFill patternType="mediumGray"/>
              </fill>
            </x14:dxf>
          </x14:cfRule>
          <xm:sqref>M171:AD171</xm:sqref>
        </x14:conditionalFormatting>
        <x14:conditionalFormatting xmlns:xm="http://schemas.microsoft.com/office/excel/2006/main">
          <x14:cfRule type="expression" priority="222" id="{7FB8B318-0E11-4E1D-97BD-C4A200EFC6EF}">
            <xm:f>OR($S$106=0,$S$106="NS",$S$106="NA",COUNTIF(CNGE_2026_M4_Secc1!$CZ$43:$CZ$102,0)=60,AND(COUNTIF(CNGE_2026_M4_Secc1!$CZ$43:$CZ$102,1)&gt;0,COUNTIF(CNGE_2026_M4_Secc1!$CZ$43:$CZ$102,2)=0,COUNTIF(CNGE_2026_M4_Secc1!$CZ$43:$CZ$102,3)=0))</xm:f>
            <x14:dxf>
              <fill>
                <patternFill patternType="mediumGray"/>
              </fill>
            </x14:dxf>
          </x14:cfRule>
          <xm:sqref>M172:AD172</xm:sqref>
        </x14:conditionalFormatting>
        <x14:conditionalFormatting xmlns:xm="http://schemas.microsoft.com/office/excel/2006/main">
          <x14:cfRule type="expression" priority="221" id="{B96AEB72-E1C9-4636-ACA1-AA785F8C762E}">
            <xm:f>OR($S$106=0,$S$106="NS",$S$106="NA",COUNTIF(CNGE_2026_M4_Secc1!$DA$43:$DA$102,0)=60,AND(COUNTIF(CNGE_2026_M4_Secc1!$DA$43:$DA$102,1)&gt;0,COUNTIF(CNGE_2026_M4_Secc1!$DA$43:$DA$102,2)=0,COUNTIF(CNGE_2026_M4_Secc1!$DA$43:$DA$102,3)=0))</xm:f>
            <x14:dxf>
              <fill>
                <patternFill patternType="mediumGray"/>
              </fill>
            </x14:dxf>
          </x14:cfRule>
          <xm:sqref>M173:AD173</xm:sqref>
        </x14:conditionalFormatting>
        <x14:conditionalFormatting xmlns:xm="http://schemas.microsoft.com/office/excel/2006/main">
          <x14:cfRule type="expression" priority="220" id="{30FA172E-40B9-4A1E-A7A8-EEEDAB91FA15}">
            <xm:f>OR($S$106=0,$S$106="NS",$S$106="NA",COUNTIF(CNGE_2026_M4_Secc1!$DB$43:$DB$102,0)=60,AND(COUNTIF(CNGE_2026_M4_Secc1!$DB$43:$DB$102,1)&gt;0,COUNTIF(CNGE_2026_M4_Secc1!$DB$43:$DB$102,2)=0,COUNTIF(CNGE_2026_M4_Secc1!$DB$43:$DB$102,3)=0))</xm:f>
            <x14:dxf>
              <fill>
                <patternFill patternType="mediumGray"/>
              </fill>
            </x14:dxf>
          </x14:cfRule>
          <xm:sqref>M174:AD174</xm:sqref>
        </x14:conditionalFormatting>
        <x14:conditionalFormatting xmlns:xm="http://schemas.microsoft.com/office/excel/2006/main">
          <x14:cfRule type="expression" priority="219" id="{5C9AF649-BD95-416C-B9A7-28F674241269}">
            <xm:f>OR($S$106=0,$S$106="NS",$S$106="NA",COUNTIF(CNGE_2026_M4_Secc1!$DC$43:$DC$102,0)=60,AND(COUNTIF(CNGE_2026_M4_Secc1!$DC$43:$DC$102,1)&gt;0,COUNTIF(CNGE_2026_M4_Secc1!$DC$43:$DC$102,2)=0,COUNTIF(CNGE_2026_M4_Secc1!$DC$43:$DC$102,3)=0))</xm:f>
            <x14:dxf>
              <fill>
                <patternFill patternType="mediumGray"/>
              </fill>
            </x14:dxf>
          </x14:cfRule>
          <xm:sqref>M175:AD175</xm:sqref>
        </x14:conditionalFormatting>
        <x14:conditionalFormatting xmlns:xm="http://schemas.microsoft.com/office/excel/2006/main">
          <x14:cfRule type="expression" priority="218" id="{CB1ACC1E-DF9F-4343-9DAB-5E11CFB45FBD}">
            <xm:f>OR($S$106=0,$S$106="NS",$S$106="NA",COUNTIF(CNGE_2026_M4_Secc1!$DD$43:$DD$102,0)=60,AND(COUNTIF(CNGE_2026_M4_Secc1!$DD$43:$DD$102,1)&gt;0,COUNTIF(CNGE_2026_M4_Secc1!$DD$43:$DD$102,2)=0,COUNTIF(CNGE_2026_M4_Secc1!$DD$43:$DD$102,3)=0))</xm:f>
            <x14:dxf>
              <fill>
                <patternFill patternType="mediumGray"/>
              </fill>
            </x14:dxf>
          </x14:cfRule>
          <xm:sqref>M176:AD176</xm:sqref>
        </x14:conditionalFormatting>
        <x14:conditionalFormatting xmlns:xm="http://schemas.microsoft.com/office/excel/2006/main">
          <x14:cfRule type="expression" priority="216" id="{9B7862B9-9FE5-466C-AD7A-84948622832A}">
            <xm:f>OR($S$106=0,$S$106="NS",$S$106="NA",COUNTIF(CNGE_2026_M4_Secc1!$DF$43:$DF$102,0)=60,AND(COUNTIF(CNGE_2026_M4_Secc1!$DF$43:$DF$102,1)&gt;0,COUNTIF(CNGE_2026_M4_Secc1!$DF$43:$DF$102,2)=0,COUNTIF(CNGE_2026_M4_Secc1!$DF$43:$DF$102,3)=0))</xm:f>
            <x14:dxf>
              <fill>
                <patternFill patternType="mediumGray"/>
              </fill>
            </x14:dxf>
          </x14:cfRule>
          <xm:sqref>M178:AD178</xm:sqref>
        </x14:conditionalFormatting>
        <x14:conditionalFormatting xmlns:xm="http://schemas.microsoft.com/office/excel/2006/main">
          <x14:cfRule type="expression" priority="214" id="{C161713B-3534-43CC-BB15-CB9C38A8FD51}">
            <xm:f>OR($S$106=0,$S$106="NS",$S$106="NA",COUNTIF(CNGE_2026_M4_Secc1!$DH$43:$DH$102,0)=60,AND(COUNTIF(CNGE_2026_M4_Secc1!$DH$43:$DH$102,1)&gt;0,COUNTIF(CNGE_2026_M4_Secc1!$DH$43:$DH$102,2)=0,COUNTIF(CNGE_2026_M4_Secc1!$DH$43:$DH$102,3)=0))</xm:f>
            <x14:dxf>
              <fill>
                <patternFill patternType="mediumGray"/>
              </fill>
            </x14:dxf>
          </x14:cfRule>
          <xm:sqref>M180:AD180</xm:sqref>
        </x14:conditionalFormatting>
        <x14:conditionalFormatting xmlns:xm="http://schemas.microsoft.com/office/excel/2006/main">
          <x14:cfRule type="expression" priority="213" id="{BF6FC163-86FF-4AD8-9310-7907F77EDDAD}">
            <xm:f>OR($S$106=0,$S$106="NS",$S$106="NA",COUNTIF(CNGE_2026_M4_Secc1!$DI$43:$DI$102,0)=60,AND(COUNTIF(CNGE_2026_M4_Secc1!$DI$43:$DI$102,1)&gt;0,COUNTIF(CNGE_2026_M4_Secc1!$DI$43:$DI$102,2)=0,COUNTIF(CNGE_2026_M4_Secc1!$DI$43:$DI$102,3)=0))</xm:f>
            <x14:dxf>
              <fill>
                <patternFill patternType="mediumGray"/>
              </fill>
            </x14:dxf>
          </x14:cfRule>
          <xm:sqref>M181:AD181</xm:sqref>
        </x14:conditionalFormatting>
        <x14:conditionalFormatting xmlns:xm="http://schemas.microsoft.com/office/excel/2006/main">
          <x14:cfRule type="expression" priority="196" id="{B642AA28-66CE-424E-99F1-DD8F6173F9C1}">
            <xm:f>OR(CNGE_2026_M4_Secc1!$CX43=0,CNGE_2026_M4_Secc1!$CX43=1)</xm:f>
            <x14:dxf>
              <fill>
                <patternFill patternType="mediumGray"/>
              </fill>
            </x14:dxf>
          </x14:cfRule>
          <xm:sqref>O221:R280</xm:sqref>
        </x14:conditionalFormatting>
        <x14:conditionalFormatting xmlns:xm="http://schemas.microsoft.com/office/excel/2006/main">
          <x14:cfRule type="expression" priority="192" id="{19139F09-504A-43AB-8A7A-8E5FCDA99283}">
            <xm:f>OR(CNGE_2026_M4_Secc1!$DB43=0,CNGE_2026_M4_Secc1!$DB43=1)</xm:f>
            <x14:dxf>
              <fill>
                <patternFill patternType="mediumGray"/>
              </fill>
            </x14:dxf>
          </x14:cfRule>
          <xm:sqref>O290:R349</xm:sqref>
        </x14:conditionalFormatting>
        <x14:conditionalFormatting xmlns:xm="http://schemas.microsoft.com/office/excel/2006/main">
          <x14:cfRule type="expression" priority="188" id="{729A575A-3B80-4BA1-99E6-1FA4F677D22D}">
            <xm:f>OR(CNGE_2026_M4_Secc1!$DF43=0,CNGE_2026_M4_Secc1!$DF43=1)</xm:f>
            <x14:dxf>
              <fill>
                <patternFill patternType="mediumGray"/>
              </fill>
            </x14:dxf>
          </x14:cfRule>
          <xm:sqref>O359:R418</xm:sqref>
        </x14:conditionalFormatting>
        <x14:conditionalFormatting xmlns:xm="http://schemas.microsoft.com/office/excel/2006/main">
          <x14:cfRule type="expression" priority="183" id="{EC7F7B84-894A-490C-A236-670F420E23ED}">
            <xm:f>OR(AND(COUNTIF(CNGE_2026_M4_Secc1!$CX$43:$DI$102,"2")=0,COUNTIF(CNGE_2026_M4_Secc1!$CX$43:$DI$102,"3")=0,COUNTIF(CNGE_2026_M4_Secc1!$CX$43:$DI$102,"0")&lt;&gt;720),COUNTIF(CNGE_2026_M4_Secc1!$CX$43:$DI$102,"0")=720)</xm:f>
            <x14:dxf>
              <fill>
                <patternFill patternType="mediumGray"/>
              </fill>
            </x14:dxf>
          </x14:cfRule>
          <xm:sqref>O289:AD289 O350:AD350</xm:sqref>
        </x14:conditionalFormatting>
        <x14:conditionalFormatting xmlns:xm="http://schemas.microsoft.com/office/excel/2006/main">
          <x14:cfRule type="expression" priority="180" id="{266BA41F-A927-47FF-B667-C355F2217297}">
            <xm:f>OR(CNGE_2026_M4_Secc1!$N$43=1,CNGE_2026_M4_Secc1!$N$43="",CNGE_2026_M4_Secc1!$AC$43="X")</xm:f>
            <x14:dxf>
              <fill>
                <patternFill patternType="mediumGray"/>
              </fill>
            </x14:dxf>
          </x14:cfRule>
          <xm:sqref>O290:AD290</xm:sqref>
        </x14:conditionalFormatting>
        <x14:conditionalFormatting xmlns:xm="http://schemas.microsoft.com/office/excel/2006/main">
          <x14:cfRule type="expression" priority="177" id="{E75104EC-C17F-4A6A-8535-266E732977C6}">
            <xm:f>OR(CNGE_2026_M4_Secc1!$N44=1,CNGE_2026_M4_Secc1!$N44="")</xm:f>
            <x14:dxf>
              <fill>
                <patternFill patternType="mediumGray"/>
              </fill>
            </x14:dxf>
          </x14:cfRule>
          <xm:sqref>O291:AD349</xm:sqref>
        </x14:conditionalFormatting>
        <x14:conditionalFormatting xmlns:xm="http://schemas.microsoft.com/office/excel/2006/main">
          <x14:cfRule type="expression" priority="182" id="{602032E9-EED5-444B-AE3B-DCB7E33F4DF1}">
            <xm:f>OR(AND(COUNTIF(CNGE_2026_M4_Secc1!$CX$43:$DI$102,"2")=0,COUNTIF(CNGE_2026_M4_Secc1!$CX$43:$DI$102,"3")=0,COUNTIF(CNGE_2026_M4_Secc1!$CX$43:$DI$102,"0")&lt;&gt;720),COUNTIF(CNGE_2026_M4_Secc1!$CX$43:$DI$102,"0")=720)</xm:f>
            <x14:dxf>
              <fill>
                <patternFill patternType="mediumGray"/>
              </fill>
            </x14:dxf>
          </x14:cfRule>
          <xm:sqref>O358:AD358 O419:AD419</xm:sqref>
        </x14:conditionalFormatting>
        <x14:conditionalFormatting xmlns:xm="http://schemas.microsoft.com/office/excel/2006/main">
          <x14:cfRule type="expression" priority="179" id="{4DD621ED-DCE3-4C10-8CC7-29779573EF39}">
            <xm:f>OR(CNGE_2026_M4_Secc1!$N$43=1,CNGE_2026_M4_Secc1!$N$43="",CNGE_2026_M4_Secc1!$AC$43="X")</xm:f>
            <x14:dxf>
              <fill>
                <patternFill patternType="mediumGray"/>
              </fill>
            </x14:dxf>
          </x14:cfRule>
          <xm:sqref>O359:AD359</xm:sqref>
        </x14:conditionalFormatting>
        <x14:conditionalFormatting xmlns:xm="http://schemas.microsoft.com/office/excel/2006/main">
          <x14:cfRule type="expression" priority="176" id="{1829E0A0-3796-4082-A4AC-27F2E22471C2}">
            <xm:f>OR(CNGE_2026_M4_Secc1!$N44=1,CNGE_2026_M4_Secc1!$N44="")</xm:f>
            <x14:dxf>
              <fill>
                <patternFill patternType="mediumGray"/>
              </fill>
            </x14:dxf>
          </x14:cfRule>
          <xm:sqref>O360:AD418</xm:sqref>
        </x14:conditionalFormatting>
        <x14:conditionalFormatting xmlns:xm="http://schemas.microsoft.com/office/excel/2006/main">
          <x14:cfRule type="expression" priority="195" id="{9E0C6A10-9329-4549-85DF-D4D5B4D2D723}">
            <xm:f>OR(CNGE_2026_M4_Secc1!$CY43=0,CNGE_2026_M4_Secc1!$CY43=1)</xm:f>
            <x14:dxf>
              <fill>
                <patternFill patternType="mediumGray"/>
              </fill>
            </x14:dxf>
          </x14:cfRule>
          <xm:sqref>S221:V280</xm:sqref>
        </x14:conditionalFormatting>
        <x14:conditionalFormatting xmlns:xm="http://schemas.microsoft.com/office/excel/2006/main">
          <x14:cfRule type="expression" priority="191" id="{A5884A77-AAD4-4503-AC54-F240A34EAFBE}">
            <xm:f>OR(CNGE_2026_M4_Secc1!$DC43=0,CNGE_2026_M4_Secc1!$DC43=1)</xm:f>
            <x14:dxf>
              <fill>
                <patternFill patternType="mediumGray"/>
              </fill>
            </x14:dxf>
          </x14:cfRule>
          <xm:sqref>S290:V349</xm:sqref>
        </x14:conditionalFormatting>
        <x14:conditionalFormatting xmlns:xm="http://schemas.microsoft.com/office/excel/2006/main">
          <x14:cfRule type="expression" priority="187" id="{3CFD3A4D-6D1C-47B5-9352-7C9EE3FA0BCE}">
            <xm:f>OR(CNGE_2026_M4_Secc1!$DG43=0,CNGE_2026_M4_Secc1!$DG43=1)</xm:f>
            <x14:dxf>
              <fill>
                <patternFill patternType="mediumGray"/>
              </fill>
            </x14:dxf>
          </x14:cfRule>
          <xm:sqref>S359:V418</xm:sqref>
        </x14:conditionalFormatting>
        <x14:conditionalFormatting xmlns:xm="http://schemas.microsoft.com/office/excel/2006/main">
          <x14:cfRule type="expression" priority="194" id="{05E68F6F-BC97-438C-ACE2-5A454FE816C7}">
            <xm:f>OR(CNGE_2026_M4_Secc1!$CZ43=0,CNGE_2026_M4_Secc1!$CZ43=1)</xm:f>
            <x14:dxf>
              <fill>
                <patternFill patternType="mediumGray"/>
              </fill>
            </x14:dxf>
          </x14:cfRule>
          <xm:sqref>W221:Z280</xm:sqref>
        </x14:conditionalFormatting>
        <x14:conditionalFormatting xmlns:xm="http://schemas.microsoft.com/office/excel/2006/main">
          <x14:cfRule type="expression" priority="190" id="{809819E4-83D2-46F4-937D-5511AE93DC19}">
            <xm:f>OR(CNGE_2026_M4_Secc1!$DD43=0,CNGE_2026_M4_Secc1!$DD43=1)</xm:f>
            <x14:dxf>
              <fill>
                <patternFill patternType="mediumGray"/>
              </fill>
            </x14:dxf>
          </x14:cfRule>
          <xm:sqref>W290:Z349</xm:sqref>
        </x14:conditionalFormatting>
        <x14:conditionalFormatting xmlns:xm="http://schemas.microsoft.com/office/excel/2006/main">
          <x14:cfRule type="expression" priority="186" id="{799F4DF0-B8D7-4EF7-B489-9B5662C42F5F}">
            <xm:f>OR(CNGE_2026_M4_Secc1!$DH43=0,CNGE_2026_M4_Secc1!$DH43=1)</xm:f>
            <x14:dxf>
              <fill>
                <patternFill patternType="mediumGray"/>
              </fill>
            </x14:dxf>
          </x14:cfRule>
          <xm:sqref>W359:Z418</xm:sqref>
        </x14:conditionalFormatting>
        <x14:conditionalFormatting xmlns:xm="http://schemas.microsoft.com/office/excel/2006/main">
          <x14:cfRule type="expression" priority="193" id="{EBC62779-D513-496A-A41A-24A3204B86AA}">
            <xm:f>OR(CNGE_2026_M4_Secc1!$DA43=0,CNGE_2026_M4_Secc1!$DA43=1)</xm:f>
            <x14:dxf>
              <fill>
                <patternFill patternType="mediumGray"/>
              </fill>
            </x14:dxf>
          </x14:cfRule>
          <xm:sqref>AA221:AD280</xm:sqref>
        </x14:conditionalFormatting>
        <x14:conditionalFormatting xmlns:xm="http://schemas.microsoft.com/office/excel/2006/main">
          <x14:cfRule type="expression" priority="189" id="{6FE2B71A-F736-44E8-96C5-34B73D6A2668}">
            <xm:f>OR(CNGE_2026_M4_Secc1!$DE43=0,CNGE_2026_M4_Secc1!$DE43=1)</xm:f>
            <x14:dxf>
              <fill>
                <patternFill patternType="mediumGray"/>
              </fill>
            </x14:dxf>
          </x14:cfRule>
          <xm:sqref>AA290:AD349</xm:sqref>
        </x14:conditionalFormatting>
        <x14:conditionalFormatting xmlns:xm="http://schemas.microsoft.com/office/excel/2006/main">
          <x14:cfRule type="expression" priority="185" id="{2EE3C956-CA72-4CD6-9068-60D95E7A8050}">
            <xm:f>OR(CNGE_2026_M4_Secc1!$DI43=0,CNGE_2026_M4_Secc1!$DI43=1)</xm:f>
            <x14:dxf>
              <fill>
                <patternFill patternType="mediumGray"/>
              </fill>
            </x14:dxf>
          </x14:cfRule>
          <xm:sqref>AA359:AD418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BD92"/>
  <sheetViews>
    <sheetView showGridLines="0" view="pageBreakPreview" zoomScale="120" zoomScaleNormal="100" zoomScaleSheetLayoutView="120" workbookViewId="0"/>
  </sheetViews>
  <sheetFormatPr baseColWidth="10" defaultColWidth="0" defaultRowHeight="15" customHeight="1" zeroHeight="1"/>
  <cols>
    <col min="1" max="1" width="5.7109375" style="1" customWidth="1"/>
    <col min="2" max="38" width="3.7109375" style="1" customWidth="1"/>
    <col min="39" max="39" width="5.7109375" style="1" customWidth="1"/>
    <col min="40" max="48" width="13.7109375" style="1" hidden="1" customWidth="1"/>
    <col min="49" max="56" width="0" style="1" hidden="1" customWidth="1"/>
    <col min="57" max="16384" width="13.7109375" style="1" hidden="1"/>
  </cols>
  <sheetData>
    <row r="1" spans="2:38" ht="173.25" customHeight="1">
      <c r="B1" s="714" t="s">
        <v>0</v>
      </c>
      <c r="C1" s="708"/>
      <c r="D1" s="708"/>
      <c r="E1" s="708"/>
      <c r="F1" s="708"/>
      <c r="G1" s="708"/>
      <c r="H1" s="708"/>
      <c r="I1" s="708"/>
      <c r="J1" s="708"/>
      <c r="K1" s="708"/>
      <c r="L1" s="708"/>
      <c r="M1" s="708"/>
      <c r="N1" s="708"/>
      <c r="O1" s="708"/>
      <c r="P1" s="708"/>
      <c r="Q1" s="708"/>
      <c r="R1" s="708"/>
      <c r="S1" s="708"/>
      <c r="T1" s="708"/>
      <c r="U1" s="708"/>
      <c r="V1" s="708"/>
      <c r="W1" s="708"/>
      <c r="X1" s="708"/>
      <c r="Y1" s="708"/>
      <c r="Z1" s="708"/>
      <c r="AA1" s="708"/>
      <c r="AB1" s="708"/>
      <c r="AC1" s="708"/>
      <c r="AD1" s="708"/>
      <c r="AE1" s="708"/>
      <c r="AF1" s="708"/>
      <c r="AG1" s="708"/>
      <c r="AH1" s="708"/>
      <c r="AI1" s="708"/>
      <c r="AJ1" s="708"/>
      <c r="AK1" s="708"/>
      <c r="AL1" s="708"/>
    </row>
    <row r="2" spans="2:38" ht="15" customHeight="1"/>
    <row r="3" spans="2:38" ht="45" customHeight="1">
      <c r="B3" s="709" t="s">
        <v>1</v>
      </c>
      <c r="C3" s="708"/>
      <c r="D3" s="708"/>
      <c r="E3" s="708"/>
      <c r="F3" s="708"/>
      <c r="G3" s="708"/>
      <c r="H3" s="708"/>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row>
    <row r="4" spans="2:38" ht="15" customHeight="1"/>
    <row r="5" spans="2:38" ht="60" customHeight="1">
      <c r="B5" s="709" t="s">
        <v>20</v>
      </c>
      <c r="C5" s="708"/>
      <c r="D5" s="708"/>
      <c r="E5" s="708"/>
      <c r="F5" s="708"/>
      <c r="G5" s="708"/>
      <c r="H5" s="708"/>
      <c r="I5" s="708"/>
      <c r="J5" s="708"/>
      <c r="K5" s="708"/>
      <c r="L5" s="708"/>
      <c r="M5" s="708"/>
      <c r="N5" s="708"/>
      <c r="O5" s="708"/>
      <c r="P5" s="708"/>
      <c r="Q5" s="708"/>
      <c r="R5" s="708"/>
      <c r="S5" s="708"/>
      <c r="T5" s="708"/>
      <c r="U5" s="708"/>
      <c r="V5" s="708"/>
      <c r="W5" s="708"/>
      <c r="X5" s="708"/>
      <c r="Y5" s="708"/>
      <c r="Z5" s="708"/>
      <c r="AA5" s="708"/>
      <c r="AB5" s="708"/>
      <c r="AC5" s="708"/>
      <c r="AD5" s="708"/>
      <c r="AE5" s="708"/>
      <c r="AF5" s="708"/>
      <c r="AG5" s="708"/>
      <c r="AH5" s="708"/>
      <c r="AI5" s="708"/>
      <c r="AJ5" s="708"/>
      <c r="AK5" s="708"/>
      <c r="AL5" s="708"/>
    </row>
    <row r="6" spans="2:38" ht="15" customHeight="1"/>
    <row r="7" spans="2:38" ht="15" customHeight="1" thickBot="1">
      <c r="B7" s="2" t="s">
        <v>3</v>
      </c>
      <c r="C7" s="38"/>
      <c r="D7" s="38"/>
      <c r="E7" s="38"/>
      <c r="F7" s="38"/>
      <c r="G7" s="38"/>
      <c r="H7" s="38"/>
      <c r="I7" s="38"/>
      <c r="J7" s="38"/>
      <c r="K7" s="38"/>
      <c r="L7" s="38"/>
      <c r="M7" s="38"/>
      <c r="N7" s="2" t="s">
        <v>4</v>
      </c>
      <c r="O7" s="38"/>
      <c r="AI7" s="735" t="s">
        <v>2</v>
      </c>
      <c r="AJ7" s="708"/>
      <c r="AK7" s="708"/>
      <c r="AL7" s="708"/>
    </row>
    <row r="8" spans="2:38" ht="15" customHeight="1" thickBot="1">
      <c r="B8" s="710" t="str">
        <f>IF(Presentación!B8="","",Presentación!B8)</f>
        <v>Veracruz de Ignacio de la Llave</v>
      </c>
      <c r="C8" s="712"/>
      <c r="D8" s="712"/>
      <c r="E8" s="712"/>
      <c r="F8" s="712"/>
      <c r="G8" s="712"/>
      <c r="H8" s="712"/>
      <c r="I8" s="712"/>
      <c r="J8" s="712"/>
      <c r="K8" s="712"/>
      <c r="L8" s="711"/>
      <c r="M8" s="37"/>
      <c r="N8" s="710" t="str">
        <f>IF(Presentación!N8="","",Presentación!N8)</f>
        <v>230</v>
      </c>
      <c r="O8" s="711"/>
    </row>
    <row r="9" spans="2:38" ht="15" customHeight="1"/>
    <row r="10" spans="2:38" ht="15" customHeight="1">
      <c r="AI10" s="1128" t="s">
        <v>6677</v>
      </c>
      <c r="AJ10" s="1128"/>
      <c r="AK10" s="1128"/>
      <c r="AL10" s="1128"/>
    </row>
    <row r="11" spans="2:38" ht="15" customHeight="1"/>
    <row r="12" spans="2:38" ht="15" customHeight="1">
      <c r="B12" s="870" t="s">
        <v>6678</v>
      </c>
      <c r="C12" s="859"/>
      <c r="D12" s="859"/>
      <c r="E12" s="859"/>
      <c r="F12" s="859"/>
      <c r="G12" s="859"/>
      <c r="H12" s="859"/>
      <c r="I12" s="859"/>
      <c r="J12" s="859"/>
      <c r="K12" s="859"/>
      <c r="L12" s="859"/>
      <c r="M12" s="859"/>
      <c r="N12" s="859"/>
      <c r="O12" s="859"/>
      <c r="P12" s="859"/>
      <c r="Q12" s="859"/>
      <c r="R12" s="859"/>
      <c r="S12" s="859"/>
      <c r="T12" s="859"/>
      <c r="U12" s="859"/>
      <c r="V12" s="859"/>
      <c r="W12" s="859"/>
      <c r="X12" s="859"/>
      <c r="Y12" s="859"/>
      <c r="Z12" s="859"/>
      <c r="AA12" s="859"/>
      <c r="AB12" s="859"/>
      <c r="AC12" s="859"/>
      <c r="AD12" s="859"/>
      <c r="AE12" s="859"/>
      <c r="AF12" s="859"/>
      <c r="AG12" s="859"/>
      <c r="AH12" s="859"/>
      <c r="AI12" s="859"/>
      <c r="AJ12" s="859"/>
      <c r="AK12" s="859"/>
      <c r="AL12" s="860"/>
    </row>
    <row r="13" spans="2:38" ht="15" customHeight="1">
      <c r="B13" s="543"/>
      <c r="C13" s="774" t="s">
        <v>6679</v>
      </c>
      <c r="D13" s="728"/>
      <c r="E13" s="728"/>
      <c r="F13" s="728"/>
      <c r="G13" s="728"/>
      <c r="H13" s="728"/>
      <c r="I13" s="728"/>
      <c r="J13" s="728"/>
      <c r="K13" s="728"/>
      <c r="L13" s="728"/>
      <c r="M13" s="728"/>
      <c r="N13" s="728"/>
      <c r="O13" s="728"/>
      <c r="P13" s="728"/>
      <c r="Q13" s="728"/>
      <c r="R13" s="728"/>
      <c r="S13" s="728"/>
      <c r="T13" s="728"/>
      <c r="U13" s="728"/>
      <c r="V13" s="728"/>
      <c r="W13" s="728"/>
      <c r="X13" s="728"/>
      <c r="Y13" s="728"/>
      <c r="Z13" s="728"/>
      <c r="AA13" s="728"/>
      <c r="AB13" s="728"/>
      <c r="AC13" s="728"/>
      <c r="AD13" s="728"/>
      <c r="AE13" s="728"/>
      <c r="AF13" s="728"/>
      <c r="AG13" s="728"/>
      <c r="AH13" s="728"/>
      <c r="AI13" s="728"/>
      <c r="AJ13" s="728"/>
      <c r="AK13" s="728"/>
      <c r="AL13" s="776"/>
    </row>
    <row r="14" spans="2:38" s="51" customFormat="1" ht="24" customHeight="1">
      <c r="B14" s="544"/>
      <c r="C14" s="774" t="s">
        <v>6680</v>
      </c>
      <c r="D14" s="1126"/>
      <c r="E14" s="1126"/>
      <c r="F14" s="1126"/>
      <c r="G14" s="1126"/>
      <c r="H14" s="1126"/>
      <c r="I14" s="1126"/>
      <c r="J14" s="1126"/>
      <c r="K14" s="1126"/>
      <c r="L14" s="1126"/>
      <c r="M14" s="1126"/>
      <c r="N14" s="1126"/>
      <c r="O14" s="1126"/>
      <c r="P14" s="1126"/>
      <c r="Q14" s="1126"/>
      <c r="R14" s="1126"/>
      <c r="S14" s="1126"/>
      <c r="T14" s="1126"/>
      <c r="U14" s="1126"/>
      <c r="V14" s="1126"/>
      <c r="W14" s="1126"/>
      <c r="X14" s="1126"/>
      <c r="Y14" s="1126"/>
      <c r="Z14" s="1126"/>
      <c r="AA14" s="1126"/>
      <c r="AB14" s="1126"/>
      <c r="AC14" s="1126"/>
      <c r="AD14" s="1126"/>
      <c r="AE14" s="1126"/>
      <c r="AF14" s="1126"/>
      <c r="AG14" s="1126"/>
      <c r="AH14" s="1126"/>
      <c r="AI14" s="1126"/>
      <c r="AJ14" s="1126"/>
      <c r="AK14" s="1126"/>
      <c r="AL14" s="776"/>
    </row>
    <row r="15" spans="2:38" s="51" customFormat="1" ht="15" customHeight="1">
      <c r="B15" s="545"/>
      <c r="C15" s="774" t="s">
        <v>6681</v>
      </c>
      <c r="D15" s="1126"/>
      <c r="E15" s="1126"/>
      <c r="F15" s="1126"/>
      <c r="G15" s="1126"/>
      <c r="H15" s="1126"/>
      <c r="I15" s="1126"/>
      <c r="J15" s="1126"/>
      <c r="K15" s="1126"/>
      <c r="L15" s="1126"/>
      <c r="M15" s="1126"/>
      <c r="N15" s="1126"/>
      <c r="O15" s="1126"/>
      <c r="P15" s="1126"/>
      <c r="Q15" s="1126"/>
      <c r="R15" s="1126"/>
      <c r="S15" s="1126"/>
      <c r="T15" s="1126"/>
      <c r="U15" s="1126"/>
      <c r="V15" s="1126"/>
      <c r="W15" s="1126"/>
      <c r="X15" s="1126"/>
      <c r="Y15" s="1126"/>
      <c r="Z15" s="1126"/>
      <c r="AA15" s="1126"/>
      <c r="AB15" s="1126"/>
      <c r="AC15" s="1126"/>
      <c r="AD15" s="1126"/>
      <c r="AE15" s="1126"/>
      <c r="AF15" s="1126"/>
      <c r="AG15" s="1126"/>
      <c r="AH15" s="1126"/>
      <c r="AI15" s="1126"/>
      <c r="AJ15" s="1126"/>
      <c r="AK15" s="1126"/>
      <c r="AL15" s="776"/>
    </row>
    <row r="16" spans="2:38" s="51" customFormat="1" ht="24" customHeight="1">
      <c r="B16" s="546"/>
      <c r="C16" s="774" t="s">
        <v>6682</v>
      </c>
      <c r="D16" s="1126"/>
      <c r="E16" s="1126"/>
      <c r="F16" s="1126"/>
      <c r="G16" s="1126"/>
      <c r="H16" s="1126"/>
      <c r="I16" s="1126"/>
      <c r="J16" s="1126"/>
      <c r="K16" s="1126"/>
      <c r="L16" s="1126"/>
      <c r="M16" s="1126"/>
      <c r="N16" s="1126"/>
      <c r="O16" s="1126"/>
      <c r="P16" s="1126"/>
      <c r="Q16" s="1126"/>
      <c r="R16" s="1126"/>
      <c r="S16" s="1126"/>
      <c r="T16" s="1126"/>
      <c r="U16" s="1126"/>
      <c r="V16" s="1126"/>
      <c r="W16" s="1126"/>
      <c r="X16" s="1126"/>
      <c r="Y16" s="1126"/>
      <c r="Z16" s="1126"/>
      <c r="AA16" s="1126"/>
      <c r="AB16" s="1126"/>
      <c r="AC16" s="1126"/>
      <c r="AD16" s="1126"/>
      <c r="AE16" s="1126"/>
      <c r="AF16" s="1126"/>
      <c r="AG16" s="1126"/>
      <c r="AH16" s="1126"/>
      <c r="AI16" s="1126"/>
      <c r="AJ16" s="1126"/>
      <c r="AK16" s="1126"/>
      <c r="AL16" s="776"/>
    </row>
    <row r="17" spans="2:56" s="51" customFormat="1" ht="84" customHeight="1">
      <c r="B17" s="687"/>
      <c r="C17" s="848" t="s">
        <v>6683</v>
      </c>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C17" s="848"/>
      <c r="AD17" s="848"/>
      <c r="AE17" s="848"/>
      <c r="AF17" s="848"/>
      <c r="AG17" s="848"/>
      <c r="AH17" s="848"/>
      <c r="AI17" s="848"/>
      <c r="AJ17" s="848"/>
      <c r="AK17" s="848"/>
      <c r="AL17" s="774"/>
    </row>
    <row r="18" spans="2:56" s="51" customFormat="1" ht="36" customHeight="1">
      <c r="B18" s="546"/>
      <c r="C18" s="774" t="s">
        <v>6684</v>
      </c>
      <c r="D18" s="728"/>
      <c r="E18" s="728"/>
      <c r="F18" s="728"/>
      <c r="G18" s="728"/>
      <c r="H18" s="728"/>
      <c r="I18" s="728"/>
      <c r="J18" s="728"/>
      <c r="K18" s="728"/>
      <c r="L18" s="728"/>
      <c r="M18" s="728"/>
      <c r="N18" s="728"/>
      <c r="O18" s="728"/>
      <c r="P18" s="728"/>
      <c r="Q18" s="728"/>
      <c r="R18" s="728"/>
      <c r="S18" s="728"/>
      <c r="T18" s="728"/>
      <c r="U18" s="728"/>
      <c r="V18" s="728"/>
      <c r="W18" s="728"/>
      <c r="X18" s="728"/>
      <c r="Y18" s="728"/>
      <c r="Z18" s="728"/>
      <c r="AA18" s="728"/>
      <c r="AB18" s="728"/>
      <c r="AC18" s="728"/>
      <c r="AD18" s="728"/>
      <c r="AE18" s="728"/>
      <c r="AF18" s="728"/>
      <c r="AG18" s="728"/>
      <c r="AH18" s="728"/>
      <c r="AI18" s="728"/>
      <c r="AJ18" s="728"/>
      <c r="AK18" s="728"/>
      <c r="AL18" s="776"/>
    </row>
    <row r="19" spans="2:56" s="51" customFormat="1" ht="24" customHeight="1">
      <c r="B19" s="546"/>
      <c r="C19" s="774" t="s">
        <v>6685</v>
      </c>
      <c r="D19" s="1126"/>
      <c r="E19" s="1126"/>
      <c r="F19" s="1126"/>
      <c r="G19" s="1126"/>
      <c r="H19" s="1126"/>
      <c r="I19" s="1126"/>
      <c r="J19" s="1126"/>
      <c r="K19" s="1126"/>
      <c r="L19" s="1126"/>
      <c r="M19" s="1126"/>
      <c r="N19" s="1126"/>
      <c r="O19" s="1126"/>
      <c r="P19" s="1126"/>
      <c r="Q19" s="1126"/>
      <c r="R19" s="1126"/>
      <c r="S19" s="1126"/>
      <c r="T19" s="1126"/>
      <c r="U19" s="1126"/>
      <c r="V19" s="1126"/>
      <c r="W19" s="1126"/>
      <c r="X19" s="1126"/>
      <c r="Y19" s="1126"/>
      <c r="Z19" s="1126"/>
      <c r="AA19" s="1126"/>
      <c r="AB19" s="1126"/>
      <c r="AC19" s="1126"/>
      <c r="AD19" s="1126"/>
      <c r="AE19" s="1126"/>
      <c r="AF19" s="1126"/>
      <c r="AG19" s="1126"/>
      <c r="AH19" s="1126"/>
      <c r="AI19" s="1126"/>
      <c r="AJ19" s="1126"/>
      <c r="AK19" s="1126"/>
      <c r="AL19" s="776"/>
    </row>
    <row r="20" spans="2:56" s="51" customFormat="1" ht="36" customHeight="1">
      <c r="B20" s="547"/>
      <c r="C20" s="781" t="s">
        <v>6686</v>
      </c>
      <c r="D20" s="782"/>
      <c r="E20" s="782"/>
      <c r="F20" s="782"/>
      <c r="G20" s="782"/>
      <c r="H20" s="782"/>
      <c r="I20" s="782"/>
      <c r="J20" s="782"/>
      <c r="K20" s="782"/>
      <c r="L20" s="782"/>
      <c r="M20" s="782"/>
      <c r="N20" s="782"/>
      <c r="O20" s="782"/>
      <c r="P20" s="782"/>
      <c r="Q20" s="782"/>
      <c r="R20" s="782"/>
      <c r="S20" s="782"/>
      <c r="T20" s="782"/>
      <c r="U20" s="782"/>
      <c r="V20" s="782"/>
      <c r="W20" s="782"/>
      <c r="X20" s="782"/>
      <c r="Y20" s="782"/>
      <c r="Z20" s="782"/>
      <c r="AA20" s="782"/>
      <c r="AB20" s="782"/>
      <c r="AC20" s="782"/>
      <c r="AD20" s="782"/>
      <c r="AE20" s="782"/>
      <c r="AF20" s="782"/>
      <c r="AG20" s="782"/>
      <c r="AH20" s="782"/>
      <c r="AI20" s="782"/>
      <c r="AJ20" s="782"/>
      <c r="AK20" s="782"/>
      <c r="AL20" s="783"/>
    </row>
    <row r="21" spans="2:56" ht="15" customHeight="1"/>
    <row r="22" spans="2:56" s="27" customFormat="1" ht="168" customHeight="1">
      <c r="B22" s="75"/>
      <c r="C22" s="1127" t="s">
        <v>5085</v>
      </c>
      <c r="D22" s="859"/>
      <c r="E22" s="859"/>
      <c r="F22" s="859"/>
      <c r="G22" s="859"/>
      <c r="H22" s="921" t="s">
        <v>6687</v>
      </c>
      <c r="I22" s="860"/>
      <c r="J22" s="921" t="s">
        <v>6688</v>
      </c>
      <c r="K22" s="859"/>
      <c r="L22" s="860"/>
      <c r="M22" s="723" t="s">
        <v>6689</v>
      </c>
      <c r="N22" s="757"/>
      <c r="O22" s="757"/>
      <c r="P22" s="757"/>
      <c r="Q22" s="758"/>
      <c r="R22" s="723" t="s">
        <v>6690</v>
      </c>
      <c r="S22" s="859"/>
      <c r="T22" s="860"/>
      <c r="U22" s="723" t="s">
        <v>6691</v>
      </c>
      <c r="V22" s="859"/>
      <c r="W22" s="860"/>
      <c r="X22" s="1129" t="s">
        <v>6692</v>
      </c>
      <c r="Y22" s="723" t="s">
        <v>6693</v>
      </c>
      <c r="Z22" s="859"/>
      <c r="AA22" s="860"/>
      <c r="AB22" s="723" t="s">
        <v>6694</v>
      </c>
      <c r="AC22" s="859"/>
      <c r="AD22" s="860"/>
      <c r="AE22" s="723" t="s">
        <v>6695</v>
      </c>
      <c r="AF22" s="859"/>
      <c r="AG22" s="860"/>
      <c r="AH22" s="723" t="s">
        <v>6696</v>
      </c>
      <c r="AI22" s="859"/>
      <c r="AJ22" s="860"/>
      <c r="AK22" s="864" t="s">
        <v>6697</v>
      </c>
      <c r="AL22" s="860"/>
      <c r="AO22" s="467"/>
      <c r="AQ22" s="663" t="s">
        <v>5093</v>
      </c>
      <c r="AR22" s="663"/>
      <c r="AS22" s="619" t="s">
        <v>5093</v>
      </c>
      <c r="AT22" s="619"/>
      <c r="AU22" s="1121" t="s">
        <v>6698</v>
      </c>
      <c r="AV22" s="1122"/>
      <c r="AW22" s="1123" t="s">
        <v>6699</v>
      </c>
      <c r="AX22" s="1123"/>
      <c r="AY22" s="1123"/>
      <c r="AZ22" s="1123"/>
      <c r="BA22" s="1123"/>
      <c r="BB22" s="1123"/>
      <c r="BC22" s="1123"/>
      <c r="BD22" s="1124"/>
    </row>
    <row r="23" spans="2:56" s="27" customFormat="1" ht="15" customHeight="1">
      <c r="B23" s="75"/>
      <c r="C23" s="861"/>
      <c r="D23" s="782"/>
      <c r="E23" s="782"/>
      <c r="F23" s="782"/>
      <c r="G23" s="782"/>
      <c r="H23" s="861"/>
      <c r="I23" s="783"/>
      <c r="J23" s="861"/>
      <c r="K23" s="782"/>
      <c r="L23" s="783"/>
      <c r="M23" s="1130" t="s">
        <v>6700</v>
      </c>
      <c r="N23" s="1130"/>
      <c r="O23" s="756" t="s">
        <v>6701</v>
      </c>
      <c r="P23" s="757"/>
      <c r="Q23" s="758"/>
      <c r="R23" s="861"/>
      <c r="S23" s="782"/>
      <c r="T23" s="783"/>
      <c r="U23" s="861"/>
      <c r="V23" s="782"/>
      <c r="W23" s="783"/>
      <c r="X23" s="917"/>
      <c r="Y23" s="861"/>
      <c r="Z23" s="782"/>
      <c r="AA23" s="783"/>
      <c r="AB23" s="861"/>
      <c r="AC23" s="782"/>
      <c r="AD23" s="783"/>
      <c r="AE23" s="861"/>
      <c r="AF23" s="782"/>
      <c r="AG23" s="783"/>
      <c r="AH23" s="861"/>
      <c r="AI23" s="782"/>
      <c r="AJ23" s="783"/>
      <c r="AK23" s="861"/>
      <c r="AL23" s="783"/>
      <c r="AO23" s="338" t="s">
        <v>5090</v>
      </c>
      <c r="AP23" s="548" t="s">
        <v>5481</v>
      </c>
      <c r="AQ23" s="663" t="s">
        <v>6702</v>
      </c>
      <c r="AR23" s="663" t="s">
        <v>6703</v>
      </c>
      <c r="AS23" s="619" t="s">
        <v>6704</v>
      </c>
      <c r="AT23" s="619" t="s">
        <v>6705</v>
      </c>
      <c r="AU23" s="184" t="s">
        <v>6706</v>
      </c>
      <c r="AV23" s="664" t="s">
        <v>6707</v>
      </c>
      <c r="AW23" s="665" t="s">
        <v>6708</v>
      </c>
      <c r="AX23" s="666" t="s">
        <v>6709</v>
      </c>
      <c r="AY23" s="666" t="s">
        <v>6710</v>
      </c>
      <c r="AZ23" s="666" t="s">
        <v>6711</v>
      </c>
      <c r="BA23" s="667" t="s">
        <v>5483</v>
      </c>
      <c r="BB23" s="668" t="s">
        <v>6712</v>
      </c>
      <c r="BC23" s="662" t="s">
        <v>5110</v>
      </c>
      <c r="BD23" s="666" t="s">
        <v>5111</v>
      </c>
    </row>
    <row r="24" spans="2:56" s="27" customFormat="1" ht="15" customHeight="1">
      <c r="B24" s="61"/>
      <c r="C24" s="53" t="s">
        <v>5012</v>
      </c>
      <c r="D24" s="817" t="str">
        <f>IF(CNGE_2026_M4_Secc1!D43="","",CNGE_2026_M4_Secc1!D43)</f>
        <v/>
      </c>
      <c r="E24" s="757"/>
      <c r="F24" s="757"/>
      <c r="G24" s="758"/>
      <c r="H24" s="740"/>
      <c r="I24" s="838"/>
      <c r="J24" s="740"/>
      <c r="K24" s="759"/>
      <c r="L24" s="838"/>
      <c r="M24" s="756" t="str">
        <f>IF(O24="","",VLOOKUP(O24,Presentación!$AL$3:$AN$574,2,FALSE))</f>
        <v/>
      </c>
      <c r="N24" s="758"/>
      <c r="O24" s="842"/>
      <c r="P24" s="759"/>
      <c r="Q24" s="838"/>
      <c r="R24" s="842"/>
      <c r="S24" s="759"/>
      <c r="T24" s="838"/>
      <c r="U24" s="740"/>
      <c r="V24" s="759"/>
      <c r="W24" s="838"/>
      <c r="X24" s="440" t="s">
        <v>6692</v>
      </c>
      <c r="Y24" s="740"/>
      <c r="Z24" s="759"/>
      <c r="AA24" s="838"/>
      <c r="AB24" s="740"/>
      <c r="AC24" s="759"/>
      <c r="AD24" s="838"/>
      <c r="AE24" s="740"/>
      <c r="AF24" s="759"/>
      <c r="AG24" s="838"/>
      <c r="AH24" s="740"/>
      <c r="AI24" s="759"/>
      <c r="AJ24" s="838"/>
      <c r="AK24" s="818"/>
      <c r="AL24" s="819"/>
      <c r="AO24" s="31">
        <f>IF(AND(COUNTBLANK(D24)=1,COUNTA(J24:W24)=1,COUNTA(Y24:AL24)=0),0,IF(AND(COUNTA(J24:W24)=5,COUNTA(Y24:AJ24)=4,AK24=""),0,IF(AND(COUNTA(D24,J24)=2,COUNTA(M24:W24)=1,COUNTA(Y24:AJ24)=3,AK24&lt;&gt;""),0,1)))</f>
        <v>0</v>
      </c>
      <c r="AP24" s="31">
        <f>IF(COUNTIF(R24:AJ24,"NS"),1,0)</f>
        <v>0</v>
      </c>
      <c r="AQ24" s="549" t="e" cm="1">
        <f t="array" aca="1" ref="AQ24" ca="1">_xlfn.TEXTJOIN("",TRUE,IFERROR((MID(U24,ROW(INDIRECT("1:"&amp;LEN(U24))),1)*1),""))</f>
        <v>#NAME?</v>
      </c>
      <c r="AR24" s="549" t="e">
        <f ca="1">IF(AND(U24&lt;&gt;"NS",U24&lt;&gt;"NA",LEN(AQ24)&gt;8),1,0)</f>
        <v>#NAME?</v>
      </c>
      <c r="AS24" s="550" t="e" cm="1">
        <f t="array" aca="1" ref="AS24" ca="1">_xlfn.TEXTJOIN("",TRUE,IFERROR((MID(Y24,ROW(INDIRECT("1:"&amp;LEN(Y24))),1)*1),""))</f>
        <v>#NAME?</v>
      </c>
      <c r="AT24" s="550" t="e">
        <f ca="1">IF(AND(Y24&lt;&gt;"NS",Y24&lt;&gt;"NA",LEN(AS24)&gt;9),1,0)</f>
        <v>#NAME?</v>
      </c>
      <c r="AU24" s="551" t="e" cm="1">
        <f t="array" aca="1" ref="AU24" ca="1">_xlfn.TEXTJOIN("",TRUE,IFERROR((MID(AH24,ROW(INDIRECT("1:"&amp;LEN(AH24))),1)*1),""))</f>
        <v>#NAME?</v>
      </c>
      <c r="AV24" s="551" t="e">
        <f ca="1">IF(OR(AH24="",AH24="NS",AH24="NA",LEN(AU24)=10),0,1)</f>
        <v>#NAME?</v>
      </c>
      <c r="AW24" s="669">
        <f>IF(OR(AB24="",AB24="NS"),0,_xlfn.LET(_xlpm.t,AB24,_xlpm.g,FIND("-",_xlpm.t),TRIM(LEFT(_xlpm.t,_xlpm.g-1))))</f>
        <v>0</v>
      </c>
      <c r="AX24" s="670">
        <f>IF(OR(AB24="",AB24="NS"),0,_xlfn.LET(_xlpm.t,AB24,_xlpm.g,FIND("-",_xlpm.t),_xlpm.c,IFERROR(FIND(",",_xlpm.t),9999),_xlpm.p,IFERROR(FIND("(",_xlpm.t),9999),_xlpm.fin,MIN(_xlpm.c,_xlpm.p,LEN(_xlpm.t)+1),TRIM(MID(_xlpm.t,_xlpm.g+1,_xlpm.fin-_xlpm.g-1))))</f>
        <v>0</v>
      </c>
      <c r="AY24" s="671" t="str">
        <f>IF(OR(AB24="",AB24="NS"),"",IFERROR(_xlfn.LET(_xlpm.t,TRIM(MID(AB24,FIND(",",AB24)+1,LEN(AB24))),_xlpm.s,TRIM(LEFT(_xlpm.t,IFERROR(FIND("(",_xlpm.t),LEN(_xlpm.t)+1)-1)),_xlpm.g,FIND("-",_xlpm.s),TRIM(LEFT(_xlpm.s,_xlpm.g-1))),""))</f>
        <v/>
      </c>
      <c r="AZ24" s="670" t="str">
        <f>IF(OR(AB24="",AB24="NS"),"",IFERROR(_xlfn.LET(_xlpm.t,TRIM(MID(AB24,FIND(",",AB24)+1,LEN(AB24))),_xlpm.s,TRIM(LEFT(_xlpm.t,IFERROR(FIND("(",_xlpm.t),LEN(_xlpm.t)+1)-1)),_xlpm.g,FIND("-",_xlpm.s),TRIM(MID(_xlpm.s,_xlpm.g+1,LEN(_xlpm.s)-_xlpm.g))),""))</f>
        <v/>
      </c>
      <c r="BA24" s="672" t="b">
        <f>IF(
   OR(AB24="",AB24="NS"),
   TRUE,
   AND(
      NOT(ISERROR(FIND(":",TRIM(AW24)))),
      ISNUMBER(VALUE(LEFT(TRIM(AW24),FIND(":",TRIM(AW24))-1))),
      ISNUMBER(VALUE(RIGHT(TRIM(AW24),LEN(TRIM(AW24))-FIND(":",TRIM(AW24))))),
      VALUE(LEFT(TRIM(AW24),FIND(":",TRIM(AW24))-1))&gt;=0,
      VALUE(LEFT(TRIM(AW24),FIND(":",TRIM(AW24))-1))&lt;=23,
      VALUE(RIGHT(TRIM(AW24),LEN(TRIM(AW24))-FIND(":",TRIM(AW24))))&gt;=0,
      VALUE(RIGHT(TRIM(AW24),LEN(TRIM(AW24))-FIND(":",TRIM(AW24))))&lt;=59,
      ISNUMBER(VALUE(TRIM(AW24))),
      VALUE(TRIM(AW24))&gt;=0,
      VALUE(TRIM(AW24))&lt;1,
      NOT(ISERROR(FIND(":",TRIM(AX24)))),
      ISNUMBER(VALUE(LEFT(TRIM(AX24),FIND(":",TRIM(AX24))-1))),
      ISNUMBER(VALUE(RIGHT(TRIM(AX24),LEN(TRIM(AX24))-FIND(":",TRIM(AX24))))),
      VALUE(LEFT(TRIM(AX24),FIND(":",TRIM(AX24))-1))&gt;=0,
      VALUE(LEFT(TRIM(AX24),FIND(":",TRIM(AX24))-1))&lt;=23,
      VALUE(RIGHT(TRIM(AX24),LEN(TRIM(AX24))-FIND(":",TRIM(AX24))))&gt;=0,
      VALUE(RIGHT(TRIM(AX24),LEN(TRIM(AX24))-FIND(":",TRIM(AX24))))&lt;=59,
      ISNUMBER(VALUE(TRIM(AX24))),
      VALUE(TRIM(AX24))&gt;=0,
      VALUE(TRIM(AX24))&lt;1,
      VALUE(TRIM(AW24))&lt;VALUE(TRIM(AX24)),
      IF(
         OR(TRIM(AY24)="",TRIM(AZ24)=""),
         TRUE,
         AND(
            NOT(ISERROR(FIND(":",TRIM(AY24)))),
            ISNUMBER(VALUE(LEFT(TRIM(AY24),FIND(":",TRIM(AY24))-1))),
            ISNUMBER(VALUE(RIGHT(TRIM(AY24),LEN(TRIM(AY24))-FIND(":",TRIM(AY24))))),
            VALUE(LEFT(TRIM(AY24),FIND(":",TRIM(AY24))-1))&gt;=0,
            VALUE(LEFT(TRIM(AY24),FIND(":",TRIM(AY24))-1))&lt;=23,
            VALUE(RIGHT(TRIM(AY24),LEN(TRIM(AY24))-FIND(":",TRIM(AY24))))&gt;=0,
            VALUE(RIGHT(TRIM(AY24),LEN(TRIM(AY24))-FIND(":",TRIM(AY24))))&lt;=59,
            ISNUMBER(VALUE(TRIM(AY24))),
            VALUE(TRIM(AY24))&gt;=0,
            VALUE(TRIM(AY24))&lt;1,
            NOT(ISERROR(FIND(":",TRIM(AZ24)))),
            ISNUMBER(VALUE(LEFT(TRIM(AZ24),FIND(":",TRIM(AZ24))-1))),
            ISNUMBER(VALUE(RIGHT(TRIM(AZ24),LEN(TRIM(AZ24))-FIND(":",TRIM(AZ24))))),
            VALUE(LEFT(TRIM(AZ24),FIND(":",TRIM(AZ24))-1))&gt;=0,
            VALUE(LEFT(TRIM(AZ24),FIND(":",TRIM(AZ24))-1))&lt;=23,
            VALUE(RIGHT(TRIM(AZ24),LEN(TRIM(AZ24))-FIND(":",TRIM(AZ24))))&gt;=0,
            VALUE(RIGHT(TRIM(AZ24),LEN(TRIM(AZ24))-FIND(":",TRIM(AZ24))))&lt;=59,
            ISNUMBER(VALUE(TRIM(AZ24))),
            VALUE(TRIM(AZ24))&gt;=0,
            VALUE(TRIM(AZ24))&lt;1,
            VALUE(TRIM(AY24))&lt;VALUE(TRIM(AZ24)),
            IF(
               NOT(ISERROR(FIND("(",AB24))),
               TRUE,
               VALUE(TRIM(AX24))&lt;=VALUE(TRIM(AY24))
            )
         )
      )
   )
)</f>
        <v>1</v>
      </c>
      <c r="BB24" s="671">
        <f>IF(ISERROR(BA24),1,IF(BA24=FALSE,1,0))</f>
        <v>0</v>
      </c>
      <c r="BC24" s="673" t="str">
        <f>IF(BB24=0,"",
IF(SUM($BB24:BB$24)=1,BD24,
IF($BA$84&gt;SUM($BB24:BB$24),_xlfn.CONCAT(", ",BD24),
IF($BB$84=SUM($BB24:BB$24),_xlfn.CONCAT(" y ",BD24)))))</f>
        <v/>
      </c>
      <c r="BD24" s="674">
        <v>1</v>
      </c>
    </row>
    <row r="25" spans="2:56" s="27" customFormat="1" ht="15" customHeight="1">
      <c r="B25" s="61"/>
      <c r="C25" s="55" t="s">
        <v>5014</v>
      </c>
      <c r="D25" s="817" t="str">
        <f>IF(CNGE_2026_M4_Secc1!D44="","",CNGE_2026_M4_Secc1!D44)</f>
        <v/>
      </c>
      <c r="E25" s="757"/>
      <c r="F25" s="757"/>
      <c r="G25" s="758"/>
      <c r="H25" s="740"/>
      <c r="I25" s="838"/>
      <c r="J25" s="740"/>
      <c r="K25" s="759"/>
      <c r="L25" s="838"/>
      <c r="M25" s="756" t="str">
        <f>IF(O25="","",VLOOKUP(O25,Presentación!$AL$3:$AN$574,2,FALSE))</f>
        <v/>
      </c>
      <c r="N25" s="758"/>
      <c r="O25" s="842"/>
      <c r="P25" s="759"/>
      <c r="Q25" s="838"/>
      <c r="R25" s="842"/>
      <c r="S25" s="759"/>
      <c r="T25" s="838"/>
      <c r="U25" s="740"/>
      <c r="V25" s="759"/>
      <c r="W25" s="838"/>
      <c r="X25" s="440" t="s">
        <v>6692</v>
      </c>
      <c r="Y25" s="740"/>
      <c r="Z25" s="759"/>
      <c r="AA25" s="838"/>
      <c r="AB25" s="740"/>
      <c r="AC25" s="759"/>
      <c r="AD25" s="838"/>
      <c r="AE25" s="740"/>
      <c r="AF25" s="759"/>
      <c r="AG25" s="838"/>
      <c r="AH25" s="740"/>
      <c r="AI25" s="759"/>
      <c r="AJ25" s="838"/>
      <c r="AK25" s="740"/>
      <c r="AL25" s="838"/>
      <c r="AO25" s="31">
        <f t="shared" ref="AO25:AO82" si="0">IF(AND(COUNTBLANK(D25)=1,COUNTA(J25:W25)=1,COUNTA(Y25:AL25)=0),0,IF(AND(COUNTA(J25:W25)=5,COUNTA(Y25:AJ25)=4,AK25=""),0,IF(AND(COUNTA(D25,J25)=2,COUNTA(M25:W25)=1,COUNTA(Y25:AJ25)=3,AK25&lt;&gt;""),0,1)))</f>
        <v>0</v>
      </c>
      <c r="AP25" s="31">
        <f t="shared" ref="AP25:AP77" si="1">IF(COUNTIF(R25:AJ25,"NS"),1,0)</f>
        <v>0</v>
      </c>
      <c r="AQ25" s="549" t="e" cm="1">
        <f t="array" aca="1" ref="AQ25" ca="1">_xlfn.TEXTJOIN("",TRUE,IFERROR((MID(U25,ROW(INDIRECT("1:"&amp;LEN(U25))),1)*1),""))</f>
        <v>#NAME?</v>
      </c>
      <c r="AR25" s="549" t="e">
        <f t="shared" ref="AR25:AR82" ca="1" si="2">IF(AND(U25&lt;&gt;"NS",U25&lt;&gt;"NA",LEN(AQ25)&gt;8),1,0)</f>
        <v>#NAME?</v>
      </c>
      <c r="AS25" s="550" t="e" cm="1">
        <f t="array" aca="1" ref="AS25" ca="1">_xlfn.TEXTJOIN("",TRUE,IFERROR((MID(Y25,ROW(INDIRECT("1:"&amp;LEN(Y25))),1)*1),""))</f>
        <v>#NAME?</v>
      </c>
      <c r="AT25" s="550" t="e">
        <f t="shared" ref="AT25:AT82" ca="1" si="3">IF(AND(Y25&lt;&gt;"NS",Y25&lt;&gt;"NA",LEN(AS25)&gt;9),1,0)</f>
        <v>#NAME?</v>
      </c>
      <c r="AU25" s="551" t="e" cm="1">
        <f t="array" aca="1" ref="AU25" ca="1">_xlfn.TEXTJOIN("",TRUE,IFERROR((MID(AH25,ROW(INDIRECT("1:"&amp;LEN(AH25))),1)*1),""))</f>
        <v>#NAME?</v>
      </c>
      <c r="AV25" s="551" t="e">
        <f t="shared" ref="AV25:AV82" ca="1" si="4">IF(OR(AH25="",AH25="NS",AH25="NA",LEN(AU25)=10),0,1)</f>
        <v>#NAME?</v>
      </c>
      <c r="AW25" s="669">
        <f t="shared" ref="AW25:AW82" si="5">IF(OR(AB25="",AB25="NS"),0,_xlfn.LET(_xlpm.t,AB25,_xlpm.g,FIND("-",_xlpm.t),TRIM(LEFT(_xlpm.t,_xlpm.g-1))))</f>
        <v>0</v>
      </c>
      <c r="AX25" s="670">
        <f t="shared" ref="AX25:AX82" si="6">IF(OR(AB25="",AB25="NS"),0,_xlfn.LET(_xlpm.t,AB25,_xlpm.g,FIND("-",_xlpm.t),_xlpm.c,IFERROR(FIND(",",_xlpm.t),9999),_xlpm.p,IFERROR(FIND("(",_xlpm.t),9999),_xlpm.fin,MIN(_xlpm.c,_xlpm.p,LEN(_xlpm.t)+1),TRIM(MID(_xlpm.t,_xlpm.g+1,_xlpm.fin-_xlpm.g-1))))</f>
        <v>0</v>
      </c>
      <c r="AY25" s="671" t="str">
        <f t="shared" ref="AY25:AY82" si="7">IF(OR(AB25="",AB25="NS"),"",IFERROR(_xlfn.LET(_xlpm.t,TRIM(MID(AB25,FIND(",",AB25)+1,LEN(AB25))),_xlpm.s,TRIM(LEFT(_xlpm.t,IFERROR(FIND("(",_xlpm.t),LEN(_xlpm.t)+1)-1)),_xlpm.g,FIND("-",_xlpm.s),TRIM(LEFT(_xlpm.s,_xlpm.g-1))),""))</f>
        <v/>
      </c>
      <c r="AZ25" s="670" t="str">
        <f t="shared" ref="AZ25:AZ82" si="8">IF(OR(AB25="",AB25="NS"),"",IFERROR(_xlfn.LET(_xlpm.t,TRIM(MID(AB25,FIND(",",AB25)+1,LEN(AB25))),_xlpm.s,TRIM(LEFT(_xlpm.t,IFERROR(FIND("(",_xlpm.t),LEN(_xlpm.t)+1)-1)),_xlpm.g,FIND("-",_xlpm.s),TRIM(MID(_xlpm.s,_xlpm.g+1,LEN(_xlpm.s)-_xlpm.g))),""))</f>
        <v/>
      </c>
      <c r="BA25" s="672" t="b">
        <f t="shared" ref="BA25:BA82" si="9">IF(
   OR(AB25="",AB25="NS"),
   TRUE,
   AND(
      NOT(ISERROR(FIND(":",TRIM(AW25)))),
      ISNUMBER(VALUE(LEFT(TRIM(AW25),FIND(":",TRIM(AW25))-1))),
      ISNUMBER(VALUE(RIGHT(TRIM(AW25),LEN(TRIM(AW25))-FIND(":",TRIM(AW25))))),
      VALUE(LEFT(TRIM(AW25),FIND(":",TRIM(AW25))-1))&gt;=0,
      VALUE(LEFT(TRIM(AW25),FIND(":",TRIM(AW25))-1))&lt;=23,
      VALUE(RIGHT(TRIM(AW25),LEN(TRIM(AW25))-FIND(":",TRIM(AW25))))&gt;=0,
      VALUE(RIGHT(TRIM(AW25),LEN(TRIM(AW25))-FIND(":",TRIM(AW25))))&lt;=59,
      ISNUMBER(VALUE(TRIM(AW25))),
      VALUE(TRIM(AW25))&gt;=0,
      VALUE(TRIM(AW25))&lt;1,
      NOT(ISERROR(FIND(":",TRIM(AX25)))),
      ISNUMBER(VALUE(LEFT(TRIM(AX25),FIND(":",TRIM(AX25))-1))),
      ISNUMBER(VALUE(RIGHT(TRIM(AX25),LEN(TRIM(AX25))-FIND(":",TRIM(AX25))))),
      VALUE(LEFT(TRIM(AX25),FIND(":",TRIM(AX25))-1))&gt;=0,
      VALUE(LEFT(TRIM(AX25),FIND(":",TRIM(AX25))-1))&lt;=23,
      VALUE(RIGHT(TRIM(AX25),LEN(TRIM(AX25))-FIND(":",TRIM(AX25))))&gt;=0,
      VALUE(RIGHT(TRIM(AX25),LEN(TRIM(AX25))-FIND(":",TRIM(AX25))))&lt;=59,
      ISNUMBER(VALUE(TRIM(AX25))),
      VALUE(TRIM(AX25))&gt;=0,
      VALUE(TRIM(AX25))&lt;1,
      VALUE(TRIM(AW25))&lt;VALUE(TRIM(AX25)),
      IF(
         OR(TRIM(AY25)="",TRIM(AZ25)=""),
         TRUE,
         AND(
            NOT(ISERROR(FIND(":",TRIM(AY25)))),
            ISNUMBER(VALUE(LEFT(TRIM(AY25),FIND(":",TRIM(AY25))-1))),
            ISNUMBER(VALUE(RIGHT(TRIM(AY25),LEN(TRIM(AY25))-FIND(":",TRIM(AY25))))),
            VALUE(LEFT(TRIM(AY25),FIND(":",TRIM(AY25))-1))&gt;=0,
            VALUE(LEFT(TRIM(AY25),FIND(":",TRIM(AY25))-1))&lt;=23,
            VALUE(RIGHT(TRIM(AY25),LEN(TRIM(AY25))-FIND(":",TRIM(AY25))))&gt;=0,
            VALUE(RIGHT(TRIM(AY25),LEN(TRIM(AY25))-FIND(":",TRIM(AY25))))&lt;=59,
            ISNUMBER(VALUE(TRIM(AY25))),
            VALUE(TRIM(AY25))&gt;=0,
            VALUE(TRIM(AY25))&lt;1,
            NOT(ISERROR(FIND(":",TRIM(AZ25)))),
            ISNUMBER(VALUE(LEFT(TRIM(AZ25),FIND(":",TRIM(AZ25))-1))),
            ISNUMBER(VALUE(RIGHT(TRIM(AZ25),LEN(TRIM(AZ25))-FIND(":",TRIM(AZ25))))),
            VALUE(LEFT(TRIM(AZ25),FIND(":",TRIM(AZ25))-1))&gt;=0,
            VALUE(LEFT(TRIM(AZ25),FIND(":",TRIM(AZ25))-1))&lt;=23,
            VALUE(RIGHT(TRIM(AZ25),LEN(TRIM(AZ25))-FIND(":",TRIM(AZ25))))&gt;=0,
            VALUE(RIGHT(TRIM(AZ25),LEN(TRIM(AZ25))-FIND(":",TRIM(AZ25))))&lt;=59,
            ISNUMBER(VALUE(TRIM(AZ25))),
            VALUE(TRIM(AZ25))&gt;=0,
            VALUE(TRIM(AZ25))&lt;1,
            VALUE(TRIM(AY25))&lt;VALUE(TRIM(AZ25)),
            IF(
               NOT(ISERROR(FIND("(",AB25))),
               TRUE,
               VALUE(TRIM(AX25))&lt;=VALUE(TRIM(AY25))
            )
         )
      )
   )
)</f>
        <v>1</v>
      </c>
      <c r="BB25" s="671">
        <f t="shared" ref="BB25:BB82" si="10">IF(ISERROR(BA25),1,IF(BA25=FALSE,1,0))</f>
        <v>0</v>
      </c>
      <c r="BC25" s="673" t="str">
        <f>IF(BB25=0,"",
IF(SUM($BB$24:BB25)=1,BD25,
IF($BA$84&gt;SUM($BB$24:BB25),_xlfn.CONCAT(", ",BD25),
IF($BB$84=SUM($BB$24:BB25),_xlfn.CONCAT(" y ",BD25)))))</f>
        <v/>
      </c>
      <c r="BD25" s="674">
        <v>2</v>
      </c>
    </row>
    <row r="26" spans="2:56" s="27" customFormat="1" ht="15" customHeight="1">
      <c r="B26" s="61"/>
      <c r="C26" s="55" t="s">
        <v>5016</v>
      </c>
      <c r="D26" s="817" t="str">
        <f>IF(CNGE_2026_M4_Secc1!D45="","",CNGE_2026_M4_Secc1!D45)</f>
        <v/>
      </c>
      <c r="E26" s="757"/>
      <c r="F26" s="757"/>
      <c r="G26" s="758"/>
      <c r="H26" s="740"/>
      <c r="I26" s="838"/>
      <c r="J26" s="740"/>
      <c r="K26" s="759"/>
      <c r="L26" s="838"/>
      <c r="M26" s="756" t="str">
        <f>IF(O26="","",VLOOKUP(O26,Presentación!$AL$3:$AN$574,2,FALSE))</f>
        <v/>
      </c>
      <c r="N26" s="758"/>
      <c r="O26" s="842"/>
      <c r="P26" s="759"/>
      <c r="Q26" s="838"/>
      <c r="R26" s="842"/>
      <c r="S26" s="759"/>
      <c r="T26" s="838"/>
      <c r="U26" s="740"/>
      <c r="V26" s="759"/>
      <c r="W26" s="838"/>
      <c r="X26" s="440" t="s">
        <v>6692</v>
      </c>
      <c r="Y26" s="740"/>
      <c r="Z26" s="759"/>
      <c r="AA26" s="838"/>
      <c r="AB26" s="740"/>
      <c r="AC26" s="759"/>
      <c r="AD26" s="838"/>
      <c r="AE26" s="740"/>
      <c r="AF26" s="759"/>
      <c r="AG26" s="838"/>
      <c r="AH26" s="740"/>
      <c r="AI26" s="759"/>
      <c r="AJ26" s="838"/>
      <c r="AK26" s="740"/>
      <c r="AL26" s="838"/>
      <c r="AO26" s="31">
        <f t="shared" si="0"/>
        <v>0</v>
      </c>
      <c r="AP26" s="31">
        <f t="shared" si="1"/>
        <v>0</v>
      </c>
      <c r="AQ26" s="549" t="e" cm="1">
        <f t="array" aca="1" ref="AQ26" ca="1">_xlfn.TEXTJOIN("",TRUE,IFERROR((MID(U26,ROW(INDIRECT("1:"&amp;LEN(U26))),1)*1),""))</f>
        <v>#NAME?</v>
      </c>
      <c r="AR26" s="549" t="e">
        <f t="shared" ca="1" si="2"/>
        <v>#NAME?</v>
      </c>
      <c r="AS26" s="550" t="e" cm="1">
        <f t="array" aca="1" ref="AS26" ca="1">_xlfn.TEXTJOIN("",TRUE,IFERROR((MID(Y26,ROW(INDIRECT("1:"&amp;LEN(Y26))),1)*1),""))</f>
        <v>#NAME?</v>
      </c>
      <c r="AT26" s="550" t="e">
        <f t="shared" ca="1" si="3"/>
        <v>#NAME?</v>
      </c>
      <c r="AU26" s="551" t="e" cm="1">
        <f t="array" aca="1" ref="AU26" ca="1">_xlfn.TEXTJOIN("",TRUE,IFERROR((MID(AH26,ROW(INDIRECT("1:"&amp;LEN(AH26))),1)*1),""))</f>
        <v>#NAME?</v>
      </c>
      <c r="AV26" s="551" t="e">
        <f t="shared" ca="1" si="4"/>
        <v>#NAME?</v>
      </c>
      <c r="AW26" s="669">
        <f t="shared" si="5"/>
        <v>0</v>
      </c>
      <c r="AX26" s="670">
        <f t="shared" si="6"/>
        <v>0</v>
      </c>
      <c r="AY26" s="671" t="str">
        <f t="shared" si="7"/>
        <v/>
      </c>
      <c r="AZ26" s="670" t="str">
        <f t="shared" si="8"/>
        <v/>
      </c>
      <c r="BA26" s="672" t="b">
        <f t="shared" si="9"/>
        <v>1</v>
      </c>
      <c r="BB26" s="671">
        <f t="shared" si="10"/>
        <v>0</v>
      </c>
      <c r="BC26" s="673" t="str">
        <f>IF(BB26=0,"",
IF(SUM($BB$24:BB26)=1,BD26,
IF($BA$84&gt;SUM($BB$24:BB26),_xlfn.CONCAT(", ",BD26),
IF($BB$84=SUM($BB$24:BB26),_xlfn.CONCAT(" y ",BD26)))))</f>
        <v/>
      </c>
      <c r="BD26" s="674">
        <v>3</v>
      </c>
    </row>
    <row r="27" spans="2:56" s="27" customFormat="1" ht="15" customHeight="1">
      <c r="B27" s="61"/>
      <c r="C27" s="55" t="s">
        <v>5018</v>
      </c>
      <c r="D27" s="817" t="str">
        <f>IF(CNGE_2026_M4_Secc1!D46="","",CNGE_2026_M4_Secc1!D46)</f>
        <v/>
      </c>
      <c r="E27" s="757"/>
      <c r="F27" s="757"/>
      <c r="G27" s="758"/>
      <c r="H27" s="740"/>
      <c r="I27" s="838"/>
      <c r="J27" s="740"/>
      <c r="K27" s="759"/>
      <c r="L27" s="838"/>
      <c r="M27" s="756" t="str">
        <f>IF(O27="","",VLOOKUP(O27,Presentación!$AL$3:$AN$574,2,FALSE))</f>
        <v/>
      </c>
      <c r="N27" s="758"/>
      <c r="O27" s="842"/>
      <c r="P27" s="759"/>
      <c r="Q27" s="838"/>
      <c r="R27" s="842"/>
      <c r="S27" s="759"/>
      <c r="T27" s="838"/>
      <c r="U27" s="740"/>
      <c r="V27" s="759"/>
      <c r="W27" s="838"/>
      <c r="X27" s="440" t="s">
        <v>6692</v>
      </c>
      <c r="Y27" s="740"/>
      <c r="Z27" s="759"/>
      <c r="AA27" s="838"/>
      <c r="AB27" s="740"/>
      <c r="AC27" s="759"/>
      <c r="AD27" s="838"/>
      <c r="AE27" s="740"/>
      <c r="AF27" s="759"/>
      <c r="AG27" s="838"/>
      <c r="AH27" s="740"/>
      <c r="AI27" s="759"/>
      <c r="AJ27" s="838"/>
      <c r="AK27" s="740"/>
      <c r="AL27" s="838"/>
      <c r="AO27" s="31">
        <f t="shared" si="0"/>
        <v>0</v>
      </c>
      <c r="AP27" s="31">
        <f t="shared" si="1"/>
        <v>0</v>
      </c>
      <c r="AQ27" s="549" t="e" cm="1">
        <f t="array" aca="1" ref="AQ27" ca="1">_xlfn.TEXTJOIN("",TRUE,IFERROR((MID(U27,ROW(INDIRECT("1:"&amp;LEN(U27))),1)*1),""))</f>
        <v>#NAME?</v>
      </c>
      <c r="AR27" s="549" t="e">
        <f t="shared" ca="1" si="2"/>
        <v>#NAME?</v>
      </c>
      <c r="AS27" s="550" t="e" cm="1">
        <f t="array" aca="1" ref="AS27" ca="1">_xlfn.TEXTJOIN("",TRUE,IFERROR((MID(Y27,ROW(INDIRECT("1:"&amp;LEN(Y27))),1)*1),""))</f>
        <v>#NAME?</v>
      </c>
      <c r="AT27" s="550" t="e">
        <f t="shared" ca="1" si="3"/>
        <v>#NAME?</v>
      </c>
      <c r="AU27" s="551" t="e" cm="1">
        <f t="array" aca="1" ref="AU27" ca="1">_xlfn.TEXTJOIN("",TRUE,IFERROR((MID(AH27,ROW(INDIRECT("1:"&amp;LEN(AH27))),1)*1),""))</f>
        <v>#NAME?</v>
      </c>
      <c r="AV27" s="551" t="e">
        <f t="shared" ca="1" si="4"/>
        <v>#NAME?</v>
      </c>
      <c r="AW27" s="669">
        <f t="shared" si="5"/>
        <v>0</v>
      </c>
      <c r="AX27" s="670">
        <f t="shared" si="6"/>
        <v>0</v>
      </c>
      <c r="AY27" s="671" t="str">
        <f t="shared" si="7"/>
        <v/>
      </c>
      <c r="AZ27" s="670" t="str">
        <f t="shared" si="8"/>
        <v/>
      </c>
      <c r="BA27" s="672" t="b">
        <f t="shared" si="9"/>
        <v>1</v>
      </c>
      <c r="BB27" s="671">
        <f t="shared" si="10"/>
        <v>0</v>
      </c>
      <c r="BC27" s="673" t="str">
        <f>IF(BB27=0,"",
IF(SUM($BB$24:BB27)=1,BD27,
IF($BA$84&gt;SUM($BB$24:BB27),_xlfn.CONCAT(", ",BD27),
IF($BB$84=SUM($BB$24:BB27),_xlfn.CONCAT(" y ",BD27)))))</f>
        <v/>
      </c>
      <c r="BD27" s="674">
        <v>4</v>
      </c>
    </row>
    <row r="28" spans="2:56" s="27" customFormat="1" ht="15" customHeight="1">
      <c r="B28" s="61"/>
      <c r="C28" s="55" t="s">
        <v>5020</v>
      </c>
      <c r="D28" s="817" t="str">
        <f>IF(CNGE_2026_M4_Secc1!D47="","",CNGE_2026_M4_Secc1!D47)</f>
        <v/>
      </c>
      <c r="E28" s="757"/>
      <c r="F28" s="757"/>
      <c r="G28" s="758"/>
      <c r="H28" s="740"/>
      <c r="I28" s="838"/>
      <c r="J28" s="740"/>
      <c r="K28" s="759"/>
      <c r="L28" s="838"/>
      <c r="M28" s="756" t="str">
        <f>IF(O28="","",VLOOKUP(O28,Presentación!$AL$3:$AN$574,2,FALSE))</f>
        <v/>
      </c>
      <c r="N28" s="758"/>
      <c r="O28" s="842"/>
      <c r="P28" s="759"/>
      <c r="Q28" s="838"/>
      <c r="R28" s="842"/>
      <c r="S28" s="759"/>
      <c r="T28" s="838"/>
      <c r="U28" s="740"/>
      <c r="V28" s="759"/>
      <c r="W28" s="838"/>
      <c r="X28" s="440" t="s">
        <v>6692</v>
      </c>
      <c r="Y28" s="740"/>
      <c r="Z28" s="759"/>
      <c r="AA28" s="838"/>
      <c r="AB28" s="740"/>
      <c r="AC28" s="759"/>
      <c r="AD28" s="838"/>
      <c r="AE28" s="740"/>
      <c r="AF28" s="759"/>
      <c r="AG28" s="838"/>
      <c r="AH28" s="740"/>
      <c r="AI28" s="759"/>
      <c r="AJ28" s="838"/>
      <c r="AK28" s="740"/>
      <c r="AL28" s="838"/>
      <c r="AO28" s="31">
        <f t="shared" si="0"/>
        <v>0</v>
      </c>
      <c r="AP28" s="31">
        <f t="shared" si="1"/>
        <v>0</v>
      </c>
      <c r="AQ28" s="549" t="e" cm="1">
        <f t="array" aca="1" ref="AQ28" ca="1">_xlfn.TEXTJOIN("",TRUE,IFERROR((MID(U28,ROW(INDIRECT("1:"&amp;LEN(U28))),1)*1),""))</f>
        <v>#NAME?</v>
      </c>
      <c r="AR28" s="549" t="e">
        <f t="shared" ca="1" si="2"/>
        <v>#NAME?</v>
      </c>
      <c r="AS28" s="550" t="e" cm="1">
        <f t="array" aca="1" ref="AS28" ca="1">_xlfn.TEXTJOIN("",TRUE,IFERROR((MID(Y28,ROW(INDIRECT("1:"&amp;LEN(Y28))),1)*1),""))</f>
        <v>#NAME?</v>
      </c>
      <c r="AT28" s="550" t="e">
        <f t="shared" ca="1" si="3"/>
        <v>#NAME?</v>
      </c>
      <c r="AU28" s="551" t="e" cm="1">
        <f t="array" aca="1" ref="AU28" ca="1">_xlfn.TEXTJOIN("",TRUE,IFERROR((MID(AH28,ROW(INDIRECT("1:"&amp;LEN(AH28))),1)*1),""))</f>
        <v>#NAME?</v>
      </c>
      <c r="AV28" s="551" t="e">
        <f t="shared" ca="1" si="4"/>
        <v>#NAME?</v>
      </c>
      <c r="AW28" s="669">
        <f t="shared" si="5"/>
        <v>0</v>
      </c>
      <c r="AX28" s="670">
        <f t="shared" si="6"/>
        <v>0</v>
      </c>
      <c r="AY28" s="671" t="str">
        <f t="shared" si="7"/>
        <v/>
      </c>
      <c r="AZ28" s="670" t="str">
        <f t="shared" si="8"/>
        <v/>
      </c>
      <c r="BA28" s="672" t="b">
        <f t="shared" si="9"/>
        <v>1</v>
      </c>
      <c r="BB28" s="671">
        <f t="shared" si="10"/>
        <v>0</v>
      </c>
      <c r="BC28" s="673" t="str">
        <f>IF(BB28=0,"",
IF(SUM($BB$24:BB28)=1,BD28,
IF($BA$84&gt;SUM($BB$24:BB28),_xlfn.CONCAT(", ",BD28),
IF($BB$84=SUM($BB$24:BB28),_xlfn.CONCAT(" y ",BD28)))))</f>
        <v/>
      </c>
      <c r="BD28" s="674">
        <v>5</v>
      </c>
    </row>
    <row r="29" spans="2:56" s="27" customFormat="1" ht="15" customHeight="1">
      <c r="B29" s="61"/>
      <c r="C29" s="55" t="s">
        <v>5022</v>
      </c>
      <c r="D29" s="817" t="str">
        <f>IF(CNGE_2026_M4_Secc1!D48="","",CNGE_2026_M4_Secc1!D48)</f>
        <v/>
      </c>
      <c r="E29" s="757"/>
      <c r="F29" s="757"/>
      <c r="G29" s="758"/>
      <c r="H29" s="740"/>
      <c r="I29" s="838"/>
      <c r="J29" s="740"/>
      <c r="K29" s="759"/>
      <c r="L29" s="838"/>
      <c r="M29" s="756" t="str">
        <f>IF(O29="","",VLOOKUP(O29,Presentación!$AL$3:$AN$574,2,FALSE))</f>
        <v/>
      </c>
      <c r="N29" s="758"/>
      <c r="O29" s="842"/>
      <c r="P29" s="759"/>
      <c r="Q29" s="838"/>
      <c r="R29" s="842"/>
      <c r="S29" s="759"/>
      <c r="T29" s="838"/>
      <c r="U29" s="740"/>
      <c r="V29" s="759"/>
      <c r="W29" s="838"/>
      <c r="X29" s="440" t="s">
        <v>6692</v>
      </c>
      <c r="Y29" s="740"/>
      <c r="Z29" s="759"/>
      <c r="AA29" s="838"/>
      <c r="AB29" s="740"/>
      <c r="AC29" s="759"/>
      <c r="AD29" s="838"/>
      <c r="AE29" s="740"/>
      <c r="AF29" s="759"/>
      <c r="AG29" s="838"/>
      <c r="AH29" s="740"/>
      <c r="AI29" s="759"/>
      <c r="AJ29" s="838"/>
      <c r="AK29" s="740"/>
      <c r="AL29" s="838"/>
      <c r="AO29" s="31">
        <f t="shared" si="0"/>
        <v>0</v>
      </c>
      <c r="AP29" s="31">
        <f t="shared" si="1"/>
        <v>0</v>
      </c>
      <c r="AQ29" s="549" t="e" cm="1">
        <f t="array" aca="1" ref="AQ29" ca="1">_xlfn.TEXTJOIN("",TRUE,IFERROR((MID(U29,ROW(INDIRECT("1:"&amp;LEN(U29))),1)*1),""))</f>
        <v>#NAME?</v>
      </c>
      <c r="AR29" s="549" t="e">
        <f t="shared" ca="1" si="2"/>
        <v>#NAME?</v>
      </c>
      <c r="AS29" s="550" t="e" cm="1">
        <f t="array" aca="1" ref="AS29" ca="1">_xlfn.TEXTJOIN("",TRUE,IFERROR((MID(Y29,ROW(INDIRECT("1:"&amp;LEN(Y29))),1)*1),""))</f>
        <v>#NAME?</v>
      </c>
      <c r="AT29" s="550" t="e">
        <f t="shared" ca="1" si="3"/>
        <v>#NAME?</v>
      </c>
      <c r="AU29" s="551" t="e" cm="1">
        <f t="array" aca="1" ref="AU29" ca="1">_xlfn.TEXTJOIN("",TRUE,IFERROR((MID(AH29,ROW(INDIRECT("1:"&amp;LEN(AH29))),1)*1),""))</f>
        <v>#NAME?</v>
      </c>
      <c r="AV29" s="551" t="e">
        <f t="shared" ca="1" si="4"/>
        <v>#NAME?</v>
      </c>
      <c r="AW29" s="669">
        <f t="shared" si="5"/>
        <v>0</v>
      </c>
      <c r="AX29" s="670">
        <f t="shared" si="6"/>
        <v>0</v>
      </c>
      <c r="AY29" s="671" t="str">
        <f t="shared" si="7"/>
        <v/>
      </c>
      <c r="AZ29" s="670" t="str">
        <f t="shared" si="8"/>
        <v/>
      </c>
      <c r="BA29" s="672" t="b">
        <f t="shared" si="9"/>
        <v>1</v>
      </c>
      <c r="BB29" s="671">
        <f t="shared" si="10"/>
        <v>0</v>
      </c>
      <c r="BC29" s="673" t="str">
        <f>IF(BB29=0,"",
IF(SUM($BB$24:BB29)=1,BD29,
IF($BA$84&gt;SUM($BB$24:BB29),_xlfn.CONCAT(", ",BD29),
IF($BB$84=SUM($BB$24:BB29),_xlfn.CONCAT(" y ",BD29)))))</f>
        <v/>
      </c>
      <c r="BD29" s="674">
        <v>6</v>
      </c>
    </row>
    <row r="30" spans="2:56" s="27" customFormat="1" ht="15" customHeight="1">
      <c r="B30" s="61"/>
      <c r="C30" s="55" t="s">
        <v>5024</v>
      </c>
      <c r="D30" s="817" t="str">
        <f>IF(CNGE_2026_M4_Secc1!D49="","",CNGE_2026_M4_Secc1!D49)</f>
        <v/>
      </c>
      <c r="E30" s="757"/>
      <c r="F30" s="757"/>
      <c r="G30" s="758"/>
      <c r="H30" s="740"/>
      <c r="I30" s="838"/>
      <c r="J30" s="740"/>
      <c r="K30" s="759"/>
      <c r="L30" s="838"/>
      <c r="M30" s="756" t="str">
        <f>IF(O30="","",VLOOKUP(O30,Presentación!$AL$3:$AN$574,2,FALSE))</f>
        <v/>
      </c>
      <c r="N30" s="758"/>
      <c r="O30" s="842"/>
      <c r="P30" s="759"/>
      <c r="Q30" s="838"/>
      <c r="R30" s="842"/>
      <c r="S30" s="759"/>
      <c r="T30" s="838"/>
      <c r="U30" s="740"/>
      <c r="V30" s="759"/>
      <c r="W30" s="838"/>
      <c r="X30" s="440" t="s">
        <v>6692</v>
      </c>
      <c r="Y30" s="740"/>
      <c r="Z30" s="759"/>
      <c r="AA30" s="838"/>
      <c r="AB30" s="740"/>
      <c r="AC30" s="759"/>
      <c r="AD30" s="838"/>
      <c r="AE30" s="740"/>
      <c r="AF30" s="759"/>
      <c r="AG30" s="838"/>
      <c r="AH30" s="740"/>
      <c r="AI30" s="759"/>
      <c r="AJ30" s="838"/>
      <c r="AK30" s="740"/>
      <c r="AL30" s="838"/>
      <c r="AO30" s="31">
        <f t="shared" si="0"/>
        <v>0</v>
      </c>
      <c r="AP30" s="31">
        <f t="shared" si="1"/>
        <v>0</v>
      </c>
      <c r="AQ30" s="549" t="e" cm="1">
        <f t="array" aca="1" ref="AQ30" ca="1">_xlfn.TEXTJOIN("",TRUE,IFERROR((MID(U30,ROW(INDIRECT("1:"&amp;LEN(U30))),1)*1),""))</f>
        <v>#NAME?</v>
      </c>
      <c r="AR30" s="549" t="e">
        <f t="shared" ca="1" si="2"/>
        <v>#NAME?</v>
      </c>
      <c r="AS30" s="550" t="e" cm="1">
        <f t="array" aca="1" ref="AS30" ca="1">_xlfn.TEXTJOIN("",TRUE,IFERROR((MID(Y30,ROW(INDIRECT("1:"&amp;LEN(Y30))),1)*1),""))</f>
        <v>#NAME?</v>
      </c>
      <c r="AT30" s="550" t="e">
        <f t="shared" ca="1" si="3"/>
        <v>#NAME?</v>
      </c>
      <c r="AU30" s="551" t="e" cm="1">
        <f t="array" aca="1" ref="AU30" ca="1">_xlfn.TEXTJOIN("",TRUE,IFERROR((MID(AH30,ROW(INDIRECT("1:"&amp;LEN(AH30))),1)*1),""))</f>
        <v>#NAME?</v>
      </c>
      <c r="AV30" s="551" t="e">
        <f t="shared" ca="1" si="4"/>
        <v>#NAME?</v>
      </c>
      <c r="AW30" s="669">
        <f t="shared" si="5"/>
        <v>0</v>
      </c>
      <c r="AX30" s="670">
        <f t="shared" si="6"/>
        <v>0</v>
      </c>
      <c r="AY30" s="671" t="str">
        <f t="shared" si="7"/>
        <v/>
      </c>
      <c r="AZ30" s="670" t="str">
        <f t="shared" si="8"/>
        <v/>
      </c>
      <c r="BA30" s="672" t="b">
        <f t="shared" si="9"/>
        <v>1</v>
      </c>
      <c r="BB30" s="671">
        <f t="shared" si="10"/>
        <v>0</v>
      </c>
      <c r="BC30" s="673" t="str">
        <f>IF(BB30=0,"",
IF(SUM($BB$24:BB30)=1,BD30,
IF($BA$84&gt;SUM($BB$24:BB30),_xlfn.CONCAT(", ",BD30),
IF($BB$84=SUM($BB$24:BB30),_xlfn.CONCAT(" y ",BD30)))))</f>
        <v/>
      </c>
      <c r="BD30" s="674">
        <v>7</v>
      </c>
    </row>
    <row r="31" spans="2:56" s="27" customFormat="1" ht="15" customHeight="1">
      <c r="B31" s="61"/>
      <c r="C31" s="55" t="s">
        <v>5026</v>
      </c>
      <c r="D31" s="817" t="str">
        <f>IF(CNGE_2026_M4_Secc1!D50="","",CNGE_2026_M4_Secc1!D50)</f>
        <v/>
      </c>
      <c r="E31" s="757"/>
      <c r="F31" s="757"/>
      <c r="G31" s="758"/>
      <c r="H31" s="740"/>
      <c r="I31" s="838"/>
      <c r="J31" s="740"/>
      <c r="K31" s="759"/>
      <c r="L31" s="838"/>
      <c r="M31" s="756" t="str">
        <f>IF(O31="","",VLOOKUP(O31,Presentación!$AL$3:$AN$574,2,FALSE))</f>
        <v/>
      </c>
      <c r="N31" s="758"/>
      <c r="O31" s="842"/>
      <c r="P31" s="759"/>
      <c r="Q31" s="838"/>
      <c r="R31" s="842"/>
      <c r="S31" s="759"/>
      <c r="T31" s="838"/>
      <c r="U31" s="740"/>
      <c r="V31" s="759"/>
      <c r="W31" s="838"/>
      <c r="X31" s="440" t="s">
        <v>6692</v>
      </c>
      <c r="Y31" s="740"/>
      <c r="Z31" s="759"/>
      <c r="AA31" s="838"/>
      <c r="AB31" s="740"/>
      <c r="AC31" s="759"/>
      <c r="AD31" s="838"/>
      <c r="AE31" s="740"/>
      <c r="AF31" s="759"/>
      <c r="AG31" s="838"/>
      <c r="AH31" s="740"/>
      <c r="AI31" s="759"/>
      <c r="AJ31" s="838"/>
      <c r="AK31" s="740"/>
      <c r="AL31" s="838"/>
      <c r="AO31" s="31">
        <f t="shared" si="0"/>
        <v>0</v>
      </c>
      <c r="AP31" s="31">
        <f t="shared" si="1"/>
        <v>0</v>
      </c>
      <c r="AQ31" s="549" t="e" cm="1">
        <f t="array" aca="1" ref="AQ31" ca="1">_xlfn.TEXTJOIN("",TRUE,IFERROR((MID(U31,ROW(INDIRECT("1:"&amp;LEN(U31))),1)*1),""))</f>
        <v>#NAME?</v>
      </c>
      <c r="AR31" s="549" t="e">
        <f t="shared" ca="1" si="2"/>
        <v>#NAME?</v>
      </c>
      <c r="AS31" s="550" t="e" cm="1">
        <f t="array" aca="1" ref="AS31" ca="1">_xlfn.TEXTJOIN("",TRUE,IFERROR((MID(Y31,ROW(INDIRECT("1:"&amp;LEN(Y31))),1)*1),""))</f>
        <v>#NAME?</v>
      </c>
      <c r="AT31" s="550" t="e">
        <f t="shared" ca="1" si="3"/>
        <v>#NAME?</v>
      </c>
      <c r="AU31" s="551" t="e" cm="1">
        <f t="array" aca="1" ref="AU31" ca="1">_xlfn.TEXTJOIN("",TRUE,IFERROR((MID(AH31,ROW(INDIRECT("1:"&amp;LEN(AH31))),1)*1),""))</f>
        <v>#NAME?</v>
      </c>
      <c r="AV31" s="551" t="e">
        <f t="shared" ca="1" si="4"/>
        <v>#NAME?</v>
      </c>
      <c r="AW31" s="669">
        <f t="shared" si="5"/>
        <v>0</v>
      </c>
      <c r="AX31" s="670">
        <f t="shared" si="6"/>
        <v>0</v>
      </c>
      <c r="AY31" s="671" t="str">
        <f t="shared" si="7"/>
        <v/>
      </c>
      <c r="AZ31" s="670" t="str">
        <f t="shared" si="8"/>
        <v/>
      </c>
      <c r="BA31" s="672" t="b">
        <f t="shared" si="9"/>
        <v>1</v>
      </c>
      <c r="BB31" s="671">
        <f t="shared" si="10"/>
        <v>0</v>
      </c>
      <c r="BC31" s="673" t="str">
        <f>IF(BB31=0,"",
IF(SUM($BB$24:BB31)=1,BD31,
IF($BA$84&gt;SUM($BB$24:BB31),_xlfn.CONCAT(", ",BD31),
IF($BB$84=SUM($BB$24:BB31),_xlfn.CONCAT(" y ",BD31)))))</f>
        <v/>
      </c>
      <c r="BD31" s="674">
        <v>8</v>
      </c>
    </row>
    <row r="32" spans="2:56" s="27" customFormat="1" ht="15" customHeight="1">
      <c r="B32" s="61"/>
      <c r="C32" s="55" t="s">
        <v>5028</v>
      </c>
      <c r="D32" s="817" t="str">
        <f>IF(CNGE_2026_M4_Secc1!D51="","",CNGE_2026_M4_Secc1!D51)</f>
        <v/>
      </c>
      <c r="E32" s="757"/>
      <c r="F32" s="757"/>
      <c r="G32" s="758"/>
      <c r="H32" s="740"/>
      <c r="I32" s="838"/>
      <c r="J32" s="740"/>
      <c r="K32" s="759"/>
      <c r="L32" s="838"/>
      <c r="M32" s="756" t="str">
        <f>IF(O32="","",VLOOKUP(O32,Presentación!$AL$3:$AN$574,2,FALSE))</f>
        <v/>
      </c>
      <c r="N32" s="758"/>
      <c r="O32" s="842"/>
      <c r="P32" s="759"/>
      <c r="Q32" s="838"/>
      <c r="R32" s="842"/>
      <c r="S32" s="759"/>
      <c r="T32" s="838"/>
      <c r="U32" s="740"/>
      <c r="V32" s="759"/>
      <c r="W32" s="838"/>
      <c r="X32" s="440" t="s">
        <v>6692</v>
      </c>
      <c r="Y32" s="740"/>
      <c r="Z32" s="759"/>
      <c r="AA32" s="838"/>
      <c r="AB32" s="740"/>
      <c r="AC32" s="759"/>
      <c r="AD32" s="838"/>
      <c r="AE32" s="740"/>
      <c r="AF32" s="759"/>
      <c r="AG32" s="838"/>
      <c r="AH32" s="740"/>
      <c r="AI32" s="759"/>
      <c r="AJ32" s="838"/>
      <c r="AK32" s="740"/>
      <c r="AL32" s="838"/>
      <c r="AO32" s="31">
        <f t="shared" si="0"/>
        <v>0</v>
      </c>
      <c r="AP32" s="31">
        <f t="shared" si="1"/>
        <v>0</v>
      </c>
      <c r="AQ32" s="549" t="e" cm="1">
        <f t="array" aca="1" ref="AQ32" ca="1">_xlfn.TEXTJOIN("",TRUE,IFERROR((MID(U32,ROW(INDIRECT("1:"&amp;LEN(U32))),1)*1),""))</f>
        <v>#NAME?</v>
      </c>
      <c r="AR32" s="549" t="e">
        <f t="shared" ca="1" si="2"/>
        <v>#NAME?</v>
      </c>
      <c r="AS32" s="550" t="e" cm="1">
        <f t="array" aca="1" ref="AS32" ca="1">_xlfn.TEXTJOIN("",TRUE,IFERROR((MID(Y32,ROW(INDIRECT("1:"&amp;LEN(Y32))),1)*1),""))</f>
        <v>#NAME?</v>
      </c>
      <c r="AT32" s="550" t="e">
        <f t="shared" ca="1" si="3"/>
        <v>#NAME?</v>
      </c>
      <c r="AU32" s="551" t="e" cm="1">
        <f t="array" aca="1" ref="AU32" ca="1">_xlfn.TEXTJOIN("",TRUE,IFERROR((MID(AH32,ROW(INDIRECT("1:"&amp;LEN(AH32))),1)*1),""))</f>
        <v>#NAME?</v>
      </c>
      <c r="AV32" s="551" t="e">
        <f t="shared" ca="1" si="4"/>
        <v>#NAME?</v>
      </c>
      <c r="AW32" s="669">
        <f t="shared" si="5"/>
        <v>0</v>
      </c>
      <c r="AX32" s="670">
        <f t="shared" si="6"/>
        <v>0</v>
      </c>
      <c r="AY32" s="671" t="str">
        <f t="shared" si="7"/>
        <v/>
      </c>
      <c r="AZ32" s="670" t="str">
        <f t="shared" si="8"/>
        <v/>
      </c>
      <c r="BA32" s="672" t="b">
        <f t="shared" si="9"/>
        <v>1</v>
      </c>
      <c r="BB32" s="671">
        <f t="shared" si="10"/>
        <v>0</v>
      </c>
      <c r="BC32" s="673" t="str">
        <f>IF(BB32=0,"",
IF(SUM($BB$24:BB32)=1,BD32,
IF($BA$84&gt;SUM($BB$24:BB32),_xlfn.CONCAT(", ",BD32),
IF($BB$84=SUM($BB$24:BB32),_xlfn.CONCAT(" y ",BD32)))))</f>
        <v/>
      </c>
      <c r="BD32" s="674">
        <v>9</v>
      </c>
    </row>
    <row r="33" spans="2:56" s="27" customFormat="1" ht="15" customHeight="1">
      <c r="B33" s="61"/>
      <c r="C33" s="55" t="s">
        <v>5029</v>
      </c>
      <c r="D33" s="817" t="str">
        <f>IF(CNGE_2026_M4_Secc1!D52="","",CNGE_2026_M4_Secc1!D52)</f>
        <v/>
      </c>
      <c r="E33" s="757"/>
      <c r="F33" s="757"/>
      <c r="G33" s="758"/>
      <c r="H33" s="740"/>
      <c r="I33" s="838"/>
      <c r="J33" s="740"/>
      <c r="K33" s="759"/>
      <c r="L33" s="838"/>
      <c r="M33" s="756" t="str">
        <f>IF(O33="","",VLOOKUP(O33,Presentación!$AL$3:$AN$574,2,FALSE))</f>
        <v/>
      </c>
      <c r="N33" s="758"/>
      <c r="O33" s="842"/>
      <c r="P33" s="759"/>
      <c r="Q33" s="838"/>
      <c r="R33" s="842"/>
      <c r="S33" s="759"/>
      <c r="T33" s="838"/>
      <c r="U33" s="740"/>
      <c r="V33" s="759"/>
      <c r="W33" s="838"/>
      <c r="X33" s="440" t="s">
        <v>6692</v>
      </c>
      <c r="Y33" s="740"/>
      <c r="Z33" s="759"/>
      <c r="AA33" s="838"/>
      <c r="AB33" s="740"/>
      <c r="AC33" s="759"/>
      <c r="AD33" s="838"/>
      <c r="AE33" s="740"/>
      <c r="AF33" s="759"/>
      <c r="AG33" s="838"/>
      <c r="AH33" s="740"/>
      <c r="AI33" s="759"/>
      <c r="AJ33" s="838"/>
      <c r="AK33" s="740"/>
      <c r="AL33" s="838"/>
      <c r="AO33" s="31">
        <f t="shared" si="0"/>
        <v>0</v>
      </c>
      <c r="AP33" s="31">
        <f t="shared" si="1"/>
        <v>0</v>
      </c>
      <c r="AQ33" s="549" t="e" cm="1">
        <f t="array" aca="1" ref="AQ33" ca="1">_xlfn.TEXTJOIN("",TRUE,IFERROR((MID(U33,ROW(INDIRECT("1:"&amp;LEN(U33))),1)*1),""))</f>
        <v>#NAME?</v>
      </c>
      <c r="AR33" s="549" t="e">
        <f t="shared" ca="1" si="2"/>
        <v>#NAME?</v>
      </c>
      <c r="AS33" s="550" t="e" cm="1">
        <f t="array" aca="1" ref="AS33" ca="1">_xlfn.TEXTJOIN("",TRUE,IFERROR((MID(Y33,ROW(INDIRECT("1:"&amp;LEN(Y33))),1)*1),""))</f>
        <v>#NAME?</v>
      </c>
      <c r="AT33" s="550" t="e">
        <f t="shared" ca="1" si="3"/>
        <v>#NAME?</v>
      </c>
      <c r="AU33" s="551" t="e" cm="1">
        <f t="array" aca="1" ref="AU33" ca="1">_xlfn.TEXTJOIN("",TRUE,IFERROR((MID(AH33,ROW(INDIRECT("1:"&amp;LEN(AH33))),1)*1),""))</f>
        <v>#NAME?</v>
      </c>
      <c r="AV33" s="551" t="e">
        <f t="shared" ca="1" si="4"/>
        <v>#NAME?</v>
      </c>
      <c r="AW33" s="669">
        <f t="shared" si="5"/>
        <v>0</v>
      </c>
      <c r="AX33" s="670">
        <f t="shared" si="6"/>
        <v>0</v>
      </c>
      <c r="AY33" s="671" t="str">
        <f t="shared" si="7"/>
        <v/>
      </c>
      <c r="AZ33" s="670" t="str">
        <f t="shared" si="8"/>
        <v/>
      </c>
      <c r="BA33" s="672" t="b">
        <f t="shared" si="9"/>
        <v>1</v>
      </c>
      <c r="BB33" s="671">
        <f t="shared" si="10"/>
        <v>0</v>
      </c>
      <c r="BC33" s="673" t="str">
        <f>IF(BB33=0,"",
IF(SUM($BB$24:BB33)=1,BD33,
IF($BA$84&gt;SUM($BB$24:BB33),_xlfn.CONCAT(", ",BD33),
IF($BB$84=SUM($BB$24:BB33),_xlfn.CONCAT(" y ",BD33)))))</f>
        <v/>
      </c>
      <c r="BD33" s="674">
        <v>10</v>
      </c>
    </row>
    <row r="34" spans="2:56" s="27" customFormat="1" ht="15" customHeight="1">
      <c r="B34" s="61"/>
      <c r="C34" s="55" t="s">
        <v>5031</v>
      </c>
      <c r="D34" s="817" t="str">
        <f>IF(CNGE_2026_M4_Secc1!D53="","",CNGE_2026_M4_Secc1!D53)</f>
        <v/>
      </c>
      <c r="E34" s="757"/>
      <c r="F34" s="757"/>
      <c r="G34" s="758"/>
      <c r="H34" s="740"/>
      <c r="I34" s="838"/>
      <c r="J34" s="740"/>
      <c r="K34" s="759"/>
      <c r="L34" s="838"/>
      <c r="M34" s="756" t="str">
        <f>IF(O34="","",VLOOKUP(O34,Presentación!$AL$3:$AN$574,2,FALSE))</f>
        <v/>
      </c>
      <c r="N34" s="758"/>
      <c r="O34" s="842"/>
      <c r="P34" s="759"/>
      <c r="Q34" s="838"/>
      <c r="R34" s="842"/>
      <c r="S34" s="759"/>
      <c r="T34" s="838"/>
      <c r="U34" s="740"/>
      <c r="V34" s="759"/>
      <c r="W34" s="838"/>
      <c r="X34" s="440" t="s">
        <v>6692</v>
      </c>
      <c r="Y34" s="740"/>
      <c r="Z34" s="759"/>
      <c r="AA34" s="838"/>
      <c r="AB34" s="740"/>
      <c r="AC34" s="759"/>
      <c r="AD34" s="838"/>
      <c r="AE34" s="740"/>
      <c r="AF34" s="759"/>
      <c r="AG34" s="838"/>
      <c r="AH34" s="740"/>
      <c r="AI34" s="759"/>
      <c r="AJ34" s="838"/>
      <c r="AK34" s="740"/>
      <c r="AL34" s="838"/>
      <c r="AO34" s="31">
        <f t="shared" si="0"/>
        <v>0</v>
      </c>
      <c r="AP34" s="31">
        <f t="shared" si="1"/>
        <v>0</v>
      </c>
      <c r="AQ34" s="549" t="e" cm="1">
        <f t="array" aca="1" ref="AQ34" ca="1">_xlfn.TEXTJOIN("",TRUE,IFERROR((MID(U34,ROW(INDIRECT("1:"&amp;LEN(U34))),1)*1),""))</f>
        <v>#NAME?</v>
      </c>
      <c r="AR34" s="549" t="e">
        <f t="shared" ca="1" si="2"/>
        <v>#NAME?</v>
      </c>
      <c r="AS34" s="550" t="e" cm="1">
        <f t="array" aca="1" ref="AS34" ca="1">_xlfn.TEXTJOIN("",TRUE,IFERROR((MID(Y34,ROW(INDIRECT("1:"&amp;LEN(Y34))),1)*1),""))</f>
        <v>#NAME?</v>
      </c>
      <c r="AT34" s="550" t="e">
        <f t="shared" ca="1" si="3"/>
        <v>#NAME?</v>
      </c>
      <c r="AU34" s="551" t="e" cm="1">
        <f t="array" aca="1" ref="AU34" ca="1">_xlfn.TEXTJOIN("",TRUE,IFERROR((MID(AH34,ROW(INDIRECT("1:"&amp;LEN(AH34))),1)*1),""))</f>
        <v>#NAME?</v>
      </c>
      <c r="AV34" s="551" t="e">
        <f t="shared" ca="1" si="4"/>
        <v>#NAME?</v>
      </c>
      <c r="AW34" s="669">
        <f t="shared" si="5"/>
        <v>0</v>
      </c>
      <c r="AX34" s="670">
        <f t="shared" si="6"/>
        <v>0</v>
      </c>
      <c r="AY34" s="671" t="str">
        <f t="shared" si="7"/>
        <v/>
      </c>
      <c r="AZ34" s="670" t="str">
        <f t="shared" si="8"/>
        <v/>
      </c>
      <c r="BA34" s="672" t="b">
        <f t="shared" si="9"/>
        <v>1</v>
      </c>
      <c r="BB34" s="671">
        <f t="shared" si="10"/>
        <v>0</v>
      </c>
      <c r="BC34" s="673" t="str">
        <f>IF(BB34=0,"",
IF(SUM($BB$24:BB34)=1,BD34,
IF($BA$84&gt;SUM($BB$24:BB34),_xlfn.CONCAT(", ",BD34),
IF($BB$84=SUM($BB$24:BB34),_xlfn.CONCAT(" y ",BD34)))))</f>
        <v/>
      </c>
      <c r="BD34" s="674">
        <v>11</v>
      </c>
    </row>
    <row r="35" spans="2:56" s="27" customFormat="1" ht="15" customHeight="1">
      <c r="B35" s="61"/>
      <c r="C35" s="55" t="s">
        <v>5032</v>
      </c>
      <c r="D35" s="817" t="str">
        <f>IF(CNGE_2026_M4_Secc1!D54="","",CNGE_2026_M4_Secc1!D54)</f>
        <v/>
      </c>
      <c r="E35" s="757"/>
      <c r="F35" s="757"/>
      <c r="G35" s="758"/>
      <c r="H35" s="740"/>
      <c r="I35" s="838"/>
      <c r="J35" s="740"/>
      <c r="K35" s="759"/>
      <c r="L35" s="838"/>
      <c r="M35" s="756" t="str">
        <f>IF(O35="","",VLOOKUP(O35,Presentación!$AL$3:$AN$574,2,FALSE))</f>
        <v/>
      </c>
      <c r="N35" s="758"/>
      <c r="O35" s="842"/>
      <c r="P35" s="759"/>
      <c r="Q35" s="838"/>
      <c r="R35" s="842"/>
      <c r="S35" s="759"/>
      <c r="T35" s="838"/>
      <c r="U35" s="740"/>
      <c r="V35" s="759"/>
      <c r="W35" s="838"/>
      <c r="X35" s="440" t="s">
        <v>6692</v>
      </c>
      <c r="Y35" s="740"/>
      <c r="Z35" s="759"/>
      <c r="AA35" s="838"/>
      <c r="AB35" s="740"/>
      <c r="AC35" s="759"/>
      <c r="AD35" s="838"/>
      <c r="AE35" s="740"/>
      <c r="AF35" s="759"/>
      <c r="AG35" s="838"/>
      <c r="AH35" s="740"/>
      <c r="AI35" s="759"/>
      <c r="AJ35" s="838"/>
      <c r="AK35" s="740"/>
      <c r="AL35" s="838"/>
      <c r="AO35" s="31">
        <f t="shared" si="0"/>
        <v>0</v>
      </c>
      <c r="AP35" s="31">
        <f t="shared" si="1"/>
        <v>0</v>
      </c>
      <c r="AQ35" s="549" t="e" cm="1">
        <f t="array" aca="1" ref="AQ35" ca="1">_xlfn.TEXTJOIN("",TRUE,IFERROR((MID(U35,ROW(INDIRECT("1:"&amp;LEN(U35))),1)*1),""))</f>
        <v>#NAME?</v>
      </c>
      <c r="AR35" s="549" t="e">
        <f t="shared" ca="1" si="2"/>
        <v>#NAME?</v>
      </c>
      <c r="AS35" s="550" t="e" cm="1">
        <f t="array" aca="1" ref="AS35" ca="1">_xlfn.TEXTJOIN("",TRUE,IFERROR((MID(Y35,ROW(INDIRECT("1:"&amp;LEN(Y35))),1)*1),""))</f>
        <v>#NAME?</v>
      </c>
      <c r="AT35" s="550" t="e">
        <f t="shared" ca="1" si="3"/>
        <v>#NAME?</v>
      </c>
      <c r="AU35" s="551" t="e" cm="1">
        <f t="array" aca="1" ref="AU35" ca="1">_xlfn.TEXTJOIN("",TRUE,IFERROR((MID(AH35,ROW(INDIRECT("1:"&amp;LEN(AH35))),1)*1),""))</f>
        <v>#NAME?</v>
      </c>
      <c r="AV35" s="551" t="e">
        <f t="shared" ca="1" si="4"/>
        <v>#NAME?</v>
      </c>
      <c r="AW35" s="669">
        <f t="shared" si="5"/>
        <v>0</v>
      </c>
      <c r="AX35" s="670">
        <f t="shared" si="6"/>
        <v>0</v>
      </c>
      <c r="AY35" s="671" t="str">
        <f t="shared" si="7"/>
        <v/>
      </c>
      <c r="AZ35" s="670" t="str">
        <f t="shared" si="8"/>
        <v/>
      </c>
      <c r="BA35" s="672" t="b">
        <f t="shared" si="9"/>
        <v>1</v>
      </c>
      <c r="BB35" s="671">
        <f t="shared" si="10"/>
        <v>0</v>
      </c>
      <c r="BC35" s="673" t="str">
        <f>IF(BB35=0,"",
IF(SUM($BB$24:BB35)=1,BD35,
IF($BA$84&gt;SUM($BB$24:BB35),_xlfn.CONCAT(", ",BD35),
IF($BB$84=SUM($BB$24:BB35),_xlfn.CONCAT(" y ",BD35)))))</f>
        <v/>
      </c>
      <c r="BD35" s="674">
        <v>12</v>
      </c>
    </row>
    <row r="36" spans="2:56" s="27" customFormat="1" ht="15" customHeight="1">
      <c r="B36" s="61"/>
      <c r="C36" s="55" t="s">
        <v>5033</v>
      </c>
      <c r="D36" s="817" t="str">
        <f>IF(CNGE_2026_M4_Secc1!D55="","",CNGE_2026_M4_Secc1!D55)</f>
        <v/>
      </c>
      <c r="E36" s="757"/>
      <c r="F36" s="757"/>
      <c r="G36" s="758"/>
      <c r="H36" s="740"/>
      <c r="I36" s="838"/>
      <c r="J36" s="740"/>
      <c r="K36" s="759"/>
      <c r="L36" s="838"/>
      <c r="M36" s="756" t="str">
        <f>IF(O36="","",VLOOKUP(O36,Presentación!$AL$3:$AN$574,2,FALSE))</f>
        <v/>
      </c>
      <c r="N36" s="758"/>
      <c r="O36" s="842"/>
      <c r="P36" s="759"/>
      <c r="Q36" s="838"/>
      <c r="R36" s="842"/>
      <c r="S36" s="759"/>
      <c r="T36" s="838"/>
      <c r="U36" s="740"/>
      <c r="V36" s="759"/>
      <c r="W36" s="838"/>
      <c r="X36" s="440" t="s">
        <v>6692</v>
      </c>
      <c r="Y36" s="740"/>
      <c r="Z36" s="759"/>
      <c r="AA36" s="838"/>
      <c r="AB36" s="740"/>
      <c r="AC36" s="759"/>
      <c r="AD36" s="838"/>
      <c r="AE36" s="740"/>
      <c r="AF36" s="759"/>
      <c r="AG36" s="838"/>
      <c r="AH36" s="740"/>
      <c r="AI36" s="759"/>
      <c r="AJ36" s="838"/>
      <c r="AK36" s="740"/>
      <c r="AL36" s="838"/>
      <c r="AO36" s="31">
        <f t="shared" si="0"/>
        <v>0</v>
      </c>
      <c r="AP36" s="31">
        <f t="shared" si="1"/>
        <v>0</v>
      </c>
      <c r="AQ36" s="549" t="e" cm="1">
        <f t="array" aca="1" ref="AQ36" ca="1">_xlfn.TEXTJOIN("",TRUE,IFERROR((MID(U36,ROW(INDIRECT("1:"&amp;LEN(U36))),1)*1),""))</f>
        <v>#NAME?</v>
      </c>
      <c r="AR36" s="549" t="e">
        <f t="shared" ca="1" si="2"/>
        <v>#NAME?</v>
      </c>
      <c r="AS36" s="550" t="e" cm="1">
        <f t="array" aca="1" ref="AS36" ca="1">_xlfn.TEXTJOIN("",TRUE,IFERROR((MID(Y36,ROW(INDIRECT("1:"&amp;LEN(Y36))),1)*1),""))</f>
        <v>#NAME?</v>
      </c>
      <c r="AT36" s="550" t="e">
        <f t="shared" ca="1" si="3"/>
        <v>#NAME?</v>
      </c>
      <c r="AU36" s="551" t="e" cm="1">
        <f t="array" aca="1" ref="AU36" ca="1">_xlfn.TEXTJOIN("",TRUE,IFERROR((MID(AH36,ROW(INDIRECT("1:"&amp;LEN(AH36))),1)*1),""))</f>
        <v>#NAME?</v>
      </c>
      <c r="AV36" s="551" t="e">
        <f t="shared" ca="1" si="4"/>
        <v>#NAME?</v>
      </c>
      <c r="AW36" s="669">
        <f t="shared" si="5"/>
        <v>0</v>
      </c>
      <c r="AX36" s="670">
        <f t="shared" si="6"/>
        <v>0</v>
      </c>
      <c r="AY36" s="671" t="str">
        <f t="shared" si="7"/>
        <v/>
      </c>
      <c r="AZ36" s="670" t="str">
        <f t="shared" si="8"/>
        <v/>
      </c>
      <c r="BA36" s="672" t="b">
        <f t="shared" si="9"/>
        <v>1</v>
      </c>
      <c r="BB36" s="671">
        <f t="shared" si="10"/>
        <v>0</v>
      </c>
      <c r="BC36" s="673" t="str">
        <f>IF(BB36=0,"",
IF(SUM($BB$24:BB36)=1,BD36,
IF($BA$84&gt;SUM($BB$24:BB36),_xlfn.CONCAT(", ",BD36),
IF($BB$84=SUM($BB$24:BB36),_xlfn.CONCAT(" y ",BD36)))))</f>
        <v/>
      </c>
      <c r="BD36" s="674">
        <v>13</v>
      </c>
    </row>
    <row r="37" spans="2:56" s="27" customFormat="1" ht="15" customHeight="1">
      <c r="B37" s="61"/>
      <c r="C37" s="55" t="s">
        <v>5034</v>
      </c>
      <c r="D37" s="817" t="str">
        <f>IF(CNGE_2026_M4_Secc1!D56="","",CNGE_2026_M4_Secc1!D56)</f>
        <v/>
      </c>
      <c r="E37" s="757"/>
      <c r="F37" s="757"/>
      <c r="G37" s="758"/>
      <c r="H37" s="740"/>
      <c r="I37" s="838"/>
      <c r="J37" s="740"/>
      <c r="K37" s="759"/>
      <c r="L37" s="838"/>
      <c r="M37" s="756" t="str">
        <f>IF(O37="","",VLOOKUP(O37,Presentación!$AL$3:$AN$574,2,FALSE))</f>
        <v/>
      </c>
      <c r="N37" s="758"/>
      <c r="O37" s="842"/>
      <c r="P37" s="759"/>
      <c r="Q37" s="838"/>
      <c r="R37" s="842"/>
      <c r="S37" s="759"/>
      <c r="T37" s="838"/>
      <c r="U37" s="740"/>
      <c r="V37" s="759"/>
      <c r="W37" s="838"/>
      <c r="X37" s="440" t="s">
        <v>6692</v>
      </c>
      <c r="Y37" s="740"/>
      <c r="Z37" s="759"/>
      <c r="AA37" s="838"/>
      <c r="AB37" s="740"/>
      <c r="AC37" s="759"/>
      <c r="AD37" s="838"/>
      <c r="AE37" s="740"/>
      <c r="AF37" s="759"/>
      <c r="AG37" s="838"/>
      <c r="AH37" s="740"/>
      <c r="AI37" s="759"/>
      <c r="AJ37" s="838"/>
      <c r="AK37" s="740"/>
      <c r="AL37" s="838"/>
      <c r="AO37" s="31">
        <f t="shared" si="0"/>
        <v>0</v>
      </c>
      <c r="AP37" s="31">
        <f t="shared" si="1"/>
        <v>0</v>
      </c>
      <c r="AQ37" s="549" t="e" cm="1">
        <f t="array" aca="1" ref="AQ37" ca="1">_xlfn.TEXTJOIN("",TRUE,IFERROR((MID(U37,ROW(INDIRECT("1:"&amp;LEN(U37))),1)*1),""))</f>
        <v>#NAME?</v>
      </c>
      <c r="AR37" s="549" t="e">
        <f t="shared" ca="1" si="2"/>
        <v>#NAME?</v>
      </c>
      <c r="AS37" s="550" t="e" cm="1">
        <f t="array" aca="1" ref="AS37" ca="1">_xlfn.TEXTJOIN("",TRUE,IFERROR((MID(Y37,ROW(INDIRECT("1:"&amp;LEN(Y37))),1)*1),""))</f>
        <v>#NAME?</v>
      </c>
      <c r="AT37" s="550" t="e">
        <f t="shared" ca="1" si="3"/>
        <v>#NAME?</v>
      </c>
      <c r="AU37" s="551" t="e" cm="1">
        <f t="array" aca="1" ref="AU37" ca="1">_xlfn.TEXTJOIN("",TRUE,IFERROR((MID(AH37,ROW(INDIRECT("1:"&amp;LEN(AH37))),1)*1),""))</f>
        <v>#NAME?</v>
      </c>
      <c r="AV37" s="551" t="e">
        <f t="shared" ca="1" si="4"/>
        <v>#NAME?</v>
      </c>
      <c r="AW37" s="669">
        <f t="shared" si="5"/>
        <v>0</v>
      </c>
      <c r="AX37" s="670">
        <f t="shared" si="6"/>
        <v>0</v>
      </c>
      <c r="AY37" s="671" t="str">
        <f t="shared" si="7"/>
        <v/>
      </c>
      <c r="AZ37" s="670" t="str">
        <f t="shared" si="8"/>
        <v/>
      </c>
      <c r="BA37" s="672" t="b">
        <f t="shared" si="9"/>
        <v>1</v>
      </c>
      <c r="BB37" s="671">
        <f t="shared" si="10"/>
        <v>0</v>
      </c>
      <c r="BC37" s="673" t="str">
        <f>IF(BB37=0,"",
IF(SUM($BB$24:BB37)=1,BD37,
IF($BA$84&gt;SUM($BB$24:BB37),_xlfn.CONCAT(", ",BD37),
IF($BB$84=SUM($BB$24:BB37),_xlfn.CONCAT(" y ",BD37)))))</f>
        <v/>
      </c>
      <c r="BD37" s="674">
        <v>14</v>
      </c>
    </row>
    <row r="38" spans="2:56" s="27" customFormat="1" ht="15" customHeight="1">
      <c r="B38" s="61"/>
      <c r="C38" s="55" t="s">
        <v>5035</v>
      </c>
      <c r="D38" s="817" t="str">
        <f>IF(CNGE_2026_M4_Secc1!D57="","",CNGE_2026_M4_Secc1!D57)</f>
        <v/>
      </c>
      <c r="E38" s="757"/>
      <c r="F38" s="757"/>
      <c r="G38" s="758"/>
      <c r="H38" s="740"/>
      <c r="I38" s="838"/>
      <c r="J38" s="740"/>
      <c r="K38" s="759"/>
      <c r="L38" s="838"/>
      <c r="M38" s="756" t="str">
        <f>IF(O38="","",VLOOKUP(O38,Presentación!$AL$3:$AN$574,2,FALSE))</f>
        <v/>
      </c>
      <c r="N38" s="758"/>
      <c r="O38" s="842"/>
      <c r="P38" s="759"/>
      <c r="Q38" s="838"/>
      <c r="R38" s="842"/>
      <c r="S38" s="759"/>
      <c r="T38" s="838"/>
      <c r="U38" s="740"/>
      <c r="V38" s="759"/>
      <c r="W38" s="838"/>
      <c r="X38" s="440" t="s">
        <v>6692</v>
      </c>
      <c r="Y38" s="740"/>
      <c r="Z38" s="759"/>
      <c r="AA38" s="838"/>
      <c r="AB38" s="740"/>
      <c r="AC38" s="759"/>
      <c r="AD38" s="838"/>
      <c r="AE38" s="740"/>
      <c r="AF38" s="759"/>
      <c r="AG38" s="838"/>
      <c r="AH38" s="740"/>
      <c r="AI38" s="759"/>
      <c r="AJ38" s="838"/>
      <c r="AK38" s="740"/>
      <c r="AL38" s="838"/>
      <c r="AO38" s="31">
        <f t="shared" si="0"/>
        <v>0</v>
      </c>
      <c r="AP38" s="31">
        <f t="shared" si="1"/>
        <v>0</v>
      </c>
      <c r="AQ38" s="549" t="e" cm="1">
        <f t="array" aca="1" ref="AQ38" ca="1">_xlfn.TEXTJOIN("",TRUE,IFERROR((MID(U38,ROW(INDIRECT("1:"&amp;LEN(U38))),1)*1),""))</f>
        <v>#NAME?</v>
      </c>
      <c r="AR38" s="549" t="e">
        <f t="shared" ca="1" si="2"/>
        <v>#NAME?</v>
      </c>
      <c r="AS38" s="550" t="e" cm="1">
        <f t="array" aca="1" ref="AS38" ca="1">_xlfn.TEXTJOIN("",TRUE,IFERROR((MID(Y38,ROW(INDIRECT("1:"&amp;LEN(Y38))),1)*1),""))</f>
        <v>#NAME?</v>
      </c>
      <c r="AT38" s="550" t="e">
        <f t="shared" ca="1" si="3"/>
        <v>#NAME?</v>
      </c>
      <c r="AU38" s="551" t="e" cm="1">
        <f t="array" aca="1" ref="AU38" ca="1">_xlfn.TEXTJOIN("",TRUE,IFERROR((MID(AH38,ROW(INDIRECT("1:"&amp;LEN(AH38))),1)*1),""))</f>
        <v>#NAME?</v>
      </c>
      <c r="AV38" s="551" t="e">
        <f t="shared" ca="1" si="4"/>
        <v>#NAME?</v>
      </c>
      <c r="AW38" s="669">
        <f t="shared" si="5"/>
        <v>0</v>
      </c>
      <c r="AX38" s="670">
        <f t="shared" si="6"/>
        <v>0</v>
      </c>
      <c r="AY38" s="671" t="str">
        <f t="shared" si="7"/>
        <v/>
      </c>
      <c r="AZ38" s="670" t="str">
        <f t="shared" si="8"/>
        <v/>
      </c>
      <c r="BA38" s="672" t="b">
        <f t="shared" si="9"/>
        <v>1</v>
      </c>
      <c r="BB38" s="671">
        <f t="shared" si="10"/>
        <v>0</v>
      </c>
      <c r="BC38" s="673" t="str">
        <f>IF(BB38=0,"",
IF(SUM($BB$24:BB38)=1,BD38,
IF($BA$84&gt;SUM($BB$24:BB38),_xlfn.CONCAT(", ",BD38),
IF($BB$84=SUM($BB$24:BB38),_xlfn.CONCAT(" y ",BD38)))))</f>
        <v/>
      </c>
      <c r="BD38" s="674">
        <v>15</v>
      </c>
    </row>
    <row r="39" spans="2:56" s="27" customFormat="1" ht="15" customHeight="1">
      <c r="B39" s="61"/>
      <c r="C39" s="55" t="s">
        <v>5036</v>
      </c>
      <c r="D39" s="817" t="str">
        <f>IF(CNGE_2026_M4_Secc1!D58="","",CNGE_2026_M4_Secc1!D58)</f>
        <v/>
      </c>
      <c r="E39" s="757"/>
      <c r="F39" s="757"/>
      <c r="G39" s="758"/>
      <c r="H39" s="740"/>
      <c r="I39" s="838"/>
      <c r="J39" s="740"/>
      <c r="K39" s="759"/>
      <c r="L39" s="838"/>
      <c r="M39" s="756" t="str">
        <f>IF(O39="","",VLOOKUP(O39,Presentación!$AL$3:$AN$574,2,FALSE))</f>
        <v/>
      </c>
      <c r="N39" s="758"/>
      <c r="O39" s="842"/>
      <c r="P39" s="759"/>
      <c r="Q39" s="838"/>
      <c r="R39" s="842"/>
      <c r="S39" s="759"/>
      <c r="T39" s="838"/>
      <c r="U39" s="740"/>
      <c r="V39" s="759"/>
      <c r="W39" s="838"/>
      <c r="X39" s="440" t="s">
        <v>6692</v>
      </c>
      <c r="Y39" s="740"/>
      <c r="Z39" s="759"/>
      <c r="AA39" s="838"/>
      <c r="AB39" s="740"/>
      <c r="AC39" s="759"/>
      <c r="AD39" s="838"/>
      <c r="AE39" s="740"/>
      <c r="AF39" s="759"/>
      <c r="AG39" s="838"/>
      <c r="AH39" s="740"/>
      <c r="AI39" s="759"/>
      <c r="AJ39" s="838"/>
      <c r="AK39" s="740"/>
      <c r="AL39" s="838"/>
      <c r="AO39" s="31">
        <f t="shared" si="0"/>
        <v>0</v>
      </c>
      <c r="AP39" s="31">
        <f t="shared" si="1"/>
        <v>0</v>
      </c>
      <c r="AQ39" s="549" t="e" cm="1">
        <f t="array" aca="1" ref="AQ39" ca="1">_xlfn.TEXTJOIN("",TRUE,IFERROR((MID(U39,ROW(INDIRECT("1:"&amp;LEN(U39))),1)*1),""))</f>
        <v>#NAME?</v>
      </c>
      <c r="AR39" s="549" t="e">
        <f t="shared" ca="1" si="2"/>
        <v>#NAME?</v>
      </c>
      <c r="AS39" s="550" t="e" cm="1">
        <f t="array" aca="1" ref="AS39" ca="1">_xlfn.TEXTJOIN("",TRUE,IFERROR((MID(Y39,ROW(INDIRECT("1:"&amp;LEN(Y39))),1)*1),""))</f>
        <v>#NAME?</v>
      </c>
      <c r="AT39" s="550" t="e">
        <f t="shared" ca="1" si="3"/>
        <v>#NAME?</v>
      </c>
      <c r="AU39" s="551" t="e" cm="1">
        <f t="array" aca="1" ref="AU39" ca="1">_xlfn.TEXTJOIN("",TRUE,IFERROR((MID(AH39,ROW(INDIRECT("1:"&amp;LEN(AH39))),1)*1),""))</f>
        <v>#NAME?</v>
      </c>
      <c r="AV39" s="551" t="e">
        <f t="shared" ca="1" si="4"/>
        <v>#NAME?</v>
      </c>
      <c r="AW39" s="669">
        <f t="shared" si="5"/>
        <v>0</v>
      </c>
      <c r="AX39" s="670">
        <f t="shared" si="6"/>
        <v>0</v>
      </c>
      <c r="AY39" s="671" t="str">
        <f t="shared" si="7"/>
        <v/>
      </c>
      <c r="AZ39" s="670" t="str">
        <f t="shared" si="8"/>
        <v/>
      </c>
      <c r="BA39" s="672" t="b">
        <f t="shared" si="9"/>
        <v>1</v>
      </c>
      <c r="BB39" s="671">
        <f t="shared" si="10"/>
        <v>0</v>
      </c>
      <c r="BC39" s="673" t="str">
        <f>IF(BB39=0,"",
IF(SUM($BB$24:BB39)=1,BD39,
IF($BA$84&gt;SUM($BB$24:BB39),_xlfn.CONCAT(", ",BD39),
IF($BB$84=SUM($BB$24:BB39),_xlfn.CONCAT(" y ",BD39)))))</f>
        <v/>
      </c>
      <c r="BD39" s="674">
        <v>16</v>
      </c>
    </row>
    <row r="40" spans="2:56" s="27" customFormat="1" ht="15" customHeight="1">
      <c r="B40" s="61"/>
      <c r="C40" s="55" t="s">
        <v>5037</v>
      </c>
      <c r="D40" s="817" t="str">
        <f>IF(CNGE_2026_M4_Secc1!D59="","",CNGE_2026_M4_Secc1!D59)</f>
        <v/>
      </c>
      <c r="E40" s="757"/>
      <c r="F40" s="757"/>
      <c r="G40" s="758"/>
      <c r="H40" s="740"/>
      <c r="I40" s="838"/>
      <c r="J40" s="740"/>
      <c r="K40" s="759"/>
      <c r="L40" s="838"/>
      <c r="M40" s="756" t="str">
        <f>IF(O40="","",VLOOKUP(O40,Presentación!$AL$3:$AN$574,2,FALSE))</f>
        <v/>
      </c>
      <c r="N40" s="758"/>
      <c r="O40" s="842"/>
      <c r="P40" s="759"/>
      <c r="Q40" s="838"/>
      <c r="R40" s="842"/>
      <c r="S40" s="759"/>
      <c r="T40" s="838"/>
      <c r="U40" s="740"/>
      <c r="V40" s="759"/>
      <c r="W40" s="838"/>
      <c r="X40" s="440" t="s">
        <v>6692</v>
      </c>
      <c r="Y40" s="740"/>
      <c r="Z40" s="759"/>
      <c r="AA40" s="838"/>
      <c r="AB40" s="740"/>
      <c r="AC40" s="759"/>
      <c r="AD40" s="838"/>
      <c r="AE40" s="740"/>
      <c r="AF40" s="759"/>
      <c r="AG40" s="838"/>
      <c r="AH40" s="740"/>
      <c r="AI40" s="759"/>
      <c r="AJ40" s="838"/>
      <c r="AK40" s="740"/>
      <c r="AL40" s="838"/>
      <c r="AO40" s="31">
        <f t="shared" si="0"/>
        <v>0</v>
      </c>
      <c r="AP40" s="31">
        <f t="shared" si="1"/>
        <v>0</v>
      </c>
      <c r="AQ40" s="549" t="e" cm="1">
        <f t="array" aca="1" ref="AQ40" ca="1">_xlfn.TEXTJOIN("",TRUE,IFERROR((MID(U40,ROW(INDIRECT("1:"&amp;LEN(U40))),1)*1),""))</f>
        <v>#NAME?</v>
      </c>
      <c r="AR40" s="549" t="e">
        <f t="shared" ca="1" si="2"/>
        <v>#NAME?</v>
      </c>
      <c r="AS40" s="550" t="e" cm="1">
        <f t="array" aca="1" ref="AS40" ca="1">_xlfn.TEXTJOIN("",TRUE,IFERROR((MID(Y40,ROW(INDIRECT("1:"&amp;LEN(Y40))),1)*1),""))</f>
        <v>#NAME?</v>
      </c>
      <c r="AT40" s="550" t="e">
        <f t="shared" ca="1" si="3"/>
        <v>#NAME?</v>
      </c>
      <c r="AU40" s="551" t="e" cm="1">
        <f t="array" aca="1" ref="AU40" ca="1">_xlfn.TEXTJOIN("",TRUE,IFERROR((MID(AH40,ROW(INDIRECT("1:"&amp;LEN(AH40))),1)*1),""))</f>
        <v>#NAME?</v>
      </c>
      <c r="AV40" s="551" t="e">
        <f t="shared" ca="1" si="4"/>
        <v>#NAME?</v>
      </c>
      <c r="AW40" s="669">
        <f t="shared" si="5"/>
        <v>0</v>
      </c>
      <c r="AX40" s="670">
        <f t="shared" si="6"/>
        <v>0</v>
      </c>
      <c r="AY40" s="671" t="str">
        <f t="shared" si="7"/>
        <v/>
      </c>
      <c r="AZ40" s="670" t="str">
        <f t="shared" si="8"/>
        <v/>
      </c>
      <c r="BA40" s="672" t="b">
        <f t="shared" si="9"/>
        <v>1</v>
      </c>
      <c r="BB40" s="671">
        <f t="shared" si="10"/>
        <v>0</v>
      </c>
      <c r="BC40" s="673" t="str">
        <f>IF(BB40=0,"",
IF(SUM($BB$24:BB40)=1,BD40,
IF($BA$84&gt;SUM($BB$24:BB40),_xlfn.CONCAT(", ",BD40),
IF($BB$84=SUM($BB$24:BB40),_xlfn.CONCAT(" y ",BD40)))))</f>
        <v/>
      </c>
      <c r="BD40" s="674">
        <v>17</v>
      </c>
    </row>
    <row r="41" spans="2:56" s="27" customFormat="1" ht="15" customHeight="1">
      <c r="B41" s="61"/>
      <c r="C41" s="55" t="s">
        <v>5038</v>
      </c>
      <c r="D41" s="817" t="str">
        <f>IF(CNGE_2026_M4_Secc1!D60="","",CNGE_2026_M4_Secc1!D60)</f>
        <v/>
      </c>
      <c r="E41" s="757"/>
      <c r="F41" s="757"/>
      <c r="G41" s="758"/>
      <c r="H41" s="740"/>
      <c r="I41" s="838"/>
      <c r="J41" s="740"/>
      <c r="K41" s="759"/>
      <c r="L41" s="838"/>
      <c r="M41" s="756" t="str">
        <f>IF(O41="","",VLOOKUP(O41,Presentación!$AL$3:$AN$574,2,FALSE))</f>
        <v/>
      </c>
      <c r="N41" s="758"/>
      <c r="O41" s="842"/>
      <c r="P41" s="759"/>
      <c r="Q41" s="838"/>
      <c r="R41" s="842"/>
      <c r="S41" s="759"/>
      <c r="T41" s="838"/>
      <c r="U41" s="740"/>
      <c r="V41" s="759"/>
      <c r="W41" s="838"/>
      <c r="X41" s="440" t="s">
        <v>6692</v>
      </c>
      <c r="Y41" s="740"/>
      <c r="Z41" s="759"/>
      <c r="AA41" s="838"/>
      <c r="AB41" s="740"/>
      <c r="AC41" s="759"/>
      <c r="AD41" s="838"/>
      <c r="AE41" s="740"/>
      <c r="AF41" s="759"/>
      <c r="AG41" s="838"/>
      <c r="AH41" s="740"/>
      <c r="AI41" s="759"/>
      <c r="AJ41" s="838"/>
      <c r="AK41" s="740"/>
      <c r="AL41" s="838"/>
      <c r="AO41" s="31">
        <f t="shared" si="0"/>
        <v>0</v>
      </c>
      <c r="AP41" s="31">
        <f t="shared" si="1"/>
        <v>0</v>
      </c>
      <c r="AQ41" s="549" t="e" cm="1">
        <f t="array" aca="1" ref="AQ41" ca="1">_xlfn.TEXTJOIN("",TRUE,IFERROR((MID(U41,ROW(INDIRECT("1:"&amp;LEN(U41))),1)*1),""))</f>
        <v>#NAME?</v>
      </c>
      <c r="AR41" s="549" t="e">
        <f t="shared" ca="1" si="2"/>
        <v>#NAME?</v>
      </c>
      <c r="AS41" s="550" t="e" cm="1">
        <f t="array" aca="1" ref="AS41" ca="1">_xlfn.TEXTJOIN("",TRUE,IFERROR((MID(Y41,ROW(INDIRECT("1:"&amp;LEN(Y41))),1)*1),""))</f>
        <v>#NAME?</v>
      </c>
      <c r="AT41" s="550" t="e">
        <f t="shared" ca="1" si="3"/>
        <v>#NAME?</v>
      </c>
      <c r="AU41" s="551" t="e" cm="1">
        <f t="array" aca="1" ref="AU41" ca="1">_xlfn.TEXTJOIN("",TRUE,IFERROR((MID(AH41,ROW(INDIRECT("1:"&amp;LEN(AH41))),1)*1),""))</f>
        <v>#NAME?</v>
      </c>
      <c r="AV41" s="551" t="e">
        <f t="shared" ca="1" si="4"/>
        <v>#NAME?</v>
      </c>
      <c r="AW41" s="669">
        <f t="shared" si="5"/>
        <v>0</v>
      </c>
      <c r="AX41" s="670">
        <f t="shared" si="6"/>
        <v>0</v>
      </c>
      <c r="AY41" s="671" t="str">
        <f t="shared" si="7"/>
        <v/>
      </c>
      <c r="AZ41" s="670" t="str">
        <f t="shared" si="8"/>
        <v/>
      </c>
      <c r="BA41" s="672" t="b">
        <f t="shared" si="9"/>
        <v>1</v>
      </c>
      <c r="BB41" s="671">
        <f t="shared" si="10"/>
        <v>0</v>
      </c>
      <c r="BC41" s="673" t="str">
        <f>IF(BB41=0,"",
IF(SUM($BB$24:BB41)=1,BD41,
IF($BA$84&gt;SUM($BB$24:BB41),_xlfn.CONCAT(", ",BD41),
IF($BB$84=SUM($BB$24:BB41),_xlfn.CONCAT(" y ",BD41)))))</f>
        <v/>
      </c>
      <c r="BD41" s="674">
        <v>18</v>
      </c>
    </row>
    <row r="42" spans="2:56" s="27" customFormat="1" ht="15" customHeight="1">
      <c r="B42" s="61"/>
      <c r="C42" s="55" t="s">
        <v>5039</v>
      </c>
      <c r="D42" s="817" t="str">
        <f>IF(CNGE_2026_M4_Secc1!D61="","",CNGE_2026_M4_Secc1!D61)</f>
        <v/>
      </c>
      <c r="E42" s="757"/>
      <c r="F42" s="757"/>
      <c r="G42" s="758"/>
      <c r="H42" s="740"/>
      <c r="I42" s="838"/>
      <c r="J42" s="740"/>
      <c r="K42" s="759"/>
      <c r="L42" s="838"/>
      <c r="M42" s="756" t="str">
        <f>IF(O42="","",VLOOKUP(O42,Presentación!$AL$3:$AN$574,2,FALSE))</f>
        <v/>
      </c>
      <c r="N42" s="758"/>
      <c r="O42" s="842"/>
      <c r="P42" s="759"/>
      <c r="Q42" s="838"/>
      <c r="R42" s="842"/>
      <c r="S42" s="759"/>
      <c r="T42" s="838"/>
      <c r="U42" s="740"/>
      <c r="V42" s="759"/>
      <c r="W42" s="838"/>
      <c r="X42" s="440" t="s">
        <v>6692</v>
      </c>
      <c r="Y42" s="740"/>
      <c r="Z42" s="759"/>
      <c r="AA42" s="838"/>
      <c r="AB42" s="740"/>
      <c r="AC42" s="759"/>
      <c r="AD42" s="838"/>
      <c r="AE42" s="740"/>
      <c r="AF42" s="759"/>
      <c r="AG42" s="838"/>
      <c r="AH42" s="740"/>
      <c r="AI42" s="759"/>
      <c r="AJ42" s="838"/>
      <c r="AK42" s="740"/>
      <c r="AL42" s="838"/>
      <c r="AO42" s="31">
        <f t="shared" si="0"/>
        <v>0</v>
      </c>
      <c r="AP42" s="31">
        <f t="shared" si="1"/>
        <v>0</v>
      </c>
      <c r="AQ42" s="549" t="e" cm="1">
        <f t="array" aca="1" ref="AQ42" ca="1">_xlfn.TEXTJOIN("",TRUE,IFERROR((MID(U42,ROW(INDIRECT("1:"&amp;LEN(U42))),1)*1),""))</f>
        <v>#NAME?</v>
      </c>
      <c r="AR42" s="549" t="e">
        <f t="shared" ca="1" si="2"/>
        <v>#NAME?</v>
      </c>
      <c r="AS42" s="550" t="e" cm="1">
        <f t="array" aca="1" ref="AS42" ca="1">_xlfn.TEXTJOIN("",TRUE,IFERROR((MID(Y42,ROW(INDIRECT("1:"&amp;LEN(Y42))),1)*1),""))</f>
        <v>#NAME?</v>
      </c>
      <c r="AT42" s="550" t="e">
        <f t="shared" ca="1" si="3"/>
        <v>#NAME?</v>
      </c>
      <c r="AU42" s="551" t="e" cm="1">
        <f t="array" aca="1" ref="AU42" ca="1">_xlfn.TEXTJOIN("",TRUE,IFERROR((MID(AH42,ROW(INDIRECT("1:"&amp;LEN(AH42))),1)*1),""))</f>
        <v>#NAME?</v>
      </c>
      <c r="AV42" s="551" t="e">
        <f t="shared" ca="1" si="4"/>
        <v>#NAME?</v>
      </c>
      <c r="AW42" s="669">
        <f t="shared" si="5"/>
        <v>0</v>
      </c>
      <c r="AX42" s="670">
        <f t="shared" si="6"/>
        <v>0</v>
      </c>
      <c r="AY42" s="671" t="str">
        <f t="shared" si="7"/>
        <v/>
      </c>
      <c r="AZ42" s="670" t="str">
        <f t="shared" si="8"/>
        <v/>
      </c>
      <c r="BA42" s="672" t="b">
        <f t="shared" si="9"/>
        <v>1</v>
      </c>
      <c r="BB42" s="671">
        <f t="shared" si="10"/>
        <v>0</v>
      </c>
      <c r="BC42" s="673" t="str">
        <f>IF(BB42=0,"",
IF(SUM($BB$24:BB42)=1,BD42,
IF($BA$84&gt;SUM($BB$24:BB42),_xlfn.CONCAT(", ",BD42),
IF($BB$84=SUM($BB$24:BB42),_xlfn.CONCAT(" y ",BD42)))))</f>
        <v/>
      </c>
      <c r="BD42" s="674">
        <v>19</v>
      </c>
    </row>
    <row r="43" spans="2:56" s="27" customFormat="1" ht="15" customHeight="1">
      <c r="B43" s="61"/>
      <c r="C43" s="55" t="s">
        <v>5040</v>
      </c>
      <c r="D43" s="817" t="str">
        <f>IF(CNGE_2026_M4_Secc1!D62="","",CNGE_2026_M4_Secc1!D62)</f>
        <v/>
      </c>
      <c r="E43" s="757"/>
      <c r="F43" s="757"/>
      <c r="G43" s="758"/>
      <c r="H43" s="740"/>
      <c r="I43" s="838"/>
      <c r="J43" s="740"/>
      <c r="K43" s="759"/>
      <c r="L43" s="838"/>
      <c r="M43" s="756" t="str">
        <f>IF(O43="","",VLOOKUP(O43,Presentación!$AL$3:$AN$574,2,FALSE))</f>
        <v/>
      </c>
      <c r="N43" s="758"/>
      <c r="O43" s="842"/>
      <c r="P43" s="759"/>
      <c r="Q43" s="838"/>
      <c r="R43" s="842"/>
      <c r="S43" s="759"/>
      <c r="T43" s="838"/>
      <c r="U43" s="740"/>
      <c r="V43" s="759"/>
      <c r="W43" s="838"/>
      <c r="X43" s="440" t="s">
        <v>6692</v>
      </c>
      <c r="Y43" s="740"/>
      <c r="Z43" s="759"/>
      <c r="AA43" s="838"/>
      <c r="AB43" s="740"/>
      <c r="AC43" s="759"/>
      <c r="AD43" s="838"/>
      <c r="AE43" s="740"/>
      <c r="AF43" s="759"/>
      <c r="AG43" s="838"/>
      <c r="AH43" s="740"/>
      <c r="AI43" s="759"/>
      <c r="AJ43" s="838"/>
      <c r="AK43" s="740"/>
      <c r="AL43" s="838"/>
      <c r="AO43" s="31">
        <f t="shared" si="0"/>
        <v>0</v>
      </c>
      <c r="AP43" s="31">
        <f t="shared" si="1"/>
        <v>0</v>
      </c>
      <c r="AQ43" s="549" t="e" cm="1">
        <f t="array" aca="1" ref="AQ43" ca="1">_xlfn.TEXTJOIN("",TRUE,IFERROR((MID(U43,ROW(INDIRECT("1:"&amp;LEN(U43))),1)*1),""))</f>
        <v>#NAME?</v>
      </c>
      <c r="AR43" s="549" t="e">
        <f t="shared" ca="1" si="2"/>
        <v>#NAME?</v>
      </c>
      <c r="AS43" s="550" t="e" cm="1">
        <f t="array" aca="1" ref="AS43" ca="1">_xlfn.TEXTJOIN("",TRUE,IFERROR((MID(Y43,ROW(INDIRECT("1:"&amp;LEN(Y43))),1)*1),""))</f>
        <v>#NAME?</v>
      </c>
      <c r="AT43" s="550" t="e">
        <f t="shared" ca="1" si="3"/>
        <v>#NAME?</v>
      </c>
      <c r="AU43" s="551" t="e" cm="1">
        <f t="array" aca="1" ref="AU43" ca="1">_xlfn.TEXTJOIN("",TRUE,IFERROR((MID(AH43,ROW(INDIRECT("1:"&amp;LEN(AH43))),1)*1),""))</f>
        <v>#NAME?</v>
      </c>
      <c r="AV43" s="551" t="e">
        <f t="shared" ca="1" si="4"/>
        <v>#NAME?</v>
      </c>
      <c r="AW43" s="669">
        <f t="shared" si="5"/>
        <v>0</v>
      </c>
      <c r="AX43" s="670">
        <f t="shared" si="6"/>
        <v>0</v>
      </c>
      <c r="AY43" s="671" t="str">
        <f t="shared" si="7"/>
        <v/>
      </c>
      <c r="AZ43" s="670" t="str">
        <f t="shared" si="8"/>
        <v/>
      </c>
      <c r="BA43" s="672" t="b">
        <f t="shared" si="9"/>
        <v>1</v>
      </c>
      <c r="BB43" s="671">
        <f t="shared" si="10"/>
        <v>0</v>
      </c>
      <c r="BC43" s="673" t="str">
        <f>IF(BB43=0,"",
IF(SUM($BB$24:BB43)=1,BD43,
IF($BA$84&gt;SUM($BB$24:BB43),_xlfn.CONCAT(", ",BD43),
IF($BB$84=SUM($BB$24:BB43),_xlfn.CONCAT(" y ",BD43)))))</f>
        <v/>
      </c>
      <c r="BD43" s="674">
        <v>20</v>
      </c>
    </row>
    <row r="44" spans="2:56" s="27" customFormat="1" ht="15" customHeight="1">
      <c r="B44" s="61"/>
      <c r="C44" s="55" t="s">
        <v>5041</v>
      </c>
      <c r="D44" s="817" t="str">
        <f>IF(CNGE_2026_M4_Secc1!D63="","",CNGE_2026_M4_Secc1!D63)</f>
        <v/>
      </c>
      <c r="E44" s="757"/>
      <c r="F44" s="757"/>
      <c r="G44" s="758"/>
      <c r="H44" s="740"/>
      <c r="I44" s="838"/>
      <c r="J44" s="740"/>
      <c r="K44" s="759"/>
      <c r="L44" s="838"/>
      <c r="M44" s="756" t="str">
        <f>IF(O44="","",VLOOKUP(O44,Presentación!$AL$3:$AN$574,2,FALSE))</f>
        <v/>
      </c>
      <c r="N44" s="758"/>
      <c r="O44" s="842"/>
      <c r="P44" s="759"/>
      <c r="Q44" s="838"/>
      <c r="R44" s="842"/>
      <c r="S44" s="759"/>
      <c r="T44" s="838"/>
      <c r="U44" s="740"/>
      <c r="V44" s="759"/>
      <c r="W44" s="838"/>
      <c r="X44" s="440" t="s">
        <v>6692</v>
      </c>
      <c r="Y44" s="740"/>
      <c r="Z44" s="759"/>
      <c r="AA44" s="838"/>
      <c r="AB44" s="740"/>
      <c r="AC44" s="759"/>
      <c r="AD44" s="838"/>
      <c r="AE44" s="740"/>
      <c r="AF44" s="759"/>
      <c r="AG44" s="838"/>
      <c r="AH44" s="740"/>
      <c r="AI44" s="759"/>
      <c r="AJ44" s="838"/>
      <c r="AK44" s="740"/>
      <c r="AL44" s="838"/>
      <c r="AO44" s="31">
        <f t="shared" si="0"/>
        <v>0</v>
      </c>
      <c r="AP44" s="31">
        <f t="shared" si="1"/>
        <v>0</v>
      </c>
      <c r="AQ44" s="549" t="e" cm="1">
        <f t="array" aca="1" ref="AQ44" ca="1">_xlfn.TEXTJOIN("",TRUE,IFERROR((MID(U44,ROW(INDIRECT("1:"&amp;LEN(U44))),1)*1),""))</f>
        <v>#NAME?</v>
      </c>
      <c r="AR44" s="549" t="e">
        <f t="shared" ca="1" si="2"/>
        <v>#NAME?</v>
      </c>
      <c r="AS44" s="550" t="e" cm="1">
        <f t="array" aca="1" ref="AS44" ca="1">_xlfn.TEXTJOIN("",TRUE,IFERROR((MID(Y44,ROW(INDIRECT("1:"&amp;LEN(Y44))),1)*1),""))</f>
        <v>#NAME?</v>
      </c>
      <c r="AT44" s="550" t="e">
        <f t="shared" ca="1" si="3"/>
        <v>#NAME?</v>
      </c>
      <c r="AU44" s="551" t="e" cm="1">
        <f t="array" aca="1" ref="AU44" ca="1">_xlfn.TEXTJOIN("",TRUE,IFERROR((MID(AH44,ROW(INDIRECT("1:"&amp;LEN(AH44))),1)*1),""))</f>
        <v>#NAME?</v>
      </c>
      <c r="AV44" s="551" t="e">
        <f t="shared" ca="1" si="4"/>
        <v>#NAME?</v>
      </c>
      <c r="AW44" s="669">
        <f t="shared" si="5"/>
        <v>0</v>
      </c>
      <c r="AX44" s="670">
        <f t="shared" si="6"/>
        <v>0</v>
      </c>
      <c r="AY44" s="671" t="str">
        <f t="shared" si="7"/>
        <v/>
      </c>
      <c r="AZ44" s="670" t="str">
        <f t="shared" si="8"/>
        <v/>
      </c>
      <c r="BA44" s="672" t="b">
        <f t="shared" si="9"/>
        <v>1</v>
      </c>
      <c r="BB44" s="671">
        <f t="shared" si="10"/>
        <v>0</v>
      </c>
      <c r="BC44" s="673" t="str">
        <f>IF(BB44=0,"",
IF(SUM($BB$24:BB44)=1,BD44,
IF($BA$84&gt;SUM($BB$24:BB44),_xlfn.CONCAT(", ",BD44),
IF($BB$84=SUM($BB$24:BB44),_xlfn.CONCAT(" y ",BD44)))))</f>
        <v/>
      </c>
      <c r="BD44" s="674">
        <v>21</v>
      </c>
    </row>
    <row r="45" spans="2:56" s="27" customFormat="1" ht="15" customHeight="1">
      <c r="B45" s="61"/>
      <c r="C45" s="55" t="s">
        <v>5042</v>
      </c>
      <c r="D45" s="817" t="str">
        <f>IF(CNGE_2026_M4_Secc1!D64="","",CNGE_2026_M4_Secc1!D64)</f>
        <v/>
      </c>
      <c r="E45" s="757"/>
      <c r="F45" s="757"/>
      <c r="G45" s="758"/>
      <c r="H45" s="740"/>
      <c r="I45" s="838"/>
      <c r="J45" s="740"/>
      <c r="K45" s="759"/>
      <c r="L45" s="838"/>
      <c r="M45" s="756" t="str">
        <f>IF(O45="","",VLOOKUP(O45,Presentación!$AL$3:$AN$574,2,FALSE))</f>
        <v/>
      </c>
      <c r="N45" s="758"/>
      <c r="O45" s="842"/>
      <c r="P45" s="759"/>
      <c r="Q45" s="838"/>
      <c r="R45" s="842"/>
      <c r="S45" s="759"/>
      <c r="T45" s="838"/>
      <c r="U45" s="740"/>
      <c r="V45" s="759"/>
      <c r="W45" s="838"/>
      <c r="X45" s="440" t="s">
        <v>6692</v>
      </c>
      <c r="Y45" s="740"/>
      <c r="Z45" s="759"/>
      <c r="AA45" s="838"/>
      <c r="AB45" s="740"/>
      <c r="AC45" s="759"/>
      <c r="AD45" s="838"/>
      <c r="AE45" s="740"/>
      <c r="AF45" s="759"/>
      <c r="AG45" s="838"/>
      <c r="AH45" s="740"/>
      <c r="AI45" s="759"/>
      <c r="AJ45" s="838"/>
      <c r="AK45" s="740"/>
      <c r="AL45" s="838"/>
      <c r="AO45" s="31">
        <f t="shared" si="0"/>
        <v>0</v>
      </c>
      <c r="AP45" s="31">
        <f t="shared" si="1"/>
        <v>0</v>
      </c>
      <c r="AQ45" s="549" t="e" cm="1">
        <f t="array" aca="1" ref="AQ45" ca="1">_xlfn.TEXTJOIN("",TRUE,IFERROR((MID(U45,ROW(INDIRECT("1:"&amp;LEN(U45))),1)*1),""))</f>
        <v>#NAME?</v>
      </c>
      <c r="AR45" s="549" t="e">
        <f t="shared" ca="1" si="2"/>
        <v>#NAME?</v>
      </c>
      <c r="AS45" s="550" t="e" cm="1">
        <f t="array" aca="1" ref="AS45" ca="1">_xlfn.TEXTJOIN("",TRUE,IFERROR((MID(Y45,ROW(INDIRECT("1:"&amp;LEN(Y45))),1)*1),""))</f>
        <v>#NAME?</v>
      </c>
      <c r="AT45" s="550" t="e">
        <f t="shared" ca="1" si="3"/>
        <v>#NAME?</v>
      </c>
      <c r="AU45" s="551" t="e" cm="1">
        <f t="array" aca="1" ref="AU45" ca="1">_xlfn.TEXTJOIN("",TRUE,IFERROR((MID(AH45,ROW(INDIRECT("1:"&amp;LEN(AH45))),1)*1),""))</f>
        <v>#NAME?</v>
      </c>
      <c r="AV45" s="551" t="e">
        <f t="shared" ca="1" si="4"/>
        <v>#NAME?</v>
      </c>
      <c r="AW45" s="669">
        <f t="shared" si="5"/>
        <v>0</v>
      </c>
      <c r="AX45" s="670">
        <f t="shared" si="6"/>
        <v>0</v>
      </c>
      <c r="AY45" s="671" t="str">
        <f t="shared" si="7"/>
        <v/>
      </c>
      <c r="AZ45" s="670" t="str">
        <f t="shared" si="8"/>
        <v/>
      </c>
      <c r="BA45" s="672" t="b">
        <f t="shared" si="9"/>
        <v>1</v>
      </c>
      <c r="BB45" s="671">
        <f t="shared" si="10"/>
        <v>0</v>
      </c>
      <c r="BC45" s="673" t="str">
        <f>IF(BB45=0,"",
IF(SUM($BB$24:BB45)=1,BD45,
IF($BA$84&gt;SUM($BB$24:BB45),_xlfn.CONCAT(", ",BD45),
IF($BB$84=SUM($BB$24:BB45),_xlfn.CONCAT(" y ",BD45)))))</f>
        <v/>
      </c>
      <c r="BD45" s="674">
        <v>22</v>
      </c>
    </row>
    <row r="46" spans="2:56" s="27" customFormat="1" ht="15" customHeight="1">
      <c r="B46" s="61"/>
      <c r="C46" s="55" t="s">
        <v>5043</v>
      </c>
      <c r="D46" s="817" t="str">
        <f>IF(CNGE_2026_M4_Secc1!D65="","",CNGE_2026_M4_Secc1!D65)</f>
        <v/>
      </c>
      <c r="E46" s="757"/>
      <c r="F46" s="757"/>
      <c r="G46" s="758"/>
      <c r="H46" s="740"/>
      <c r="I46" s="838"/>
      <c r="J46" s="740"/>
      <c r="K46" s="759"/>
      <c r="L46" s="838"/>
      <c r="M46" s="756" t="str">
        <f>IF(O46="","",VLOOKUP(O46,Presentación!$AL$3:$AN$574,2,FALSE))</f>
        <v/>
      </c>
      <c r="N46" s="758"/>
      <c r="O46" s="842"/>
      <c r="P46" s="759"/>
      <c r="Q46" s="838"/>
      <c r="R46" s="842"/>
      <c r="S46" s="759"/>
      <c r="T46" s="838"/>
      <c r="U46" s="740"/>
      <c r="V46" s="759"/>
      <c r="W46" s="838"/>
      <c r="X46" s="440" t="s">
        <v>6692</v>
      </c>
      <c r="Y46" s="740"/>
      <c r="Z46" s="759"/>
      <c r="AA46" s="838"/>
      <c r="AB46" s="740"/>
      <c r="AC46" s="759"/>
      <c r="AD46" s="838"/>
      <c r="AE46" s="740"/>
      <c r="AF46" s="759"/>
      <c r="AG46" s="838"/>
      <c r="AH46" s="740"/>
      <c r="AI46" s="759"/>
      <c r="AJ46" s="838"/>
      <c r="AK46" s="740"/>
      <c r="AL46" s="838"/>
      <c r="AO46" s="31">
        <f t="shared" si="0"/>
        <v>0</v>
      </c>
      <c r="AP46" s="31">
        <f t="shared" si="1"/>
        <v>0</v>
      </c>
      <c r="AQ46" s="549" t="e" cm="1">
        <f t="array" aca="1" ref="AQ46" ca="1">_xlfn.TEXTJOIN("",TRUE,IFERROR((MID(U46,ROW(INDIRECT("1:"&amp;LEN(U46))),1)*1),""))</f>
        <v>#NAME?</v>
      </c>
      <c r="AR46" s="549" t="e">
        <f t="shared" ca="1" si="2"/>
        <v>#NAME?</v>
      </c>
      <c r="AS46" s="550" t="e" cm="1">
        <f t="array" aca="1" ref="AS46" ca="1">_xlfn.TEXTJOIN("",TRUE,IFERROR((MID(Y46,ROW(INDIRECT("1:"&amp;LEN(Y46))),1)*1),""))</f>
        <v>#NAME?</v>
      </c>
      <c r="AT46" s="550" t="e">
        <f t="shared" ca="1" si="3"/>
        <v>#NAME?</v>
      </c>
      <c r="AU46" s="551" t="e" cm="1">
        <f t="array" aca="1" ref="AU46" ca="1">_xlfn.TEXTJOIN("",TRUE,IFERROR((MID(AH46,ROW(INDIRECT("1:"&amp;LEN(AH46))),1)*1),""))</f>
        <v>#NAME?</v>
      </c>
      <c r="AV46" s="551" t="e">
        <f t="shared" ca="1" si="4"/>
        <v>#NAME?</v>
      </c>
      <c r="AW46" s="669">
        <f t="shared" si="5"/>
        <v>0</v>
      </c>
      <c r="AX46" s="670">
        <f t="shared" si="6"/>
        <v>0</v>
      </c>
      <c r="AY46" s="671" t="str">
        <f t="shared" si="7"/>
        <v/>
      </c>
      <c r="AZ46" s="670" t="str">
        <f t="shared" si="8"/>
        <v/>
      </c>
      <c r="BA46" s="672" t="b">
        <f t="shared" si="9"/>
        <v>1</v>
      </c>
      <c r="BB46" s="671">
        <f t="shared" si="10"/>
        <v>0</v>
      </c>
      <c r="BC46" s="673" t="str">
        <f>IF(BB46=0,"",
IF(SUM($BB$24:BB46)=1,BD46,
IF($BA$84&gt;SUM($BB$24:BB46),_xlfn.CONCAT(", ",BD46),
IF($BB$84=SUM($BB$24:BB46),_xlfn.CONCAT(" y ",BD46)))))</f>
        <v/>
      </c>
      <c r="BD46" s="674">
        <v>23</v>
      </c>
    </row>
    <row r="47" spans="2:56" s="27" customFormat="1" ht="15" customHeight="1">
      <c r="B47" s="61"/>
      <c r="C47" s="55" t="s">
        <v>5044</v>
      </c>
      <c r="D47" s="817" t="str">
        <f>IF(CNGE_2026_M4_Secc1!D66="","",CNGE_2026_M4_Secc1!D66)</f>
        <v/>
      </c>
      <c r="E47" s="757"/>
      <c r="F47" s="757"/>
      <c r="G47" s="758"/>
      <c r="H47" s="740"/>
      <c r="I47" s="838"/>
      <c r="J47" s="740"/>
      <c r="K47" s="759"/>
      <c r="L47" s="838"/>
      <c r="M47" s="756" t="str">
        <f>IF(O47="","",VLOOKUP(O47,Presentación!$AL$3:$AN$574,2,FALSE))</f>
        <v/>
      </c>
      <c r="N47" s="758"/>
      <c r="O47" s="842"/>
      <c r="P47" s="759"/>
      <c r="Q47" s="838"/>
      <c r="R47" s="842"/>
      <c r="S47" s="759"/>
      <c r="T47" s="838"/>
      <c r="U47" s="740"/>
      <c r="V47" s="759"/>
      <c r="W47" s="838"/>
      <c r="X47" s="440" t="s">
        <v>6692</v>
      </c>
      <c r="Y47" s="740"/>
      <c r="Z47" s="759"/>
      <c r="AA47" s="838"/>
      <c r="AB47" s="740"/>
      <c r="AC47" s="759"/>
      <c r="AD47" s="838"/>
      <c r="AE47" s="740"/>
      <c r="AF47" s="759"/>
      <c r="AG47" s="838"/>
      <c r="AH47" s="740"/>
      <c r="AI47" s="759"/>
      <c r="AJ47" s="838"/>
      <c r="AK47" s="740"/>
      <c r="AL47" s="838"/>
      <c r="AO47" s="31">
        <f t="shared" si="0"/>
        <v>0</v>
      </c>
      <c r="AP47" s="31">
        <f t="shared" si="1"/>
        <v>0</v>
      </c>
      <c r="AQ47" s="549" t="e" cm="1">
        <f t="array" aca="1" ref="AQ47" ca="1">_xlfn.TEXTJOIN("",TRUE,IFERROR((MID(U47,ROW(INDIRECT("1:"&amp;LEN(U47))),1)*1),""))</f>
        <v>#NAME?</v>
      </c>
      <c r="AR47" s="549" t="e">
        <f t="shared" ca="1" si="2"/>
        <v>#NAME?</v>
      </c>
      <c r="AS47" s="550" t="e" cm="1">
        <f t="array" aca="1" ref="AS47" ca="1">_xlfn.TEXTJOIN("",TRUE,IFERROR((MID(Y47,ROW(INDIRECT("1:"&amp;LEN(Y47))),1)*1),""))</f>
        <v>#NAME?</v>
      </c>
      <c r="AT47" s="550" t="e">
        <f t="shared" ca="1" si="3"/>
        <v>#NAME?</v>
      </c>
      <c r="AU47" s="551" t="e" cm="1">
        <f t="array" aca="1" ref="AU47" ca="1">_xlfn.TEXTJOIN("",TRUE,IFERROR((MID(AH47,ROW(INDIRECT("1:"&amp;LEN(AH47))),1)*1),""))</f>
        <v>#NAME?</v>
      </c>
      <c r="AV47" s="551" t="e">
        <f t="shared" ca="1" si="4"/>
        <v>#NAME?</v>
      </c>
      <c r="AW47" s="669">
        <f t="shared" si="5"/>
        <v>0</v>
      </c>
      <c r="AX47" s="670">
        <f t="shared" si="6"/>
        <v>0</v>
      </c>
      <c r="AY47" s="671" t="str">
        <f t="shared" si="7"/>
        <v/>
      </c>
      <c r="AZ47" s="670" t="str">
        <f t="shared" si="8"/>
        <v/>
      </c>
      <c r="BA47" s="672" t="b">
        <f t="shared" si="9"/>
        <v>1</v>
      </c>
      <c r="BB47" s="671">
        <f t="shared" si="10"/>
        <v>0</v>
      </c>
      <c r="BC47" s="673" t="str">
        <f>IF(BB47=0,"",
IF(SUM($BB$24:BB47)=1,BD47,
IF($BA$84&gt;SUM($BB$24:BB47),_xlfn.CONCAT(", ",BD47),
IF($BB$84=SUM($BB$24:BB47),_xlfn.CONCAT(" y ",BD47)))))</f>
        <v/>
      </c>
      <c r="BD47" s="674">
        <v>24</v>
      </c>
    </row>
    <row r="48" spans="2:56" s="27" customFormat="1" ht="15" customHeight="1">
      <c r="B48" s="61"/>
      <c r="C48" s="55" t="s">
        <v>5045</v>
      </c>
      <c r="D48" s="817" t="str">
        <f>IF(CNGE_2026_M4_Secc1!D67="","",CNGE_2026_M4_Secc1!D67)</f>
        <v/>
      </c>
      <c r="E48" s="757"/>
      <c r="F48" s="757"/>
      <c r="G48" s="758"/>
      <c r="H48" s="740"/>
      <c r="I48" s="838"/>
      <c r="J48" s="740"/>
      <c r="K48" s="759"/>
      <c r="L48" s="838"/>
      <c r="M48" s="756" t="str">
        <f>IF(O48="","",VLOOKUP(O48,Presentación!$AL$3:$AN$574,2,FALSE))</f>
        <v/>
      </c>
      <c r="N48" s="758"/>
      <c r="O48" s="842"/>
      <c r="P48" s="759"/>
      <c r="Q48" s="838"/>
      <c r="R48" s="842"/>
      <c r="S48" s="759"/>
      <c r="T48" s="838"/>
      <c r="U48" s="740"/>
      <c r="V48" s="759"/>
      <c r="W48" s="838"/>
      <c r="X48" s="440" t="s">
        <v>6692</v>
      </c>
      <c r="Y48" s="740"/>
      <c r="Z48" s="759"/>
      <c r="AA48" s="838"/>
      <c r="AB48" s="740"/>
      <c r="AC48" s="759"/>
      <c r="AD48" s="838"/>
      <c r="AE48" s="740"/>
      <c r="AF48" s="759"/>
      <c r="AG48" s="838"/>
      <c r="AH48" s="740"/>
      <c r="AI48" s="759"/>
      <c r="AJ48" s="838"/>
      <c r="AK48" s="740"/>
      <c r="AL48" s="838"/>
      <c r="AO48" s="31">
        <f t="shared" si="0"/>
        <v>0</v>
      </c>
      <c r="AP48" s="31">
        <f t="shared" si="1"/>
        <v>0</v>
      </c>
      <c r="AQ48" s="549" t="e" cm="1">
        <f t="array" aca="1" ref="AQ48" ca="1">_xlfn.TEXTJOIN("",TRUE,IFERROR((MID(U48,ROW(INDIRECT("1:"&amp;LEN(U48))),1)*1),""))</f>
        <v>#NAME?</v>
      </c>
      <c r="AR48" s="549" t="e">
        <f t="shared" ca="1" si="2"/>
        <v>#NAME?</v>
      </c>
      <c r="AS48" s="550" t="e" cm="1">
        <f t="array" aca="1" ref="AS48" ca="1">_xlfn.TEXTJOIN("",TRUE,IFERROR((MID(Y48,ROW(INDIRECT("1:"&amp;LEN(Y48))),1)*1),""))</f>
        <v>#NAME?</v>
      </c>
      <c r="AT48" s="550" t="e">
        <f t="shared" ca="1" si="3"/>
        <v>#NAME?</v>
      </c>
      <c r="AU48" s="551" t="e" cm="1">
        <f t="array" aca="1" ref="AU48" ca="1">_xlfn.TEXTJOIN("",TRUE,IFERROR((MID(AH48,ROW(INDIRECT("1:"&amp;LEN(AH48))),1)*1),""))</f>
        <v>#NAME?</v>
      </c>
      <c r="AV48" s="551" t="e">
        <f t="shared" ca="1" si="4"/>
        <v>#NAME?</v>
      </c>
      <c r="AW48" s="669">
        <f t="shared" si="5"/>
        <v>0</v>
      </c>
      <c r="AX48" s="670">
        <f t="shared" si="6"/>
        <v>0</v>
      </c>
      <c r="AY48" s="671" t="str">
        <f t="shared" si="7"/>
        <v/>
      </c>
      <c r="AZ48" s="670" t="str">
        <f t="shared" si="8"/>
        <v/>
      </c>
      <c r="BA48" s="672" t="b">
        <f t="shared" si="9"/>
        <v>1</v>
      </c>
      <c r="BB48" s="671">
        <f t="shared" si="10"/>
        <v>0</v>
      </c>
      <c r="BC48" s="673" t="str">
        <f>IF(BB48=0,"",
IF(SUM($BB$24:BB48)=1,BD48,
IF($BA$84&gt;SUM($BB$24:BB48),_xlfn.CONCAT(", ",BD48),
IF($BB$84=SUM($BB$24:BB48),_xlfn.CONCAT(" y ",BD48)))))</f>
        <v/>
      </c>
      <c r="BD48" s="674">
        <v>25</v>
      </c>
    </row>
    <row r="49" spans="2:56" s="27" customFormat="1" ht="15" customHeight="1">
      <c r="B49" s="61"/>
      <c r="C49" s="55" t="s">
        <v>5046</v>
      </c>
      <c r="D49" s="817" t="str">
        <f>IF(CNGE_2026_M4_Secc1!D68="","",CNGE_2026_M4_Secc1!D68)</f>
        <v/>
      </c>
      <c r="E49" s="757"/>
      <c r="F49" s="757"/>
      <c r="G49" s="758"/>
      <c r="H49" s="740"/>
      <c r="I49" s="838"/>
      <c r="J49" s="740"/>
      <c r="K49" s="759"/>
      <c r="L49" s="838"/>
      <c r="M49" s="756" t="str">
        <f>IF(O49="","",VLOOKUP(O49,Presentación!$AL$3:$AN$574,2,FALSE))</f>
        <v/>
      </c>
      <c r="N49" s="758"/>
      <c r="O49" s="842"/>
      <c r="P49" s="759"/>
      <c r="Q49" s="838"/>
      <c r="R49" s="842"/>
      <c r="S49" s="759"/>
      <c r="T49" s="838"/>
      <c r="U49" s="740"/>
      <c r="V49" s="759"/>
      <c r="W49" s="838"/>
      <c r="X49" s="440" t="s">
        <v>6692</v>
      </c>
      <c r="Y49" s="740"/>
      <c r="Z49" s="759"/>
      <c r="AA49" s="838"/>
      <c r="AB49" s="740"/>
      <c r="AC49" s="759"/>
      <c r="AD49" s="838"/>
      <c r="AE49" s="740"/>
      <c r="AF49" s="759"/>
      <c r="AG49" s="838"/>
      <c r="AH49" s="740"/>
      <c r="AI49" s="759"/>
      <c r="AJ49" s="838"/>
      <c r="AK49" s="740"/>
      <c r="AL49" s="838"/>
      <c r="AO49" s="31">
        <f t="shared" si="0"/>
        <v>0</v>
      </c>
      <c r="AP49" s="31">
        <f t="shared" si="1"/>
        <v>0</v>
      </c>
      <c r="AQ49" s="549" t="e" cm="1">
        <f t="array" aca="1" ref="AQ49" ca="1">_xlfn.TEXTJOIN("",TRUE,IFERROR((MID(U49,ROW(INDIRECT("1:"&amp;LEN(U49))),1)*1),""))</f>
        <v>#NAME?</v>
      </c>
      <c r="AR49" s="549" t="e">
        <f t="shared" ca="1" si="2"/>
        <v>#NAME?</v>
      </c>
      <c r="AS49" s="550" t="e" cm="1">
        <f t="array" aca="1" ref="AS49" ca="1">_xlfn.TEXTJOIN("",TRUE,IFERROR((MID(Y49,ROW(INDIRECT("1:"&amp;LEN(Y49))),1)*1),""))</f>
        <v>#NAME?</v>
      </c>
      <c r="AT49" s="550" t="e">
        <f t="shared" ca="1" si="3"/>
        <v>#NAME?</v>
      </c>
      <c r="AU49" s="551" t="e" cm="1">
        <f t="array" aca="1" ref="AU49" ca="1">_xlfn.TEXTJOIN("",TRUE,IFERROR((MID(AH49,ROW(INDIRECT("1:"&amp;LEN(AH49))),1)*1),""))</f>
        <v>#NAME?</v>
      </c>
      <c r="AV49" s="551" t="e">
        <f t="shared" ca="1" si="4"/>
        <v>#NAME?</v>
      </c>
      <c r="AW49" s="669">
        <f t="shared" si="5"/>
        <v>0</v>
      </c>
      <c r="AX49" s="670">
        <f t="shared" si="6"/>
        <v>0</v>
      </c>
      <c r="AY49" s="671" t="str">
        <f t="shared" si="7"/>
        <v/>
      </c>
      <c r="AZ49" s="670" t="str">
        <f t="shared" si="8"/>
        <v/>
      </c>
      <c r="BA49" s="672" t="b">
        <f t="shared" si="9"/>
        <v>1</v>
      </c>
      <c r="BB49" s="671">
        <f t="shared" si="10"/>
        <v>0</v>
      </c>
      <c r="BC49" s="673" t="str">
        <f>IF(BB49=0,"",
IF(SUM($BB$24:BB49)=1,BD49,
IF($BA$84&gt;SUM($BB$24:BB49),_xlfn.CONCAT(", ",BD49),
IF($BB$84=SUM($BB$24:BB49),_xlfn.CONCAT(" y ",BD49)))))</f>
        <v/>
      </c>
      <c r="BD49" s="674">
        <v>26</v>
      </c>
    </row>
    <row r="50" spans="2:56" s="27" customFormat="1" ht="15" customHeight="1">
      <c r="B50" s="61"/>
      <c r="C50" s="55" t="s">
        <v>5047</v>
      </c>
      <c r="D50" s="817" t="str">
        <f>IF(CNGE_2026_M4_Secc1!D69="","",CNGE_2026_M4_Secc1!D69)</f>
        <v/>
      </c>
      <c r="E50" s="757"/>
      <c r="F50" s="757"/>
      <c r="G50" s="758"/>
      <c r="H50" s="740"/>
      <c r="I50" s="838"/>
      <c r="J50" s="740"/>
      <c r="K50" s="759"/>
      <c r="L50" s="838"/>
      <c r="M50" s="756" t="str">
        <f>IF(O50="","",VLOOKUP(O50,Presentación!$AL$3:$AN$574,2,FALSE))</f>
        <v/>
      </c>
      <c r="N50" s="758"/>
      <c r="O50" s="842"/>
      <c r="P50" s="759"/>
      <c r="Q50" s="838"/>
      <c r="R50" s="842"/>
      <c r="S50" s="759"/>
      <c r="T50" s="838"/>
      <c r="U50" s="740"/>
      <c r="V50" s="759"/>
      <c r="W50" s="838"/>
      <c r="X50" s="440" t="s">
        <v>6692</v>
      </c>
      <c r="Y50" s="740"/>
      <c r="Z50" s="759"/>
      <c r="AA50" s="838"/>
      <c r="AB50" s="740"/>
      <c r="AC50" s="759"/>
      <c r="AD50" s="838"/>
      <c r="AE50" s="740"/>
      <c r="AF50" s="759"/>
      <c r="AG50" s="838"/>
      <c r="AH50" s="740"/>
      <c r="AI50" s="759"/>
      <c r="AJ50" s="838"/>
      <c r="AK50" s="740"/>
      <c r="AL50" s="838"/>
      <c r="AO50" s="31">
        <f t="shared" si="0"/>
        <v>0</v>
      </c>
      <c r="AP50" s="31">
        <f t="shared" si="1"/>
        <v>0</v>
      </c>
      <c r="AQ50" s="549" t="e" cm="1">
        <f t="array" aca="1" ref="AQ50" ca="1">_xlfn.TEXTJOIN("",TRUE,IFERROR((MID(U50,ROW(INDIRECT("1:"&amp;LEN(U50))),1)*1),""))</f>
        <v>#NAME?</v>
      </c>
      <c r="AR50" s="549" t="e">
        <f t="shared" ca="1" si="2"/>
        <v>#NAME?</v>
      </c>
      <c r="AS50" s="550" t="e" cm="1">
        <f t="array" aca="1" ref="AS50" ca="1">_xlfn.TEXTJOIN("",TRUE,IFERROR((MID(Y50,ROW(INDIRECT("1:"&amp;LEN(Y50))),1)*1),""))</f>
        <v>#NAME?</v>
      </c>
      <c r="AT50" s="550" t="e">
        <f t="shared" ca="1" si="3"/>
        <v>#NAME?</v>
      </c>
      <c r="AU50" s="551" t="e" cm="1">
        <f t="array" aca="1" ref="AU50" ca="1">_xlfn.TEXTJOIN("",TRUE,IFERROR((MID(AH50,ROW(INDIRECT("1:"&amp;LEN(AH50))),1)*1),""))</f>
        <v>#NAME?</v>
      </c>
      <c r="AV50" s="551" t="e">
        <f t="shared" ca="1" si="4"/>
        <v>#NAME?</v>
      </c>
      <c r="AW50" s="669">
        <f t="shared" si="5"/>
        <v>0</v>
      </c>
      <c r="AX50" s="670">
        <f t="shared" si="6"/>
        <v>0</v>
      </c>
      <c r="AY50" s="671" t="str">
        <f t="shared" si="7"/>
        <v/>
      </c>
      <c r="AZ50" s="670" t="str">
        <f t="shared" si="8"/>
        <v/>
      </c>
      <c r="BA50" s="672" t="b">
        <f t="shared" si="9"/>
        <v>1</v>
      </c>
      <c r="BB50" s="671">
        <f t="shared" si="10"/>
        <v>0</v>
      </c>
      <c r="BC50" s="673" t="str">
        <f>IF(BB50=0,"",
IF(SUM($BB$24:BB50)=1,BD50,
IF($BA$84&gt;SUM($BB$24:BB50),_xlfn.CONCAT(", ",BD50),
IF($BB$84=SUM($BB$24:BB50),_xlfn.CONCAT(" y ",BD50)))))</f>
        <v/>
      </c>
      <c r="BD50" s="674">
        <v>27</v>
      </c>
    </row>
    <row r="51" spans="2:56" s="27" customFormat="1" ht="15" customHeight="1">
      <c r="B51" s="61"/>
      <c r="C51" s="55" t="s">
        <v>5048</v>
      </c>
      <c r="D51" s="817" t="str">
        <f>IF(CNGE_2026_M4_Secc1!D70="","",CNGE_2026_M4_Secc1!D70)</f>
        <v/>
      </c>
      <c r="E51" s="757"/>
      <c r="F51" s="757"/>
      <c r="G51" s="758"/>
      <c r="H51" s="740"/>
      <c r="I51" s="838"/>
      <c r="J51" s="740"/>
      <c r="K51" s="759"/>
      <c r="L51" s="838"/>
      <c r="M51" s="756" t="str">
        <f>IF(O51="","",VLOOKUP(O51,Presentación!$AL$3:$AN$574,2,FALSE))</f>
        <v/>
      </c>
      <c r="N51" s="758"/>
      <c r="O51" s="842"/>
      <c r="P51" s="759"/>
      <c r="Q51" s="838"/>
      <c r="R51" s="842"/>
      <c r="S51" s="759"/>
      <c r="T51" s="838"/>
      <c r="U51" s="740"/>
      <c r="V51" s="759"/>
      <c r="W51" s="838"/>
      <c r="X51" s="440" t="s">
        <v>6692</v>
      </c>
      <c r="Y51" s="740"/>
      <c r="Z51" s="759"/>
      <c r="AA51" s="838"/>
      <c r="AB51" s="740"/>
      <c r="AC51" s="759"/>
      <c r="AD51" s="838"/>
      <c r="AE51" s="740"/>
      <c r="AF51" s="759"/>
      <c r="AG51" s="838"/>
      <c r="AH51" s="740"/>
      <c r="AI51" s="759"/>
      <c r="AJ51" s="838"/>
      <c r="AK51" s="740"/>
      <c r="AL51" s="838"/>
      <c r="AO51" s="31">
        <f t="shared" si="0"/>
        <v>0</v>
      </c>
      <c r="AP51" s="31">
        <f t="shared" si="1"/>
        <v>0</v>
      </c>
      <c r="AQ51" s="549" t="e" cm="1">
        <f t="array" aca="1" ref="AQ51" ca="1">_xlfn.TEXTJOIN("",TRUE,IFERROR((MID(U51,ROW(INDIRECT("1:"&amp;LEN(U51))),1)*1),""))</f>
        <v>#NAME?</v>
      </c>
      <c r="AR51" s="549" t="e">
        <f t="shared" ca="1" si="2"/>
        <v>#NAME?</v>
      </c>
      <c r="AS51" s="550" t="e" cm="1">
        <f t="array" aca="1" ref="AS51" ca="1">_xlfn.TEXTJOIN("",TRUE,IFERROR((MID(Y51,ROW(INDIRECT("1:"&amp;LEN(Y51))),1)*1),""))</f>
        <v>#NAME?</v>
      </c>
      <c r="AT51" s="550" t="e">
        <f t="shared" ca="1" si="3"/>
        <v>#NAME?</v>
      </c>
      <c r="AU51" s="551" t="e" cm="1">
        <f t="array" aca="1" ref="AU51" ca="1">_xlfn.TEXTJOIN("",TRUE,IFERROR((MID(AH51,ROW(INDIRECT("1:"&amp;LEN(AH51))),1)*1),""))</f>
        <v>#NAME?</v>
      </c>
      <c r="AV51" s="551" t="e">
        <f t="shared" ca="1" si="4"/>
        <v>#NAME?</v>
      </c>
      <c r="AW51" s="669">
        <f t="shared" si="5"/>
        <v>0</v>
      </c>
      <c r="AX51" s="670">
        <f t="shared" si="6"/>
        <v>0</v>
      </c>
      <c r="AY51" s="671" t="str">
        <f t="shared" si="7"/>
        <v/>
      </c>
      <c r="AZ51" s="670" t="str">
        <f t="shared" si="8"/>
        <v/>
      </c>
      <c r="BA51" s="672" t="b">
        <f t="shared" si="9"/>
        <v>1</v>
      </c>
      <c r="BB51" s="671">
        <f t="shared" si="10"/>
        <v>0</v>
      </c>
      <c r="BC51" s="673" t="str">
        <f>IF(BB51=0,"",
IF(SUM($BB$24:BB51)=1,BD51,
IF($BA$84&gt;SUM($BB$24:BB51),_xlfn.CONCAT(", ",BD51),
IF($BB$84=SUM($BB$24:BB51),_xlfn.CONCAT(" y ",BD51)))))</f>
        <v/>
      </c>
      <c r="BD51" s="674">
        <v>28</v>
      </c>
    </row>
    <row r="52" spans="2:56" s="27" customFormat="1" ht="15" customHeight="1">
      <c r="B52" s="61"/>
      <c r="C52" s="55" t="s">
        <v>5049</v>
      </c>
      <c r="D52" s="817" t="str">
        <f>IF(CNGE_2026_M4_Secc1!D71="","",CNGE_2026_M4_Secc1!D71)</f>
        <v/>
      </c>
      <c r="E52" s="757"/>
      <c r="F52" s="757"/>
      <c r="G52" s="758"/>
      <c r="H52" s="740"/>
      <c r="I52" s="838"/>
      <c r="J52" s="740"/>
      <c r="K52" s="759"/>
      <c r="L52" s="838"/>
      <c r="M52" s="756" t="str">
        <f>IF(O52="","",VLOOKUP(O52,Presentación!$AL$3:$AN$574,2,FALSE))</f>
        <v/>
      </c>
      <c r="N52" s="758"/>
      <c r="O52" s="842"/>
      <c r="P52" s="759"/>
      <c r="Q52" s="838"/>
      <c r="R52" s="842"/>
      <c r="S52" s="759"/>
      <c r="T52" s="838"/>
      <c r="U52" s="740"/>
      <c r="V52" s="759"/>
      <c r="W52" s="838"/>
      <c r="X52" s="440" t="s">
        <v>6692</v>
      </c>
      <c r="Y52" s="740"/>
      <c r="Z52" s="759"/>
      <c r="AA52" s="838"/>
      <c r="AB52" s="740"/>
      <c r="AC52" s="759"/>
      <c r="AD52" s="838"/>
      <c r="AE52" s="740"/>
      <c r="AF52" s="759"/>
      <c r="AG52" s="838"/>
      <c r="AH52" s="740"/>
      <c r="AI52" s="759"/>
      <c r="AJ52" s="838"/>
      <c r="AK52" s="740"/>
      <c r="AL52" s="838"/>
      <c r="AO52" s="31">
        <f t="shared" si="0"/>
        <v>0</v>
      </c>
      <c r="AP52" s="31">
        <f t="shared" si="1"/>
        <v>0</v>
      </c>
      <c r="AQ52" s="549" t="e" cm="1">
        <f t="array" aca="1" ref="AQ52" ca="1">_xlfn.TEXTJOIN("",TRUE,IFERROR((MID(U52,ROW(INDIRECT("1:"&amp;LEN(U52))),1)*1),""))</f>
        <v>#NAME?</v>
      </c>
      <c r="AR52" s="549" t="e">
        <f t="shared" ca="1" si="2"/>
        <v>#NAME?</v>
      </c>
      <c r="AS52" s="550" t="e" cm="1">
        <f t="array" aca="1" ref="AS52" ca="1">_xlfn.TEXTJOIN("",TRUE,IFERROR((MID(Y52,ROW(INDIRECT("1:"&amp;LEN(Y52))),1)*1),""))</f>
        <v>#NAME?</v>
      </c>
      <c r="AT52" s="550" t="e">
        <f t="shared" ca="1" si="3"/>
        <v>#NAME?</v>
      </c>
      <c r="AU52" s="551" t="e" cm="1">
        <f t="array" aca="1" ref="AU52" ca="1">_xlfn.TEXTJOIN("",TRUE,IFERROR((MID(AH52,ROW(INDIRECT("1:"&amp;LEN(AH52))),1)*1),""))</f>
        <v>#NAME?</v>
      </c>
      <c r="AV52" s="551" t="e">
        <f t="shared" ca="1" si="4"/>
        <v>#NAME?</v>
      </c>
      <c r="AW52" s="669">
        <f t="shared" si="5"/>
        <v>0</v>
      </c>
      <c r="AX52" s="670">
        <f t="shared" si="6"/>
        <v>0</v>
      </c>
      <c r="AY52" s="671" t="str">
        <f t="shared" si="7"/>
        <v/>
      </c>
      <c r="AZ52" s="670" t="str">
        <f t="shared" si="8"/>
        <v/>
      </c>
      <c r="BA52" s="672" t="b">
        <f t="shared" si="9"/>
        <v>1</v>
      </c>
      <c r="BB52" s="671">
        <f t="shared" si="10"/>
        <v>0</v>
      </c>
      <c r="BC52" s="673" t="str">
        <f>IF(BB52=0,"",
IF(SUM($BB$24:BB52)=1,BD52,
IF($BA$84&gt;SUM($BB$24:BB52),_xlfn.CONCAT(", ",BD52),
IF($BB$84=SUM($BB$24:BB52),_xlfn.CONCAT(" y ",BD52)))))</f>
        <v/>
      </c>
      <c r="BD52" s="674">
        <v>29</v>
      </c>
    </row>
    <row r="53" spans="2:56" s="27" customFormat="1" ht="15" customHeight="1">
      <c r="B53" s="61"/>
      <c r="C53" s="55" t="s">
        <v>5050</v>
      </c>
      <c r="D53" s="817" t="str">
        <f>IF(CNGE_2026_M4_Secc1!D72="","",CNGE_2026_M4_Secc1!D72)</f>
        <v/>
      </c>
      <c r="E53" s="757"/>
      <c r="F53" s="757"/>
      <c r="G53" s="758"/>
      <c r="H53" s="740"/>
      <c r="I53" s="838"/>
      <c r="J53" s="740"/>
      <c r="K53" s="759"/>
      <c r="L53" s="838"/>
      <c r="M53" s="756" t="str">
        <f>IF(O53="","",VLOOKUP(O53,Presentación!$AL$3:$AN$574,2,FALSE))</f>
        <v/>
      </c>
      <c r="N53" s="758"/>
      <c r="O53" s="842"/>
      <c r="P53" s="759"/>
      <c r="Q53" s="838"/>
      <c r="R53" s="842"/>
      <c r="S53" s="759"/>
      <c r="T53" s="838"/>
      <c r="U53" s="740"/>
      <c r="V53" s="759"/>
      <c r="W53" s="838"/>
      <c r="X53" s="440" t="s">
        <v>6692</v>
      </c>
      <c r="Y53" s="740"/>
      <c r="Z53" s="759"/>
      <c r="AA53" s="838"/>
      <c r="AB53" s="740"/>
      <c r="AC53" s="759"/>
      <c r="AD53" s="838"/>
      <c r="AE53" s="740"/>
      <c r="AF53" s="759"/>
      <c r="AG53" s="838"/>
      <c r="AH53" s="740"/>
      <c r="AI53" s="759"/>
      <c r="AJ53" s="838"/>
      <c r="AK53" s="740"/>
      <c r="AL53" s="838"/>
      <c r="AO53" s="31">
        <f t="shared" si="0"/>
        <v>0</v>
      </c>
      <c r="AP53" s="31">
        <f t="shared" si="1"/>
        <v>0</v>
      </c>
      <c r="AQ53" s="549" t="e" cm="1">
        <f t="array" aca="1" ref="AQ53" ca="1">_xlfn.TEXTJOIN("",TRUE,IFERROR((MID(U53,ROW(INDIRECT("1:"&amp;LEN(U53))),1)*1),""))</f>
        <v>#NAME?</v>
      </c>
      <c r="AR53" s="549" t="e">
        <f t="shared" ca="1" si="2"/>
        <v>#NAME?</v>
      </c>
      <c r="AS53" s="550" t="e" cm="1">
        <f t="array" aca="1" ref="AS53" ca="1">_xlfn.TEXTJOIN("",TRUE,IFERROR((MID(Y53,ROW(INDIRECT("1:"&amp;LEN(Y53))),1)*1),""))</f>
        <v>#NAME?</v>
      </c>
      <c r="AT53" s="550" t="e">
        <f t="shared" ca="1" si="3"/>
        <v>#NAME?</v>
      </c>
      <c r="AU53" s="551" t="e" cm="1">
        <f t="array" aca="1" ref="AU53" ca="1">_xlfn.TEXTJOIN("",TRUE,IFERROR((MID(AH53,ROW(INDIRECT("1:"&amp;LEN(AH53))),1)*1),""))</f>
        <v>#NAME?</v>
      </c>
      <c r="AV53" s="551" t="e">
        <f t="shared" ca="1" si="4"/>
        <v>#NAME?</v>
      </c>
      <c r="AW53" s="669">
        <f t="shared" si="5"/>
        <v>0</v>
      </c>
      <c r="AX53" s="670">
        <f t="shared" si="6"/>
        <v>0</v>
      </c>
      <c r="AY53" s="671" t="str">
        <f t="shared" si="7"/>
        <v/>
      </c>
      <c r="AZ53" s="670" t="str">
        <f t="shared" si="8"/>
        <v/>
      </c>
      <c r="BA53" s="672" t="b">
        <f t="shared" si="9"/>
        <v>1</v>
      </c>
      <c r="BB53" s="671">
        <f t="shared" si="10"/>
        <v>0</v>
      </c>
      <c r="BC53" s="673" t="str">
        <f>IF(BB53=0,"",
IF(SUM($BB$24:BB53)=1,BD53,
IF($BA$84&gt;SUM($BB$24:BB53),_xlfn.CONCAT(", ",BD53),
IF($BB$84=SUM($BB$24:BB53),_xlfn.CONCAT(" y ",BD53)))))</f>
        <v/>
      </c>
      <c r="BD53" s="674">
        <v>30</v>
      </c>
    </row>
    <row r="54" spans="2:56" s="27" customFormat="1" ht="15" customHeight="1">
      <c r="B54" s="61"/>
      <c r="C54" s="55" t="s">
        <v>5051</v>
      </c>
      <c r="D54" s="817" t="str">
        <f>IF(CNGE_2026_M4_Secc1!D73="","",CNGE_2026_M4_Secc1!D73)</f>
        <v/>
      </c>
      <c r="E54" s="757"/>
      <c r="F54" s="757"/>
      <c r="G54" s="758"/>
      <c r="H54" s="740"/>
      <c r="I54" s="838"/>
      <c r="J54" s="740"/>
      <c r="K54" s="759"/>
      <c r="L54" s="838"/>
      <c r="M54" s="756" t="str">
        <f>IF(O54="","",VLOOKUP(O54,Presentación!$AL$3:$AN$574,2,FALSE))</f>
        <v/>
      </c>
      <c r="N54" s="758"/>
      <c r="O54" s="842"/>
      <c r="P54" s="759"/>
      <c r="Q54" s="838"/>
      <c r="R54" s="842"/>
      <c r="S54" s="759"/>
      <c r="T54" s="838"/>
      <c r="U54" s="740"/>
      <c r="V54" s="759"/>
      <c r="W54" s="838"/>
      <c r="X54" s="440" t="s">
        <v>6692</v>
      </c>
      <c r="Y54" s="740"/>
      <c r="Z54" s="759"/>
      <c r="AA54" s="838"/>
      <c r="AB54" s="740"/>
      <c r="AC54" s="759"/>
      <c r="AD54" s="838"/>
      <c r="AE54" s="740"/>
      <c r="AF54" s="759"/>
      <c r="AG54" s="838"/>
      <c r="AH54" s="740"/>
      <c r="AI54" s="759"/>
      <c r="AJ54" s="838"/>
      <c r="AK54" s="740"/>
      <c r="AL54" s="838"/>
      <c r="AO54" s="31">
        <f t="shared" si="0"/>
        <v>0</v>
      </c>
      <c r="AP54" s="31">
        <f t="shared" si="1"/>
        <v>0</v>
      </c>
      <c r="AQ54" s="549" t="e" cm="1">
        <f t="array" aca="1" ref="AQ54" ca="1">_xlfn.TEXTJOIN("",TRUE,IFERROR((MID(U54,ROW(INDIRECT("1:"&amp;LEN(U54))),1)*1),""))</f>
        <v>#NAME?</v>
      </c>
      <c r="AR54" s="549" t="e">
        <f t="shared" ca="1" si="2"/>
        <v>#NAME?</v>
      </c>
      <c r="AS54" s="550" t="e" cm="1">
        <f t="array" aca="1" ref="AS54" ca="1">_xlfn.TEXTJOIN("",TRUE,IFERROR((MID(Y54,ROW(INDIRECT("1:"&amp;LEN(Y54))),1)*1),""))</f>
        <v>#NAME?</v>
      </c>
      <c r="AT54" s="550" t="e">
        <f t="shared" ca="1" si="3"/>
        <v>#NAME?</v>
      </c>
      <c r="AU54" s="551" t="e" cm="1">
        <f t="array" aca="1" ref="AU54" ca="1">_xlfn.TEXTJOIN("",TRUE,IFERROR((MID(AH54,ROW(INDIRECT("1:"&amp;LEN(AH54))),1)*1),""))</f>
        <v>#NAME?</v>
      </c>
      <c r="AV54" s="551" t="e">
        <f t="shared" ca="1" si="4"/>
        <v>#NAME?</v>
      </c>
      <c r="AW54" s="669">
        <f t="shared" si="5"/>
        <v>0</v>
      </c>
      <c r="AX54" s="670">
        <f t="shared" si="6"/>
        <v>0</v>
      </c>
      <c r="AY54" s="671" t="str">
        <f t="shared" si="7"/>
        <v/>
      </c>
      <c r="AZ54" s="670" t="str">
        <f t="shared" si="8"/>
        <v/>
      </c>
      <c r="BA54" s="672" t="b">
        <f t="shared" si="9"/>
        <v>1</v>
      </c>
      <c r="BB54" s="671">
        <f t="shared" si="10"/>
        <v>0</v>
      </c>
      <c r="BC54" s="673" t="str">
        <f>IF(BB54=0,"",
IF(SUM($BB$24:BB54)=1,BD54,
IF($BA$84&gt;SUM($BB$24:BB54),_xlfn.CONCAT(", ",BD54),
IF($BB$84=SUM($BB$24:BB54),_xlfn.CONCAT(" y ",BD54)))))</f>
        <v/>
      </c>
      <c r="BD54" s="674">
        <v>31</v>
      </c>
    </row>
    <row r="55" spans="2:56" s="27" customFormat="1" ht="15" customHeight="1">
      <c r="B55" s="61"/>
      <c r="C55" s="55" t="s">
        <v>5052</v>
      </c>
      <c r="D55" s="817" t="str">
        <f>IF(CNGE_2026_M4_Secc1!D74="","",CNGE_2026_M4_Secc1!D74)</f>
        <v/>
      </c>
      <c r="E55" s="757"/>
      <c r="F55" s="757"/>
      <c r="G55" s="758"/>
      <c r="H55" s="740"/>
      <c r="I55" s="838"/>
      <c r="J55" s="740"/>
      <c r="K55" s="759"/>
      <c r="L55" s="838"/>
      <c r="M55" s="756" t="str">
        <f>IF(O55="","",VLOOKUP(O55,Presentación!$AL$3:$AN$574,2,FALSE))</f>
        <v/>
      </c>
      <c r="N55" s="758"/>
      <c r="O55" s="842"/>
      <c r="P55" s="759"/>
      <c r="Q55" s="838"/>
      <c r="R55" s="842"/>
      <c r="S55" s="759"/>
      <c r="T55" s="838"/>
      <c r="U55" s="740"/>
      <c r="V55" s="759"/>
      <c r="W55" s="838"/>
      <c r="X55" s="440" t="s">
        <v>6692</v>
      </c>
      <c r="Y55" s="740"/>
      <c r="Z55" s="759"/>
      <c r="AA55" s="838"/>
      <c r="AB55" s="740"/>
      <c r="AC55" s="759"/>
      <c r="AD55" s="838"/>
      <c r="AE55" s="740"/>
      <c r="AF55" s="759"/>
      <c r="AG55" s="838"/>
      <c r="AH55" s="740"/>
      <c r="AI55" s="759"/>
      <c r="AJ55" s="838"/>
      <c r="AK55" s="740"/>
      <c r="AL55" s="838"/>
      <c r="AO55" s="31">
        <f t="shared" si="0"/>
        <v>0</v>
      </c>
      <c r="AP55" s="31">
        <f t="shared" si="1"/>
        <v>0</v>
      </c>
      <c r="AQ55" s="549" t="e" cm="1">
        <f t="array" aca="1" ref="AQ55" ca="1">_xlfn.TEXTJOIN("",TRUE,IFERROR((MID(U55,ROW(INDIRECT("1:"&amp;LEN(U55))),1)*1),""))</f>
        <v>#NAME?</v>
      </c>
      <c r="AR55" s="549" t="e">
        <f t="shared" ca="1" si="2"/>
        <v>#NAME?</v>
      </c>
      <c r="AS55" s="550" t="e" cm="1">
        <f t="array" aca="1" ref="AS55" ca="1">_xlfn.TEXTJOIN("",TRUE,IFERROR((MID(Y55,ROW(INDIRECT("1:"&amp;LEN(Y55))),1)*1),""))</f>
        <v>#NAME?</v>
      </c>
      <c r="AT55" s="550" t="e">
        <f t="shared" ca="1" si="3"/>
        <v>#NAME?</v>
      </c>
      <c r="AU55" s="551" t="e" cm="1">
        <f t="array" aca="1" ref="AU55" ca="1">_xlfn.TEXTJOIN("",TRUE,IFERROR((MID(AH55,ROW(INDIRECT("1:"&amp;LEN(AH55))),1)*1),""))</f>
        <v>#NAME?</v>
      </c>
      <c r="AV55" s="551" t="e">
        <f t="shared" ca="1" si="4"/>
        <v>#NAME?</v>
      </c>
      <c r="AW55" s="669">
        <f t="shared" si="5"/>
        <v>0</v>
      </c>
      <c r="AX55" s="670">
        <f t="shared" si="6"/>
        <v>0</v>
      </c>
      <c r="AY55" s="671" t="str">
        <f t="shared" si="7"/>
        <v/>
      </c>
      <c r="AZ55" s="670" t="str">
        <f t="shared" si="8"/>
        <v/>
      </c>
      <c r="BA55" s="672" t="b">
        <f t="shared" si="9"/>
        <v>1</v>
      </c>
      <c r="BB55" s="671">
        <f t="shared" si="10"/>
        <v>0</v>
      </c>
      <c r="BC55" s="673" t="str">
        <f>IF(BB55=0,"",
IF(SUM($BB$24:BB55)=1,BD55,
IF($BA$84&gt;SUM($BB$24:BB55),_xlfn.CONCAT(", ",BD55),
IF($BB$84=SUM($BB$24:BB55),_xlfn.CONCAT(" y ",BD55)))))</f>
        <v/>
      </c>
      <c r="BD55" s="674">
        <v>32</v>
      </c>
    </row>
    <row r="56" spans="2:56" s="27" customFormat="1" ht="15" customHeight="1">
      <c r="B56" s="61"/>
      <c r="C56" s="55" t="s">
        <v>5053</v>
      </c>
      <c r="D56" s="817" t="str">
        <f>IF(CNGE_2026_M4_Secc1!D75="","",CNGE_2026_M4_Secc1!D75)</f>
        <v/>
      </c>
      <c r="E56" s="757"/>
      <c r="F56" s="757"/>
      <c r="G56" s="758"/>
      <c r="H56" s="740"/>
      <c r="I56" s="838"/>
      <c r="J56" s="740"/>
      <c r="K56" s="759"/>
      <c r="L56" s="838"/>
      <c r="M56" s="756" t="str">
        <f>IF(O56="","",VLOOKUP(O56,Presentación!$AL$3:$AN$574,2,FALSE))</f>
        <v/>
      </c>
      <c r="N56" s="758"/>
      <c r="O56" s="842"/>
      <c r="P56" s="759"/>
      <c r="Q56" s="838"/>
      <c r="R56" s="842"/>
      <c r="S56" s="759"/>
      <c r="T56" s="838"/>
      <c r="U56" s="740"/>
      <c r="V56" s="759"/>
      <c r="W56" s="838"/>
      <c r="X56" s="440" t="s">
        <v>6692</v>
      </c>
      <c r="Y56" s="740"/>
      <c r="Z56" s="759"/>
      <c r="AA56" s="838"/>
      <c r="AB56" s="740"/>
      <c r="AC56" s="759"/>
      <c r="AD56" s="838"/>
      <c r="AE56" s="740"/>
      <c r="AF56" s="759"/>
      <c r="AG56" s="838"/>
      <c r="AH56" s="740"/>
      <c r="AI56" s="759"/>
      <c r="AJ56" s="838"/>
      <c r="AK56" s="740"/>
      <c r="AL56" s="838"/>
      <c r="AO56" s="31">
        <f t="shared" si="0"/>
        <v>0</v>
      </c>
      <c r="AP56" s="31">
        <f t="shared" si="1"/>
        <v>0</v>
      </c>
      <c r="AQ56" s="549" t="e" cm="1">
        <f t="array" aca="1" ref="AQ56" ca="1">_xlfn.TEXTJOIN("",TRUE,IFERROR((MID(U56,ROW(INDIRECT("1:"&amp;LEN(U56))),1)*1),""))</f>
        <v>#NAME?</v>
      </c>
      <c r="AR56" s="549" t="e">
        <f t="shared" ca="1" si="2"/>
        <v>#NAME?</v>
      </c>
      <c r="AS56" s="550" t="e" cm="1">
        <f t="array" aca="1" ref="AS56" ca="1">_xlfn.TEXTJOIN("",TRUE,IFERROR((MID(Y56,ROW(INDIRECT("1:"&amp;LEN(Y56))),1)*1),""))</f>
        <v>#NAME?</v>
      </c>
      <c r="AT56" s="550" t="e">
        <f t="shared" ca="1" si="3"/>
        <v>#NAME?</v>
      </c>
      <c r="AU56" s="551" t="e" cm="1">
        <f t="array" aca="1" ref="AU56" ca="1">_xlfn.TEXTJOIN("",TRUE,IFERROR((MID(AH56,ROW(INDIRECT("1:"&amp;LEN(AH56))),1)*1),""))</f>
        <v>#NAME?</v>
      </c>
      <c r="AV56" s="551" t="e">
        <f t="shared" ca="1" si="4"/>
        <v>#NAME?</v>
      </c>
      <c r="AW56" s="669">
        <f t="shared" si="5"/>
        <v>0</v>
      </c>
      <c r="AX56" s="670">
        <f t="shared" si="6"/>
        <v>0</v>
      </c>
      <c r="AY56" s="671" t="str">
        <f t="shared" si="7"/>
        <v/>
      </c>
      <c r="AZ56" s="670" t="str">
        <f t="shared" si="8"/>
        <v/>
      </c>
      <c r="BA56" s="672" t="b">
        <f t="shared" si="9"/>
        <v>1</v>
      </c>
      <c r="BB56" s="671">
        <f t="shared" si="10"/>
        <v>0</v>
      </c>
      <c r="BC56" s="673" t="str">
        <f>IF(BB56=0,"",
IF(SUM($BB$24:BB56)=1,BD56,
IF($BA$84&gt;SUM($BB$24:BB56),_xlfn.CONCAT(", ",BD56),
IF($BB$84=SUM($BB$24:BB56),_xlfn.CONCAT(" y ",BD56)))))</f>
        <v/>
      </c>
      <c r="BD56" s="674">
        <v>33</v>
      </c>
    </row>
    <row r="57" spans="2:56" s="27" customFormat="1" ht="15" customHeight="1">
      <c r="B57" s="61"/>
      <c r="C57" s="55" t="s">
        <v>5054</v>
      </c>
      <c r="D57" s="817" t="str">
        <f>IF(CNGE_2026_M4_Secc1!D76="","",CNGE_2026_M4_Secc1!D76)</f>
        <v/>
      </c>
      <c r="E57" s="757"/>
      <c r="F57" s="757"/>
      <c r="G57" s="758"/>
      <c r="H57" s="740"/>
      <c r="I57" s="838"/>
      <c r="J57" s="740"/>
      <c r="K57" s="759"/>
      <c r="L57" s="838"/>
      <c r="M57" s="756" t="str">
        <f>IF(O57="","",VLOOKUP(O57,Presentación!$AL$3:$AN$574,2,FALSE))</f>
        <v/>
      </c>
      <c r="N57" s="758"/>
      <c r="O57" s="842"/>
      <c r="P57" s="759"/>
      <c r="Q57" s="838"/>
      <c r="R57" s="842"/>
      <c r="S57" s="759"/>
      <c r="T57" s="838"/>
      <c r="U57" s="740"/>
      <c r="V57" s="759"/>
      <c r="W57" s="838"/>
      <c r="X57" s="440" t="s">
        <v>6692</v>
      </c>
      <c r="Y57" s="740"/>
      <c r="Z57" s="759"/>
      <c r="AA57" s="838"/>
      <c r="AB57" s="740"/>
      <c r="AC57" s="759"/>
      <c r="AD57" s="838"/>
      <c r="AE57" s="740"/>
      <c r="AF57" s="759"/>
      <c r="AG57" s="838"/>
      <c r="AH57" s="740"/>
      <c r="AI57" s="759"/>
      <c r="AJ57" s="838"/>
      <c r="AK57" s="740"/>
      <c r="AL57" s="838"/>
      <c r="AO57" s="31">
        <f t="shared" si="0"/>
        <v>0</v>
      </c>
      <c r="AP57" s="31">
        <f t="shared" si="1"/>
        <v>0</v>
      </c>
      <c r="AQ57" s="549" t="e" cm="1">
        <f t="array" aca="1" ref="AQ57" ca="1">_xlfn.TEXTJOIN("",TRUE,IFERROR((MID(U57,ROW(INDIRECT("1:"&amp;LEN(U57))),1)*1),""))</f>
        <v>#NAME?</v>
      </c>
      <c r="AR57" s="549" t="e">
        <f t="shared" ca="1" si="2"/>
        <v>#NAME?</v>
      </c>
      <c r="AS57" s="550" t="e" cm="1">
        <f t="array" aca="1" ref="AS57" ca="1">_xlfn.TEXTJOIN("",TRUE,IFERROR((MID(Y57,ROW(INDIRECT("1:"&amp;LEN(Y57))),1)*1),""))</f>
        <v>#NAME?</v>
      </c>
      <c r="AT57" s="550" t="e">
        <f t="shared" ca="1" si="3"/>
        <v>#NAME?</v>
      </c>
      <c r="AU57" s="551" t="e" cm="1">
        <f t="array" aca="1" ref="AU57" ca="1">_xlfn.TEXTJOIN("",TRUE,IFERROR((MID(AH57,ROW(INDIRECT("1:"&amp;LEN(AH57))),1)*1),""))</f>
        <v>#NAME?</v>
      </c>
      <c r="AV57" s="551" t="e">
        <f t="shared" ca="1" si="4"/>
        <v>#NAME?</v>
      </c>
      <c r="AW57" s="669">
        <f t="shared" si="5"/>
        <v>0</v>
      </c>
      <c r="AX57" s="670">
        <f t="shared" si="6"/>
        <v>0</v>
      </c>
      <c r="AY57" s="671" t="str">
        <f t="shared" si="7"/>
        <v/>
      </c>
      <c r="AZ57" s="670" t="str">
        <f t="shared" si="8"/>
        <v/>
      </c>
      <c r="BA57" s="672" t="b">
        <f t="shared" si="9"/>
        <v>1</v>
      </c>
      <c r="BB57" s="671">
        <f t="shared" si="10"/>
        <v>0</v>
      </c>
      <c r="BC57" s="673" t="str">
        <f>IF(BB57=0,"",
IF(SUM($BB$24:BB57)=1,BD57,
IF($BA$84&gt;SUM($BB$24:BB57),_xlfn.CONCAT(", ",BD57),
IF($BB$84=SUM($BB$24:BB57),_xlfn.CONCAT(" y ",BD57)))))</f>
        <v/>
      </c>
      <c r="BD57" s="674">
        <v>34</v>
      </c>
    </row>
    <row r="58" spans="2:56" s="27" customFormat="1" ht="15" customHeight="1">
      <c r="B58" s="61"/>
      <c r="C58" s="55" t="s">
        <v>5055</v>
      </c>
      <c r="D58" s="817" t="str">
        <f>IF(CNGE_2026_M4_Secc1!D77="","",CNGE_2026_M4_Secc1!D77)</f>
        <v/>
      </c>
      <c r="E58" s="757"/>
      <c r="F58" s="757"/>
      <c r="G58" s="758"/>
      <c r="H58" s="740"/>
      <c r="I58" s="838"/>
      <c r="J58" s="740"/>
      <c r="K58" s="759"/>
      <c r="L58" s="838"/>
      <c r="M58" s="756" t="str">
        <f>IF(O58="","",VLOOKUP(O58,Presentación!$AL$3:$AN$574,2,FALSE))</f>
        <v/>
      </c>
      <c r="N58" s="758"/>
      <c r="O58" s="842"/>
      <c r="P58" s="759"/>
      <c r="Q58" s="838"/>
      <c r="R58" s="842"/>
      <c r="S58" s="759"/>
      <c r="T58" s="838"/>
      <c r="U58" s="740"/>
      <c r="V58" s="759"/>
      <c r="W58" s="838"/>
      <c r="X58" s="440" t="s">
        <v>6692</v>
      </c>
      <c r="Y58" s="740"/>
      <c r="Z58" s="759"/>
      <c r="AA58" s="838"/>
      <c r="AB58" s="740"/>
      <c r="AC58" s="759"/>
      <c r="AD58" s="838"/>
      <c r="AE58" s="740"/>
      <c r="AF58" s="759"/>
      <c r="AG58" s="838"/>
      <c r="AH58" s="740"/>
      <c r="AI58" s="759"/>
      <c r="AJ58" s="838"/>
      <c r="AK58" s="740"/>
      <c r="AL58" s="838"/>
      <c r="AO58" s="31">
        <f t="shared" si="0"/>
        <v>0</v>
      </c>
      <c r="AP58" s="31">
        <f t="shared" si="1"/>
        <v>0</v>
      </c>
      <c r="AQ58" s="549" t="e" cm="1">
        <f t="array" aca="1" ref="AQ58" ca="1">_xlfn.TEXTJOIN("",TRUE,IFERROR((MID(U58,ROW(INDIRECT("1:"&amp;LEN(U58))),1)*1),""))</f>
        <v>#NAME?</v>
      </c>
      <c r="AR58" s="549" t="e">
        <f t="shared" ca="1" si="2"/>
        <v>#NAME?</v>
      </c>
      <c r="AS58" s="550" t="e" cm="1">
        <f t="array" aca="1" ref="AS58" ca="1">_xlfn.TEXTJOIN("",TRUE,IFERROR((MID(Y58,ROW(INDIRECT("1:"&amp;LEN(Y58))),1)*1),""))</f>
        <v>#NAME?</v>
      </c>
      <c r="AT58" s="550" t="e">
        <f t="shared" ca="1" si="3"/>
        <v>#NAME?</v>
      </c>
      <c r="AU58" s="551" t="e" cm="1">
        <f t="array" aca="1" ref="AU58" ca="1">_xlfn.TEXTJOIN("",TRUE,IFERROR((MID(AH58,ROW(INDIRECT("1:"&amp;LEN(AH58))),1)*1),""))</f>
        <v>#NAME?</v>
      </c>
      <c r="AV58" s="551" t="e">
        <f t="shared" ca="1" si="4"/>
        <v>#NAME?</v>
      </c>
      <c r="AW58" s="669">
        <f t="shared" si="5"/>
        <v>0</v>
      </c>
      <c r="AX58" s="670">
        <f t="shared" si="6"/>
        <v>0</v>
      </c>
      <c r="AY58" s="671" t="str">
        <f t="shared" si="7"/>
        <v/>
      </c>
      <c r="AZ58" s="670" t="str">
        <f t="shared" si="8"/>
        <v/>
      </c>
      <c r="BA58" s="672" t="b">
        <f t="shared" si="9"/>
        <v>1</v>
      </c>
      <c r="BB58" s="671">
        <f t="shared" si="10"/>
        <v>0</v>
      </c>
      <c r="BC58" s="673" t="str">
        <f>IF(BB58=0,"",
IF(SUM($BB$24:BB58)=1,BD58,
IF($BA$84&gt;SUM($BB$24:BB58),_xlfn.CONCAT(", ",BD58),
IF($BB$84=SUM($BB$24:BB58),_xlfn.CONCAT(" y ",BD58)))))</f>
        <v/>
      </c>
      <c r="BD58" s="674">
        <v>35</v>
      </c>
    </row>
    <row r="59" spans="2:56" s="27" customFormat="1" ht="15" customHeight="1">
      <c r="B59" s="61"/>
      <c r="C59" s="55" t="s">
        <v>5152</v>
      </c>
      <c r="D59" s="817" t="str">
        <f>IF(CNGE_2026_M4_Secc1!D78="","",CNGE_2026_M4_Secc1!D78)</f>
        <v/>
      </c>
      <c r="E59" s="757"/>
      <c r="F59" s="757"/>
      <c r="G59" s="758"/>
      <c r="H59" s="740"/>
      <c r="I59" s="838"/>
      <c r="J59" s="740"/>
      <c r="K59" s="759"/>
      <c r="L59" s="838"/>
      <c r="M59" s="756" t="str">
        <f>IF(O59="","",VLOOKUP(O59,Presentación!$AL$3:$AN$574,2,FALSE))</f>
        <v/>
      </c>
      <c r="N59" s="758"/>
      <c r="O59" s="842"/>
      <c r="P59" s="759"/>
      <c r="Q59" s="838"/>
      <c r="R59" s="842"/>
      <c r="S59" s="759"/>
      <c r="T59" s="838"/>
      <c r="U59" s="740"/>
      <c r="V59" s="759"/>
      <c r="W59" s="838"/>
      <c r="X59" s="440" t="s">
        <v>6692</v>
      </c>
      <c r="Y59" s="740"/>
      <c r="Z59" s="759"/>
      <c r="AA59" s="838"/>
      <c r="AB59" s="740"/>
      <c r="AC59" s="759"/>
      <c r="AD59" s="838"/>
      <c r="AE59" s="740"/>
      <c r="AF59" s="759"/>
      <c r="AG59" s="838"/>
      <c r="AH59" s="740"/>
      <c r="AI59" s="759"/>
      <c r="AJ59" s="838"/>
      <c r="AK59" s="740"/>
      <c r="AL59" s="838"/>
      <c r="AO59" s="31">
        <f t="shared" si="0"/>
        <v>0</v>
      </c>
      <c r="AP59" s="31">
        <f t="shared" si="1"/>
        <v>0</v>
      </c>
      <c r="AQ59" s="549" t="e" cm="1">
        <f t="array" aca="1" ref="AQ59" ca="1">_xlfn.TEXTJOIN("",TRUE,IFERROR((MID(U59,ROW(INDIRECT("1:"&amp;LEN(U59))),1)*1),""))</f>
        <v>#NAME?</v>
      </c>
      <c r="AR59" s="549" t="e">
        <f t="shared" ca="1" si="2"/>
        <v>#NAME?</v>
      </c>
      <c r="AS59" s="550" t="e" cm="1">
        <f t="array" aca="1" ref="AS59" ca="1">_xlfn.TEXTJOIN("",TRUE,IFERROR((MID(Y59,ROW(INDIRECT("1:"&amp;LEN(Y59))),1)*1),""))</f>
        <v>#NAME?</v>
      </c>
      <c r="AT59" s="550" t="e">
        <f t="shared" ca="1" si="3"/>
        <v>#NAME?</v>
      </c>
      <c r="AU59" s="551" t="e" cm="1">
        <f t="array" aca="1" ref="AU59" ca="1">_xlfn.TEXTJOIN("",TRUE,IFERROR((MID(AH59,ROW(INDIRECT("1:"&amp;LEN(AH59))),1)*1),""))</f>
        <v>#NAME?</v>
      </c>
      <c r="AV59" s="551" t="e">
        <f t="shared" ca="1" si="4"/>
        <v>#NAME?</v>
      </c>
      <c r="AW59" s="669">
        <f t="shared" si="5"/>
        <v>0</v>
      </c>
      <c r="AX59" s="670">
        <f t="shared" si="6"/>
        <v>0</v>
      </c>
      <c r="AY59" s="671" t="str">
        <f t="shared" si="7"/>
        <v/>
      </c>
      <c r="AZ59" s="670" t="str">
        <f t="shared" si="8"/>
        <v/>
      </c>
      <c r="BA59" s="672" t="b">
        <f t="shared" si="9"/>
        <v>1</v>
      </c>
      <c r="BB59" s="671">
        <f t="shared" si="10"/>
        <v>0</v>
      </c>
      <c r="BC59" s="673" t="str">
        <f>IF(BB59=0,"",
IF(SUM($BB$24:BB59)=1,BD59,
IF($BA$84&gt;SUM($BB$24:BB59),_xlfn.CONCAT(", ",BD59),
IF($BB$84=SUM($BB$24:BB59),_xlfn.CONCAT(" y ",BD59)))))</f>
        <v/>
      </c>
      <c r="BD59" s="674">
        <v>36</v>
      </c>
    </row>
    <row r="60" spans="2:56" s="27" customFormat="1" ht="15" customHeight="1">
      <c r="B60" s="61"/>
      <c r="C60" s="55" t="s">
        <v>5154</v>
      </c>
      <c r="D60" s="817" t="str">
        <f>IF(CNGE_2026_M4_Secc1!D79="","",CNGE_2026_M4_Secc1!D79)</f>
        <v/>
      </c>
      <c r="E60" s="757"/>
      <c r="F60" s="757"/>
      <c r="G60" s="758"/>
      <c r="H60" s="740"/>
      <c r="I60" s="838"/>
      <c r="J60" s="740"/>
      <c r="K60" s="759"/>
      <c r="L60" s="838"/>
      <c r="M60" s="756" t="str">
        <f>IF(O60="","",VLOOKUP(O60,Presentación!$AL$3:$AN$574,2,FALSE))</f>
        <v/>
      </c>
      <c r="N60" s="758"/>
      <c r="O60" s="842"/>
      <c r="P60" s="759"/>
      <c r="Q60" s="838"/>
      <c r="R60" s="842"/>
      <c r="S60" s="759"/>
      <c r="T60" s="838"/>
      <c r="U60" s="740"/>
      <c r="V60" s="759"/>
      <c r="W60" s="838"/>
      <c r="X60" s="440" t="s">
        <v>6692</v>
      </c>
      <c r="Y60" s="740"/>
      <c r="Z60" s="759"/>
      <c r="AA60" s="838"/>
      <c r="AB60" s="740"/>
      <c r="AC60" s="759"/>
      <c r="AD60" s="838"/>
      <c r="AE60" s="740"/>
      <c r="AF60" s="759"/>
      <c r="AG60" s="838"/>
      <c r="AH60" s="740"/>
      <c r="AI60" s="759"/>
      <c r="AJ60" s="838"/>
      <c r="AK60" s="740"/>
      <c r="AL60" s="838"/>
      <c r="AO60" s="31">
        <f t="shared" si="0"/>
        <v>0</v>
      </c>
      <c r="AP60" s="31">
        <f t="shared" si="1"/>
        <v>0</v>
      </c>
      <c r="AQ60" s="549" t="e" cm="1">
        <f t="array" aca="1" ref="AQ60" ca="1">_xlfn.TEXTJOIN("",TRUE,IFERROR((MID(U60,ROW(INDIRECT("1:"&amp;LEN(U60))),1)*1),""))</f>
        <v>#NAME?</v>
      </c>
      <c r="AR60" s="549" t="e">
        <f t="shared" ca="1" si="2"/>
        <v>#NAME?</v>
      </c>
      <c r="AS60" s="550" t="e" cm="1">
        <f t="array" aca="1" ref="AS60" ca="1">_xlfn.TEXTJOIN("",TRUE,IFERROR((MID(Y60,ROW(INDIRECT("1:"&amp;LEN(Y60))),1)*1),""))</f>
        <v>#NAME?</v>
      </c>
      <c r="AT60" s="550" t="e">
        <f t="shared" ca="1" si="3"/>
        <v>#NAME?</v>
      </c>
      <c r="AU60" s="551" t="e" cm="1">
        <f t="array" aca="1" ref="AU60" ca="1">_xlfn.TEXTJOIN("",TRUE,IFERROR((MID(AH60,ROW(INDIRECT("1:"&amp;LEN(AH60))),1)*1),""))</f>
        <v>#NAME?</v>
      </c>
      <c r="AV60" s="551" t="e">
        <f t="shared" ca="1" si="4"/>
        <v>#NAME?</v>
      </c>
      <c r="AW60" s="669">
        <f t="shared" si="5"/>
        <v>0</v>
      </c>
      <c r="AX60" s="670">
        <f t="shared" si="6"/>
        <v>0</v>
      </c>
      <c r="AY60" s="671" t="str">
        <f t="shared" si="7"/>
        <v/>
      </c>
      <c r="AZ60" s="670" t="str">
        <f t="shared" si="8"/>
        <v/>
      </c>
      <c r="BA60" s="672" t="b">
        <f t="shared" si="9"/>
        <v>1</v>
      </c>
      <c r="BB60" s="671">
        <f t="shared" si="10"/>
        <v>0</v>
      </c>
      <c r="BC60" s="673" t="str">
        <f>IF(BB60=0,"",
IF(SUM($BB$24:BB60)=1,BD60,
IF($BA$84&gt;SUM($BB$24:BB60),_xlfn.CONCAT(", ",BD60),
IF($BB$84=SUM($BB$24:BB60),_xlfn.CONCAT(" y ",BD60)))))</f>
        <v/>
      </c>
      <c r="BD60" s="674">
        <v>37</v>
      </c>
    </row>
    <row r="61" spans="2:56" s="27" customFormat="1" ht="15" customHeight="1">
      <c r="B61" s="61"/>
      <c r="C61" s="55" t="s">
        <v>5156</v>
      </c>
      <c r="D61" s="817" t="str">
        <f>IF(CNGE_2026_M4_Secc1!D80="","",CNGE_2026_M4_Secc1!D80)</f>
        <v/>
      </c>
      <c r="E61" s="757"/>
      <c r="F61" s="757"/>
      <c r="G61" s="758"/>
      <c r="H61" s="740"/>
      <c r="I61" s="838"/>
      <c r="J61" s="740"/>
      <c r="K61" s="759"/>
      <c r="L61" s="838"/>
      <c r="M61" s="756" t="str">
        <f>IF(O61="","",VLOOKUP(O61,Presentación!$AL$3:$AN$574,2,FALSE))</f>
        <v/>
      </c>
      <c r="N61" s="758"/>
      <c r="O61" s="842"/>
      <c r="P61" s="759"/>
      <c r="Q61" s="838"/>
      <c r="R61" s="842"/>
      <c r="S61" s="759"/>
      <c r="T61" s="838"/>
      <c r="U61" s="740"/>
      <c r="V61" s="759"/>
      <c r="W61" s="838"/>
      <c r="X61" s="440" t="s">
        <v>6692</v>
      </c>
      <c r="Y61" s="740"/>
      <c r="Z61" s="759"/>
      <c r="AA61" s="838"/>
      <c r="AB61" s="740"/>
      <c r="AC61" s="759"/>
      <c r="AD61" s="838"/>
      <c r="AE61" s="740"/>
      <c r="AF61" s="759"/>
      <c r="AG61" s="838"/>
      <c r="AH61" s="740"/>
      <c r="AI61" s="759"/>
      <c r="AJ61" s="838"/>
      <c r="AK61" s="740"/>
      <c r="AL61" s="838"/>
      <c r="AO61" s="31">
        <f t="shared" si="0"/>
        <v>0</v>
      </c>
      <c r="AP61" s="31">
        <f t="shared" si="1"/>
        <v>0</v>
      </c>
      <c r="AQ61" s="549" t="e" cm="1">
        <f t="array" aca="1" ref="AQ61" ca="1">_xlfn.TEXTJOIN("",TRUE,IFERROR((MID(U61,ROW(INDIRECT("1:"&amp;LEN(U61))),1)*1),""))</f>
        <v>#NAME?</v>
      </c>
      <c r="AR61" s="549" t="e">
        <f t="shared" ca="1" si="2"/>
        <v>#NAME?</v>
      </c>
      <c r="AS61" s="550" t="e" cm="1">
        <f t="array" aca="1" ref="AS61" ca="1">_xlfn.TEXTJOIN("",TRUE,IFERROR((MID(Y61,ROW(INDIRECT("1:"&amp;LEN(Y61))),1)*1),""))</f>
        <v>#NAME?</v>
      </c>
      <c r="AT61" s="550" t="e">
        <f t="shared" ca="1" si="3"/>
        <v>#NAME?</v>
      </c>
      <c r="AU61" s="551" t="e" cm="1">
        <f t="array" aca="1" ref="AU61" ca="1">_xlfn.TEXTJOIN("",TRUE,IFERROR((MID(AH61,ROW(INDIRECT("1:"&amp;LEN(AH61))),1)*1),""))</f>
        <v>#NAME?</v>
      </c>
      <c r="AV61" s="551" t="e">
        <f t="shared" ca="1" si="4"/>
        <v>#NAME?</v>
      </c>
      <c r="AW61" s="669">
        <f t="shared" si="5"/>
        <v>0</v>
      </c>
      <c r="AX61" s="670">
        <f t="shared" si="6"/>
        <v>0</v>
      </c>
      <c r="AY61" s="671" t="str">
        <f t="shared" si="7"/>
        <v/>
      </c>
      <c r="AZ61" s="670" t="str">
        <f t="shared" si="8"/>
        <v/>
      </c>
      <c r="BA61" s="672" t="b">
        <f t="shared" si="9"/>
        <v>1</v>
      </c>
      <c r="BB61" s="671">
        <f t="shared" si="10"/>
        <v>0</v>
      </c>
      <c r="BC61" s="673" t="str">
        <f>IF(BB61=0,"",
IF(SUM($BB$24:BB61)=1,BD61,
IF($BA$84&gt;SUM($BB$24:BB61),_xlfn.CONCAT(", ",BD61),
IF($BB$84=SUM($BB$24:BB61),_xlfn.CONCAT(" y ",BD61)))))</f>
        <v/>
      </c>
      <c r="BD61" s="674">
        <v>38</v>
      </c>
    </row>
    <row r="62" spans="2:56" s="27" customFormat="1" ht="15" customHeight="1">
      <c r="B62" s="61"/>
      <c r="C62" s="55" t="s">
        <v>5158</v>
      </c>
      <c r="D62" s="817" t="str">
        <f>IF(CNGE_2026_M4_Secc1!D81="","",CNGE_2026_M4_Secc1!D81)</f>
        <v/>
      </c>
      <c r="E62" s="757"/>
      <c r="F62" s="757"/>
      <c r="G62" s="758"/>
      <c r="H62" s="740"/>
      <c r="I62" s="838"/>
      <c r="J62" s="740"/>
      <c r="K62" s="759"/>
      <c r="L62" s="838"/>
      <c r="M62" s="756" t="str">
        <f>IF(O62="","",VLOOKUP(O62,Presentación!$AL$3:$AN$574,2,FALSE))</f>
        <v/>
      </c>
      <c r="N62" s="758"/>
      <c r="O62" s="842"/>
      <c r="P62" s="759"/>
      <c r="Q62" s="838"/>
      <c r="R62" s="842"/>
      <c r="S62" s="759"/>
      <c r="T62" s="838"/>
      <c r="U62" s="740"/>
      <c r="V62" s="759"/>
      <c r="W62" s="838"/>
      <c r="X62" s="440" t="s">
        <v>6692</v>
      </c>
      <c r="Y62" s="740"/>
      <c r="Z62" s="759"/>
      <c r="AA62" s="838"/>
      <c r="AB62" s="740"/>
      <c r="AC62" s="759"/>
      <c r="AD62" s="838"/>
      <c r="AE62" s="740"/>
      <c r="AF62" s="759"/>
      <c r="AG62" s="838"/>
      <c r="AH62" s="740"/>
      <c r="AI62" s="759"/>
      <c r="AJ62" s="838"/>
      <c r="AK62" s="740"/>
      <c r="AL62" s="838"/>
      <c r="AO62" s="31">
        <f t="shared" si="0"/>
        <v>0</v>
      </c>
      <c r="AP62" s="31">
        <f t="shared" si="1"/>
        <v>0</v>
      </c>
      <c r="AQ62" s="549" t="e" cm="1">
        <f t="array" aca="1" ref="AQ62" ca="1">_xlfn.TEXTJOIN("",TRUE,IFERROR((MID(U62,ROW(INDIRECT("1:"&amp;LEN(U62))),1)*1),""))</f>
        <v>#NAME?</v>
      </c>
      <c r="AR62" s="549" t="e">
        <f t="shared" ca="1" si="2"/>
        <v>#NAME?</v>
      </c>
      <c r="AS62" s="550" t="e" cm="1">
        <f t="array" aca="1" ref="AS62" ca="1">_xlfn.TEXTJOIN("",TRUE,IFERROR((MID(Y62,ROW(INDIRECT("1:"&amp;LEN(Y62))),1)*1),""))</f>
        <v>#NAME?</v>
      </c>
      <c r="AT62" s="550" t="e">
        <f t="shared" ca="1" si="3"/>
        <v>#NAME?</v>
      </c>
      <c r="AU62" s="551" t="e" cm="1">
        <f t="array" aca="1" ref="AU62" ca="1">_xlfn.TEXTJOIN("",TRUE,IFERROR((MID(AH62,ROW(INDIRECT("1:"&amp;LEN(AH62))),1)*1),""))</f>
        <v>#NAME?</v>
      </c>
      <c r="AV62" s="551" t="e">
        <f t="shared" ca="1" si="4"/>
        <v>#NAME?</v>
      </c>
      <c r="AW62" s="669">
        <f t="shared" si="5"/>
        <v>0</v>
      </c>
      <c r="AX62" s="670">
        <f t="shared" si="6"/>
        <v>0</v>
      </c>
      <c r="AY62" s="671" t="str">
        <f t="shared" si="7"/>
        <v/>
      </c>
      <c r="AZ62" s="670" t="str">
        <f t="shared" si="8"/>
        <v/>
      </c>
      <c r="BA62" s="672" t="b">
        <f t="shared" si="9"/>
        <v>1</v>
      </c>
      <c r="BB62" s="671">
        <f t="shared" si="10"/>
        <v>0</v>
      </c>
      <c r="BC62" s="673" t="str">
        <f>IF(BB62=0,"",
IF(SUM($BB$24:BB62)=1,BD62,
IF($BA$84&gt;SUM($BB$24:BB62),_xlfn.CONCAT(", ",BD62),
IF($BB$84=SUM($BB$24:BB62),_xlfn.CONCAT(" y ",BD62)))))</f>
        <v/>
      </c>
      <c r="BD62" s="674">
        <v>39</v>
      </c>
    </row>
    <row r="63" spans="2:56" s="27" customFormat="1" ht="15" customHeight="1">
      <c r="B63" s="61"/>
      <c r="C63" s="55" t="s">
        <v>5160</v>
      </c>
      <c r="D63" s="817" t="str">
        <f>IF(CNGE_2026_M4_Secc1!D82="","",CNGE_2026_M4_Secc1!D82)</f>
        <v/>
      </c>
      <c r="E63" s="757"/>
      <c r="F63" s="757"/>
      <c r="G63" s="758"/>
      <c r="H63" s="740"/>
      <c r="I63" s="838"/>
      <c r="J63" s="740"/>
      <c r="K63" s="759"/>
      <c r="L63" s="838"/>
      <c r="M63" s="756" t="str">
        <f>IF(O63="","",VLOOKUP(O63,Presentación!$AL$3:$AN$574,2,FALSE))</f>
        <v/>
      </c>
      <c r="N63" s="758"/>
      <c r="O63" s="842"/>
      <c r="P63" s="759"/>
      <c r="Q63" s="838"/>
      <c r="R63" s="842"/>
      <c r="S63" s="759"/>
      <c r="T63" s="838"/>
      <c r="U63" s="740"/>
      <c r="V63" s="759"/>
      <c r="W63" s="838"/>
      <c r="X63" s="440" t="s">
        <v>6692</v>
      </c>
      <c r="Y63" s="740"/>
      <c r="Z63" s="759"/>
      <c r="AA63" s="838"/>
      <c r="AB63" s="740"/>
      <c r="AC63" s="759"/>
      <c r="AD63" s="838"/>
      <c r="AE63" s="740"/>
      <c r="AF63" s="759"/>
      <c r="AG63" s="838"/>
      <c r="AH63" s="740"/>
      <c r="AI63" s="759"/>
      <c r="AJ63" s="838"/>
      <c r="AK63" s="740"/>
      <c r="AL63" s="838"/>
      <c r="AO63" s="31">
        <f t="shared" si="0"/>
        <v>0</v>
      </c>
      <c r="AP63" s="31">
        <f t="shared" si="1"/>
        <v>0</v>
      </c>
      <c r="AQ63" s="549" t="e" cm="1">
        <f t="array" aca="1" ref="AQ63" ca="1">_xlfn.TEXTJOIN("",TRUE,IFERROR((MID(U63,ROW(INDIRECT("1:"&amp;LEN(U63))),1)*1),""))</f>
        <v>#NAME?</v>
      </c>
      <c r="AR63" s="549" t="e">
        <f t="shared" ca="1" si="2"/>
        <v>#NAME?</v>
      </c>
      <c r="AS63" s="550" t="e" cm="1">
        <f t="array" aca="1" ref="AS63" ca="1">_xlfn.TEXTJOIN("",TRUE,IFERROR((MID(Y63,ROW(INDIRECT("1:"&amp;LEN(Y63))),1)*1),""))</f>
        <v>#NAME?</v>
      </c>
      <c r="AT63" s="550" t="e">
        <f t="shared" ca="1" si="3"/>
        <v>#NAME?</v>
      </c>
      <c r="AU63" s="551" t="e" cm="1">
        <f t="array" aca="1" ref="AU63" ca="1">_xlfn.TEXTJOIN("",TRUE,IFERROR((MID(AH63,ROW(INDIRECT("1:"&amp;LEN(AH63))),1)*1),""))</f>
        <v>#NAME?</v>
      </c>
      <c r="AV63" s="551" t="e">
        <f t="shared" ca="1" si="4"/>
        <v>#NAME?</v>
      </c>
      <c r="AW63" s="669">
        <f t="shared" si="5"/>
        <v>0</v>
      </c>
      <c r="AX63" s="670">
        <f t="shared" si="6"/>
        <v>0</v>
      </c>
      <c r="AY63" s="671" t="str">
        <f t="shared" si="7"/>
        <v/>
      </c>
      <c r="AZ63" s="670" t="str">
        <f t="shared" si="8"/>
        <v/>
      </c>
      <c r="BA63" s="672" t="b">
        <f t="shared" si="9"/>
        <v>1</v>
      </c>
      <c r="BB63" s="671">
        <f t="shared" si="10"/>
        <v>0</v>
      </c>
      <c r="BC63" s="673" t="str">
        <f>IF(BB63=0,"",
IF(SUM($BB$24:BB63)=1,BD63,
IF($BA$84&gt;SUM($BB$24:BB63),_xlfn.CONCAT(", ",BD63),
IF($BB$84=SUM($BB$24:BB63),_xlfn.CONCAT(" y ",BD63)))))</f>
        <v/>
      </c>
      <c r="BD63" s="674">
        <v>40</v>
      </c>
    </row>
    <row r="64" spans="2:56" s="27" customFormat="1" ht="15" customHeight="1">
      <c r="B64" s="61"/>
      <c r="C64" s="55" t="s">
        <v>5162</v>
      </c>
      <c r="D64" s="817" t="str">
        <f>IF(CNGE_2026_M4_Secc1!D83="","",CNGE_2026_M4_Secc1!D83)</f>
        <v/>
      </c>
      <c r="E64" s="757"/>
      <c r="F64" s="757"/>
      <c r="G64" s="758"/>
      <c r="H64" s="740"/>
      <c r="I64" s="838"/>
      <c r="J64" s="740"/>
      <c r="K64" s="759"/>
      <c r="L64" s="838"/>
      <c r="M64" s="756" t="str">
        <f>IF(O64="","",VLOOKUP(O64,Presentación!$AL$3:$AN$574,2,FALSE))</f>
        <v/>
      </c>
      <c r="N64" s="758"/>
      <c r="O64" s="842"/>
      <c r="P64" s="759"/>
      <c r="Q64" s="838"/>
      <c r="R64" s="842"/>
      <c r="S64" s="759"/>
      <c r="T64" s="838"/>
      <c r="U64" s="740"/>
      <c r="V64" s="759"/>
      <c r="W64" s="838"/>
      <c r="X64" s="440" t="s">
        <v>6692</v>
      </c>
      <c r="Y64" s="740"/>
      <c r="Z64" s="759"/>
      <c r="AA64" s="838"/>
      <c r="AB64" s="740"/>
      <c r="AC64" s="759"/>
      <c r="AD64" s="838"/>
      <c r="AE64" s="740"/>
      <c r="AF64" s="759"/>
      <c r="AG64" s="838"/>
      <c r="AH64" s="740"/>
      <c r="AI64" s="759"/>
      <c r="AJ64" s="838"/>
      <c r="AK64" s="740"/>
      <c r="AL64" s="838"/>
      <c r="AO64" s="31">
        <f t="shared" si="0"/>
        <v>0</v>
      </c>
      <c r="AP64" s="31">
        <f t="shared" si="1"/>
        <v>0</v>
      </c>
      <c r="AQ64" s="549" t="e" cm="1">
        <f t="array" aca="1" ref="AQ64" ca="1">_xlfn.TEXTJOIN("",TRUE,IFERROR((MID(U64,ROW(INDIRECT("1:"&amp;LEN(U64))),1)*1),""))</f>
        <v>#NAME?</v>
      </c>
      <c r="AR64" s="549" t="e">
        <f t="shared" ca="1" si="2"/>
        <v>#NAME?</v>
      </c>
      <c r="AS64" s="550" t="e" cm="1">
        <f t="array" aca="1" ref="AS64" ca="1">_xlfn.TEXTJOIN("",TRUE,IFERROR((MID(Y64,ROW(INDIRECT("1:"&amp;LEN(Y64))),1)*1),""))</f>
        <v>#NAME?</v>
      </c>
      <c r="AT64" s="550" t="e">
        <f t="shared" ca="1" si="3"/>
        <v>#NAME?</v>
      </c>
      <c r="AU64" s="551" t="e" cm="1">
        <f t="array" aca="1" ref="AU64" ca="1">_xlfn.TEXTJOIN("",TRUE,IFERROR((MID(AH64,ROW(INDIRECT("1:"&amp;LEN(AH64))),1)*1),""))</f>
        <v>#NAME?</v>
      </c>
      <c r="AV64" s="551" t="e">
        <f t="shared" ca="1" si="4"/>
        <v>#NAME?</v>
      </c>
      <c r="AW64" s="669">
        <f t="shared" si="5"/>
        <v>0</v>
      </c>
      <c r="AX64" s="670">
        <f t="shared" si="6"/>
        <v>0</v>
      </c>
      <c r="AY64" s="671" t="str">
        <f t="shared" si="7"/>
        <v/>
      </c>
      <c r="AZ64" s="670" t="str">
        <f t="shared" si="8"/>
        <v/>
      </c>
      <c r="BA64" s="672" t="b">
        <f t="shared" si="9"/>
        <v>1</v>
      </c>
      <c r="BB64" s="671">
        <f t="shared" si="10"/>
        <v>0</v>
      </c>
      <c r="BC64" s="673" t="str">
        <f>IF(BB64=0,"",
IF(SUM($BB$24:BB64)=1,BD64,
IF($BA$84&gt;SUM($BB$24:BB64),_xlfn.CONCAT(", ",BD64),
IF($BB$84=SUM($BB$24:BB64),_xlfn.CONCAT(" y ",BD64)))))</f>
        <v/>
      </c>
      <c r="BD64" s="674">
        <v>41</v>
      </c>
    </row>
    <row r="65" spans="2:56" s="27" customFormat="1" ht="15" customHeight="1">
      <c r="B65" s="61"/>
      <c r="C65" s="55" t="s">
        <v>5164</v>
      </c>
      <c r="D65" s="817" t="str">
        <f>IF(CNGE_2026_M4_Secc1!D84="","",CNGE_2026_M4_Secc1!D84)</f>
        <v/>
      </c>
      <c r="E65" s="757"/>
      <c r="F65" s="757"/>
      <c r="G65" s="758"/>
      <c r="H65" s="740"/>
      <c r="I65" s="838"/>
      <c r="J65" s="740"/>
      <c r="K65" s="759"/>
      <c r="L65" s="838"/>
      <c r="M65" s="756" t="str">
        <f>IF(O65="","",VLOOKUP(O65,Presentación!$AL$3:$AN$574,2,FALSE))</f>
        <v/>
      </c>
      <c r="N65" s="758"/>
      <c r="O65" s="842"/>
      <c r="P65" s="759"/>
      <c r="Q65" s="838"/>
      <c r="R65" s="842"/>
      <c r="S65" s="759"/>
      <c r="T65" s="838"/>
      <c r="U65" s="740"/>
      <c r="V65" s="759"/>
      <c r="W65" s="838"/>
      <c r="X65" s="440" t="s">
        <v>6692</v>
      </c>
      <c r="Y65" s="740"/>
      <c r="Z65" s="759"/>
      <c r="AA65" s="838"/>
      <c r="AB65" s="740"/>
      <c r="AC65" s="759"/>
      <c r="AD65" s="838"/>
      <c r="AE65" s="740"/>
      <c r="AF65" s="759"/>
      <c r="AG65" s="838"/>
      <c r="AH65" s="740"/>
      <c r="AI65" s="759"/>
      <c r="AJ65" s="838"/>
      <c r="AK65" s="740"/>
      <c r="AL65" s="838"/>
      <c r="AO65" s="31">
        <f t="shared" si="0"/>
        <v>0</v>
      </c>
      <c r="AP65" s="31">
        <f t="shared" si="1"/>
        <v>0</v>
      </c>
      <c r="AQ65" s="549" t="e" cm="1">
        <f t="array" aca="1" ref="AQ65" ca="1">_xlfn.TEXTJOIN("",TRUE,IFERROR((MID(U65,ROW(INDIRECT("1:"&amp;LEN(U65))),1)*1),""))</f>
        <v>#NAME?</v>
      </c>
      <c r="AR65" s="549" t="e">
        <f t="shared" ca="1" si="2"/>
        <v>#NAME?</v>
      </c>
      <c r="AS65" s="550" t="e" cm="1">
        <f t="array" aca="1" ref="AS65" ca="1">_xlfn.TEXTJOIN("",TRUE,IFERROR((MID(Y65,ROW(INDIRECT("1:"&amp;LEN(Y65))),1)*1),""))</f>
        <v>#NAME?</v>
      </c>
      <c r="AT65" s="550" t="e">
        <f t="shared" ca="1" si="3"/>
        <v>#NAME?</v>
      </c>
      <c r="AU65" s="551" t="e" cm="1">
        <f t="array" aca="1" ref="AU65" ca="1">_xlfn.TEXTJOIN("",TRUE,IFERROR((MID(AH65,ROW(INDIRECT("1:"&amp;LEN(AH65))),1)*1),""))</f>
        <v>#NAME?</v>
      </c>
      <c r="AV65" s="551" t="e">
        <f t="shared" ca="1" si="4"/>
        <v>#NAME?</v>
      </c>
      <c r="AW65" s="669">
        <f t="shared" si="5"/>
        <v>0</v>
      </c>
      <c r="AX65" s="670">
        <f t="shared" si="6"/>
        <v>0</v>
      </c>
      <c r="AY65" s="671" t="str">
        <f t="shared" si="7"/>
        <v/>
      </c>
      <c r="AZ65" s="670" t="str">
        <f t="shared" si="8"/>
        <v/>
      </c>
      <c r="BA65" s="672" t="b">
        <f t="shared" si="9"/>
        <v>1</v>
      </c>
      <c r="BB65" s="671">
        <f t="shared" si="10"/>
        <v>0</v>
      </c>
      <c r="BC65" s="673" t="str">
        <f>IF(BB65=0,"",
IF(SUM($BB$24:BB65)=1,BD65,
IF($BA$84&gt;SUM($BB$24:BB65),_xlfn.CONCAT(", ",BD65),
IF($BB$84=SUM($BB$24:BB65),_xlfn.CONCAT(" y ",BD65)))))</f>
        <v/>
      </c>
      <c r="BD65" s="674">
        <v>42</v>
      </c>
    </row>
    <row r="66" spans="2:56" s="27" customFormat="1" ht="15" customHeight="1">
      <c r="B66" s="61"/>
      <c r="C66" s="55" t="s">
        <v>5166</v>
      </c>
      <c r="D66" s="817" t="str">
        <f>IF(CNGE_2026_M4_Secc1!D85="","",CNGE_2026_M4_Secc1!D85)</f>
        <v/>
      </c>
      <c r="E66" s="757"/>
      <c r="F66" s="757"/>
      <c r="G66" s="758"/>
      <c r="H66" s="740"/>
      <c r="I66" s="838"/>
      <c r="J66" s="740"/>
      <c r="K66" s="759"/>
      <c r="L66" s="838"/>
      <c r="M66" s="756" t="str">
        <f>IF(O66="","",VLOOKUP(O66,Presentación!$AL$3:$AN$574,2,FALSE))</f>
        <v/>
      </c>
      <c r="N66" s="758"/>
      <c r="O66" s="842"/>
      <c r="P66" s="759"/>
      <c r="Q66" s="838"/>
      <c r="R66" s="842"/>
      <c r="S66" s="759"/>
      <c r="T66" s="838"/>
      <c r="U66" s="740"/>
      <c r="V66" s="759"/>
      <c r="W66" s="838"/>
      <c r="X66" s="440" t="s">
        <v>6692</v>
      </c>
      <c r="Y66" s="740"/>
      <c r="Z66" s="759"/>
      <c r="AA66" s="838"/>
      <c r="AB66" s="740"/>
      <c r="AC66" s="759"/>
      <c r="AD66" s="838"/>
      <c r="AE66" s="740"/>
      <c r="AF66" s="759"/>
      <c r="AG66" s="838"/>
      <c r="AH66" s="740"/>
      <c r="AI66" s="759"/>
      <c r="AJ66" s="838"/>
      <c r="AK66" s="740"/>
      <c r="AL66" s="838"/>
      <c r="AO66" s="31">
        <f t="shared" si="0"/>
        <v>0</v>
      </c>
      <c r="AP66" s="31">
        <f t="shared" si="1"/>
        <v>0</v>
      </c>
      <c r="AQ66" s="549" t="e" cm="1">
        <f t="array" aca="1" ref="AQ66" ca="1">_xlfn.TEXTJOIN("",TRUE,IFERROR((MID(U66,ROW(INDIRECT("1:"&amp;LEN(U66))),1)*1),""))</f>
        <v>#NAME?</v>
      </c>
      <c r="AR66" s="549" t="e">
        <f t="shared" ca="1" si="2"/>
        <v>#NAME?</v>
      </c>
      <c r="AS66" s="550" t="e" cm="1">
        <f t="array" aca="1" ref="AS66" ca="1">_xlfn.TEXTJOIN("",TRUE,IFERROR((MID(Y66,ROW(INDIRECT("1:"&amp;LEN(Y66))),1)*1),""))</f>
        <v>#NAME?</v>
      </c>
      <c r="AT66" s="550" t="e">
        <f t="shared" ca="1" si="3"/>
        <v>#NAME?</v>
      </c>
      <c r="AU66" s="551" t="e" cm="1">
        <f t="array" aca="1" ref="AU66" ca="1">_xlfn.TEXTJOIN("",TRUE,IFERROR((MID(AH66,ROW(INDIRECT("1:"&amp;LEN(AH66))),1)*1),""))</f>
        <v>#NAME?</v>
      </c>
      <c r="AV66" s="551" t="e">
        <f t="shared" ca="1" si="4"/>
        <v>#NAME?</v>
      </c>
      <c r="AW66" s="669">
        <f t="shared" si="5"/>
        <v>0</v>
      </c>
      <c r="AX66" s="670">
        <f t="shared" si="6"/>
        <v>0</v>
      </c>
      <c r="AY66" s="671" t="str">
        <f t="shared" si="7"/>
        <v/>
      </c>
      <c r="AZ66" s="670" t="str">
        <f t="shared" si="8"/>
        <v/>
      </c>
      <c r="BA66" s="672" t="b">
        <f t="shared" si="9"/>
        <v>1</v>
      </c>
      <c r="BB66" s="671">
        <f t="shared" si="10"/>
        <v>0</v>
      </c>
      <c r="BC66" s="673" t="str">
        <f>IF(BB66=0,"",
IF(SUM($BB$24:BB66)=1,BD66,
IF($BA$84&gt;SUM($BB$24:BB66),_xlfn.CONCAT(", ",BD66),
IF($BB$84=SUM($BB$24:BB66),_xlfn.CONCAT(" y ",BD66)))))</f>
        <v/>
      </c>
      <c r="BD66" s="674">
        <v>43</v>
      </c>
    </row>
    <row r="67" spans="2:56" s="27" customFormat="1" ht="15" customHeight="1">
      <c r="B67" s="61"/>
      <c r="C67" s="55" t="s">
        <v>5168</v>
      </c>
      <c r="D67" s="817" t="str">
        <f>IF(CNGE_2026_M4_Secc1!D86="","",CNGE_2026_M4_Secc1!D86)</f>
        <v/>
      </c>
      <c r="E67" s="757"/>
      <c r="F67" s="757"/>
      <c r="G67" s="758"/>
      <c r="H67" s="740"/>
      <c r="I67" s="838"/>
      <c r="J67" s="740"/>
      <c r="K67" s="759"/>
      <c r="L67" s="838"/>
      <c r="M67" s="756" t="str">
        <f>IF(O67="","",VLOOKUP(O67,Presentación!$AL$3:$AN$574,2,FALSE))</f>
        <v/>
      </c>
      <c r="N67" s="758"/>
      <c r="O67" s="842"/>
      <c r="P67" s="759"/>
      <c r="Q67" s="838"/>
      <c r="R67" s="842"/>
      <c r="S67" s="759"/>
      <c r="T67" s="838"/>
      <c r="U67" s="740"/>
      <c r="V67" s="759"/>
      <c r="W67" s="838"/>
      <c r="X67" s="440" t="s">
        <v>6692</v>
      </c>
      <c r="Y67" s="740"/>
      <c r="Z67" s="759"/>
      <c r="AA67" s="838"/>
      <c r="AB67" s="740"/>
      <c r="AC67" s="759"/>
      <c r="AD67" s="838"/>
      <c r="AE67" s="740"/>
      <c r="AF67" s="759"/>
      <c r="AG67" s="838"/>
      <c r="AH67" s="740"/>
      <c r="AI67" s="759"/>
      <c r="AJ67" s="838"/>
      <c r="AK67" s="740"/>
      <c r="AL67" s="838"/>
      <c r="AO67" s="31">
        <f t="shared" si="0"/>
        <v>0</v>
      </c>
      <c r="AP67" s="31">
        <f t="shared" si="1"/>
        <v>0</v>
      </c>
      <c r="AQ67" s="549" t="e" cm="1">
        <f t="array" aca="1" ref="AQ67" ca="1">_xlfn.TEXTJOIN("",TRUE,IFERROR((MID(U67,ROW(INDIRECT("1:"&amp;LEN(U67))),1)*1),""))</f>
        <v>#NAME?</v>
      </c>
      <c r="AR67" s="549" t="e">
        <f t="shared" ca="1" si="2"/>
        <v>#NAME?</v>
      </c>
      <c r="AS67" s="550" t="e" cm="1">
        <f t="array" aca="1" ref="AS67" ca="1">_xlfn.TEXTJOIN("",TRUE,IFERROR((MID(Y67,ROW(INDIRECT("1:"&amp;LEN(Y67))),1)*1),""))</f>
        <v>#NAME?</v>
      </c>
      <c r="AT67" s="550" t="e">
        <f t="shared" ca="1" si="3"/>
        <v>#NAME?</v>
      </c>
      <c r="AU67" s="551" t="e" cm="1">
        <f t="array" aca="1" ref="AU67" ca="1">_xlfn.TEXTJOIN("",TRUE,IFERROR((MID(AH67,ROW(INDIRECT("1:"&amp;LEN(AH67))),1)*1),""))</f>
        <v>#NAME?</v>
      </c>
      <c r="AV67" s="551" t="e">
        <f t="shared" ca="1" si="4"/>
        <v>#NAME?</v>
      </c>
      <c r="AW67" s="669">
        <f t="shared" si="5"/>
        <v>0</v>
      </c>
      <c r="AX67" s="670">
        <f t="shared" si="6"/>
        <v>0</v>
      </c>
      <c r="AY67" s="671" t="str">
        <f t="shared" si="7"/>
        <v/>
      </c>
      <c r="AZ67" s="670" t="str">
        <f t="shared" si="8"/>
        <v/>
      </c>
      <c r="BA67" s="672" t="b">
        <f t="shared" si="9"/>
        <v>1</v>
      </c>
      <c r="BB67" s="671">
        <f t="shared" si="10"/>
        <v>0</v>
      </c>
      <c r="BC67" s="673" t="str">
        <f>IF(BB67=0,"",
IF(SUM($BB$24:BB67)=1,BD67,
IF($BA$84&gt;SUM($BB$24:BB67),_xlfn.CONCAT(", ",BD67),
IF($BB$84=SUM($BB$24:BB67),_xlfn.CONCAT(" y ",BD67)))))</f>
        <v/>
      </c>
      <c r="BD67" s="674">
        <v>44</v>
      </c>
    </row>
    <row r="68" spans="2:56" s="27" customFormat="1" ht="15" customHeight="1">
      <c r="B68" s="61"/>
      <c r="C68" s="55" t="s">
        <v>5170</v>
      </c>
      <c r="D68" s="817" t="str">
        <f>IF(CNGE_2026_M4_Secc1!D87="","",CNGE_2026_M4_Secc1!D87)</f>
        <v/>
      </c>
      <c r="E68" s="757"/>
      <c r="F68" s="757"/>
      <c r="G68" s="758"/>
      <c r="H68" s="740"/>
      <c r="I68" s="838"/>
      <c r="J68" s="740"/>
      <c r="K68" s="759"/>
      <c r="L68" s="838"/>
      <c r="M68" s="756" t="str">
        <f>IF(O68="","",VLOOKUP(O68,Presentación!$AL$3:$AN$574,2,FALSE))</f>
        <v/>
      </c>
      <c r="N68" s="758"/>
      <c r="O68" s="842"/>
      <c r="P68" s="759"/>
      <c r="Q68" s="838"/>
      <c r="R68" s="842"/>
      <c r="S68" s="759"/>
      <c r="T68" s="838"/>
      <c r="U68" s="740"/>
      <c r="V68" s="759"/>
      <c r="W68" s="838"/>
      <c r="X68" s="440" t="s">
        <v>6692</v>
      </c>
      <c r="Y68" s="740"/>
      <c r="Z68" s="759"/>
      <c r="AA68" s="838"/>
      <c r="AB68" s="740"/>
      <c r="AC68" s="759"/>
      <c r="AD68" s="838"/>
      <c r="AE68" s="740"/>
      <c r="AF68" s="759"/>
      <c r="AG68" s="838"/>
      <c r="AH68" s="740"/>
      <c r="AI68" s="759"/>
      <c r="AJ68" s="838"/>
      <c r="AK68" s="740"/>
      <c r="AL68" s="838"/>
      <c r="AO68" s="31">
        <f t="shared" si="0"/>
        <v>0</v>
      </c>
      <c r="AP68" s="31">
        <f t="shared" si="1"/>
        <v>0</v>
      </c>
      <c r="AQ68" s="549" t="e" cm="1">
        <f t="array" aca="1" ref="AQ68" ca="1">_xlfn.TEXTJOIN("",TRUE,IFERROR((MID(U68,ROW(INDIRECT("1:"&amp;LEN(U68))),1)*1),""))</f>
        <v>#NAME?</v>
      </c>
      <c r="AR68" s="549" t="e">
        <f t="shared" ca="1" si="2"/>
        <v>#NAME?</v>
      </c>
      <c r="AS68" s="550" t="e" cm="1">
        <f t="array" aca="1" ref="AS68" ca="1">_xlfn.TEXTJOIN("",TRUE,IFERROR((MID(Y68,ROW(INDIRECT("1:"&amp;LEN(Y68))),1)*1),""))</f>
        <v>#NAME?</v>
      </c>
      <c r="AT68" s="550" t="e">
        <f t="shared" ca="1" si="3"/>
        <v>#NAME?</v>
      </c>
      <c r="AU68" s="551" t="e" cm="1">
        <f t="array" aca="1" ref="AU68" ca="1">_xlfn.TEXTJOIN("",TRUE,IFERROR((MID(AH68,ROW(INDIRECT("1:"&amp;LEN(AH68))),1)*1),""))</f>
        <v>#NAME?</v>
      </c>
      <c r="AV68" s="551" t="e">
        <f t="shared" ca="1" si="4"/>
        <v>#NAME?</v>
      </c>
      <c r="AW68" s="669">
        <f t="shared" si="5"/>
        <v>0</v>
      </c>
      <c r="AX68" s="670">
        <f t="shared" si="6"/>
        <v>0</v>
      </c>
      <c r="AY68" s="671" t="str">
        <f t="shared" si="7"/>
        <v/>
      </c>
      <c r="AZ68" s="670" t="str">
        <f t="shared" si="8"/>
        <v/>
      </c>
      <c r="BA68" s="672" t="b">
        <f t="shared" si="9"/>
        <v>1</v>
      </c>
      <c r="BB68" s="671">
        <f t="shared" si="10"/>
        <v>0</v>
      </c>
      <c r="BC68" s="673" t="str">
        <f>IF(BB68=0,"",
IF(SUM($BB$24:BB68)=1,BD68,
IF($BA$84&gt;SUM($BB$24:BB68),_xlfn.CONCAT(", ",BD68),
IF($BB$84=SUM($BB$24:BB68),_xlfn.CONCAT(" y ",BD68)))))</f>
        <v/>
      </c>
      <c r="BD68" s="674">
        <v>45</v>
      </c>
    </row>
    <row r="69" spans="2:56" s="27" customFormat="1" ht="15" customHeight="1">
      <c r="B69" s="61"/>
      <c r="C69" s="55" t="s">
        <v>5172</v>
      </c>
      <c r="D69" s="817" t="str">
        <f>IF(CNGE_2026_M4_Secc1!D88="","",CNGE_2026_M4_Secc1!D88)</f>
        <v/>
      </c>
      <c r="E69" s="757"/>
      <c r="F69" s="757"/>
      <c r="G69" s="758"/>
      <c r="H69" s="740"/>
      <c r="I69" s="838"/>
      <c r="J69" s="740"/>
      <c r="K69" s="759"/>
      <c r="L69" s="838"/>
      <c r="M69" s="756" t="str">
        <f>IF(O69="","",VLOOKUP(O69,Presentación!$AL$3:$AN$574,2,FALSE))</f>
        <v/>
      </c>
      <c r="N69" s="758"/>
      <c r="O69" s="842"/>
      <c r="P69" s="759"/>
      <c r="Q69" s="838"/>
      <c r="R69" s="842"/>
      <c r="S69" s="759"/>
      <c r="T69" s="838"/>
      <c r="U69" s="740"/>
      <c r="V69" s="759"/>
      <c r="W69" s="838"/>
      <c r="X69" s="440" t="s">
        <v>6692</v>
      </c>
      <c r="Y69" s="740"/>
      <c r="Z69" s="759"/>
      <c r="AA69" s="838"/>
      <c r="AB69" s="740"/>
      <c r="AC69" s="759"/>
      <c r="AD69" s="838"/>
      <c r="AE69" s="740"/>
      <c r="AF69" s="759"/>
      <c r="AG69" s="838"/>
      <c r="AH69" s="740"/>
      <c r="AI69" s="759"/>
      <c r="AJ69" s="838"/>
      <c r="AK69" s="740"/>
      <c r="AL69" s="838"/>
      <c r="AO69" s="31">
        <f t="shared" si="0"/>
        <v>0</v>
      </c>
      <c r="AP69" s="31">
        <f t="shared" si="1"/>
        <v>0</v>
      </c>
      <c r="AQ69" s="549" t="e" cm="1">
        <f t="array" aca="1" ref="AQ69" ca="1">_xlfn.TEXTJOIN("",TRUE,IFERROR((MID(U69,ROW(INDIRECT("1:"&amp;LEN(U69))),1)*1),""))</f>
        <v>#NAME?</v>
      </c>
      <c r="AR69" s="549" t="e">
        <f t="shared" ca="1" si="2"/>
        <v>#NAME?</v>
      </c>
      <c r="AS69" s="550" t="e" cm="1">
        <f t="array" aca="1" ref="AS69" ca="1">_xlfn.TEXTJOIN("",TRUE,IFERROR((MID(Y69,ROW(INDIRECT("1:"&amp;LEN(Y69))),1)*1),""))</f>
        <v>#NAME?</v>
      </c>
      <c r="AT69" s="550" t="e">
        <f t="shared" ca="1" si="3"/>
        <v>#NAME?</v>
      </c>
      <c r="AU69" s="551" t="e" cm="1">
        <f t="array" aca="1" ref="AU69" ca="1">_xlfn.TEXTJOIN("",TRUE,IFERROR((MID(AH69,ROW(INDIRECT("1:"&amp;LEN(AH69))),1)*1),""))</f>
        <v>#NAME?</v>
      </c>
      <c r="AV69" s="551" t="e">
        <f t="shared" ca="1" si="4"/>
        <v>#NAME?</v>
      </c>
      <c r="AW69" s="669">
        <f t="shared" si="5"/>
        <v>0</v>
      </c>
      <c r="AX69" s="670">
        <f t="shared" si="6"/>
        <v>0</v>
      </c>
      <c r="AY69" s="671" t="str">
        <f t="shared" si="7"/>
        <v/>
      </c>
      <c r="AZ69" s="670" t="str">
        <f t="shared" si="8"/>
        <v/>
      </c>
      <c r="BA69" s="672" t="b">
        <f t="shared" si="9"/>
        <v>1</v>
      </c>
      <c r="BB69" s="671">
        <f t="shared" si="10"/>
        <v>0</v>
      </c>
      <c r="BC69" s="673" t="str">
        <f>IF(BB69=0,"",
IF(SUM($BB$24:BB69)=1,BD69,
IF($BA$84&gt;SUM($BB$24:BB69),_xlfn.CONCAT(", ",BD69),
IF($BB$84=SUM($BB$24:BB69),_xlfn.CONCAT(" y ",BD69)))))</f>
        <v/>
      </c>
      <c r="BD69" s="674">
        <v>46</v>
      </c>
    </row>
    <row r="70" spans="2:56" s="27" customFormat="1" ht="15" customHeight="1">
      <c r="B70" s="61"/>
      <c r="C70" s="55" t="s">
        <v>5174</v>
      </c>
      <c r="D70" s="817" t="str">
        <f>IF(CNGE_2026_M4_Secc1!D89="","",CNGE_2026_M4_Secc1!D89)</f>
        <v/>
      </c>
      <c r="E70" s="757"/>
      <c r="F70" s="757"/>
      <c r="G70" s="758"/>
      <c r="H70" s="740"/>
      <c r="I70" s="838"/>
      <c r="J70" s="740"/>
      <c r="K70" s="759"/>
      <c r="L70" s="838"/>
      <c r="M70" s="756" t="str">
        <f>IF(O70="","",VLOOKUP(O70,Presentación!$AL$3:$AN$574,2,FALSE))</f>
        <v/>
      </c>
      <c r="N70" s="758"/>
      <c r="O70" s="842"/>
      <c r="P70" s="759"/>
      <c r="Q70" s="838"/>
      <c r="R70" s="842"/>
      <c r="S70" s="759"/>
      <c r="T70" s="838"/>
      <c r="U70" s="740"/>
      <c r="V70" s="759"/>
      <c r="W70" s="838"/>
      <c r="X70" s="440" t="s">
        <v>6692</v>
      </c>
      <c r="Y70" s="740"/>
      <c r="Z70" s="759"/>
      <c r="AA70" s="838"/>
      <c r="AB70" s="740"/>
      <c r="AC70" s="759"/>
      <c r="AD70" s="838"/>
      <c r="AE70" s="740"/>
      <c r="AF70" s="759"/>
      <c r="AG70" s="838"/>
      <c r="AH70" s="740"/>
      <c r="AI70" s="759"/>
      <c r="AJ70" s="838"/>
      <c r="AK70" s="740"/>
      <c r="AL70" s="838"/>
      <c r="AO70" s="31">
        <f t="shared" si="0"/>
        <v>0</v>
      </c>
      <c r="AP70" s="31">
        <f t="shared" si="1"/>
        <v>0</v>
      </c>
      <c r="AQ70" s="549" t="e" cm="1">
        <f t="array" aca="1" ref="AQ70" ca="1">_xlfn.TEXTJOIN("",TRUE,IFERROR((MID(U70,ROW(INDIRECT("1:"&amp;LEN(U70))),1)*1),""))</f>
        <v>#NAME?</v>
      </c>
      <c r="AR70" s="549" t="e">
        <f t="shared" ca="1" si="2"/>
        <v>#NAME?</v>
      </c>
      <c r="AS70" s="550" t="e" cm="1">
        <f t="array" aca="1" ref="AS70" ca="1">_xlfn.TEXTJOIN("",TRUE,IFERROR((MID(Y70,ROW(INDIRECT("1:"&amp;LEN(Y70))),1)*1),""))</f>
        <v>#NAME?</v>
      </c>
      <c r="AT70" s="550" t="e">
        <f t="shared" ca="1" si="3"/>
        <v>#NAME?</v>
      </c>
      <c r="AU70" s="551" t="e" cm="1">
        <f t="array" aca="1" ref="AU70" ca="1">_xlfn.TEXTJOIN("",TRUE,IFERROR((MID(AH70,ROW(INDIRECT("1:"&amp;LEN(AH70))),1)*1),""))</f>
        <v>#NAME?</v>
      </c>
      <c r="AV70" s="551" t="e">
        <f t="shared" ca="1" si="4"/>
        <v>#NAME?</v>
      </c>
      <c r="AW70" s="669">
        <f t="shared" si="5"/>
        <v>0</v>
      </c>
      <c r="AX70" s="670">
        <f t="shared" si="6"/>
        <v>0</v>
      </c>
      <c r="AY70" s="671" t="str">
        <f t="shared" si="7"/>
        <v/>
      </c>
      <c r="AZ70" s="670" t="str">
        <f t="shared" si="8"/>
        <v/>
      </c>
      <c r="BA70" s="672" t="b">
        <f t="shared" si="9"/>
        <v>1</v>
      </c>
      <c r="BB70" s="671">
        <f t="shared" si="10"/>
        <v>0</v>
      </c>
      <c r="BC70" s="673" t="str">
        <f>IF(BB70=0,"",
IF(SUM($BB$24:BB70)=1,BD70,
IF($BA$84&gt;SUM($BB$24:BB70),_xlfn.CONCAT(", ",BD70),
IF($BB$84=SUM($BB$24:BB70),_xlfn.CONCAT(" y ",BD70)))))</f>
        <v/>
      </c>
      <c r="BD70" s="674">
        <v>47</v>
      </c>
    </row>
    <row r="71" spans="2:56" s="27" customFormat="1" ht="15" customHeight="1">
      <c r="B71" s="61"/>
      <c r="C71" s="55" t="s">
        <v>5176</v>
      </c>
      <c r="D71" s="817" t="str">
        <f>IF(CNGE_2026_M4_Secc1!D90="","",CNGE_2026_M4_Secc1!D90)</f>
        <v/>
      </c>
      <c r="E71" s="757"/>
      <c r="F71" s="757"/>
      <c r="G71" s="758"/>
      <c r="H71" s="740"/>
      <c r="I71" s="838"/>
      <c r="J71" s="740"/>
      <c r="K71" s="759"/>
      <c r="L71" s="838"/>
      <c r="M71" s="756" t="str">
        <f>IF(O71="","",VLOOKUP(O71,Presentación!$AL$3:$AN$574,2,FALSE))</f>
        <v/>
      </c>
      <c r="N71" s="758"/>
      <c r="O71" s="842"/>
      <c r="P71" s="759"/>
      <c r="Q71" s="838"/>
      <c r="R71" s="842"/>
      <c r="S71" s="759"/>
      <c r="T71" s="838"/>
      <c r="U71" s="740"/>
      <c r="V71" s="759"/>
      <c r="W71" s="838"/>
      <c r="X71" s="440" t="s">
        <v>6692</v>
      </c>
      <c r="Y71" s="740"/>
      <c r="Z71" s="759"/>
      <c r="AA71" s="838"/>
      <c r="AB71" s="740"/>
      <c r="AC71" s="759"/>
      <c r="AD71" s="838"/>
      <c r="AE71" s="740"/>
      <c r="AF71" s="759"/>
      <c r="AG71" s="838"/>
      <c r="AH71" s="740"/>
      <c r="AI71" s="759"/>
      <c r="AJ71" s="838"/>
      <c r="AK71" s="740"/>
      <c r="AL71" s="838"/>
      <c r="AO71" s="31">
        <f t="shared" si="0"/>
        <v>0</v>
      </c>
      <c r="AP71" s="31">
        <f t="shared" si="1"/>
        <v>0</v>
      </c>
      <c r="AQ71" s="549" t="e" cm="1">
        <f t="array" aca="1" ref="AQ71" ca="1">_xlfn.TEXTJOIN("",TRUE,IFERROR((MID(U71,ROW(INDIRECT("1:"&amp;LEN(U71))),1)*1),""))</f>
        <v>#NAME?</v>
      </c>
      <c r="AR71" s="549" t="e">
        <f t="shared" ca="1" si="2"/>
        <v>#NAME?</v>
      </c>
      <c r="AS71" s="550" t="e" cm="1">
        <f t="array" aca="1" ref="AS71" ca="1">_xlfn.TEXTJOIN("",TRUE,IFERROR((MID(Y71,ROW(INDIRECT("1:"&amp;LEN(Y71))),1)*1),""))</f>
        <v>#NAME?</v>
      </c>
      <c r="AT71" s="550" t="e">
        <f t="shared" ca="1" si="3"/>
        <v>#NAME?</v>
      </c>
      <c r="AU71" s="551" t="e" cm="1">
        <f t="array" aca="1" ref="AU71" ca="1">_xlfn.TEXTJOIN("",TRUE,IFERROR((MID(AH71,ROW(INDIRECT("1:"&amp;LEN(AH71))),1)*1),""))</f>
        <v>#NAME?</v>
      </c>
      <c r="AV71" s="551" t="e">
        <f t="shared" ca="1" si="4"/>
        <v>#NAME?</v>
      </c>
      <c r="AW71" s="669">
        <f t="shared" si="5"/>
        <v>0</v>
      </c>
      <c r="AX71" s="670">
        <f t="shared" si="6"/>
        <v>0</v>
      </c>
      <c r="AY71" s="671" t="str">
        <f t="shared" si="7"/>
        <v/>
      </c>
      <c r="AZ71" s="670" t="str">
        <f t="shared" si="8"/>
        <v/>
      </c>
      <c r="BA71" s="672" t="b">
        <f t="shared" si="9"/>
        <v>1</v>
      </c>
      <c r="BB71" s="671">
        <f t="shared" si="10"/>
        <v>0</v>
      </c>
      <c r="BC71" s="673" t="str">
        <f>IF(BB71=0,"",
IF(SUM($BB$24:BB71)=1,BD71,
IF($BA$84&gt;SUM($BB$24:BB71),_xlfn.CONCAT(", ",BD71),
IF($BB$84=SUM($BB$24:BB71),_xlfn.CONCAT(" y ",BD71)))))</f>
        <v/>
      </c>
      <c r="BD71" s="674">
        <v>48</v>
      </c>
    </row>
    <row r="72" spans="2:56" s="27" customFormat="1" ht="15" customHeight="1">
      <c r="B72" s="61"/>
      <c r="C72" s="55" t="s">
        <v>5178</v>
      </c>
      <c r="D72" s="817" t="str">
        <f>IF(CNGE_2026_M4_Secc1!D91="","",CNGE_2026_M4_Secc1!D91)</f>
        <v/>
      </c>
      <c r="E72" s="757"/>
      <c r="F72" s="757"/>
      <c r="G72" s="758"/>
      <c r="H72" s="740"/>
      <c r="I72" s="838"/>
      <c r="J72" s="740"/>
      <c r="K72" s="759"/>
      <c r="L72" s="838"/>
      <c r="M72" s="756" t="str">
        <f>IF(O72="","",VLOOKUP(O72,Presentación!$AL$3:$AN$574,2,FALSE))</f>
        <v/>
      </c>
      <c r="N72" s="758"/>
      <c r="O72" s="842"/>
      <c r="P72" s="759"/>
      <c r="Q72" s="838"/>
      <c r="R72" s="842"/>
      <c r="S72" s="759"/>
      <c r="T72" s="838"/>
      <c r="U72" s="740"/>
      <c r="V72" s="759"/>
      <c r="W72" s="838"/>
      <c r="X72" s="440" t="s">
        <v>6692</v>
      </c>
      <c r="Y72" s="740"/>
      <c r="Z72" s="759"/>
      <c r="AA72" s="838"/>
      <c r="AB72" s="740"/>
      <c r="AC72" s="759"/>
      <c r="AD72" s="838"/>
      <c r="AE72" s="740"/>
      <c r="AF72" s="759"/>
      <c r="AG72" s="838"/>
      <c r="AH72" s="740"/>
      <c r="AI72" s="759"/>
      <c r="AJ72" s="838"/>
      <c r="AK72" s="740"/>
      <c r="AL72" s="838"/>
      <c r="AO72" s="31">
        <f t="shared" si="0"/>
        <v>0</v>
      </c>
      <c r="AP72" s="31">
        <f t="shared" si="1"/>
        <v>0</v>
      </c>
      <c r="AQ72" s="549" t="e" cm="1">
        <f t="array" aca="1" ref="AQ72" ca="1">_xlfn.TEXTJOIN("",TRUE,IFERROR((MID(U72,ROW(INDIRECT("1:"&amp;LEN(U72))),1)*1),""))</f>
        <v>#NAME?</v>
      </c>
      <c r="AR72" s="549" t="e">
        <f t="shared" ca="1" si="2"/>
        <v>#NAME?</v>
      </c>
      <c r="AS72" s="550" t="e" cm="1">
        <f t="array" aca="1" ref="AS72" ca="1">_xlfn.TEXTJOIN("",TRUE,IFERROR((MID(Y72,ROW(INDIRECT("1:"&amp;LEN(Y72))),1)*1),""))</f>
        <v>#NAME?</v>
      </c>
      <c r="AT72" s="550" t="e">
        <f t="shared" ca="1" si="3"/>
        <v>#NAME?</v>
      </c>
      <c r="AU72" s="551" t="e" cm="1">
        <f t="array" aca="1" ref="AU72" ca="1">_xlfn.TEXTJOIN("",TRUE,IFERROR((MID(AH72,ROW(INDIRECT("1:"&amp;LEN(AH72))),1)*1),""))</f>
        <v>#NAME?</v>
      </c>
      <c r="AV72" s="551" t="e">
        <f t="shared" ca="1" si="4"/>
        <v>#NAME?</v>
      </c>
      <c r="AW72" s="669">
        <f t="shared" si="5"/>
        <v>0</v>
      </c>
      <c r="AX72" s="670">
        <f t="shared" si="6"/>
        <v>0</v>
      </c>
      <c r="AY72" s="671" t="str">
        <f t="shared" si="7"/>
        <v/>
      </c>
      <c r="AZ72" s="670" t="str">
        <f t="shared" si="8"/>
        <v/>
      </c>
      <c r="BA72" s="672" t="b">
        <f t="shared" si="9"/>
        <v>1</v>
      </c>
      <c r="BB72" s="671">
        <f t="shared" si="10"/>
        <v>0</v>
      </c>
      <c r="BC72" s="673" t="str">
        <f>IF(BB72=0,"",
IF(SUM($BB$24:BB72)=1,BD72,
IF($BA$84&gt;SUM($BB$24:BB72),_xlfn.CONCAT(", ",BD72),
IF($BB$84=SUM($BB$24:BB72),_xlfn.CONCAT(" y ",BD72)))))</f>
        <v/>
      </c>
      <c r="BD72" s="674">
        <v>49</v>
      </c>
    </row>
    <row r="73" spans="2:56" s="27" customFormat="1" ht="15" customHeight="1">
      <c r="B73" s="61"/>
      <c r="C73" s="55" t="s">
        <v>5180</v>
      </c>
      <c r="D73" s="817" t="str">
        <f>IF(CNGE_2026_M4_Secc1!D92="","",CNGE_2026_M4_Secc1!D92)</f>
        <v/>
      </c>
      <c r="E73" s="757"/>
      <c r="F73" s="757"/>
      <c r="G73" s="758"/>
      <c r="H73" s="740"/>
      <c r="I73" s="838"/>
      <c r="J73" s="740"/>
      <c r="K73" s="759"/>
      <c r="L73" s="838"/>
      <c r="M73" s="756" t="str">
        <f>IF(O73="","",VLOOKUP(O73,Presentación!$AL$3:$AN$574,2,FALSE))</f>
        <v/>
      </c>
      <c r="N73" s="758"/>
      <c r="O73" s="842"/>
      <c r="P73" s="759"/>
      <c r="Q73" s="838"/>
      <c r="R73" s="842"/>
      <c r="S73" s="759"/>
      <c r="T73" s="838"/>
      <c r="U73" s="740"/>
      <c r="V73" s="759"/>
      <c r="W73" s="838"/>
      <c r="X73" s="440" t="s">
        <v>6692</v>
      </c>
      <c r="Y73" s="740"/>
      <c r="Z73" s="759"/>
      <c r="AA73" s="838"/>
      <c r="AB73" s="740"/>
      <c r="AC73" s="759"/>
      <c r="AD73" s="838"/>
      <c r="AE73" s="740"/>
      <c r="AF73" s="759"/>
      <c r="AG73" s="838"/>
      <c r="AH73" s="740"/>
      <c r="AI73" s="759"/>
      <c r="AJ73" s="838"/>
      <c r="AK73" s="740"/>
      <c r="AL73" s="838"/>
      <c r="AO73" s="31">
        <f t="shared" si="0"/>
        <v>0</v>
      </c>
      <c r="AP73" s="31">
        <f t="shared" si="1"/>
        <v>0</v>
      </c>
      <c r="AQ73" s="549" t="e" cm="1">
        <f t="array" aca="1" ref="AQ73" ca="1">_xlfn.TEXTJOIN("",TRUE,IFERROR((MID(U73,ROW(INDIRECT("1:"&amp;LEN(U73))),1)*1),""))</f>
        <v>#NAME?</v>
      </c>
      <c r="AR73" s="549" t="e">
        <f t="shared" ca="1" si="2"/>
        <v>#NAME?</v>
      </c>
      <c r="AS73" s="550" t="e" cm="1">
        <f t="array" aca="1" ref="AS73" ca="1">_xlfn.TEXTJOIN("",TRUE,IFERROR((MID(Y73,ROW(INDIRECT("1:"&amp;LEN(Y73))),1)*1),""))</f>
        <v>#NAME?</v>
      </c>
      <c r="AT73" s="550" t="e">
        <f t="shared" ca="1" si="3"/>
        <v>#NAME?</v>
      </c>
      <c r="AU73" s="551" t="e" cm="1">
        <f t="array" aca="1" ref="AU73" ca="1">_xlfn.TEXTJOIN("",TRUE,IFERROR((MID(AH73,ROW(INDIRECT("1:"&amp;LEN(AH73))),1)*1),""))</f>
        <v>#NAME?</v>
      </c>
      <c r="AV73" s="551" t="e">
        <f t="shared" ca="1" si="4"/>
        <v>#NAME?</v>
      </c>
      <c r="AW73" s="669">
        <f t="shared" si="5"/>
        <v>0</v>
      </c>
      <c r="AX73" s="670">
        <f t="shared" si="6"/>
        <v>0</v>
      </c>
      <c r="AY73" s="671" t="str">
        <f t="shared" si="7"/>
        <v/>
      </c>
      <c r="AZ73" s="670" t="str">
        <f t="shared" si="8"/>
        <v/>
      </c>
      <c r="BA73" s="672" t="b">
        <f t="shared" si="9"/>
        <v>1</v>
      </c>
      <c r="BB73" s="671">
        <f t="shared" si="10"/>
        <v>0</v>
      </c>
      <c r="BC73" s="673" t="str">
        <f>IF(BB73=0,"",
IF(SUM($BB$24:BB73)=1,BD73,
IF($BA$84&gt;SUM($BB$24:BB73),_xlfn.CONCAT(", ",BD73),
IF($BB$84=SUM($BB$24:BB73),_xlfn.CONCAT(" y ",BD73)))))</f>
        <v/>
      </c>
      <c r="BD73" s="674">
        <v>50</v>
      </c>
    </row>
    <row r="74" spans="2:56" s="27" customFormat="1" ht="15" customHeight="1">
      <c r="B74" s="61"/>
      <c r="C74" s="55" t="s">
        <v>5182</v>
      </c>
      <c r="D74" s="817" t="str">
        <f>IF(CNGE_2026_M4_Secc1!D93="","",CNGE_2026_M4_Secc1!D93)</f>
        <v/>
      </c>
      <c r="E74" s="757"/>
      <c r="F74" s="757"/>
      <c r="G74" s="758"/>
      <c r="H74" s="740"/>
      <c r="I74" s="838"/>
      <c r="J74" s="740"/>
      <c r="K74" s="759"/>
      <c r="L74" s="838"/>
      <c r="M74" s="756" t="str">
        <f>IF(O74="","",VLOOKUP(O74,Presentación!$AL$3:$AN$574,2,FALSE))</f>
        <v/>
      </c>
      <c r="N74" s="758"/>
      <c r="O74" s="842"/>
      <c r="P74" s="759"/>
      <c r="Q74" s="838"/>
      <c r="R74" s="842"/>
      <c r="S74" s="759"/>
      <c r="T74" s="838"/>
      <c r="U74" s="740"/>
      <c r="V74" s="759"/>
      <c r="W74" s="838"/>
      <c r="X74" s="440" t="s">
        <v>6692</v>
      </c>
      <c r="Y74" s="740"/>
      <c r="Z74" s="759"/>
      <c r="AA74" s="838"/>
      <c r="AB74" s="740"/>
      <c r="AC74" s="759"/>
      <c r="AD74" s="838"/>
      <c r="AE74" s="740"/>
      <c r="AF74" s="759"/>
      <c r="AG74" s="838"/>
      <c r="AH74" s="740"/>
      <c r="AI74" s="759"/>
      <c r="AJ74" s="838"/>
      <c r="AK74" s="740"/>
      <c r="AL74" s="838"/>
      <c r="AO74" s="31">
        <f t="shared" si="0"/>
        <v>0</v>
      </c>
      <c r="AP74" s="31">
        <f t="shared" si="1"/>
        <v>0</v>
      </c>
      <c r="AQ74" s="549" t="e" cm="1">
        <f t="array" aca="1" ref="AQ74" ca="1">_xlfn.TEXTJOIN("",TRUE,IFERROR((MID(U74,ROW(INDIRECT("1:"&amp;LEN(U74))),1)*1),""))</f>
        <v>#NAME?</v>
      </c>
      <c r="AR74" s="549" t="e">
        <f t="shared" ca="1" si="2"/>
        <v>#NAME?</v>
      </c>
      <c r="AS74" s="550" t="e" cm="1">
        <f t="array" aca="1" ref="AS74" ca="1">_xlfn.TEXTJOIN("",TRUE,IFERROR((MID(Y74,ROW(INDIRECT("1:"&amp;LEN(Y74))),1)*1),""))</f>
        <v>#NAME?</v>
      </c>
      <c r="AT74" s="550" t="e">
        <f t="shared" ca="1" si="3"/>
        <v>#NAME?</v>
      </c>
      <c r="AU74" s="551" t="e" cm="1">
        <f t="array" aca="1" ref="AU74" ca="1">_xlfn.TEXTJOIN("",TRUE,IFERROR((MID(AH74,ROW(INDIRECT("1:"&amp;LEN(AH74))),1)*1),""))</f>
        <v>#NAME?</v>
      </c>
      <c r="AV74" s="551" t="e">
        <f t="shared" ca="1" si="4"/>
        <v>#NAME?</v>
      </c>
      <c r="AW74" s="669">
        <f t="shared" si="5"/>
        <v>0</v>
      </c>
      <c r="AX74" s="670">
        <f t="shared" si="6"/>
        <v>0</v>
      </c>
      <c r="AY74" s="671" t="str">
        <f t="shared" si="7"/>
        <v/>
      </c>
      <c r="AZ74" s="670" t="str">
        <f t="shared" si="8"/>
        <v/>
      </c>
      <c r="BA74" s="672" t="b">
        <f t="shared" si="9"/>
        <v>1</v>
      </c>
      <c r="BB74" s="671">
        <f t="shared" si="10"/>
        <v>0</v>
      </c>
      <c r="BC74" s="673" t="str">
        <f>IF(BB74=0,"",
IF(SUM($BB$24:BB74)=1,BD74,
IF($BA$84&gt;SUM($BB$24:BB74),_xlfn.CONCAT(", ",BD74),
IF($BB$84=SUM($BB$24:BB74),_xlfn.CONCAT(" y ",BD74)))))</f>
        <v/>
      </c>
      <c r="BD74" s="674">
        <v>51</v>
      </c>
    </row>
    <row r="75" spans="2:56" s="27" customFormat="1" ht="15" customHeight="1">
      <c r="B75" s="61"/>
      <c r="C75" s="55" t="s">
        <v>5184</v>
      </c>
      <c r="D75" s="817" t="str">
        <f>IF(CNGE_2026_M4_Secc1!D94="","",CNGE_2026_M4_Secc1!D94)</f>
        <v/>
      </c>
      <c r="E75" s="757"/>
      <c r="F75" s="757"/>
      <c r="G75" s="758"/>
      <c r="H75" s="740"/>
      <c r="I75" s="838"/>
      <c r="J75" s="740"/>
      <c r="K75" s="759"/>
      <c r="L75" s="838"/>
      <c r="M75" s="756" t="str">
        <f>IF(O75="","",VLOOKUP(O75,Presentación!$AL$3:$AN$574,2,FALSE))</f>
        <v/>
      </c>
      <c r="N75" s="758"/>
      <c r="O75" s="842"/>
      <c r="P75" s="759"/>
      <c r="Q75" s="838"/>
      <c r="R75" s="842"/>
      <c r="S75" s="759"/>
      <c r="T75" s="838"/>
      <c r="U75" s="740"/>
      <c r="V75" s="759"/>
      <c r="W75" s="838"/>
      <c r="X75" s="440" t="s">
        <v>6692</v>
      </c>
      <c r="Y75" s="740"/>
      <c r="Z75" s="759"/>
      <c r="AA75" s="838"/>
      <c r="AB75" s="740"/>
      <c r="AC75" s="759"/>
      <c r="AD75" s="838"/>
      <c r="AE75" s="740"/>
      <c r="AF75" s="759"/>
      <c r="AG75" s="838"/>
      <c r="AH75" s="740"/>
      <c r="AI75" s="759"/>
      <c r="AJ75" s="838"/>
      <c r="AK75" s="740"/>
      <c r="AL75" s="838"/>
      <c r="AO75" s="31">
        <f t="shared" si="0"/>
        <v>0</v>
      </c>
      <c r="AP75" s="31">
        <f t="shared" si="1"/>
        <v>0</v>
      </c>
      <c r="AQ75" s="549" t="e" cm="1">
        <f t="array" aca="1" ref="AQ75" ca="1">_xlfn.TEXTJOIN("",TRUE,IFERROR((MID(U75,ROW(INDIRECT("1:"&amp;LEN(U75))),1)*1),""))</f>
        <v>#NAME?</v>
      </c>
      <c r="AR75" s="549" t="e">
        <f t="shared" ca="1" si="2"/>
        <v>#NAME?</v>
      </c>
      <c r="AS75" s="550" t="e" cm="1">
        <f t="array" aca="1" ref="AS75" ca="1">_xlfn.TEXTJOIN("",TRUE,IFERROR((MID(Y75,ROW(INDIRECT("1:"&amp;LEN(Y75))),1)*1),""))</f>
        <v>#NAME?</v>
      </c>
      <c r="AT75" s="550" t="e">
        <f t="shared" ca="1" si="3"/>
        <v>#NAME?</v>
      </c>
      <c r="AU75" s="551" t="e" cm="1">
        <f t="array" aca="1" ref="AU75" ca="1">_xlfn.TEXTJOIN("",TRUE,IFERROR((MID(AH75,ROW(INDIRECT("1:"&amp;LEN(AH75))),1)*1),""))</f>
        <v>#NAME?</v>
      </c>
      <c r="AV75" s="551" t="e">
        <f t="shared" ca="1" si="4"/>
        <v>#NAME?</v>
      </c>
      <c r="AW75" s="669">
        <f t="shared" si="5"/>
        <v>0</v>
      </c>
      <c r="AX75" s="670">
        <f t="shared" si="6"/>
        <v>0</v>
      </c>
      <c r="AY75" s="671" t="str">
        <f t="shared" si="7"/>
        <v/>
      </c>
      <c r="AZ75" s="670" t="str">
        <f t="shared" si="8"/>
        <v/>
      </c>
      <c r="BA75" s="672" t="b">
        <f t="shared" si="9"/>
        <v>1</v>
      </c>
      <c r="BB75" s="671">
        <f t="shared" si="10"/>
        <v>0</v>
      </c>
      <c r="BC75" s="673" t="str">
        <f>IF(BB75=0,"",
IF(SUM($BB$24:BB75)=1,BD75,
IF($BA$84&gt;SUM($BB$24:BB75),_xlfn.CONCAT(", ",BD75),
IF($BB$84=SUM($BB$24:BB75),_xlfn.CONCAT(" y ",BD75)))))</f>
        <v/>
      </c>
      <c r="BD75" s="674">
        <v>52</v>
      </c>
    </row>
    <row r="76" spans="2:56" s="27" customFormat="1" ht="15" customHeight="1">
      <c r="B76" s="61"/>
      <c r="C76" s="55" t="s">
        <v>5186</v>
      </c>
      <c r="D76" s="817" t="str">
        <f>IF(CNGE_2026_M4_Secc1!D95="","",CNGE_2026_M4_Secc1!D95)</f>
        <v/>
      </c>
      <c r="E76" s="757"/>
      <c r="F76" s="757"/>
      <c r="G76" s="758"/>
      <c r="H76" s="740"/>
      <c r="I76" s="838"/>
      <c r="J76" s="740"/>
      <c r="K76" s="759"/>
      <c r="L76" s="838"/>
      <c r="M76" s="756" t="str">
        <f>IF(O76="","",VLOOKUP(O76,Presentación!$AL$3:$AN$574,2,FALSE))</f>
        <v/>
      </c>
      <c r="N76" s="758"/>
      <c r="O76" s="842"/>
      <c r="P76" s="759"/>
      <c r="Q76" s="838"/>
      <c r="R76" s="842"/>
      <c r="S76" s="759"/>
      <c r="T76" s="838"/>
      <c r="U76" s="740"/>
      <c r="V76" s="759"/>
      <c r="W76" s="838"/>
      <c r="X76" s="440" t="s">
        <v>6692</v>
      </c>
      <c r="Y76" s="740"/>
      <c r="Z76" s="759"/>
      <c r="AA76" s="838"/>
      <c r="AB76" s="740"/>
      <c r="AC76" s="759"/>
      <c r="AD76" s="838"/>
      <c r="AE76" s="740"/>
      <c r="AF76" s="759"/>
      <c r="AG76" s="838"/>
      <c r="AH76" s="740"/>
      <c r="AI76" s="759"/>
      <c r="AJ76" s="838"/>
      <c r="AK76" s="740"/>
      <c r="AL76" s="838"/>
      <c r="AO76" s="31">
        <f t="shared" si="0"/>
        <v>0</v>
      </c>
      <c r="AP76" s="31">
        <f t="shared" si="1"/>
        <v>0</v>
      </c>
      <c r="AQ76" s="549" t="e" cm="1">
        <f t="array" aca="1" ref="AQ76" ca="1">_xlfn.TEXTJOIN("",TRUE,IFERROR((MID(U76,ROW(INDIRECT("1:"&amp;LEN(U76))),1)*1),""))</f>
        <v>#NAME?</v>
      </c>
      <c r="AR76" s="549" t="e">
        <f t="shared" ca="1" si="2"/>
        <v>#NAME?</v>
      </c>
      <c r="AS76" s="550" t="e" cm="1">
        <f t="array" aca="1" ref="AS76" ca="1">_xlfn.TEXTJOIN("",TRUE,IFERROR((MID(Y76,ROW(INDIRECT("1:"&amp;LEN(Y76))),1)*1),""))</f>
        <v>#NAME?</v>
      </c>
      <c r="AT76" s="550" t="e">
        <f t="shared" ca="1" si="3"/>
        <v>#NAME?</v>
      </c>
      <c r="AU76" s="551" t="e" cm="1">
        <f t="array" aca="1" ref="AU76" ca="1">_xlfn.TEXTJOIN("",TRUE,IFERROR((MID(AH76,ROW(INDIRECT("1:"&amp;LEN(AH76))),1)*1),""))</f>
        <v>#NAME?</v>
      </c>
      <c r="AV76" s="551" t="e">
        <f t="shared" ca="1" si="4"/>
        <v>#NAME?</v>
      </c>
      <c r="AW76" s="669">
        <f t="shared" si="5"/>
        <v>0</v>
      </c>
      <c r="AX76" s="670">
        <f t="shared" si="6"/>
        <v>0</v>
      </c>
      <c r="AY76" s="671" t="str">
        <f t="shared" si="7"/>
        <v/>
      </c>
      <c r="AZ76" s="670" t="str">
        <f t="shared" si="8"/>
        <v/>
      </c>
      <c r="BA76" s="672" t="b">
        <f t="shared" si="9"/>
        <v>1</v>
      </c>
      <c r="BB76" s="671">
        <f t="shared" si="10"/>
        <v>0</v>
      </c>
      <c r="BC76" s="673" t="str">
        <f>IF(BB76=0,"",
IF(SUM($BB$24:BB76)=1,BD76,
IF($BA$84&gt;SUM($BB$24:BB76),_xlfn.CONCAT(", ",BD76),
IF($BB$84=SUM($BB$24:BB76),_xlfn.CONCAT(" y ",BD76)))))</f>
        <v/>
      </c>
      <c r="BD76" s="674">
        <v>53</v>
      </c>
    </row>
    <row r="77" spans="2:56" s="27" customFormat="1" ht="15" customHeight="1">
      <c r="B77" s="61"/>
      <c r="C77" s="55" t="s">
        <v>5188</v>
      </c>
      <c r="D77" s="817" t="str">
        <f>IF(CNGE_2026_M4_Secc1!D96="","",CNGE_2026_M4_Secc1!D96)</f>
        <v/>
      </c>
      <c r="E77" s="757"/>
      <c r="F77" s="757"/>
      <c r="G77" s="758"/>
      <c r="H77" s="740"/>
      <c r="I77" s="838"/>
      <c r="J77" s="740"/>
      <c r="K77" s="759"/>
      <c r="L77" s="838"/>
      <c r="M77" s="756" t="str">
        <f>IF(O77="","",VLOOKUP(O77,Presentación!$AL$3:$AN$574,2,FALSE))</f>
        <v/>
      </c>
      <c r="N77" s="758"/>
      <c r="O77" s="842"/>
      <c r="P77" s="759"/>
      <c r="Q77" s="838"/>
      <c r="R77" s="842"/>
      <c r="S77" s="759"/>
      <c r="T77" s="838"/>
      <c r="U77" s="740"/>
      <c r="V77" s="759"/>
      <c r="W77" s="838"/>
      <c r="X77" s="440" t="s">
        <v>6692</v>
      </c>
      <c r="Y77" s="740"/>
      <c r="Z77" s="759"/>
      <c r="AA77" s="838"/>
      <c r="AB77" s="740"/>
      <c r="AC77" s="759"/>
      <c r="AD77" s="838"/>
      <c r="AE77" s="740"/>
      <c r="AF77" s="759"/>
      <c r="AG77" s="838"/>
      <c r="AH77" s="740"/>
      <c r="AI77" s="759"/>
      <c r="AJ77" s="838"/>
      <c r="AK77" s="740"/>
      <c r="AL77" s="838"/>
      <c r="AO77" s="31">
        <f t="shared" si="0"/>
        <v>0</v>
      </c>
      <c r="AP77" s="31">
        <f t="shared" si="1"/>
        <v>0</v>
      </c>
      <c r="AQ77" s="549" t="e" cm="1">
        <f t="array" aca="1" ref="AQ77" ca="1">_xlfn.TEXTJOIN("",TRUE,IFERROR((MID(U77,ROW(INDIRECT("1:"&amp;LEN(U77))),1)*1),""))</f>
        <v>#NAME?</v>
      </c>
      <c r="AR77" s="549" t="e">
        <f t="shared" ca="1" si="2"/>
        <v>#NAME?</v>
      </c>
      <c r="AS77" s="550" t="e" cm="1">
        <f t="array" aca="1" ref="AS77" ca="1">_xlfn.TEXTJOIN("",TRUE,IFERROR((MID(Y77,ROW(INDIRECT("1:"&amp;LEN(Y77))),1)*1),""))</f>
        <v>#NAME?</v>
      </c>
      <c r="AT77" s="550" t="e">
        <f t="shared" ca="1" si="3"/>
        <v>#NAME?</v>
      </c>
      <c r="AU77" s="551" t="e" cm="1">
        <f t="array" aca="1" ref="AU77" ca="1">_xlfn.TEXTJOIN("",TRUE,IFERROR((MID(AH77,ROW(INDIRECT("1:"&amp;LEN(AH77))),1)*1),""))</f>
        <v>#NAME?</v>
      </c>
      <c r="AV77" s="551" t="e">
        <f t="shared" ca="1" si="4"/>
        <v>#NAME?</v>
      </c>
      <c r="AW77" s="669">
        <f t="shared" si="5"/>
        <v>0</v>
      </c>
      <c r="AX77" s="670">
        <f t="shared" si="6"/>
        <v>0</v>
      </c>
      <c r="AY77" s="671" t="str">
        <f t="shared" si="7"/>
        <v/>
      </c>
      <c r="AZ77" s="670" t="str">
        <f t="shared" si="8"/>
        <v/>
      </c>
      <c r="BA77" s="672" t="b">
        <f t="shared" si="9"/>
        <v>1</v>
      </c>
      <c r="BB77" s="671">
        <f t="shared" si="10"/>
        <v>0</v>
      </c>
      <c r="BC77" s="673" t="str">
        <f>IF(BB77=0,"",
IF(SUM($BB$24:BB77)=1,BD77,
IF($BA$84&gt;SUM($BB$24:BB77),_xlfn.CONCAT(", ",BD77),
IF($BB$84=SUM($BB$24:BB77),_xlfn.CONCAT(" y ",BD77)))))</f>
        <v/>
      </c>
      <c r="BD77" s="674">
        <v>54</v>
      </c>
    </row>
    <row r="78" spans="2:56" s="27" customFormat="1" ht="15" customHeight="1">
      <c r="B78" s="61"/>
      <c r="C78" s="55" t="s">
        <v>5190</v>
      </c>
      <c r="D78" s="817" t="str">
        <f>IF(CNGE_2026_M4_Secc1!D97="","",CNGE_2026_M4_Secc1!D97)</f>
        <v/>
      </c>
      <c r="E78" s="757"/>
      <c r="F78" s="757"/>
      <c r="G78" s="758"/>
      <c r="H78" s="740"/>
      <c r="I78" s="838"/>
      <c r="J78" s="740"/>
      <c r="K78" s="759"/>
      <c r="L78" s="838"/>
      <c r="M78" s="756" t="str">
        <f>IF(O78="","",VLOOKUP(O78,Presentación!$AL$3:$AN$574,2,FALSE))</f>
        <v/>
      </c>
      <c r="N78" s="758"/>
      <c r="O78" s="842"/>
      <c r="P78" s="759"/>
      <c r="Q78" s="838"/>
      <c r="R78" s="842"/>
      <c r="S78" s="759"/>
      <c r="T78" s="838"/>
      <c r="U78" s="740"/>
      <c r="V78" s="759"/>
      <c r="W78" s="838"/>
      <c r="X78" s="440" t="s">
        <v>6692</v>
      </c>
      <c r="Y78" s="740"/>
      <c r="Z78" s="759"/>
      <c r="AA78" s="838"/>
      <c r="AB78" s="740"/>
      <c r="AC78" s="759"/>
      <c r="AD78" s="838"/>
      <c r="AE78" s="740"/>
      <c r="AF78" s="759"/>
      <c r="AG78" s="838"/>
      <c r="AH78" s="740"/>
      <c r="AI78" s="759"/>
      <c r="AJ78" s="838"/>
      <c r="AK78" s="740"/>
      <c r="AL78" s="838"/>
      <c r="AO78" s="31">
        <f t="shared" si="0"/>
        <v>0</v>
      </c>
      <c r="AP78" s="31">
        <f>IF(COUNTIF(R78:AJ78,"NS"),1,0)</f>
        <v>0</v>
      </c>
      <c r="AQ78" s="549" t="e" cm="1">
        <f t="array" aca="1" ref="AQ78" ca="1">_xlfn.TEXTJOIN("",TRUE,IFERROR((MID(U78,ROW(INDIRECT("1:"&amp;LEN(U78))),1)*1),""))</f>
        <v>#NAME?</v>
      </c>
      <c r="AR78" s="549" t="e">
        <f t="shared" ca="1" si="2"/>
        <v>#NAME?</v>
      </c>
      <c r="AS78" s="550" t="e" cm="1">
        <f t="array" aca="1" ref="AS78" ca="1">_xlfn.TEXTJOIN("",TRUE,IFERROR((MID(Y78,ROW(INDIRECT("1:"&amp;LEN(Y78))),1)*1),""))</f>
        <v>#NAME?</v>
      </c>
      <c r="AT78" s="550" t="e">
        <f t="shared" ca="1" si="3"/>
        <v>#NAME?</v>
      </c>
      <c r="AU78" s="551" t="e" cm="1">
        <f t="array" aca="1" ref="AU78" ca="1">_xlfn.TEXTJOIN("",TRUE,IFERROR((MID(AH78,ROW(INDIRECT("1:"&amp;LEN(AH78))),1)*1),""))</f>
        <v>#NAME?</v>
      </c>
      <c r="AV78" s="551" t="e">
        <f t="shared" ca="1" si="4"/>
        <v>#NAME?</v>
      </c>
      <c r="AW78" s="669">
        <f t="shared" si="5"/>
        <v>0</v>
      </c>
      <c r="AX78" s="670">
        <f t="shared" si="6"/>
        <v>0</v>
      </c>
      <c r="AY78" s="671" t="str">
        <f t="shared" si="7"/>
        <v/>
      </c>
      <c r="AZ78" s="670" t="str">
        <f t="shared" si="8"/>
        <v/>
      </c>
      <c r="BA78" s="672" t="b">
        <f t="shared" si="9"/>
        <v>1</v>
      </c>
      <c r="BB78" s="671">
        <f t="shared" si="10"/>
        <v>0</v>
      </c>
      <c r="BC78" s="673" t="str">
        <f>IF(BB78=0,"",
IF(SUM($BB$24:BB78)=1,BD78,
IF($BA$84&gt;SUM($BB$24:BB78),_xlfn.CONCAT(", ",BD78),
IF($BB$84=SUM($BB$24:BB78),_xlfn.CONCAT(" y ",BD78)))))</f>
        <v/>
      </c>
      <c r="BD78" s="674">
        <v>55</v>
      </c>
    </row>
    <row r="79" spans="2:56" s="27" customFormat="1">
      <c r="C79" s="55" t="s">
        <v>5192</v>
      </c>
      <c r="D79" s="817" t="str">
        <f>IF(CNGE_2026_M4_Secc1!D98="","",CNGE_2026_M4_Secc1!D98)</f>
        <v/>
      </c>
      <c r="E79" s="757"/>
      <c r="F79" s="757"/>
      <c r="G79" s="758"/>
      <c r="H79" s="740"/>
      <c r="I79" s="1125"/>
      <c r="J79" s="740"/>
      <c r="K79" s="1125"/>
      <c r="L79" s="1125"/>
      <c r="M79" s="756" t="str">
        <f>IF(O79="","",VLOOKUP(O79,Presentación!$AL$3:$AN$574,2,FALSE))</f>
        <v/>
      </c>
      <c r="N79" s="758"/>
      <c r="O79" s="842"/>
      <c r="P79" s="1125"/>
      <c r="Q79" s="1125"/>
      <c r="R79" s="842"/>
      <c r="S79" s="1125"/>
      <c r="T79" s="1125"/>
      <c r="U79" s="740"/>
      <c r="V79" s="1125"/>
      <c r="W79" s="1125"/>
      <c r="X79" s="440" t="s">
        <v>6692</v>
      </c>
      <c r="Y79" s="740"/>
      <c r="Z79" s="759"/>
      <c r="AA79" s="838"/>
      <c r="AB79" s="740"/>
      <c r="AC79" s="1125"/>
      <c r="AD79" s="1125"/>
      <c r="AE79" s="740"/>
      <c r="AF79" s="1125"/>
      <c r="AG79" s="1125"/>
      <c r="AH79" s="740"/>
      <c r="AI79" s="759"/>
      <c r="AJ79" s="838"/>
      <c r="AK79" s="740"/>
      <c r="AL79" s="838"/>
      <c r="AO79" s="31">
        <f t="shared" si="0"/>
        <v>0</v>
      </c>
      <c r="AP79" s="31">
        <f t="shared" ref="AP79:AP82" si="11">IF(COUNTIF(R79:AJ79,"NS"),1,0)</f>
        <v>0</v>
      </c>
      <c r="AQ79" s="549" t="e" cm="1">
        <f t="array" aca="1" ref="AQ79" ca="1">_xlfn.TEXTJOIN("",TRUE,IFERROR((MID(U79,ROW(INDIRECT("1:"&amp;LEN(U79))),1)*1),""))</f>
        <v>#NAME?</v>
      </c>
      <c r="AR79" s="549" t="e">
        <f t="shared" ca="1" si="2"/>
        <v>#NAME?</v>
      </c>
      <c r="AS79" s="550" t="e" cm="1">
        <f t="array" aca="1" ref="AS79" ca="1">_xlfn.TEXTJOIN("",TRUE,IFERROR((MID(Y79,ROW(INDIRECT("1:"&amp;LEN(Y79))),1)*1),""))</f>
        <v>#NAME?</v>
      </c>
      <c r="AT79" s="550" t="e">
        <f t="shared" ca="1" si="3"/>
        <v>#NAME?</v>
      </c>
      <c r="AU79" s="551" t="e" cm="1">
        <f t="array" aca="1" ref="AU79" ca="1">_xlfn.TEXTJOIN("",TRUE,IFERROR((MID(AH79,ROW(INDIRECT("1:"&amp;LEN(AH79))),1)*1),""))</f>
        <v>#NAME?</v>
      </c>
      <c r="AV79" s="551" t="e">
        <f t="shared" ca="1" si="4"/>
        <v>#NAME?</v>
      </c>
      <c r="AW79" s="669">
        <f t="shared" si="5"/>
        <v>0</v>
      </c>
      <c r="AX79" s="670">
        <f t="shared" si="6"/>
        <v>0</v>
      </c>
      <c r="AY79" s="671" t="str">
        <f t="shared" si="7"/>
        <v/>
      </c>
      <c r="AZ79" s="670" t="str">
        <f t="shared" si="8"/>
        <v/>
      </c>
      <c r="BA79" s="672" t="b">
        <f t="shared" si="9"/>
        <v>1</v>
      </c>
      <c r="BB79" s="671">
        <f t="shared" si="10"/>
        <v>0</v>
      </c>
      <c r="BC79" s="673" t="str">
        <f>IF(BB79=0,"",
IF(SUM($BB$24:BB79)=1,BD79,
IF($BA$84&gt;SUM($BB$24:BB79),_xlfn.CONCAT(", ",BD79),
IF($BB$84=SUM($BB$24:BB79),_xlfn.CONCAT(" y ",BD79)))))</f>
        <v/>
      </c>
      <c r="BD79" s="674">
        <v>56</v>
      </c>
    </row>
    <row r="80" spans="2:56" s="27" customFormat="1">
      <c r="C80" s="55" t="s">
        <v>5194</v>
      </c>
      <c r="D80" s="817" t="str">
        <f>IF(CNGE_2026_M4_Secc1!D99="","",CNGE_2026_M4_Secc1!D99)</f>
        <v/>
      </c>
      <c r="E80" s="757"/>
      <c r="F80" s="757"/>
      <c r="G80" s="758"/>
      <c r="H80" s="740"/>
      <c r="I80" s="1125"/>
      <c r="J80" s="740"/>
      <c r="K80" s="1125"/>
      <c r="L80" s="1125"/>
      <c r="M80" s="756" t="str">
        <f>IF(O80="","",VLOOKUP(O80,Presentación!$AL$3:$AN$574,2,FALSE))</f>
        <v/>
      </c>
      <c r="N80" s="758"/>
      <c r="O80" s="842"/>
      <c r="P80" s="1125"/>
      <c r="Q80" s="1125"/>
      <c r="R80" s="842"/>
      <c r="S80" s="1125"/>
      <c r="T80" s="1125"/>
      <c r="U80" s="740"/>
      <c r="V80" s="1125"/>
      <c r="W80" s="1125"/>
      <c r="X80" s="440" t="s">
        <v>6692</v>
      </c>
      <c r="Y80" s="740"/>
      <c r="Z80" s="759"/>
      <c r="AA80" s="838"/>
      <c r="AB80" s="740"/>
      <c r="AC80" s="1125"/>
      <c r="AD80" s="1125"/>
      <c r="AE80" s="740"/>
      <c r="AF80" s="1125"/>
      <c r="AG80" s="1125"/>
      <c r="AH80" s="740"/>
      <c r="AI80" s="759"/>
      <c r="AJ80" s="838"/>
      <c r="AK80" s="740"/>
      <c r="AL80" s="838"/>
      <c r="AO80" s="31">
        <f t="shared" si="0"/>
        <v>0</v>
      </c>
      <c r="AP80" s="31">
        <f t="shared" si="11"/>
        <v>0</v>
      </c>
      <c r="AQ80" s="549" t="e" cm="1">
        <f t="array" aca="1" ref="AQ80" ca="1">_xlfn.TEXTJOIN("",TRUE,IFERROR((MID(U80,ROW(INDIRECT("1:"&amp;LEN(U80))),1)*1),""))</f>
        <v>#NAME?</v>
      </c>
      <c r="AR80" s="549" t="e">
        <f t="shared" ca="1" si="2"/>
        <v>#NAME?</v>
      </c>
      <c r="AS80" s="550" t="e" cm="1">
        <f t="array" aca="1" ref="AS80" ca="1">_xlfn.TEXTJOIN("",TRUE,IFERROR((MID(Y80,ROW(INDIRECT("1:"&amp;LEN(Y80))),1)*1),""))</f>
        <v>#NAME?</v>
      </c>
      <c r="AT80" s="550" t="e">
        <f t="shared" ca="1" si="3"/>
        <v>#NAME?</v>
      </c>
      <c r="AU80" s="551" t="e" cm="1">
        <f t="array" aca="1" ref="AU80" ca="1">_xlfn.TEXTJOIN("",TRUE,IFERROR((MID(AH80,ROW(INDIRECT("1:"&amp;LEN(AH80))),1)*1),""))</f>
        <v>#NAME?</v>
      </c>
      <c r="AV80" s="551" t="e">
        <f t="shared" ca="1" si="4"/>
        <v>#NAME?</v>
      </c>
      <c r="AW80" s="669">
        <f t="shared" si="5"/>
        <v>0</v>
      </c>
      <c r="AX80" s="670">
        <f t="shared" si="6"/>
        <v>0</v>
      </c>
      <c r="AY80" s="671" t="str">
        <f t="shared" si="7"/>
        <v/>
      </c>
      <c r="AZ80" s="670" t="str">
        <f t="shared" si="8"/>
        <v/>
      </c>
      <c r="BA80" s="672" t="b">
        <f t="shared" si="9"/>
        <v>1</v>
      </c>
      <c r="BB80" s="671">
        <f t="shared" si="10"/>
        <v>0</v>
      </c>
      <c r="BC80" s="673" t="str">
        <f>IF(BB80=0,"",
IF(SUM($BB$24:BB80)=1,BD80,
IF($BA$84&gt;SUM($BB$24:BB80),_xlfn.CONCAT(", ",BD80),
IF($BB$84=SUM($BB$24:BB80),_xlfn.CONCAT(" y ",BD80)))))</f>
        <v/>
      </c>
      <c r="BD80" s="674">
        <v>57</v>
      </c>
    </row>
    <row r="81" spans="2:56" s="27" customFormat="1">
      <c r="C81" s="55" t="s">
        <v>5196</v>
      </c>
      <c r="D81" s="817" t="str">
        <f>IF(CNGE_2026_M4_Secc1!D100="","",CNGE_2026_M4_Secc1!D100)</f>
        <v/>
      </c>
      <c r="E81" s="757"/>
      <c r="F81" s="757"/>
      <c r="G81" s="758"/>
      <c r="H81" s="740"/>
      <c r="I81" s="1125"/>
      <c r="J81" s="740"/>
      <c r="K81" s="1125"/>
      <c r="L81" s="1125"/>
      <c r="M81" s="756" t="str">
        <f>IF(O81="","",VLOOKUP(O81,Presentación!$AL$3:$AN$574,2,FALSE))</f>
        <v/>
      </c>
      <c r="N81" s="758"/>
      <c r="O81" s="842"/>
      <c r="P81" s="1125"/>
      <c r="Q81" s="1125"/>
      <c r="R81" s="842"/>
      <c r="S81" s="1125"/>
      <c r="T81" s="1125"/>
      <c r="U81" s="740"/>
      <c r="V81" s="1125"/>
      <c r="W81" s="1125"/>
      <c r="X81" s="440" t="s">
        <v>6692</v>
      </c>
      <c r="Y81" s="740"/>
      <c r="Z81" s="759"/>
      <c r="AA81" s="838"/>
      <c r="AB81" s="740"/>
      <c r="AC81" s="1125"/>
      <c r="AD81" s="1125"/>
      <c r="AE81" s="740"/>
      <c r="AF81" s="1125"/>
      <c r="AG81" s="1125"/>
      <c r="AH81" s="740"/>
      <c r="AI81" s="759"/>
      <c r="AJ81" s="838"/>
      <c r="AK81" s="740"/>
      <c r="AL81" s="838"/>
      <c r="AO81" s="31">
        <f t="shared" si="0"/>
        <v>0</v>
      </c>
      <c r="AP81" s="31">
        <f t="shared" si="11"/>
        <v>0</v>
      </c>
      <c r="AQ81" s="549" t="e" cm="1">
        <f t="array" aca="1" ref="AQ81" ca="1">_xlfn.TEXTJOIN("",TRUE,IFERROR((MID(U81,ROW(INDIRECT("1:"&amp;LEN(U81))),1)*1),""))</f>
        <v>#NAME?</v>
      </c>
      <c r="AR81" s="549" t="e">
        <f t="shared" ca="1" si="2"/>
        <v>#NAME?</v>
      </c>
      <c r="AS81" s="550" t="e" cm="1">
        <f t="array" aca="1" ref="AS81" ca="1">_xlfn.TEXTJOIN("",TRUE,IFERROR((MID(Y81,ROW(INDIRECT("1:"&amp;LEN(Y81))),1)*1),""))</f>
        <v>#NAME?</v>
      </c>
      <c r="AT81" s="550" t="e">
        <f t="shared" ca="1" si="3"/>
        <v>#NAME?</v>
      </c>
      <c r="AU81" s="551" t="e" cm="1">
        <f t="array" aca="1" ref="AU81" ca="1">_xlfn.TEXTJOIN("",TRUE,IFERROR((MID(AH81,ROW(INDIRECT("1:"&amp;LEN(AH81))),1)*1),""))</f>
        <v>#NAME?</v>
      </c>
      <c r="AV81" s="551" t="e">
        <f t="shared" ca="1" si="4"/>
        <v>#NAME?</v>
      </c>
      <c r="AW81" s="669">
        <f t="shared" si="5"/>
        <v>0</v>
      </c>
      <c r="AX81" s="670">
        <f t="shared" si="6"/>
        <v>0</v>
      </c>
      <c r="AY81" s="671" t="str">
        <f t="shared" si="7"/>
        <v/>
      </c>
      <c r="AZ81" s="670" t="str">
        <f t="shared" si="8"/>
        <v/>
      </c>
      <c r="BA81" s="672" t="b">
        <f t="shared" si="9"/>
        <v>1</v>
      </c>
      <c r="BB81" s="671">
        <f t="shared" si="10"/>
        <v>0</v>
      </c>
      <c r="BC81" s="673" t="str">
        <f>IF(BB81=0,"",
IF(SUM($BB$24:BB81)=1,BD81,
IF($BA$84&gt;SUM($BB$24:BB81),_xlfn.CONCAT(", ",BD81),
IF($BB$84=SUM($BB$24:BB81),_xlfn.CONCAT(" y ",BD81)))))</f>
        <v/>
      </c>
      <c r="BD81" s="674">
        <v>58</v>
      </c>
    </row>
    <row r="82" spans="2:56" s="27" customFormat="1">
      <c r="C82" s="55" t="s">
        <v>5198</v>
      </c>
      <c r="D82" s="817" t="str">
        <f>IF(CNGE_2026_M4_Secc1!D101="","",CNGE_2026_M4_Secc1!D101)</f>
        <v/>
      </c>
      <c r="E82" s="757"/>
      <c r="F82" s="757"/>
      <c r="G82" s="758"/>
      <c r="H82" s="740"/>
      <c r="I82" s="1125"/>
      <c r="J82" s="740"/>
      <c r="K82" s="1125"/>
      <c r="L82" s="1125"/>
      <c r="M82" s="756" t="str">
        <f>IF(O82="","",VLOOKUP(O82,Presentación!$AL$3:$AN$574,2,FALSE))</f>
        <v/>
      </c>
      <c r="N82" s="758"/>
      <c r="O82" s="842"/>
      <c r="P82" s="1125"/>
      <c r="Q82" s="1125"/>
      <c r="R82" s="842"/>
      <c r="S82" s="1125"/>
      <c r="T82" s="1125"/>
      <c r="U82" s="740"/>
      <c r="V82" s="1125"/>
      <c r="W82" s="1125"/>
      <c r="X82" s="440" t="s">
        <v>6692</v>
      </c>
      <c r="Y82" s="740"/>
      <c r="Z82" s="759"/>
      <c r="AA82" s="838"/>
      <c r="AB82" s="740"/>
      <c r="AC82" s="1125"/>
      <c r="AD82" s="1125"/>
      <c r="AE82" s="740"/>
      <c r="AF82" s="1125"/>
      <c r="AG82" s="1125"/>
      <c r="AH82" s="740"/>
      <c r="AI82" s="759"/>
      <c r="AJ82" s="838"/>
      <c r="AK82" s="740"/>
      <c r="AL82" s="838"/>
      <c r="AO82" s="31">
        <f t="shared" si="0"/>
        <v>0</v>
      </c>
      <c r="AP82" s="31">
        <f t="shared" si="11"/>
        <v>0</v>
      </c>
      <c r="AQ82" s="549" t="e" cm="1">
        <f t="array" aca="1" ref="AQ82" ca="1">_xlfn.TEXTJOIN("",TRUE,IFERROR((MID(U82,ROW(INDIRECT("1:"&amp;LEN(U82))),1)*1),""))</f>
        <v>#NAME?</v>
      </c>
      <c r="AR82" s="549" t="e">
        <f t="shared" ca="1" si="2"/>
        <v>#NAME?</v>
      </c>
      <c r="AS82" s="550" t="e" cm="1">
        <f t="array" aca="1" ref="AS82" ca="1">_xlfn.TEXTJOIN("",TRUE,IFERROR((MID(Y82,ROW(INDIRECT("1:"&amp;LEN(Y82))),1)*1),""))</f>
        <v>#NAME?</v>
      </c>
      <c r="AT82" s="550" t="e">
        <f t="shared" ca="1" si="3"/>
        <v>#NAME?</v>
      </c>
      <c r="AU82" s="551" t="e" cm="1">
        <f t="array" aca="1" ref="AU82" ca="1">_xlfn.TEXTJOIN("",TRUE,IFERROR((MID(AH82,ROW(INDIRECT("1:"&amp;LEN(AH82))),1)*1),""))</f>
        <v>#NAME?</v>
      </c>
      <c r="AV82" s="551" t="e">
        <f t="shared" ca="1" si="4"/>
        <v>#NAME?</v>
      </c>
      <c r="AW82" s="669">
        <f t="shared" si="5"/>
        <v>0</v>
      </c>
      <c r="AX82" s="670">
        <f t="shared" si="6"/>
        <v>0</v>
      </c>
      <c r="AY82" s="671" t="str">
        <f t="shared" si="7"/>
        <v/>
      </c>
      <c r="AZ82" s="670" t="str">
        <f t="shared" si="8"/>
        <v/>
      </c>
      <c r="BA82" s="672" t="b">
        <f t="shared" si="9"/>
        <v>1</v>
      </c>
      <c r="BB82" s="671">
        <f t="shared" si="10"/>
        <v>0</v>
      </c>
      <c r="BC82" s="673" t="str">
        <f>IF(BB82=0,"",
IF(SUM($BB$24:BB82)=1,BD82,
IF($BA$84&gt;SUM($BB$24:BB82),_xlfn.CONCAT(", ",BD82),
IF($BB$84=SUM($BB$24:BB82),_xlfn.CONCAT(" y ",BD82)))))</f>
        <v/>
      </c>
      <c r="BD82" s="674">
        <v>59</v>
      </c>
    </row>
    <row r="83" spans="2:56" s="27" customFormat="1">
      <c r="C83" s="55" t="s">
        <v>5200</v>
      </c>
      <c r="D83" s="817" t="str">
        <f>IF(CNGE_2026_M4_Secc1!D102="","",CNGE_2026_M4_Secc1!D102)</f>
        <v/>
      </c>
      <c r="E83" s="757"/>
      <c r="F83" s="757"/>
      <c r="G83" s="758"/>
      <c r="H83" s="740"/>
      <c r="I83" s="1125"/>
      <c r="J83" s="740"/>
      <c r="K83" s="1125"/>
      <c r="L83" s="1125"/>
      <c r="M83" s="756" t="str">
        <f>IF(O83="","",VLOOKUP(O83,Presentación!$AL$3:$AN$574,2,FALSE))</f>
        <v/>
      </c>
      <c r="N83" s="758"/>
      <c r="O83" s="842"/>
      <c r="P83" s="1125"/>
      <c r="Q83" s="1125"/>
      <c r="R83" s="842"/>
      <c r="S83" s="1125"/>
      <c r="T83" s="1125"/>
      <c r="U83" s="740"/>
      <c r="V83" s="1125"/>
      <c r="W83" s="1125"/>
      <c r="X83" s="440" t="s">
        <v>6692</v>
      </c>
      <c r="Y83" s="740"/>
      <c r="Z83" s="759"/>
      <c r="AA83" s="838"/>
      <c r="AB83" s="740"/>
      <c r="AC83" s="1125"/>
      <c r="AD83" s="1125"/>
      <c r="AE83" s="740"/>
      <c r="AF83" s="1125"/>
      <c r="AG83" s="1125"/>
      <c r="AH83" s="740"/>
      <c r="AI83" s="759"/>
      <c r="AJ83" s="838"/>
      <c r="AK83" s="740"/>
      <c r="AL83" s="838"/>
      <c r="AO83" s="31">
        <f>IF(AND(COUNTBLANK(D83)=1,COUNTA(J83:W83)=1,COUNTA(Y83:AL83)=0),0,IF(AND(COUNTA(J83:W83)=5,COUNTA(Y83:AJ83)=4,AK83=""),0,IF(AND(COUNTA(D83,J83)=2,COUNTA(M83:W83)=1,COUNTA(Y83:AJ83)=3,AK83&lt;&gt;""),0,1)))</f>
        <v>0</v>
      </c>
      <c r="AP83" s="31">
        <f>IF(COUNTIF(R83:AJ83,"NS"),1,0)</f>
        <v>0</v>
      </c>
      <c r="AQ83" s="549" t="e" cm="1">
        <f t="array" aca="1" ref="AQ83" ca="1">_xlfn.TEXTJOIN("",TRUE,IFERROR((MID(U83,ROW(INDIRECT("1:"&amp;LEN(U83))),1)*1),""))</f>
        <v>#NAME?</v>
      </c>
      <c r="AR83" s="549" t="e">
        <f ca="1">IF(AND(U83&lt;&gt;"NS",U83&lt;&gt;"NA",LEN(AQ83)&gt;8),1,0)</f>
        <v>#NAME?</v>
      </c>
      <c r="AS83" s="550" t="e" cm="1">
        <f t="array" aca="1" ref="AS83" ca="1">_xlfn.TEXTJOIN("",TRUE,IFERROR((MID(Y83,ROW(INDIRECT("1:"&amp;LEN(Y83))),1)*1),""))</f>
        <v>#NAME?</v>
      </c>
      <c r="AT83" s="550" t="e">
        <f ca="1">IF(AND(Y83&lt;&gt;"NS",Y83&lt;&gt;"NA",LEN(AS83)&gt;9),1,0)</f>
        <v>#NAME?</v>
      </c>
      <c r="AU83" s="551" t="e" cm="1">
        <f t="array" aca="1" ref="AU83" ca="1">_xlfn.TEXTJOIN("",TRUE,IFERROR((MID(AH83,ROW(INDIRECT("1:"&amp;LEN(AH83))),1)*1),""))</f>
        <v>#NAME?</v>
      </c>
      <c r="AV83" s="551" t="e">
        <f ca="1">IF(OR(AH83="",AH83="NS",AH83="NA",LEN(AU83)=10),0,1)</f>
        <v>#NAME?</v>
      </c>
      <c r="AW83" s="669">
        <f>IF(OR(AB83="",AB83="NS"),0,_xlfn.LET(_xlpm.t,AB83,_xlpm.g,FIND("-",_xlpm.t),TRIM(LEFT(_xlpm.t,_xlpm.g-1))))</f>
        <v>0</v>
      </c>
      <c r="AX83" s="670">
        <f>IF(OR(AB83="",AB83="NS"),0,_xlfn.LET(_xlpm.t,AB83,_xlpm.g,FIND("-",_xlpm.t),_xlpm.c,IFERROR(FIND(",",_xlpm.t),9999),_xlpm.p,IFERROR(FIND("(",_xlpm.t),9999),_xlpm.fin,MIN(_xlpm.c,_xlpm.p,LEN(_xlpm.t)+1),TRIM(MID(_xlpm.t,_xlpm.g+1,_xlpm.fin-_xlpm.g-1))))</f>
        <v>0</v>
      </c>
      <c r="AY83" s="671" t="str">
        <f>IF(OR(AB83="",AB83="NS"),"",IFERROR(_xlfn.LET(_xlpm.t,TRIM(MID(AB83,FIND(",",AB83)+1,LEN(AB83))),_xlpm.s,TRIM(LEFT(_xlpm.t,IFERROR(FIND("(",_xlpm.t),LEN(_xlpm.t)+1)-1)),_xlpm.g,FIND("-",_xlpm.s),TRIM(LEFT(_xlpm.s,_xlpm.g-1))),""))</f>
        <v/>
      </c>
      <c r="AZ83" s="670" t="str">
        <f>IF(OR(AB83="",AB83="NS"),"",IFERROR(_xlfn.LET(_xlpm.t,TRIM(MID(AB83,FIND(",",AB83)+1,LEN(AB83))),_xlpm.s,TRIM(LEFT(_xlpm.t,IFERROR(FIND("(",_xlpm.t),LEN(_xlpm.t)+1)-1)),_xlpm.g,FIND("-",_xlpm.s),TRIM(MID(_xlpm.s,_xlpm.g+1,LEN(_xlpm.s)-_xlpm.g))),""))</f>
        <v/>
      </c>
      <c r="BA83" s="672" t="b">
        <f>IF(
   OR(AB83="",AB83="NS"),
   TRUE,
   AND(
      NOT(ISERROR(FIND(":",TRIM(AW83)))),
      ISNUMBER(VALUE(LEFT(TRIM(AW83),FIND(":",TRIM(AW83))-1))),
      ISNUMBER(VALUE(RIGHT(TRIM(AW83),LEN(TRIM(AW83))-FIND(":",TRIM(AW83))))),
      VALUE(LEFT(TRIM(AW83),FIND(":",TRIM(AW83))-1))&gt;=0,
      VALUE(LEFT(TRIM(AW83),FIND(":",TRIM(AW83))-1))&lt;=23,
      VALUE(RIGHT(TRIM(AW83),LEN(TRIM(AW83))-FIND(":",TRIM(AW83))))&gt;=0,
      VALUE(RIGHT(TRIM(AW83),LEN(TRIM(AW83))-FIND(":",TRIM(AW83))))&lt;=59,
      ISNUMBER(VALUE(TRIM(AW83))),
      VALUE(TRIM(AW83))&gt;=0,
      VALUE(TRIM(AW83))&lt;1,
      NOT(ISERROR(FIND(":",TRIM(AX83)))),
      ISNUMBER(VALUE(LEFT(TRIM(AX83),FIND(":",TRIM(AX83))-1))),
      ISNUMBER(VALUE(RIGHT(TRIM(AX83),LEN(TRIM(AX83))-FIND(":",TRIM(AX83))))),
      VALUE(LEFT(TRIM(AX83),FIND(":",TRIM(AX83))-1))&gt;=0,
      VALUE(LEFT(TRIM(AX83),FIND(":",TRIM(AX83))-1))&lt;=23,
      VALUE(RIGHT(TRIM(AX83),LEN(TRIM(AX83))-FIND(":",TRIM(AX83))))&gt;=0,
      VALUE(RIGHT(TRIM(AX83),LEN(TRIM(AX83))-FIND(":",TRIM(AX83))))&lt;=59,
      ISNUMBER(VALUE(TRIM(AX83))),
      VALUE(TRIM(AX83))&gt;=0,
      VALUE(TRIM(AX83))&lt;1,
      VALUE(TRIM(AW83))&lt;VALUE(TRIM(AX83)),
      IF(
         OR(TRIM(AY83)="",TRIM(AZ83)=""),
         TRUE,
         AND(
            NOT(ISERROR(FIND(":",TRIM(AY83)))),
            ISNUMBER(VALUE(LEFT(TRIM(AY83),FIND(":",TRIM(AY83))-1))),
            ISNUMBER(VALUE(RIGHT(TRIM(AY83),LEN(TRIM(AY83))-FIND(":",TRIM(AY83))))),
            VALUE(LEFT(TRIM(AY83),FIND(":",TRIM(AY83))-1))&gt;=0,
            VALUE(LEFT(TRIM(AY83),FIND(":",TRIM(AY83))-1))&lt;=23,
            VALUE(RIGHT(TRIM(AY83),LEN(TRIM(AY83))-FIND(":",TRIM(AY83))))&gt;=0,
            VALUE(RIGHT(TRIM(AY83),LEN(TRIM(AY83))-FIND(":",TRIM(AY83))))&lt;=59,
            ISNUMBER(VALUE(TRIM(AY83))),
            VALUE(TRIM(AY83))&gt;=0,
            VALUE(TRIM(AY83))&lt;1,
            NOT(ISERROR(FIND(":",TRIM(AZ83)))),
            ISNUMBER(VALUE(LEFT(TRIM(AZ83),FIND(":",TRIM(AZ83))-1))),
            ISNUMBER(VALUE(RIGHT(TRIM(AZ83),LEN(TRIM(AZ83))-FIND(":",TRIM(AZ83))))),
            VALUE(LEFT(TRIM(AZ83),FIND(":",TRIM(AZ83))-1))&gt;=0,
            VALUE(LEFT(TRIM(AZ83),FIND(":",TRIM(AZ83))-1))&lt;=23,
            VALUE(RIGHT(TRIM(AZ83),LEN(TRIM(AZ83))-FIND(":",TRIM(AZ83))))&gt;=0,
            VALUE(RIGHT(TRIM(AZ83),LEN(TRIM(AZ83))-FIND(":",TRIM(AZ83))))&lt;=59,
            ISNUMBER(VALUE(TRIM(AZ83))),
            VALUE(TRIM(AZ83))&gt;=0,
            VALUE(TRIM(AZ83))&lt;1,
            VALUE(TRIM(AY83))&lt;VALUE(TRIM(AZ83)),
            IF(
               NOT(ISERROR(FIND("(",AB83))),
               TRUE,
               VALUE(TRIM(AX83))&lt;=VALUE(TRIM(AY83))
            )
         )
      )
   )
)</f>
        <v>1</v>
      </c>
      <c r="BB83" s="671">
        <f>IF(ISERROR(BA83),1,IF(BA83=FALSE,1,0))</f>
        <v>0</v>
      </c>
      <c r="BC83" s="673" t="str">
        <f>IF(BB83=0,"",
IF(SUM($BB$24:BB83)=1,BD83,
IF($BA$84&gt;SUM($BB$24:BB83),_xlfn.CONCAT(", ",BD83),
IF($BB$84=SUM($BB$24:BB83),_xlfn.CONCAT(" y ",BD83)))))</f>
        <v/>
      </c>
      <c r="BD83" s="674">
        <v>60</v>
      </c>
    </row>
    <row r="84" spans="2:56" s="27" customFormat="1" ht="15" customHeight="1">
      <c r="AO84" s="338">
        <f>SUM(AO24:AO83)</f>
        <v>0</v>
      </c>
      <c r="AP84" s="548">
        <f>SUM(AP24:AP83)</f>
        <v>0</v>
      </c>
      <c r="AQ84" s="31"/>
      <c r="AR84" s="663" t="e">
        <f ca="1">SUM(AR24:AR83)</f>
        <v>#NAME?</v>
      </c>
      <c r="AS84" s="449"/>
      <c r="AT84" s="619" t="e">
        <f ca="1">SUM(AT24:AT83)</f>
        <v>#NAME?</v>
      </c>
      <c r="AU84" s="449"/>
      <c r="AV84" s="664" t="e">
        <f ca="1">SUM(AV24:AV83)</f>
        <v>#NAME?</v>
      </c>
      <c r="BA84" s="675" cm="1">
        <f t="array" ref="BA84">SUMPRODUCT(--ISERROR(BA24:BA83)) + SUMPRODUCT(--IFERROR(BA24:BA83=FALSE,0))</f>
        <v>0</v>
      </c>
      <c r="BB84" s="675">
        <f>SUM(BB24:BB83)</f>
        <v>0</v>
      </c>
      <c r="BC84" s="676" t="str">
        <f>IF(BB84=0,"",_xlfn.CONCAT(BC24:BC83))</f>
        <v/>
      </c>
      <c r="BD84" s="677" t="str">
        <f>IF(BB84=0,"",
IF(BB84=1,_xlfn.CONCAT("Error: Debe registrar un horario valido y/o revise el formato establecido en el numeral: ", BC84 ),_xlfn.CONCAT("Error: Debe registrar un horario valido y/o revise el formato establecido en los numerales: ", BC84 )))</f>
        <v/>
      </c>
    </row>
    <row r="85" spans="2:56" s="27" customFormat="1" ht="24" customHeight="1">
      <c r="B85" s="54"/>
      <c r="C85" s="848" t="s">
        <v>5219</v>
      </c>
      <c r="D85" s="733"/>
      <c r="E85" s="733"/>
      <c r="F85" s="733"/>
      <c r="G85" s="733"/>
      <c r="H85" s="733"/>
      <c r="I85" s="733"/>
      <c r="J85" s="733"/>
      <c r="K85" s="733"/>
      <c r="L85" s="733"/>
      <c r="M85" s="733"/>
      <c r="N85" s="733"/>
      <c r="O85" s="733"/>
      <c r="P85" s="733"/>
      <c r="Q85" s="733"/>
      <c r="R85" s="733"/>
      <c r="S85" s="733"/>
      <c r="T85" s="733"/>
      <c r="U85" s="733"/>
      <c r="V85" s="733"/>
      <c r="W85" s="733"/>
      <c r="X85" s="733"/>
      <c r="Y85" s="733"/>
      <c r="Z85" s="733"/>
      <c r="AA85" s="733"/>
      <c r="AB85" s="733"/>
      <c r="AC85" s="733"/>
      <c r="AD85" s="733"/>
      <c r="AE85" s="733"/>
      <c r="AF85" s="733"/>
      <c r="AG85" s="733"/>
      <c r="AH85" s="733"/>
      <c r="AI85" s="733"/>
      <c r="AJ85" s="733"/>
      <c r="AK85" s="733"/>
      <c r="AL85" s="733"/>
    </row>
    <row r="86" spans="2:56" s="27" customFormat="1" ht="60" customHeight="1">
      <c r="B86" s="54"/>
      <c r="C86" s="842"/>
      <c r="D86" s="759"/>
      <c r="E86" s="759"/>
      <c r="F86" s="759"/>
      <c r="G86" s="759"/>
      <c r="H86" s="759"/>
      <c r="I86" s="759"/>
      <c r="J86" s="759"/>
      <c r="K86" s="759"/>
      <c r="L86" s="759"/>
      <c r="M86" s="759"/>
      <c r="N86" s="759"/>
      <c r="O86" s="759"/>
      <c r="P86" s="759"/>
      <c r="Q86" s="759"/>
      <c r="R86" s="759"/>
      <c r="S86" s="759"/>
      <c r="T86" s="759"/>
      <c r="U86" s="759"/>
      <c r="V86" s="759"/>
      <c r="W86" s="759"/>
      <c r="X86" s="759"/>
      <c r="Y86" s="759"/>
      <c r="Z86" s="759"/>
      <c r="AA86" s="759"/>
      <c r="AB86" s="759"/>
      <c r="AC86" s="759"/>
      <c r="AD86" s="759"/>
      <c r="AE86" s="759"/>
      <c r="AF86" s="759"/>
      <c r="AG86" s="759"/>
      <c r="AH86" s="759"/>
      <c r="AI86" s="759"/>
      <c r="AJ86" s="759"/>
      <c r="AK86" s="759"/>
      <c r="AL86" s="838"/>
    </row>
    <row r="87" spans="2:56" s="27" customFormat="1" ht="15" customHeight="1">
      <c r="B87" s="845" t="str">
        <f>IF(AO84&gt;0,"Favor de ingresar toda la información requerida en la pregunta y/o verifique que no tenga información en celdas sombreadas","")</f>
        <v/>
      </c>
      <c r="C87" s="845"/>
      <c r="D87" s="845"/>
      <c r="E87" s="845"/>
      <c r="F87" s="845"/>
      <c r="G87" s="845"/>
      <c r="H87" s="845"/>
      <c r="I87" s="845"/>
      <c r="J87" s="845"/>
      <c r="K87" s="845"/>
      <c r="L87" s="845"/>
      <c r="M87" s="845"/>
      <c r="N87" s="845"/>
      <c r="O87" s="845"/>
      <c r="P87" s="845"/>
      <c r="Q87" s="845"/>
      <c r="R87" s="845"/>
      <c r="S87" s="845"/>
      <c r="T87" s="845"/>
      <c r="U87" s="845"/>
      <c r="V87" s="845"/>
      <c r="W87" s="845"/>
      <c r="X87" s="845"/>
      <c r="Y87" s="845"/>
      <c r="Z87" s="845"/>
      <c r="AA87" s="845"/>
      <c r="AB87" s="845"/>
      <c r="AC87" s="845"/>
      <c r="AD87" s="845"/>
      <c r="AE87" s="845"/>
      <c r="AF87" s="845"/>
      <c r="AG87" s="845"/>
      <c r="AH87" s="845"/>
      <c r="AI87" s="845"/>
      <c r="AJ87" s="845"/>
      <c r="AK87" s="845"/>
      <c r="AL87" s="845"/>
    </row>
    <row r="88" spans="2:56" ht="15" customHeight="1">
      <c r="B88" s="1009" t="str">
        <f>IF(AP84&gt;0,"Alerta: debido a que cuenta con registros NS, debe proporcionar una justificación en el área de comentarios al final de la pregunta","")</f>
        <v/>
      </c>
      <c r="C88" s="1009"/>
      <c r="D88" s="1009"/>
      <c r="E88" s="1009"/>
      <c r="F88" s="1009"/>
      <c r="G88" s="1009"/>
      <c r="H88" s="1009"/>
      <c r="I88" s="1009"/>
      <c r="J88" s="1009"/>
      <c r="K88" s="1009"/>
      <c r="L88" s="1009"/>
      <c r="M88" s="1009"/>
      <c r="N88" s="1009"/>
      <c r="O88" s="1009"/>
      <c r="P88" s="1009"/>
      <c r="Q88" s="1009"/>
      <c r="R88" s="1009"/>
      <c r="S88" s="1009"/>
      <c r="T88" s="1009"/>
      <c r="U88" s="1009"/>
      <c r="V88" s="1009"/>
      <c r="W88" s="1009"/>
      <c r="X88" s="1009"/>
      <c r="Y88" s="1009"/>
      <c r="Z88" s="1009"/>
      <c r="AA88" s="1009"/>
      <c r="AB88" s="1009"/>
      <c r="AC88" s="1009"/>
      <c r="AD88" s="1009"/>
      <c r="AE88" s="1009"/>
      <c r="AF88" s="1009"/>
      <c r="AG88" s="1009"/>
      <c r="AH88" s="1009"/>
      <c r="AI88" s="1009"/>
      <c r="AJ88" s="1009"/>
      <c r="AK88" s="1009"/>
      <c r="AL88" s="1009"/>
    </row>
    <row r="89" spans="2:56" ht="15" customHeight="1">
      <c r="B89" s="824" t="e">
        <f ca="1">IF(AR84&gt;0,"Error: verificar las coordenadas de latitud, no debe exceder los 8 dígitos.",IF(AT84&gt;0,"Error: verificar las coordenadas de longitud, no debe exceder los 9 dígitos.",""))</f>
        <v>#NAME?</v>
      </c>
      <c r="C89" s="824"/>
      <c r="D89" s="824"/>
      <c r="E89" s="824"/>
      <c r="F89" s="824"/>
      <c r="G89" s="824"/>
      <c r="H89" s="824"/>
      <c r="I89" s="824"/>
      <c r="J89" s="824"/>
      <c r="K89" s="824"/>
      <c r="L89" s="824"/>
      <c r="M89" s="824"/>
      <c r="N89" s="824"/>
      <c r="O89" s="824"/>
      <c r="P89" s="824"/>
      <c r="Q89" s="824"/>
      <c r="R89" s="824"/>
      <c r="S89" s="824"/>
      <c r="T89" s="824"/>
      <c r="U89" s="824"/>
      <c r="V89" s="824"/>
      <c r="W89" s="824"/>
      <c r="X89" s="824"/>
      <c r="Y89" s="824"/>
      <c r="Z89" s="824"/>
      <c r="AA89" s="824"/>
      <c r="AB89" s="824"/>
      <c r="AC89" s="824"/>
      <c r="AD89" s="824"/>
      <c r="AE89" s="824"/>
      <c r="AF89" s="824"/>
      <c r="AG89" s="824"/>
      <c r="AH89" s="824"/>
      <c r="AI89" s="824"/>
      <c r="AJ89" s="824"/>
      <c r="AK89" s="824"/>
      <c r="AL89" s="824"/>
      <c r="AM89" s="678"/>
      <c r="AN89" s="678"/>
    </row>
    <row r="90" spans="2:56" ht="15" customHeight="1">
      <c r="B90" s="845" t="e">
        <f ca="1">IF(AV84&gt;0,"Favor de revisar el número telefónico ya que deben ser 10 dígitos","")</f>
        <v>#NAME?</v>
      </c>
      <c r="C90" s="845"/>
      <c r="D90" s="845"/>
      <c r="E90" s="845"/>
      <c r="F90" s="845"/>
      <c r="G90" s="845"/>
      <c r="H90" s="845"/>
      <c r="I90" s="845"/>
      <c r="J90" s="845"/>
      <c r="K90" s="845"/>
      <c r="L90" s="845"/>
      <c r="M90" s="845"/>
      <c r="N90" s="845"/>
      <c r="O90" s="845"/>
      <c r="P90" s="845"/>
      <c r="Q90" s="845"/>
      <c r="R90" s="845"/>
      <c r="S90" s="845"/>
      <c r="T90" s="845"/>
      <c r="U90" s="845"/>
      <c r="V90" s="845"/>
      <c r="W90" s="845"/>
      <c r="X90" s="845"/>
      <c r="Y90" s="845"/>
      <c r="Z90" s="845"/>
      <c r="AA90" s="845"/>
      <c r="AB90" s="845"/>
      <c r="AC90" s="845"/>
      <c r="AD90" s="845"/>
      <c r="AE90" s="845"/>
      <c r="AF90" s="845"/>
      <c r="AG90" s="845"/>
      <c r="AH90" s="845"/>
      <c r="AI90" s="845"/>
      <c r="AJ90" s="845"/>
      <c r="AK90" s="845"/>
      <c r="AL90" s="845"/>
    </row>
    <row r="91" spans="2:56" ht="15" customHeight="1">
      <c r="B91" s="824" t="str">
        <f>BD84</f>
        <v/>
      </c>
      <c r="C91" s="824"/>
      <c r="D91" s="824"/>
      <c r="E91" s="824"/>
      <c r="F91" s="824"/>
      <c r="G91" s="824"/>
      <c r="H91" s="824"/>
      <c r="I91" s="824"/>
      <c r="J91" s="824"/>
      <c r="K91" s="824"/>
      <c r="L91" s="824"/>
      <c r="M91" s="824"/>
      <c r="N91" s="824"/>
      <c r="O91" s="824"/>
      <c r="P91" s="824"/>
      <c r="Q91" s="824"/>
      <c r="R91" s="824"/>
      <c r="S91" s="824"/>
      <c r="T91" s="824"/>
      <c r="U91" s="824"/>
      <c r="V91" s="824"/>
      <c r="W91" s="824"/>
      <c r="X91" s="824"/>
      <c r="Y91" s="824"/>
      <c r="Z91" s="824"/>
      <c r="AA91" s="824"/>
      <c r="AB91" s="824"/>
      <c r="AC91" s="824"/>
      <c r="AD91" s="824"/>
      <c r="AE91" s="824"/>
      <c r="AF91" s="824"/>
      <c r="AG91" s="824"/>
      <c r="AH91" s="824"/>
      <c r="AI91" s="824"/>
      <c r="AJ91" s="824"/>
      <c r="AK91" s="824"/>
      <c r="AL91" s="824"/>
      <c r="AM91" s="678"/>
      <c r="AN91" s="678"/>
    </row>
    <row r="92" spans="2:56" ht="15" customHeight="1">
      <c r="B92" s="531"/>
      <c r="C92" s="531"/>
      <c r="D92" s="531"/>
      <c r="E92" s="531"/>
      <c r="F92" s="531"/>
      <c r="G92" s="531"/>
      <c r="H92" s="531"/>
      <c r="I92" s="531"/>
      <c r="J92" s="531"/>
      <c r="K92" s="531"/>
      <c r="L92" s="531"/>
      <c r="M92" s="531"/>
      <c r="N92" s="531"/>
      <c r="O92" s="531"/>
      <c r="P92" s="531"/>
      <c r="Q92" s="531"/>
      <c r="R92" s="531"/>
      <c r="S92" s="531"/>
      <c r="T92" s="531"/>
      <c r="U92" s="531"/>
      <c r="V92" s="531"/>
      <c r="W92" s="531"/>
      <c r="X92" s="531"/>
      <c r="Y92" s="531"/>
      <c r="Z92" s="531"/>
      <c r="AA92" s="531"/>
      <c r="AB92" s="531"/>
      <c r="AC92" s="531"/>
      <c r="AD92" s="531"/>
      <c r="AE92" s="531"/>
      <c r="AF92" s="531"/>
      <c r="AG92" s="531"/>
      <c r="AH92" s="531"/>
      <c r="AI92" s="531"/>
      <c r="AJ92" s="531"/>
      <c r="AK92" s="531"/>
      <c r="AL92" s="531"/>
    </row>
  </sheetData>
  <sheetProtection algorithmName="SHA-512" hashValue="ncrh/Nxgra6LPlNaXV2F3oHsSyLCGwR20b5woMSyZNiY55/BnhRz4keH+sLoB+k7jJalFnMvsSO1u6QUyUwv/A==" saltValue="l4q34vbPNxhzPPdKKB+7bQ==" spinCount="100000" sheet="1" objects="1" scenarios="1"/>
  <mergeCells count="759">
    <mergeCell ref="C18:AL18"/>
    <mergeCell ref="H32:I32"/>
    <mergeCell ref="H47:I47"/>
    <mergeCell ref="AK33:AL33"/>
    <mergeCell ref="M38:N38"/>
    <mergeCell ref="U49:W49"/>
    <mergeCell ref="AB45:AD45"/>
    <mergeCell ref="AE42:AG42"/>
    <mergeCell ref="R38:T38"/>
    <mergeCell ref="AE33:AG33"/>
    <mergeCell ref="D29:G29"/>
    <mergeCell ref="U36:W36"/>
    <mergeCell ref="J32:L32"/>
    <mergeCell ref="D44:G44"/>
    <mergeCell ref="D24:G24"/>
    <mergeCell ref="D26:G26"/>
    <mergeCell ref="J25:L25"/>
    <mergeCell ref="AE22:AG23"/>
    <mergeCell ref="M22:Q22"/>
    <mergeCell ref="AE24:AG24"/>
    <mergeCell ref="Y28:AA28"/>
    <mergeCell ref="O31:Q31"/>
    <mergeCell ref="M34:N34"/>
    <mergeCell ref="O23:Q23"/>
    <mergeCell ref="B87:AL87"/>
    <mergeCell ref="B88:AL88"/>
    <mergeCell ref="B89:AL89"/>
    <mergeCell ref="B90:AL90"/>
    <mergeCell ref="D27:G27"/>
    <mergeCell ref="AH24:AJ24"/>
    <mergeCell ref="Y41:AA41"/>
    <mergeCell ref="AE37:AG37"/>
    <mergeCell ref="H35:I35"/>
    <mergeCell ref="D28:G28"/>
    <mergeCell ref="H29:I29"/>
    <mergeCell ref="J31:L31"/>
    <mergeCell ref="U35:W35"/>
    <mergeCell ref="M36:N36"/>
    <mergeCell ref="M33:N33"/>
    <mergeCell ref="U34:W34"/>
    <mergeCell ref="H33:I33"/>
    <mergeCell ref="U33:W33"/>
    <mergeCell ref="J34:L34"/>
    <mergeCell ref="J35:L35"/>
    <mergeCell ref="J36:L36"/>
    <mergeCell ref="M30:N30"/>
    <mergeCell ref="O32:Q32"/>
    <mergeCell ref="M26:N26"/>
    <mergeCell ref="B3:AL3"/>
    <mergeCell ref="AH37:AJ37"/>
    <mergeCell ref="AE36:AG36"/>
    <mergeCell ref="M42:N42"/>
    <mergeCell ref="AH47:AJ47"/>
    <mergeCell ref="H27:I27"/>
    <mergeCell ref="D41:G41"/>
    <mergeCell ref="AK47:AL47"/>
    <mergeCell ref="AK38:AL38"/>
    <mergeCell ref="AH44:AJ44"/>
    <mergeCell ref="AH41:AJ41"/>
    <mergeCell ref="AK37:AL37"/>
    <mergeCell ref="AK42:AL42"/>
    <mergeCell ref="Y25:AA25"/>
    <mergeCell ref="AI7:AL7"/>
    <mergeCell ref="C13:AL13"/>
    <mergeCell ref="J26:L26"/>
    <mergeCell ref="AH25:AJ25"/>
    <mergeCell ref="M24:N24"/>
    <mergeCell ref="AB25:AD25"/>
    <mergeCell ref="N8:O8"/>
    <mergeCell ref="D31:G31"/>
    <mergeCell ref="D30:G30"/>
    <mergeCell ref="R32:T32"/>
    <mergeCell ref="M23:N23"/>
    <mergeCell ref="H44:I44"/>
    <mergeCell ref="O44:Q44"/>
    <mergeCell ref="J44:L44"/>
    <mergeCell ref="H43:I43"/>
    <mergeCell ref="J37:L37"/>
    <mergeCell ref="R37:T37"/>
    <mergeCell ref="U31:W31"/>
    <mergeCell ref="U32:W32"/>
    <mergeCell ref="J28:L28"/>
    <mergeCell ref="O24:Q24"/>
    <mergeCell ref="M32:N32"/>
    <mergeCell ref="H28:I28"/>
    <mergeCell ref="O26:Q26"/>
    <mergeCell ref="J33:L33"/>
    <mergeCell ref="J30:L30"/>
    <mergeCell ref="O39:Q39"/>
    <mergeCell ref="O40:Q40"/>
    <mergeCell ref="U38:W38"/>
    <mergeCell ref="O37:Q37"/>
    <mergeCell ref="H77:I77"/>
    <mergeCell ref="U70:W70"/>
    <mergeCell ref="M71:N71"/>
    <mergeCell ref="R69:T69"/>
    <mergeCell ref="J49:L49"/>
    <mergeCell ref="H46:I46"/>
    <mergeCell ref="R30:T30"/>
    <mergeCell ref="Y51:AA51"/>
    <mergeCell ref="H52:I52"/>
    <mergeCell ref="Y31:AA31"/>
    <mergeCell ref="H71:I71"/>
    <mergeCell ref="R36:T36"/>
    <mergeCell ref="H31:I31"/>
    <mergeCell ref="M54:N54"/>
    <mergeCell ref="R35:T35"/>
    <mergeCell ref="R65:T65"/>
    <mergeCell ref="J65:L65"/>
    <mergeCell ref="J70:L70"/>
    <mergeCell ref="O76:Q76"/>
    <mergeCell ref="M70:N70"/>
    <mergeCell ref="O74:Q74"/>
    <mergeCell ref="H61:I61"/>
    <mergeCell ref="J62:L62"/>
    <mergeCell ref="R31:T31"/>
    <mergeCell ref="AK78:AL78"/>
    <mergeCell ref="R41:T41"/>
    <mergeCell ref="AB38:AD38"/>
    <mergeCell ref="M78:N78"/>
    <mergeCell ref="AE28:AG28"/>
    <mergeCell ref="O42:Q42"/>
    <mergeCell ref="U52:W52"/>
    <mergeCell ref="R56:T56"/>
    <mergeCell ref="AK74:AL74"/>
    <mergeCell ref="AK68:AL68"/>
    <mergeCell ref="U78:W78"/>
    <mergeCell ref="Y42:AA42"/>
    <mergeCell ref="AB74:AD74"/>
    <mergeCell ref="AH74:AJ74"/>
    <mergeCell ref="AB76:AD76"/>
    <mergeCell ref="Y76:AA76"/>
    <mergeCell ref="R40:T40"/>
    <mergeCell ref="U30:W30"/>
    <mergeCell ref="U68:W68"/>
    <mergeCell ref="O28:Q28"/>
    <mergeCell ref="R60:T60"/>
    <mergeCell ref="Y73:AA73"/>
    <mergeCell ref="AE62:AG62"/>
    <mergeCell ref="R47:T47"/>
    <mergeCell ref="D37:G37"/>
    <mergeCell ref="J48:L48"/>
    <mergeCell ref="D66:G66"/>
    <mergeCell ref="H38:I38"/>
    <mergeCell ref="H30:I30"/>
    <mergeCell ref="H45:I45"/>
    <mergeCell ref="D57:G57"/>
    <mergeCell ref="D32:G32"/>
    <mergeCell ref="D34:G34"/>
    <mergeCell ref="D36:G36"/>
    <mergeCell ref="H63:I63"/>
    <mergeCell ref="H50:I50"/>
    <mergeCell ref="D45:G45"/>
    <mergeCell ref="D38:G38"/>
    <mergeCell ref="D42:G42"/>
    <mergeCell ref="J52:L52"/>
    <mergeCell ref="D43:G43"/>
    <mergeCell ref="D52:G52"/>
    <mergeCell ref="D53:G53"/>
    <mergeCell ref="D47:G47"/>
    <mergeCell ref="H34:I34"/>
    <mergeCell ref="H36:I36"/>
    <mergeCell ref="H37:I37"/>
    <mergeCell ref="D56:G56"/>
    <mergeCell ref="C86:AL86"/>
    <mergeCell ref="AK44:AL44"/>
    <mergeCell ref="M61:N61"/>
    <mergeCell ref="Y22:AA23"/>
    <mergeCell ref="AK31:AL31"/>
    <mergeCell ref="AB64:AD64"/>
    <mergeCell ref="O68:Q68"/>
    <mergeCell ref="AB51:AD51"/>
    <mergeCell ref="U59:W59"/>
    <mergeCell ref="Y55:AA55"/>
    <mergeCell ref="AH71:AJ71"/>
    <mergeCell ref="R63:T63"/>
    <mergeCell ref="AE75:AG75"/>
    <mergeCell ref="H24:I24"/>
    <mergeCell ref="U61:W61"/>
    <mergeCell ref="AH73:AJ73"/>
    <mergeCell ref="M56:N56"/>
    <mergeCell ref="AK32:AL32"/>
    <mergeCell ref="H26:I26"/>
    <mergeCell ref="H53:I53"/>
    <mergeCell ref="M43:N43"/>
    <mergeCell ref="H22:I23"/>
    <mergeCell ref="R27:T27"/>
    <mergeCell ref="J27:L27"/>
    <mergeCell ref="AH30:AJ30"/>
    <mergeCell ref="AH32:AJ32"/>
    <mergeCell ref="AE30:AG30"/>
    <mergeCell ref="U39:W39"/>
    <mergeCell ref="AE50:AG50"/>
    <mergeCell ref="AB54:AD54"/>
    <mergeCell ref="AB41:AD41"/>
    <mergeCell ref="AE31:AG31"/>
    <mergeCell ref="AB35:AD35"/>
    <mergeCell ref="Y39:AA39"/>
    <mergeCell ref="AB52:AD52"/>
    <mergeCell ref="AE47:AG47"/>
    <mergeCell ref="AE46:AG46"/>
    <mergeCell ref="Y50:AA50"/>
    <mergeCell ref="Y48:AA48"/>
    <mergeCell ref="AH52:AJ52"/>
    <mergeCell ref="AE53:AG53"/>
    <mergeCell ref="AE54:AG54"/>
    <mergeCell ref="AE43:AG43"/>
    <mergeCell ref="AH36:AJ36"/>
    <mergeCell ref="AE48:AG48"/>
    <mergeCell ref="U42:W42"/>
    <mergeCell ref="U45:W45"/>
    <mergeCell ref="AE35:AG35"/>
    <mergeCell ref="H55:I55"/>
    <mergeCell ref="H40:I40"/>
    <mergeCell ref="O57:Q57"/>
    <mergeCell ref="M55:N55"/>
    <mergeCell ref="R53:T53"/>
    <mergeCell ref="R44:T44"/>
    <mergeCell ref="R43:T43"/>
    <mergeCell ref="J54:L54"/>
    <mergeCell ref="J41:L41"/>
    <mergeCell ref="J40:L40"/>
    <mergeCell ref="AH48:AJ48"/>
    <mergeCell ref="AH57:AJ57"/>
    <mergeCell ref="AH45:AJ45"/>
    <mergeCell ref="AE49:AG49"/>
    <mergeCell ref="AE45:AG45"/>
    <mergeCell ref="D50:G50"/>
    <mergeCell ref="M53:N53"/>
    <mergeCell ref="J50:L50"/>
    <mergeCell ref="J56:L56"/>
    <mergeCell ref="Y46:AA46"/>
    <mergeCell ref="Y52:AA52"/>
    <mergeCell ref="AE52:AG52"/>
    <mergeCell ref="J57:L57"/>
    <mergeCell ref="O53:Q53"/>
    <mergeCell ref="D46:G46"/>
    <mergeCell ref="U57:W57"/>
    <mergeCell ref="AB49:AD49"/>
    <mergeCell ref="U51:W51"/>
    <mergeCell ref="AB50:AD50"/>
    <mergeCell ref="AB46:AD46"/>
    <mergeCell ref="U47:W47"/>
    <mergeCell ref="U54:W54"/>
    <mergeCell ref="U55:W55"/>
    <mergeCell ref="O56:Q56"/>
    <mergeCell ref="C85:AL85"/>
    <mergeCell ref="O27:Q27"/>
    <mergeCell ref="AK30:AL30"/>
    <mergeCell ref="B5:AL5"/>
    <mergeCell ref="O52:Q52"/>
    <mergeCell ref="AH26:AJ26"/>
    <mergeCell ref="AB66:AD66"/>
    <mergeCell ref="J43:L43"/>
    <mergeCell ref="Y70:AA70"/>
    <mergeCell ref="Y57:AA57"/>
    <mergeCell ref="AK28:AL28"/>
    <mergeCell ref="AK22:AL23"/>
    <mergeCell ref="Y45:AA45"/>
    <mergeCell ref="AE69:AG69"/>
    <mergeCell ref="AH70:AJ70"/>
    <mergeCell ref="M40:N40"/>
    <mergeCell ref="M52:N52"/>
    <mergeCell ref="M49:N49"/>
    <mergeCell ref="AH31:AJ31"/>
    <mergeCell ref="M39:N39"/>
    <mergeCell ref="H25:I25"/>
    <mergeCell ref="H68:I68"/>
    <mergeCell ref="M64:N64"/>
    <mergeCell ref="Y58:AA58"/>
    <mergeCell ref="H76:I76"/>
    <mergeCell ref="M72:N72"/>
    <mergeCell ref="O36:Q36"/>
    <mergeCell ref="J74:L74"/>
    <mergeCell ref="R46:T46"/>
    <mergeCell ref="J46:L46"/>
    <mergeCell ref="D64:G64"/>
    <mergeCell ref="D51:G51"/>
    <mergeCell ref="O48:Q48"/>
    <mergeCell ref="H64:I64"/>
    <mergeCell ref="H51:I51"/>
    <mergeCell ref="H39:I39"/>
    <mergeCell ref="J67:L67"/>
    <mergeCell ref="O51:Q51"/>
    <mergeCell ref="O64:Q64"/>
    <mergeCell ref="R57:T57"/>
    <mergeCell ref="D68:G68"/>
    <mergeCell ref="M46:N46"/>
    <mergeCell ref="M60:N60"/>
    <mergeCell ref="O46:Q46"/>
    <mergeCell ref="H57:I57"/>
    <mergeCell ref="H59:I59"/>
    <mergeCell ref="R48:T48"/>
    <mergeCell ref="R45:T45"/>
    <mergeCell ref="D78:G78"/>
    <mergeCell ref="AB40:AD40"/>
    <mergeCell ref="U77:W77"/>
    <mergeCell ref="Y44:AA44"/>
    <mergeCell ref="D71:G71"/>
    <mergeCell ref="D58:G58"/>
    <mergeCell ref="U75:W75"/>
    <mergeCell ref="R74:T74"/>
    <mergeCell ref="AB71:AD71"/>
    <mergeCell ref="H78:I78"/>
    <mergeCell ref="H42:I42"/>
    <mergeCell ref="U48:W48"/>
    <mergeCell ref="AB47:AD47"/>
    <mergeCell ref="J47:L47"/>
    <mergeCell ref="R52:T52"/>
    <mergeCell ref="H54:I54"/>
    <mergeCell ref="H41:I41"/>
    <mergeCell ref="O65:Q65"/>
    <mergeCell ref="R58:T58"/>
    <mergeCell ref="O60:Q60"/>
    <mergeCell ref="D76:G76"/>
    <mergeCell ref="H67:I67"/>
    <mergeCell ref="M75:N75"/>
    <mergeCell ref="R59:T59"/>
    <mergeCell ref="AE76:AG76"/>
    <mergeCell ref="AE72:AG72"/>
    <mergeCell ref="M69:N69"/>
    <mergeCell ref="AB75:AD75"/>
    <mergeCell ref="Y74:AA74"/>
    <mergeCell ref="J78:L78"/>
    <mergeCell ref="AE58:AG58"/>
    <mergeCell ref="AB78:AD78"/>
    <mergeCell ref="J59:L59"/>
    <mergeCell ref="U60:W60"/>
    <mergeCell ref="U58:W58"/>
    <mergeCell ref="AB68:AD68"/>
    <mergeCell ref="U65:W65"/>
    <mergeCell ref="R68:T68"/>
    <mergeCell ref="R61:T61"/>
    <mergeCell ref="U63:W63"/>
    <mergeCell ref="R73:T73"/>
    <mergeCell ref="O62:Q62"/>
    <mergeCell ref="M63:N63"/>
    <mergeCell ref="M68:N68"/>
    <mergeCell ref="U66:W66"/>
    <mergeCell ref="M67:N67"/>
    <mergeCell ref="M73:N73"/>
    <mergeCell ref="J61:L61"/>
    <mergeCell ref="AH22:AJ23"/>
    <mergeCell ref="X22:X23"/>
    <mergeCell ref="R22:T23"/>
    <mergeCell ref="AK27:AL27"/>
    <mergeCell ref="AH34:AJ34"/>
    <mergeCell ref="AE38:AG38"/>
    <mergeCell ref="R42:T42"/>
    <mergeCell ref="AK25:AL25"/>
    <mergeCell ref="AK29:AL29"/>
    <mergeCell ref="AH28:AJ28"/>
    <mergeCell ref="AK26:AL26"/>
    <mergeCell ref="AB42:AD42"/>
    <mergeCell ref="AB32:AD32"/>
    <mergeCell ref="AB33:AD33"/>
    <mergeCell ref="Y33:AA33"/>
    <mergeCell ref="Y30:AA30"/>
    <mergeCell ref="U25:W25"/>
    <mergeCell ref="Y32:AA32"/>
    <mergeCell ref="AK39:AL39"/>
    <mergeCell ref="AK34:AL34"/>
    <mergeCell ref="R29:T29"/>
    <mergeCell ref="AE41:AG41"/>
    <mergeCell ref="U26:W26"/>
    <mergeCell ref="AE34:AG34"/>
    <mergeCell ref="B1:AL1"/>
    <mergeCell ref="AH35:AJ35"/>
    <mergeCell ref="O54:Q54"/>
    <mergeCell ref="AB44:AD44"/>
    <mergeCell ref="U41:W41"/>
    <mergeCell ref="D25:G25"/>
    <mergeCell ref="J45:L45"/>
    <mergeCell ref="AB31:AD31"/>
    <mergeCell ref="C20:AL20"/>
    <mergeCell ref="AH39:AJ39"/>
    <mergeCell ref="U43:W43"/>
    <mergeCell ref="Y34:AA34"/>
    <mergeCell ref="AB39:AD39"/>
    <mergeCell ref="D54:G54"/>
    <mergeCell ref="Y49:AA49"/>
    <mergeCell ref="Y36:AA36"/>
    <mergeCell ref="AI10:AL10"/>
    <mergeCell ref="D49:G49"/>
    <mergeCell ref="B12:AL12"/>
    <mergeCell ref="U46:W46"/>
    <mergeCell ref="AH33:AJ33"/>
    <mergeCell ref="AE32:AG32"/>
    <mergeCell ref="B8:L8"/>
    <mergeCell ref="J51:L51"/>
    <mergeCell ref="AH27:AJ27"/>
    <mergeCell ref="AH29:AJ29"/>
    <mergeCell ref="O29:Q29"/>
    <mergeCell ref="Y27:AA27"/>
    <mergeCell ref="M29:N29"/>
    <mergeCell ref="U24:W24"/>
    <mergeCell ref="M28:N28"/>
    <mergeCell ref="AB24:AD24"/>
    <mergeCell ref="AE25:AG25"/>
    <mergeCell ref="R25:T25"/>
    <mergeCell ref="R28:T28"/>
    <mergeCell ref="AE29:AG29"/>
    <mergeCell ref="U29:W29"/>
    <mergeCell ref="AB26:AD26"/>
    <mergeCell ref="U28:W28"/>
    <mergeCell ref="Y26:AA26"/>
    <mergeCell ref="Y29:AA29"/>
    <mergeCell ref="AB27:AD27"/>
    <mergeCell ref="AB28:AD28"/>
    <mergeCell ref="AB29:AD29"/>
    <mergeCell ref="M25:N25"/>
    <mergeCell ref="M27:N27"/>
    <mergeCell ref="Y24:AA24"/>
    <mergeCell ref="AE26:AG26"/>
    <mergeCell ref="C15:AL15"/>
    <mergeCell ref="C22:G23"/>
    <mergeCell ref="C16:AL16"/>
    <mergeCell ref="D33:G33"/>
    <mergeCell ref="C17:AL17"/>
    <mergeCell ref="C19:AL19"/>
    <mergeCell ref="D35:G35"/>
    <mergeCell ref="H49:I49"/>
    <mergeCell ref="M47:N47"/>
    <mergeCell ref="R49:T49"/>
    <mergeCell ref="M44:N44"/>
    <mergeCell ref="AB37:AD37"/>
    <mergeCell ref="J29:L29"/>
    <mergeCell ref="U27:W27"/>
    <mergeCell ref="R24:T24"/>
    <mergeCell ref="J24:L24"/>
    <mergeCell ref="R26:T26"/>
    <mergeCell ref="AB22:AD23"/>
    <mergeCell ref="AB30:AD30"/>
    <mergeCell ref="M31:N31"/>
    <mergeCell ref="R33:T33"/>
    <mergeCell ref="O30:Q30"/>
    <mergeCell ref="O25:Q25"/>
    <mergeCell ref="AE27:AG27"/>
    <mergeCell ref="AB34:AD34"/>
    <mergeCell ref="J42:L42"/>
    <mergeCell ref="O38:Q38"/>
    <mergeCell ref="R50:T50"/>
    <mergeCell ref="R34:T34"/>
    <mergeCell ref="O34:Q34"/>
    <mergeCell ref="J55:L55"/>
    <mergeCell ref="Y38:AA38"/>
    <mergeCell ref="U37:W37"/>
    <mergeCell ref="Y43:AA43"/>
    <mergeCell ref="Y47:AA47"/>
    <mergeCell ref="Y35:AA35"/>
    <mergeCell ref="M35:N35"/>
    <mergeCell ref="AB43:AD43"/>
    <mergeCell ref="J38:L38"/>
    <mergeCell ref="M41:N41"/>
    <mergeCell ref="R39:T39"/>
    <mergeCell ref="U50:W50"/>
    <mergeCell ref="U44:W44"/>
    <mergeCell ref="M45:N45"/>
    <mergeCell ref="O50:Q50"/>
    <mergeCell ref="O55:Q55"/>
    <mergeCell ref="O49:Q49"/>
    <mergeCell ref="AB53:AD53"/>
    <mergeCell ref="AH43:AJ43"/>
    <mergeCell ref="AH49:AJ49"/>
    <mergeCell ref="AH68:AJ68"/>
    <mergeCell ref="AB63:AD63"/>
    <mergeCell ref="Y62:AA62"/>
    <mergeCell ref="O45:Q45"/>
    <mergeCell ref="AE39:AG39"/>
    <mergeCell ref="Y78:AA78"/>
    <mergeCell ref="H56:I56"/>
    <mergeCell ref="M77:N77"/>
    <mergeCell ref="R77:T77"/>
    <mergeCell ref="O78:Q78"/>
    <mergeCell ref="AB58:AD58"/>
    <mergeCell ref="U64:W64"/>
    <mergeCell ref="AB60:AD60"/>
    <mergeCell ref="Y64:AA64"/>
    <mergeCell ref="AE78:AG78"/>
    <mergeCell ref="AB77:AD77"/>
    <mergeCell ref="AE77:AG77"/>
    <mergeCell ref="J76:L76"/>
    <mergeCell ref="AE56:AG56"/>
    <mergeCell ref="O75:Q75"/>
    <mergeCell ref="U69:W69"/>
    <mergeCell ref="U56:W56"/>
    <mergeCell ref="AH78:AJ78"/>
    <mergeCell ref="O69:Q69"/>
    <mergeCell ref="R70:T70"/>
    <mergeCell ref="U53:W53"/>
    <mergeCell ref="J66:L66"/>
    <mergeCell ref="R67:T67"/>
    <mergeCell ref="M66:N66"/>
    <mergeCell ref="J58:L58"/>
    <mergeCell ref="Y77:AA77"/>
    <mergeCell ref="J77:L77"/>
    <mergeCell ref="R76:T76"/>
    <mergeCell ref="J72:L72"/>
    <mergeCell ref="U76:W76"/>
    <mergeCell ref="AE60:AG60"/>
    <mergeCell ref="J71:L71"/>
    <mergeCell ref="AE55:AG55"/>
    <mergeCell ref="J73:L73"/>
    <mergeCell ref="AE59:AG59"/>
    <mergeCell ref="J68:L68"/>
    <mergeCell ref="AE74:AG74"/>
    <mergeCell ref="AH76:AJ76"/>
    <mergeCell ref="AH60:AJ60"/>
    <mergeCell ref="AB65:AD65"/>
    <mergeCell ref="AE67:AG67"/>
    <mergeCell ref="AK73:AL73"/>
    <mergeCell ref="D61:G61"/>
    <mergeCell ref="D74:G74"/>
    <mergeCell ref="AH46:AJ46"/>
    <mergeCell ref="AK46:AL46"/>
    <mergeCell ref="AK40:AL40"/>
    <mergeCell ref="AH55:AJ55"/>
    <mergeCell ref="AH42:AJ42"/>
    <mergeCell ref="AK60:AL60"/>
    <mergeCell ref="AK56:AL56"/>
    <mergeCell ref="AH59:AJ59"/>
    <mergeCell ref="AH61:AJ61"/>
    <mergeCell ref="AH40:AJ40"/>
    <mergeCell ref="AK54:AL54"/>
    <mergeCell ref="AK49:AL49"/>
    <mergeCell ref="AH50:AJ50"/>
    <mergeCell ref="AK53:AL53"/>
    <mergeCell ref="AK50:AL50"/>
    <mergeCell ref="AK48:AL48"/>
    <mergeCell ref="AK41:AL41"/>
    <mergeCell ref="AK51:AL51"/>
    <mergeCell ref="D40:G40"/>
    <mergeCell ref="AB61:AD61"/>
    <mergeCell ref="Y60:AA60"/>
    <mergeCell ref="Y66:AA66"/>
    <mergeCell ref="H69:I69"/>
    <mergeCell ref="R78:T78"/>
    <mergeCell ref="C14:AL14"/>
    <mergeCell ref="D62:G62"/>
    <mergeCell ref="AH38:AJ38"/>
    <mergeCell ref="U22:W23"/>
    <mergeCell ref="Y37:AA37"/>
    <mergeCell ref="AK24:AL24"/>
    <mergeCell ref="AB36:AD36"/>
    <mergeCell ref="D55:G55"/>
    <mergeCell ref="Y40:AA40"/>
    <mergeCell ref="AK43:AL43"/>
    <mergeCell ref="AK45:AL45"/>
    <mergeCell ref="M57:N57"/>
    <mergeCell ref="AK36:AL36"/>
    <mergeCell ref="D59:G59"/>
    <mergeCell ref="O47:Q47"/>
    <mergeCell ref="AE44:AG44"/>
    <mergeCell ref="M37:N37"/>
    <mergeCell ref="J22:L23"/>
    <mergeCell ref="O41:Q41"/>
    <mergeCell ref="D39:G39"/>
    <mergeCell ref="O35:Q35"/>
    <mergeCell ref="AB67:AD67"/>
    <mergeCell ref="R54:T54"/>
    <mergeCell ref="R51:T51"/>
    <mergeCell ref="Y72:AA72"/>
    <mergeCell ref="M74:N74"/>
    <mergeCell ref="M48:N48"/>
    <mergeCell ref="M51:N51"/>
    <mergeCell ref="J53:L53"/>
    <mergeCell ref="O73:Q73"/>
    <mergeCell ref="O66:Q66"/>
    <mergeCell ref="R66:T66"/>
    <mergeCell ref="U67:W67"/>
    <mergeCell ref="J63:L63"/>
    <mergeCell ref="O59:Q59"/>
    <mergeCell ref="U73:W73"/>
    <mergeCell ref="O58:Q58"/>
    <mergeCell ref="R62:T62"/>
    <mergeCell ref="U71:W71"/>
    <mergeCell ref="M62:N62"/>
    <mergeCell ref="M58:N58"/>
    <mergeCell ref="M65:N65"/>
    <mergeCell ref="R64:T64"/>
    <mergeCell ref="J64:L64"/>
    <mergeCell ref="U62:W62"/>
    <mergeCell ref="AB48:AD48"/>
    <mergeCell ref="AK35:AL35"/>
    <mergeCell ref="AE40:AG40"/>
    <mergeCell ref="O43:Q43"/>
    <mergeCell ref="AK61:AL61"/>
    <mergeCell ref="U40:W40"/>
    <mergeCell ref="O33:Q33"/>
    <mergeCell ref="Y68:AA68"/>
    <mergeCell ref="H62:I62"/>
    <mergeCell ref="J39:L39"/>
    <mergeCell ref="Y53:AA53"/>
    <mergeCell ref="Y59:AA59"/>
    <mergeCell ref="Y63:AA63"/>
    <mergeCell ref="AK58:AL58"/>
    <mergeCell ref="Y54:AA54"/>
    <mergeCell ref="AB59:AD59"/>
    <mergeCell ref="O63:Q63"/>
    <mergeCell ref="AK63:AL63"/>
    <mergeCell ref="AK52:AL52"/>
    <mergeCell ref="AE51:AG51"/>
    <mergeCell ref="AH63:AJ63"/>
    <mergeCell ref="AH64:AJ64"/>
    <mergeCell ref="AB55:AD55"/>
    <mergeCell ref="AH58:AJ58"/>
    <mergeCell ref="AK77:AL77"/>
    <mergeCell ref="M50:N50"/>
    <mergeCell ref="AB57:AD57"/>
    <mergeCell ref="O61:Q61"/>
    <mergeCell ref="Y61:AA61"/>
    <mergeCell ref="H75:I75"/>
    <mergeCell ref="AH77:AJ77"/>
    <mergeCell ref="M76:N76"/>
    <mergeCell ref="H48:I48"/>
    <mergeCell ref="J60:L60"/>
    <mergeCell ref="J75:L75"/>
    <mergeCell ref="R75:T75"/>
    <mergeCell ref="AK75:AL75"/>
    <mergeCell ref="O72:Q72"/>
    <mergeCell ref="AH75:AJ75"/>
    <mergeCell ref="AH51:AJ51"/>
    <mergeCell ref="AK72:AL72"/>
    <mergeCell ref="AK57:AL57"/>
    <mergeCell ref="AK76:AL76"/>
    <mergeCell ref="Y75:AA75"/>
    <mergeCell ref="AH53:AJ53"/>
    <mergeCell ref="AE70:AG70"/>
    <mergeCell ref="AE57:AG57"/>
    <mergeCell ref="Y56:AA56"/>
    <mergeCell ref="O77:Q77"/>
    <mergeCell ref="D48:G48"/>
    <mergeCell ref="D75:G75"/>
    <mergeCell ref="U74:W74"/>
    <mergeCell ref="J69:L69"/>
    <mergeCell ref="D73:G73"/>
    <mergeCell ref="H70:I70"/>
    <mergeCell ref="H60:I60"/>
    <mergeCell ref="H72:I72"/>
    <mergeCell ref="H65:I65"/>
    <mergeCell ref="H73:I73"/>
    <mergeCell ref="D65:G65"/>
    <mergeCell ref="D60:G60"/>
    <mergeCell ref="D70:G70"/>
    <mergeCell ref="D69:G69"/>
    <mergeCell ref="D72:G72"/>
    <mergeCell ref="D63:G63"/>
    <mergeCell ref="H66:I66"/>
    <mergeCell ref="D77:G77"/>
    <mergeCell ref="H74:I74"/>
    <mergeCell ref="D67:G67"/>
    <mergeCell ref="O71:Q71"/>
    <mergeCell ref="R55:T55"/>
    <mergeCell ref="H58:I58"/>
    <mergeCell ref="AH72:AJ72"/>
    <mergeCell ref="AK59:AL59"/>
    <mergeCell ref="AH66:AJ66"/>
    <mergeCell ref="AH54:AJ54"/>
    <mergeCell ref="AH56:AJ56"/>
    <mergeCell ref="AK64:AL64"/>
    <mergeCell ref="AH62:AJ62"/>
    <mergeCell ref="AH65:AJ65"/>
    <mergeCell ref="AK66:AL66"/>
    <mergeCell ref="AK62:AL62"/>
    <mergeCell ref="AK69:AL69"/>
    <mergeCell ref="AK55:AL55"/>
    <mergeCell ref="AK71:AL71"/>
    <mergeCell ref="AH67:AJ67"/>
    <mergeCell ref="AK67:AL67"/>
    <mergeCell ref="AK65:AL65"/>
    <mergeCell ref="AH69:AJ69"/>
    <mergeCell ref="AK70:AL70"/>
    <mergeCell ref="AE73:AG73"/>
    <mergeCell ref="M59:N59"/>
    <mergeCell ref="AB56:AD56"/>
    <mergeCell ref="AB69:AD69"/>
    <mergeCell ref="AB62:AD62"/>
    <mergeCell ref="AB70:AD70"/>
    <mergeCell ref="O70:Q70"/>
    <mergeCell ref="O67:Q67"/>
    <mergeCell ref="R71:T71"/>
    <mergeCell ref="AB72:AD72"/>
    <mergeCell ref="Y69:AA69"/>
    <mergeCell ref="AE63:AG63"/>
    <mergeCell ref="R72:T72"/>
    <mergeCell ref="AE68:AG68"/>
    <mergeCell ref="AE64:AG64"/>
    <mergeCell ref="AE65:AG65"/>
    <mergeCell ref="AE71:AG71"/>
    <mergeCell ref="Y65:AA65"/>
    <mergeCell ref="U72:W72"/>
    <mergeCell ref="AB73:AD73"/>
    <mergeCell ref="Y67:AA67"/>
    <mergeCell ref="AE66:AG66"/>
    <mergeCell ref="AE61:AG61"/>
    <mergeCell ref="Y71:AA71"/>
    <mergeCell ref="D79:G79"/>
    <mergeCell ref="D80:G80"/>
    <mergeCell ref="D81:G81"/>
    <mergeCell ref="D82:G82"/>
    <mergeCell ref="D83:G83"/>
    <mergeCell ref="H79:I79"/>
    <mergeCell ref="H80:I80"/>
    <mergeCell ref="H81:I81"/>
    <mergeCell ref="H82:I82"/>
    <mergeCell ref="H83:I83"/>
    <mergeCell ref="J79:L79"/>
    <mergeCell ref="J80:L80"/>
    <mergeCell ref="J81:L81"/>
    <mergeCell ref="J82:L82"/>
    <mergeCell ref="J83:L83"/>
    <mergeCell ref="M79:N79"/>
    <mergeCell ref="M80:N80"/>
    <mergeCell ref="M81:N81"/>
    <mergeCell ref="M82:N82"/>
    <mergeCell ref="M83:N83"/>
    <mergeCell ref="O79:Q79"/>
    <mergeCell ref="O80:Q80"/>
    <mergeCell ref="O81:Q81"/>
    <mergeCell ref="O82:Q82"/>
    <mergeCell ref="O83:Q83"/>
    <mergeCell ref="R79:T79"/>
    <mergeCell ref="R80:T80"/>
    <mergeCell ref="R81:T81"/>
    <mergeCell ref="R82:T82"/>
    <mergeCell ref="R83:T83"/>
    <mergeCell ref="U80:W80"/>
    <mergeCell ref="U81:W81"/>
    <mergeCell ref="U82:W82"/>
    <mergeCell ref="U83:W83"/>
    <mergeCell ref="Y79:AA79"/>
    <mergeCell ref="Y80:AA80"/>
    <mergeCell ref="Y81:AA81"/>
    <mergeCell ref="Y82:AA82"/>
    <mergeCell ref="Y83:AA83"/>
    <mergeCell ref="AU22:AV22"/>
    <mergeCell ref="AW22:BD22"/>
    <mergeCell ref="B91:AL91"/>
    <mergeCell ref="AH79:AJ79"/>
    <mergeCell ref="AH80:AJ80"/>
    <mergeCell ref="AH81:AJ81"/>
    <mergeCell ref="AH82:AJ82"/>
    <mergeCell ref="AH83:AJ83"/>
    <mergeCell ref="AK79:AL79"/>
    <mergeCell ref="AK80:AL80"/>
    <mergeCell ref="AK81:AL81"/>
    <mergeCell ref="AK82:AL82"/>
    <mergeCell ref="AK83:AL83"/>
    <mergeCell ref="AB79:AD79"/>
    <mergeCell ref="AB80:AD80"/>
    <mergeCell ref="AB81:AD81"/>
    <mergeCell ref="AB82:AD82"/>
    <mergeCell ref="AB83:AD83"/>
    <mergeCell ref="AE79:AG79"/>
    <mergeCell ref="AE80:AG80"/>
    <mergeCell ref="AE81:AG81"/>
    <mergeCell ref="AE82:AG82"/>
    <mergeCell ref="AE83:AG83"/>
    <mergeCell ref="U79:W79"/>
  </mergeCells>
  <conditionalFormatting sqref="M25:W83">
    <cfRule type="expression" dxfId="2" priority="3">
      <formula>$AK25&lt;&gt;""</formula>
    </cfRule>
  </conditionalFormatting>
  <conditionalFormatting sqref="Y25:AA83">
    <cfRule type="expression" dxfId="1" priority="2">
      <formula>$AK25&lt;&gt;""</formula>
    </cfRule>
  </conditionalFormatting>
  <conditionalFormatting sqref="AK24:AL24">
    <cfRule type="expression" dxfId="0" priority="10">
      <formula>$AO$21=0</formula>
    </cfRule>
  </conditionalFormatting>
  <dataValidations count="3">
    <dataValidation type="list" allowBlank="1" showInputMessage="1" showErrorMessage="1" sqref="J24:L83">
      <formula1>"1,2,3"</formula1>
    </dataValidation>
    <dataValidation type="custom" allowBlank="1" showInputMessage="1" showErrorMessage="1" errorTitle="Error de coordenadas" error="El valor de latitud debe estar dentro de los límites del territorio nacional mexicano. Los valores deben ser entre 11 y 33." sqref="U24:W83">
      <formula1>AND($U24&gt;=11,$U24&lt;=33, ISNUMBER($U24))</formula1>
    </dataValidation>
    <dataValidation type="custom" allowBlank="1" showInputMessage="1" showErrorMessage="1" errorTitle="Error de coordenadas" error="El valor de longitud debe estar dentro de los límites del territorio nacional mexicano. Los valores deben ser entre -83 hasta -123." sqref="Y24:AA83">
      <formula1>AND($Y24&lt;=-83,$Y24&gt;=-123, ISNUMBER($Y24))</formula1>
    </dataValidation>
  </dataValidations>
  <hyperlinks>
    <hyperlink ref="AI7" location="Índice!B27" display="Índice"/>
    <hyperlink ref="AI10" location="CNIJE_2025_M7_Secc1!A28" display="Pregunta 1.1"/>
    <hyperlink ref="AI10:AL10" location="CNGE_2026_M4_Secc1!A28" display="Pregunta 1.1"/>
  </hyperlinks>
  <printOptions horizontalCentered="1" verticalCentered="1"/>
  <pageMargins left="0.70866141732283472" right="0.70866141732283472" top="0.74803149606299213" bottom="0.74803149606299213" header="0.31496062992125984" footer="0.31496062992125984"/>
  <pageSetup scale="60" orientation="portrait" r:id="rId1"/>
  <headerFooter>
    <oddHeader>&amp;CMódulo 4
Complemento</oddHeader>
    <oddFooter>&amp;LCenso Nacional de Gobiernos Estatales 2026&amp;R&amp;P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Presentación!$AL$3:$AL$574</xm:f>
          </x14:formula1>
          <xm:sqref>O24:Q83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AE113"/>
  <sheetViews>
    <sheetView showGridLines="0" view="pageBreakPreview" zoomScale="120" zoomScaleNormal="100" zoomScaleSheetLayoutView="120" workbookViewId="0"/>
  </sheetViews>
  <sheetFormatPr baseColWidth="10" defaultColWidth="0" defaultRowHeight="15" customHeight="1" zeroHeight="1"/>
  <cols>
    <col min="1" max="1" width="5.7109375" style="1" customWidth="1"/>
    <col min="2" max="2" width="3.7109375" style="449" customWidth="1"/>
    <col min="3" max="30" width="3.7109375" style="1" customWidth="1"/>
    <col min="31" max="31" width="5.7109375" style="1" customWidth="1"/>
    <col min="32" max="32" width="3.7109375" style="1" hidden="1" customWidth="1"/>
    <col min="33" max="16384" width="3.7109375" style="1" hidden="1"/>
  </cols>
  <sheetData>
    <row r="1" spans="2:30" ht="173.25" customHeight="1">
      <c r="B1" s="714"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2:30" ht="15" customHeight="1"/>
    <row r="3" spans="2:30" ht="45" customHeight="1">
      <c r="B3" s="709" t="s">
        <v>1</v>
      </c>
      <c r="C3" s="708"/>
      <c r="D3" s="708"/>
      <c r="E3" s="708"/>
      <c r="F3" s="708"/>
      <c r="G3" s="708"/>
      <c r="H3" s="708"/>
      <c r="I3" s="708"/>
      <c r="J3" s="708"/>
      <c r="K3" s="708"/>
      <c r="L3" s="708"/>
      <c r="M3" s="708"/>
      <c r="N3" s="708"/>
      <c r="O3" s="708"/>
      <c r="P3" s="708"/>
      <c r="Q3" s="708"/>
      <c r="R3" s="708"/>
      <c r="S3" s="708"/>
      <c r="T3" s="708"/>
      <c r="U3" s="708"/>
      <c r="V3" s="708"/>
      <c r="W3" s="708"/>
      <c r="X3" s="708"/>
      <c r="Y3" s="708"/>
      <c r="Z3" s="708"/>
      <c r="AA3" s="708"/>
      <c r="AB3" s="708"/>
      <c r="AC3" s="708"/>
      <c r="AD3" s="708"/>
    </row>
    <row r="4" spans="2:30" ht="15" customHeight="1"/>
    <row r="5" spans="2:30" ht="60" customHeight="1">
      <c r="B5" s="709" t="s">
        <v>21</v>
      </c>
      <c r="C5" s="708"/>
      <c r="D5" s="708"/>
      <c r="E5" s="708"/>
      <c r="F5" s="708"/>
      <c r="G5" s="708"/>
      <c r="H5" s="708"/>
      <c r="I5" s="708"/>
      <c r="J5" s="708"/>
      <c r="K5" s="708"/>
      <c r="L5" s="708"/>
      <c r="M5" s="708"/>
      <c r="N5" s="708"/>
      <c r="O5" s="708"/>
      <c r="P5" s="708"/>
      <c r="Q5" s="708"/>
      <c r="R5" s="708"/>
      <c r="S5" s="708"/>
      <c r="T5" s="708"/>
      <c r="U5" s="708"/>
      <c r="V5" s="708"/>
      <c r="W5" s="708"/>
      <c r="X5" s="708"/>
      <c r="Y5" s="708"/>
      <c r="Z5" s="708"/>
      <c r="AA5" s="708"/>
      <c r="AB5" s="708"/>
      <c r="AC5" s="708"/>
      <c r="AD5" s="708"/>
    </row>
    <row r="6" spans="2:30" ht="15" customHeight="1"/>
    <row r="7" spans="2:30" ht="15" customHeight="1" thickBot="1">
      <c r="B7" s="2" t="s">
        <v>3</v>
      </c>
      <c r="C7" s="38"/>
      <c r="D7" s="38"/>
      <c r="E7" s="38"/>
      <c r="F7" s="38"/>
      <c r="G7" s="38"/>
      <c r="H7" s="38"/>
      <c r="I7" s="38"/>
      <c r="J7" s="38"/>
      <c r="K7" s="38"/>
      <c r="L7" s="38"/>
      <c r="M7" s="38"/>
      <c r="N7" s="2" t="s">
        <v>4</v>
      </c>
      <c r="O7" s="38"/>
      <c r="AA7" s="735" t="s">
        <v>2</v>
      </c>
      <c r="AB7" s="708"/>
      <c r="AC7" s="708"/>
      <c r="AD7" s="708"/>
    </row>
    <row r="8" spans="2:30" ht="15" customHeight="1" thickBot="1">
      <c r="B8" s="710" t="str">
        <f>IF(Presentación!B8="","",Presentación!B8)</f>
        <v>Veracruz de Ignacio de la Llave</v>
      </c>
      <c r="C8" s="712"/>
      <c r="D8" s="712"/>
      <c r="E8" s="712"/>
      <c r="F8" s="712"/>
      <c r="G8" s="712"/>
      <c r="H8" s="712"/>
      <c r="I8" s="712"/>
      <c r="J8" s="712"/>
      <c r="K8" s="712"/>
      <c r="L8" s="711"/>
      <c r="M8" s="37"/>
      <c r="N8" s="710" t="str">
        <f>IF(Presentación!N8="","",Presentación!N8)</f>
        <v>230</v>
      </c>
      <c r="O8" s="711"/>
    </row>
    <row r="9" spans="2:30" ht="15" customHeight="1"/>
    <row r="10" spans="2:30" ht="15" customHeight="1">
      <c r="B10" s="88" t="s">
        <v>6713</v>
      </c>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row>
    <row r="11" spans="2:30" ht="48" customHeight="1">
      <c r="C11" s="718" t="s">
        <v>6714</v>
      </c>
      <c r="D11" s="708"/>
      <c r="E11" s="708"/>
      <c r="F11" s="708"/>
      <c r="G11" s="708"/>
      <c r="H11" s="708"/>
      <c r="I11" s="708"/>
      <c r="J11" s="708"/>
      <c r="K11" s="708"/>
      <c r="L11" s="708"/>
      <c r="M11" s="708"/>
      <c r="N11" s="708"/>
      <c r="O11" s="708"/>
      <c r="P11" s="708"/>
      <c r="Q11" s="708"/>
      <c r="R11" s="708"/>
      <c r="S11" s="708"/>
      <c r="T11" s="708"/>
      <c r="U11" s="708"/>
      <c r="V11" s="708"/>
      <c r="W11" s="708"/>
      <c r="X11" s="708"/>
      <c r="Y11" s="708"/>
      <c r="Z11" s="708"/>
      <c r="AA11" s="708"/>
      <c r="AB11" s="708"/>
      <c r="AC11" s="708"/>
      <c r="AD11" s="708"/>
    </row>
    <row r="12" spans="2:30" ht="15" customHeight="1">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row>
    <row r="13" spans="2:30" ht="15" customHeight="1">
      <c r="B13" s="539"/>
      <c r="C13" s="9"/>
      <c r="D13" s="719" t="s">
        <v>6715</v>
      </c>
      <c r="E13" s="708"/>
      <c r="F13" s="708"/>
      <c r="G13" s="708"/>
      <c r="H13" s="708"/>
      <c r="I13" s="708"/>
      <c r="J13" s="708"/>
      <c r="K13" s="708"/>
      <c r="L13" s="708"/>
      <c r="M13" s="708"/>
      <c r="N13" s="708"/>
      <c r="O13" s="708"/>
      <c r="P13" s="708"/>
      <c r="Q13" s="708"/>
      <c r="R13" s="708"/>
      <c r="S13" s="708"/>
      <c r="T13" s="708"/>
      <c r="U13" s="708"/>
      <c r="V13" s="708"/>
      <c r="W13" s="708"/>
      <c r="X13" s="708"/>
      <c r="Y13" s="708"/>
      <c r="Z13" s="708"/>
      <c r="AA13" s="708"/>
      <c r="AB13" s="708"/>
      <c r="AC13" s="708"/>
      <c r="AD13" s="708"/>
    </row>
    <row r="14" spans="2:30" ht="15" customHeight="1">
      <c r="B14" s="539"/>
      <c r="C14" s="9"/>
      <c r="D14" s="7"/>
      <c r="E14" s="7"/>
      <c r="F14" s="7"/>
      <c r="G14" s="7"/>
      <c r="H14" s="7"/>
      <c r="I14" s="7"/>
      <c r="J14" s="7"/>
      <c r="K14" s="7"/>
      <c r="L14" s="7"/>
      <c r="M14" s="7"/>
      <c r="N14" s="7"/>
      <c r="O14" s="7"/>
      <c r="P14" s="7"/>
      <c r="Q14" s="7"/>
      <c r="R14" s="7"/>
      <c r="S14" s="7"/>
      <c r="T14" s="7"/>
      <c r="U14" s="7"/>
      <c r="V14" s="7"/>
      <c r="W14" s="7"/>
      <c r="X14" s="7"/>
      <c r="Y14" s="7"/>
      <c r="Z14" s="7"/>
      <c r="AA14" s="7"/>
      <c r="AB14" s="7"/>
      <c r="AC14" s="7"/>
      <c r="AD14" s="7"/>
    </row>
    <row r="15" spans="2:30" ht="36" customHeight="1">
      <c r="B15" s="539"/>
      <c r="C15" s="9"/>
      <c r="D15" s="719" t="s">
        <v>6716</v>
      </c>
      <c r="E15" s="708"/>
      <c r="F15" s="708"/>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08"/>
    </row>
    <row r="16" spans="2:30" ht="15" customHeight="1">
      <c r="B16" s="539"/>
      <c r="C16" s="9"/>
      <c r="D16" s="7"/>
      <c r="E16" s="7"/>
      <c r="F16" s="7"/>
      <c r="G16" s="7"/>
      <c r="H16" s="7"/>
      <c r="I16" s="7"/>
      <c r="J16" s="7"/>
      <c r="K16" s="7"/>
      <c r="L16" s="7"/>
      <c r="M16" s="7"/>
      <c r="N16" s="7"/>
      <c r="O16" s="7"/>
      <c r="P16" s="7"/>
      <c r="Q16" s="7"/>
      <c r="R16" s="7"/>
      <c r="S16" s="7"/>
      <c r="T16" s="7"/>
      <c r="U16" s="7"/>
      <c r="V16" s="7"/>
      <c r="W16" s="7"/>
      <c r="X16" s="7"/>
      <c r="Y16" s="7"/>
      <c r="Z16" s="7"/>
      <c r="AA16" s="7"/>
      <c r="AB16" s="7"/>
      <c r="AC16" s="7"/>
      <c r="AD16" s="7"/>
    </row>
    <row r="17" spans="2:30" ht="24" customHeight="1">
      <c r="B17" s="539"/>
      <c r="C17" s="9"/>
      <c r="D17" s="719" t="s">
        <v>6717</v>
      </c>
      <c r="E17" s="708"/>
      <c r="F17" s="708"/>
      <c r="G17" s="708"/>
      <c r="H17" s="708"/>
      <c r="I17" s="708"/>
      <c r="J17" s="708"/>
      <c r="K17" s="708"/>
      <c r="L17" s="708"/>
      <c r="M17" s="708"/>
      <c r="N17" s="708"/>
      <c r="O17" s="708"/>
      <c r="P17" s="708"/>
      <c r="Q17" s="708"/>
      <c r="R17" s="708"/>
      <c r="S17" s="708"/>
      <c r="T17" s="708"/>
      <c r="U17" s="708"/>
      <c r="V17" s="708"/>
      <c r="W17" s="708"/>
      <c r="X17" s="708"/>
      <c r="Y17" s="708"/>
      <c r="Z17" s="708"/>
      <c r="AA17" s="708"/>
      <c r="AB17" s="708"/>
      <c r="AC17" s="708"/>
      <c r="AD17" s="708"/>
    </row>
    <row r="18" spans="2:30" ht="15" customHeight="1"/>
    <row r="19" spans="2:30" ht="15" customHeight="1">
      <c r="B19" s="21" t="s">
        <v>5894</v>
      </c>
    </row>
    <row r="20" spans="2:30" ht="60" customHeight="1">
      <c r="C20" s="719" t="s">
        <v>6718</v>
      </c>
      <c r="D20" s="708"/>
      <c r="E20" s="708"/>
      <c r="F20" s="708"/>
      <c r="G20" s="708"/>
      <c r="H20" s="708"/>
      <c r="I20" s="708"/>
      <c r="J20" s="708"/>
      <c r="K20" s="708"/>
      <c r="L20" s="708"/>
      <c r="M20" s="708"/>
      <c r="N20" s="708"/>
      <c r="O20" s="708"/>
      <c r="P20" s="708"/>
      <c r="Q20" s="708"/>
      <c r="R20" s="708"/>
      <c r="S20" s="708"/>
      <c r="T20" s="708"/>
      <c r="U20" s="708"/>
      <c r="V20" s="708"/>
      <c r="W20" s="708"/>
      <c r="X20" s="708"/>
      <c r="Y20" s="708"/>
      <c r="Z20" s="708"/>
      <c r="AA20" s="708"/>
      <c r="AB20" s="708"/>
      <c r="AC20" s="708"/>
      <c r="AD20" s="708"/>
    </row>
    <row r="21" spans="2:30" ht="15" customHeight="1"/>
    <row r="22" spans="2:30" ht="15" customHeight="1">
      <c r="B22" s="21" t="s">
        <v>6719</v>
      </c>
    </row>
    <row r="23" spans="2:30" ht="60" customHeight="1">
      <c r="C23" s="719" t="s">
        <v>6720</v>
      </c>
      <c r="D23" s="708"/>
      <c r="E23" s="708"/>
      <c r="F23" s="708"/>
      <c r="G23" s="708"/>
      <c r="H23" s="708"/>
      <c r="I23" s="708"/>
      <c r="J23" s="708"/>
      <c r="K23" s="708"/>
      <c r="L23" s="708"/>
      <c r="M23" s="708"/>
      <c r="N23" s="708"/>
      <c r="O23" s="708"/>
      <c r="P23" s="708"/>
      <c r="Q23" s="708"/>
      <c r="R23" s="708"/>
      <c r="S23" s="708"/>
      <c r="T23" s="708"/>
      <c r="U23" s="708"/>
      <c r="V23" s="708"/>
      <c r="W23" s="708"/>
      <c r="X23" s="708"/>
      <c r="Y23" s="708"/>
      <c r="Z23" s="708"/>
      <c r="AA23" s="708"/>
      <c r="AB23" s="708"/>
      <c r="AC23" s="708"/>
      <c r="AD23" s="708"/>
    </row>
    <row r="24" spans="2:30" ht="15" customHeight="1"/>
    <row r="25" spans="2:30" ht="15" customHeight="1">
      <c r="B25" s="21" t="s">
        <v>6721</v>
      </c>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row>
    <row r="26" spans="2:30" ht="36" customHeight="1">
      <c r="B26" s="86"/>
      <c r="C26" s="719" t="s">
        <v>6722</v>
      </c>
      <c r="D26" s="708"/>
      <c r="E26" s="708"/>
      <c r="F26" s="708"/>
      <c r="G26" s="708"/>
      <c r="H26" s="708"/>
      <c r="I26" s="708"/>
      <c r="J26" s="708"/>
      <c r="K26" s="708"/>
      <c r="L26" s="708"/>
      <c r="M26" s="708"/>
      <c r="N26" s="708"/>
      <c r="O26" s="708"/>
      <c r="P26" s="708"/>
      <c r="Q26" s="708"/>
      <c r="R26" s="708"/>
      <c r="S26" s="708"/>
      <c r="T26" s="708"/>
      <c r="U26" s="708"/>
      <c r="V26" s="708"/>
      <c r="W26" s="708"/>
      <c r="X26" s="708"/>
      <c r="Y26" s="708"/>
      <c r="Z26" s="708"/>
      <c r="AA26" s="708"/>
      <c r="AB26" s="708"/>
      <c r="AC26" s="708"/>
      <c r="AD26" s="708"/>
    </row>
    <row r="27" spans="2:30" ht="15" customHeight="1">
      <c r="B27" s="55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row>
    <row r="28" spans="2:30" ht="36" customHeight="1">
      <c r="B28" s="552"/>
      <c r="C28" s="22"/>
      <c r="D28" s="719" t="s">
        <v>6723</v>
      </c>
      <c r="E28" s="708"/>
      <c r="F28" s="708"/>
      <c r="G28" s="708"/>
      <c r="H28" s="708"/>
      <c r="I28" s="708"/>
      <c r="J28" s="708"/>
      <c r="K28" s="708"/>
      <c r="L28" s="708"/>
      <c r="M28" s="708"/>
      <c r="N28" s="708"/>
      <c r="O28" s="708"/>
      <c r="P28" s="708"/>
      <c r="Q28" s="708"/>
      <c r="R28" s="708"/>
      <c r="S28" s="708"/>
      <c r="T28" s="708"/>
      <c r="U28" s="708"/>
      <c r="V28" s="708"/>
      <c r="W28" s="708"/>
      <c r="X28" s="708"/>
      <c r="Y28" s="708"/>
      <c r="Z28" s="708"/>
      <c r="AA28" s="708"/>
      <c r="AB28" s="708"/>
      <c r="AC28" s="708"/>
      <c r="AD28" s="708"/>
    </row>
    <row r="29" spans="2:30" ht="15" customHeight="1">
      <c r="B29" s="552"/>
      <c r="C29" s="22"/>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row>
    <row r="30" spans="2:30" ht="24" customHeight="1">
      <c r="B30" s="552"/>
      <c r="C30" s="22"/>
      <c r="D30" s="719" t="s">
        <v>6724</v>
      </c>
      <c r="E30" s="708"/>
      <c r="F30" s="708"/>
      <c r="G30" s="708"/>
      <c r="H30" s="708"/>
      <c r="I30" s="708"/>
      <c r="J30" s="708"/>
      <c r="K30" s="708"/>
      <c r="L30" s="708"/>
      <c r="M30" s="708"/>
      <c r="N30" s="708"/>
      <c r="O30" s="708"/>
      <c r="P30" s="708"/>
      <c r="Q30" s="708"/>
      <c r="R30" s="708"/>
      <c r="S30" s="708"/>
      <c r="T30" s="708"/>
      <c r="U30" s="708"/>
      <c r="V30" s="708"/>
      <c r="W30" s="708"/>
      <c r="X30" s="708"/>
      <c r="Y30" s="708"/>
      <c r="Z30" s="708"/>
      <c r="AA30" s="708"/>
      <c r="AB30" s="708"/>
      <c r="AC30" s="708"/>
      <c r="AD30" s="708"/>
    </row>
    <row r="31" spans="2:30" ht="15" customHeight="1">
      <c r="B31" s="552"/>
      <c r="C31" s="22"/>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row>
    <row r="32" spans="2:30" ht="36" customHeight="1">
      <c r="B32" s="552"/>
      <c r="C32" s="22"/>
      <c r="D32" s="719" t="s">
        <v>6725</v>
      </c>
      <c r="E32" s="708"/>
      <c r="F32" s="708"/>
      <c r="G32" s="708"/>
      <c r="H32" s="708"/>
      <c r="I32" s="708"/>
      <c r="J32" s="708"/>
      <c r="K32" s="708"/>
      <c r="L32" s="708"/>
      <c r="M32" s="708"/>
      <c r="N32" s="708"/>
      <c r="O32" s="708"/>
      <c r="P32" s="708"/>
      <c r="Q32" s="708"/>
      <c r="R32" s="708"/>
      <c r="S32" s="708"/>
      <c r="T32" s="708"/>
      <c r="U32" s="708"/>
      <c r="V32" s="708"/>
      <c r="W32" s="708"/>
      <c r="X32" s="708"/>
      <c r="Y32" s="708"/>
      <c r="Z32" s="708"/>
      <c r="AA32" s="708"/>
      <c r="AB32" s="708"/>
      <c r="AC32" s="708"/>
      <c r="AD32" s="708"/>
    </row>
    <row r="33" spans="2:30" ht="15" customHeight="1">
      <c r="B33" s="552"/>
      <c r="C33" s="22"/>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row>
    <row r="34" spans="2:30" ht="48" customHeight="1">
      <c r="B34" s="552"/>
      <c r="C34" s="22"/>
      <c r="D34" s="719" t="s">
        <v>6726</v>
      </c>
      <c r="E34" s="708"/>
      <c r="F34" s="708"/>
      <c r="G34" s="708"/>
      <c r="H34" s="708"/>
      <c r="I34" s="708"/>
      <c r="J34" s="708"/>
      <c r="K34" s="708"/>
      <c r="L34" s="708"/>
      <c r="M34" s="708"/>
      <c r="N34" s="708"/>
      <c r="O34" s="708"/>
      <c r="P34" s="708"/>
      <c r="Q34" s="708"/>
      <c r="R34" s="708"/>
      <c r="S34" s="708"/>
      <c r="T34" s="708"/>
      <c r="U34" s="708"/>
      <c r="V34" s="708"/>
      <c r="W34" s="708"/>
      <c r="X34" s="708"/>
      <c r="Y34" s="708"/>
      <c r="Z34" s="708"/>
      <c r="AA34" s="708"/>
      <c r="AB34" s="708"/>
      <c r="AC34" s="708"/>
      <c r="AD34" s="708"/>
    </row>
    <row r="35" spans="2:30" ht="15" customHeight="1">
      <c r="B35" s="55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row>
    <row r="36" spans="2:30" ht="36" customHeight="1">
      <c r="B36" s="552"/>
      <c r="C36" s="22"/>
      <c r="D36" s="719" t="s">
        <v>6727</v>
      </c>
      <c r="E36" s="708"/>
      <c r="F36" s="708"/>
      <c r="G36" s="708"/>
      <c r="H36" s="708"/>
      <c r="I36" s="708"/>
      <c r="J36" s="708"/>
      <c r="K36" s="708"/>
      <c r="L36" s="708"/>
      <c r="M36" s="708"/>
      <c r="N36" s="708"/>
      <c r="O36" s="708"/>
      <c r="P36" s="708"/>
      <c r="Q36" s="708"/>
      <c r="R36" s="708"/>
      <c r="S36" s="708"/>
      <c r="T36" s="708"/>
      <c r="U36" s="708"/>
      <c r="V36" s="708"/>
      <c r="W36" s="708"/>
      <c r="X36" s="708"/>
      <c r="Y36" s="708"/>
      <c r="Z36" s="708"/>
      <c r="AA36" s="708"/>
      <c r="AB36" s="708"/>
      <c r="AC36" s="708"/>
      <c r="AD36" s="708"/>
    </row>
    <row r="37" spans="2:30" ht="15" customHeight="1">
      <c r="B37" s="552"/>
      <c r="C37" s="22"/>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row>
    <row r="38" spans="2:30" ht="24" customHeight="1">
      <c r="B38" s="552"/>
      <c r="C38" s="22"/>
      <c r="D38" s="719" t="s">
        <v>6728</v>
      </c>
      <c r="E38" s="708"/>
      <c r="F38" s="708"/>
      <c r="G38" s="708"/>
      <c r="H38" s="708"/>
      <c r="I38" s="708"/>
      <c r="J38" s="708"/>
      <c r="K38" s="708"/>
      <c r="L38" s="708"/>
      <c r="M38" s="708"/>
      <c r="N38" s="708"/>
      <c r="O38" s="708"/>
      <c r="P38" s="708"/>
      <c r="Q38" s="708"/>
      <c r="R38" s="708"/>
      <c r="S38" s="708"/>
      <c r="T38" s="708"/>
      <c r="U38" s="708"/>
      <c r="V38" s="708"/>
      <c r="W38" s="708"/>
      <c r="X38" s="708"/>
      <c r="Y38" s="708"/>
      <c r="Z38" s="708"/>
      <c r="AA38" s="708"/>
      <c r="AB38" s="708"/>
      <c r="AC38" s="708"/>
      <c r="AD38" s="708"/>
    </row>
    <row r="39" spans="2:30" ht="15" customHeight="1">
      <c r="B39" s="552"/>
      <c r="C39" s="22"/>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row>
    <row r="40" spans="2:30" ht="48" customHeight="1">
      <c r="B40" s="552"/>
      <c r="C40" s="22"/>
      <c r="D40" s="719" t="s">
        <v>6729</v>
      </c>
      <c r="E40" s="708"/>
      <c r="F40" s="708"/>
      <c r="G40" s="708"/>
      <c r="H40" s="708"/>
      <c r="I40" s="708"/>
      <c r="J40" s="708"/>
      <c r="K40" s="708"/>
      <c r="L40" s="708"/>
      <c r="M40" s="708"/>
      <c r="N40" s="708"/>
      <c r="O40" s="708"/>
      <c r="P40" s="708"/>
      <c r="Q40" s="708"/>
      <c r="R40" s="708"/>
      <c r="S40" s="708"/>
      <c r="T40" s="708"/>
      <c r="U40" s="708"/>
      <c r="V40" s="708"/>
      <c r="W40" s="708"/>
      <c r="X40" s="708"/>
      <c r="Y40" s="708"/>
      <c r="Z40" s="708"/>
      <c r="AA40" s="708"/>
      <c r="AB40" s="708"/>
      <c r="AC40" s="708"/>
      <c r="AD40" s="708"/>
    </row>
    <row r="41" spans="2:30" ht="15" customHeight="1">
      <c r="B41" s="552"/>
      <c r="C41" s="22"/>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row>
    <row r="42" spans="2:30" ht="48" customHeight="1">
      <c r="B42" s="552"/>
      <c r="C42" s="22"/>
      <c r="D42" s="719" t="s">
        <v>6730</v>
      </c>
      <c r="E42" s="708"/>
      <c r="F42" s="708"/>
      <c r="G42" s="708"/>
      <c r="H42" s="708"/>
      <c r="I42" s="708"/>
      <c r="J42" s="708"/>
      <c r="K42" s="708"/>
      <c r="L42" s="708"/>
      <c r="M42" s="708"/>
      <c r="N42" s="708"/>
      <c r="O42" s="708"/>
      <c r="P42" s="708"/>
      <c r="Q42" s="708"/>
      <c r="R42" s="708"/>
      <c r="S42" s="708"/>
      <c r="T42" s="708"/>
      <c r="U42" s="708"/>
      <c r="V42" s="708"/>
      <c r="W42" s="708"/>
      <c r="X42" s="708"/>
      <c r="Y42" s="708"/>
      <c r="Z42" s="708"/>
      <c r="AA42" s="708"/>
      <c r="AB42" s="708"/>
      <c r="AC42" s="708"/>
      <c r="AD42" s="708"/>
    </row>
    <row r="43" spans="2:30" ht="15" customHeight="1">
      <c r="B43" s="552"/>
      <c r="C43" s="22"/>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row>
    <row r="44" spans="2:30" ht="48" customHeight="1">
      <c r="B44" s="552"/>
      <c r="C44" s="22"/>
      <c r="D44" s="719" t="s">
        <v>6731</v>
      </c>
      <c r="E44" s="708"/>
      <c r="F44" s="708"/>
      <c r="G44" s="708"/>
      <c r="H44" s="708"/>
      <c r="I44" s="708"/>
      <c r="J44" s="708"/>
      <c r="K44" s="708"/>
      <c r="L44" s="708"/>
      <c r="M44" s="708"/>
      <c r="N44" s="708"/>
      <c r="O44" s="708"/>
      <c r="P44" s="708"/>
      <c r="Q44" s="708"/>
      <c r="R44" s="708"/>
      <c r="S44" s="708"/>
      <c r="T44" s="708"/>
      <c r="U44" s="708"/>
      <c r="V44" s="708"/>
      <c r="W44" s="708"/>
      <c r="X44" s="708"/>
      <c r="Y44" s="708"/>
      <c r="Z44" s="708"/>
      <c r="AA44" s="708"/>
      <c r="AB44" s="708"/>
      <c r="AC44" s="708"/>
      <c r="AD44" s="708"/>
    </row>
    <row r="45" spans="2:30" ht="15" customHeight="1"/>
    <row r="46" spans="2:30" ht="15" customHeight="1">
      <c r="B46" s="21" t="s">
        <v>6732</v>
      </c>
    </row>
    <row r="47" spans="2:30" ht="48" customHeight="1">
      <c r="C47" s="718" t="s">
        <v>6733</v>
      </c>
      <c r="D47" s="708"/>
      <c r="E47" s="708"/>
      <c r="F47" s="708"/>
      <c r="G47" s="708"/>
      <c r="H47" s="708"/>
      <c r="I47" s="708"/>
      <c r="J47" s="708"/>
      <c r="K47" s="708"/>
      <c r="L47" s="708"/>
      <c r="M47" s="708"/>
      <c r="N47" s="708"/>
      <c r="O47" s="708"/>
      <c r="P47" s="708"/>
      <c r="Q47" s="708"/>
      <c r="R47" s="708"/>
      <c r="S47" s="708"/>
      <c r="T47" s="708"/>
      <c r="U47" s="708"/>
      <c r="V47" s="708"/>
      <c r="W47" s="708"/>
      <c r="X47" s="708"/>
      <c r="Y47" s="708"/>
      <c r="Z47" s="708"/>
      <c r="AA47" s="708"/>
      <c r="AB47" s="708"/>
      <c r="AC47" s="708"/>
      <c r="AD47" s="708"/>
    </row>
    <row r="48" spans="2:30" ht="15" customHeight="1"/>
    <row r="49" spans="2:30" ht="15" customHeight="1">
      <c r="B49" s="88" t="s">
        <v>6734</v>
      </c>
      <c r="C49" s="88"/>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row>
    <row r="50" spans="2:30" ht="36" customHeight="1">
      <c r="C50" s="718" t="s">
        <v>6735</v>
      </c>
      <c r="D50" s="708"/>
      <c r="E50" s="708"/>
      <c r="F50" s="708"/>
      <c r="G50" s="708"/>
      <c r="H50" s="708"/>
      <c r="I50" s="708"/>
      <c r="J50" s="708"/>
      <c r="K50" s="708"/>
      <c r="L50" s="708"/>
      <c r="M50" s="708"/>
      <c r="N50" s="708"/>
      <c r="O50" s="708"/>
      <c r="P50" s="708"/>
      <c r="Q50" s="708"/>
      <c r="R50" s="708"/>
      <c r="S50" s="708"/>
      <c r="T50" s="708"/>
      <c r="U50" s="708"/>
      <c r="V50" s="708"/>
      <c r="W50" s="708"/>
      <c r="X50" s="708"/>
      <c r="Y50" s="708"/>
      <c r="Z50" s="708"/>
      <c r="AA50" s="708"/>
      <c r="AB50" s="708"/>
      <c r="AC50" s="708"/>
      <c r="AD50" s="708"/>
    </row>
    <row r="51" spans="2:30" ht="15" customHeight="1"/>
    <row r="52" spans="2:30" ht="15" customHeight="1">
      <c r="B52" s="21" t="s">
        <v>5434</v>
      </c>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row>
    <row r="53" spans="2:30" ht="48" customHeight="1">
      <c r="C53" s="718" t="s">
        <v>6736</v>
      </c>
      <c r="D53" s="708"/>
      <c r="E53" s="708"/>
      <c r="F53" s="708"/>
      <c r="G53" s="708"/>
      <c r="H53" s="708"/>
      <c r="I53" s="708"/>
      <c r="J53" s="708"/>
      <c r="K53" s="708"/>
      <c r="L53" s="708"/>
      <c r="M53" s="708"/>
      <c r="N53" s="708"/>
      <c r="O53" s="708"/>
      <c r="P53" s="708"/>
      <c r="Q53" s="708"/>
      <c r="R53" s="708"/>
      <c r="S53" s="708"/>
      <c r="T53" s="708"/>
      <c r="U53" s="708"/>
      <c r="V53" s="708"/>
      <c r="W53" s="708"/>
      <c r="X53" s="708"/>
      <c r="Y53" s="708"/>
      <c r="Z53" s="708"/>
      <c r="AA53" s="708"/>
      <c r="AB53" s="708"/>
      <c r="AC53" s="708"/>
      <c r="AD53" s="708"/>
    </row>
    <row r="54" spans="2:30" ht="15" customHeight="1"/>
    <row r="55" spans="2:30" ht="15" customHeight="1">
      <c r="B55" s="21" t="s">
        <v>5429</v>
      </c>
    </row>
    <row r="56" spans="2:30" ht="36" customHeight="1">
      <c r="C56" s="718" t="s">
        <v>6737</v>
      </c>
      <c r="D56" s="708"/>
      <c r="E56" s="708"/>
      <c r="F56" s="708"/>
      <c r="G56" s="708"/>
      <c r="H56" s="708"/>
      <c r="I56" s="708"/>
      <c r="J56" s="708"/>
      <c r="K56" s="708"/>
      <c r="L56" s="708"/>
      <c r="M56" s="708"/>
      <c r="N56" s="708"/>
      <c r="O56" s="708"/>
      <c r="P56" s="708"/>
      <c r="Q56" s="708"/>
      <c r="R56" s="708"/>
      <c r="S56" s="708"/>
      <c r="T56" s="708"/>
      <c r="U56" s="708"/>
      <c r="V56" s="708"/>
      <c r="W56" s="708"/>
      <c r="X56" s="708"/>
      <c r="Y56" s="708"/>
      <c r="Z56" s="708"/>
      <c r="AA56" s="708"/>
      <c r="AB56" s="708"/>
      <c r="AC56" s="708"/>
      <c r="AD56" s="708"/>
    </row>
    <row r="57" spans="2:30" ht="15" customHeight="1"/>
    <row r="58" spans="2:30" ht="15" customHeight="1">
      <c r="B58" s="21" t="s">
        <v>5431</v>
      </c>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row>
    <row r="59" spans="2:30" ht="48" customHeight="1">
      <c r="C59" s="718" t="s">
        <v>6738</v>
      </c>
      <c r="D59" s="708"/>
      <c r="E59" s="708"/>
      <c r="F59" s="708"/>
      <c r="G59" s="708"/>
      <c r="H59" s="708"/>
      <c r="I59" s="708"/>
      <c r="J59" s="708"/>
      <c r="K59" s="708"/>
      <c r="L59" s="708"/>
      <c r="M59" s="708"/>
      <c r="N59" s="708"/>
      <c r="O59" s="708"/>
      <c r="P59" s="708"/>
      <c r="Q59" s="708"/>
      <c r="R59" s="708"/>
      <c r="S59" s="708"/>
      <c r="T59" s="708"/>
      <c r="U59" s="708"/>
      <c r="V59" s="708"/>
      <c r="W59" s="708"/>
      <c r="X59" s="708"/>
      <c r="Y59" s="708"/>
      <c r="Z59" s="708"/>
      <c r="AA59" s="708"/>
      <c r="AB59" s="708"/>
      <c r="AC59" s="708"/>
      <c r="AD59" s="708"/>
    </row>
    <row r="60" spans="2:30" ht="15" customHeight="1"/>
    <row r="61" spans="2:30" ht="15" customHeight="1">
      <c r="B61" s="21" t="s">
        <v>5430</v>
      </c>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row>
    <row r="62" spans="2:30" ht="60" customHeight="1">
      <c r="C62" s="719" t="s">
        <v>6739</v>
      </c>
      <c r="D62" s="708"/>
      <c r="E62" s="708"/>
      <c r="F62" s="708"/>
      <c r="G62" s="708"/>
      <c r="H62" s="708"/>
      <c r="I62" s="708"/>
      <c r="J62" s="708"/>
      <c r="K62" s="708"/>
      <c r="L62" s="708"/>
      <c r="M62" s="708"/>
      <c r="N62" s="708"/>
      <c r="O62" s="708"/>
      <c r="P62" s="708"/>
      <c r="Q62" s="708"/>
      <c r="R62" s="708"/>
      <c r="S62" s="708"/>
      <c r="T62" s="708"/>
      <c r="U62" s="708"/>
      <c r="V62" s="708"/>
      <c r="W62" s="708"/>
      <c r="X62" s="708"/>
      <c r="Y62" s="708"/>
      <c r="Z62" s="708"/>
      <c r="AA62" s="708"/>
      <c r="AB62" s="708"/>
      <c r="AC62" s="708"/>
      <c r="AD62" s="708"/>
    </row>
    <row r="63" spans="2:30" ht="15" customHeight="1"/>
    <row r="64" spans="2:30" ht="15" customHeight="1">
      <c r="B64" s="21" t="s">
        <v>5432</v>
      </c>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row>
    <row r="65" spans="2:30" ht="24" customHeight="1">
      <c r="C65" s="718" t="s">
        <v>6740</v>
      </c>
      <c r="D65" s="708"/>
      <c r="E65" s="708"/>
      <c r="F65" s="708"/>
      <c r="G65" s="708"/>
      <c r="H65" s="708"/>
      <c r="I65" s="708"/>
      <c r="J65" s="708"/>
      <c r="K65" s="708"/>
      <c r="L65" s="708"/>
      <c r="M65" s="708"/>
      <c r="N65" s="708"/>
      <c r="O65" s="708"/>
      <c r="P65" s="708"/>
      <c r="Q65" s="708"/>
      <c r="R65" s="708"/>
      <c r="S65" s="708"/>
      <c r="T65" s="708"/>
      <c r="U65" s="708"/>
      <c r="V65" s="708"/>
      <c r="W65" s="708"/>
      <c r="X65" s="708"/>
      <c r="Y65" s="708"/>
      <c r="Z65" s="708"/>
      <c r="AA65" s="708"/>
      <c r="AB65" s="708"/>
      <c r="AC65" s="708"/>
      <c r="AD65" s="708"/>
    </row>
    <row r="66" spans="2:30" ht="15" customHeight="1"/>
    <row r="67" spans="2:30" ht="15" customHeight="1">
      <c r="B67" s="21" t="s">
        <v>5433</v>
      </c>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row>
    <row r="68" spans="2:30" ht="24" customHeight="1">
      <c r="C68" s="718" t="s">
        <v>6741</v>
      </c>
      <c r="D68" s="708"/>
      <c r="E68" s="708"/>
      <c r="F68" s="708"/>
      <c r="G68" s="708"/>
      <c r="H68" s="708"/>
      <c r="I68" s="708"/>
      <c r="J68" s="708"/>
      <c r="K68" s="708"/>
      <c r="L68" s="708"/>
      <c r="M68" s="708"/>
      <c r="N68" s="708"/>
      <c r="O68" s="708"/>
      <c r="P68" s="708"/>
      <c r="Q68" s="708"/>
      <c r="R68" s="708"/>
      <c r="S68" s="708"/>
      <c r="T68" s="708"/>
      <c r="U68" s="708"/>
      <c r="V68" s="708"/>
      <c r="W68" s="708"/>
      <c r="X68" s="708"/>
      <c r="Y68" s="708"/>
      <c r="Z68" s="708"/>
      <c r="AA68" s="708"/>
      <c r="AB68" s="708"/>
      <c r="AC68" s="708"/>
      <c r="AD68" s="708"/>
    </row>
    <row r="69" spans="2:30" ht="15" customHeight="1"/>
    <row r="70" spans="2:30" ht="15" customHeight="1">
      <c r="B70" s="88" t="s">
        <v>6002</v>
      </c>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18"/>
      <c r="AB70" s="118"/>
      <c r="AC70" s="118"/>
      <c r="AD70" s="118"/>
    </row>
    <row r="71" spans="2:30" ht="24" customHeight="1">
      <c r="C71" s="718" t="s">
        <v>6742</v>
      </c>
      <c r="D71" s="708"/>
      <c r="E71" s="708"/>
      <c r="F71" s="708"/>
      <c r="G71" s="708"/>
      <c r="H71" s="708"/>
      <c r="I71" s="708"/>
      <c r="J71" s="708"/>
      <c r="K71" s="708"/>
      <c r="L71" s="708"/>
      <c r="M71" s="708"/>
      <c r="N71" s="708"/>
      <c r="O71" s="708"/>
      <c r="P71" s="708"/>
      <c r="Q71" s="708"/>
      <c r="R71" s="708"/>
      <c r="S71" s="708"/>
      <c r="T71" s="708"/>
      <c r="U71" s="708"/>
      <c r="V71" s="708"/>
      <c r="W71" s="708"/>
      <c r="X71" s="708"/>
      <c r="Y71" s="708"/>
      <c r="Z71" s="708"/>
      <c r="AA71" s="708"/>
      <c r="AB71" s="708"/>
      <c r="AC71" s="708"/>
      <c r="AD71" s="708"/>
    </row>
    <row r="72" spans="2:30" ht="15" customHeight="1"/>
    <row r="73" spans="2:30" ht="15" customHeight="1">
      <c r="B73" s="88" t="s">
        <v>6743</v>
      </c>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row>
    <row r="74" spans="2:30" ht="48" customHeight="1">
      <c r="C74" s="719" t="s">
        <v>6744</v>
      </c>
      <c r="D74" s="708"/>
      <c r="E74" s="708"/>
      <c r="F74" s="708"/>
      <c r="G74" s="708"/>
      <c r="H74" s="708"/>
      <c r="I74" s="708"/>
      <c r="J74" s="708"/>
      <c r="K74" s="708"/>
      <c r="L74" s="708"/>
      <c r="M74" s="708"/>
      <c r="N74" s="708"/>
      <c r="O74" s="708"/>
      <c r="P74" s="708"/>
      <c r="Q74" s="708"/>
      <c r="R74" s="708"/>
      <c r="S74" s="708"/>
      <c r="T74" s="708"/>
      <c r="U74" s="708"/>
      <c r="V74" s="708"/>
      <c r="W74" s="708"/>
      <c r="X74" s="708"/>
      <c r="Y74" s="708"/>
      <c r="Z74" s="708"/>
      <c r="AA74" s="708"/>
      <c r="AB74" s="708"/>
      <c r="AC74" s="708"/>
      <c r="AD74" s="708"/>
    </row>
    <row r="75" spans="2:30" ht="15" customHeight="1"/>
    <row r="76" spans="2:30" ht="15" customHeight="1">
      <c r="B76" s="21" t="s">
        <v>6745</v>
      </c>
    </row>
    <row r="77" spans="2:30" ht="48" customHeight="1">
      <c r="B77" s="21"/>
      <c r="C77" s="718" t="s">
        <v>6746</v>
      </c>
      <c r="D77" s="708"/>
      <c r="E77" s="708"/>
      <c r="F77" s="708"/>
      <c r="G77" s="708"/>
      <c r="H77" s="708"/>
      <c r="I77" s="708"/>
      <c r="J77" s="708"/>
      <c r="K77" s="708"/>
      <c r="L77" s="708"/>
      <c r="M77" s="708"/>
      <c r="N77" s="708"/>
      <c r="O77" s="708"/>
      <c r="P77" s="708"/>
      <c r="Q77" s="708"/>
      <c r="R77" s="708"/>
      <c r="S77" s="708"/>
      <c r="T77" s="708"/>
      <c r="U77" s="708"/>
      <c r="V77" s="708"/>
      <c r="W77" s="708"/>
      <c r="X77" s="708"/>
      <c r="Y77" s="708"/>
      <c r="Z77" s="708"/>
      <c r="AA77" s="708"/>
      <c r="AB77" s="708"/>
      <c r="AC77" s="708"/>
      <c r="AD77" s="708"/>
    </row>
    <row r="78" spans="2:30" ht="15" customHeight="1"/>
    <row r="79" spans="2:30" ht="15" customHeight="1">
      <c r="B79" s="21" t="s">
        <v>6747</v>
      </c>
    </row>
    <row r="80" spans="2:30" ht="48" customHeight="1">
      <c r="B80" s="21"/>
      <c r="C80" s="718" t="s">
        <v>6748</v>
      </c>
      <c r="D80" s="708"/>
      <c r="E80" s="708"/>
      <c r="F80" s="708"/>
      <c r="G80" s="708"/>
      <c r="H80" s="708"/>
      <c r="I80" s="708"/>
      <c r="J80" s="708"/>
      <c r="K80" s="708"/>
      <c r="L80" s="708"/>
      <c r="M80" s="708"/>
      <c r="N80" s="708"/>
      <c r="O80" s="708"/>
      <c r="P80" s="708"/>
      <c r="Q80" s="708"/>
      <c r="R80" s="708"/>
      <c r="S80" s="708"/>
      <c r="T80" s="708"/>
      <c r="U80" s="708"/>
      <c r="V80" s="708"/>
      <c r="W80" s="708"/>
      <c r="X80" s="708"/>
      <c r="Y80" s="708"/>
      <c r="Z80" s="708"/>
      <c r="AA80" s="708"/>
      <c r="AB80" s="708"/>
      <c r="AC80" s="708"/>
      <c r="AD80" s="708"/>
    </row>
    <row r="81" spans="2:30" ht="15" customHeight="1"/>
    <row r="82" spans="2:30" ht="15" customHeight="1">
      <c r="B82" s="88" t="s">
        <v>6749</v>
      </c>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row>
    <row r="83" spans="2:30" ht="36" customHeight="1">
      <c r="C83" s="718" t="s">
        <v>6750</v>
      </c>
      <c r="D83" s="708"/>
      <c r="E83" s="708"/>
      <c r="F83" s="708"/>
      <c r="G83" s="708"/>
      <c r="H83" s="708"/>
      <c r="I83" s="708"/>
      <c r="J83" s="708"/>
      <c r="K83" s="708"/>
      <c r="L83" s="708"/>
      <c r="M83" s="708"/>
      <c r="N83" s="708"/>
      <c r="O83" s="708"/>
      <c r="P83" s="708"/>
      <c r="Q83" s="708"/>
      <c r="R83" s="708"/>
      <c r="S83" s="708"/>
      <c r="T83" s="708"/>
      <c r="U83" s="708"/>
      <c r="V83" s="708"/>
      <c r="W83" s="708"/>
      <c r="X83" s="708"/>
      <c r="Y83" s="708"/>
      <c r="Z83" s="708"/>
      <c r="AA83" s="708"/>
      <c r="AB83" s="708"/>
      <c r="AC83" s="708"/>
      <c r="AD83" s="708"/>
    </row>
    <row r="84" spans="2:30" ht="15" customHeight="1"/>
    <row r="85" spans="2:30" ht="15" customHeight="1">
      <c r="B85" s="88" t="s">
        <v>6751</v>
      </c>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row>
    <row r="86" spans="2:30" ht="36" customHeight="1">
      <c r="B86" s="51"/>
      <c r="C86" s="718" t="s">
        <v>6752</v>
      </c>
      <c r="D86" s="708"/>
      <c r="E86" s="708"/>
      <c r="F86" s="708"/>
      <c r="G86" s="708"/>
      <c r="H86" s="708"/>
      <c r="I86" s="708"/>
      <c r="J86" s="708"/>
      <c r="K86" s="708"/>
      <c r="L86" s="708"/>
      <c r="M86" s="708"/>
      <c r="N86" s="708"/>
      <c r="O86" s="708"/>
      <c r="P86" s="708"/>
      <c r="Q86" s="708"/>
      <c r="R86" s="708"/>
      <c r="S86" s="708"/>
      <c r="T86" s="708"/>
      <c r="U86" s="708"/>
      <c r="V86" s="708"/>
      <c r="W86" s="708"/>
      <c r="X86" s="708"/>
      <c r="Y86" s="708"/>
      <c r="Z86" s="708"/>
      <c r="AA86" s="708"/>
      <c r="AB86" s="708"/>
      <c r="AC86" s="708"/>
      <c r="AD86" s="708"/>
    </row>
    <row r="87" spans="2:30" ht="15" customHeight="1">
      <c r="B87" s="51"/>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row>
    <row r="88" spans="2:30" ht="15" customHeight="1">
      <c r="B88" s="88" t="s">
        <v>6753</v>
      </c>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row>
    <row r="89" spans="2:30" ht="36" customHeight="1">
      <c r="B89" s="51"/>
      <c r="C89" s="718" t="s">
        <v>6754</v>
      </c>
      <c r="D89" s="708"/>
      <c r="E89" s="708"/>
      <c r="F89" s="708"/>
      <c r="G89" s="708"/>
      <c r="H89" s="708"/>
      <c r="I89" s="708"/>
      <c r="J89" s="708"/>
      <c r="K89" s="708"/>
      <c r="L89" s="708"/>
      <c r="M89" s="708"/>
      <c r="N89" s="708"/>
      <c r="O89" s="708"/>
      <c r="P89" s="708"/>
      <c r="Q89" s="708"/>
      <c r="R89" s="708"/>
      <c r="S89" s="708"/>
      <c r="T89" s="708"/>
      <c r="U89" s="708"/>
      <c r="V89" s="708"/>
      <c r="W89" s="708"/>
      <c r="X89" s="708"/>
      <c r="Y89" s="708"/>
      <c r="Z89" s="708"/>
      <c r="AA89" s="708"/>
      <c r="AB89" s="708"/>
      <c r="AC89" s="708"/>
      <c r="AD89" s="708"/>
    </row>
    <row r="90" spans="2:30" ht="15" customHeight="1">
      <c r="B90" s="51"/>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row>
    <row r="91" spans="2:30" ht="15" customHeight="1">
      <c r="B91" s="88" t="s">
        <v>6755</v>
      </c>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row>
    <row r="92" spans="2:30" ht="36" customHeight="1">
      <c r="B92" s="51"/>
      <c r="C92" s="718" t="s">
        <v>6756</v>
      </c>
      <c r="D92" s="708"/>
      <c r="E92" s="708"/>
      <c r="F92" s="708"/>
      <c r="G92" s="708"/>
      <c r="H92" s="708"/>
      <c r="I92" s="708"/>
      <c r="J92" s="708"/>
      <c r="K92" s="708"/>
      <c r="L92" s="708"/>
      <c r="M92" s="708"/>
      <c r="N92" s="708"/>
      <c r="O92" s="708"/>
      <c r="P92" s="708"/>
      <c r="Q92" s="708"/>
      <c r="R92" s="708"/>
      <c r="S92" s="708"/>
      <c r="T92" s="708"/>
      <c r="U92" s="708"/>
      <c r="V92" s="708"/>
      <c r="W92" s="708"/>
      <c r="X92" s="708"/>
      <c r="Y92" s="708"/>
      <c r="Z92" s="708"/>
      <c r="AA92" s="708"/>
      <c r="AB92" s="708"/>
      <c r="AC92" s="708"/>
      <c r="AD92" s="708"/>
    </row>
    <row r="93" spans="2:30" ht="15" customHeight="1">
      <c r="B93" s="51"/>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row>
    <row r="94" spans="2:30" ht="15" customHeight="1">
      <c r="B94" s="88" t="s">
        <v>5810</v>
      </c>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row>
    <row r="95" spans="2:30" ht="48" customHeight="1">
      <c r="B95" s="51"/>
      <c r="C95" s="718" t="s">
        <v>6757</v>
      </c>
      <c r="D95" s="708"/>
      <c r="E95" s="708"/>
      <c r="F95" s="708"/>
      <c r="G95" s="708"/>
      <c r="H95" s="708"/>
      <c r="I95" s="708"/>
      <c r="J95" s="708"/>
      <c r="K95" s="708"/>
      <c r="L95" s="708"/>
      <c r="M95" s="708"/>
      <c r="N95" s="708"/>
      <c r="O95" s="708"/>
      <c r="P95" s="708"/>
      <c r="Q95" s="708"/>
      <c r="R95" s="708"/>
      <c r="S95" s="708"/>
      <c r="T95" s="708"/>
      <c r="U95" s="708"/>
      <c r="V95" s="708"/>
      <c r="W95" s="708"/>
      <c r="X95" s="708"/>
      <c r="Y95" s="708"/>
      <c r="Z95" s="708"/>
      <c r="AA95" s="708"/>
      <c r="AB95" s="708"/>
      <c r="AC95" s="708"/>
      <c r="AD95" s="708"/>
    </row>
    <row r="96" spans="2:30" ht="15" customHeight="1">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row>
    <row r="97" spans="2:30" ht="15" customHeight="1">
      <c r="B97" s="88" t="s">
        <v>6157</v>
      </c>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row>
    <row r="98" spans="2:30" ht="36" customHeight="1">
      <c r="B98" s="51"/>
      <c r="C98" s="718" t="s">
        <v>6758</v>
      </c>
      <c r="D98" s="708"/>
      <c r="E98" s="708"/>
      <c r="F98" s="708"/>
      <c r="G98" s="708"/>
      <c r="H98" s="708"/>
      <c r="I98" s="708"/>
      <c r="J98" s="708"/>
      <c r="K98" s="708"/>
      <c r="L98" s="708"/>
      <c r="M98" s="708"/>
      <c r="N98" s="708"/>
      <c r="O98" s="708"/>
      <c r="P98" s="708"/>
      <c r="Q98" s="708"/>
      <c r="R98" s="708"/>
      <c r="S98" s="708"/>
      <c r="T98" s="708"/>
      <c r="U98" s="708"/>
      <c r="V98" s="708"/>
      <c r="W98" s="708"/>
      <c r="X98" s="708"/>
      <c r="Y98" s="708"/>
      <c r="Z98" s="708"/>
      <c r="AA98" s="708"/>
      <c r="AB98" s="708"/>
      <c r="AC98" s="708"/>
      <c r="AD98" s="708"/>
    </row>
    <row r="99" spans="2:30" ht="15" customHeight="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row>
    <row r="100" spans="2:30" ht="15" customHeight="1">
      <c r="B100" s="88" t="s">
        <v>5812</v>
      </c>
      <c r="C100" s="553"/>
      <c r="D100" s="553"/>
      <c r="E100" s="553"/>
      <c r="F100" s="553"/>
      <c r="G100" s="553"/>
      <c r="H100" s="553"/>
      <c r="I100" s="553"/>
      <c r="J100" s="553"/>
      <c r="K100" s="553"/>
      <c r="L100" s="553"/>
      <c r="M100" s="553"/>
      <c r="N100" s="553"/>
      <c r="O100" s="553"/>
      <c r="P100" s="553"/>
      <c r="Q100" s="553"/>
      <c r="R100" s="553"/>
      <c r="S100" s="553"/>
      <c r="T100" s="553"/>
      <c r="U100" s="553"/>
      <c r="V100" s="553"/>
      <c r="W100" s="553"/>
      <c r="X100" s="553"/>
      <c r="Y100" s="553"/>
      <c r="Z100" s="553"/>
      <c r="AA100" s="553"/>
      <c r="AB100" s="553"/>
      <c r="AC100" s="553"/>
      <c r="AD100" s="553"/>
    </row>
    <row r="101" spans="2:30" ht="84" customHeight="1">
      <c r="B101" s="30"/>
      <c r="C101" s="719" t="s">
        <v>6759</v>
      </c>
      <c r="D101" s="708"/>
      <c r="E101" s="708"/>
      <c r="F101" s="708"/>
      <c r="G101" s="708"/>
      <c r="H101" s="708"/>
      <c r="I101" s="708"/>
      <c r="J101" s="708"/>
      <c r="K101" s="708"/>
      <c r="L101" s="708"/>
      <c r="M101" s="708"/>
      <c r="N101" s="708"/>
      <c r="O101" s="708"/>
      <c r="P101" s="708"/>
      <c r="Q101" s="708"/>
      <c r="R101" s="708"/>
      <c r="S101" s="708"/>
      <c r="T101" s="708"/>
      <c r="U101" s="708"/>
      <c r="V101" s="708"/>
      <c r="W101" s="708"/>
      <c r="X101" s="708"/>
      <c r="Y101" s="708"/>
      <c r="Z101" s="708"/>
      <c r="AA101" s="708"/>
      <c r="AB101" s="708"/>
      <c r="AC101" s="708"/>
      <c r="AD101" s="708"/>
    </row>
    <row r="102" spans="2:30" ht="15" customHeight="1">
      <c r="B102" s="552"/>
      <c r="C102" s="554"/>
      <c r="D102" s="554"/>
      <c r="E102" s="554"/>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row>
    <row r="103" spans="2:30" ht="15" customHeight="1">
      <c r="B103" s="88" t="s">
        <v>6156</v>
      </c>
      <c r="C103" s="553"/>
      <c r="D103" s="553"/>
      <c r="E103" s="553"/>
      <c r="F103" s="553"/>
      <c r="G103" s="553"/>
      <c r="H103" s="553"/>
      <c r="I103" s="553"/>
      <c r="J103" s="553"/>
      <c r="K103" s="553"/>
      <c r="L103" s="553"/>
      <c r="M103" s="553"/>
      <c r="N103" s="553"/>
      <c r="O103" s="553"/>
      <c r="P103" s="553"/>
      <c r="Q103" s="553"/>
      <c r="R103" s="553"/>
      <c r="S103" s="553"/>
      <c r="T103" s="553"/>
      <c r="U103" s="553"/>
      <c r="V103" s="553"/>
      <c r="W103" s="553"/>
      <c r="X103" s="553"/>
      <c r="Y103" s="553"/>
      <c r="Z103" s="553"/>
      <c r="AA103" s="553"/>
      <c r="AB103" s="553"/>
      <c r="AC103" s="553"/>
      <c r="AD103" s="553"/>
    </row>
    <row r="104" spans="2:30" ht="60" customHeight="1">
      <c r="B104" s="30"/>
      <c r="C104" s="718" t="s">
        <v>6760</v>
      </c>
      <c r="D104" s="708"/>
      <c r="E104" s="708"/>
      <c r="F104" s="708"/>
      <c r="G104" s="708"/>
      <c r="H104" s="708"/>
      <c r="I104" s="708"/>
      <c r="J104" s="708"/>
      <c r="K104" s="708"/>
      <c r="L104" s="708"/>
      <c r="M104" s="708"/>
      <c r="N104" s="708"/>
      <c r="O104" s="708"/>
      <c r="P104" s="708"/>
      <c r="Q104" s="708"/>
      <c r="R104" s="708"/>
      <c r="S104" s="708"/>
      <c r="T104" s="708"/>
      <c r="U104" s="708"/>
      <c r="V104" s="708"/>
      <c r="W104" s="708"/>
      <c r="X104" s="708"/>
      <c r="Y104" s="708"/>
      <c r="Z104" s="708"/>
      <c r="AA104" s="708"/>
      <c r="AB104" s="708"/>
      <c r="AC104" s="708"/>
      <c r="AD104" s="708"/>
    </row>
    <row r="105" spans="2:30" ht="15" customHeight="1"/>
    <row r="106" spans="2:30" ht="15" customHeight="1">
      <c r="B106" s="21" t="s">
        <v>6761</v>
      </c>
    </row>
    <row r="107" spans="2:30" ht="24" customHeight="1">
      <c r="C107" s="718" t="s">
        <v>6762</v>
      </c>
      <c r="D107" s="708"/>
      <c r="E107" s="708"/>
      <c r="F107" s="708"/>
      <c r="G107" s="708"/>
      <c r="H107" s="708"/>
      <c r="I107" s="708"/>
      <c r="J107" s="708"/>
      <c r="K107" s="708"/>
      <c r="L107" s="708"/>
      <c r="M107" s="708"/>
      <c r="N107" s="708"/>
      <c r="O107" s="708"/>
      <c r="P107" s="708"/>
      <c r="Q107" s="708"/>
      <c r="R107" s="708"/>
      <c r="S107" s="708"/>
      <c r="T107" s="708"/>
      <c r="U107" s="708"/>
      <c r="V107" s="708"/>
      <c r="W107" s="708"/>
      <c r="X107" s="708"/>
      <c r="Y107" s="708"/>
      <c r="Z107" s="708"/>
      <c r="AA107" s="708"/>
      <c r="AB107" s="708"/>
      <c r="AC107" s="708"/>
      <c r="AD107" s="708"/>
    </row>
    <row r="108" spans="2:30" ht="15" customHeight="1"/>
    <row r="109" spans="2:30" ht="15" customHeight="1"/>
    <row r="110" spans="2:30" ht="15" customHeight="1"/>
    <row r="111" spans="2:30" ht="15" customHeight="1"/>
    <row r="112" spans="2:30" ht="15" customHeight="1"/>
    <row r="113" ht="15" customHeight="1"/>
  </sheetData>
  <sheetProtection algorithmName="SHA-512" hashValue="Iyut1+dE69n7z9KQisPI/UEU4xkHxsAcPHNmF9564skM4ciQTCSaRXuRWFTeJzdmxjFFdmK5KECkQ4E6kkwe3Q==" saltValue="ipeCe7WdkhDltntJaNtwvQ==" spinCount="100000" sheet="1" objects="1" scenarios="1"/>
  <mergeCells count="43">
    <mergeCell ref="B1:AD1"/>
    <mergeCell ref="C95:AD95"/>
    <mergeCell ref="C101:AD101"/>
    <mergeCell ref="D30:AD30"/>
    <mergeCell ref="C104:AD104"/>
    <mergeCell ref="D15:AD15"/>
    <mergeCell ref="C86:AD86"/>
    <mergeCell ref="C71:AD71"/>
    <mergeCell ref="D42:AD42"/>
    <mergeCell ref="D38:AD38"/>
    <mergeCell ref="C26:AD26"/>
    <mergeCell ref="C20:AD20"/>
    <mergeCell ref="C47:AD47"/>
    <mergeCell ref="D44:AD44"/>
    <mergeCell ref="C62:AD62"/>
    <mergeCell ref="C50:AD50"/>
    <mergeCell ref="C107:AD107"/>
    <mergeCell ref="D13:AD13"/>
    <mergeCell ref="C23:AD23"/>
    <mergeCell ref="D32:AD32"/>
    <mergeCell ref="B3:AD3"/>
    <mergeCell ref="D17:AD17"/>
    <mergeCell ref="D28:AD28"/>
    <mergeCell ref="N8:O8"/>
    <mergeCell ref="C74:AD74"/>
    <mergeCell ref="C98:AD98"/>
    <mergeCell ref="C80:AD80"/>
    <mergeCell ref="B8:L8"/>
    <mergeCell ref="C83:AD83"/>
    <mergeCell ref="C89:AD89"/>
    <mergeCell ref="C59:AD59"/>
    <mergeCell ref="D40:AD40"/>
    <mergeCell ref="B5:AD5"/>
    <mergeCell ref="C56:AD56"/>
    <mergeCell ref="D36:AD36"/>
    <mergeCell ref="C92:AD92"/>
    <mergeCell ref="C11:AD11"/>
    <mergeCell ref="C68:AD68"/>
    <mergeCell ref="C65:AD65"/>
    <mergeCell ref="D34:AD34"/>
    <mergeCell ref="C77:AD77"/>
    <mergeCell ref="C53:AD53"/>
    <mergeCell ref="AA7:AD7"/>
  </mergeCells>
  <hyperlinks>
    <hyperlink ref="AA7" location="Índice!B29"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Glosario</oddHeader>
    <oddFooter>&amp;LCenso Nacional de Gobiernos Estatales 2026&amp;R&amp;P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E574"/>
  <sheetViews>
    <sheetView showGridLines="0" view="pageBreakPreview" zoomScale="120" zoomScaleNormal="100" zoomScaleSheetLayoutView="120" workbookViewId="0"/>
  </sheetViews>
  <sheetFormatPr baseColWidth="10" defaultColWidth="0" defaultRowHeight="15" customHeight="1" zeroHeight="1"/>
  <cols>
    <col min="1" max="1" width="5.7109375" style="1" customWidth="1"/>
    <col min="2" max="30" width="3.7109375" style="1" customWidth="1"/>
    <col min="31" max="31" width="5.7109375" style="7" customWidth="1"/>
    <col min="32" max="33" width="11.42578125" style="1" hidden="1" customWidth="1"/>
    <col min="34" max="74" width="5.7109375" hidden="1" customWidth="1"/>
    <col min="75" max="109" width="0" hidden="1" customWidth="1"/>
    <col min="110" max="16384" width="11.42578125" hidden="1"/>
  </cols>
  <sheetData>
    <row r="1" spans="1:109" ht="173.25" customHeight="1">
      <c r="B1" s="714"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1:109" ht="15" customHeight="1">
      <c r="AH2" s="149" t="s">
        <v>22</v>
      </c>
      <c r="AI2" s="150" t="s">
        <v>23</v>
      </c>
      <c r="AK2" s="151"/>
      <c r="AL2" s="149" t="s">
        <v>24</v>
      </c>
      <c r="AM2" s="150" t="s">
        <v>25</v>
      </c>
      <c r="AO2" s="151"/>
      <c r="AP2" s="151"/>
      <c r="BW2" s="152"/>
      <c r="BX2" s="151"/>
      <c r="BY2" s="151"/>
    </row>
    <row r="3" spans="1:109" ht="45" customHeight="1">
      <c r="B3" s="709" t="s">
        <v>1</v>
      </c>
      <c r="C3" s="708"/>
      <c r="D3" s="708"/>
      <c r="E3" s="708"/>
      <c r="F3" s="708"/>
      <c r="G3" s="708"/>
      <c r="H3" s="708"/>
      <c r="I3" s="708"/>
      <c r="J3" s="708"/>
      <c r="K3" s="708"/>
      <c r="L3" s="708"/>
      <c r="M3" s="708"/>
      <c r="N3" s="708"/>
      <c r="O3" s="708"/>
      <c r="P3" s="708"/>
      <c r="Q3" s="708"/>
      <c r="R3" s="708"/>
      <c r="S3" s="708"/>
      <c r="T3" s="708"/>
      <c r="U3" s="708"/>
      <c r="V3" s="708"/>
      <c r="W3" s="708"/>
      <c r="X3" s="708"/>
      <c r="Y3" s="708"/>
      <c r="Z3" s="708"/>
      <c r="AA3" s="708"/>
      <c r="AB3" s="708"/>
      <c r="AC3" s="708"/>
      <c r="AD3" s="708"/>
      <c r="AH3" s="153"/>
      <c r="AI3" s="153"/>
      <c r="AK3" s="151"/>
      <c r="AL3" s="154"/>
      <c r="AM3" s="154"/>
      <c r="AO3" s="151"/>
      <c r="AP3" s="151">
        <v>1</v>
      </c>
      <c r="AQ3" s="155" t="s">
        <v>26</v>
      </c>
      <c r="AR3" s="155" t="s">
        <v>27</v>
      </c>
      <c r="AS3" s="155" t="s">
        <v>28</v>
      </c>
      <c r="AT3" s="155" t="s">
        <v>29</v>
      </c>
      <c r="AU3" s="155" t="s">
        <v>30</v>
      </c>
      <c r="AV3" s="155" t="s">
        <v>31</v>
      </c>
      <c r="AW3" s="155" t="s">
        <v>32</v>
      </c>
      <c r="AX3" s="155" t="s">
        <v>33</v>
      </c>
      <c r="AY3" s="155" t="s">
        <v>34</v>
      </c>
      <c r="AZ3" s="155" t="s">
        <v>35</v>
      </c>
      <c r="BA3" s="155" t="s">
        <v>36</v>
      </c>
      <c r="BB3" s="155" t="s">
        <v>37</v>
      </c>
      <c r="BC3" s="155" t="s">
        <v>38</v>
      </c>
      <c r="BD3" s="155" t="s">
        <v>39</v>
      </c>
      <c r="BE3" s="155" t="s">
        <v>40</v>
      </c>
      <c r="BF3" s="155" t="s">
        <v>41</v>
      </c>
      <c r="BG3" s="155" t="s">
        <v>42</v>
      </c>
      <c r="BH3" s="155" t="s">
        <v>43</v>
      </c>
      <c r="BI3" s="155" t="s">
        <v>44</v>
      </c>
      <c r="BJ3" s="155" t="s">
        <v>45</v>
      </c>
      <c r="BK3" s="155" t="s">
        <v>46</v>
      </c>
      <c r="BL3" s="155" t="s">
        <v>47</v>
      </c>
      <c r="BM3" s="155" t="s">
        <v>48</v>
      </c>
      <c r="BN3" s="155" t="s">
        <v>49</v>
      </c>
      <c r="BO3" s="155" t="s">
        <v>50</v>
      </c>
      <c r="BP3" s="155" t="s">
        <v>51</v>
      </c>
      <c r="BQ3" s="155" t="s">
        <v>52</v>
      </c>
      <c r="BR3" s="155" t="s">
        <v>53</v>
      </c>
      <c r="BS3" s="155" t="s">
        <v>54</v>
      </c>
      <c r="BT3" s="155" t="s">
        <v>55</v>
      </c>
      <c r="BU3" s="155" t="s">
        <v>56</v>
      </c>
      <c r="BV3" s="155" t="s">
        <v>57</v>
      </c>
      <c r="BW3" s="152"/>
      <c r="BX3" s="151"/>
      <c r="BY3" s="151"/>
      <c r="BZ3" s="155" t="s">
        <v>26</v>
      </c>
      <c r="CA3" s="155" t="s">
        <v>27</v>
      </c>
      <c r="CB3" s="155" t="s">
        <v>28</v>
      </c>
      <c r="CC3" s="155" t="s">
        <v>29</v>
      </c>
      <c r="CD3" s="155" t="s">
        <v>30</v>
      </c>
      <c r="CE3" s="155" t="s">
        <v>31</v>
      </c>
      <c r="CF3" s="155" t="s">
        <v>32</v>
      </c>
      <c r="CG3" s="155" t="s">
        <v>33</v>
      </c>
      <c r="CH3" s="155" t="s">
        <v>34</v>
      </c>
      <c r="CI3" s="155" t="s">
        <v>35</v>
      </c>
      <c r="CJ3" s="155" t="s">
        <v>36</v>
      </c>
      <c r="CK3" s="155" t="s">
        <v>37</v>
      </c>
      <c r="CL3" s="155" t="s">
        <v>38</v>
      </c>
      <c r="CM3" s="155" t="s">
        <v>39</v>
      </c>
      <c r="CN3" s="155" t="s">
        <v>40</v>
      </c>
      <c r="CO3" s="155" t="s">
        <v>41</v>
      </c>
      <c r="CP3" s="155" t="s">
        <v>42</v>
      </c>
      <c r="CQ3" s="155" t="s">
        <v>43</v>
      </c>
      <c r="CR3" s="155" t="s">
        <v>44</v>
      </c>
      <c r="CS3" s="155" t="s">
        <v>45</v>
      </c>
      <c r="CT3" s="155" t="s">
        <v>46</v>
      </c>
      <c r="CU3" s="155" t="s">
        <v>47</v>
      </c>
      <c r="CV3" s="155" t="s">
        <v>48</v>
      </c>
      <c r="CW3" s="155" t="s">
        <v>49</v>
      </c>
      <c r="CX3" s="155" t="s">
        <v>50</v>
      </c>
      <c r="CY3" s="155" t="s">
        <v>51</v>
      </c>
      <c r="CZ3" s="155" t="s">
        <v>52</v>
      </c>
      <c r="DA3" s="155" t="s">
        <v>53</v>
      </c>
      <c r="DB3" s="155" t="s">
        <v>54</v>
      </c>
      <c r="DC3" s="155" t="s">
        <v>55</v>
      </c>
      <c r="DD3" s="155" t="s">
        <v>56</v>
      </c>
      <c r="DE3" s="155" t="s">
        <v>57</v>
      </c>
    </row>
    <row r="4" spans="1:109" ht="15" customHeight="1">
      <c r="AH4" s="156" t="s">
        <v>58</v>
      </c>
      <c r="AI4" s="154" t="s">
        <v>26</v>
      </c>
      <c r="AK4" s="151"/>
      <c r="AL4" s="153" t="str">
        <f t="shared" ref="AL4:AL67" si="0">IFERROR(IF(HLOOKUP($N$8, $BZ$3:$DE$573, $AP4, FALSE )="", "", HLOOKUP($N$8, $BZ$3:$DE$573, $AP4, FALSE)), "")</f>
        <v>Acajete</v>
      </c>
      <c r="AM4" s="153" t="str">
        <f t="shared" ref="AM4:AM67" si="1">IFERROR(IF(AL4="", "", HLOOKUP($N$8, $AQ$3:$BV$573, AP4, FALSE)), "")</f>
        <v>30001</v>
      </c>
      <c r="AO4" s="151"/>
      <c r="AP4" s="151">
        <v>2</v>
      </c>
      <c r="AQ4" s="157" t="s">
        <v>59</v>
      </c>
      <c r="AR4" s="157" t="s">
        <v>60</v>
      </c>
      <c r="AS4" s="157" t="s">
        <v>61</v>
      </c>
      <c r="AT4" s="157" t="s">
        <v>62</v>
      </c>
      <c r="AU4" s="157" t="s">
        <v>63</v>
      </c>
      <c r="AV4" s="157" t="s">
        <v>64</v>
      </c>
      <c r="AW4" s="157" t="s">
        <v>65</v>
      </c>
      <c r="AX4" s="157" t="s">
        <v>66</v>
      </c>
      <c r="AY4" s="157" t="s">
        <v>67</v>
      </c>
      <c r="AZ4" s="157" t="s">
        <v>68</v>
      </c>
      <c r="BA4" s="157" t="s">
        <v>69</v>
      </c>
      <c r="BB4" s="157" t="s">
        <v>70</v>
      </c>
      <c r="BC4" s="157" t="s">
        <v>71</v>
      </c>
      <c r="BD4" s="157" t="s">
        <v>72</v>
      </c>
      <c r="BE4" s="640" t="s">
        <v>73</v>
      </c>
      <c r="BF4" s="157" t="s">
        <v>74</v>
      </c>
      <c r="BG4" s="157" t="s">
        <v>75</v>
      </c>
      <c r="BH4" s="157" t="s">
        <v>76</v>
      </c>
      <c r="BI4" s="157" t="s">
        <v>77</v>
      </c>
      <c r="BJ4" s="157" t="s">
        <v>78</v>
      </c>
      <c r="BK4" s="157" t="s">
        <v>79</v>
      </c>
      <c r="BL4" s="157" t="s">
        <v>80</v>
      </c>
      <c r="BM4" s="157" t="s">
        <v>81</v>
      </c>
      <c r="BN4" s="157" t="s">
        <v>82</v>
      </c>
      <c r="BO4" s="157" t="s">
        <v>83</v>
      </c>
      <c r="BP4" s="157" t="s">
        <v>84</v>
      </c>
      <c r="BQ4" s="157" t="s">
        <v>85</v>
      </c>
      <c r="BR4" s="157" t="s">
        <v>86</v>
      </c>
      <c r="BS4" s="157" t="s">
        <v>87</v>
      </c>
      <c r="BT4" s="157" t="s">
        <v>88</v>
      </c>
      <c r="BU4" s="157" t="s">
        <v>89</v>
      </c>
      <c r="BV4" s="157" t="s">
        <v>90</v>
      </c>
      <c r="BW4" s="151"/>
      <c r="BX4" s="151"/>
      <c r="BY4" s="151"/>
      <c r="BZ4" s="158" t="s">
        <v>58</v>
      </c>
      <c r="CA4" s="158" t="s">
        <v>91</v>
      </c>
      <c r="CB4" s="158" t="s">
        <v>92</v>
      </c>
      <c r="CC4" s="158" t="s">
        <v>93</v>
      </c>
      <c r="CD4" s="158" t="s">
        <v>94</v>
      </c>
      <c r="CE4" s="158" t="s">
        <v>95</v>
      </c>
      <c r="CF4" s="158" t="s">
        <v>96</v>
      </c>
      <c r="CG4" s="158" t="s">
        <v>97</v>
      </c>
      <c r="CH4" s="158" t="s">
        <v>98</v>
      </c>
      <c r="CI4" s="158" t="s">
        <v>99</v>
      </c>
      <c r="CJ4" s="158" t="s">
        <v>94</v>
      </c>
      <c r="CK4" s="158" t="s">
        <v>100</v>
      </c>
      <c r="CL4" s="158" t="s">
        <v>101</v>
      </c>
      <c r="CM4" s="158" t="s">
        <v>102</v>
      </c>
      <c r="CN4" s="604" t="s">
        <v>103</v>
      </c>
      <c r="CO4" s="158" t="s">
        <v>104</v>
      </c>
      <c r="CP4" s="158" t="s">
        <v>105</v>
      </c>
      <c r="CQ4" s="158" t="s">
        <v>106</v>
      </c>
      <c r="CR4" s="158" t="s">
        <v>94</v>
      </c>
      <c r="CS4" s="158" t="s">
        <v>107</v>
      </c>
      <c r="CT4" s="158" t="s">
        <v>108</v>
      </c>
      <c r="CU4" s="158" t="s">
        <v>109</v>
      </c>
      <c r="CV4" s="158" t="s">
        <v>110</v>
      </c>
      <c r="CW4" s="158" t="s">
        <v>111</v>
      </c>
      <c r="CX4" s="158" t="s">
        <v>112</v>
      </c>
      <c r="CY4" s="158" t="s">
        <v>113</v>
      </c>
      <c r="CZ4" s="158" t="s">
        <v>114</v>
      </c>
      <c r="DA4" s="158" t="s">
        <v>94</v>
      </c>
      <c r="DB4" s="158" t="s">
        <v>115</v>
      </c>
      <c r="DC4" s="158" t="s">
        <v>108</v>
      </c>
      <c r="DD4" s="158" t="s">
        <v>116</v>
      </c>
      <c r="DE4" s="158" t="s">
        <v>117</v>
      </c>
    </row>
    <row r="5" spans="1:109" ht="60" customHeight="1">
      <c r="B5" s="739" t="s">
        <v>5</v>
      </c>
      <c r="C5" s="708"/>
      <c r="D5" s="708"/>
      <c r="E5" s="708"/>
      <c r="F5" s="708"/>
      <c r="G5" s="708"/>
      <c r="H5" s="708"/>
      <c r="I5" s="708"/>
      <c r="J5" s="708"/>
      <c r="K5" s="708"/>
      <c r="L5" s="708"/>
      <c r="M5" s="708"/>
      <c r="N5" s="708"/>
      <c r="O5" s="708"/>
      <c r="P5" s="708"/>
      <c r="Q5" s="708"/>
      <c r="R5" s="708"/>
      <c r="S5" s="708"/>
      <c r="T5" s="708"/>
      <c r="U5" s="708"/>
      <c r="V5" s="708"/>
      <c r="W5" s="708"/>
      <c r="X5" s="708"/>
      <c r="Y5" s="708"/>
      <c r="Z5" s="708"/>
      <c r="AA5" s="708"/>
      <c r="AB5" s="708"/>
      <c r="AC5" s="708"/>
      <c r="AD5" s="708"/>
      <c r="AH5" s="156" t="s">
        <v>118</v>
      </c>
      <c r="AI5" s="154" t="s">
        <v>27</v>
      </c>
      <c r="AK5" s="151"/>
      <c r="AL5" s="153" t="str">
        <f t="shared" si="0"/>
        <v>Acatlán</v>
      </c>
      <c r="AM5" s="153" t="str">
        <f t="shared" si="1"/>
        <v>30002</v>
      </c>
      <c r="AO5" s="151"/>
      <c r="AP5" s="151">
        <v>3</v>
      </c>
      <c r="AQ5" s="157" t="s">
        <v>119</v>
      </c>
      <c r="AR5" s="157" t="s">
        <v>120</v>
      </c>
      <c r="AS5" s="157" t="s">
        <v>121</v>
      </c>
      <c r="AT5" s="157" t="s">
        <v>122</v>
      </c>
      <c r="AU5" s="157" t="s">
        <v>123</v>
      </c>
      <c r="AV5" s="157" t="s">
        <v>124</v>
      </c>
      <c r="AW5" s="157" t="s">
        <v>125</v>
      </c>
      <c r="AX5" s="157" t="s">
        <v>126</v>
      </c>
      <c r="AY5" s="157" t="s">
        <v>127</v>
      </c>
      <c r="AZ5" s="157" t="s">
        <v>128</v>
      </c>
      <c r="BA5" s="157" t="s">
        <v>129</v>
      </c>
      <c r="BB5" s="157" t="s">
        <v>130</v>
      </c>
      <c r="BC5" s="157" t="s">
        <v>131</v>
      </c>
      <c r="BD5" s="157" t="s">
        <v>132</v>
      </c>
      <c r="BE5" s="640" t="s">
        <v>133</v>
      </c>
      <c r="BF5" s="157" t="s">
        <v>134</v>
      </c>
      <c r="BG5" s="157" t="s">
        <v>135</v>
      </c>
      <c r="BH5" s="157" t="s">
        <v>136</v>
      </c>
      <c r="BI5" s="157" t="s">
        <v>137</v>
      </c>
      <c r="BJ5" s="157" t="s">
        <v>138</v>
      </c>
      <c r="BK5" s="157" t="s">
        <v>139</v>
      </c>
      <c r="BL5" s="157" t="s">
        <v>140</v>
      </c>
      <c r="BM5" s="157" t="s">
        <v>141</v>
      </c>
      <c r="BN5" s="157" t="s">
        <v>142</v>
      </c>
      <c r="BO5" s="157" t="s">
        <v>143</v>
      </c>
      <c r="BP5" s="157" t="s">
        <v>144</v>
      </c>
      <c r="BQ5" s="157" t="s">
        <v>145</v>
      </c>
      <c r="BR5" s="157" t="s">
        <v>146</v>
      </c>
      <c r="BS5" s="157" t="s">
        <v>147</v>
      </c>
      <c r="BT5" s="157" t="s">
        <v>148</v>
      </c>
      <c r="BU5" s="157" t="s">
        <v>149</v>
      </c>
      <c r="BV5" s="157" t="s">
        <v>150</v>
      </c>
      <c r="BW5" s="151"/>
      <c r="BX5" s="151"/>
      <c r="BY5" s="151"/>
      <c r="BZ5" s="158" t="s">
        <v>151</v>
      </c>
      <c r="CA5" s="158" t="s">
        <v>152</v>
      </c>
      <c r="CB5" s="158" t="s">
        <v>153</v>
      </c>
      <c r="CC5" s="158" t="s">
        <v>154</v>
      </c>
      <c r="CD5" s="158" t="s">
        <v>155</v>
      </c>
      <c r="CE5" s="158" t="s">
        <v>156</v>
      </c>
      <c r="CF5" s="158" t="s">
        <v>157</v>
      </c>
      <c r="CG5" s="158" t="s">
        <v>158</v>
      </c>
      <c r="CH5" s="158" t="s">
        <v>159</v>
      </c>
      <c r="CI5" s="158" t="s">
        <v>160</v>
      </c>
      <c r="CJ5" s="158" t="s">
        <v>161</v>
      </c>
      <c r="CK5" s="158" t="s">
        <v>162</v>
      </c>
      <c r="CL5" s="158" t="s">
        <v>163</v>
      </c>
      <c r="CM5" s="158" t="s">
        <v>164</v>
      </c>
      <c r="CN5" s="604" t="s">
        <v>165</v>
      </c>
      <c r="CO5" s="158" t="s">
        <v>166</v>
      </c>
      <c r="CP5" s="158" t="s">
        <v>167</v>
      </c>
      <c r="CQ5" s="158" t="s">
        <v>168</v>
      </c>
      <c r="CR5" s="158" t="s">
        <v>169</v>
      </c>
      <c r="CS5" s="158" t="s">
        <v>170</v>
      </c>
      <c r="CT5" s="158" t="s">
        <v>171</v>
      </c>
      <c r="CU5" s="158" t="s">
        <v>172</v>
      </c>
      <c r="CV5" s="158" t="s">
        <v>173</v>
      </c>
      <c r="CW5" s="158" t="s">
        <v>174</v>
      </c>
      <c r="CX5" s="158" t="s">
        <v>175</v>
      </c>
      <c r="CY5" s="158" t="s">
        <v>176</v>
      </c>
      <c r="CZ5" s="158" t="s">
        <v>177</v>
      </c>
      <c r="DA5" s="158" t="s">
        <v>158</v>
      </c>
      <c r="DB5" s="158" t="s">
        <v>178</v>
      </c>
      <c r="DC5" s="158" t="s">
        <v>101</v>
      </c>
      <c r="DD5" s="158" t="s">
        <v>179</v>
      </c>
      <c r="DE5" s="158" t="s">
        <v>180</v>
      </c>
    </row>
    <row r="6" spans="1:109" ht="15" customHeight="1">
      <c r="AH6" s="156" t="s">
        <v>181</v>
      </c>
      <c r="AI6" s="154" t="s">
        <v>28</v>
      </c>
      <c r="AK6" s="151"/>
      <c r="AL6" s="153" t="str">
        <f t="shared" si="0"/>
        <v>Acayucan</v>
      </c>
      <c r="AM6" s="153" t="str">
        <f t="shared" si="1"/>
        <v>30003</v>
      </c>
      <c r="AO6" s="151"/>
      <c r="AP6" s="151">
        <v>4</v>
      </c>
      <c r="AQ6" s="157" t="s">
        <v>182</v>
      </c>
      <c r="AR6" s="157" t="s">
        <v>183</v>
      </c>
      <c r="AS6" s="157" t="s">
        <v>184</v>
      </c>
      <c r="AT6" s="157" t="s">
        <v>185</v>
      </c>
      <c r="AU6" s="157" t="s">
        <v>186</v>
      </c>
      <c r="AV6" s="157" t="s">
        <v>187</v>
      </c>
      <c r="AW6" s="157" t="s">
        <v>188</v>
      </c>
      <c r="AX6" s="157" t="s">
        <v>189</v>
      </c>
      <c r="AY6" s="157" t="s">
        <v>190</v>
      </c>
      <c r="AZ6" s="157" t="s">
        <v>191</v>
      </c>
      <c r="BA6" s="157" t="s">
        <v>192</v>
      </c>
      <c r="BB6" s="157" t="s">
        <v>193</v>
      </c>
      <c r="BC6" s="157" t="s">
        <v>194</v>
      </c>
      <c r="BD6" s="157" t="s">
        <v>195</v>
      </c>
      <c r="BE6" s="640" t="s">
        <v>196</v>
      </c>
      <c r="BF6" s="157" t="s">
        <v>197</v>
      </c>
      <c r="BG6" s="157" t="s">
        <v>198</v>
      </c>
      <c r="BH6" s="157" t="s">
        <v>199</v>
      </c>
      <c r="BI6" s="157" t="s">
        <v>200</v>
      </c>
      <c r="BJ6" s="157" t="s">
        <v>201</v>
      </c>
      <c r="BK6" s="157" t="s">
        <v>202</v>
      </c>
      <c r="BL6" s="157" t="s">
        <v>203</v>
      </c>
      <c r="BM6" s="157" t="s">
        <v>204</v>
      </c>
      <c r="BN6" s="157" t="s">
        <v>205</v>
      </c>
      <c r="BO6" s="157" t="s">
        <v>206</v>
      </c>
      <c r="BP6" s="157" t="s">
        <v>207</v>
      </c>
      <c r="BQ6" s="157" t="s">
        <v>208</v>
      </c>
      <c r="BR6" s="157" t="s">
        <v>209</v>
      </c>
      <c r="BS6" s="157" t="s">
        <v>210</v>
      </c>
      <c r="BT6" s="157" t="s">
        <v>211</v>
      </c>
      <c r="BU6" s="157" t="s">
        <v>212</v>
      </c>
      <c r="BV6" s="157" t="s">
        <v>213</v>
      </c>
      <c r="BW6" s="151"/>
      <c r="BX6" s="151"/>
      <c r="BY6" s="151"/>
      <c r="BZ6" s="158" t="s">
        <v>214</v>
      </c>
      <c r="CA6" s="158" t="s">
        <v>215</v>
      </c>
      <c r="CB6" s="158" t="s">
        <v>216</v>
      </c>
      <c r="CC6" s="158" t="s">
        <v>217</v>
      </c>
      <c r="CD6" s="158" t="s">
        <v>218</v>
      </c>
      <c r="CE6" s="158" t="s">
        <v>219</v>
      </c>
      <c r="CF6" s="158" t="s">
        <v>220</v>
      </c>
      <c r="CG6" s="158" t="s">
        <v>218</v>
      </c>
      <c r="CH6" s="158" t="s">
        <v>221</v>
      </c>
      <c r="CI6" s="158" t="s">
        <v>222</v>
      </c>
      <c r="CJ6" s="158" t="s">
        <v>223</v>
      </c>
      <c r="CK6" s="158" t="s">
        <v>224</v>
      </c>
      <c r="CL6" s="158" t="s">
        <v>225</v>
      </c>
      <c r="CM6" s="158" t="s">
        <v>226</v>
      </c>
      <c r="CN6" s="604" t="s">
        <v>227</v>
      </c>
      <c r="CO6" s="158" t="s">
        <v>228</v>
      </c>
      <c r="CP6" s="158" t="s">
        <v>229</v>
      </c>
      <c r="CQ6" s="158" t="s">
        <v>230</v>
      </c>
      <c r="CR6" s="158" t="s">
        <v>231</v>
      </c>
      <c r="CS6" s="158" t="s">
        <v>232</v>
      </c>
      <c r="CT6" s="158" t="s">
        <v>101</v>
      </c>
      <c r="CU6" s="158" t="s">
        <v>233</v>
      </c>
      <c r="CV6" s="158" t="s">
        <v>234</v>
      </c>
      <c r="CW6" s="158" t="s">
        <v>235</v>
      </c>
      <c r="CX6" s="158" t="s">
        <v>236</v>
      </c>
      <c r="CY6" s="158" t="s">
        <v>237</v>
      </c>
      <c r="CZ6" s="158" t="s">
        <v>238</v>
      </c>
      <c r="DA6" s="158" t="s">
        <v>239</v>
      </c>
      <c r="DB6" s="158" t="s">
        <v>240</v>
      </c>
      <c r="DC6" s="158" t="s">
        <v>241</v>
      </c>
      <c r="DD6" s="158" t="s">
        <v>242</v>
      </c>
      <c r="DE6" s="158" t="s">
        <v>243</v>
      </c>
    </row>
    <row r="7" spans="1:109" ht="15" customHeight="1" thickBot="1">
      <c r="B7" s="2" t="s">
        <v>3</v>
      </c>
      <c r="C7" s="38"/>
      <c r="D7" s="38"/>
      <c r="E7" s="38"/>
      <c r="F7" s="38"/>
      <c r="G7" s="38"/>
      <c r="H7" s="38"/>
      <c r="I7" s="38"/>
      <c r="J7" s="38"/>
      <c r="K7" s="38"/>
      <c r="L7" s="38"/>
      <c r="M7" s="38"/>
      <c r="N7" s="2" t="s">
        <v>4</v>
      </c>
      <c r="O7" s="38"/>
      <c r="AA7" s="735" t="s">
        <v>2</v>
      </c>
      <c r="AB7" s="708"/>
      <c r="AC7" s="708"/>
      <c r="AD7" s="708"/>
      <c r="AH7" s="156" t="s">
        <v>154</v>
      </c>
      <c r="AI7" s="154" t="s">
        <v>29</v>
      </c>
      <c r="AK7" s="151"/>
      <c r="AL7" s="153" t="str">
        <f t="shared" si="0"/>
        <v>Actopan</v>
      </c>
      <c r="AM7" s="153" t="str">
        <f t="shared" si="1"/>
        <v>30004</v>
      </c>
      <c r="AO7" s="151"/>
      <c r="AP7" s="151">
        <v>5</v>
      </c>
      <c r="AQ7" s="157" t="s">
        <v>244</v>
      </c>
      <c r="AR7" s="157" t="s">
        <v>245</v>
      </c>
      <c r="AS7" s="157" t="s">
        <v>246</v>
      </c>
      <c r="AT7" s="157" t="s">
        <v>247</v>
      </c>
      <c r="AU7" s="157" t="s">
        <v>248</v>
      </c>
      <c r="AV7" s="157" t="s">
        <v>249</v>
      </c>
      <c r="AW7" s="157" t="s">
        <v>250</v>
      </c>
      <c r="AX7" s="157" t="s">
        <v>251</v>
      </c>
      <c r="AY7" s="157" t="s">
        <v>252</v>
      </c>
      <c r="AZ7" s="157" t="s">
        <v>253</v>
      </c>
      <c r="BA7" s="157" t="s">
        <v>254</v>
      </c>
      <c r="BB7" s="157" t="s">
        <v>255</v>
      </c>
      <c r="BC7" s="157" t="s">
        <v>256</v>
      </c>
      <c r="BD7" s="157" t="s">
        <v>257</v>
      </c>
      <c r="BE7" s="640" t="s">
        <v>258</v>
      </c>
      <c r="BF7" s="157" t="s">
        <v>259</v>
      </c>
      <c r="BG7" s="157" t="s">
        <v>260</v>
      </c>
      <c r="BH7" s="157" t="s">
        <v>261</v>
      </c>
      <c r="BI7" s="157" t="s">
        <v>262</v>
      </c>
      <c r="BJ7" s="157" t="s">
        <v>263</v>
      </c>
      <c r="BK7" s="157" t="s">
        <v>264</v>
      </c>
      <c r="BL7" s="157" t="s">
        <v>265</v>
      </c>
      <c r="BM7" s="157" t="s">
        <v>266</v>
      </c>
      <c r="BN7" s="157" t="s">
        <v>267</v>
      </c>
      <c r="BO7" s="157" t="s">
        <v>268</v>
      </c>
      <c r="BP7" s="157" t="s">
        <v>269</v>
      </c>
      <c r="BQ7" s="157" t="s">
        <v>270</v>
      </c>
      <c r="BR7" s="157" t="s">
        <v>271</v>
      </c>
      <c r="BS7" s="157" t="s">
        <v>272</v>
      </c>
      <c r="BT7" s="157" t="s">
        <v>273</v>
      </c>
      <c r="BU7" s="157" t="s">
        <v>274</v>
      </c>
      <c r="BV7" s="157" t="s">
        <v>275</v>
      </c>
      <c r="BW7" s="151"/>
      <c r="BX7" s="151"/>
      <c r="BY7" s="151"/>
      <c r="BZ7" s="158" t="s">
        <v>276</v>
      </c>
      <c r="CA7" s="158" t="s">
        <v>277</v>
      </c>
      <c r="CB7" s="158" t="s">
        <v>278</v>
      </c>
      <c r="CC7" s="158" t="s">
        <v>279</v>
      </c>
      <c r="CD7" s="158" t="s">
        <v>280</v>
      </c>
      <c r="CE7" s="158" t="s">
        <v>281</v>
      </c>
      <c r="CF7" s="158" t="s">
        <v>282</v>
      </c>
      <c r="CG7" s="158" t="s">
        <v>283</v>
      </c>
      <c r="CH7" s="158" t="s">
        <v>284</v>
      </c>
      <c r="CI7" s="158" t="s">
        <v>285</v>
      </c>
      <c r="CJ7" s="158" t="s">
        <v>286</v>
      </c>
      <c r="CK7" s="158" t="s">
        <v>287</v>
      </c>
      <c r="CL7" s="158" t="s">
        <v>288</v>
      </c>
      <c r="CM7" s="158" t="s">
        <v>289</v>
      </c>
      <c r="CN7" s="604" t="s">
        <v>290</v>
      </c>
      <c r="CO7" s="158" t="s">
        <v>291</v>
      </c>
      <c r="CP7" s="158" t="s">
        <v>292</v>
      </c>
      <c r="CQ7" s="158" t="s">
        <v>293</v>
      </c>
      <c r="CR7" s="158" t="s">
        <v>218</v>
      </c>
      <c r="CS7" s="158" t="s">
        <v>294</v>
      </c>
      <c r="CT7" s="158" t="s">
        <v>295</v>
      </c>
      <c r="CU7" s="158" t="s">
        <v>296</v>
      </c>
      <c r="CV7" s="158" t="s">
        <v>297</v>
      </c>
      <c r="CW7" s="158" t="s">
        <v>298</v>
      </c>
      <c r="CX7" s="158" t="s">
        <v>299</v>
      </c>
      <c r="CY7" s="158" t="s">
        <v>300</v>
      </c>
      <c r="CZ7" s="158" t="s">
        <v>301</v>
      </c>
      <c r="DA7" s="158" t="s">
        <v>302</v>
      </c>
      <c r="DB7" s="158" t="s">
        <v>303</v>
      </c>
      <c r="DC7" s="158" t="s">
        <v>225</v>
      </c>
      <c r="DD7" s="158" t="s">
        <v>304</v>
      </c>
      <c r="DE7" s="158" t="s">
        <v>305</v>
      </c>
    </row>
    <row r="8" spans="1:109" ht="15" customHeight="1" thickBot="1">
      <c r="B8" s="736" t="s">
        <v>1556</v>
      </c>
      <c r="C8" s="737"/>
      <c r="D8" s="737"/>
      <c r="E8" s="737"/>
      <c r="F8" s="737"/>
      <c r="G8" s="737"/>
      <c r="H8" s="737"/>
      <c r="I8" s="737"/>
      <c r="J8" s="737"/>
      <c r="K8" s="737"/>
      <c r="L8" s="738"/>
      <c r="M8" s="37"/>
      <c r="N8" s="710" t="str">
        <f>IFERROR(VLOOKUP(B8, AH4:AI35, 2, FALSE), "")</f>
        <v>230</v>
      </c>
      <c r="O8" s="711"/>
      <c r="AH8" s="156" t="s">
        <v>306</v>
      </c>
      <c r="AI8" s="154" t="s">
        <v>30</v>
      </c>
      <c r="AK8" s="151"/>
      <c r="AL8" s="153" t="str">
        <f t="shared" si="0"/>
        <v>Acula</v>
      </c>
      <c r="AM8" s="153" t="str">
        <f t="shared" si="1"/>
        <v>30005</v>
      </c>
      <c r="AO8" s="151"/>
      <c r="AP8" s="151">
        <v>6</v>
      </c>
      <c r="AQ8" s="157" t="s">
        <v>307</v>
      </c>
      <c r="AR8" s="157" t="s">
        <v>308</v>
      </c>
      <c r="AS8" s="157" t="s">
        <v>309</v>
      </c>
      <c r="AT8" s="157" t="s">
        <v>310</v>
      </c>
      <c r="AU8" s="157" t="s">
        <v>311</v>
      </c>
      <c r="AV8" s="157" t="s">
        <v>312</v>
      </c>
      <c r="AW8" s="157" t="s">
        <v>313</v>
      </c>
      <c r="AX8" s="157" t="s">
        <v>314</v>
      </c>
      <c r="AY8" s="157" t="s">
        <v>315</v>
      </c>
      <c r="AZ8" s="157" t="s">
        <v>316</v>
      </c>
      <c r="BA8" s="157" t="s">
        <v>317</v>
      </c>
      <c r="BB8" s="157" t="s">
        <v>318</v>
      </c>
      <c r="BC8" s="157" t="s">
        <v>319</v>
      </c>
      <c r="BD8" s="157" t="s">
        <v>320</v>
      </c>
      <c r="BE8" s="640" t="s">
        <v>321</v>
      </c>
      <c r="BF8" s="157" t="s">
        <v>322</v>
      </c>
      <c r="BG8" s="157" t="s">
        <v>323</v>
      </c>
      <c r="BH8" s="157" t="s">
        <v>324</v>
      </c>
      <c r="BI8" s="157" t="s">
        <v>325</v>
      </c>
      <c r="BJ8" s="157" t="s">
        <v>326</v>
      </c>
      <c r="BK8" s="157" t="s">
        <v>327</v>
      </c>
      <c r="BL8" s="157" t="s">
        <v>328</v>
      </c>
      <c r="BM8" s="157" t="s">
        <v>329</v>
      </c>
      <c r="BN8" s="157" t="s">
        <v>330</v>
      </c>
      <c r="BO8" s="157" t="s">
        <v>331</v>
      </c>
      <c r="BP8" s="157" t="s">
        <v>332</v>
      </c>
      <c r="BQ8" s="157" t="s">
        <v>333</v>
      </c>
      <c r="BR8" s="157" t="s">
        <v>334</v>
      </c>
      <c r="BS8" s="157" t="s">
        <v>335</v>
      </c>
      <c r="BT8" s="157" t="s">
        <v>336</v>
      </c>
      <c r="BU8" s="157" t="s">
        <v>337</v>
      </c>
      <c r="BV8" s="157" t="s">
        <v>338</v>
      </c>
      <c r="BW8" s="151"/>
      <c r="BX8" s="151"/>
      <c r="BY8" s="151"/>
      <c r="BZ8" s="158" t="s">
        <v>339</v>
      </c>
      <c r="CA8" s="158" t="s">
        <v>340</v>
      </c>
      <c r="CB8" s="158" t="s">
        <v>341</v>
      </c>
      <c r="CC8" s="158" t="s">
        <v>342</v>
      </c>
      <c r="CD8" s="158" t="s">
        <v>343</v>
      </c>
      <c r="CE8" s="158" t="s">
        <v>344</v>
      </c>
      <c r="CF8" s="158" t="s">
        <v>345</v>
      </c>
      <c r="CG8" s="158" t="s">
        <v>346</v>
      </c>
      <c r="CH8" s="158" t="s">
        <v>347</v>
      </c>
      <c r="CI8" s="158" t="s">
        <v>348</v>
      </c>
      <c r="CJ8" s="158" t="s">
        <v>349</v>
      </c>
      <c r="CK8" s="158" t="s">
        <v>350</v>
      </c>
      <c r="CL8" s="158" t="s">
        <v>351</v>
      </c>
      <c r="CM8" s="158" t="s">
        <v>352</v>
      </c>
      <c r="CN8" s="604" t="s">
        <v>353</v>
      </c>
      <c r="CO8" s="158" t="s">
        <v>354</v>
      </c>
      <c r="CP8" s="158" t="s">
        <v>355</v>
      </c>
      <c r="CQ8" s="158" t="s">
        <v>356</v>
      </c>
      <c r="CR8" s="158" t="s">
        <v>357</v>
      </c>
      <c r="CS8" s="158" t="s">
        <v>358</v>
      </c>
      <c r="CT8" s="158" t="s">
        <v>359</v>
      </c>
      <c r="CU8" s="158" t="s">
        <v>360</v>
      </c>
      <c r="CV8" s="158" t="s">
        <v>305</v>
      </c>
      <c r="CW8" s="158" t="s">
        <v>177</v>
      </c>
      <c r="CX8" s="158" t="s">
        <v>361</v>
      </c>
      <c r="CY8" s="158" t="s">
        <v>362</v>
      </c>
      <c r="CZ8" s="158" t="s">
        <v>363</v>
      </c>
      <c r="DA8" s="158" t="s">
        <v>364</v>
      </c>
      <c r="DB8" s="158" t="s">
        <v>365</v>
      </c>
      <c r="DC8" s="158" t="s">
        <v>366</v>
      </c>
      <c r="DD8" s="158" t="s">
        <v>367</v>
      </c>
      <c r="DE8" s="158" t="s">
        <v>368</v>
      </c>
    </row>
    <row r="9" spans="1:109" ht="15" customHeight="1" thickBot="1">
      <c r="AH9" s="156" t="s">
        <v>156</v>
      </c>
      <c r="AI9" s="154" t="s">
        <v>31</v>
      </c>
      <c r="AK9" s="151"/>
      <c r="AL9" s="153" t="str">
        <f t="shared" si="0"/>
        <v>Acultzingo</v>
      </c>
      <c r="AM9" s="153" t="str">
        <f t="shared" si="1"/>
        <v>30006</v>
      </c>
      <c r="AO9" s="151"/>
      <c r="AP9" s="151">
        <v>7</v>
      </c>
      <c r="AQ9" s="157" t="s">
        <v>369</v>
      </c>
      <c r="AR9" s="157" t="s">
        <v>370</v>
      </c>
      <c r="AS9" s="159"/>
      <c r="AT9" s="157" t="s">
        <v>371</v>
      </c>
      <c r="AU9" s="157" t="s">
        <v>372</v>
      </c>
      <c r="AV9" s="157" t="s">
        <v>373</v>
      </c>
      <c r="AW9" s="157" t="s">
        <v>374</v>
      </c>
      <c r="AX9" s="157" t="s">
        <v>375</v>
      </c>
      <c r="AY9" s="157" t="s">
        <v>376</v>
      </c>
      <c r="AZ9" s="157" t="s">
        <v>377</v>
      </c>
      <c r="BA9" s="157" t="s">
        <v>378</v>
      </c>
      <c r="BB9" s="157" t="s">
        <v>379</v>
      </c>
      <c r="BC9" s="157" t="s">
        <v>380</v>
      </c>
      <c r="BD9" s="157" t="s">
        <v>381</v>
      </c>
      <c r="BE9" s="640" t="s">
        <v>382</v>
      </c>
      <c r="BF9" s="157" t="s">
        <v>383</v>
      </c>
      <c r="BG9" s="157" t="s">
        <v>384</v>
      </c>
      <c r="BH9" s="157" t="s">
        <v>385</v>
      </c>
      <c r="BI9" s="157" t="s">
        <v>386</v>
      </c>
      <c r="BJ9" s="157" t="s">
        <v>387</v>
      </c>
      <c r="BK9" s="157" t="s">
        <v>388</v>
      </c>
      <c r="BL9" s="157" t="s">
        <v>389</v>
      </c>
      <c r="BM9" s="157" t="s">
        <v>390</v>
      </c>
      <c r="BN9" s="157" t="s">
        <v>391</v>
      </c>
      <c r="BO9" s="157" t="s">
        <v>392</v>
      </c>
      <c r="BP9" s="157" t="s">
        <v>393</v>
      </c>
      <c r="BQ9" s="157" t="s">
        <v>394</v>
      </c>
      <c r="BR9" s="157" t="s">
        <v>395</v>
      </c>
      <c r="BS9" s="157" t="s">
        <v>396</v>
      </c>
      <c r="BT9" s="157" t="s">
        <v>397</v>
      </c>
      <c r="BU9" s="157" t="s">
        <v>398</v>
      </c>
      <c r="BV9" s="157" t="s">
        <v>399</v>
      </c>
      <c r="BW9" s="151"/>
      <c r="BX9" s="151"/>
      <c r="BY9" s="151"/>
      <c r="BZ9" s="158" t="s">
        <v>400</v>
      </c>
      <c r="CA9" s="158" t="s">
        <v>401</v>
      </c>
      <c r="CB9" s="158"/>
      <c r="CC9" s="158" t="s">
        <v>402</v>
      </c>
      <c r="CD9" s="158" t="s">
        <v>403</v>
      </c>
      <c r="CE9" s="158" t="s">
        <v>404</v>
      </c>
      <c r="CF9" s="158" t="s">
        <v>405</v>
      </c>
      <c r="CG9" s="158" t="s">
        <v>406</v>
      </c>
      <c r="CH9" s="158" t="s">
        <v>407</v>
      </c>
      <c r="CI9" s="158" t="s">
        <v>408</v>
      </c>
      <c r="CJ9" s="158" t="s">
        <v>409</v>
      </c>
      <c r="CK9" s="641" t="s">
        <v>410</v>
      </c>
      <c r="CL9" s="158" t="s">
        <v>411</v>
      </c>
      <c r="CM9" s="158" t="s">
        <v>412</v>
      </c>
      <c r="CN9" s="604" t="s">
        <v>413</v>
      </c>
      <c r="CO9" s="158" t="s">
        <v>414</v>
      </c>
      <c r="CP9" s="158" t="s">
        <v>415</v>
      </c>
      <c r="CQ9" s="158" t="s">
        <v>416</v>
      </c>
      <c r="CR9" s="158" t="s">
        <v>417</v>
      </c>
      <c r="CS9" s="158" t="s">
        <v>418</v>
      </c>
      <c r="CT9" s="158" t="s">
        <v>168</v>
      </c>
      <c r="CU9" s="158" t="s">
        <v>419</v>
      </c>
      <c r="CV9" s="158" t="s">
        <v>420</v>
      </c>
      <c r="CW9" s="158" t="s">
        <v>421</v>
      </c>
      <c r="CX9" s="158" t="s">
        <v>422</v>
      </c>
      <c r="CY9" s="158" t="s">
        <v>423</v>
      </c>
      <c r="CZ9" s="158" t="s">
        <v>424</v>
      </c>
      <c r="DA9" s="158" t="s">
        <v>425</v>
      </c>
      <c r="DB9" s="158" t="s">
        <v>426</v>
      </c>
      <c r="DC9" s="158" t="s">
        <v>427</v>
      </c>
      <c r="DD9" s="158" t="s">
        <v>428</v>
      </c>
      <c r="DE9" s="158" t="s">
        <v>429</v>
      </c>
    </row>
    <row r="10" spans="1:109" ht="15" customHeight="1">
      <c r="A10" s="12"/>
      <c r="B10" s="128"/>
      <c r="C10" s="105" t="s">
        <v>430</v>
      </c>
      <c r="D10" s="129"/>
      <c r="E10" s="129"/>
      <c r="F10" s="129"/>
      <c r="G10" s="129"/>
      <c r="H10" s="129"/>
      <c r="I10" s="129"/>
      <c r="J10" s="129"/>
      <c r="K10" s="129"/>
      <c r="L10" s="129"/>
      <c r="M10" s="130"/>
      <c r="N10" s="131"/>
      <c r="O10" s="132"/>
      <c r="P10" s="131"/>
      <c r="Q10" s="131"/>
      <c r="R10" s="131"/>
      <c r="S10" s="131"/>
      <c r="T10" s="131"/>
      <c r="U10" s="131"/>
      <c r="V10" s="131"/>
      <c r="W10" s="131"/>
      <c r="X10" s="131"/>
      <c r="Y10" s="131"/>
      <c r="Z10" s="131"/>
      <c r="AA10" s="131"/>
      <c r="AB10" s="131"/>
      <c r="AC10" s="131"/>
      <c r="AD10" s="106"/>
      <c r="AF10" s="33"/>
      <c r="AH10" s="156" t="s">
        <v>431</v>
      </c>
      <c r="AI10" s="154" t="s">
        <v>32</v>
      </c>
      <c r="AK10" s="151"/>
      <c r="AL10" s="153" t="str">
        <f t="shared" si="0"/>
        <v>Camarón de Tejeda</v>
      </c>
      <c r="AM10" s="153" t="str">
        <f t="shared" si="1"/>
        <v>30007</v>
      </c>
      <c r="AO10" s="151"/>
      <c r="AP10" s="151">
        <v>8</v>
      </c>
      <c r="AQ10" s="157" t="s">
        <v>432</v>
      </c>
      <c r="AR10" s="157" t="s">
        <v>433</v>
      </c>
      <c r="AS10" s="157"/>
      <c r="AT10" s="157" t="s">
        <v>434</v>
      </c>
      <c r="AU10" s="157" t="s">
        <v>435</v>
      </c>
      <c r="AV10" s="157" t="s">
        <v>436</v>
      </c>
      <c r="AW10" s="157" t="s">
        <v>437</v>
      </c>
      <c r="AX10" s="157" t="s">
        <v>438</v>
      </c>
      <c r="AY10" s="157" t="s">
        <v>439</v>
      </c>
      <c r="AZ10" s="157" t="s">
        <v>440</v>
      </c>
      <c r="BA10" s="157" t="s">
        <v>441</v>
      </c>
      <c r="BB10" s="157" t="s">
        <v>442</v>
      </c>
      <c r="BC10" s="157" t="s">
        <v>443</v>
      </c>
      <c r="BD10" s="157" t="s">
        <v>444</v>
      </c>
      <c r="BE10" s="640" t="s">
        <v>445</v>
      </c>
      <c r="BF10" s="157" t="s">
        <v>446</v>
      </c>
      <c r="BG10" s="157" t="s">
        <v>447</v>
      </c>
      <c r="BH10" s="157" t="s">
        <v>448</v>
      </c>
      <c r="BI10" s="157" t="s">
        <v>449</v>
      </c>
      <c r="BJ10" s="157" t="s">
        <v>450</v>
      </c>
      <c r="BK10" s="157" t="s">
        <v>451</v>
      </c>
      <c r="BL10" s="157" t="s">
        <v>452</v>
      </c>
      <c r="BM10" s="157" t="s">
        <v>453</v>
      </c>
      <c r="BN10" s="157" t="s">
        <v>454</v>
      </c>
      <c r="BO10" s="157" t="s">
        <v>455</v>
      </c>
      <c r="BP10" s="157" t="s">
        <v>456</v>
      </c>
      <c r="BQ10" s="157" t="s">
        <v>457</v>
      </c>
      <c r="BR10" s="157" t="s">
        <v>458</v>
      </c>
      <c r="BS10" s="157" t="s">
        <v>459</v>
      </c>
      <c r="BT10" s="157" t="s">
        <v>460</v>
      </c>
      <c r="BU10" s="157" t="s">
        <v>461</v>
      </c>
      <c r="BV10" s="157" t="s">
        <v>462</v>
      </c>
      <c r="BW10" s="151"/>
      <c r="BX10" s="151"/>
      <c r="BY10" s="151"/>
      <c r="BZ10" s="158" t="s">
        <v>463</v>
      </c>
      <c r="CA10" s="158" t="s">
        <v>464</v>
      </c>
      <c r="CB10" s="158"/>
      <c r="CC10" s="158" t="s">
        <v>465</v>
      </c>
      <c r="CD10" s="158" t="s">
        <v>466</v>
      </c>
      <c r="CE10" s="158" t="s">
        <v>467</v>
      </c>
      <c r="CF10" s="158" t="s">
        <v>468</v>
      </c>
      <c r="CG10" s="158" t="s">
        <v>469</v>
      </c>
      <c r="CH10" s="158" t="s">
        <v>470</v>
      </c>
      <c r="CI10" s="158" t="s">
        <v>471</v>
      </c>
      <c r="CJ10" s="158" t="s">
        <v>472</v>
      </c>
      <c r="CK10" s="158" t="s">
        <v>473</v>
      </c>
      <c r="CL10" s="158" t="s">
        <v>474</v>
      </c>
      <c r="CM10" s="158" t="s">
        <v>475</v>
      </c>
      <c r="CN10" s="604" t="s">
        <v>476</v>
      </c>
      <c r="CO10" s="158" t="s">
        <v>477</v>
      </c>
      <c r="CP10" s="158" t="s">
        <v>478</v>
      </c>
      <c r="CQ10" s="158" t="s">
        <v>479</v>
      </c>
      <c r="CR10" s="158" t="s">
        <v>480</v>
      </c>
      <c r="CS10" s="158" t="s">
        <v>481</v>
      </c>
      <c r="CT10" s="158" t="s">
        <v>482</v>
      </c>
      <c r="CU10" s="158" t="s">
        <v>483</v>
      </c>
      <c r="CV10" s="158" t="s">
        <v>484</v>
      </c>
      <c r="CW10" s="158" t="s">
        <v>485</v>
      </c>
      <c r="CX10" s="158" t="s">
        <v>486</v>
      </c>
      <c r="CY10" s="158" t="s">
        <v>487</v>
      </c>
      <c r="CZ10" s="158" t="s">
        <v>488</v>
      </c>
      <c r="DA10" s="158" t="s">
        <v>489</v>
      </c>
      <c r="DB10" s="158" t="s">
        <v>490</v>
      </c>
      <c r="DC10" s="158" t="s">
        <v>491</v>
      </c>
      <c r="DD10" s="158" t="s">
        <v>492</v>
      </c>
      <c r="DE10" s="158" t="s">
        <v>493</v>
      </c>
    </row>
    <row r="11" spans="1:109" ht="84" customHeight="1" thickBot="1">
      <c r="A11" s="87"/>
      <c r="B11" s="107"/>
      <c r="C11" s="716" t="s">
        <v>494</v>
      </c>
      <c r="D11" s="717"/>
      <c r="E11" s="717"/>
      <c r="F11" s="717"/>
      <c r="G11" s="717"/>
      <c r="H11" s="717"/>
      <c r="I11" s="717"/>
      <c r="J11" s="717"/>
      <c r="K11" s="717"/>
      <c r="L11" s="717"/>
      <c r="M11" s="717"/>
      <c r="N11" s="717"/>
      <c r="O11" s="717"/>
      <c r="P11" s="717"/>
      <c r="Q11" s="717"/>
      <c r="R11" s="717"/>
      <c r="S11" s="717"/>
      <c r="T11" s="717"/>
      <c r="U11" s="717"/>
      <c r="V11" s="717"/>
      <c r="W11" s="717"/>
      <c r="X11" s="717"/>
      <c r="Y11" s="717"/>
      <c r="Z11" s="717"/>
      <c r="AA11" s="717"/>
      <c r="AB11" s="717"/>
      <c r="AC11" s="717"/>
      <c r="AD11" s="108"/>
      <c r="AF11" s="87"/>
      <c r="AH11" s="156" t="s">
        <v>495</v>
      </c>
      <c r="AI11" s="154" t="s">
        <v>33</v>
      </c>
      <c r="AK11" s="151"/>
      <c r="AL11" s="153" t="str">
        <f t="shared" si="0"/>
        <v>Alpatláhuac</v>
      </c>
      <c r="AM11" s="153" t="str">
        <f t="shared" si="1"/>
        <v>30008</v>
      </c>
      <c r="AO11" s="151"/>
      <c r="AP11" s="151">
        <v>9</v>
      </c>
      <c r="AQ11" s="157" t="s">
        <v>496</v>
      </c>
      <c r="AR11" s="159"/>
      <c r="AS11" s="157"/>
      <c r="AT11" s="157" t="s">
        <v>497</v>
      </c>
      <c r="AU11" s="157" t="s">
        <v>498</v>
      </c>
      <c r="AV11" s="157" t="s">
        <v>499</v>
      </c>
      <c r="AW11" s="157" t="s">
        <v>500</v>
      </c>
      <c r="AX11" s="157" t="s">
        <v>501</v>
      </c>
      <c r="AY11" s="157" t="s">
        <v>502</v>
      </c>
      <c r="AZ11" s="157" t="s">
        <v>503</v>
      </c>
      <c r="BA11" s="157" t="s">
        <v>504</v>
      </c>
      <c r="BB11" s="157" t="s">
        <v>505</v>
      </c>
      <c r="BC11" s="157" t="s">
        <v>506</v>
      </c>
      <c r="BD11" s="157" t="s">
        <v>507</v>
      </c>
      <c r="BE11" s="640" t="s">
        <v>508</v>
      </c>
      <c r="BF11" s="157" t="s">
        <v>509</v>
      </c>
      <c r="BG11" s="157" t="s">
        <v>510</v>
      </c>
      <c r="BH11" s="157" t="s">
        <v>511</v>
      </c>
      <c r="BI11" s="157" t="s">
        <v>512</v>
      </c>
      <c r="BJ11" s="157" t="s">
        <v>513</v>
      </c>
      <c r="BK11" s="157" t="s">
        <v>514</v>
      </c>
      <c r="BL11" s="157" t="s">
        <v>515</v>
      </c>
      <c r="BM11" s="157" t="s">
        <v>516</v>
      </c>
      <c r="BN11" s="157" t="s">
        <v>517</v>
      </c>
      <c r="BO11" s="157" t="s">
        <v>518</v>
      </c>
      <c r="BP11" s="157" t="s">
        <v>519</v>
      </c>
      <c r="BQ11" s="157" t="s">
        <v>520</v>
      </c>
      <c r="BR11" s="157" t="s">
        <v>521</v>
      </c>
      <c r="BS11" s="157" t="s">
        <v>522</v>
      </c>
      <c r="BT11" s="157" t="s">
        <v>523</v>
      </c>
      <c r="BU11" s="157" t="s">
        <v>524</v>
      </c>
      <c r="BV11" s="157" t="s">
        <v>525</v>
      </c>
      <c r="BW11" s="151"/>
      <c r="BX11" s="151"/>
      <c r="BY11" s="151"/>
      <c r="BZ11" s="158" t="s">
        <v>526</v>
      </c>
      <c r="CA11" s="158"/>
      <c r="CB11" s="158"/>
      <c r="CC11" s="158" t="s">
        <v>527</v>
      </c>
      <c r="CD11" s="158" t="s">
        <v>528</v>
      </c>
      <c r="CE11" s="158" t="s">
        <v>529</v>
      </c>
      <c r="CF11" t="s">
        <v>530</v>
      </c>
      <c r="CG11" s="158" t="s">
        <v>531</v>
      </c>
      <c r="CH11" s="158" t="s">
        <v>532</v>
      </c>
      <c r="CI11" s="158" t="s">
        <v>533</v>
      </c>
      <c r="CJ11" s="158" t="s">
        <v>534</v>
      </c>
      <c r="CK11" s="158" t="s">
        <v>535</v>
      </c>
      <c r="CL11" s="158" t="s">
        <v>536</v>
      </c>
      <c r="CM11" s="158" t="s">
        <v>537</v>
      </c>
      <c r="CN11" s="604" t="s">
        <v>538</v>
      </c>
      <c r="CO11" s="158" t="s">
        <v>539</v>
      </c>
      <c r="CP11" s="158" t="s">
        <v>488</v>
      </c>
      <c r="CQ11" s="158" t="s">
        <v>540</v>
      </c>
      <c r="CR11" s="158" t="s">
        <v>425</v>
      </c>
      <c r="CS11" s="158" t="s">
        <v>541</v>
      </c>
      <c r="CT11" s="158" t="s">
        <v>542</v>
      </c>
      <c r="CU11" s="158" t="s">
        <v>543</v>
      </c>
      <c r="CV11" s="641" t="s">
        <v>544</v>
      </c>
      <c r="CW11" s="158" t="s">
        <v>545</v>
      </c>
      <c r="CX11" s="158" t="s">
        <v>546</v>
      </c>
      <c r="CY11" s="158" t="s">
        <v>547</v>
      </c>
      <c r="CZ11" s="158" t="s">
        <v>548</v>
      </c>
      <c r="DA11" s="158" t="s">
        <v>549</v>
      </c>
      <c r="DB11" s="158" t="s">
        <v>550</v>
      </c>
      <c r="DC11" s="158" t="s">
        <v>551</v>
      </c>
      <c r="DD11" s="158" t="s">
        <v>552</v>
      </c>
      <c r="DE11" s="158" t="s">
        <v>344</v>
      </c>
    </row>
    <row r="12" spans="1:109" ht="15" customHeight="1" thickBot="1">
      <c r="AH12" s="156" t="s">
        <v>553</v>
      </c>
      <c r="AI12" s="154" t="s">
        <v>34</v>
      </c>
      <c r="AK12" s="151"/>
      <c r="AL12" s="153" t="str">
        <f t="shared" si="0"/>
        <v>Alto Lucero de Gutiérrez Barrios</v>
      </c>
      <c r="AM12" s="153" t="str">
        <f t="shared" si="1"/>
        <v>30009</v>
      </c>
      <c r="AO12" s="151"/>
      <c r="AP12" s="151">
        <v>10</v>
      </c>
      <c r="AQ12" s="157" t="s">
        <v>554</v>
      </c>
      <c r="AR12" s="157"/>
      <c r="AS12" s="157"/>
      <c r="AT12" s="157" t="s">
        <v>555</v>
      </c>
      <c r="AU12" s="157" t="s">
        <v>556</v>
      </c>
      <c r="AV12" s="157" t="s">
        <v>557</v>
      </c>
      <c r="AW12" s="157" t="s">
        <v>558</v>
      </c>
      <c r="AX12" s="157" t="s">
        <v>559</v>
      </c>
      <c r="AY12" s="157" t="s">
        <v>560</v>
      </c>
      <c r="AZ12" s="157" t="s">
        <v>561</v>
      </c>
      <c r="BA12" s="157" t="s">
        <v>562</v>
      </c>
      <c r="BB12" s="157" t="s">
        <v>563</v>
      </c>
      <c r="BC12" s="157" t="s">
        <v>564</v>
      </c>
      <c r="BD12" s="157" t="s">
        <v>565</v>
      </c>
      <c r="BE12" s="640" t="s">
        <v>566</v>
      </c>
      <c r="BF12" s="157" t="s">
        <v>567</v>
      </c>
      <c r="BG12" s="157" t="s">
        <v>568</v>
      </c>
      <c r="BH12" s="157" t="s">
        <v>569</v>
      </c>
      <c r="BI12" s="157" t="s">
        <v>570</v>
      </c>
      <c r="BJ12" s="157" t="s">
        <v>571</v>
      </c>
      <c r="BK12" s="157" t="s">
        <v>572</v>
      </c>
      <c r="BL12" s="157" t="s">
        <v>573</v>
      </c>
      <c r="BM12" s="157" t="s">
        <v>574</v>
      </c>
      <c r="BN12" s="157" t="s">
        <v>575</v>
      </c>
      <c r="BO12" s="157" t="s">
        <v>576</v>
      </c>
      <c r="BP12" s="157" t="s">
        <v>577</v>
      </c>
      <c r="BQ12" s="157" t="s">
        <v>578</v>
      </c>
      <c r="BR12" s="157" t="s">
        <v>579</v>
      </c>
      <c r="BS12" s="157" t="s">
        <v>580</v>
      </c>
      <c r="BT12" s="157" t="s">
        <v>581</v>
      </c>
      <c r="BU12" s="157" t="s">
        <v>582</v>
      </c>
      <c r="BV12" s="157" t="s">
        <v>583</v>
      </c>
      <c r="BW12" s="151"/>
      <c r="BX12" s="151"/>
      <c r="BY12" s="151"/>
      <c r="BZ12" s="158" t="s">
        <v>584</v>
      </c>
      <c r="CA12" s="158"/>
      <c r="CB12" s="158"/>
      <c r="CC12" s="158" t="s">
        <v>585</v>
      </c>
      <c r="CD12" s="158" t="s">
        <v>586</v>
      </c>
      <c r="CE12" s="158" t="s">
        <v>587</v>
      </c>
      <c r="CF12" s="158" t="s">
        <v>588</v>
      </c>
      <c r="CG12" s="158" t="s">
        <v>589</v>
      </c>
      <c r="CH12" s="158" t="s">
        <v>228</v>
      </c>
      <c r="CI12" s="158" t="s">
        <v>590</v>
      </c>
      <c r="CJ12" s="158" t="s">
        <v>591</v>
      </c>
      <c r="CK12" s="158" t="s">
        <v>592</v>
      </c>
      <c r="CL12" s="158" t="s">
        <v>593</v>
      </c>
      <c r="CM12" s="158" t="s">
        <v>593</v>
      </c>
      <c r="CN12" s="604" t="s">
        <v>594</v>
      </c>
      <c r="CO12" s="158" t="s">
        <v>595</v>
      </c>
      <c r="CP12" s="158" t="s">
        <v>596</v>
      </c>
      <c r="CQ12" s="158" t="s">
        <v>597</v>
      </c>
      <c r="CR12" s="158" t="s">
        <v>598</v>
      </c>
      <c r="CS12" s="158" t="s">
        <v>599</v>
      </c>
      <c r="CT12" s="158" t="s">
        <v>600</v>
      </c>
      <c r="CU12" s="158" t="s">
        <v>601</v>
      </c>
      <c r="CV12" s="158" t="s">
        <v>602</v>
      </c>
      <c r="CW12" s="158" t="s">
        <v>603</v>
      </c>
      <c r="CX12" s="158" t="s">
        <v>604</v>
      </c>
      <c r="CY12" s="158" t="s">
        <v>605</v>
      </c>
      <c r="CZ12" s="158" t="s">
        <v>606</v>
      </c>
      <c r="DA12" s="158" t="s">
        <v>607</v>
      </c>
      <c r="DB12" s="158" t="s">
        <v>608</v>
      </c>
      <c r="DC12" s="158" t="s">
        <v>609</v>
      </c>
      <c r="DD12" s="158" t="s">
        <v>610</v>
      </c>
      <c r="DE12" s="158" t="s">
        <v>611</v>
      </c>
    </row>
    <row r="13" spans="1:109" ht="15" customHeight="1">
      <c r="A13" s="12"/>
      <c r="B13" s="109"/>
      <c r="C13" s="105" t="s">
        <v>612</v>
      </c>
      <c r="D13" s="129"/>
      <c r="E13" s="129"/>
      <c r="F13" s="129"/>
      <c r="G13" s="129"/>
      <c r="H13" s="129"/>
      <c r="I13" s="129"/>
      <c r="J13" s="129"/>
      <c r="K13" s="129"/>
      <c r="L13" s="129"/>
      <c r="M13" s="130"/>
      <c r="N13" s="131"/>
      <c r="O13" s="132"/>
      <c r="P13" s="131"/>
      <c r="Q13" s="131"/>
      <c r="R13" s="131"/>
      <c r="S13" s="131"/>
      <c r="T13" s="131"/>
      <c r="U13" s="131"/>
      <c r="V13" s="131"/>
      <c r="W13" s="131"/>
      <c r="X13" s="131"/>
      <c r="Y13" s="131"/>
      <c r="Z13" s="131"/>
      <c r="AA13" s="131"/>
      <c r="AB13" s="131"/>
      <c r="AC13" s="131"/>
      <c r="AD13" s="106"/>
      <c r="AF13" s="33"/>
      <c r="AH13" s="156" t="s">
        <v>348</v>
      </c>
      <c r="AI13" s="154" t="s">
        <v>35</v>
      </c>
      <c r="AK13" s="151"/>
      <c r="AL13" s="153" t="str">
        <f t="shared" si="0"/>
        <v>Altotonga</v>
      </c>
      <c r="AM13" s="153" t="str">
        <f t="shared" si="1"/>
        <v>30010</v>
      </c>
      <c r="AO13" s="151"/>
      <c r="AP13" s="151">
        <v>11</v>
      </c>
      <c r="AQ13" s="157" t="s">
        <v>613</v>
      </c>
      <c r="AR13" s="157"/>
      <c r="AS13" s="157"/>
      <c r="AT13" s="157" t="s">
        <v>614</v>
      </c>
      <c r="AU13" s="157" t="s">
        <v>615</v>
      </c>
      <c r="AV13" s="157" t="s">
        <v>616</v>
      </c>
      <c r="AW13" s="157" t="s">
        <v>617</v>
      </c>
      <c r="AX13" s="157" t="s">
        <v>618</v>
      </c>
      <c r="AY13" s="157" t="s">
        <v>619</v>
      </c>
      <c r="AZ13" s="157" t="s">
        <v>620</v>
      </c>
      <c r="BA13" s="157" t="s">
        <v>621</v>
      </c>
      <c r="BB13" s="157" t="s">
        <v>622</v>
      </c>
      <c r="BC13" s="157" t="s">
        <v>623</v>
      </c>
      <c r="BD13" s="157" t="s">
        <v>624</v>
      </c>
      <c r="BE13" s="640" t="s">
        <v>625</v>
      </c>
      <c r="BF13" s="157" t="s">
        <v>626</v>
      </c>
      <c r="BG13" s="157" t="s">
        <v>627</v>
      </c>
      <c r="BH13" s="157" t="s">
        <v>628</v>
      </c>
      <c r="BI13" s="157" t="s">
        <v>629</v>
      </c>
      <c r="BJ13" s="157" t="s">
        <v>630</v>
      </c>
      <c r="BK13" s="157" t="s">
        <v>631</v>
      </c>
      <c r="BL13" s="157" t="s">
        <v>632</v>
      </c>
      <c r="BM13" s="157" t="s">
        <v>633</v>
      </c>
      <c r="BN13" s="157" t="s">
        <v>634</v>
      </c>
      <c r="BO13" s="157" t="s">
        <v>635</v>
      </c>
      <c r="BP13" s="157" t="s">
        <v>636</v>
      </c>
      <c r="BQ13" s="157" t="s">
        <v>637</v>
      </c>
      <c r="BR13" s="157" t="s">
        <v>638</v>
      </c>
      <c r="BS13" s="157" t="s">
        <v>639</v>
      </c>
      <c r="BT13" s="157" t="s">
        <v>640</v>
      </c>
      <c r="BU13" s="157" t="s">
        <v>641</v>
      </c>
      <c r="BV13" s="157" t="s">
        <v>642</v>
      </c>
      <c r="BW13" s="151"/>
      <c r="BX13" s="151"/>
      <c r="BY13" s="151"/>
      <c r="BZ13" s="158" t="s">
        <v>643</v>
      </c>
      <c r="CA13" s="158"/>
      <c r="CB13" s="158"/>
      <c r="CC13" s="158" t="s">
        <v>644</v>
      </c>
      <c r="CD13" s="158" t="s">
        <v>645</v>
      </c>
      <c r="CE13" s="158" t="s">
        <v>646</v>
      </c>
      <c r="CF13" s="158" t="s">
        <v>647</v>
      </c>
      <c r="CG13" s="158" t="s">
        <v>648</v>
      </c>
      <c r="CH13" s="158" t="s">
        <v>649</v>
      </c>
      <c r="CI13" s="158" t="s">
        <v>650</v>
      </c>
      <c r="CJ13" s="158" t="s">
        <v>651</v>
      </c>
      <c r="CK13" s="158" t="s">
        <v>652</v>
      </c>
      <c r="CL13" s="158" t="s">
        <v>653</v>
      </c>
      <c r="CM13" s="158" t="s">
        <v>654</v>
      </c>
      <c r="CN13" s="604" t="s">
        <v>655</v>
      </c>
      <c r="CO13" s="158" t="s">
        <v>280</v>
      </c>
      <c r="CP13" s="158" t="s">
        <v>656</v>
      </c>
      <c r="CQ13" s="158" t="s">
        <v>657</v>
      </c>
      <c r="CR13" s="158" t="s">
        <v>658</v>
      </c>
      <c r="CS13" s="158" t="s">
        <v>659</v>
      </c>
      <c r="CT13" s="158" t="s">
        <v>660</v>
      </c>
      <c r="CU13" s="158" t="s">
        <v>661</v>
      </c>
      <c r="CV13" s="158" t="s">
        <v>662</v>
      </c>
      <c r="CW13" s="158" t="s">
        <v>663</v>
      </c>
      <c r="CX13" s="158" t="s">
        <v>664</v>
      </c>
      <c r="CY13" s="158" t="s">
        <v>665</v>
      </c>
      <c r="CZ13" s="158" t="s">
        <v>666</v>
      </c>
      <c r="DA13" s="158" t="s">
        <v>667</v>
      </c>
      <c r="DB13" s="158" t="s">
        <v>668</v>
      </c>
      <c r="DC13" s="158" t="s">
        <v>669</v>
      </c>
      <c r="DD13" s="158" t="s">
        <v>670</v>
      </c>
      <c r="DE13" s="158" t="s">
        <v>671</v>
      </c>
    </row>
    <row r="14" spans="1:109" ht="72" customHeight="1">
      <c r="A14" s="33"/>
      <c r="B14" s="133"/>
      <c r="C14" s="734" t="s">
        <v>672</v>
      </c>
      <c r="D14" s="708"/>
      <c r="E14" s="708"/>
      <c r="F14" s="708"/>
      <c r="G14" s="708"/>
      <c r="H14" s="708"/>
      <c r="I14" s="708"/>
      <c r="J14" s="708"/>
      <c r="K14" s="708"/>
      <c r="L14" s="708"/>
      <c r="M14" s="708"/>
      <c r="N14" s="708"/>
      <c r="O14" s="708"/>
      <c r="P14" s="708"/>
      <c r="Q14" s="708"/>
      <c r="R14" s="708"/>
      <c r="S14" s="708"/>
      <c r="T14" s="708"/>
      <c r="U14" s="708"/>
      <c r="V14" s="708"/>
      <c r="W14" s="708"/>
      <c r="X14" s="708"/>
      <c r="Y14" s="708"/>
      <c r="Z14" s="708"/>
      <c r="AA14" s="708"/>
      <c r="AB14" s="708"/>
      <c r="AC14" s="708"/>
      <c r="AD14" s="111"/>
      <c r="AF14" s="33"/>
      <c r="AH14" s="156" t="s">
        <v>673</v>
      </c>
      <c r="AI14" s="154" t="s">
        <v>36</v>
      </c>
      <c r="AK14" s="151"/>
      <c r="AL14" s="153" t="str">
        <f t="shared" si="0"/>
        <v>Alvarado</v>
      </c>
      <c r="AM14" s="153" t="str">
        <f t="shared" si="1"/>
        <v>30011</v>
      </c>
      <c r="AO14" s="151"/>
      <c r="AP14" s="151">
        <v>12</v>
      </c>
      <c r="AQ14" s="157" t="s">
        <v>674</v>
      </c>
      <c r="AR14" s="157"/>
      <c r="AS14" s="157"/>
      <c r="AT14" s="157" t="s">
        <v>675</v>
      </c>
      <c r="AU14" s="157" t="s">
        <v>676</v>
      </c>
      <c r="AV14" s="159"/>
      <c r="AW14" s="157" t="s">
        <v>677</v>
      </c>
      <c r="AX14" s="157" t="s">
        <v>678</v>
      </c>
      <c r="AY14" s="157" t="s">
        <v>679</v>
      </c>
      <c r="AZ14" s="157" t="s">
        <v>680</v>
      </c>
      <c r="BA14" s="157" t="s">
        <v>681</v>
      </c>
      <c r="BB14" s="157" t="s">
        <v>682</v>
      </c>
      <c r="BC14" s="157" t="s">
        <v>683</v>
      </c>
      <c r="BD14" s="157" t="s">
        <v>684</v>
      </c>
      <c r="BE14" s="640" t="s">
        <v>685</v>
      </c>
      <c r="BF14" s="157" t="s">
        <v>686</v>
      </c>
      <c r="BG14" s="157" t="s">
        <v>687</v>
      </c>
      <c r="BH14" s="157" t="s">
        <v>688</v>
      </c>
      <c r="BI14" s="157" t="s">
        <v>689</v>
      </c>
      <c r="BJ14" s="157" t="s">
        <v>690</v>
      </c>
      <c r="BK14" s="157" t="s">
        <v>691</v>
      </c>
      <c r="BL14" s="157" t="s">
        <v>692</v>
      </c>
      <c r="BM14" s="157" t="s">
        <v>693</v>
      </c>
      <c r="BN14" s="157" t="s">
        <v>694</v>
      </c>
      <c r="BO14" s="157" t="s">
        <v>695</v>
      </c>
      <c r="BP14" s="157" t="s">
        <v>696</v>
      </c>
      <c r="BQ14" s="157" t="s">
        <v>697</v>
      </c>
      <c r="BR14" s="157" t="s">
        <v>698</v>
      </c>
      <c r="BS14" s="157" t="s">
        <v>699</v>
      </c>
      <c r="BT14" s="157" t="s">
        <v>700</v>
      </c>
      <c r="BU14" s="157" t="s">
        <v>701</v>
      </c>
      <c r="BV14" s="157" t="s">
        <v>702</v>
      </c>
      <c r="BW14" s="151"/>
      <c r="BX14" s="151"/>
      <c r="BY14" s="151"/>
      <c r="BZ14" s="158" t="s">
        <v>703</v>
      </c>
      <c r="CA14" s="158"/>
      <c r="CB14" s="158"/>
      <c r="CC14" s="158" t="s">
        <v>704</v>
      </c>
      <c r="CD14" s="158" t="s">
        <v>705</v>
      </c>
      <c r="CE14" s="158"/>
      <c r="CF14" s="158" t="s">
        <v>706</v>
      </c>
      <c r="CG14" s="158" t="s">
        <v>489</v>
      </c>
      <c r="CH14" s="158" t="s">
        <v>707</v>
      </c>
      <c r="CI14" s="158" t="s">
        <v>708</v>
      </c>
      <c r="CJ14" s="158" t="s">
        <v>709</v>
      </c>
      <c r="CK14" s="158" t="s">
        <v>710</v>
      </c>
      <c r="CL14" s="158" t="s">
        <v>711</v>
      </c>
      <c r="CM14" s="158" t="s">
        <v>712</v>
      </c>
      <c r="CN14" s="604" t="s">
        <v>713</v>
      </c>
      <c r="CO14" s="158" t="s">
        <v>714</v>
      </c>
      <c r="CP14" s="158" t="s">
        <v>715</v>
      </c>
      <c r="CQ14" s="158" t="s">
        <v>716</v>
      </c>
      <c r="CR14" s="158" t="s">
        <v>717</v>
      </c>
      <c r="CS14" s="158" t="s">
        <v>718</v>
      </c>
      <c r="CT14" s="158" t="s">
        <v>719</v>
      </c>
      <c r="CU14" s="158" t="s">
        <v>720</v>
      </c>
      <c r="CV14" s="158" t="s">
        <v>721</v>
      </c>
      <c r="CW14" s="158" t="s">
        <v>722</v>
      </c>
      <c r="CX14" s="158" t="s">
        <v>723</v>
      </c>
      <c r="CY14" s="158" t="s">
        <v>724</v>
      </c>
      <c r="CZ14" s="158" t="s">
        <v>725</v>
      </c>
      <c r="DA14" s="158" t="s">
        <v>726</v>
      </c>
      <c r="DB14" s="158" t="s">
        <v>727</v>
      </c>
      <c r="DC14" s="158" t="s">
        <v>728</v>
      </c>
      <c r="DD14" s="158" t="s">
        <v>729</v>
      </c>
      <c r="DE14" s="158" t="s">
        <v>730</v>
      </c>
    </row>
    <row r="15" spans="1:109" ht="6.75" customHeight="1">
      <c r="A15" s="33"/>
      <c r="B15" s="110"/>
      <c r="C15" s="134"/>
      <c r="D15" s="135"/>
      <c r="E15" s="135"/>
      <c r="F15" s="135"/>
      <c r="G15" s="135"/>
      <c r="H15" s="135"/>
      <c r="I15" s="135"/>
      <c r="J15" s="135"/>
      <c r="K15" s="135"/>
      <c r="L15" s="135"/>
      <c r="M15" s="136"/>
      <c r="N15" s="137"/>
      <c r="O15" s="134"/>
      <c r="P15" s="137"/>
      <c r="Q15" s="137"/>
      <c r="R15" s="137"/>
      <c r="S15" s="137"/>
      <c r="T15" s="137"/>
      <c r="U15" s="137"/>
      <c r="V15" s="137"/>
      <c r="W15" s="137"/>
      <c r="X15" s="137"/>
      <c r="Y15" s="137"/>
      <c r="Z15" s="137"/>
      <c r="AA15" s="137"/>
      <c r="AB15" s="137"/>
      <c r="AC15" s="137"/>
      <c r="AD15" s="111"/>
      <c r="AF15" s="33"/>
      <c r="AH15" s="156" t="s">
        <v>731</v>
      </c>
      <c r="AI15" s="154" t="s">
        <v>37</v>
      </c>
      <c r="AK15" s="151"/>
      <c r="AL15" s="153" t="str">
        <f t="shared" si="0"/>
        <v>Amatitlán</v>
      </c>
      <c r="AM15" s="153" t="str">
        <f t="shared" si="1"/>
        <v>30012</v>
      </c>
      <c r="AO15" s="151"/>
      <c r="AP15" s="151">
        <v>13</v>
      </c>
      <c r="AQ15" s="159"/>
      <c r="AR15" s="157"/>
      <c r="AS15" s="157"/>
      <c r="AT15" s="157" t="s">
        <v>732</v>
      </c>
      <c r="AU15" s="157" t="s">
        <v>733</v>
      </c>
      <c r="AV15" s="157"/>
      <c r="AW15" s="157" t="s">
        <v>734</v>
      </c>
      <c r="AX15" s="157" t="s">
        <v>735</v>
      </c>
      <c r="AY15" s="157" t="s">
        <v>736</v>
      </c>
      <c r="AZ15" s="157" t="s">
        <v>737</v>
      </c>
      <c r="BA15" s="157" t="s">
        <v>738</v>
      </c>
      <c r="BB15" s="157" t="s">
        <v>739</v>
      </c>
      <c r="BC15" s="157" t="s">
        <v>740</v>
      </c>
      <c r="BD15" s="157" t="s">
        <v>741</v>
      </c>
      <c r="BE15" s="640" t="s">
        <v>742</v>
      </c>
      <c r="BF15" s="157" t="s">
        <v>743</v>
      </c>
      <c r="BG15" s="157" t="s">
        <v>744</v>
      </c>
      <c r="BH15" s="157" t="s">
        <v>745</v>
      </c>
      <c r="BI15" s="157" t="s">
        <v>746</v>
      </c>
      <c r="BJ15" s="157" t="s">
        <v>747</v>
      </c>
      <c r="BK15" s="157" t="s">
        <v>748</v>
      </c>
      <c r="BL15" s="157" t="s">
        <v>749</v>
      </c>
      <c r="BM15" s="157"/>
      <c r="BN15" s="157" t="s">
        <v>750</v>
      </c>
      <c r="BO15" s="157" t="s">
        <v>751</v>
      </c>
      <c r="BP15" s="157" t="s">
        <v>752</v>
      </c>
      <c r="BQ15" s="157" t="s">
        <v>753</v>
      </c>
      <c r="BR15" s="157" t="s">
        <v>754</v>
      </c>
      <c r="BS15" s="157" t="s">
        <v>755</v>
      </c>
      <c r="BT15" s="157" t="s">
        <v>756</v>
      </c>
      <c r="BU15" s="157" t="s">
        <v>757</v>
      </c>
      <c r="BV15" s="157" t="s">
        <v>758</v>
      </c>
      <c r="BW15" s="151"/>
      <c r="BX15" s="151"/>
      <c r="BY15" s="151"/>
      <c r="BZ15" s="158"/>
      <c r="CA15" s="158"/>
      <c r="CB15" s="158"/>
      <c r="CC15" s="158" t="s">
        <v>759</v>
      </c>
      <c r="CD15" s="158" t="s">
        <v>731</v>
      </c>
      <c r="CE15" s="158"/>
      <c r="CF15" s="158" t="s">
        <v>760</v>
      </c>
      <c r="CG15" s="158" t="s">
        <v>761</v>
      </c>
      <c r="CH15" s="158" t="s">
        <v>762</v>
      </c>
      <c r="CI15" s="158" t="s">
        <v>763</v>
      </c>
      <c r="CJ15" s="158" t="s">
        <v>764</v>
      </c>
      <c r="CK15" s="158" t="s">
        <v>765</v>
      </c>
      <c r="CL15" s="158" t="s">
        <v>766</v>
      </c>
      <c r="CM15" s="158" t="s">
        <v>767</v>
      </c>
      <c r="CN15" s="604" t="s">
        <v>768</v>
      </c>
      <c r="CO15" s="158" t="s">
        <v>769</v>
      </c>
      <c r="CP15" s="158" t="s">
        <v>770</v>
      </c>
      <c r="CQ15" s="158" t="s">
        <v>771</v>
      </c>
      <c r="CR15" s="158" t="s">
        <v>772</v>
      </c>
      <c r="CS15" s="158" t="s">
        <v>773</v>
      </c>
      <c r="CT15" s="158" t="s">
        <v>774</v>
      </c>
      <c r="CU15" s="158" t="s">
        <v>775</v>
      </c>
      <c r="CV15" s="158"/>
      <c r="CW15" s="158" t="s">
        <v>776</v>
      </c>
      <c r="CX15" s="158" t="s">
        <v>777</v>
      </c>
      <c r="CY15" s="158" t="s">
        <v>778</v>
      </c>
      <c r="CZ15" s="158" t="s">
        <v>779</v>
      </c>
      <c r="DA15" s="158" t="s">
        <v>780</v>
      </c>
      <c r="DB15" s="158" t="s">
        <v>781</v>
      </c>
      <c r="DC15" s="158" t="s">
        <v>782</v>
      </c>
      <c r="DD15" s="158" t="s">
        <v>783</v>
      </c>
      <c r="DE15" s="158" t="s">
        <v>784</v>
      </c>
    </row>
    <row r="16" spans="1:109" ht="120" customHeight="1">
      <c r="A16" s="33"/>
      <c r="B16" s="110"/>
      <c r="C16" s="734" t="s">
        <v>785</v>
      </c>
      <c r="D16" s="708"/>
      <c r="E16" s="708"/>
      <c r="F16" s="708"/>
      <c r="G16" s="708"/>
      <c r="H16" s="708"/>
      <c r="I16" s="708"/>
      <c r="J16" s="708"/>
      <c r="K16" s="708"/>
      <c r="L16" s="708"/>
      <c r="M16" s="708"/>
      <c r="N16" s="708"/>
      <c r="O16" s="708"/>
      <c r="P16" s="708"/>
      <c r="Q16" s="708"/>
      <c r="R16" s="708"/>
      <c r="S16" s="708"/>
      <c r="T16" s="708"/>
      <c r="U16" s="708"/>
      <c r="V16" s="708"/>
      <c r="W16" s="708"/>
      <c r="X16" s="708"/>
      <c r="Y16" s="708"/>
      <c r="Z16" s="708"/>
      <c r="AA16" s="708"/>
      <c r="AB16" s="708"/>
      <c r="AC16" s="708"/>
      <c r="AD16" s="111"/>
      <c r="AF16" s="33"/>
      <c r="AH16" s="156" t="s">
        <v>650</v>
      </c>
      <c r="AI16" s="154" t="s">
        <v>38</v>
      </c>
      <c r="AK16" s="151"/>
      <c r="AL16" s="153" t="str">
        <f t="shared" si="0"/>
        <v>Naranjos Amatlán</v>
      </c>
      <c r="AM16" s="153" t="str">
        <f t="shared" si="1"/>
        <v>30013</v>
      </c>
      <c r="AO16" s="151"/>
      <c r="AP16" s="151">
        <v>14</v>
      </c>
      <c r="AQ16" s="157"/>
      <c r="AR16" s="157"/>
      <c r="AS16" s="157"/>
      <c r="AT16" s="157" t="s">
        <v>786</v>
      </c>
      <c r="AU16" s="157" t="s">
        <v>787</v>
      </c>
      <c r="AV16" s="157"/>
      <c r="AW16" s="157" t="s">
        <v>788</v>
      </c>
      <c r="AX16" s="157" t="s">
        <v>789</v>
      </c>
      <c r="AY16" s="157" t="s">
        <v>790</v>
      </c>
      <c r="AZ16" s="157" t="s">
        <v>791</v>
      </c>
      <c r="BA16" s="157" t="s">
        <v>792</v>
      </c>
      <c r="BB16" s="157" t="s">
        <v>793</v>
      </c>
      <c r="BC16" s="157" t="s">
        <v>794</v>
      </c>
      <c r="BD16" s="157" t="s">
        <v>795</v>
      </c>
      <c r="BE16" s="640" t="s">
        <v>796</v>
      </c>
      <c r="BF16" s="157" t="s">
        <v>797</v>
      </c>
      <c r="BG16" s="157" t="s">
        <v>798</v>
      </c>
      <c r="BH16" s="157" t="s">
        <v>799</v>
      </c>
      <c r="BI16" s="157" t="s">
        <v>800</v>
      </c>
      <c r="BJ16" s="157" t="s">
        <v>801</v>
      </c>
      <c r="BK16" s="157" t="s">
        <v>802</v>
      </c>
      <c r="BL16" s="157" t="s">
        <v>803</v>
      </c>
      <c r="BM16" s="157"/>
      <c r="BN16" s="157" t="s">
        <v>804</v>
      </c>
      <c r="BO16" s="157" t="s">
        <v>805</v>
      </c>
      <c r="BP16" s="157" t="s">
        <v>806</v>
      </c>
      <c r="BQ16" s="157" t="s">
        <v>807</v>
      </c>
      <c r="BR16" s="157" t="s">
        <v>808</v>
      </c>
      <c r="BS16" s="157" t="s">
        <v>809</v>
      </c>
      <c r="BT16" s="157" t="s">
        <v>810</v>
      </c>
      <c r="BU16" s="157" t="s">
        <v>811</v>
      </c>
      <c r="BV16" s="157" t="s">
        <v>812</v>
      </c>
      <c r="BW16" s="151"/>
      <c r="BX16" s="151"/>
      <c r="BY16" s="151"/>
      <c r="BZ16" s="158"/>
      <c r="CA16" s="158"/>
      <c r="CB16" s="158"/>
      <c r="CC16" s="158" t="s">
        <v>813</v>
      </c>
      <c r="CD16" s="158" t="s">
        <v>650</v>
      </c>
      <c r="CE16" s="158"/>
      <c r="CF16" s="158" t="s">
        <v>814</v>
      </c>
      <c r="CG16" s="158" t="s">
        <v>815</v>
      </c>
      <c r="CH16" s="158" t="s">
        <v>305</v>
      </c>
      <c r="CI16" s="158" t="s">
        <v>816</v>
      </c>
      <c r="CJ16" s="158" t="s">
        <v>817</v>
      </c>
      <c r="CK16" s="158" t="s">
        <v>818</v>
      </c>
      <c r="CL16" s="158" t="s">
        <v>819</v>
      </c>
      <c r="CM16" s="158" t="s">
        <v>820</v>
      </c>
      <c r="CN16" s="604" t="s">
        <v>821</v>
      </c>
      <c r="CO16" s="158" t="s">
        <v>822</v>
      </c>
      <c r="CP16" s="158" t="s">
        <v>823</v>
      </c>
      <c r="CQ16" s="158" t="s">
        <v>824</v>
      </c>
      <c r="CR16" s="158" t="s">
        <v>825</v>
      </c>
      <c r="CS16" s="158" t="s">
        <v>826</v>
      </c>
      <c r="CT16" s="158" t="s">
        <v>827</v>
      </c>
      <c r="CU16" s="158" t="s">
        <v>828</v>
      </c>
      <c r="CV16" s="158"/>
      <c r="CW16" s="158" t="s">
        <v>829</v>
      </c>
      <c r="CX16" s="158" t="s">
        <v>830</v>
      </c>
      <c r="CY16" s="158" t="s">
        <v>831</v>
      </c>
      <c r="CZ16" s="158" t="s">
        <v>832</v>
      </c>
      <c r="DA16" s="158" t="s">
        <v>833</v>
      </c>
      <c r="DB16" s="158" t="s">
        <v>834</v>
      </c>
      <c r="DC16" s="158" t="s">
        <v>835</v>
      </c>
      <c r="DD16" s="158" t="s">
        <v>836</v>
      </c>
      <c r="DE16" s="158" t="s">
        <v>837</v>
      </c>
    </row>
    <row r="17" spans="1:109" ht="6.75" customHeight="1">
      <c r="A17" s="33"/>
      <c r="B17" s="110"/>
      <c r="C17" s="134"/>
      <c r="D17" s="135"/>
      <c r="E17" s="135"/>
      <c r="F17" s="135"/>
      <c r="G17" s="135"/>
      <c r="H17" s="135"/>
      <c r="I17" s="135"/>
      <c r="J17" s="135"/>
      <c r="K17" s="135"/>
      <c r="L17" s="135"/>
      <c r="M17" s="136"/>
      <c r="N17" s="137"/>
      <c r="O17" s="134"/>
      <c r="P17" s="137"/>
      <c r="Q17" s="137"/>
      <c r="R17" s="137"/>
      <c r="S17" s="137"/>
      <c r="T17" s="137"/>
      <c r="U17" s="137"/>
      <c r="V17" s="137"/>
      <c r="W17" s="137"/>
      <c r="X17" s="137"/>
      <c r="Y17" s="137"/>
      <c r="Z17" s="137"/>
      <c r="AA17" s="137"/>
      <c r="AB17" s="137"/>
      <c r="AC17" s="137"/>
      <c r="AD17" s="111"/>
      <c r="AF17" s="33"/>
      <c r="AH17" s="156" t="s">
        <v>838</v>
      </c>
      <c r="AI17" s="154" t="s">
        <v>39</v>
      </c>
      <c r="AK17" s="151"/>
      <c r="AL17" s="153" t="str">
        <f t="shared" si="0"/>
        <v>Amatlán de los Reyes</v>
      </c>
      <c r="AM17" s="153" t="str">
        <f t="shared" si="1"/>
        <v>30014</v>
      </c>
      <c r="AO17" s="151"/>
      <c r="AP17" s="151">
        <v>15</v>
      </c>
      <c r="AQ17" s="157"/>
      <c r="AR17" s="157"/>
      <c r="AS17" s="157"/>
      <c r="AT17" s="159"/>
      <c r="AU17" s="157" t="s">
        <v>839</v>
      </c>
      <c r="AV17" s="157"/>
      <c r="AW17" s="157" t="s">
        <v>840</v>
      </c>
      <c r="AX17" s="157" t="s">
        <v>841</v>
      </c>
      <c r="AY17" s="157" t="s">
        <v>842</v>
      </c>
      <c r="AZ17" s="157" t="s">
        <v>843</v>
      </c>
      <c r="BA17" s="157" t="s">
        <v>844</v>
      </c>
      <c r="BB17" s="157" t="s">
        <v>845</v>
      </c>
      <c r="BC17" s="157" t="s">
        <v>846</v>
      </c>
      <c r="BD17" s="157" t="s">
        <v>847</v>
      </c>
      <c r="BE17" s="640" t="s">
        <v>848</v>
      </c>
      <c r="BF17" s="157" t="s">
        <v>849</v>
      </c>
      <c r="BG17" s="157" t="s">
        <v>850</v>
      </c>
      <c r="BH17" s="157" t="s">
        <v>851</v>
      </c>
      <c r="BI17" s="157" t="s">
        <v>852</v>
      </c>
      <c r="BJ17" s="157" t="s">
        <v>853</v>
      </c>
      <c r="BK17" s="157" t="s">
        <v>854</v>
      </c>
      <c r="BL17" s="157" t="s">
        <v>855</v>
      </c>
      <c r="BM17" s="157"/>
      <c r="BN17" s="157" t="s">
        <v>856</v>
      </c>
      <c r="BO17" s="157" t="s">
        <v>857</v>
      </c>
      <c r="BP17" s="157" t="s">
        <v>858</v>
      </c>
      <c r="BQ17" s="157" t="s">
        <v>859</v>
      </c>
      <c r="BR17" s="157" t="s">
        <v>860</v>
      </c>
      <c r="BS17" s="157" t="s">
        <v>861</v>
      </c>
      <c r="BT17" s="157" t="s">
        <v>862</v>
      </c>
      <c r="BU17" s="157" t="s">
        <v>863</v>
      </c>
      <c r="BV17" s="157" t="s">
        <v>864</v>
      </c>
      <c r="BW17" s="151"/>
      <c r="BX17" s="151"/>
      <c r="BY17" s="151"/>
      <c r="BZ17" s="158"/>
      <c r="CA17" s="158"/>
      <c r="CB17" s="158"/>
      <c r="CC17" s="158"/>
      <c r="CD17" s="158" t="s">
        <v>865</v>
      </c>
      <c r="CE17" s="158"/>
      <c r="CF17" s="158" t="s">
        <v>866</v>
      </c>
      <c r="CG17" s="158" t="s">
        <v>867</v>
      </c>
      <c r="CH17" s="158" t="s">
        <v>344</v>
      </c>
      <c r="CI17" s="158" t="s">
        <v>868</v>
      </c>
      <c r="CJ17" s="158" t="s">
        <v>869</v>
      </c>
      <c r="CK17" s="158" t="s">
        <v>305</v>
      </c>
      <c r="CL17" s="158" t="s">
        <v>870</v>
      </c>
      <c r="CM17" s="158" t="s">
        <v>871</v>
      </c>
      <c r="CN17" s="604" t="s">
        <v>872</v>
      </c>
      <c r="CO17" s="158" t="s">
        <v>873</v>
      </c>
      <c r="CP17" s="158" t="s">
        <v>874</v>
      </c>
      <c r="CQ17" s="158" t="s">
        <v>875</v>
      </c>
      <c r="CR17" s="158" t="s">
        <v>876</v>
      </c>
      <c r="CS17" s="158" t="s">
        <v>877</v>
      </c>
      <c r="CT17" s="158" t="s">
        <v>878</v>
      </c>
      <c r="CU17" s="158" t="s">
        <v>879</v>
      </c>
      <c r="CV17" s="158"/>
      <c r="CW17" s="158" t="s">
        <v>880</v>
      </c>
      <c r="CX17" s="158" t="s">
        <v>881</v>
      </c>
      <c r="CY17" s="158" t="s">
        <v>882</v>
      </c>
      <c r="CZ17" s="158" t="s">
        <v>883</v>
      </c>
      <c r="DA17" s="158" t="s">
        <v>731</v>
      </c>
      <c r="DB17" s="158" t="s">
        <v>884</v>
      </c>
      <c r="DC17" s="158" t="s">
        <v>885</v>
      </c>
      <c r="DD17" s="158" t="s">
        <v>886</v>
      </c>
      <c r="DE17" s="158" t="s">
        <v>887</v>
      </c>
    </row>
    <row r="18" spans="1:109" ht="84" customHeight="1">
      <c r="A18" s="33"/>
      <c r="B18" s="110"/>
      <c r="C18" s="734" t="s">
        <v>888</v>
      </c>
      <c r="D18" s="708"/>
      <c r="E18" s="708"/>
      <c r="F18" s="708"/>
      <c r="G18" s="708"/>
      <c r="H18" s="708"/>
      <c r="I18" s="708"/>
      <c r="J18" s="708"/>
      <c r="K18" s="708"/>
      <c r="L18" s="708"/>
      <c r="M18" s="708"/>
      <c r="N18" s="708"/>
      <c r="O18" s="708"/>
      <c r="P18" s="708"/>
      <c r="Q18" s="708"/>
      <c r="R18" s="708"/>
      <c r="S18" s="708"/>
      <c r="T18" s="708"/>
      <c r="U18" s="708"/>
      <c r="V18" s="708"/>
      <c r="W18" s="708"/>
      <c r="X18" s="708"/>
      <c r="Y18" s="708"/>
      <c r="Z18" s="708"/>
      <c r="AA18" s="708"/>
      <c r="AB18" s="708"/>
      <c r="AC18" s="708"/>
      <c r="AD18" s="111"/>
      <c r="AF18" s="33"/>
      <c r="AH18" s="156" t="s">
        <v>889</v>
      </c>
      <c r="AI18" s="154" t="s">
        <v>40</v>
      </c>
      <c r="AK18" s="151"/>
      <c r="AL18" s="153" t="str">
        <f t="shared" si="0"/>
        <v>Angel R. Cabada</v>
      </c>
      <c r="AM18" s="153" t="str">
        <f t="shared" si="1"/>
        <v>30015</v>
      </c>
      <c r="AO18" s="151"/>
      <c r="AP18" s="151">
        <v>16</v>
      </c>
      <c r="AQ18" s="157"/>
      <c r="AR18" s="157"/>
      <c r="AS18" s="157"/>
      <c r="AT18" s="157"/>
      <c r="AU18" s="157" t="s">
        <v>890</v>
      </c>
      <c r="AV18" s="157"/>
      <c r="AW18" s="157" t="s">
        <v>891</v>
      </c>
      <c r="AX18" s="157" t="s">
        <v>892</v>
      </c>
      <c r="AY18" s="157" t="s">
        <v>893</v>
      </c>
      <c r="AZ18" s="157" t="s">
        <v>894</v>
      </c>
      <c r="BA18" s="157" t="s">
        <v>895</v>
      </c>
      <c r="BB18" s="157" t="s">
        <v>896</v>
      </c>
      <c r="BC18" s="157" t="s">
        <v>897</v>
      </c>
      <c r="BD18" s="157" t="s">
        <v>898</v>
      </c>
      <c r="BE18" s="640" t="s">
        <v>899</v>
      </c>
      <c r="BF18" s="157" t="s">
        <v>900</v>
      </c>
      <c r="BG18" s="157" t="s">
        <v>901</v>
      </c>
      <c r="BH18" s="157" t="s">
        <v>902</v>
      </c>
      <c r="BI18" s="157" t="s">
        <v>903</v>
      </c>
      <c r="BJ18" s="157" t="s">
        <v>904</v>
      </c>
      <c r="BK18" s="157" t="s">
        <v>905</v>
      </c>
      <c r="BL18" s="157" t="s">
        <v>906</v>
      </c>
      <c r="BM18" s="157"/>
      <c r="BN18" s="157" t="s">
        <v>907</v>
      </c>
      <c r="BO18" s="157" t="s">
        <v>908</v>
      </c>
      <c r="BP18" s="157" t="s">
        <v>909</v>
      </c>
      <c r="BQ18" s="157" t="s">
        <v>910</v>
      </c>
      <c r="BR18" s="157" t="s">
        <v>911</v>
      </c>
      <c r="BS18" s="157" t="s">
        <v>912</v>
      </c>
      <c r="BT18" s="157" t="s">
        <v>913</v>
      </c>
      <c r="BU18" s="157" t="s">
        <v>914</v>
      </c>
      <c r="BV18" s="157" t="s">
        <v>915</v>
      </c>
      <c r="BW18" s="151"/>
      <c r="BX18" s="151"/>
      <c r="BY18" s="151"/>
      <c r="BZ18" s="158"/>
      <c r="CA18" s="158"/>
      <c r="CB18" s="158"/>
      <c r="CC18" s="158"/>
      <c r="CD18" s="158" t="s">
        <v>916</v>
      </c>
      <c r="CE18" s="158"/>
      <c r="CF18" s="158" t="s">
        <v>917</v>
      </c>
      <c r="CG18" s="158" t="s">
        <v>918</v>
      </c>
      <c r="CH18" s="158" t="s">
        <v>919</v>
      </c>
      <c r="CI18" s="158" t="s">
        <v>920</v>
      </c>
      <c r="CJ18" s="158" t="s">
        <v>673</v>
      </c>
      <c r="CK18" s="158" t="s">
        <v>921</v>
      </c>
      <c r="CL18" s="158" t="s">
        <v>922</v>
      </c>
      <c r="CM18" s="158" t="s">
        <v>923</v>
      </c>
      <c r="CN18" s="604" t="s">
        <v>924</v>
      </c>
      <c r="CO18" s="158" t="s">
        <v>925</v>
      </c>
      <c r="CP18" s="158" t="s">
        <v>926</v>
      </c>
      <c r="CQ18" s="158" t="s">
        <v>927</v>
      </c>
      <c r="CR18" s="158" t="s">
        <v>928</v>
      </c>
      <c r="CS18" s="158" t="s">
        <v>929</v>
      </c>
      <c r="CT18" s="158" t="s">
        <v>930</v>
      </c>
      <c r="CU18" s="158" t="s">
        <v>931</v>
      </c>
      <c r="CV18" s="158"/>
      <c r="CW18" s="158" t="s">
        <v>932</v>
      </c>
      <c r="CX18" s="158" t="s">
        <v>933</v>
      </c>
      <c r="CY18" s="158" t="s">
        <v>934</v>
      </c>
      <c r="CZ18" s="158" t="s">
        <v>935</v>
      </c>
      <c r="DA18" s="158" t="s">
        <v>936</v>
      </c>
      <c r="DB18" s="158" t="s">
        <v>937</v>
      </c>
      <c r="DC18" s="158" t="s">
        <v>938</v>
      </c>
      <c r="DD18" s="158" t="s">
        <v>939</v>
      </c>
      <c r="DE18" s="158" t="s">
        <v>940</v>
      </c>
    </row>
    <row r="19" spans="1:109" ht="6.75" customHeight="1">
      <c r="A19" s="33"/>
      <c r="B19" s="110"/>
      <c r="C19" s="134"/>
      <c r="D19" s="144"/>
      <c r="E19" s="144"/>
      <c r="F19" s="144"/>
      <c r="G19" s="144"/>
      <c r="H19" s="144"/>
      <c r="I19" s="144"/>
      <c r="J19" s="144"/>
      <c r="K19" s="144"/>
      <c r="L19" s="144"/>
      <c r="M19" s="145"/>
      <c r="N19" s="146"/>
      <c r="O19" s="134"/>
      <c r="P19" s="146"/>
      <c r="Q19" s="146"/>
      <c r="R19" s="146"/>
      <c r="S19" s="146"/>
      <c r="T19" s="146"/>
      <c r="U19" s="146"/>
      <c r="V19" s="146"/>
      <c r="W19" s="146"/>
      <c r="X19" s="146"/>
      <c r="Y19" s="146"/>
      <c r="Z19" s="146"/>
      <c r="AA19" s="146"/>
      <c r="AB19" s="146"/>
      <c r="AC19" s="146"/>
      <c r="AD19" s="111"/>
      <c r="AF19" s="33"/>
      <c r="AH19" s="156" t="s">
        <v>941</v>
      </c>
      <c r="AI19" s="154" t="s">
        <v>41</v>
      </c>
      <c r="AK19" s="151"/>
      <c r="AL19" s="153" t="str">
        <f t="shared" si="0"/>
        <v>La Antigua</v>
      </c>
      <c r="AM19" s="153" t="str">
        <f t="shared" si="1"/>
        <v>30016</v>
      </c>
      <c r="AO19" s="151"/>
      <c r="AP19" s="151">
        <v>17</v>
      </c>
      <c r="AQ19" s="157"/>
      <c r="AR19" s="157"/>
      <c r="AS19" s="157"/>
      <c r="AT19" s="157"/>
      <c r="AU19" s="157" t="s">
        <v>942</v>
      </c>
      <c r="AV19" s="157"/>
      <c r="AW19" s="157" t="s">
        <v>943</v>
      </c>
      <c r="AX19" s="157" t="s">
        <v>944</v>
      </c>
      <c r="AY19" s="157" t="s">
        <v>945</v>
      </c>
      <c r="AZ19" s="157" t="s">
        <v>946</v>
      </c>
      <c r="BA19" s="157" t="s">
        <v>947</v>
      </c>
      <c r="BB19" s="157" t="s">
        <v>948</v>
      </c>
      <c r="BC19" s="157" t="s">
        <v>949</v>
      </c>
      <c r="BD19" s="157" t="s">
        <v>950</v>
      </c>
      <c r="BE19" s="640" t="s">
        <v>951</v>
      </c>
      <c r="BF19" s="157" t="s">
        <v>952</v>
      </c>
      <c r="BG19" s="157" t="s">
        <v>953</v>
      </c>
      <c r="BH19" s="157" t="s">
        <v>954</v>
      </c>
      <c r="BI19" s="157" t="s">
        <v>955</v>
      </c>
      <c r="BJ19" s="157" t="s">
        <v>956</v>
      </c>
      <c r="BK19" s="157" t="s">
        <v>957</v>
      </c>
      <c r="BL19" s="157" t="s">
        <v>958</v>
      </c>
      <c r="BM19" s="157"/>
      <c r="BN19" s="157" t="s">
        <v>959</v>
      </c>
      <c r="BO19" s="157" t="s">
        <v>960</v>
      </c>
      <c r="BP19" s="157" t="s">
        <v>961</v>
      </c>
      <c r="BQ19" s="157" t="s">
        <v>962</v>
      </c>
      <c r="BR19" s="157" t="s">
        <v>963</v>
      </c>
      <c r="BS19" s="157" t="s">
        <v>964</v>
      </c>
      <c r="BT19" s="157" t="s">
        <v>965</v>
      </c>
      <c r="BU19" s="157" t="s">
        <v>966</v>
      </c>
      <c r="BV19" s="157" t="s">
        <v>967</v>
      </c>
      <c r="BW19" s="151"/>
      <c r="BX19" s="151"/>
      <c r="BY19" s="151"/>
      <c r="BZ19" s="158"/>
      <c r="CA19" s="158"/>
      <c r="CB19" s="158"/>
      <c r="CC19" s="158"/>
      <c r="CD19" s="158" t="s">
        <v>968</v>
      </c>
      <c r="CE19" s="158"/>
      <c r="CF19" s="158" t="s">
        <v>969</v>
      </c>
      <c r="CG19" s="158" t="s">
        <v>970</v>
      </c>
      <c r="CH19" s="158" t="s">
        <v>971</v>
      </c>
      <c r="CI19" s="158" t="s">
        <v>972</v>
      </c>
      <c r="CJ19" s="158" t="s">
        <v>973</v>
      </c>
      <c r="CK19" s="158" t="s">
        <v>974</v>
      </c>
      <c r="CL19" s="158" t="s">
        <v>975</v>
      </c>
      <c r="CM19" s="158" t="s">
        <v>976</v>
      </c>
      <c r="CN19" s="604" t="s">
        <v>977</v>
      </c>
      <c r="CO19" s="158" t="s">
        <v>978</v>
      </c>
      <c r="CP19" s="158" t="s">
        <v>979</v>
      </c>
      <c r="CQ19" s="158" t="s">
        <v>980</v>
      </c>
      <c r="CR19" s="158" t="s">
        <v>981</v>
      </c>
      <c r="CS19" s="158" t="s">
        <v>982</v>
      </c>
      <c r="CT19" s="158" t="s">
        <v>983</v>
      </c>
      <c r="CU19" s="158" t="s">
        <v>984</v>
      </c>
      <c r="CV19" s="158"/>
      <c r="CW19" s="158" t="s">
        <v>985</v>
      </c>
      <c r="CX19" s="158" t="s">
        <v>986</v>
      </c>
      <c r="CY19" s="158" t="s">
        <v>987</v>
      </c>
      <c r="CZ19" s="158" t="s">
        <v>988</v>
      </c>
      <c r="DA19" s="158" t="s">
        <v>650</v>
      </c>
      <c r="DB19" s="158" t="s">
        <v>989</v>
      </c>
      <c r="DC19" s="158" t="s">
        <v>990</v>
      </c>
      <c r="DD19" s="158" t="s">
        <v>991</v>
      </c>
      <c r="DE19" s="158" t="s">
        <v>992</v>
      </c>
    </row>
    <row r="20" spans="1:109" ht="120" customHeight="1" thickBot="1">
      <c r="A20" s="33"/>
      <c r="B20" s="112"/>
      <c r="C20" s="716" t="s">
        <v>993</v>
      </c>
      <c r="D20" s="717"/>
      <c r="E20" s="717"/>
      <c r="F20" s="717"/>
      <c r="G20" s="717"/>
      <c r="H20" s="717"/>
      <c r="I20" s="717"/>
      <c r="J20" s="717"/>
      <c r="K20" s="717"/>
      <c r="L20" s="717"/>
      <c r="M20" s="717"/>
      <c r="N20" s="717"/>
      <c r="O20" s="717"/>
      <c r="P20" s="717"/>
      <c r="Q20" s="717"/>
      <c r="R20" s="717"/>
      <c r="S20" s="717"/>
      <c r="T20" s="717"/>
      <c r="U20" s="717"/>
      <c r="V20" s="717"/>
      <c r="W20" s="717"/>
      <c r="X20" s="717"/>
      <c r="Y20" s="717"/>
      <c r="Z20" s="717"/>
      <c r="AA20" s="717"/>
      <c r="AB20" s="717"/>
      <c r="AC20" s="717"/>
      <c r="AD20" s="113"/>
      <c r="AF20" s="33"/>
      <c r="AH20" s="156" t="s">
        <v>994</v>
      </c>
      <c r="AI20" s="154" t="s">
        <v>42</v>
      </c>
      <c r="AK20" s="151"/>
      <c r="AL20" s="153" t="str">
        <f t="shared" si="0"/>
        <v>Apazapan</v>
      </c>
      <c r="AM20" s="153" t="str">
        <f t="shared" si="1"/>
        <v>30017</v>
      </c>
      <c r="AO20" s="151"/>
      <c r="AP20" s="151">
        <v>18</v>
      </c>
      <c r="AQ20" s="157"/>
      <c r="AR20" s="157"/>
      <c r="AS20" s="157"/>
      <c r="AT20" s="157"/>
      <c r="AU20" s="157" t="s">
        <v>995</v>
      </c>
      <c r="AV20" s="157"/>
      <c r="AW20" s="157" t="s">
        <v>996</v>
      </c>
      <c r="AX20" s="157" t="s">
        <v>997</v>
      </c>
      <c r="AY20" s="159"/>
      <c r="AZ20" s="157" t="s">
        <v>998</v>
      </c>
      <c r="BA20" s="157" t="s">
        <v>999</v>
      </c>
      <c r="BB20" s="157" t="s">
        <v>1000</v>
      </c>
      <c r="BC20" s="157" t="s">
        <v>1001</v>
      </c>
      <c r="BD20" s="157" t="s">
        <v>1002</v>
      </c>
      <c r="BE20" s="640" t="s">
        <v>1003</v>
      </c>
      <c r="BF20" s="157" t="s">
        <v>1004</v>
      </c>
      <c r="BG20" s="157" t="s">
        <v>1005</v>
      </c>
      <c r="BH20" s="157" t="s">
        <v>1006</v>
      </c>
      <c r="BI20" s="157" t="s">
        <v>1007</v>
      </c>
      <c r="BJ20" s="157" t="s">
        <v>1008</v>
      </c>
      <c r="BK20" s="157" t="s">
        <v>1009</v>
      </c>
      <c r="BL20" s="157" t="s">
        <v>1010</v>
      </c>
      <c r="BM20" s="157"/>
      <c r="BN20" s="157" t="s">
        <v>1011</v>
      </c>
      <c r="BO20" s="157" t="s">
        <v>1012</v>
      </c>
      <c r="BP20" s="157" t="s">
        <v>1013</v>
      </c>
      <c r="BQ20" s="157" t="s">
        <v>1014</v>
      </c>
      <c r="BR20" s="157" t="s">
        <v>1015</v>
      </c>
      <c r="BS20" s="157" t="s">
        <v>1016</v>
      </c>
      <c r="BT20" s="157" t="s">
        <v>1017</v>
      </c>
      <c r="BU20" s="157" t="s">
        <v>1018</v>
      </c>
      <c r="BV20" s="157" t="s">
        <v>1019</v>
      </c>
      <c r="BW20" s="151"/>
      <c r="BX20" s="151"/>
      <c r="BY20" s="151"/>
      <c r="BZ20" s="158"/>
      <c r="CA20" s="158"/>
      <c r="CB20" s="158"/>
      <c r="CC20" s="158"/>
      <c r="CD20" s="158" t="s">
        <v>1020</v>
      </c>
      <c r="CE20" s="158"/>
      <c r="CF20" s="158" t="s">
        <v>1021</v>
      </c>
      <c r="CG20" s="158" t="s">
        <v>344</v>
      </c>
      <c r="CH20" s="158"/>
      <c r="CI20" s="158" t="s">
        <v>1022</v>
      </c>
      <c r="CJ20" s="158" t="s">
        <v>1023</v>
      </c>
      <c r="CK20" s="158" t="s">
        <v>1024</v>
      </c>
      <c r="CL20" s="158" t="s">
        <v>1025</v>
      </c>
      <c r="CM20" s="158" t="s">
        <v>1026</v>
      </c>
      <c r="CN20" s="604" t="s">
        <v>1027</v>
      </c>
      <c r="CO20" s="158" t="s">
        <v>1028</v>
      </c>
      <c r="CP20" s="158" t="s">
        <v>1029</v>
      </c>
      <c r="CQ20" s="158" t="s">
        <v>1030</v>
      </c>
      <c r="CR20" s="158" t="s">
        <v>1031</v>
      </c>
      <c r="CS20" s="158" t="s">
        <v>1032</v>
      </c>
      <c r="CT20" s="158" t="s">
        <v>1033</v>
      </c>
      <c r="CU20" s="158" t="s">
        <v>1034</v>
      </c>
      <c r="CV20" s="158"/>
      <c r="CW20" s="158" t="s">
        <v>1035</v>
      </c>
      <c r="CX20" s="158" t="s">
        <v>1036</v>
      </c>
      <c r="CY20" s="158" t="s">
        <v>1037</v>
      </c>
      <c r="CZ20" s="158" t="s">
        <v>1038</v>
      </c>
      <c r="DA20" s="158" t="s">
        <v>1039</v>
      </c>
      <c r="DB20" s="158" t="s">
        <v>1040</v>
      </c>
      <c r="DC20" s="158" t="s">
        <v>1041</v>
      </c>
      <c r="DD20" s="158" t="s">
        <v>1042</v>
      </c>
      <c r="DE20" s="158" t="s">
        <v>1043</v>
      </c>
    </row>
    <row r="21" spans="1:109" ht="15" customHeight="1" thickBot="1">
      <c r="A21" s="33"/>
      <c r="B21" s="33"/>
      <c r="C21" s="86"/>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F21" s="33"/>
      <c r="AH21" s="156" t="s">
        <v>1044</v>
      </c>
      <c r="AI21" s="154" t="s">
        <v>43</v>
      </c>
      <c r="AK21" s="151"/>
      <c r="AL21" s="153" t="str">
        <f t="shared" si="0"/>
        <v>Aquila</v>
      </c>
      <c r="AM21" s="153" t="str">
        <f t="shared" si="1"/>
        <v>30018</v>
      </c>
      <c r="AO21" s="151"/>
      <c r="AP21" s="151">
        <v>19</v>
      </c>
      <c r="AQ21" s="157"/>
      <c r="AR21" s="157"/>
      <c r="AS21" s="157"/>
      <c r="AT21" s="157"/>
      <c r="AU21" s="157" t="s">
        <v>1045</v>
      </c>
      <c r="AV21" s="157"/>
      <c r="AW21" s="157" t="s">
        <v>1046</v>
      </c>
      <c r="AX21" s="157" t="s">
        <v>1047</v>
      </c>
      <c r="AY21" s="157"/>
      <c r="AZ21" s="157" t="s">
        <v>1048</v>
      </c>
      <c r="BA21" s="157" t="s">
        <v>1049</v>
      </c>
      <c r="BB21" s="157" t="s">
        <v>1050</v>
      </c>
      <c r="BC21" s="157" t="s">
        <v>1051</v>
      </c>
      <c r="BD21" s="157" t="s">
        <v>1052</v>
      </c>
      <c r="BE21" s="640" t="s">
        <v>1053</v>
      </c>
      <c r="BF21" s="157" t="s">
        <v>1054</v>
      </c>
      <c r="BG21" s="157" t="s">
        <v>1055</v>
      </c>
      <c r="BH21" s="157" t="s">
        <v>1056</v>
      </c>
      <c r="BI21" s="157" t="s">
        <v>1057</v>
      </c>
      <c r="BJ21" s="157" t="s">
        <v>1058</v>
      </c>
      <c r="BK21" s="157" t="s">
        <v>1059</v>
      </c>
      <c r="BL21" s="157" t="s">
        <v>1060</v>
      </c>
      <c r="BM21" s="157"/>
      <c r="BN21" s="157" t="s">
        <v>1061</v>
      </c>
      <c r="BO21" s="157" t="s">
        <v>1062</v>
      </c>
      <c r="BP21" s="157" t="s">
        <v>1063</v>
      </c>
      <c r="BQ21" s="157"/>
      <c r="BR21" s="157" t="s">
        <v>1064</v>
      </c>
      <c r="BS21" s="157" t="s">
        <v>1065</v>
      </c>
      <c r="BT21" s="157" t="s">
        <v>1066</v>
      </c>
      <c r="BU21" s="157" t="s">
        <v>1067</v>
      </c>
      <c r="BV21" s="157" t="s">
        <v>1068</v>
      </c>
      <c r="BW21" s="151"/>
      <c r="BX21" s="151"/>
      <c r="BY21" s="151"/>
      <c r="BZ21" s="158"/>
      <c r="CA21" s="158"/>
      <c r="CB21" s="158"/>
      <c r="CC21" s="158"/>
      <c r="CD21" s="158" t="s">
        <v>1069</v>
      </c>
      <c r="CE21" s="158"/>
      <c r="CF21" s="158" t="s">
        <v>1070</v>
      </c>
      <c r="CG21" s="158" t="s">
        <v>1071</v>
      </c>
      <c r="CH21" s="158"/>
      <c r="CI21" s="158" t="s">
        <v>1072</v>
      </c>
      <c r="CJ21" s="158" t="s">
        <v>1073</v>
      </c>
      <c r="CK21" s="158" t="s">
        <v>1074</v>
      </c>
      <c r="CL21" s="158" t="s">
        <v>1075</v>
      </c>
      <c r="CM21" s="158" t="s">
        <v>1076</v>
      </c>
      <c r="CN21" s="604" t="s">
        <v>1077</v>
      </c>
      <c r="CO21" s="158" t="s">
        <v>1078</v>
      </c>
      <c r="CP21" s="158" t="s">
        <v>1079</v>
      </c>
      <c r="CQ21" s="158" t="s">
        <v>1080</v>
      </c>
      <c r="CR21" s="158" t="s">
        <v>1081</v>
      </c>
      <c r="CS21" s="158" t="s">
        <v>1082</v>
      </c>
      <c r="CT21" s="158" t="s">
        <v>1083</v>
      </c>
      <c r="CU21" s="158" t="s">
        <v>1084</v>
      </c>
      <c r="CV21" s="158"/>
      <c r="CW21" s="158" t="s">
        <v>1085</v>
      </c>
      <c r="CX21" s="158" t="s">
        <v>1086</v>
      </c>
      <c r="CY21" s="158" t="s">
        <v>1087</v>
      </c>
      <c r="CZ21" s="158"/>
      <c r="DA21" s="158" t="s">
        <v>865</v>
      </c>
      <c r="DB21" s="158" t="s">
        <v>1088</v>
      </c>
      <c r="DC21" s="158" t="s">
        <v>539</v>
      </c>
      <c r="DD21" s="158" t="s">
        <v>1089</v>
      </c>
      <c r="DE21" s="158" t="s">
        <v>1090</v>
      </c>
    </row>
    <row r="22" spans="1:109" ht="15" customHeight="1">
      <c r="A22" s="12"/>
      <c r="B22" s="128"/>
      <c r="C22" s="105" t="s">
        <v>1091</v>
      </c>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06"/>
      <c r="AF22" s="33"/>
      <c r="AH22" s="156" t="s">
        <v>1092</v>
      </c>
      <c r="AI22" s="154" t="s">
        <v>44</v>
      </c>
      <c r="AK22" s="151"/>
      <c r="AL22" s="153" t="str">
        <f t="shared" si="0"/>
        <v>Astacinga</v>
      </c>
      <c r="AM22" s="153" t="str">
        <f t="shared" si="1"/>
        <v>30019</v>
      </c>
      <c r="AO22" s="151"/>
      <c r="AP22" s="151">
        <v>20</v>
      </c>
      <c r="AQ22" s="157"/>
      <c r="AR22" s="157"/>
      <c r="AS22" s="157"/>
      <c r="AT22" s="157"/>
      <c r="AU22" s="157" t="s">
        <v>1093</v>
      </c>
      <c r="AV22" s="157"/>
      <c r="AW22" s="157" t="s">
        <v>1094</v>
      </c>
      <c r="AX22" s="157" t="s">
        <v>1095</v>
      </c>
      <c r="AY22" s="157"/>
      <c r="AZ22" s="157" t="s">
        <v>1096</v>
      </c>
      <c r="BA22" s="157" t="s">
        <v>1097</v>
      </c>
      <c r="BB22" s="157" t="s">
        <v>1098</v>
      </c>
      <c r="BC22" s="157" t="s">
        <v>1099</v>
      </c>
      <c r="BD22" s="157" t="s">
        <v>1100</v>
      </c>
      <c r="BE22" s="640" t="s">
        <v>1101</v>
      </c>
      <c r="BF22" s="157" t="s">
        <v>1102</v>
      </c>
      <c r="BG22" s="157" t="s">
        <v>1103</v>
      </c>
      <c r="BH22" s="157" t="s">
        <v>1104</v>
      </c>
      <c r="BI22" s="157" t="s">
        <v>1105</v>
      </c>
      <c r="BJ22" s="157" t="s">
        <v>1106</v>
      </c>
      <c r="BK22" s="157" t="s">
        <v>1107</v>
      </c>
      <c r="BL22" s="157"/>
      <c r="BM22" s="157"/>
      <c r="BN22" s="157" t="s">
        <v>1108</v>
      </c>
      <c r="BO22" s="157" t="s">
        <v>1109</v>
      </c>
      <c r="BP22" s="157" t="s">
        <v>1110</v>
      </c>
      <c r="BQ22" s="157"/>
      <c r="BR22" s="157" t="s">
        <v>1111</v>
      </c>
      <c r="BS22" s="157" t="s">
        <v>1112</v>
      </c>
      <c r="BT22" s="157" t="s">
        <v>1113</v>
      </c>
      <c r="BU22" s="157" t="s">
        <v>1114</v>
      </c>
      <c r="BV22" s="157" t="s">
        <v>1115</v>
      </c>
      <c r="BW22" s="151"/>
      <c r="BX22" s="151"/>
      <c r="BY22" s="151"/>
      <c r="BZ22" s="158"/>
      <c r="CA22" s="158"/>
      <c r="CB22" s="158"/>
      <c r="CC22" s="158"/>
      <c r="CD22" s="158" t="s">
        <v>994</v>
      </c>
      <c r="CE22" s="158"/>
      <c r="CF22" s="158" t="s">
        <v>1116</v>
      </c>
      <c r="CG22" s="158" t="s">
        <v>495</v>
      </c>
      <c r="CH22" s="158"/>
      <c r="CI22" s="158" t="s">
        <v>1117</v>
      </c>
      <c r="CJ22" s="158" t="s">
        <v>1118</v>
      </c>
      <c r="CK22" s="158" t="s">
        <v>1119</v>
      </c>
      <c r="CL22" s="158" t="s">
        <v>1120</v>
      </c>
      <c r="CM22" s="158" t="s">
        <v>1121</v>
      </c>
      <c r="CN22" s="604" t="s">
        <v>1122</v>
      </c>
      <c r="CO22" s="158" t="s">
        <v>1123</v>
      </c>
      <c r="CP22" s="158" t="s">
        <v>1124</v>
      </c>
      <c r="CQ22" s="158" t="s">
        <v>1125</v>
      </c>
      <c r="CR22" s="158" t="s">
        <v>1126</v>
      </c>
      <c r="CS22" s="158" t="s">
        <v>1127</v>
      </c>
      <c r="CT22" s="158" t="s">
        <v>1128</v>
      </c>
      <c r="CU22" s="158"/>
      <c r="CV22" s="158"/>
      <c r="CW22" s="158" t="s">
        <v>1129</v>
      </c>
      <c r="CX22" s="158" t="s">
        <v>1130</v>
      </c>
      <c r="CY22" s="158" t="s">
        <v>1131</v>
      </c>
      <c r="CZ22" s="158"/>
      <c r="DA22" s="158" t="s">
        <v>1132</v>
      </c>
      <c r="DB22" s="158" t="s">
        <v>1133</v>
      </c>
      <c r="DC22" s="158" t="s">
        <v>1134</v>
      </c>
      <c r="DD22" s="158" t="s">
        <v>1135</v>
      </c>
      <c r="DE22" s="158" t="s">
        <v>1136</v>
      </c>
    </row>
    <row r="23" spans="1:109" ht="36" customHeight="1" thickBot="1">
      <c r="A23" s="33"/>
      <c r="B23" s="138"/>
      <c r="C23" s="716" t="s">
        <v>1137</v>
      </c>
      <c r="D23" s="717"/>
      <c r="E23" s="717"/>
      <c r="F23" s="717"/>
      <c r="G23" s="717"/>
      <c r="H23" s="717"/>
      <c r="I23" s="717"/>
      <c r="J23" s="717"/>
      <c r="K23" s="717"/>
      <c r="L23" s="717"/>
      <c r="M23" s="717"/>
      <c r="N23" s="717"/>
      <c r="O23" s="717"/>
      <c r="P23" s="717"/>
      <c r="Q23" s="717"/>
      <c r="R23" s="717"/>
      <c r="S23" s="717"/>
      <c r="T23" s="717"/>
      <c r="U23" s="717"/>
      <c r="V23" s="717"/>
      <c r="W23" s="717"/>
      <c r="X23" s="717"/>
      <c r="Y23" s="717"/>
      <c r="Z23" s="717"/>
      <c r="AA23" s="717"/>
      <c r="AB23" s="717"/>
      <c r="AC23" s="717"/>
      <c r="AD23" s="113"/>
      <c r="AF23" s="33"/>
      <c r="AH23" s="156" t="s">
        <v>1138</v>
      </c>
      <c r="AI23" s="154" t="s">
        <v>45</v>
      </c>
      <c r="AK23" s="151"/>
      <c r="AL23" s="153" t="str">
        <f t="shared" si="0"/>
        <v>Atlahuilco</v>
      </c>
      <c r="AM23" s="153" t="str">
        <f t="shared" si="1"/>
        <v>30020</v>
      </c>
      <c r="AO23" s="151"/>
      <c r="AP23" s="151">
        <v>21</v>
      </c>
      <c r="AQ23" s="157"/>
      <c r="AR23" s="157"/>
      <c r="AS23" s="157"/>
      <c r="AT23" s="157"/>
      <c r="AU23" s="157" t="s">
        <v>1139</v>
      </c>
      <c r="AV23" s="157"/>
      <c r="AW23" s="157" t="s">
        <v>1140</v>
      </c>
      <c r="AX23" s="157" t="s">
        <v>1141</v>
      </c>
      <c r="AY23" s="157"/>
      <c r="AZ23" s="157" t="s">
        <v>1142</v>
      </c>
      <c r="BA23" s="157" t="s">
        <v>1143</v>
      </c>
      <c r="BB23" s="157" t="s">
        <v>1144</v>
      </c>
      <c r="BC23" s="157" t="s">
        <v>1145</v>
      </c>
      <c r="BD23" s="157" t="s">
        <v>1146</v>
      </c>
      <c r="BE23" s="640" t="s">
        <v>1147</v>
      </c>
      <c r="BF23" s="157" t="s">
        <v>1148</v>
      </c>
      <c r="BG23" s="157" t="s">
        <v>1149</v>
      </c>
      <c r="BH23" s="157" t="s">
        <v>1150</v>
      </c>
      <c r="BI23" s="157" t="s">
        <v>1151</v>
      </c>
      <c r="BJ23" s="157" t="s">
        <v>1152</v>
      </c>
      <c r="BK23" s="157" t="s">
        <v>1153</v>
      </c>
      <c r="BL23" s="157"/>
      <c r="BM23" s="157"/>
      <c r="BN23" s="157" t="s">
        <v>1154</v>
      </c>
      <c r="BO23" s="157" t="s">
        <v>1155</v>
      </c>
      <c r="BP23" s="157" t="s">
        <v>1156</v>
      </c>
      <c r="BQ23" s="157"/>
      <c r="BR23" s="157" t="s">
        <v>1157</v>
      </c>
      <c r="BS23" s="157" t="s">
        <v>1158</v>
      </c>
      <c r="BT23" s="157" t="s">
        <v>1159</v>
      </c>
      <c r="BU23" s="157" t="s">
        <v>1160</v>
      </c>
      <c r="BV23" s="157" t="s">
        <v>1161</v>
      </c>
      <c r="BW23" s="151"/>
      <c r="BX23" s="151"/>
      <c r="BY23" s="151"/>
      <c r="BZ23" s="158"/>
      <c r="CA23" s="158"/>
      <c r="CB23" s="158"/>
      <c r="CC23" s="158"/>
      <c r="CD23" s="158" t="s">
        <v>1162</v>
      </c>
      <c r="CE23" s="158"/>
      <c r="CF23" s="158" t="s">
        <v>1163</v>
      </c>
      <c r="CG23" s="158" t="s">
        <v>1164</v>
      </c>
      <c r="CH23" s="158"/>
      <c r="CI23" s="158" t="s">
        <v>1165</v>
      </c>
      <c r="CJ23" s="158" t="s">
        <v>1166</v>
      </c>
      <c r="CK23" s="158" t="s">
        <v>1167</v>
      </c>
      <c r="CL23" s="158" t="s">
        <v>1168</v>
      </c>
      <c r="CM23" s="158" t="s">
        <v>1169</v>
      </c>
      <c r="CN23" s="604" t="s">
        <v>1170</v>
      </c>
      <c r="CO23" s="158" t="s">
        <v>1171</v>
      </c>
      <c r="CP23" s="158" t="s">
        <v>1172</v>
      </c>
      <c r="CQ23" s="158" t="s">
        <v>1173</v>
      </c>
      <c r="CR23" s="158" t="s">
        <v>1174</v>
      </c>
      <c r="CS23" s="158" t="s">
        <v>1175</v>
      </c>
      <c r="CT23" s="158" t="s">
        <v>1176</v>
      </c>
      <c r="CU23" s="158"/>
      <c r="CV23" s="158"/>
      <c r="CW23" s="158" t="s">
        <v>1177</v>
      </c>
      <c r="CX23" s="158" t="s">
        <v>1178</v>
      </c>
      <c r="CY23" s="158" t="s">
        <v>1179</v>
      </c>
      <c r="CZ23" s="158"/>
      <c r="DA23" s="158" t="s">
        <v>1180</v>
      </c>
      <c r="DB23" s="158" t="s">
        <v>1181</v>
      </c>
      <c r="DC23" s="158" t="s">
        <v>1182</v>
      </c>
      <c r="DD23" s="158" t="s">
        <v>1183</v>
      </c>
      <c r="DE23" s="158" t="s">
        <v>1184</v>
      </c>
    </row>
    <row r="24" spans="1:109" ht="15" customHeight="1" thickBot="1">
      <c r="AH24" s="156" t="s">
        <v>1185</v>
      </c>
      <c r="AI24" s="154" t="s">
        <v>46</v>
      </c>
      <c r="AK24" s="151"/>
      <c r="AL24" s="153" t="str">
        <f t="shared" si="0"/>
        <v>Atoyac</v>
      </c>
      <c r="AM24" s="153" t="str">
        <f t="shared" si="1"/>
        <v>30021</v>
      </c>
      <c r="AO24" s="151"/>
      <c r="AP24" s="151">
        <v>22</v>
      </c>
      <c r="AQ24" s="157"/>
      <c r="AR24" s="157"/>
      <c r="AS24" s="157"/>
      <c r="AT24" s="157"/>
      <c r="AU24" s="157" t="s">
        <v>1186</v>
      </c>
      <c r="AV24" s="157"/>
      <c r="AW24" s="157" t="s">
        <v>1187</v>
      </c>
      <c r="AX24" s="157" t="s">
        <v>1188</v>
      </c>
      <c r="AY24" s="157"/>
      <c r="AZ24" s="157" t="s">
        <v>1189</v>
      </c>
      <c r="BA24" s="157" t="s">
        <v>1190</v>
      </c>
      <c r="BB24" s="157" t="s">
        <v>1191</v>
      </c>
      <c r="BC24" s="157" t="s">
        <v>1192</v>
      </c>
      <c r="BD24" s="157" t="s">
        <v>1193</v>
      </c>
      <c r="BE24" s="640" t="s">
        <v>1194</v>
      </c>
      <c r="BF24" s="157" t="s">
        <v>1195</v>
      </c>
      <c r="BG24" s="157" t="s">
        <v>1196</v>
      </c>
      <c r="BH24" s="157"/>
      <c r="BI24" s="157" t="s">
        <v>1197</v>
      </c>
      <c r="BJ24" s="157" t="s">
        <v>1198</v>
      </c>
      <c r="BK24" s="157" t="s">
        <v>1199</v>
      </c>
      <c r="BL24" s="157"/>
      <c r="BM24" s="157"/>
      <c r="BN24" s="157" t="s">
        <v>1200</v>
      </c>
      <c r="BO24" s="157"/>
      <c r="BP24" s="157" t="s">
        <v>1201</v>
      </c>
      <c r="BQ24" s="157"/>
      <c r="BR24" s="157" t="s">
        <v>1202</v>
      </c>
      <c r="BS24" s="157" t="s">
        <v>1203</v>
      </c>
      <c r="BT24" s="157" t="s">
        <v>1204</v>
      </c>
      <c r="BU24" s="157" t="s">
        <v>1205</v>
      </c>
      <c r="BV24" s="157" t="s">
        <v>1206</v>
      </c>
      <c r="BW24" s="151"/>
      <c r="BX24" s="151"/>
      <c r="BY24" s="151"/>
      <c r="BZ24" s="158"/>
      <c r="CA24" s="158"/>
      <c r="CB24" s="158"/>
      <c r="CC24" s="158"/>
      <c r="CD24" s="158" t="s">
        <v>1207</v>
      </c>
      <c r="CE24" s="158"/>
      <c r="CF24" s="158" t="s">
        <v>1208</v>
      </c>
      <c r="CG24" s="158" t="s">
        <v>1209</v>
      </c>
      <c r="CH24" s="158"/>
      <c r="CI24" s="158" t="s">
        <v>1210</v>
      </c>
      <c r="CJ24" s="158" t="s">
        <v>1211</v>
      </c>
      <c r="CK24" s="158" t="s">
        <v>1212</v>
      </c>
      <c r="CL24" s="158" t="s">
        <v>488</v>
      </c>
      <c r="CM24" s="158" t="s">
        <v>1213</v>
      </c>
      <c r="CN24" s="604" t="s">
        <v>1214</v>
      </c>
      <c r="CO24" s="158" t="s">
        <v>1215</v>
      </c>
      <c r="CP24" s="158" t="s">
        <v>1216</v>
      </c>
      <c r="CQ24" s="158"/>
      <c r="CR24" s="158" t="s">
        <v>1217</v>
      </c>
      <c r="CS24" s="158" t="s">
        <v>1218</v>
      </c>
      <c r="CT24" s="158" t="s">
        <v>1219</v>
      </c>
      <c r="CU24" s="158"/>
      <c r="CV24" s="158"/>
      <c r="CW24" s="158" t="s">
        <v>1220</v>
      </c>
      <c r="CX24" s="158"/>
      <c r="CY24" s="158" t="s">
        <v>1221</v>
      </c>
      <c r="CZ24" s="158"/>
      <c r="DA24" s="158" t="s">
        <v>1222</v>
      </c>
      <c r="DB24" s="158" t="s">
        <v>1223</v>
      </c>
      <c r="DC24" s="158" t="s">
        <v>871</v>
      </c>
      <c r="DD24" s="158" t="s">
        <v>1224</v>
      </c>
      <c r="DE24" s="158" t="s">
        <v>1225</v>
      </c>
    </row>
    <row r="25" spans="1:109" ht="15" customHeight="1">
      <c r="A25" s="9"/>
      <c r="B25" s="89"/>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1"/>
      <c r="AE25" s="32"/>
      <c r="AH25" s="156" t="s">
        <v>879</v>
      </c>
      <c r="AI25" s="154" t="s">
        <v>47</v>
      </c>
      <c r="AK25" s="151"/>
      <c r="AL25" s="153" t="str">
        <f t="shared" si="0"/>
        <v>Atzacan</v>
      </c>
      <c r="AM25" s="153" t="str">
        <f t="shared" si="1"/>
        <v>30022</v>
      </c>
      <c r="AO25" s="151"/>
      <c r="AP25" s="151">
        <v>23</v>
      </c>
      <c r="AQ25" s="157"/>
      <c r="AR25" s="157"/>
      <c r="AS25" s="157"/>
      <c r="AT25" s="157"/>
      <c r="AU25" s="157" t="s">
        <v>1226</v>
      </c>
      <c r="AV25" s="157"/>
      <c r="AW25" s="157" t="s">
        <v>1227</v>
      </c>
      <c r="AX25" s="157" t="s">
        <v>1228</v>
      </c>
      <c r="AY25" s="157"/>
      <c r="AZ25" s="157" t="s">
        <v>1229</v>
      </c>
      <c r="BA25" s="157" t="s">
        <v>1230</v>
      </c>
      <c r="BB25" s="157" t="s">
        <v>1231</v>
      </c>
      <c r="BC25" s="157" t="s">
        <v>1232</v>
      </c>
      <c r="BD25" s="157" t="s">
        <v>1233</v>
      </c>
      <c r="BE25" s="640" t="s">
        <v>1234</v>
      </c>
      <c r="BF25" s="157" t="s">
        <v>1235</v>
      </c>
      <c r="BG25" s="157" t="s">
        <v>1236</v>
      </c>
      <c r="BH25" s="157"/>
      <c r="BI25" s="157" t="s">
        <v>1237</v>
      </c>
      <c r="BJ25" s="157" t="s">
        <v>1238</v>
      </c>
      <c r="BK25" s="157" t="s">
        <v>1239</v>
      </c>
      <c r="BL25" s="157"/>
      <c r="BM25" s="157"/>
      <c r="BN25" s="157" t="s">
        <v>1240</v>
      </c>
      <c r="BO25" s="157"/>
      <c r="BP25" s="157" t="s">
        <v>1241</v>
      </c>
      <c r="BQ25" s="157"/>
      <c r="BR25" s="157" t="s">
        <v>1242</v>
      </c>
      <c r="BS25" s="157" t="s">
        <v>1243</v>
      </c>
      <c r="BT25" s="157" t="s">
        <v>1244</v>
      </c>
      <c r="BU25" s="157" t="s">
        <v>1245</v>
      </c>
      <c r="BV25" s="157" t="s">
        <v>1246</v>
      </c>
      <c r="BW25" s="151"/>
      <c r="BX25" s="151"/>
      <c r="BY25" s="151"/>
      <c r="BZ25" s="158"/>
      <c r="CA25" s="158"/>
      <c r="CB25" s="158"/>
      <c r="CC25" s="158"/>
      <c r="CD25" s="158" t="s">
        <v>1247</v>
      </c>
      <c r="CE25" s="158"/>
      <c r="CF25" s="158" t="s">
        <v>1248</v>
      </c>
      <c r="CG25" s="158" t="s">
        <v>1249</v>
      </c>
      <c r="CH25" s="158"/>
      <c r="CI25" s="158" t="s">
        <v>1250</v>
      </c>
      <c r="CJ25" s="158" t="s">
        <v>1022</v>
      </c>
      <c r="CK25" s="158" t="s">
        <v>1251</v>
      </c>
      <c r="CL25" s="158" t="s">
        <v>1252</v>
      </c>
      <c r="CM25" s="158" t="s">
        <v>1253</v>
      </c>
      <c r="CN25" s="604" t="s">
        <v>1254</v>
      </c>
      <c r="CO25" s="158" t="s">
        <v>1255</v>
      </c>
      <c r="CP25" s="158" t="s">
        <v>1256</v>
      </c>
      <c r="CQ25" s="158"/>
      <c r="CR25" s="158" t="s">
        <v>1257</v>
      </c>
      <c r="CS25" s="158" t="s">
        <v>1258</v>
      </c>
      <c r="CT25" s="158" t="s">
        <v>1259</v>
      </c>
      <c r="CU25" s="158"/>
      <c r="CV25" s="158"/>
      <c r="CW25" s="158" t="s">
        <v>1260</v>
      </c>
      <c r="CX25" s="158"/>
      <c r="CY25" s="158" t="s">
        <v>1261</v>
      </c>
      <c r="CZ25" s="158"/>
      <c r="DA25" s="158" t="s">
        <v>1020</v>
      </c>
      <c r="DB25" s="158" t="s">
        <v>1262</v>
      </c>
      <c r="DC25" s="158" t="s">
        <v>1263</v>
      </c>
      <c r="DD25" s="158" t="s">
        <v>1264</v>
      </c>
      <c r="DE25" s="158" t="s">
        <v>1265</v>
      </c>
    </row>
    <row r="26" spans="1:109" ht="48" customHeight="1">
      <c r="A26" s="9"/>
      <c r="B26" s="85"/>
      <c r="C26" s="719" t="s">
        <v>1266</v>
      </c>
      <c r="D26" s="719"/>
      <c r="E26" s="719"/>
      <c r="F26" s="719"/>
      <c r="G26" s="719"/>
      <c r="H26" s="719"/>
      <c r="I26" s="719"/>
      <c r="J26" s="719"/>
      <c r="K26" s="719"/>
      <c r="L26" s="719"/>
      <c r="M26" s="719"/>
      <c r="N26" s="719"/>
      <c r="O26" s="719"/>
      <c r="P26" s="719"/>
      <c r="Q26" s="719"/>
      <c r="R26" s="719"/>
      <c r="S26" s="719"/>
      <c r="T26" s="719"/>
      <c r="U26" s="719"/>
      <c r="V26" s="719"/>
      <c r="W26" s="719"/>
      <c r="X26" s="719"/>
      <c r="Y26" s="719"/>
      <c r="Z26" s="719"/>
      <c r="AA26" s="719"/>
      <c r="AB26" s="719"/>
      <c r="AC26" s="719"/>
      <c r="AD26" s="92"/>
      <c r="AE26" s="32"/>
      <c r="AH26" s="156" t="s">
        <v>1267</v>
      </c>
      <c r="AI26" s="154" t="s">
        <v>48</v>
      </c>
      <c r="AK26" s="151"/>
      <c r="AL26" s="153" t="str">
        <f t="shared" si="0"/>
        <v>Atzalan</v>
      </c>
      <c r="AM26" s="153" t="str">
        <f t="shared" si="1"/>
        <v>30023</v>
      </c>
      <c r="AO26" s="151"/>
      <c r="AP26" s="151">
        <v>24</v>
      </c>
      <c r="AQ26" s="157"/>
      <c r="AR26" s="157"/>
      <c r="AS26" s="157"/>
      <c r="AT26" s="157"/>
      <c r="AU26" s="157" t="s">
        <v>1268</v>
      </c>
      <c r="AV26" s="157"/>
      <c r="AW26" s="157" t="s">
        <v>1269</v>
      </c>
      <c r="AX26" s="157" t="s">
        <v>1270</v>
      </c>
      <c r="AY26" s="157"/>
      <c r="AZ26" s="157" t="s">
        <v>1271</v>
      </c>
      <c r="BA26" s="157" t="s">
        <v>1272</v>
      </c>
      <c r="BB26" s="157" t="s">
        <v>1273</v>
      </c>
      <c r="BC26" s="157" t="s">
        <v>1274</v>
      </c>
      <c r="BD26" s="157" t="s">
        <v>1275</v>
      </c>
      <c r="BE26" s="640" t="s">
        <v>1276</v>
      </c>
      <c r="BF26" s="157" t="s">
        <v>1277</v>
      </c>
      <c r="BG26" s="157" t="s">
        <v>1278</v>
      </c>
      <c r="BH26" s="157"/>
      <c r="BI26" s="157" t="s">
        <v>1279</v>
      </c>
      <c r="BJ26" s="157" t="s">
        <v>1280</v>
      </c>
      <c r="BK26" s="157" t="s">
        <v>1281</v>
      </c>
      <c r="BL26" s="157"/>
      <c r="BM26" s="157"/>
      <c r="BN26" s="157" t="s">
        <v>1282</v>
      </c>
      <c r="BO26" s="157"/>
      <c r="BP26" s="157" t="s">
        <v>1283</v>
      </c>
      <c r="BQ26" s="157"/>
      <c r="BR26" s="157" t="s">
        <v>1284</v>
      </c>
      <c r="BS26" s="157" t="s">
        <v>1285</v>
      </c>
      <c r="BT26" s="157" t="s">
        <v>1286</v>
      </c>
      <c r="BU26" s="157" t="s">
        <v>1287</v>
      </c>
      <c r="BV26" s="157" t="s">
        <v>1288</v>
      </c>
      <c r="BW26" s="151"/>
      <c r="BX26" s="151"/>
      <c r="BY26" s="151"/>
      <c r="BZ26" s="158"/>
      <c r="CA26" s="158"/>
      <c r="CB26" s="158"/>
      <c r="CC26" s="158"/>
      <c r="CD26" s="158" t="s">
        <v>1022</v>
      </c>
      <c r="CE26" s="158"/>
      <c r="CF26" s="158" t="s">
        <v>1289</v>
      </c>
      <c r="CG26" s="158" t="s">
        <v>1031</v>
      </c>
      <c r="CH26" s="158"/>
      <c r="CI26" s="158" t="s">
        <v>1290</v>
      </c>
      <c r="CJ26" s="158" t="s">
        <v>1291</v>
      </c>
      <c r="CK26" s="158" t="s">
        <v>1292</v>
      </c>
      <c r="CL26" s="158" t="s">
        <v>586</v>
      </c>
      <c r="CM26" s="158" t="s">
        <v>1293</v>
      </c>
      <c r="CN26" s="604" t="s">
        <v>1294</v>
      </c>
      <c r="CO26" s="158" t="s">
        <v>1295</v>
      </c>
      <c r="CP26" s="158" t="s">
        <v>1296</v>
      </c>
      <c r="CQ26" s="158"/>
      <c r="CR26" s="158" t="s">
        <v>1297</v>
      </c>
      <c r="CS26" s="158" t="s">
        <v>1298</v>
      </c>
      <c r="CT26" s="158" t="s">
        <v>1299</v>
      </c>
      <c r="CU26" s="158"/>
      <c r="CV26" s="158"/>
      <c r="CW26" s="158" t="s">
        <v>1300</v>
      </c>
      <c r="CX26" s="158"/>
      <c r="CY26" s="158" t="s">
        <v>1301</v>
      </c>
      <c r="CZ26" s="158"/>
      <c r="DA26" s="158" t="s">
        <v>1302</v>
      </c>
      <c r="DB26" s="158" t="s">
        <v>1303</v>
      </c>
      <c r="DC26" s="158" t="s">
        <v>1304</v>
      </c>
      <c r="DD26" s="158" t="s">
        <v>1305</v>
      </c>
      <c r="DE26" s="158" t="s">
        <v>1306</v>
      </c>
    </row>
    <row r="27" spans="1:109" ht="6.75" customHeight="1">
      <c r="A27" s="9"/>
      <c r="B27" s="85"/>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92"/>
      <c r="AE27" s="32"/>
      <c r="AH27" s="156" t="s">
        <v>1307</v>
      </c>
      <c r="AI27" s="154" t="s">
        <v>49</v>
      </c>
      <c r="AK27" s="103"/>
      <c r="AL27" s="153" t="str">
        <f t="shared" si="0"/>
        <v>Tlaltetela</v>
      </c>
      <c r="AM27" s="153" t="str">
        <f t="shared" si="1"/>
        <v>30024</v>
      </c>
      <c r="AO27" s="103"/>
      <c r="AP27" s="151">
        <v>25</v>
      </c>
      <c r="AQ27" s="160"/>
      <c r="AR27" s="160"/>
      <c r="AS27" s="160"/>
      <c r="AT27" s="160"/>
      <c r="AU27" s="157" t="s">
        <v>1308</v>
      </c>
      <c r="AV27" s="160"/>
      <c r="AW27" s="157" t="s">
        <v>1309</v>
      </c>
      <c r="AX27" s="157" t="s">
        <v>1310</v>
      </c>
      <c r="AY27" s="160"/>
      <c r="AZ27" s="157" t="s">
        <v>1311</v>
      </c>
      <c r="BA27" s="157" t="s">
        <v>1312</v>
      </c>
      <c r="BB27" s="157" t="s">
        <v>1313</v>
      </c>
      <c r="BC27" s="157" t="s">
        <v>1314</v>
      </c>
      <c r="BD27" s="157" t="s">
        <v>1315</v>
      </c>
      <c r="BE27" s="640" t="s">
        <v>1316</v>
      </c>
      <c r="BF27" s="157" t="s">
        <v>1317</v>
      </c>
      <c r="BG27" s="157" t="s">
        <v>1318</v>
      </c>
      <c r="BH27" s="160"/>
      <c r="BI27" s="157" t="s">
        <v>1319</v>
      </c>
      <c r="BJ27" s="157" t="s">
        <v>1320</v>
      </c>
      <c r="BK27" s="157" t="s">
        <v>1321</v>
      </c>
      <c r="BL27" s="160"/>
      <c r="BM27" s="160"/>
      <c r="BN27" s="157" t="s">
        <v>1322</v>
      </c>
      <c r="BO27" s="160"/>
      <c r="BP27" s="157" t="s">
        <v>1323</v>
      </c>
      <c r="BQ27" s="160"/>
      <c r="BR27" s="157" t="s">
        <v>1324</v>
      </c>
      <c r="BS27" s="157" t="s">
        <v>1325</v>
      </c>
      <c r="BT27" s="157" t="s">
        <v>1326</v>
      </c>
      <c r="BU27" s="157" t="s">
        <v>1327</v>
      </c>
      <c r="BV27" s="157" t="s">
        <v>1328</v>
      </c>
      <c r="BW27" s="103"/>
      <c r="BX27" s="103"/>
      <c r="BY27" s="103"/>
      <c r="BZ27" s="161"/>
      <c r="CA27" s="161"/>
      <c r="CB27" s="161"/>
      <c r="CC27" s="161"/>
      <c r="CD27" s="158" t="s">
        <v>1329</v>
      </c>
      <c r="CE27" s="161"/>
      <c r="CF27" s="158" t="s">
        <v>1330</v>
      </c>
      <c r="CG27" s="158" t="s">
        <v>1331</v>
      </c>
      <c r="CH27" s="161"/>
      <c r="CI27" s="158" t="s">
        <v>1332</v>
      </c>
      <c r="CJ27" s="158" t="s">
        <v>1290</v>
      </c>
      <c r="CK27" s="158" t="s">
        <v>1333</v>
      </c>
      <c r="CL27" s="158" t="s">
        <v>1334</v>
      </c>
      <c r="CM27" s="158" t="s">
        <v>1024</v>
      </c>
      <c r="CN27" s="604" t="s">
        <v>1335</v>
      </c>
      <c r="CO27" s="158" t="s">
        <v>1336</v>
      </c>
      <c r="CP27" s="158" t="s">
        <v>1337</v>
      </c>
      <c r="CQ27" s="161"/>
      <c r="CR27" s="158" t="s">
        <v>1338</v>
      </c>
      <c r="CS27" s="158" t="s">
        <v>1339</v>
      </c>
      <c r="CT27" s="158" t="s">
        <v>1340</v>
      </c>
      <c r="CU27" s="161"/>
      <c r="CV27" s="161"/>
      <c r="CW27" s="158" t="s">
        <v>1341</v>
      </c>
      <c r="CX27" s="161"/>
      <c r="CY27" s="158" t="s">
        <v>1342</v>
      </c>
      <c r="CZ27" s="161"/>
      <c r="DA27" s="158" t="s">
        <v>1343</v>
      </c>
      <c r="DB27" s="158" t="s">
        <v>1344</v>
      </c>
      <c r="DC27" s="158" t="s">
        <v>1345</v>
      </c>
      <c r="DD27" s="158" t="s">
        <v>1346</v>
      </c>
      <c r="DE27" s="158" t="s">
        <v>341</v>
      </c>
    </row>
    <row r="28" spans="1:109" ht="36" customHeight="1">
      <c r="A28" s="9"/>
      <c r="B28" s="85"/>
      <c r="C28" s="718" t="s">
        <v>1347</v>
      </c>
      <c r="D28" s="718"/>
      <c r="E28" s="718"/>
      <c r="F28" s="718"/>
      <c r="G28" s="718"/>
      <c r="H28" s="718"/>
      <c r="I28" s="718"/>
      <c r="J28" s="718"/>
      <c r="K28" s="718"/>
      <c r="L28" s="718"/>
      <c r="M28" s="718"/>
      <c r="N28" s="718"/>
      <c r="O28" s="718"/>
      <c r="P28" s="718"/>
      <c r="Q28" s="718"/>
      <c r="R28" s="718"/>
      <c r="S28" s="718"/>
      <c r="T28" s="718"/>
      <c r="U28" s="718"/>
      <c r="V28" s="718"/>
      <c r="W28" s="718"/>
      <c r="X28" s="718"/>
      <c r="Y28" s="718"/>
      <c r="Z28" s="718"/>
      <c r="AA28" s="718"/>
      <c r="AB28" s="718"/>
      <c r="AC28" s="718"/>
      <c r="AD28" s="92"/>
      <c r="AE28" s="32"/>
      <c r="AH28" s="156" t="s">
        <v>1036</v>
      </c>
      <c r="AI28" s="154" t="s">
        <v>50</v>
      </c>
      <c r="AK28" s="103"/>
      <c r="AL28" s="153" t="str">
        <f t="shared" si="0"/>
        <v>Ayahualulco</v>
      </c>
      <c r="AM28" s="153" t="str">
        <f t="shared" si="1"/>
        <v>30025</v>
      </c>
      <c r="AO28" s="103"/>
      <c r="AP28" s="151">
        <v>26</v>
      </c>
      <c r="AQ28" s="160"/>
      <c r="AR28" s="160"/>
      <c r="AS28" s="160"/>
      <c r="AT28" s="160"/>
      <c r="AU28" s="157" t="s">
        <v>1348</v>
      </c>
      <c r="AV28" s="160"/>
      <c r="AW28" s="157" t="s">
        <v>1349</v>
      </c>
      <c r="AX28" s="157" t="s">
        <v>1350</v>
      </c>
      <c r="AY28" s="160"/>
      <c r="AZ28" s="157" t="s">
        <v>1351</v>
      </c>
      <c r="BA28" s="157" t="s">
        <v>1352</v>
      </c>
      <c r="BB28" s="157" t="s">
        <v>1353</v>
      </c>
      <c r="BC28" s="157" t="s">
        <v>1354</v>
      </c>
      <c r="BD28" s="157" t="s">
        <v>1355</v>
      </c>
      <c r="BE28" s="640" t="s">
        <v>1356</v>
      </c>
      <c r="BF28" s="157" t="s">
        <v>1357</v>
      </c>
      <c r="BG28" s="157" t="s">
        <v>1358</v>
      </c>
      <c r="BH28" s="160"/>
      <c r="BI28" s="157" t="s">
        <v>1359</v>
      </c>
      <c r="BJ28" s="157" t="s">
        <v>1360</v>
      </c>
      <c r="BK28" s="157" t="s">
        <v>1361</v>
      </c>
      <c r="BL28" s="160"/>
      <c r="BM28" s="160"/>
      <c r="BN28" s="157" t="s">
        <v>1362</v>
      </c>
      <c r="BO28" s="160"/>
      <c r="BP28" s="157" t="s">
        <v>1363</v>
      </c>
      <c r="BQ28" s="160"/>
      <c r="BR28" s="157" t="s">
        <v>1364</v>
      </c>
      <c r="BS28" s="157" t="s">
        <v>1365</v>
      </c>
      <c r="BT28" s="157" t="s">
        <v>1366</v>
      </c>
      <c r="BU28" s="157" t="s">
        <v>1367</v>
      </c>
      <c r="BV28" s="157" t="s">
        <v>1368</v>
      </c>
      <c r="BW28" s="103"/>
      <c r="BX28" s="103"/>
      <c r="BY28" s="103"/>
      <c r="BZ28" s="161"/>
      <c r="CA28" s="161"/>
      <c r="CB28" s="161"/>
      <c r="CC28" s="161"/>
      <c r="CD28" s="158" t="s">
        <v>1369</v>
      </c>
      <c r="CE28" s="161"/>
      <c r="CF28" s="158" t="s">
        <v>1370</v>
      </c>
      <c r="CG28" s="158" t="s">
        <v>726</v>
      </c>
      <c r="CH28" s="161"/>
      <c r="CI28" s="158" t="s">
        <v>1371</v>
      </c>
      <c r="CJ28" s="158" t="s">
        <v>1372</v>
      </c>
      <c r="CK28" s="158" t="s">
        <v>1373</v>
      </c>
      <c r="CL28" s="158" t="s">
        <v>1374</v>
      </c>
      <c r="CM28" s="158" t="s">
        <v>1375</v>
      </c>
      <c r="CN28" s="604" t="s">
        <v>1376</v>
      </c>
      <c r="CO28" s="158" t="s">
        <v>1377</v>
      </c>
      <c r="CP28" s="158" t="s">
        <v>1378</v>
      </c>
      <c r="CQ28" s="161"/>
      <c r="CR28" s="158" t="s">
        <v>1379</v>
      </c>
      <c r="CS28" s="158" t="s">
        <v>1380</v>
      </c>
      <c r="CT28" s="158" t="s">
        <v>1381</v>
      </c>
      <c r="CU28" s="161"/>
      <c r="CV28" s="161"/>
      <c r="CW28" s="158" t="s">
        <v>1382</v>
      </c>
      <c r="CX28" s="161"/>
      <c r="CY28" s="158" t="s">
        <v>1383</v>
      </c>
      <c r="CZ28" s="161"/>
      <c r="DA28" s="158" t="s">
        <v>1384</v>
      </c>
      <c r="DB28" s="158" t="s">
        <v>1385</v>
      </c>
      <c r="DC28" s="158" t="s">
        <v>1386</v>
      </c>
      <c r="DD28" s="158" t="s">
        <v>1387</v>
      </c>
      <c r="DE28" s="158" t="s">
        <v>1388</v>
      </c>
    </row>
    <row r="29" spans="1:109" ht="6.75" customHeight="1">
      <c r="A29" s="9"/>
      <c r="B29" s="85"/>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92"/>
      <c r="AE29" s="32"/>
      <c r="AH29" s="156" t="s">
        <v>1389</v>
      </c>
      <c r="AI29" s="154" t="s">
        <v>51</v>
      </c>
      <c r="AK29" s="103"/>
      <c r="AL29" s="153" t="str">
        <f t="shared" si="0"/>
        <v>Banderilla</v>
      </c>
      <c r="AM29" s="153" t="str">
        <f t="shared" si="1"/>
        <v>30026</v>
      </c>
      <c r="AO29" s="103"/>
      <c r="AP29" s="151">
        <v>27</v>
      </c>
      <c r="AQ29" s="160"/>
      <c r="AR29" s="160"/>
      <c r="AS29" s="160"/>
      <c r="AT29" s="160"/>
      <c r="AU29" s="157" t="s">
        <v>1390</v>
      </c>
      <c r="AV29" s="160"/>
      <c r="AW29" s="157" t="s">
        <v>1391</v>
      </c>
      <c r="AX29" s="157" t="s">
        <v>1392</v>
      </c>
      <c r="AY29" s="160"/>
      <c r="AZ29" s="157" t="s">
        <v>1393</v>
      </c>
      <c r="BA29" s="157" t="s">
        <v>1394</v>
      </c>
      <c r="BB29" s="157" t="s">
        <v>1395</v>
      </c>
      <c r="BC29" s="157" t="s">
        <v>1396</v>
      </c>
      <c r="BD29" s="157" t="s">
        <v>1397</v>
      </c>
      <c r="BE29" s="640" t="s">
        <v>1398</v>
      </c>
      <c r="BF29" s="157" t="s">
        <v>1399</v>
      </c>
      <c r="BG29" s="157" t="s">
        <v>1400</v>
      </c>
      <c r="BH29" s="160"/>
      <c r="BI29" s="157" t="s">
        <v>1401</v>
      </c>
      <c r="BJ29" s="157" t="s">
        <v>1402</v>
      </c>
      <c r="BK29" s="157" t="s">
        <v>1403</v>
      </c>
      <c r="BL29" s="160"/>
      <c r="BM29" s="160"/>
      <c r="BN29" s="157" t="s">
        <v>1404</v>
      </c>
      <c r="BO29" s="160"/>
      <c r="BP29" s="157" t="s">
        <v>1405</v>
      </c>
      <c r="BQ29" s="160"/>
      <c r="BR29" s="157" t="s">
        <v>1406</v>
      </c>
      <c r="BS29" s="157" t="s">
        <v>1407</v>
      </c>
      <c r="BT29" s="157" t="s">
        <v>1408</v>
      </c>
      <c r="BU29" s="157" t="s">
        <v>1409</v>
      </c>
      <c r="BV29" s="157" t="s">
        <v>1410</v>
      </c>
      <c r="BW29" s="103"/>
      <c r="BX29" s="103"/>
      <c r="BY29" s="103"/>
      <c r="BZ29" s="161"/>
      <c r="CA29" s="161"/>
      <c r="CB29" s="161"/>
      <c r="CC29" s="161"/>
      <c r="CD29" s="158" t="s">
        <v>1411</v>
      </c>
      <c r="CE29" s="161"/>
      <c r="CF29" s="158" t="s">
        <v>1412</v>
      </c>
      <c r="CG29" s="158" t="s">
        <v>1413</v>
      </c>
      <c r="CH29" s="161"/>
      <c r="CI29" s="158" t="s">
        <v>1414</v>
      </c>
      <c r="CJ29" s="158" t="s">
        <v>1415</v>
      </c>
      <c r="CK29" s="158" t="s">
        <v>1416</v>
      </c>
      <c r="CL29" s="158" t="s">
        <v>1417</v>
      </c>
      <c r="CM29" s="158" t="s">
        <v>1418</v>
      </c>
      <c r="CN29" s="604" t="s">
        <v>1419</v>
      </c>
      <c r="CO29" s="158" t="s">
        <v>1420</v>
      </c>
      <c r="CP29" s="158" t="s">
        <v>1421</v>
      </c>
      <c r="CQ29" s="161"/>
      <c r="CR29" s="158" t="s">
        <v>1043</v>
      </c>
      <c r="CS29" s="158" t="s">
        <v>1422</v>
      </c>
      <c r="CT29" s="158" t="s">
        <v>1423</v>
      </c>
      <c r="CU29" s="161"/>
      <c r="CV29" s="161"/>
      <c r="CW29" s="158" t="s">
        <v>1424</v>
      </c>
      <c r="CX29" s="161"/>
      <c r="CY29" s="158" t="s">
        <v>1425</v>
      </c>
      <c r="CZ29" s="161"/>
      <c r="DA29" s="158" t="s">
        <v>1426</v>
      </c>
      <c r="DB29" s="158" t="s">
        <v>1427</v>
      </c>
      <c r="DC29" s="158" t="s">
        <v>1428</v>
      </c>
      <c r="DD29" s="158" t="s">
        <v>1429</v>
      </c>
      <c r="DE29" s="158" t="s">
        <v>1430</v>
      </c>
    </row>
    <row r="30" spans="1:109" ht="15" customHeight="1">
      <c r="A30" s="9"/>
      <c r="B30" s="85"/>
      <c r="C30" s="718" t="s">
        <v>1431</v>
      </c>
      <c r="D30" s="718"/>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92"/>
      <c r="AE30" s="32"/>
      <c r="AH30" s="156" t="s">
        <v>1432</v>
      </c>
      <c r="AI30" s="154" t="s">
        <v>52</v>
      </c>
      <c r="AK30" s="103"/>
      <c r="AL30" s="153" t="str">
        <f t="shared" si="0"/>
        <v>Benito Juárez</v>
      </c>
      <c r="AM30" s="153" t="str">
        <f t="shared" si="1"/>
        <v>30027</v>
      </c>
      <c r="AO30" s="103"/>
      <c r="AP30" s="151">
        <v>28</v>
      </c>
      <c r="AQ30" s="160"/>
      <c r="AR30" s="160"/>
      <c r="AS30" s="160"/>
      <c r="AT30" s="160"/>
      <c r="AU30" s="157" t="s">
        <v>1433</v>
      </c>
      <c r="AV30" s="160"/>
      <c r="AW30" s="157" t="s">
        <v>1434</v>
      </c>
      <c r="AX30" s="157" t="s">
        <v>1435</v>
      </c>
      <c r="AY30" s="160"/>
      <c r="AZ30" s="157" t="s">
        <v>1436</v>
      </c>
      <c r="BA30" s="157" t="s">
        <v>1437</v>
      </c>
      <c r="BB30" s="157" t="s">
        <v>1438</v>
      </c>
      <c r="BC30" s="157" t="s">
        <v>1439</v>
      </c>
      <c r="BD30" s="157" t="s">
        <v>1440</v>
      </c>
      <c r="BE30" s="640" t="s">
        <v>1441</v>
      </c>
      <c r="BF30" s="157" t="s">
        <v>1442</v>
      </c>
      <c r="BG30" s="157" t="s">
        <v>1443</v>
      </c>
      <c r="BH30" s="160"/>
      <c r="BI30" s="157" t="s">
        <v>1444</v>
      </c>
      <c r="BJ30" s="157" t="s">
        <v>1445</v>
      </c>
      <c r="BK30" s="157" t="s">
        <v>1446</v>
      </c>
      <c r="BL30" s="160"/>
      <c r="BM30" s="160"/>
      <c r="BN30" s="157" t="s">
        <v>1447</v>
      </c>
      <c r="BO30" s="160"/>
      <c r="BP30" s="157" t="s">
        <v>1448</v>
      </c>
      <c r="BQ30" s="160"/>
      <c r="BR30" s="157" t="s">
        <v>1449</v>
      </c>
      <c r="BS30" s="157" t="s">
        <v>1450</v>
      </c>
      <c r="BT30" s="157" t="s">
        <v>1451</v>
      </c>
      <c r="BU30" s="157" t="s">
        <v>1452</v>
      </c>
      <c r="BV30" s="157" t="s">
        <v>1453</v>
      </c>
      <c r="BW30" s="103"/>
      <c r="BX30" s="103"/>
      <c r="BY30" s="103"/>
      <c r="BZ30" s="161"/>
      <c r="CA30" s="161"/>
      <c r="CB30" s="161"/>
      <c r="CC30" s="161"/>
      <c r="CD30" s="158" t="s">
        <v>1454</v>
      </c>
      <c r="CE30" s="161"/>
      <c r="CF30" s="158" t="s">
        <v>1455</v>
      </c>
      <c r="CG30" s="158" t="s">
        <v>1456</v>
      </c>
      <c r="CH30" s="161"/>
      <c r="CI30" s="158" t="s">
        <v>1457</v>
      </c>
      <c r="CJ30" s="158" t="s">
        <v>1458</v>
      </c>
      <c r="CK30" s="158" t="s">
        <v>1459</v>
      </c>
      <c r="CL30" s="158" t="s">
        <v>1460</v>
      </c>
      <c r="CM30" s="158" t="s">
        <v>1461</v>
      </c>
      <c r="CN30" s="604" t="s">
        <v>1462</v>
      </c>
      <c r="CO30" s="158" t="s">
        <v>1463</v>
      </c>
      <c r="CP30" s="158" t="s">
        <v>1464</v>
      </c>
      <c r="CQ30" s="161"/>
      <c r="CR30" s="158" t="s">
        <v>1465</v>
      </c>
      <c r="CS30" s="158" t="s">
        <v>1466</v>
      </c>
      <c r="CT30" s="158" t="s">
        <v>1467</v>
      </c>
      <c r="CU30" s="161"/>
      <c r="CV30" s="161"/>
      <c r="CW30" s="158" t="s">
        <v>1468</v>
      </c>
      <c r="CX30" s="161"/>
      <c r="CY30" s="158" t="s">
        <v>1469</v>
      </c>
      <c r="CZ30" s="161"/>
      <c r="DA30" s="158" t="s">
        <v>1470</v>
      </c>
      <c r="DB30" s="158" t="s">
        <v>1471</v>
      </c>
      <c r="DC30" s="158" t="s">
        <v>305</v>
      </c>
      <c r="DD30" s="158" t="s">
        <v>1472</v>
      </c>
      <c r="DE30" s="158" t="s">
        <v>1473</v>
      </c>
    </row>
    <row r="31" spans="1:109" ht="6.75" customHeight="1">
      <c r="A31" s="9"/>
      <c r="B31" s="85"/>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2"/>
      <c r="AE31" s="32"/>
      <c r="AH31" s="156" t="s">
        <v>1474</v>
      </c>
      <c r="AI31" s="154" t="s">
        <v>53</v>
      </c>
      <c r="AK31" s="103"/>
      <c r="AL31" s="153" t="str">
        <f t="shared" si="0"/>
        <v>Boca del Río</v>
      </c>
      <c r="AM31" s="153" t="str">
        <f t="shared" si="1"/>
        <v>30028</v>
      </c>
      <c r="AO31" s="103"/>
      <c r="AP31" s="151">
        <v>29</v>
      </c>
      <c r="AQ31" s="160"/>
      <c r="AR31" s="160"/>
      <c r="AS31" s="160"/>
      <c r="AT31" s="160"/>
      <c r="AU31" s="157" t="s">
        <v>1475</v>
      </c>
      <c r="AV31" s="160"/>
      <c r="AW31" s="157" t="s">
        <v>1476</v>
      </c>
      <c r="AX31" s="157" t="s">
        <v>1477</v>
      </c>
      <c r="AY31" s="160"/>
      <c r="AZ31" s="157" t="s">
        <v>1478</v>
      </c>
      <c r="BA31" s="157" t="s">
        <v>1479</v>
      </c>
      <c r="BB31" s="157" t="s">
        <v>1480</v>
      </c>
      <c r="BC31" s="157" t="s">
        <v>1481</v>
      </c>
      <c r="BD31" s="157" t="s">
        <v>1482</v>
      </c>
      <c r="BE31" s="640" t="s">
        <v>1483</v>
      </c>
      <c r="BF31" s="157" t="s">
        <v>1484</v>
      </c>
      <c r="BG31" s="157" t="s">
        <v>1485</v>
      </c>
      <c r="BH31" s="160"/>
      <c r="BI31" s="157" t="s">
        <v>1486</v>
      </c>
      <c r="BJ31" s="157" t="s">
        <v>1487</v>
      </c>
      <c r="BK31" s="157" t="s">
        <v>1488</v>
      </c>
      <c r="BL31" s="160"/>
      <c r="BM31" s="160"/>
      <c r="BN31" s="157" t="s">
        <v>1489</v>
      </c>
      <c r="BO31" s="160"/>
      <c r="BP31" s="157" t="s">
        <v>1490</v>
      </c>
      <c r="BQ31" s="160"/>
      <c r="BR31" s="157" t="s">
        <v>1491</v>
      </c>
      <c r="BS31" s="157" t="s">
        <v>1492</v>
      </c>
      <c r="BT31" s="157" t="s">
        <v>1493</v>
      </c>
      <c r="BU31" s="157" t="s">
        <v>1494</v>
      </c>
      <c r="BV31" s="157" t="s">
        <v>1495</v>
      </c>
      <c r="BW31" s="103"/>
      <c r="BX31" s="103"/>
      <c r="BY31" s="103"/>
      <c r="BZ31" s="161"/>
      <c r="CA31" s="161"/>
      <c r="CB31" s="161"/>
      <c r="CC31" s="161"/>
      <c r="CD31" s="158" t="s">
        <v>1496</v>
      </c>
      <c r="CE31" s="161"/>
      <c r="CF31" s="158" t="s">
        <v>1497</v>
      </c>
      <c r="CG31" s="158" t="s">
        <v>1043</v>
      </c>
      <c r="CH31" s="161"/>
      <c r="CI31" s="158" t="s">
        <v>984</v>
      </c>
      <c r="CJ31" s="158" t="s">
        <v>1498</v>
      </c>
      <c r="CK31" s="158" t="s">
        <v>1499</v>
      </c>
      <c r="CL31" s="158" t="s">
        <v>1500</v>
      </c>
      <c r="CM31" s="158" t="s">
        <v>415</v>
      </c>
      <c r="CN31" s="604" t="s">
        <v>1501</v>
      </c>
      <c r="CO31" s="158" t="s">
        <v>1502</v>
      </c>
      <c r="CP31" s="158" t="s">
        <v>1503</v>
      </c>
      <c r="CQ31" s="161"/>
      <c r="CR31" s="158" t="s">
        <v>1504</v>
      </c>
      <c r="CS31" s="158" t="s">
        <v>1505</v>
      </c>
      <c r="CT31" s="158" t="s">
        <v>1506</v>
      </c>
      <c r="CU31" s="161"/>
      <c r="CV31" s="161"/>
      <c r="CW31" s="158" t="s">
        <v>1307</v>
      </c>
      <c r="CX31" s="161"/>
      <c r="CY31" s="158" t="s">
        <v>1507</v>
      </c>
      <c r="CZ31" s="161"/>
      <c r="DA31" s="158" t="s">
        <v>1508</v>
      </c>
      <c r="DB31" s="158" t="s">
        <v>1509</v>
      </c>
      <c r="DC31" s="158" t="s">
        <v>1510</v>
      </c>
      <c r="DD31" s="158" t="s">
        <v>1511</v>
      </c>
      <c r="DE31" s="158" t="s">
        <v>1512</v>
      </c>
    </row>
    <row r="32" spans="1:109" ht="48" customHeight="1">
      <c r="A32" s="9"/>
      <c r="B32" s="85"/>
      <c r="C32" s="9"/>
      <c r="D32" s="718" t="s">
        <v>1513</v>
      </c>
      <c r="E32" s="718"/>
      <c r="F32" s="718"/>
      <c r="G32" s="718"/>
      <c r="H32" s="718"/>
      <c r="I32" s="718"/>
      <c r="J32" s="718"/>
      <c r="K32" s="718"/>
      <c r="L32" s="718"/>
      <c r="M32" s="718"/>
      <c r="N32" s="718"/>
      <c r="O32" s="718"/>
      <c r="P32" s="718"/>
      <c r="Q32" s="718"/>
      <c r="R32" s="718"/>
      <c r="S32" s="718"/>
      <c r="T32" s="718"/>
      <c r="U32" s="718"/>
      <c r="V32" s="718"/>
      <c r="W32" s="718"/>
      <c r="X32" s="718"/>
      <c r="Y32" s="718"/>
      <c r="Z32" s="718"/>
      <c r="AA32" s="718"/>
      <c r="AB32" s="718"/>
      <c r="AC32" s="718"/>
      <c r="AD32" s="92"/>
      <c r="AE32" s="32"/>
      <c r="AH32" s="156" t="s">
        <v>1514</v>
      </c>
      <c r="AI32" s="154" t="s">
        <v>54</v>
      </c>
      <c r="AK32" s="103"/>
      <c r="AL32" s="153" t="str">
        <f t="shared" si="0"/>
        <v>Calcahualco</v>
      </c>
      <c r="AM32" s="153" t="str">
        <f t="shared" si="1"/>
        <v>30029</v>
      </c>
      <c r="AO32" s="103"/>
      <c r="AP32" s="151">
        <v>30</v>
      </c>
      <c r="AQ32" s="160"/>
      <c r="AR32" s="160"/>
      <c r="AS32" s="160"/>
      <c r="AT32" s="160"/>
      <c r="AU32" s="157" t="s">
        <v>1515</v>
      </c>
      <c r="AV32" s="160"/>
      <c r="AW32" s="157" t="s">
        <v>1516</v>
      </c>
      <c r="AX32" s="157" t="s">
        <v>1517</v>
      </c>
      <c r="AY32" s="160"/>
      <c r="AZ32" s="157" t="s">
        <v>1518</v>
      </c>
      <c r="BA32" s="157" t="s">
        <v>1519</v>
      </c>
      <c r="BB32" s="157" t="s">
        <v>1520</v>
      </c>
      <c r="BC32" s="157" t="s">
        <v>1521</v>
      </c>
      <c r="BD32" s="157" t="s">
        <v>1522</v>
      </c>
      <c r="BE32" s="640" t="s">
        <v>1523</v>
      </c>
      <c r="BF32" s="157" t="s">
        <v>1524</v>
      </c>
      <c r="BG32" s="157" t="s">
        <v>1525</v>
      </c>
      <c r="BH32" s="160"/>
      <c r="BI32" s="157" t="s">
        <v>1526</v>
      </c>
      <c r="BJ32" s="157" t="s">
        <v>1527</v>
      </c>
      <c r="BK32" s="157" t="s">
        <v>1528</v>
      </c>
      <c r="BL32" s="160"/>
      <c r="BM32" s="160"/>
      <c r="BN32" s="157" t="s">
        <v>1529</v>
      </c>
      <c r="BO32" s="160"/>
      <c r="BP32" s="157" t="s">
        <v>1530</v>
      </c>
      <c r="BQ32" s="160"/>
      <c r="BR32" s="157" t="s">
        <v>1531</v>
      </c>
      <c r="BS32" s="157" t="s">
        <v>1532</v>
      </c>
      <c r="BT32" s="157" t="s">
        <v>1533</v>
      </c>
      <c r="BU32" s="157" t="s">
        <v>1534</v>
      </c>
      <c r="BV32" s="157" t="s">
        <v>1535</v>
      </c>
      <c r="BW32" s="103"/>
      <c r="BX32" s="103"/>
      <c r="BY32" s="103"/>
      <c r="BZ32" s="161"/>
      <c r="CA32" s="161"/>
      <c r="CB32" s="161"/>
      <c r="CC32" s="161"/>
      <c r="CD32" s="158" t="s">
        <v>1536</v>
      </c>
      <c r="CE32" s="161"/>
      <c r="CF32" s="158" t="s">
        <v>1537</v>
      </c>
      <c r="CG32" s="158" t="s">
        <v>1538</v>
      </c>
      <c r="CH32" s="161"/>
      <c r="CI32" s="158" t="s">
        <v>1539</v>
      </c>
      <c r="CJ32" s="158" t="s">
        <v>1540</v>
      </c>
      <c r="CK32" s="158" t="s">
        <v>1541</v>
      </c>
      <c r="CL32" s="158" t="s">
        <v>1542</v>
      </c>
      <c r="CM32" s="158" t="s">
        <v>1543</v>
      </c>
      <c r="CN32" s="604" t="s">
        <v>1544</v>
      </c>
      <c r="CO32" s="158" t="s">
        <v>1545</v>
      </c>
      <c r="CP32" s="158" t="s">
        <v>1546</v>
      </c>
      <c r="CQ32" s="161"/>
      <c r="CR32" s="158" t="s">
        <v>1547</v>
      </c>
      <c r="CS32" s="158" t="s">
        <v>1548</v>
      </c>
      <c r="CT32" s="158" t="s">
        <v>1549</v>
      </c>
      <c r="CU32" s="161"/>
      <c r="CV32" s="161"/>
      <c r="CW32" s="158" t="s">
        <v>1550</v>
      </c>
      <c r="CX32" s="161"/>
      <c r="CY32" s="158" t="s">
        <v>1551</v>
      </c>
      <c r="CZ32" s="161"/>
      <c r="DA32" s="158" t="s">
        <v>1022</v>
      </c>
      <c r="DB32" s="158" t="s">
        <v>1552</v>
      </c>
      <c r="DC32" s="158" t="s">
        <v>1553</v>
      </c>
      <c r="DD32" s="158" t="s">
        <v>1554</v>
      </c>
      <c r="DE32" s="158" t="s">
        <v>1555</v>
      </c>
    </row>
    <row r="33" spans="1:109" ht="6.75" customHeight="1">
      <c r="A33" s="9"/>
      <c r="B33" s="85"/>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c r="AA33" s="139"/>
      <c r="AB33" s="139"/>
      <c r="AC33" s="139"/>
      <c r="AD33" s="92"/>
      <c r="AE33" s="32"/>
      <c r="AH33" s="156" t="s">
        <v>1556</v>
      </c>
      <c r="AI33" s="154" t="s">
        <v>55</v>
      </c>
      <c r="AK33" s="103"/>
      <c r="AL33" s="153" t="str">
        <f t="shared" si="0"/>
        <v>Camerino Z. Mendoza</v>
      </c>
      <c r="AM33" s="153" t="str">
        <f t="shared" si="1"/>
        <v>30030</v>
      </c>
      <c r="AO33" s="103"/>
      <c r="AP33" s="151">
        <v>31</v>
      </c>
      <c r="AQ33" s="160"/>
      <c r="AR33" s="160"/>
      <c r="AS33" s="160"/>
      <c r="AT33" s="160"/>
      <c r="AU33" s="157" t="s">
        <v>1557</v>
      </c>
      <c r="AV33" s="160"/>
      <c r="AW33" s="157" t="s">
        <v>1558</v>
      </c>
      <c r="AX33" s="157" t="s">
        <v>1559</v>
      </c>
      <c r="AY33" s="160"/>
      <c r="AZ33" s="157" t="s">
        <v>1560</v>
      </c>
      <c r="BA33" s="157" t="s">
        <v>1561</v>
      </c>
      <c r="BB33" s="157" t="s">
        <v>1562</v>
      </c>
      <c r="BC33" s="157" t="s">
        <v>1563</v>
      </c>
      <c r="BD33" s="157" t="s">
        <v>1564</v>
      </c>
      <c r="BE33" s="640" t="s">
        <v>1565</v>
      </c>
      <c r="BF33" s="157" t="s">
        <v>1566</v>
      </c>
      <c r="BG33" s="157" t="s">
        <v>1567</v>
      </c>
      <c r="BH33" s="160"/>
      <c r="BI33" s="157" t="s">
        <v>1568</v>
      </c>
      <c r="BJ33" s="157" t="s">
        <v>1569</v>
      </c>
      <c r="BK33" s="157" t="s">
        <v>1570</v>
      </c>
      <c r="BL33" s="160"/>
      <c r="BM33" s="160"/>
      <c r="BN33" s="157" t="s">
        <v>1571</v>
      </c>
      <c r="BO33" s="160"/>
      <c r="BP33" s="157" t="s">
        <v>1572</v>
      </c>
      <c r="BQ33" s="160"/>
      <c r="BR33" s="157" t="s">
        <v>1573</v>
      </c>
      <c r="BS33" s="157" t="s">
        <v>1574</v>
      </c>
      <c r="BT33" s="157" t="s">
        <v>1575</v>
      </c>
      <c r="BU33" s="157" t="s">
        <v>1576</v>
      </c>
      <c r="BV33" s="157" t="s">
        <v>1577</v>
      </c>
      <c r="BW33" s="103"/>
      <c r="BX33" s="103"/>
      <c r="BY33" s="103"/>
      <c r="BZ33" s="161"/>
      <c r="CA33" s="161"/>
      <c r="CB33" s="161"/>
      <c r="CC33" s="161"/>
      <c r="CD33" s="158" t="s">
        <v>1578</v>
      </c>
      <c r="CE33" s="161"/>
      <c r="CF33" s="158" t="s">
        <v>1579</v>
      </c>
      <c r="CG33" s="158" t="s">
        <v>1580</v>
      </c>
      <c r="CH33" s="161"/>
      <c r="CI33" s="158" t="s">
        <v>1581</v>
      </c>
      <c r="CJ33" s="158" t="s">
        <v>464</v>
      </c>
      <c r="CK33" s="158" t="s">
        <v>1582</v>
      </c>
      <c r="CL33" s="158" t="s">
        <v>1583</v>
      </c>
      <c r="CM33" s="158" t="s">
        <v>1584</v>
      </c>
      <c r="CN33" s="604" t="s">
        <v>1585</v>
      </c>
      <c r="CO33" s="158" t="s">
        <v>1586</v>
      </c>
      <c r="CP33" s="158" t="s">
        <v>1587</v>
      </c>
      <c r="CQ33" s="161"/>
      <c r="CR33" s="158" t="s">
        <v>1588</v>
      </c>
      <c r="CS33" s="158" t="s">
        <v>1589</v>
      </c>
      <c r="CT33" s="158" t="s">
        <v>1590</v>
      </c>
      <c r="CU33" s="161"/>
      <c r="CV33" s="161"/>
      <c r="CW33" s="158" t="s">
        <v>1591</v>
      </c>
      <c r="CX33" s="161"/>
      <c r="CY33" s="158" t="s">
        <v>1592</v>
      </c>
      <c r="CZ33" s="161"/>
      <c r="DA33" s="158" t="s">
        <v>1593</v>
      </c>
      <c r="DB33" s="158" t="s">
        <v>1594</v>
      </c>
      <c r="DC33" s="158" t="s">
        <v>1595</v>
      </c>
      <c r="DD33" s="158" t="s">
        <v>1596</v>
      </c>
      <c r="DE33" s="158" t="s">
        <v>1597</v>
      </c>
    </row>
    <row r="34" spans="1:109" ht="36" customHeight="1">
      <c r="A34" s="9"/>
      <c r="B34" s="85"/>
      <c r="C34" s="718" t="s">
        <v>1598</v>
      </c>
      <c r="D34" s="728"/>
      <c r="E34" s="728"/>
      <c r="F34" s="728"/>
      <c r="G34" s="728"/>
      <c r="H34" s="728"/>
      <c r="I34" s="728"/>
      <c r="J34" s="728"/>
      <c r="K34" s="728"/>
      <c r="L34" s="728"/>
      <c r="M34" s="728"/>
      <c r="N34" s="728"/>
      <c r="O34" s="728"/>
      <c r="P34" s="728"/>
      <c r="Q34" s="728"/>
      <c r="R34" s="728"/>
      <c r="S34" s="728"/>
      <c r="T34" s="728"/>
      <c r="U34" s="728"/>
      <c r="V34" s="728"/>
      <c r="W34" s="728"/>
      <c r="X34" s="728"/>
      <c r="Y34" s="728"/>
      <c r="Z34" s="728"/>
      <c r="AA34" s="728"/>
      <c r="AB34" s="728"/>
      <c r="AC34" s="728"/>
      <c r="AD34" s="92"/>
      <c r="AE34" s="32"/>
      <c r="AH34" s="156" t="s">
        <v>1599</v>
      </c>
      <c r="AI34" s="154" t="s">
        <v>56</v>
      </c>
      <c r="AK34" s="103"/>
      <c r="AL34" s="153" t="str">
        <f t="shared" si="0"/>
        <v>Carrillo Puerto</v>
      </c>
      <c r="AM34" s="153" t="str">
        <f t="shared" si="1"/>
        <v>30031</v>
      </c>
      <c r="AO34" s="103"/>
      <c r="AP34" s="151">
        <v>32</v>
      </c>
      <c r="AQ34" s="160"/>
      <c r="AR34" s="160"/>
      <c r="AS34" s="160"/>
      <c r="AT34" s="160"/>
      <c r="AU34" s="157" t="s">
        <v>1600</v>
      </c>
      <c r="AV34" s="160"/>
      <c r="AW34" s="157" t="s">
        <v>1601</v>
      </c>
      <c r="AX34" s="157" t="s">
        <v>1602</v>
      </c>
      <c r="AY34" s="160"/>
      <c r="AZ34" s="157" t="s">
        <v>1603</v>
      </c>
      <c r="BA34" s="157" t="s">
        <v>1604</v>
      </c>
      <c r="BB34" s="157" t="s">
        <v>1605</v>
      </c>
      <c r="BC34" s="157" t="s">
        <v>1606</v>
      </c>
      <c r="BD34" s="157" t="s">
        <v>1607</v>
      </c>
      <c r="BE34" s="640" t="s">
        <v>1608</v>
      </c>
      <c r="BF34" s="157" t="s">
        <v>1609</v>
      </c>
      <c r="BG34" s="157" t="s">
        <v>1610</v>
      </c>
      <c r="BH34" s="160"/>
      <c r="BI34" s="157" t="s">
        <v>1611</v>
      </c>
      <c r="BJ34" s="157" t="s">
        <v>1612</v>
      </c>
      <c r="BK34" s="157" t="s">
        <v>1613</v>
      </c>
      <c r="BL34" s="160"/>
      <c r="BM34" s="160"/>
      <c r="BN34" s="157" t="s">
        <v>1614</v>
      </c>
      <c r="BO34" s="160"/>
      <c r="BP34" s="157" t="s">
        <v>1615</v>
      </c>
      <c r="BQ34" s="160"/>
      <c r="BR34" s="157" t="s">
        <v>1616</v>
      </c>
      <c r="BS34" s="157" t="s">
        <v>1617</v>
      </c>
      <c r="BT34" s="157" t="s">
        <v>1618</v>
      </c>
      <c r="BU34" s="157" t="s">
        <v>1619</v>
      </c>
      <c r="BV34" s="157" t="s">
        <v>1620</v>
      </c>
      <c r="BW34" s="103"/>
      <c r="BX34" s="103"/>
      <c r="BY34" s="103"/>
      <c r="BZ34" s="161"/>
      <c r="CA34" s="161"/>
      <c r="CB34" s="161"/>
      <c r="CC34" s="161"/>
      <c r="CD34" s="158" t="s">
        <v>1621</v>
      </c>
      <c r="CE34" s="161"/>
      <c r="CF34" s="158" t="s">
        <v>1622</v>
      </c>
      <c r="CG34" s="158" t="s">
        <v>731</v>
      </c>
      <c r="CH34" s="161"/>
      <c r="CI34" s="158" t="s">
        <v>1623</v>
      </c>
      <c r="CJ34" s="158" t="s">
        <v>1624</v>
      </c>
      <c r="CK34" s="158" t="s">
        <v>1625</v>
      </c>
      <c r="CL34" s="158" t="s">
        <v>1626</v>
      </c>
      <c r="CM34" s="158" t="s">
        <v>1627</v>
      </c>
      <c r="CN34" s="604" t="s">
        <v>1628</v>
      </c>
      <c r="CO34" s="158" t="s">
        <v>1629</v>
      </c>
      <c r="CP34" s="158" t="s">
        <v>1630</v>
      </c>
      <c r="CQ34" s="161"/>
      <c r="CR34" s="158" t="s">
        <v>916</v>
      </c>
      <c r="CS34" s="158" t="s">
        <v>1631</v>
      </c>
      <c r="CT34" s="158" t="s">
        <v>1632</v>
      </c>
      <c r="CU34" s="161"/>
      <c r="CV34" s="161"/>
      <c r="CW34" s="158" t="s">
        <v>1633</v>
      </c>
      <c r="CX34" s="161"/>
      <c r="CY34" s="158" t="s">
        <v>1634</v>
      </c>
      <c r="CZ34" s="161"/>
      <c r="DA34" s="158" t="s">
        <v>1635</v>
      </c>
      <c r="DB34" s="158" t="s">
        <v>1636</v>
      </c>
      <c r="DC34" s="158" t="s">
        <v>1637</v>
      </c>
      <c r="DD34" s="158" t="s">
        <v>1638</v>
      </c>
      <c r="DE34" s="158" t="s">
        <v>1639</v>
      </c>
    </row>
    <row r="35" spans="1:109" ht="6.75" customHeight="1">
      <c r="A35" s="9"/>
      <c r="B35" s="6"/>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8"/>
      <c r="AE35" s="32"/>
      <c r="AH35" s="162" t="s">
        <v>1640</v>
      </c>
      <c r="AI35" s="163" t="s">
        <v>57</v>
      </c>
      <c r="AK35" s="103"/>
      <c r="AL35" s="153" t="str">
        <f t="shared" si="0"/>
        <v>Catemaco</v>
      </c>
      <c r="AM35" s="153" t="str">
        <f t="shared" si="1"/>
        <v>30032</v>
      </c>
      <c r="AO35" s="103"/>
      <c r="AP35" s="151">
        <v>33</v>
      </c>
      <c r="AQ35" s="160"/>
      <c r="AR35" s="160"/>
      <c r="AS35" s="160"/>
      <c r="AT35" s="160"/>
      <c r="AU35" s="157" t="s">
        <v>1641</v>
      </c>
      <c r="AV35" s="160"/>
      <c r="AW35" s="157" t="s">
        <v>1642</v>
      </c>
      <c r="AX35" s="157" t="s">
        <v>1643</v>
      </c>
      <c r="AY35" s="160"/>
      <c r="AZ35" s="157" t="s">
        <v>1644</v>
      </c>
      <c r="BA35" s="157" t="s">
        <v>1645</v>
      </c>
      <c r="BB35" s="157" t="s">
        <v>1646</v>
      </c>
      <c r="BC35" s="157" t="s">
        <v>1647</v>
      </c>
      <c r="BD35" s="157" t="s">
        <v>1648</v>
      </c>
      <c r="BE35" s="640" t="s">
        <v>1649</v>
      </c>
      <c r="BF35" s="157" t="s">
        <v>1650</v>
      </c>
      <c r="BG35" s="157" t="s">
        <v>1651</v>
      </c>
      <c r="BH35" s="160"/>
      <c r="BI35" s="157" t="s">
        <v>1652</v>
      </c>
      <c r="BJ35" s="157" t="s">
        <v>1653</v>
      </c>
      <c r="BK35" s="157" t="s">
        <v>1654</v>
      </c>
      <c r="BL35" s="160"/>
      <c r="BM35" s="160"/>
      <c r="BN35" s="157" t="s">
        <v>1655</v>
      </c>
      <c r="BO35" s="160"/>
      <c r="BP35" s="157" t="s">
        <v>1656</v>
      </c>
      <c r="BQ35" s="160"/>
      <c r="BR35" s="157" t="s">
        <v>1657</v>
      </c>
      <c r="BS35" s="157" t="s">
        <v>1658</v>
      </c>
      <c r="BT35" s="157" t="s">
        <v>1659</v>
      </c>
      <c r="BU35" s="157" t="s">
        <v>1660</v>
      </c>
      <c r="BV35" s="157" t="s">
        <v>1661</v>
      </c>
      <c r="BW35" s="103"/>
      <c r="BX35" s="103"/>
      <c r="BY35" s="103"/>
      <c r="BZ35" s="161"/>
      <c r="CA35" s="161"/>
      <c r="CB35" s="161"/>
      <c r="CC35" s="161"/>
      <c r="CD35" s="158" t="s">
        <v>1662</v>
      </c>
      <c r="CE35" s="161"/>
      <c r="CF35" s="158" t="s">
        <v>1663</v>
      </c>
      <c r="CG35" s="158" t="s">
        <v>1664</v>
      </c>
      <c r="CH35" s="161"/>
      <c r="CI35" s="158" t="s">
        <v>1665</v>
      </c>
      <c r="CJ35" s="641" t="s">
        <v>1666</v>
      </c>
      <c r="CK35" s="158" t="s">
        <v>1667</v>
      </c>
      <c r="CL35" s="158" t="s">
        <v>1668</v>
      </c>
      <c r="CM35" s="158" t="s">
        <v>1669</v>
      </c>
      <c r="CN35" s="604" t="s">
        <v>1670</v>
      </c>
      <c r="CO35" s="158" t="s">
        <v>1671</v>
      </c>
      <c r="CP35" s="158" t="s">
        <v>1672</v>
      </c>
      <c r="CQ35" s="161"/>
      <c r="CR35" s="158" t="s">
        <v>1673</v>
      </c>
      <c r="CS35" s="158" t="s">
        <v>1674</v>
      </c>
      <c r="CT35" s="158" t="s">
        <v>1675</v>
      </c>
      <c r="CU35" s="161"/>
      <c r="CV35" s="161"/>
      <c r="CW35" s="158" t="s">
        <v>1676</v>
      </c>
      <c r="CX35" s="161"/>
      <c r="CY35" s="158" t="s">
        <v>1677</v>
      </c>
      <c r="CZ35" s="161"/>
      <c r="DA35" s="158" t="s">
        <v>1678</v>
      </c>
      <c r="DB35" s="158" t="s">
        <v>1679</v>
      </c>
      <c r="DC35" s="158" t="s">
        <v>1680</v>
      </c>
      <c r="DD35" s="158" t="s">
        <v>1681</v>
      </c>
      <c r="DE35" s="158" t="s">
        <v>994</v>
      </c>
    </row>
    <row r="36" spans="1:109" ht="60" customHeight="1">
      <c r="A36" s="9"/>
      <c r="B36" s="85"/>
      <c r="C36" s="718" t="s">
        <v>1682</v>
      </c>
      <c r="D36" s="728"/>
      <c r="E36" s="728"/>
      <c r="F36" s="728"/>
      <c r="G36" s="728"/>
      <c r="H36" s="728"/>
      <c r="I36" s="728"/>
      <c r="J36" s="728"/>
      <c r="K36" s="728"/>
      <c r="L36" s="728"/>
      <c r="M36" s="728"/>
      <c r="N36" s="728"/>
      <c r="O36" s="728"/>
      <c r="P36" s="728"/>
      <c r="Q36" s="728"/>
      <c r="R36" s="728"/>
      <c r="S36" s="728"/>
      <c r="T36" s="728"/>
      <c r="U36" s="728"/>
      <c r="V36" s="728"/>
      <c r="W36" s="728"/>
      <c r="X36" s="728"/>
      <c r="Y36" s="728"/>
      <c r="Z36" s="728"/>
      <c r="AA36" s="728"/>
      <c r="AB36" s="728"/>
      <c r="AC36" s="728"/>
      <c r="AD36" s="92"/>
      <c r="AE36" s="32"/>
      <c r="AH36" s="103"/>
      <c r="AI36" s="103"/>
      <c r="AJ36" s="103"/>
      <c r="AK36" s="103"/>
      <c r="AL36" s="153" t="str">
        <f t="shared" si="0"/>
        <v>Cazones de Herrera</v>
      </c>
      <c r="AM36" s="153" t="str">
        <f t="shared" si="1"/>
        <v>30033</v>
      </c>
      <c r="AO36" s="103"/>
      <c r="AP36" s="151">
        <v>34</v>
      </c>
      <c r="AQ36" s="160"/>
      <c r="AR36" s="160"/>
      <c r="AS36" s="160"/>
      <c r="AT36" s="160"/>
      <c r="AU36" s="157" t="s">
        <v>1683</v>
      </c>
      <c r="AV36" s="160"/>
      <c r="AW36" s="157" t="s">
        <v>1684</v>
      </c>
      <c r="AX36" s="157" t="s">
        <v>1685</v>
      </c>
      <c r="AY36" s="160"/>
      <c r="AZ36" s="157" t="s">
        <v>1686</v>
      </c>
      <c r="BA36" s="157" t="s">
        <v>1687</v>
      </c>
      <c r="BB36" s="157" t="s">
        <v>1688</v>
      </c>
      <c r="BC36" s="157" t="s">
        <v>1689</v>
      </c>
      <c r="BD36" s="157" t="s">
        <v>1690</v>
      </c>
      <c r="BE36" s="640" t="s">
        <v>1691</v>
      </c>
      <c r="BF36" s="157" t="s">
        <v>1692</v>
      </c>
      <c r="BG36" s="157" t="s">
        <v>1693</v>
      </c>
      <c r="BH36" s="160"/>
      <c r="BI36" s="157" t="s">
        <v>1694</v>
      </c>
      <c r="BJ36" s="157" t="s">
        <v>1695</v>
      </c>
      <c r="BK36" s="157" t="s">
        <v>1696</v>
      </c>
      <c r="BL36" s="160"/>
      <c r="BM36" s="160"/>
      <c r="BN36" s="157" t="s">
        <v>1697</v>
      </c>
      <c r="BO36" s="160"/>
      <c r="BP36" s="157" t="s">
        <v>1698</v>
      </c>
      <c r="BQ36" s="160"/>
      <c r="BR36" s="157" t="s">
        <v>1699</v>
      </c>
      <c r="BS36" s="157" t="s">
        <v>1700</v>
      </c>
      <c r="BT36" s="157" t="s">
        <v>1701</v>
      </c>
      <c r="BU36" s="157" t="s">
        <v>1702</v>
      </c>
      <c r="BV36" s="157" t="s">
        <v>1703</v>
      </c>
      <c r="BW36" s="103"/>
      <c r="BX36" s="103"/>
      <c r="BY36" s="103"/>
      <c r="BZ36" s="161"/>
      <c r="CA36" s="161"/>
      <c r="CB36" s="161"/>
      <c r="CC36" s="161"/>
      <c r="CD36" s="158" t="s">
        <v>1704</v>
      </c>
      <c r="CE36" s="161"/>
      <c r="CF36" s="158" t="s">
        <v>1705</v>
      </c>
      <c r="CG36" s="158" t="s">
        <v>1706</v>
      </c>
      <c r="CH36" s="161"/>
      <c r="CI36" s="158" t="s">
        <v>1707</v>
      </c>
      <c r="CJ36" s="158" t="s">
        <v>1708</v>
      </c>
      <c r="CK36" s="158" t="s">
        <v>1709</v>
      </c>
      <c r="CL36" s="158" t="s">
        <v>1710</v>
      </c>
      <c r="CM36" s="158" t="s">
        <v>1711</v>
      </c>
      <c r="CN36" s="604" t="s">
        <v>1712</v>
      </c>
      <c r="CO36" s="158" t="s">
        <v>1713</v>
      </c>
      <c r="CP36" s="158" t="s">
        <v>1714</v>
      </c>
      <c r="CQ36" s="161"/>
      <c r="CR36" s="158" t="s">
        <v>1715</v>
      </c>
      <c r="CS36" s="158" t="s">
        <v>1716</v>
      </c>
      <c r="CT36" s="158" t="s">
        <v>1717</v>
      </c>
      <c r="CU36" s="161"/>
      <c r="CV36" s="161"/>
      <c r="CW36" s="158" t="s">
        <v>1718</v>
      </c>
      <c r="CX36" s="161"/>
      <c r="CY36" s="158" t="s">
        <v>1719</v>
      </c>
      <c r="CZ36" s="161"/>
      <c r="DA36" s="158" t="s">
        <v>1720</v>
      </c>
      <c r="DB36" s="158" t="s">
        <v>1514</v>
      </c>
      <c r="DC36" s="158" t="s">
        <v>1721</v>
      </c>
      <c r="DD36" s="158" t="s">
        <v>1722</v>
      </c>
      <c r="DE36" s="158" t="s">
        <v>1723</v>
      </c>
    </row>
    <row r="37" spans="1:109" ht="6.75" customHeight="1">
      <c r="A37" s="9"/>
      <c r="B37" s="85"/>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92"/>
      <c r="AE37" s="32"/>
      <c r="AH37" s="151"/>
      <c r="AI37" s="151"/>
      <c r="AJ37" s="151"/>
      <c r="AK37" s="151"/>
      <c r="AL37" s="153" t="str">
        <f t="shared" si="0"/>
        <v>Cerro Azul</v>
      </c>
      <c r="AM37" s="153" t="str">
        <f t="shared" si="1"/>
        <v>30034</v>
      </c>
      <c r="AO37" s="151"/>
      <c r="AP37" s="151">
        <v>35</v>
      </c>
      <c r="AQ37" s="157"/>
      <c r="AR37" s="157"/>
      <c r="AS37" s="157"/>
      <c r="AT37" s="157"/>
      <c r="AU37" s="157" t="s">
        <v>1724</v>
      </c>
      <c r="AV37" s="157"/>
      <c r="AW37" s="157" t="s">
        <v>1725</v>
      </c>
      <c r="AX37" s="157" t="s">
        <v>1726</v>
      </c>
      <c r="AY37" s="157"/>
      <c r="AZ37" s="157" t="s">
        <v>1727</v>
      </c>
      <c r="BA37" s="157" t="s">
        <v>1728</v>
      </c>
      <c r="BB37" s="157" t="s">
        <v>1729</v>
      </c>
      <c r="BC37" s="157" t="s">
        <v>1730</v>
      </c>
      <c r="BD37" s="157" t="s">
        <v>1731</v>
      </c>
      <c r="BE37" s="640" t="s">
        <v>1732</v>
      </c>
      <c r="BF37" s="157" t="s">
        <v>1733</v>
      </c>
      <c r="BG37" s="157" t="s">
        <v>1734</v>
      </c>
      <c r="BH37" s="157"/>
      <c r="BI37" s="157" t="s">
        <v>1735</v>
      </c>
      <c r="BJ37" s="157" t="s">
        <v>1736</v>
      </c>
      <c r="BK37" s="157" t="s">
        <v>1737</v>
      </c>
      <c r="BL37" s="157"/>
      <c r="BM37" s="157"/>
      <c r="BN37" s="157" t="s">
        <v>1738</v>
      </c>
      <c r="BO37" s="157"/>
      <c r="BP37" s="157" t="s">
        <v>1739</v>
      </c>
      <c r="BQ37" s="157"/>
      <c r="BR37" s="157" t="s">
        <v>1740</v>
      </c>
      <c r="BS37" s="157" t="s">
        <v>1741</v>
      </c>
      <c r="BT37" s="157" t="s">
        <v>1742</v>
      </c>
      <c r="BU37" s="157" t="s">
        <v>1743</v>
      </c>
      <c r="BV37" s="157" t="s">
        <v>1744</v>
      </c>
      <c r="BW37" s="151"/>
      <c r="BX37" s="151"/>
      <c r="BY37" s="151"/>
      <c r="BZ37" s="158"/>
      <c r="CA37" s="158"/>
      <c r="CB37" s="158"/>
      <c r="CC37" s="158"/>
      <c r="CD37" s="158" t="s">
        <v>1745</v>
      </c>
      <c r="CE37" s="158"/>
      <c r="CF37" s="158" t="s">
        <v>1746</v>
      </c>
      <c r="CG37" s="158" t="s">
        <v>1747</v>
      </c>
      <c r="CH37" s="158"/>
      <c r="CI37" s="158" t="s">
        <v>1748</v>
      </c>
      <c r="CJ37" s="158" t="s">
        <v>1633</v>
      </c>
      <c r="CK37" s="158" t="s">
        <v>1749</v>
      </c>
      <c r="CL37" s="158" t="s">
        <v>1750</v>
      </c>
      <c r="CM37" s="158" t="s">
        <v>1751</v>
      </c>
      <c r="CN37" s="604" t="s">
        <v>1752</v>
      </c>
      <c r="CO37" s="158" t="s">
        <v>650</v>
      </c>
      <c r="CP37" s="158" t="s">
        <v>1753</v>
      </c>
      <c r="CQ37" s="158"/>
      <c r="CR37" s="158" t="s">
        <v>1754</v>
      </c>
      <c r="CS37" s="158" t="s">
        <v>1755</v>
      </c>
      <c r="CT37" s="158" t="s">
        <v>1756</v>
      </c>
      <c r="CU37" s="158"/>
      <c r="CV37" s="158"/>
      <c r="CW37" s="158" t="s">
        <v>1757</v>
      </c>
      <c r="CX37" s="158"/>
      <c r="CY37" s="158" t="s">
        <v>1758</v>
      </c>
      <c r="CZ37" s="158"/>
      <c r="DA37" s="158" t="s">
        <v>1759</v>
      </c>
      <c r="DB37" s="158" t="s">
        <v>1760</v>
      </c>
      <c r="DC37" s="158" t="s">
        <v>1761</v>
      </c>
      <c r="DD37" s="158" t="s">
        <v>1762</v>
      </c>
      <c r="DE37" s="158" t="s">
        <v>1763</v>
      </c>
    </row>
    <row r="38" spans="1:109" ht="48" customHeight="1">
      <c r="A38" s="9"/>
      <c r="B38" s="85"/>
      <c r="C38" s="719" t="s">
        <v>1764</v>
      </c>
      <c r="D38" s="719"/>
      <c r="E38" s="719"/>
      <c r="F38" s="719"/>
      <c r="G38" s="719"/>
      <c r="H38" s="719"/>
      <c r="I38" s="719"/>
      <c r="J38" s="719"/>
      <c r="K38" s="719"/>
      <c r="L38" s="719"/>
      <c r="M38" s="719"/>
      <c r="N38" s="719"/>
      <c r="O38" s="719"/>
      <c r="P38" s="719"/>
      <c r="Q38" s="719"/>
      <c r="R38" s="719"/>
      <c r="S38" s="719"/>
      <c r="T38" s="719"/>
      <c r="U38" s="719"/>
      <c r="V38" s="719"/>
      <c r="W38" s="719"/>
      <c r="X38" s="719"/>
      <c r="Y38" s="719"/>
      <c r="Z38" s="719"/>
      <c r="AA38" s="719"/>
      <c r="AB38" s="719"/>
      <c r="AC38" s="719"/>
      <c r="AD38" s="92"/>
      <c r="AE38" s="32"/>
      <c r="AH38" s="103"/>
      <c r="AI38" s="103"/>
      <c r="AJ38" s="103"/>
      <c r="AK38" s="103"/>
      <c r="AL38" s="153" t="str">
        <f t="shared" si="0"/>
        <v>Citlaltépetl</v>
      </c>
      <c r="AM38" s="153" t="str">
        <f t="shared" si="1"/>
        <v>30035</v>
      </c>
      <c r="AO38" s="103"/>
      <c r="AP38" s="151">
        <v>36</v>
      </c>
      <c r="AQ38" s="160"/>
      <c r="AR38" s="160"/>
      <c r="AS38" s="160"/>
      <c r="AT38" s="160"/>
      <c r="AU38" s="157" t="s">
        <v>1765</v>
      </c>
      <c r="AV38" s="160"/>
      <c r="AW38" s="157" t="s">
        <v>1766</v>
      </c>
      <c r="AX38" s="157" t="s">
        <v>1767</v>
      </c>
      <c r="AY38" s="160"/>
      <c r="AZ38" s="157" t="s">
        <v>1768</v>
      </c>
      <c r="BA38" s="157" t="s">
        <v>1769</v>
      </c>
      <c r="BB38" s="157" t="s">
        <v>1770</v>
      </c>
      <c r="BC38" s="157" t="s">
        <v>1771</v>
      </c>
      <c r="BD38" s="157" t="s">
        <v>1772</v>
      </c>
      <c r="BE38" s="640" t="s">
        <v>1773</v>
      </c>
      <c r="BF38" s="157" t="s">
        <v>1774</v>
      </c>
      <c r="BG38" s="157" t="s">
        <v>1775</v>
      </c>
      <c r="BH38" s="160"/>
      <c r="BI38" s="157" t="s">
        <v>1776</v>
      </c>
      <c r="BJ38" s="157" t="s">
        <v>1777</v>
      </c>
      <c r="BK38" s="157" t="s">
        <v>1778</v>
      </c>
      <c r="BL38" s="160"/>
      <c r="BM38" s="160"/>
      <c r="BN38" s="157" t="s">
        <v>1779</v>
      </c>
      <c r="BO38" s="160"/>
      <c r="BP38" s="157" t="s">
        <v>1780</v>
      </c>
      <c r="BQ38" s="160"/>
      <c r="BR38" s="157" t="s">
        <v>1781</v>
      </c>
      <c r="BS38" s="157" t="s">
        <v>1782</v>
      </c>
      <c r="BT38" s="157" t="s">
        <v>1783</v>
      </c>
      <c r="BU38" s="157" t="s">
        <v>1784</v>
      </c>
      <c r="BV38" s="157" t="s">
        <v>1785</v>
      </c>
      <c r="BW38" s="103"/>
      <c r="BX38" s="103"/>
      <c r="BY38" s="103"/>
      <c r="BZ38" s="161"/>
      <c r="CA38" s="161"/>
      <c r="CB38" s="161"/>
      <c r="CC38" s="161"/>
      <c r="CD38" s="158" t="s">
        <v>1786</v>
      </c>
      <c r="CE38" s="161"/>
      <c r="CF38" s="158" t="s">
        <v>1787</v>
      </c>
      <c r="CG38" s="158" t="s">
        <v>1788</v>
      </c>
      <c r="CH38" s="161"/>
      <c r="CI38" s="158" t="s">
        <v>1789</v>
      </c>
      <c r="CJ38" s="158" t="s">
        <v>1790</v>
      </c>
      <c r="CK38" s="158" t="s">
        <v>1791</v>
      </c>
      <c r="CL38" s="158" t="s">
        <v>1792</v>
      </c>
      <c r="CM38" s="158" t="s">
        <v>1793</v>
      </c>
      <c r="CN38" s="604" t="s">
        <v>1794</v>
      </c>
      <c r="CO38" s="158" t="s">
        <v>1795</v>
      </c>
      <c r="CP38" s="158" t="s">
        <v>1796</v>
      </c>
      <c r="CQ38" s="161"/>
      <c r="CR38" s="158" t="s">
        <v>1473</v>
      </c>
      <c r="CS38" s="158" t="s">
        <v>1797</v>
      </c>
      <c r="CT38" s="158" t="s">
        <v>880</v>
      </c>
      <c r="CU38" s="161"/>
      <c r="CV38" s="161"/>
      <c r="CW38" s="158" t="s">
        <v>1798</v>
      </c>
      <c r="CX38" s="161"/>
      <c r="CY38" s="158" t="s">
        <v>1799</v>
      </c>
      <c r="CZ38" s="161"/>
      <c r="DA38" s="158" t="s">
        <v>1800</v>
      </c>
      <c r="DB38" s="158" t="s">
        <v>1801</v>
      </c>
      <c r="DC38" s="158" t="s">
        <v>1802</v>
      </c>
      <c r="DD38" s="158" t="s">
        <v>1803</v>
      </c>
      <c r="DE38" s="158" t="s">
        <v>1804</v>
      </c>
    </row>
    <row r="39" spans="1:109" ht="6.75" customHeight="1">
      <c r="A39" s="9"/>
      <c r="B39" s="85"/>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92"/>
      <c r="AE39" s="32"/>
      <c r="AH39" s="103"/>
      <c r="AI39" s="103"/>
      <c r="AJ39" s="103"/>
      <c r="AK39" s="103"/>
      <c r="AL39" s="153" t="str">
        <f t="shared" si="0"/>
        <v>Coacoatzintla</v>
      </c>
      <c r="AM39" s="153" t="str">
        <f t="shared" si="1"/>
        <v>30036</v>
      </c>
      <c r="AO39" s="103"/>
      <c r="AP39" s="151">
        <v>37</v>
      </c>
      <c r="AQ39" s="160"/>
      <c r="AR39" s="160"/>
      <c r="AS39" s="160"/>
      <c r="AT39" s="160"/>
      <c r="AU39" s="157" t="s">
        <v>1805</v>
      </c>
      <c r="AV39" s="160"/>
      <c r="AW39" s="157" t="s">
        <v>1806</v>
      </c>
      <c r="AX39" s="157" t="s">
        <v>1807</v>
      </c>
      <c r="AY39" s="160"/>
      <c r="AZ39" s="157" t="s">
        <v>1808</v>
      </c>
      <c r="BA39" s="157" t="s">
        <v>1809</v>
      </c>
      <c r="BB39" s="157" t="s">
        <v>1810</v>
      </c>
      <c r="BC39" s="157" t="s">
        <v>1811</v>
      </c>
      <c r="BD39" s="157" t="s">
        <v>1812</v>
      </c>
      <c r="BE39" s="640" t="s">
        <v>1813</v>
      </c>
      <c r="BF39" s="157" t="s">
        <v>1814</v>
      </c>
      <c r="BG39" s="157" t="s">
        <v>1815</v>
      </c>
      <c r="BH39" s="160"/>
      <c r="BI39" s="157" t="s">
        <v>1816</v>
      </c>
      <c r="BJ39" s="157" t="s">
        <v>1817</v>
      </c>
      <c r="BK39" s="157" t="s">
        <v>1818</v>
      </c>
      <c r="BL39" s="160"/>
      <c r="BM39" s="160"/>
      <c r="BN39" s="157" t="s">
        <v>1819</v>
      </c>
      <c r="BO39" s="160"/>
      <c r="BP39" s="157" t="s">
        <v>1820</v>
      </c>
      <c r="BQ39" s="160"/>
      <c r="BR39" s="157" t="s">
        <v>1821</v>
      </c>
      <c r="BS39" s="157" t="s">
        <v>1822</v>
      </c>
      <c r="BT39" s="157" t="s">
        <v>1823</v>
      </c>
      <c r="BU39" s="157" t="s">
        <v>1824</v>
      </c>
      <c r="BV39" s="157" t="s">
        <v>1825</v>
      </c>
      <c r="BW39" s="103"/>
      <c r="BX39" s="103"/>
      <c r="BY39" s="103"/>
      <c r="BZ39" s="161"/>
      <c r="CA39" s="161"/>
      <c r="CB39" s="161"/>
      <c r="CC39" s="161"/>
      <c r="CD39" s="158" t="s">
        <v>1826</v>
      </c>
      <c r="CE39" s="161"/>
      <c r="CF39" s="158" t="s">
        <v>1827</v>
      </c>
      <c r="CG39" s="158" t="s">
        <v>865</v>
      </c>
      <c r="CH39" s="161"/>
      <c r="CI39" s="158" t="s">
        <v>1828</v>
      </c>
      <c r="CJ39" s="158" t="s">
        <v>1829</v>
      </c>
      <c r="CK39" s="158" t="s">
        <v>1830</v>
      </c>
      <c r="CL39" s="158" t="s">
        <v>1831</v>
      </c>
      <c r="CM39" s="158" t="s">
        <v>1832</v>
      </c>
      <c r="CN39" s="604" t="s">
        <v>1833</v>
      </c>
      <c r="CO39" s="158" t="s">
        <v>1834</v>
      </c>
      <c r="CP39" s="158" t="s">
        <v>1835</v>
      </c>
      <c r="CQ39" s="161"/>
      <c r="CR39" s="158" t="s">
        <v>1836</v>
      </c>
      <c r="CS39" s="158" t="s">
        <v>1837</v>
      </c>
      <c r="CT39" s="158" t="s">
        <v>1838</v>
      </c>
      <c r="CU39" s="161"/>
      <c r="CV39" s="161"/>
      <c r="CW39" s="158" t="s">
        <v>1839</v>
      </c>
      <c r="CX39" s="161"/>
      <c r="CY39" s="158" t="s">
        <v>1840</v>
      </c>
      <c r="CZ39" s="161"/>
      <c r="DA39" s="158" t="s">
        <v>1841</v>
      </c>
      <c r="DB39" s="158" t="s">
        <v>1842</v>
      </c>
      <c r="DC39" s="158" t="s">
        <v>1843</v>
      </c>
      <c r="DD39" s="158" t="s">
        <v>1844</v>
      </c>
      <c r="DE39" s="158" t="s">
        <v>1845</v>
      </c>
    </row>
    <row r="40" spans="1:109" ht="48" customHeight="1">
      <c r="A40" s="9"/>
      <c r="B40" s="85"/>
      <c r="C40" s="718" t="s">
        <v>1846</v>
      </c>
      <c r="D40" s="718"/>
      <c r="E40" s="718"/>
      <c r="F40" s="718"/>
      <c r="G40" s="718"/>
      <c r="H40" s="718"/>
      <c r="I40" s="718"/>
      <c r="J40" s="718"/>
      <c r="K40" s="718"/>
      <c r="L40" s="718"/>
      <c r="M40" s="718"/>
      <c r="N40" s="718"/>
      <c r="O40" s="718"/>
      <c r="P40" s="718"/>
      <c r="Q40" s="718"/>
      <c r="R40" s="718"/>
      <c r="S40" s="718"/>
      <c r="T40" s="718"/>
      <c r="U40" s="718"/>
      <c r="V40" s="718"/>
      <c r="W40" s="718"/>
      <c r="X40" s="718"/>
      <c r="Y40" s="718"/>
      <c r="Z40" s="718"/>
      <c r="AA40" s="718"/>
      <c r="AB40" s="718"/>
      <c r="AC40" s="718"/>
      <c r="AD40" s="92"/>
      <c r="AE40" s="32"/>
      <c r="AH40" s="103"/>
      <c r="AI40" s="103"/>
      <c r="AJ40" s="103"/>
      <c r="AK40" s="103"/>
      <c r="AL40" s="153" t="str">
        <f t="shared" si="0"/>
        <v>Coahuitlán</v>
      </c>
      <c r="AM40" s="153" t="str">
        <f t="shared" si="1"/>
        <v>30037</v>
      </c>
      <c r="AO40" s="103"/>
      <c r="AP40" s="151">
        <v>38</v>
      </c>
      <c r="AQ40" s="160"/>
      <c r="AR40" s="160"/>
      <c r="AS40" s="160"/>
      <c r="AT40" s="160"/>
      <c r="AU40" s="157" t="s">
        <v>1847</v>
      </c>
      <c r="AV40" s="160"/>
      <c r="AW40" s="157" t="s">
        <v>1848</v>
      </c>
      <c r="AX40" s="157" t="s">
        <v>1849</v>
      </c>
      <c r="AY40" s="160"/>
      <c r="AZ40" s="157" t="s">
        <v>1850</v>
      </c>
      <c r="BA40" s="157" t="s">
        <v>1851</v>
      </c>
      <c r="BB40" s="157" t="s">
        <v>1852</v>
      </c>
      <c r="BC40" s="157" t="s">
        <v>1853</v>
      </c>
      <c r="BD40" s="157" t="s">
        <v>1854</v>
      </c>
      <c r="BE40" s="640" t="s">
        <v>1855</v>
      </c>
      <c r="BF40" s="157" t="s">
        <v>1856</v>
      </c>
      <c r="BG40" s="157"/>
      <c r="BH40" s="160"/>
      <c r="BI40" s="157" t="s">
        <v>1857</v>
      </c>
      <c r="BJ40" s="157" t="s">
        <v>1858</v>
      </c>
      <c r="BK40" s="157" t="s">
        <v>1859</v>
      </c>
      <c r="BL40" s="160"/>
      <c r="BM40" s="160"/>
      <c r="BN40" s="157" t="s">
        <v>1860</v>
      </c>
      <c r="BO40" s="160"/>
      <c r="BP40" s="157" t="s">
        <v>1861</v>
      </c>
      <c r="BQ40" s="160"/>
      <c r="BR40" s="157" t="s">
        <v>1862</v>
      </c>
      <c r="BS40" s="157" t="s">
        <v>1863</v>
      </c>
      <c r="BT40" s="157" t="s">
        <v>1864</v>
      </c>
      <c r="BU40" s="157" t="s">
        <v>1865</v>
      </c>
      <c r="BV40" s="157" t="s">
        <v>1866</v>
      </c>
      <c r="BW40" s="103"/>
      <c r="BX40" s="103"/>
      <c r="BY40" s="103"/>
      <c r="BZ40" s="161"/>
      <c r="CA40" s="161"/>
      <c r="CB40" s="161"/>
      <c r="CC40" s="161"/>
      <c r="CD40" s="158" t="s">
        <v>1867</v>
      </c>
      <c r="CE40" s="161"/>
      <c r="CF40" s="158" t="s">
        <v>1868</v>
      </c>
      <c r="CG40" s="158" t="s">
        <v>916</v>
      </c>
      <c r="CH40" s="161"/>
      <c r="CI40" s="158" t="s">
        <v>1869</v>
      </c>
      <c r="CJ40" s="158" t="s">
        <v>1870</v>
      </c>
      <c r="CK40" s="158" t="s">
        <v>1871</v>
      </c>
      <c r="CL40" s="158" t="s">
        <v>1872</v>
      </c>
      <c r="CM40" s="158" t="s">
        <v>1873</v>
      </c>
      <c r="CN40" s="604" t="s">
        <v>1874</v>
      </c>
      <c r="CO40" s="158" t="s">
        <v>1875</v>
      </c>
      <c r="CP40" s="158"/>
      <c r="CQ40" s="161"/>
      <c r="CR40" s="158" t="s">
        <v>1876</v>
      </c>
      <c r="CS40" s="158" t="s">
        <v>1877</v>
      </c>
      <c r="CT40" s="158" t="s">
        <v>1294</v>
      </c>
      <c r="CU40" s="161"/>
      <c r="CV40" s="161"/>
      <c r="CW40" s="158" t="s">
        <v>1878</v>
      </c>
      <c r="CX40" s="161"/>
      <c r="CY40" s="158" t="s">
        <v>1879</v>
      </c>
      <c r="CZ40" s="161"/>
      <c r="DA40" s="158" t="s">
        <v>1880</v>
      </c>
      <c r="DB40" s="158" t="s">
        <v>1881</v>
      </c>
      <c r="DC40" s="158" t="s">
        <v>1882</v>
      </c>
      <c r="DD40" s="158" t="s">
        <v>1883</v>
      </c>
      <c r="DE40" s="158" t="s">
        <v>1884</v>
      </c>
    </row>
    <row r="41" spans="1:109" ht="6.75" customHeight="1">
      <c r="A41" s="9"/>
      <c r="B41" s="85"/>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92"/>
      <c r="AE41" s="32"/>
      <c r="AH41" s="103"/>
      <c r="AI41" s="103"/>
      <c r="AJ41" s="103"/>
      <c r="AK41" s="103"/>
      <c r="AL41" s="153" t="str">
        <f t="shared" si="0"/>
        <v>Coatepec</v>
      </c>
      <c r="AM41" s="153" t="str">
        <f t="shared" si="1"/>
        <v>30038</v>
      </c>
      <c r="AO41" s="103"/>
      <c r="AP41" s="151">
        <v>39</v>
      </c>
      <c r="AQ41" s="160"/>
      <c r="AR41" s="160"/>
      <c r="AS41" s="160"/>
      <c r="AT41" s="160"/>
      <c r="AU41" s="157" t="s">
        <v>1885</v>
      </c>
      <c r="AV41" s="160"/>
      <c r="AW41" s="157" t="s">
        <v>1886</v>
      </c>
      <c r="AX41" s="157" t="s">
        <v>1887</v>
      </c>
      <c r="AY41" s="160"/>
      <c r="AZ41" s="157" t="s">
        <v>1888</v>
      </c>
      <c r="BA41" s="157" t="s">
        <v>1889</v>
      </c>
      <c r="BB41" s="157" t="s">
        <v>1890</v>
      </c>
      <c r="BC41" s="157" t="s">
        <v>1891</v>
      </c>
      <c r="BD41" s="157" t="s">
        <v>1892</v>
      </c>
      <c r="BE41" s="640" t="s">
        <v>1893</v>
      </c>
      <c r="BF41" s="157" t="s">
        <v>1894</v>
      </c>
      <c r="BG41" s="160"/>
      <c r="BH41" s="160"/>
      <c r="BI41" s="157" t="s">
        <v>1895</v>
      </c>
      <c r="BJ41" s="157" t="s">
        <v>1896</v>
      </c>
      <c r="BK41" s="157" t="s">
        <v>1897</v>
      </c>
      <c r="BL41" s="160"/>
      <c r="BM41" s="160"/>
      <c r="BN41" s="157" t="s">
        <v>1898</v>
      </c>
      <c r="BO41" s="160"/>
      <c r="BP41" s="157" t="s">
        <v>1899</v>
      </c>
      <c r="BQ41" s="160"/>
      <c r="BR41" s="157" t="s">
        <v>1900</v>
      </c>
      <c r="BS41" s="157" t="s">
        <v>1901</v>
      </c>
      <c r="BT41" s="157" t="s">
        <v>1902</v>
      </c>
      <c r="BU41" s="157" t="s">
        <v>1903</v>
      </c>
      <c r="BV41" s="157" t="s">
        <v>1904</v>
      </c>
      <c r="BW41" s="103"/>
      <c r="BX41" s="103"/>
      <c r="BY41" s="103"/>
      <c r="BZ41" s="161"/>
      <c r="CA41" s="161"/>
      <c r="CB41" s="161"/>
      <c r="CC41" s="161"/>
      <c r="CD41" s="158" t="s">
        <v>1905</v>
      </c>
      <c r="CE41" s="161"/>
      <c r="CF41" s="158" t="s">
        <v>1906</v>
      </c>
      <c r="CG41" s="158" t="s">
        <v>1907</v>
      </c>
      <c r="CH41" s="161"/>
      <c r="CI41" s="158" t="s">
        <v>1908</v>
      </c>
      <c r="CJ41" s="158" t="s">
        <v>1909</v>
      </c>
      <c r="CK41" s="158" t="s">
        <v>1910</v>
      </c>
      <c r="CL41" s="158" t="s">
        <v>1911</v>
      </c>
      <c r="CM41" s="158" t="s">
        <v>1912</v>
      </c>
      <c r="CN41" s="604" t="s">
        <v>1913</v>
      </c>
      <c r="CO41" s="158" t="s">
        <v>1914</v>
      </c>
      <c r="CP41" s="161"/>
      <c r="CQ41" s="161"/>
      <c r="CR41" s="158" t="s">
        <v>1915</v>
      </c>
      <c r="CS41" s="158" t="s">
        <v>1916</v>
      </c>
      <c r="CT41" s="158" t="s">
        <v>1917</v>
      </c>
      <c r="CU41" s="161"/>
      <c r="CV41" s="161"/>
      <c r="CW41" s="158" t="s">
        <v>1918</v>
      </c>
      <c r="CX41" s="161"/>
      <c r="CY41" s="158" t="s">
        <v>1260</v>
      </c>
      <c r="CZ41" s="161"/>
      <c r="DA41" s="158" t="s">
        <v>1919</v>
      </c>
      <c r="DB41" s="158" t="s">
        <v>1920</v>
      </c>
      <c r="DC41" s="158" t="s">
        <v>1590</v>
      </c>
      <c r="DD41" s="158" t="s">
        <v>1921</v>
      </c>
      <c r="DE41" s="158" t="s">
        <v>1922</v>
      </c>
    </row>
    <row r="42" spans="1:109" ht="84" customHeight="1">
      <c r="A42" s="9"/>
      <c r="B42" s="85"/>
      <c r="C42" s="729" t="s">
        <v>1923</v>
      </c>
      <c r="D42" s="729"/>
      <c r="E42" s="729"/>
      <c r="F42" s="729"/>
      <c r="G42" s="729"/>
      <c r="H42" s="729"/>
      <c r="I42" s="729"/>
      <c r="J42" s="729"/>
      <c r="K42" s="729"/>
      <c r="L42" s="729"/>
      <c r="M42" s="729"/>
      <c r="N42" s="729"/>
      <c r="O42" s="729"/>
      <c r="P42" s="729"/>
      <c r="Q42" s="729"/>
      <c r="R42" s="729"/>
      <c r="S42" s="729"/>
      <c r="T42" s="729"/>
      <c r="U42" s="729"/>
      <c r="V42" s="729"/>
      <c r="W42" s="729"/>
      <c r="X42" s="729"/>
      <c r="Y42" s="729"/>
      <c r="Z42" s="729"/>
      <c r="AA42" s="729"/>
      <c r="AB42" s="729"/>
      <c r="AC42" s="729"/>
      <c r="AD42" s="92"/>
      <c r="AE42" s="32"/>
      <c r="AH42" s="103"/>
      <c r="AI42" s="103"/>
      <c r="AJ42" s="103"/>
      <c r="AK42" s="103"/>
      <c r="AL42" s="153" t="str">
        <f t="shared" si="0"/>
        <v>Coatzacoalcos</v>
      </c>
      <c r="AM42" s="153" t="str">
        <f t="shared" si="1"/>
        <v>30039</v>
      </c>
      <c r="AO42" s="103"/>
      <c r="AP42" s="151">
        <v>40</v>
      </c>
      <c r="AQ42" s="160"/>
      <c r="AR42" s="160"/>
      <c r="AS42" s="160"/>
      <c r="AT42" s="160"/>
      <c r="AU42" s="164"/>
      <c r="AV42" s="160"/>
      <c r="AW42" s="157" t="s">
        <v>1924</v>
      </c>
      <c r="AX42" s="157" t="s">
        <v>1925</v>
      </c>
      <c r="AY42" s="160"/>
      <c r="AZ42" s="157" t="s">
        <v>1926</v>
      </c>
      <c r="BA42" s="157" t="s">
        <v>1927</v>
      </c>
      <c r="BB42" s="157" t="s">
        <v>1928</v>
      </c>
      <c r="BC42" s="157" t="s">
        <v>1929</v>
      </c>
      <c r="BD42" s="157" t="s">
        <v>1930</v>
      </c>
      <c r="BE42" s="640" t="s">
        <v>1931</v>
      </c>
      <c r="BF42" s="157" t="s">
        <v>1932</v>
      </c>
      <c r="BG42" s="160"/>
      <c r="BH42" s="160"/>
      <c r="BI42" s="157" t="s">
        <v>1933</v>
      </c>
      <c r="BJ42" s="157" t="s">
        <v>1934</v>
      </c>
      <c r="BK42" s="157" t="s">
        <v>1935</v>
      </c>
      <c r="BL42" s="160"/>
      <c r="BM42" s="160"/>
      <c r="BN42" s="157" t="s">
        <v>1936</v>
      </c>
      <c r="BO42" s="160"/>
      <c r="BP42" s="157" t="s">
        <v>1937</v>
      </c>
      <c r="BQ42" s="160"/>
      <c r="BR42" s="157" t="s">
        <v>1938</v>
      </c>
      <c r="BS42" s="157" t="s">
        <v>1939</v>
      </c>
      <c r="BT42" s="157" t="s">
        <v>1940</v>
      </c>
      <c r="BU42" s="157" t="s">
        <v>1941</v>
      </c>
      <c r="BV42" s="157" t="s">
        <v>1942</v>
      </c>
      <c r="BW42" s="103"/>
      <c r="BX42" s="103"/>
      <c r="BY42" s="103"/>
      <c r="BZ42" s="161"/>
      <c r="CA42" s="161"/>
      <c r="CB42" s="161"/>
      <c r="CC42" s="161"/>
      <c r="CD42" s="158"/>
      <c r="CE42" s="161"/>
      <c r="CF42" s="158" t="s">
        <v>1943</v>
      </c>
      <c r="CG42" s="158" t="s">
        <v>1944</v>
      </c>
      <c r="CH42" s="161"/>
      <c r="CI42" s="158" t="s">
        <v>1945</v>
      </c>
      <c r="CJ42" s="158" t="s">
        <v>1946</v>
      </c>
      <c r="CK42" s="158" t="s">
        <v>1947</v>
      </c>
      <c r="CL42" s="158" t="s">
        <v>1948</v>
      </c>
      <c r="CM42" s="158" t="s">
        <v>1949</v>
      </c>
      <c r="CN42" s="604" t="s">
        <v>1950</v>
      </c>
      <c r="CO42" s="158" t="s">
        <v>1951</v>
      </c>
      <c r="CP42" s="161"/>
      <c r="CQ42" s="161"/>
      <c r="CR42" s="158" t="s">
        <v>1952</v>
      </c>
      <c r="CS42" s="158" t="s">
        <v>1953</v>
      </c>
      <c r="CT42" s="158" t="s">
        <v>1954</v>
      </c>
      <c r="CU42" s="161"/>
      <c r="CV42" s="161"/>
      <c r="CW42" s="158" t="s">
        <v>1955</v>
      </c>
      <c r="CX42" s="161"/>
      <c r="CY42" s="158" t="s">
        <v>1956</v>
      </c>
      <c r="CZ42" s="161"/>
      <c r="DA42" s="158" t="s">
        <v>1957</v>
      </c>
      <c r="DB42" s="158" t="s">
        <v>1958</v>
      </c>
      <c r="DC42" s="158" t="s">
        <v>1959</v>
      </c>
      <c r="DD42" s="158" t="s">
        <v>1960</v>
      </c>
      <c r="DE42" s="158" t="s">
        <v>1961</v>
      </c>
    </row>
    <row r="43" spans="1:109" ht="6.75" customHeight="1">
      <c r="A43" s="9"/>
      <c r="B43" s="6"/>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8"/>
      <c r="AE43" s="32"/>
      <c r="AH43" s="103"/>
      <c r="AI43" s="103"/>
      <c r="AJ43" s="103"/>
      <c r="AK43" s="103"/>
      <c r="AL43" s="153" t="str">
        <f t="shared" si="0"/>
        <v>Coatzintla</v>
      </c>
      <c r="AM43" s="153" t="str">
        <f t="shared" si="1"/>
        <v>30040</v>
      </c>
      <c r="AO43" s="103"/>
      <c r="AP43" s="151">
        <v>41</v>
      </c>
      <c r="AQ43" s="160"/>
      <c r="AR43" s="160"/>
      <c r="AS43" s="160"/>
      <c r="AT43" s="160"/>
      <c r="AU43" s="160"/>
      <c r="AV43" s="160"/>
      <c r="AW43" s="157" t="s">
        <v>1962</v>
      </c>
      <c r="AX43" s="157" t="s">
        <v>1963</v>
      </c>
      <c r="AY43" s="160"/>
      <c r="AZ43" s="160"/>
      <c r="BA43" s="157" t="s">
        <v>1964</v>
      </c>
      <c r="BB43" s="157" t="s">
        <v>1965</v>
      </c>
      <c r="BC43" s="157" t="s">
        <v>1966</v>
      </c>
      <c r="BD43" s="157" t="s">
        <v>1967</v>
      </c>
      <c r="BE43" s="640" t="s">
        <v>1968</v>
      </c>
      <c r="BF43" s="157" t="s">
        <v>1969</v>
      </c>
      <c r="BG43" s="160"/>
      <c r="BH43" s="160"/>
      <c r="BI43" s="157" t="s">
        <v>1970</v>
      </c>
      <c r="BJ43" s="157" t="s">
        <v>1971</v>
      </c>
      <c r="BK43" s="157" t="s">
        <v>1972</v>
      </c>
      <c r="BL43" s="160"/>
      <c r="BM43" s="160"/>
      <c r="BN43" s="157" t="s">
        <v>1973</v>
      </c>
      <c r="BO43" s="160"/>
      <c r="BP43" s="157" t="s">
        <v>1974</v>
      </c>
      <c r="BQ43" s="160"/>
      <c r="BR43" s="157" t="s">
        <v>1975</v>
      </c>
      <c r="BS43" s="157" t="s">
        <v>1976</v>
      </c>
      <c r="BT43" s="157" t="s">
        <v>1977</v>
      </c>
      <c r="BU43" s="157" t="s">
        <v>1978</v>
      </c>
      <c r="BV43" s="157" t="s">
        <v>1979</v>
      </c>
      <c r="BW43" s="103"/>
      <c r="BX43" s="103"/>
      <c r="BY43" s="103"/>
      <c r="BZ43" s="161"/>
      <c r="CA43" s="161"/>
      <c r="CB43" s="161"/>
      <c r="CC43" s="161"/>
      <c r="CD43" s="161"/>
      <c r="CE43" s="161"/>
      <c r="CF43" s="158" t="s">
        <v>1980</v>
      </c>
      <c r="CG43" s="158" t="s">
        <v>1981</v>
      </c>
      <c r="CH43" s="161"/>
      <c r="CI43" s="158"/>
      <c r="CJ43" s="158" t="s">
        <v>1982</v>
      </c>
      <c r="CK43" s="158" t="s">
        <v>1983</v>
      </c>
      <c r="CL43" s="158" t="s">
        <v>1984</v>
      </c>
      <c r="CM43" s="158" t="s">
        <v>1985</v>
      </c>
      <c r="CN43" s="604" t="s">
        <v>1986</v>
      </c>
      <c r="CO43" s="158" t="s">
        <v>1987</v>
      </c>
      <c r="CP43" s="161"/>
      <c r="CQ43" s="161"/>
      <c r="CR43" s="158" t="s">
        <v>1988</v>
      </c>
      <c r="CS43" s="158" t="s">
        <v>1989</v>
      </c>
      <c r="CT43" s="158" t="s">
        <v>1990</v>
      </c>
      <c r="CU43" s="161"/>
      <c r="CV43" s="161"/>
      <c r="CW43" s="158" t="s">
        <v>1991</v>
      </c>
      <c r="CX43" s="161"/>
      <c r="CY43" s="158" t="s">
        <v>1992</v>
      </c>
      <c r="CZ43" s="161"/>
      <c r="DA43" s="158" t="s">
        <v>1993</v>
      </c>
      <c r="DB43" s="158" t="s">
        <v>1994</v>
      </c>
      <c r="DC43" s="158" t="s">
        <v>1995</v>
      </c>
      <c r="DD43" s="158" t="s">
        <v>1996</v>
      </c>
      <c r="DE43" s="158" t="s">
        <v>1997</v>
      </c>
    </row>
    <row r="44" spans="1:109" ht="36" customHeight="1">
      <c r="A44" s="9"/>
      <c r="B44" s="85"/>
      <c r="C44" s="718" t="s">
        <v>1998</v>
      </c>
      <c r="D44" s="718"/>
      <c r="E44" s="718"/>
      <c r="F44" s="718"/>
      <c r="G44" s="718"/>
      <c r="H44" s="718"/>
      <c r="I44" s="718"/>
      <c r="J44" s="718"/>
      <c r="K44" s="718"/>
      <c r="L44" s="718"/>
      <c r="M44" s="718"/>
      <c r="N44" s="718"/>
      <c r="O44" s="718"/>
      <c r="P44" s="718"/>
      <c r="Q44" s="718"/>
      <c r="R44" s="718"/>
      <c r="S44" s="718"/>
      <c r="T44" s="718"/>
      <c r="U44" s="718"/>
      <c r="V44" s="718"/>
      <c r="W44" s="718"/>
      <c r="X44" s="718"/>
      <c r="Y44" s="718"/>
      <c r="Z44" s="718"/>
      <c r="AA44" s="718"/>
      <c r="AB44" s="718"/>
      <c r="AC44" s="718"/>
      <c r="AD44" s="8"/>
      <c r="AE44" s="32"/>
      <c r="AH44" s="103"/>
      <c r="AI44" s="103"/>
      <c r="AJ44" s="103"/>
      <c r="AK44" s="103"/>
      <c r="AL44" s="153" t="str">
        <f t="shared" si="0"/>
        <v>Coetzala</v>
      </c>
      <c r="AM44" s="153" t="str">
        <f t="shared" si="1"/>
        <v>30041</v>
      </c>
      <c r="AO44" s="103"/>
      <c r="AP44" s="151">
        <v>42</v>
      </c>
      <c r="AQ44" s="160"/>
      <c r="AR44" s="160"/>
      <c r="AS44" s="160"/>
      <c r="AT44" s="160"/>
      <c r="AU44" s="160"/>
      <c r="AV44" s="160"/>
      <c r="AW44" s="157" t="s">
        <v>1999</v>
      </c>
      <c r="AX44" s="157" t="s">
        <v>2000</v>
      </c>
      <c r="AY44" s="160"/>
      <c r="AZ44" s="160"/>
      <c r="BA44" s="157" t="s">
        <v>2001</v>
      </c>
      <c r="BB44" s="157" t="s">
        <v>2002</v>
      </c>
      <c r="BC44" s="157" t="s">
        <v>2003</v>
      </c>
      <c r="BD44" s="157" t="s">
        <v>2004</v>
      </c>
      <c r="BE44" s="640" t="s">
        <v>2005</v>
      </c>
      <c r="BF44" s="157" t="s">
        <v>2006</v>
      </c>
      <c r="BG44" s="160"/>
      <c r="BH44" s="160"/>
      <c r="BI44" s="157" t="s">
        <v>2007</v>
      </c>
      <c r="BJ44" s="157" t="s">
        <v>2008</v>
      </c>
      <c r="BK44" s="157" t="s">
        <v>2009</v>
      </c>
      <c r="BL44" s="160"/>
      <c r="BM44" s="160"/>
      <c r="BN44" s="157" t="s">
        <v>2010</v>
      </c>
      <c r="BO44" s="160"/>
      <c r="BP44" s="157" t="s">
        <v>2011</v>
      </c>
      <c r="BQ44" s="160"/>
      <c r="BR44" s="157" t="s">
        <v>2012</v>
      </c>
      <c r="BS44" s="157" t="s">
        <v>2013</v>
      </c>
      <c r="BT44" s="157" t="s">
        <v>2014</v>
      </c>
      <c r="BU44" s="157" t="s">
        <v>2015</v>
      </c>
      <c r="BV44" s="157" t="s">
        <v>2016</v>
      </c>
      <c r="BW44" s="103"/>
      <c r="BX44" s="103"/>
      <c r="BY44" s="103"/>
      <c r="BZ44" s="161"/>
      <c r="CA44" s="161"/>
      <c r="CB44" s="161"/>
      <c r="CC44" s="161"/>
      <c r="CD44" s="161"/>
      <c r="CE44" s="161"/>
      <c r="CF44" s="158" t="s">
        <v>2017</v>
      </c>
      <c r="CG44" s="158" t="s">
        <v>2018</v>
      </c>
      <c r="CH44" s="161"/>
      <c r="CI44" s="161"/>
      <c r="CJ44" s="158" t="s">
        <v>2019</v>
      </c>
      <c r="CK44" s="158" t="s">
        <v>2020</v>
      </c>
      <c r="CL44" s="158" t="s">
        <v>2021</v>
      </c>
      <c r="CM44" s="158" t="s">
        <v>2022</v>
      </c>
      <c r="CN44" s="604" t="s">
        <v>2023</v>
      </c>
      <c r="CO44" s="158" t="s">
        <v>2024</v>
      </c>
      <c r="CP44" s="161"/>
      <c r="CQ44" s="161"/>
      <c r="CR44" s="158" t="s">
        <v>2025</v>
      </c>
      <c r="CS44" s="158" t="s">
        <v>2026</v>
      </c>
      <c r="CT44" s="158" t="s">
        <v>2027</v>
      </c>
      <c r="CU44" s="161"/>
      <c r="CV44" s="161"/>
      <c r="CW44" s="158" t="s">
        <v>2028</v>
      </c>
      <c r="CX44" s="161"/>
      <c r="CY44" s="158" t="s">
        <v>2029</v>
      </c>
      <c r="CZ44" s="161"/>
      <c r="DA44" s="158" t="s">
        <v>2030</v>
      </c>
      <c r="DB44" s="158" t="s">
        <v>2031</v>
      </c>
      <c r="DC44" s="158" t="s">
        <v>2032</v>
      </c>
      <c r="DD44" s="158" t="s">
        <v>2033</v>
      </c>
      <c r="DE44" s="158" t="s">
        <v>2034</v>
      </c>
    </row>
    <row r="45" spans="1:109" ht="6.75" customHeight="1">
      <c r="A45" s="9"/>
      <c r="B45" s="6"/>
      <c r="C45" s="609"/>
      <c r="D45" s="609"/>
      <c r="E45" s="609"/>
      <c r="F45" s="609"/>
      <c r="G45" s="609"/>
      <c r="H45" s="609"/>
      <c r="I45" s="609"/>
      <c r="J45" s="609"/>
      <c r="K45" s="609"/>
      <c r="L45" s="609"/>
      <c r="M45" s="609"/>
      <c r="N45" s="609"/>
      <c r="O45" s="609"/>
      <c r="P45" s="609"/>
      <c r="Q45" s="609"/>
      <c r="R45" s="609"/>
      <c r="S45" s="609"/>
      <c r="T45" s="609"/>
      <c r="U45" s="609"/>
      <c r="V45" s="609"/>
      <c r="W45" s="609"/>
      <c r="X45" s="609"/>
      <c r="Y45" s="609"/>
      <c r="Z45" s="609"/>
      <c r="AA45" s="609"/>
      <c r="AB45" s="609"/>
      <c r="AC45" s="609"/>
      <c r="AD45" s="8"/>
      <c r="AE45" s="32"/>
      <c r="AH45" s="103"/>
      <c r="AI45" s="103"/>
      <c r="AJ45" s="103"/>
      <c r="AK45" s="103"/>
      <c r="AL45" s="153" t="str">
        <f t="shared" si="0"/>
        <v>Colipa</v>
      </c>
      <c r="AM45" s="153" t="str">
        <f t="shared" si="1"/>
        <v>30042</v>
      </c>
      <c r="AO45" s="103"/>
      <c r="AP45" s="151">
        <v>43</v>
      </c>
      <c r="AQ45" s="160"/>
      <c r="AR45" s="160"/>
      <c r="AS45" s="160"/>
      <c r="AT45" s="160"/>
      <c r="AU45" s="160"/>
      <c r="AV45" s="160"/>
      <c r="AW45" s="157" t="s">
        <v>2035</v>
      </c>
      <c r="AX45" s="157" t="s">
        <v>2036</v>
      </c>
      <c r="AY45" s="160"/>
      <c r="AZ45" s="160"/>
      <c r="BA45" s="157" t="s">
        <v>2037</v>
      </c>
      <c r="BB45" s="157" t="s">
        <v>2038</v>
      </c>
      <c r="BC45" s="157" t="s">
        <v>2039</v>
      </c>
      <c r="BD45" s="157" t="s">
        <v>2040</v>
      </c>
      <c r="BE45" s="640" t="s">
        <v>2041</v>
      </c>
      <c r="BF45" s="157" t="s">
        <v>2042</v>
      </c>
      <c r="BG45" s="160"/>
      <c r="BH45" s="160"/>
      <c r="BI45" s="157" t="s">
        <v>2043</v>
      </c>
      <c r="BJ45" s="157" t="s">
        <v>2044</v>
      </c>
      <c r="BK45" s="157" t="s">
        <v>2045</v>
      </c>
      <c r="BL45" s="160"/>
      <c r="BM45" s="160"/>
      <c r="BN45" s="157" t="s">
        <v>2046</v>
      </c>
      <c r="BO45" s="160"/>
      <c r="BP45" s="157" t="s">
        <v>2047</v>
      </c>
      <c r="BQ45" s="160"/>
      <c r="BR45" s="157" t="s">
        <v>2048</v>
      </c>
      <c r="BS45" s="157" t="s">
        <v>2049</v>
      </c>
      <c r="BT45" s="157" t="s">
        <v>2050</v>
      </c>
      <c r="BU45" s="157" t="s">
        <v>2051</v>
      </c>
      <c r="BV45" s="157" t="s">
        <v>2052</v>
      </c>
      <c r="BW45" s="103"/>
      <c r="BX45" s="103"/>
      <c r="BY45" s="103"/>
      <c r="BZ45" s="161"/>
      <c r="CA45" s="161"/>
      <c r="CB45" s="161"/>
      <c r="CC45" s="161"/>
      <c r="CD45" s="161"/>
      <c r="CE45" s="161"/>
      <c r="CF45" s="158" t="s">
        <v>2053</v>
      </c>
      <c r="CG45" s="158" t="s">
        <v>2054</v>
      </c>
      <c r="CH45" s="161"/>
      <c r="CI45" s="161"/>
      <c r="CJ45" s="158" t="s">
        <v>2055</v>
      </c>
      <c r="CK45" s="158" t="s">
        <v>2056</v>
      </c>
      <c r="CL45" s="158" t="s">
        <v>2057</v>
      </c>
      <c r="CM45" s="158" t="s">
        <v>2058</v>
      </c>
      <c r="CN45" s="604" t="s">
        <v>2059</v>
      </c>
      <c r="CO45" s="158" t="s">
        <v>2060</v>
      </c>
      <c r="CP45" s="161"/>
      <c r="CQ45" s="161"/>
      <c r="CR45" s="158" t="s">
        <v>2061</v>
      </c>
      <c r="CS45" s="158" t="s">
        <v>2062</v>
      </c>
      <c r="CT45" s="158" t="s">
        <v>2063</v>
      </c>
      <c r="CU45" s="161"/>
      <c r="CV45" s="161"/>
      <c r="CW45" s="158" t="s">
        <v>2064</v>
      </c>
      <c r="CX45" s="161"/>
      <c r="CY45" s="158" t="s">
        <v>2065</v>
      </c>
      <c r="CZ45" s="161"/>
      <c r="DA45" s="158" t="s">
        <v>2066</v>
      </c>
      <c r="DB45" s="158" t="s">
        <v>2067</v>
      </c>
      <c r="DC45" s="158" t="s">
        <v>2068</v>
      </c>
      <c r="DD45" s="158" t="s">
        <v>2069</v>
      </c>
      <c r="DE45" s="158" t="s">
        <v>2070</v>
      </c>
    </row>
    <row r="46" spans="1:109" ht="36" customHeight="1">
      <c r="A46" s="605"/>
      <c r="B46" s="85"/>
      <c r="C46" s="13"/>
      <c r="D46" s="729" t="s">
        <v>2071</v>
      </c>
      <c r="E46" s="729"/>
      <c r="F46" s="729"/>
      <c r="G46" s="729"/>
      <c r="H46" s="729"/>
      <c r="I46" s="729"/>
      <c r="J46" s="729"/>
      <c r="K46" s="729"/>
      <c r="L46" s="729"/>
      <c r="M46" s="729"/>
      <c r="N46" s="729"/>
      <c r="O46" s="729"/>
      <c r="P46" s="729"/>
      <c r="Q46" s="729"/>
      <c r="R46" s="729"/>
      <c r="S46" s="729"/>
      <c r="T46" s="729"/>
      <c r="U46" s="729"/>
      <c r="V46" s="729"/>
      <c r="W46" s="729"/>
      <c r="X46" s="729"/>
      <c r="Y46" s="729"/>
      <c r="Z46" s="729"/>
      <c r="AA46" s="729"/>
      <c r="AB46" s="729"/>
      <c r="AC46" s="729"/>
      <c r="AD46" s="92"/>
      <c r="AE46" s="12"/>
      <c r="AF46" s="606"/>
      <c r="AG46" s="12"/>
      <c r="AH46" s="103"/>
      <c r="AI46" s="103"/>
      <c r="AJ46" s="103"/>
      <c r="AK46" s="103"/>
      <c r="AL46" s="153" t="str">
        <f t="shared" si="0"/>
        <v>Comapa</v>
      </c>
      <c r="AM46" s="153" t="str">
        <f t="shared" si="1"/>
        <v>30043</v>
      </c>
      <c r="AO46" s="103"/>
      <c r="AP46" s="151">
        <v>44</v>
      </c>
      <c r="AQ46" s="160"/>
      <c r="AR46" s="160"/>
      <c r="AS46" s="160"/>
      <c r="AT46" s="160"/>
      <c r="AU46" s="160"/>
      <c r="AV46" s="160"/>
      <c r="AW46" s="157" t="s">
        <v>2072</v>
      </c>
      <c r="AX46" s="157" t="s">
        <v>2073</v>
      </c>
      <c r="AY46" s="160"/>
      <c r="AZ46" s="160"/>
      <c r="BA46" s="157" t="s">
        <v>2074</v>
      </c>
      <c r="BB46" s="157" t="s">
        <v>2075</v>
      </c>
      <c r="BC46" s="157" t="s">
        <v>2076</v>
      </c>
      <c r="BD46" s="157" t="s">
        <v>2077</v>
      </c>
      <c r="BE46" s="640" t="s">
        <v>2078</v>
      </c>
      <c r="BF46" s="157" t="s">
        <v>2079</v>
      </c>
      <c r="BG46" s="160"/>
      <c r="BH46" s="160"/>
      <c r="BI46" s="157" t="s">
        <v>2080</v>
      </c>
      <c r="BJ46" s="157" t="s">
        <v>2081</v>
      </c>
      <c r="BK46" s="157" t="s">
        <v>2082</v>
      </c>
      <c r="BL46" s="160"/>
      <c r="BM46" s="160"/>
      <c r="BN46" s="157" t="s">
        <v>2083</v>
      </c>
      <c r="BO46" s="160"/>
      <c r="BP46" s="157" t="s">
        <v>2084</v>
      </c>
      <c r="BQ46" s="160"/>
      <c r="BR46" s="157" t="s">
        <v>2085</v>
      </c>
      <c r="BS46" s="157" t="s">
        <v>2086</v>
      </c>
      <c r="BT46" s="157" t="s">
        <v>2087</v>
      </c>
      <c r="BU46" s="157" t="s">
        <v>2088</v>
      </c>
      <c r="BV46" s="157" t="s">
        <v>2089</v>
      </c>
      <c r="BW46" s="103"/>
      <c r="BX46" s="103"/>
      <c r="BY46" s="103"/>
      <c r="BZ46" s="161"/>
      <c r="CA46" s="161"/>
      <c r="CB46" s="161"/>
      <c r="CC46" s="161"/>
      <c r="CD46" s="161"/>
      <c r="CE46" s="161"/>
      <c r="CF46" s="158" t="s">
        <v>2090</v>
      </c>
      <c r="CG46" s="158" t="s">
        <v>2091</v>
      </c>
      <c r="CH46" s="161"/>
      <c r="CI46" s="161"/>
      <c r="CJ46" s="158" t="s">
        <v>2030</v>
      </c>
      <c r="CK46" s="158" t="s">
        <v>2092</v>
      </c>
      <c r="CL46" s="158" t="s">
        <v>2093</v>
      </c>
      <c r="CM46" s="158" t="s">
        <v>2094</v>
      </c>
      <c r="CN46" s="604" t="s">
        <v>2095</v>
      </c>
      <c r="CO46" s="158" t="s">
        <v>2096</v>
      </c>
      <c r="CP46" s="161"/>
      <c r="CQ46" s="161"/>
      <c r="CR46" s="158" t="s">
        <v>2097</v>
      </c>
      <c r="CS46" s="158" t="s">
        <v>2098</v>
      </c>
      <c r="CT46" s="158" t="s">
        <v>2099</v>
      </c>
      <c r="CU46" s="161"/>
      <c r="CV46" s="161"/>
      <c r="CW46" s="158" t="s">
        <v>2100</v>
      </c>
      <c r="CX46" s="161"/>
      <c r="CY46" s="158" t="s">
        <v>2101</v>
      </c>
      <c r="CZ46" s="161"/>
      <c r="DA46" s="158" t="s">
        <v>2102</v>
      </c>
      <c r="DB46" s="158" t="s">
        <v>2103</v>
      </c>
      <c r="DC46" s="158" t="s">
        <v>2104</v>
      </c>
      <c r="DD46" s="158" t="s">
        <v>2105</v>
      </c>
      <c r="DE46" s="158" t="s">
        <v>2106</v>
      </c>
    </row>
    <row r="47" spans="1:109" ht="6.75" customHeight="1">
      <c r="A47"/>
      <c r="B47" s="85"/>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92"/>
      <c r="AE47" s="12"/>
      <c r="AF47" s="606"/>
      <c r="AG47" s="12"/>
      <c r="AH47" s="103"/>
      <c r="AI47" s="103"/>
      <c r="AJ47" s="103"/>
      <c r="AK47" s="103"/>
      <c r="AL47" s="153" t="str">
        <f t="shared" si="0"/>
        <v>Córdoba</v>
      </c>
      <c r="AM47" s="153" t="str">
        <f t="shared" si="1"/>
        <v>30044</v>
      </c>
      <c r="AO47" s="103"/>
      <c r="AP47" s="151">
        <v>45</v>
      </c>
      <c r="AQ47" s="160"/>
      <c r="AR47" s="160"/>
      <c r="AS47" s="160"/>
      <c r="AT47" s="160"/>
      <c r="AU47" s="160"/>
      <c r="AV47" s="160"/>
      <c r="AW47" s="157" t="s">
        <v>2107</v>
      </c>
      <c r="AX47" s="157" t="s">
        <v>2108</v>
      </c>
      <c r="AY47" s="160"/>
      <c r="AZ47" s="160"/>
      <c r="BA47" s="157" t="s">
        <v>2109</v>
      </c>
      <c r="BB47" s="157" t="s">
        <v>2110</v>
      </c>
      <c r="BC47" s="157" t="s">
        <v>2111</v>
      </c>
      <c r="BD47" s="157" t="s">
        <v>2112</v>
      </c>
      <c r="BE47" s="640" t="s">
        <v>2113</v>
      </c>
      <c r="BF47" s="157" t="s">
        <v>2114</v>
      </c>
      <c r="BG47" s="160"/>
      <c r="BH47" s="160"/>
      <c r="BI47" s="157" t="s">
        <v>2115</v>
      </c>
      <c r="BJ47" s="157" t="s">
        <v>2116</v>
      </c>
      <c r="BK47" s="157" t="s">
        <v>2117</v>
      </c>
      <c r="BL47" s="160"/>
      <c r="BM47" s="160"/>
      <c r="BN47" s="157" t="s">
        <v>2118</v>
      </c>
      <c r="BO47" s="160"/>
      <c r="BP47" s="157" t="s">
        <v>2119</v>
      </c>
      <c r="BQ47" s="160"/>
      <c r="BR47" s="160"/>
      <c r="BS47" s="157" t="s">
        <v>2120</v>
      </c>
      <c r="BT47" s="157" t="s">
        <v>2121</v>
      </c>
      <c r="BU47" s="157" t="s">
        <v>2122</v>
      </c>
      <c r="BV47" s="157" t="s">
        <v>2123</v>
      </c>
      <c r="BW47" s="103"/>
      <c r="BX47" s="103"/>
      <c r="BY47" s="103"/>
      <c r="BZ47" s="161"/>
      <c r="CA47" s="161"/>
      <c r="CB47" s="161"/>
      <c r="CC47" s="161"/>
      <c r="CD47" s="161"/>
      <c r="CE47" s="161"/>
      <c r="CF47" s="158" t="s">
        <v>2124</v>
      </c>
      <c r="CG47" s="158" t="s">
        <v>1020</v>
      </c>
      <c r="CH47" s="161"/>
      <c r="CI47" s="161"/>
      <c r="CJ47" s="158" t="s">
        <v>2066</v>
      </c>
      <c r="CK47" s="158" t="s">
        <v>2125</v>
      </c>
      <c r="CL47" s="158" t="s">
        <v>2126</v>
      </c>
      <c r="CM47" s="158" t="s">
        <v>2127</v>
      </c>
      <c r="CN47" s="604" t="s">
        <v>2128</v>
      </c>
      <c r="CO47" s="158" t="s">
        <v>865</v>
      </c>
      <c r="CP47" s="161"/>
      <c r="CQ47" s="161"/>
      <c r="CR47" s="158" t="s">
        <v>2129</v>
      </c>
      <c r="CS47" s="158" t="s">
        <v>2130</v>
      </c>
      <c r="CT47" s="158" t="s">
        <v>2131</v>
      </c>
      <c r="CU47" s="161"/>
      <c r="CV47" s="161"/>
      <c r="CW47" s="158" t="s">
        <v>2132</v>
      </c>
      <c r="CX47" s="161"/>
      <c r="CY47" s="158" t="s">
        <v>2133</v>
      </c>
      <c r="CZ47" s="161"/>
      <c r="DA47" s="158"/>
      <c r="DB47" s="158" t="s">
        <v>2134</v>
      </c>
      <c r="DC47" s="158" t="s">
        <v>2135</v>
      </c>
      <c r="DD47" s="158" t="s">
        <v>2136</v>
      </c>
      <c r="DE47" s="158" t="s">
        <v>1432</v>
      </c>
    </row>
    <row r="48" spans="1:109" ht="72" customHeight="1">
      <c r="A48" s="605"/>
      <c r="B48" s="85"/>
      <c r="C48" s="729" t="s">
        <v>2137</v>
      </c>
      <c r="D48" s="729"/>
      <c r="E48" s="729"/>
      <c r="F48" s="729"/>
      <c r="G48" s="729"/>
      <c r="H48" s="729"/>
      <c r="I48" s="729"/>
      <c r="J48" s="729"/>
      <c r="K48" s="729"/>
      <c r="L48" s="729"/>
      <c r="M48" s="729"/>
      <c r="N48" s="729"/>
      <c r="O48" s="729"/>
      <c r="P48" s="729"/>
      <c r="Q48" s="729"/>
      <c r="R48" s="729"/>
      <c r="S48" s="729"/>
      <c r="T48" s="729"/>
      <c r="U48" s="729"/>
      <c r="V48" s="729"/>
      <c r="W48" s="729"/>
      <c r="X48" s="729"/>
      <c r="Y48" s="729"/>
      <c r="Z48" s="729"/>
      <c r="AA48" s="729"/>
      <c r="AB48" s="729"/>
      <c r="AC48" s="729"/>
      <c r="AD48" s="92"/>
      <c r="AE48" s="12"/>
      <c r="AF48" s="606"/>
      <c r="AG48" s="12"/>
      <c r="AH48" s="103"/>
      <c r="AI48" s="103"/>
      <c r="AJ48" s="103"/>
      <c r="AK48" s="103"/>
      <c r="AL48" s="153" t="str">
        <f t="shared" si="0"/>
        <v>Cosamaloapan de Carpio</v>
      </c>
      <c r="AM48" s="153" t="str">
        <f t="shared" si="1"/>
        <v>30045</v>
      </c>
      <c r="AO48" s="103"/>
      <c r="AP48" s="151">
        <v>46</v>
      </c>
      <c r="AQ48" s="160"/>
      <c r="AR48" s="160"/>
      <c r="AS48" s="160"/>
      <c r="AT48" s="160"/>
      <c r="AU48" s="160"/>
      <c r="AV48" s="160"/>
      <c r="AW48" s="157" t="s">
        <v>2138</v>
      </c>
      <c r="AX48" s="157" t="s">
        <v>2139</v>
      </c>
      <c r="AY48" s="160"/>
      <c r="AZ48" s="160"/>
      <c r="BA48" s="157" t="s">
        <v>2140</v>
      </c>
      <c r="BB48" s="157" t="s">
        <v>2141</v>
      </c>
      <c r="BC48" s="157" t="s">
        <v>2142</v>
      </c>
      <c r="BD48" s="157" t="s">
        <v>2143</v>
      </c>
      <c r="BE48" s="640" t="s">
        <v>2144</v>
      </c>
      <c r="BF48" s="157" t="s">
        <v>2145</v>
      </c>
      <c r="BG48" s="160"/>
      <c r="BH48" s="160"/>
      <c r="BI48" s="157" t="s">
        <v>2146</v>
      </c>
      <c r="BJ48" s="157" t="s">
        <v>2147</v>
      </c>
      <c r="BK48" s="157" t="s">
        <v>2148</v>
      </c>
      <c r="BL48" s="160"/>
      <c r="BM48" s="160"/>
      <c r="BN48" s="157" t="s">
        <v>2149</v>
      </c>
      <c r="BO48" s="160"/>
      <c r="BP48" s="157" t="s">
        <v>2150</v>
      </c>
      <c r="BQ48" s="160"/>
      <c r="BR48" s="160"/>
      <c r="BS48" s="157" t="s">
        <v>2151</v>
      </c>
      <c r="BT48" s="157" t="s">
        <v>2152</v>
      </c>
      <c r="BU48" s="157" t="s">
        <v>2153</v>
      </c>
      <c r="BV48" s="157" t="s">
        <v>2154</v>
      </c>
      <c r="BW48" s="103"/>
      <c r="BX48" s="103"/>
      <c r="BY48" s="103"/>
      <c r="BZ48" s="161"/>
      <c r="CA48" s="161"/>
      <c r="CB48" s="161"/>
      <c r="CC48" s="161"/>
      <c r="CD48" s="161"/>
      <c r="CE48" s="161"/>
      <c r="CF48" s="158" t="s">
        <v>2155</v>
      </c>
      <c r="CG48" s="158" t="s">
        <v>2156</v>
      </c>
      <c r="CH48" s="161"/>
      <c r="CI48" s="161"/>
      <c r="CJ48" s="158" t="s">
        <v>2157</v>
      </c>
      <c r="CK48" s="158" t="s">
        <v>2158</v>
      </c>
      <c r="CL48" s="158" t="s">
        <v>2159</v>
      </c>
      <c r="CM48" s="158" t="s">
        <v>2160</v>
      </c>
      <c r="CN48" s="604" t="s">
        <v>2161</v>
      </c>
      <c r="CO48" s="158" t="s">
        <v>2162</v>
      </c>
      <c r="CP48" s="161"/>
      <c r="CQ48" s="161"/>
      <c r="CR48" s="158" t="s">
        <v>2163</v>
      </c>
      <c r="CS48" s="158" t="s">
        <v>2164</v>
      </c>
      <c r="CT48" s="158" t="s">
        <v>2165</v>
      </c>
      <c r="CU48" s="161"/>
      <c r="CV48" s="161"/>
      <c r="CW48" s="158" t="s">
        <v>2166</v>
      </c>
      <c r="CX48" s="161"/>
      <c r="CY48" s="158" t="s">
        <v>2167</v>
      </c>
      <c r="CZ48" s="161"/>
      <c r="DA48" s="161"/>
      <c r="DB48" s="158" t="s">
        <v>305</v>
      </c>
      <c r="DC48" s="158" t="s">
        <v>2168</v>
      </c>
      <c r="DD48" s="158" t="s">
        <v>2169</v>
      </c>
      <c r="DE48" s="158" t="s">
        <v>2170</v>
      </c>
    </row>
    <row r="49" spans="1:109" ht="6.75" customHeight="1">
      <c r="A49" s="33"/>
      <c r="B49" s="18"/>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93"/>
      <c r="AE49" s="12"/>
      <c r="AF49" s="606"/>
      <c r="AG49" s="12"/>
      <c r="AH49" s="103"/>
      <c r="AI49" s="103"/>
      <c r="AJ49" s="103"/>
      <c r="AK49" s="103"/>
      <c r="AL49" s="153" t="str">
        <f t="shared" si="0"/>
        <v>Cosautlán de Carvajal</v>
      </c>
      <c r="AM49" s="153" t="str">
        <f t="shared" si="1"/>
        <v>30046</v>
      </c>
      <c r="AO49" s="103"/>
      <c r="AP49" s="151">
        <v>47</v>
      </c>
      <c r="AQ49" s="160"/>
      <c r="AR49" s="160"/>
      <c r="AS49" s="160"/>
      <c r="AT49" s="160"/>
      <c r="AU49" s="160"/>
      <c r="AV49" s="160"/>
      <c r="AW49" s="157" t="s">
        <v>2171</v>
      </c>
      <c r="AX49" s="157" t="s">
        <v>2172</v>
      </c>
      <c r="AY49" s="160"/>
      <c r="AZ49" s="160"/>
      <c r="BA49" s="157" t="s">
        <v>2173</v>
      </c>
      <c r="BB49" s="157" t="s">
        <v>2174</v>
      </c>
      <c r="BC49" s="157" t="s">
        <v>2175</v>
      </c>
      <c r="BD49" s="157" t="s">
        <v>2176</v>
      </c>
      <c r="BE49" s="640" t="s">
        <v>2177</v>
      </c>
      <c r="BF49" s="157" t="s">
        <v>2178</v>
      </c>
      <c r="BG49" s="160"/>
      <c r="BH49" s="160"/>
      <c r="BI49" s="157" t="s">
        <v>2179</v>
      </c>
      <c r="BJ49" s="157" t="s">
        <v>2180</v>
      </c>
      <c r="BK49" s="157" t="s">
        <v>2181</v>
      </c>
      <c r="BL49" s="160"/>
      <c r="BM49" s="160"/>
      <c r="BN49" s="157" t="s">
        <v>2182</v>
      </c>
      <c r="BO49" s="160"/>
      <c r="BP49" s="157" t="s">
        <v>2183</v>
      </c>
      <c r="BQ49" s="160"/>
      <c r="BR49" s="160"/>
      <c r="BS49" s="157" t="s">
        <v>2184</v>
      </c>
      <c r="BT49" s="157" t="s">
        <v>2185</v>
      </c>
      <c r="BU49" s="157" t="s">
        <v>2186</v>
      </c>
      <c r="BV49" s="157" t="s">
        <v>2187</v>
      </c>
      <c r="BW49" s="103"/>
      <c r="BX49" s="103"/>
      <c r="BY49" s="103"/>
      <c r="BZ49" s="161"/>
      <c r="CA49" s="161"/>
      <c r="CB49" s="161"/>
      <c r="CC49" s="161"/>
      <c r="CD49" s="161"/>
      <c r="CE49" s="161"/>
      <c r="CF49" s="158" t="s">
        <v>2188</v>
      </c>
      <c r="CG49" s="158" t="s">
        <v>994</v>
      </c>
      <c r="CH49" s="161"/>
      <c r="CI49" s="161"/>
      <c r="CJ49" s="158" t="s">
        <v>2189</v>
      </c>
      <c r="CK49" s="158" t="s">
        <v>2190</v>
      </c>
      <c r="CL49" s="158" t="s">
        <v>2191</v>
      </c>
      <c r="CM49" s="158" t="s">
        <v>2192</v>
      </c>
      <c r="CN49" s="604" t="s">
        <v>2193</v>
      </c>
      <c r="CO49" s="158" t="s">
        <v>916</v>
      </c>
      <c r="CP49" s="161"/>
      <c r="CQ49" s="161"/>
      <c r="CR49" s="158" t="s">
        <v>2194</v>
      </c>
      <c r="CS49" s="158" t="s">
        <v>2195</v>
      </c>
      <c r="CT49" s="158" t="s">
        <v>2196</v>
      </c>
      <c r="CU49" s="161"/>
      <c r="CV49" s="161"/>
      <c r="CW49" s="158" t="s">
        <v>2197</v>
      </c>
      <c r="CX49" s="161"/>
      <c r="CY49" s="158" t="s">
        <v>2198</v>
      </c>
      <c r="CZ49" s="161"/>
      <c r="DA49" s="161"/>
      <c r="DB49" s="158" t="s">
        <v>488</v>
      </c>
      <c r="DC49" s="158" t="s">
        <v>2199</v>
      </c>
      <c r="DD49" s="158" t="s">
        <v>2200</v>
      </c>
      <c r="DE49" s="158" t="s">
        <v>2201</v>
      </c>
    </row>
    <row r="50" spans="1:109" ht="48" customHeight="1">
      <c r="A50" s="605"/>
      <c r="B50" s="18"/>
      <c r="C50" s="719" t="s">
        <v>2202</v>
      </c>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8"/>
      <c r="AB50" s="728"/>
      <c r="AC50" s="728"/>
      <c r="AD50" s="93"/>
      <c r="AE50" s="12"/>
      <c r="AF50" s="606"/>
      <c r="AG50" s="12"/>
      <c r="AH50" s="103"/>
      <c r="AI50" s="103"/>
      <c r="AJ50" s="103"/>
      <c r="AK50" s="103"/>
      <c r="AL50" s="153" t="str">
        <f t="shared" si="0"/>
        <v>Coscomatepec</v>
      </c>
      <c r="AM50" s="153" t="str">
        <f t="shared" si="1"/>
        <v>30047</v>
      </c>
      <c r="AO50" s="103"/>
      <c r="AP50" s="151">
        <v>48</v>
      </c>
      <c r="AQ50" s="160"/>
      <c r="AR50" s="160"/>
      <c r="AS50" s="160"/>
      <c r="AT50" s="160"/>
      <c r="AU50" s="160"/>
      <c r="AV50" s="160"/>
      <c r="AW50" s="157" t="s">
        <v>2203</v>
      </c>
      <c r="AX50" s="157" t="s">
        <v>2204</v>
      </c>
      <c r="AY50" s="160"/>
      <c r="AZ50" s="160"/>
      <c r="BA50" s="160"/>
      <c r="BB50" s="157" t="s">
        <v>2205</v>
      </c>
      <c r="BC50" s="157" t="s">
        <v>2206</v>
      </c>
      <c r="BD50" s="157" t="s">
        <v>2207</v>
      </c>
      <c r="BE50" s="640" t="s">
        <v>2208</v>
      </c>
      <c r="BF50" s="157" t="s">
        <v>2209</v>
      </c>
      <c r="BG50" s="160"/>
      <c r="BH50" s="160"/>
      <c r="BI50" s="157" t="s">
        <v>2210</v>
      </c>
      <c r="BJ50" s="157" t="s">
        <v>2211</v>
      </c>
      <c r="BK50" s="157" t="s">
        <v>2212</v>
      </c>
      <c r="BL50" s="160"/>
      <c r="BM50" s="160"/>
      <c r="BN50" s="157" t="s">
        <v>2213</v>
      </c>
      <c r="BO50" s="160"/>
      <c r="BP50" s="157" t="s">
        <v>2214</v>
      </c>
      <c r="BQ50" s="160"/>
      <c r="BR50" s="160"/>
      <c r="BS50" s="157" t="s">
        <v>2215</v>
      </c>
      <c r="BT50" s="157" t="s">
        <v>2216</v>
      </c>
      <c r="BU50" s="157" t="s">
        <v>2217</v>
      </c>
      <c r="BV50" s="157" t="s">
        <v>2218</v>
      </c>
      <c r="BW50" s="103"/>
      <c r="BX50" s="103"/>
      <c r="BY50" s="103"/>
      <c r="BZ50" s="161"/>
      <c r="CA50" s="161"/>
      <c r="CB50" s="161"/>
      <c r="CC50" s="161"/>
      <c r="CD50" s="161"/>
      <c r="CE50" s="161"/>
      <c r="CF50" s="158" t="s">
        <v>2219</v>
      </c>
      <c r="CG50" s="158" t="s">
        <v>2220</v>
      </c>
      <c r="CH50" s="161"/>
      <c r="CI50" s="161"/>
      <c r="CJ50" s="158"/>
      <c r="CK50" s="158" t="s">
        <v>2221</v>
      </c>
      <c r="CL50" s="158" t="s">
        <v>2222</v>
      </c>
      <c r="CM50" s="158" t="s">
        <v>2223</v>
      </c>
      <c r="CN50" s="604" t="s">
        <v>2224</v>
      </c>
      <c r="CO50" s="158" t="s">
        <v>2225</v>
      </c>
      <c r="CP50" s="161"/>
      <c r="CQ50" s="161"/>
      <c r="CR50" s="158" t="s">
        <v>650</v>
      </c>
      <c r="CS50" s="158" t="s">
        <v>2226</v>
      </c>
      <c r="CT50" s="158" t="s">
        <v>1501</v>
      </c>
      <c r="CU50" s="161"/>
      <c r="CV50" s="161"/>
      <c r="CW50" s="158" t="s">
        <v>2227</v>
      </c>
      <c r="CX50" s="161"/>
      <c r="CY50" s="158" t="s">
        <v>2228</v>
      </c>
      <c r="CZ50" s="161"/>
      <c r="DA50" s="161"/>
      <c r="DB50" s="158" t="s">
        <v>484</v>
      </c>
      <c r="DC50" s="158" t="s">
        <v>2229</v>
      </c>
      <c r="DD50" s="158" t="s">
        <v>2230</v>
      </c>
      <c r="DE50" s="158" t="s">
        <v>2231</v>
      </c>
    </row>
    <row r="51" spans="1:109" ht="6.75" customHeight="1">
      <c r="A51" s="605"/>
      <c r="B51" s="18"/>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93"/>
      <c r="AE51" s="12"/>
      <c r="AF51" s="606"/>
      <c r="AG51" s="12"/>
      <c r="AH51" s="103"/>
      <c r="AI51" s="103"/>
      <c r="AJ51" s="103"/>
      <c r="AK51" s="103"/>
      <c r="AL51" s="153" t="str">
        <f t="shared" si="0"/>
        <v>Cosoleacaque</v>
      </c>
      <c r="AM51" s="153" t="str">
        <f t="shared" si="1"/>
        <v>30048</v>
      </c>
      <c r="AO51" s="103"/>
      <c r="AP51" s="151">
        <v>49</v>
      </c>
      <c r="AQ51" s="160"/>
      <c r="AR51" s="160"/>
      <c r="AS51" s="160"/>
      <c r="AT51" s="160"/>
      <c r="AU51" s="160"/>
      <c r="AV51" s="160"/>
      <c r="AW51" s="157" t="s">
        <v>2232</v>
      </c>
      <c r="AX51" s="157" t="s">
        <v>2233</v>
      </c>
      <c r="AY51" s="160"/>
      <c r="AZ51" s="160"/>
      <c r="BA51" s="160"/>
      <c r="BB51" s="157" t="s">
        <v>2234</v>
      </c>
      <c r="BC51" s="157" t="s">
        <v>2235</v>
      </c>
      <c r="BD51" s="157" t="s">
        <v>2236</v>
      </c>
      <c r="BE51" s="640" t="s">
        <v>2237</v>
      </c>
      <c r="BF51" s="157" t="s">
        <v>2238</v>
      </c>
      <c r="BG51" s="160"/>
      <c r="BH51" s="160"/>
      <c r="BI51" s="157" t="s">
        <v>2239</v>
      </c>
      <c r="BJ51" s="157" t="s">
        <v>2240</v>
      </c>
      <c r="BK51" s="157" t="s">
        <v>2241</v>
      </c>
      <c r="BL51" s="160"/>
      <c r="BM51" s="160"/>
      <c r="BN51" s="157" t="s">
        <v>2242</v>
      </c>
      <c r="BO51" s="160"/>
      <c r="BP51" s="157" t="s">
        <v>2243</v>
      </c>
      <c r="BQ51" s="160"/>
      <c r="BR51" s="160"/>
      <c r="BS51" s="157" t="s">
        <v>2244</v>
      </c>
      <c r="BT51" s="157" t="s">
        <v>2245</v>
      </c>
      <c r="BU51" s="157" t="s">
        <v>2246</v>
      </c>
      <c r="BV51" s="157" t="s">
        <v>2247</v>
      </c>
      <c r="BW51" s="103"/>
      <c r="BX51" s="103"/>
      <c r="BY51" s="103"/>
      <c r="BZ51" s="161"/>
      <c r="CA51" s="161"/>
      <c r="CB51" s="161"/>
      <c r="CC51" s="161"/>
      <c r="CD51" s="161"/>
      <c r="CE51" s="161"/>
      <c r="CF51" s="158" t="s">
        <v>916</v>
      </c>
      <c r="CG51" s="158" t="s">
        <v>2248</v>
      </c>
      <c r="CH51" s="161"/>
      <c r="CI51" s="161"/>
      <c r="CJ51" s="161"/>
      <c r="CK51" s="158" t="s">
        <v>2249</v>
      </c>
      <c r="CL51" s="158" t="s">
        <v>2250</v>
      </c>
      <c r="CM51" s="158" t="s">
        <v>339</v>
      </c>
      <c r="CN51" s="604" t="s">
        <v>2251</v>
      </c>
      <c r="CO51" s="158" t="s">
        <v>1129</v>
      </c>
      <c r="CP51" s="161"/>
      <c r="CQ51" s="161"/>
      <c r="CR51" s="158" t="s">
        <v>1633</v>
      </c>
      <c r="CS51" s="158" t="s">
        <v>2252</v>
      </c>
      <c r="CT51" s="158" t="s">
        <v>2253</v>
      </c>
      <c r="CU51" s="161"/>
      <c r="CV51" s="161"/>
      <c r="CW51" s="158" t="s">
        <v>2254</v>
      </c>
      <c r="CX51" s="161"/>
      <c r="CY51" s="158" t="s">
        <v>2255</v>
      </c>
      <c r="CZ51" s="161"/>
      <c r="DA51" s="161"/>
      <c r="DB51" s="158" t="s">
        <v>2256</v>
      </c>
      <c r="DC51" s="158" t="s">
        <v>2257</v>
      </c>
      <c r="DD51" s="158" t="s">
        <v>2258</v>
      </c>
      <c r="DE51" s="158" t="s">
        <v>2259</v>
      </c>
    </row>
    <row r="52" spans="1:109" ht="60" customHeight="1">
      <c r="A52"/>
      <c r="B52" s="85"/>
      <c r="C52" s="729" t="s">
        <v>2260</v>
      </c>
      <c r="D52" s="729"/>
      <c r="E52" s="729"/>
      <c r="F52" s="729"/>
      <c r="G52" s="729"/>
      <c r="H52" s="729"/>
      <c r="I52" s="729"/>
      <c r="J52" s="729"/>
      <c r="K52" s="729"/>
      <c r="L52" s="729"/>
      <c r="M52" s="729"/>
      <c r="N52" s="729"/>
      <c r="O52" s="729"/>
      <c r="P52" s="729"/>
      <c r="Q52" s="729"/>
      <c r="R52" s="729"/>
      <c r="S52" s="729"/>
      <c r="T52" s="729"/>
      <c r="U52" s="729"/>
      <c r="V52" s="729"/>
      <c r="W52" s="729"/>
      <c r="X52" s="729"/>
      <c r="Y52" s="729"/>
      <c r="Z52" s="729"/>
      <c r="AA52" s="729"/>
      <c r="AB52" s="729"/>
      <c r="AC52" s="729"/>
      <c r="AD52" s="92"/>
      <c r="AE52"/>
      <c r="AF52" s="607"/>
      <c r="AG52"/>
      <c r="AH52" s="103"/>
      <c r="AI52" s="103"/>
      <c r="AJ52" s="103"/>
      <c r="AK52" s="103"/>
      <c r="AL52" s="153" t="str">
        <f t="shared" si="0"/>
        <v>Cotaxtla</v>
      </c>
      <c r="AM52" s="153" t="str">
        <f t="shared" si="1"/>
        <v>30049</v>
      </c>
      <c r="AO52" s="103"/>
      <c r="AP52" s="151">
        <v>50</v>
      </c>
      <c r="AQ52" s="160"/>
      <c r="AR52" s="160"/>
      <c r="AS52" s="160"/>
      <c r="AT52" s="160"/>
      <c r="AU52" s="160"/>
      <c r="AV52" s="160"/>
      <c r="AW52" s="157" t="s">
        <v>2261</v>
      </c>
      <c r="AX52" s="157" t="s">
        <v>2262</v>
      </c>
      <c r="AY52" s="160"/>
      <c r="AZ52" s="160"/>
      <c r="BA52" s="160"/>
      <c r="BB52" s="157" t="s">
        <v>2263</v>
      </c>
      <c r="BC52" s="157" t="s">
        <v>2264</v>
      </c>
      <c r="BD52" s="157" t="s">
        <v>2265</v>
      </c>
      <c r="BE52" s="640" t="s">
        <v>2266</v>
      </c>
      <c r="BF52" s="157" t="s">
        <v>2267</v>
      </c>
      <c r="BG52" s="160"/>
      <c r="BH52" s="160"/>
      <c r="BI52" s="157" t="s">
        <v>2268</v>
      </c>
      <c r="BJ52" s="157" t="s">
        <v>2269</v>
      </c>
      <c r="BK52" s="157" t="s">
        <v>2270</v>
      </c>
      <c r="BL52" s="160"/>
      <c r="BM52" s="160"/>
      <c r="BN52" s="157" t="s">
        <v>2271</v>
      </c>
      <c r="BO52" s="160"/>
      <c r="BP52" s="157" t="s">
        <v>2272</v>
      </c>
      <c r="BQ52" s="160"/>
      <c r="BR52" s="160"/>
      <c r="BS52" s="157" t="s">
        <v>2273</v>
      </c>
      <c r="BT52" s="157" t="s">
        <v>2274</v>
      </c>
      <c r="BU52" s="157" t="s">
        <v>2275</v>
      </c>
      <c r="BV52" s="157" t="s">
        <v>2276</v>
      </c>
      <c r="BW52" s="103"/>
      <c r="BX52" s="103"/>
      <c r="BY52" s="103"/>
      <c r="BZ52" s="161"/>
      <c r="CA52" s="161"/>
      <c r="CB52" s="161"/>
      <c r="CC52" s="161"/>
      <c r="CD52" s="161"/>
      <c r="CE52" s="161"/>
      <c r="CF52" s="158" t="s">
        <v>2277</v>
      </c>
      <c r="CG52" s="158" t="s">
        <v>2278</v>
      </c>
      <c r="CH52" s="161"/>
      <c r="CI52" s="161"/>
      <c r="CJ52" s="161"/>
      <c r="CK52" s="158" t="s">
        <v>2279</v>
      </c>
      <c r="CL52" s="158" t="s">
        <v>2280</v>
      </c>
      <c r="CM52" s="158" t="s">
        <v>2281</v>
      </c>
      <c r="CN52" s="604" t="s">
        <v>2282</v>
      </c>
      <c r="CO52" s="158" t="s">
        <v>2283</v>
      </c>
      <c r="CP52" s="161"/>
      <c r="CQ52" s="161"/>
      <c r="CR52" s="158" t="s">
        <v>2284</v>
      </c>
      <c r="CS52" s="158" t="s">
        <v>2285</v>
      </c>
      <c r="CT52" s="158" t="s">
        <v>2286</v>
      </c>
      <c r="CU52" s="161"/>
      <c r="CV52" s="161"/>
      <c r="CW52" s="158" t="s">
        <v>2287</v>
      </c>
      <c r="CX52" s="161"/>
      <c r="CY52" s="158" t="s">
        <v>2288</v>
      </c>
      <c r="CZ52" s="161"/>
      <c r="DA52" s="161"/>
      <c r="DB52" s="158" t="s">
        <v>2289</v>
      </c>
      <c r="DC52" s="158" t="s">
        <v>2290</v>
      </c>
      <c r="DD52" s="158" t="s">
        <v>2291</v>
      </c>
      <c r="DE52" s="158" t="s">
        <v>2292</v>
      </c>
    </row>
    <row r="53" spans="1:109" ht="6.75" customHeight="1">
      <c r="A53" s="33"/>
      <c r="B53" s="85"/>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92"/>
      <c r="AE53"/>
      <c r="AF53" s="607"/>
      <c r="AG53"/>
      <c r="AH53" s="103"/>
      <c r="AI53" s="103"/>
      <c r="AJ53" s="103"/>
      <c r="AK53" s="103"/>
      <c r="AL53" s="153" t="str">
        <f t="shared" si="0"/>
        <v>Coxquihui</v>
      </c>
      <c r="AM53" s="153" t="str">
        <f t="shared" si="1"/>
        <v>30050</v>
      </c>
      <c r="AO53" s="103"/>
      <c r="AP53" s="151">
        <v>51</v>
      </c>
      <c r="AQ53" s="160"/>
      <c r="AR53" s="160"/>
      <c r="AS53" s="160"/>
      <c r="AT53" s="160"/>
      <c r="AU53" s="160"/>
      <c r="AV53" s="160"/>
      <c r="AW53" s="157" t="s">
        <v>2293</v>
      </c>
      <c r="AX53" s="157" t="s">
        <v>2294</v>
      </c>
      <c r="AY53" s="160"/>
      <c r="AZ53" s="160"/>
      <c r="BA53" s="160"/>
      <c r="BB53" s="157" t="s">
        <v>2295</v>
      </c>
      <c r="BC53" s="157" t="s">
        <v>2296</v>
      </c>
      <c r="BD53" s="157" t="s">
        <v>2297</v>
      </c>
      <c r="BE53" s="640" t="s">
        <v>2298</v>
      </c>
      <c r="BF53" s="157" t="s">
        <v>2299</v>
      </c>
      <c r="BG53" s="160"/>
      <c r="BH53" s="160"/>
      <c r="BI53" s="157" t="s">
        <v>2300</v>
      </c>
      <c r="BJ53" s="157" t="s">
        <v>2301</v>
      </c>
      <c r="BK53" s="157" t="s">
        <v>2302</v>
      </c>
      <c r="BL53" s="160"/>
      <c r="BM53" s="160"/>
      <c r="BN53" s="157" t="s">
        <v>2303</v>
      </c>
      <c r="BO53" s="160"/>
      <c r="BP53" s="157" t="s">
        <v>2304</v>
      </c>
      <c r="BQ53" s="160"/>
      <c r="BR53" s="160"/>
      <c r="BS53" s="157" t="s">
        <v>2305</v>
      </c>
      <c r="BT53" s="157" t="s">
        <v>2306</v>
      </c>
      <c r="BU53" s="157" t="s">
        <v>2307</v>
      </c>
      <c r="BV53" s="157" t="s">
        <v>2308</v>
      </c>
      <c r="BW53" s="103"/>
      <c r="BX53" s="103"/>
      <c r="BY53" s="103"/>
      <c r="BZ53" s="161"/>
      <c r="CA53" s="161"/>
      <c r="CB53" s="161"/>
      <c r="CC53" s="161"/>
      <c r="CD53" s="161"/>
      <c r="CE53" s="161"/>
      <c r="CF53" s="158" t="s">
        <v>2309</v>
      </c>
      <c r="CG53" s="158" t="s">
        <v>2310</v>
      </c>
      <c r="CH53" s="161"/>
      <c r="CI53" s="161"/>
      <c r="CJ53" s="161"/>
      <c r="CK53" s="158" t="s">
        <v>2311</v>
      </c>
      <c r="CL53" s="158" t="s">
        <v>2312</v>
      </c>
      <c r="CM53" s="158" t="s">
        <v>2313</v>
      </c>
      <c r="CN53" s="604" t="s">
        <v>2314</v>
      </c>
      <c r="CO53" s="158" t="s">
        <v>2315</v>
      </c>
      <c r="CP53" s="161"/>
      <c r="CQ53" s="161"/>
      <c r="CR53" s="158" t="s">
        <v>2316</v>
      </c>
      <c r="CS53" s="158" t="s">
        <v>2317</v>
      </c>
      <c r="CT53" s="158" t="s">
        <v>2318</v>
      </c>
      <c r="CU53" s="161"/>
      <c r="CV53" s="161"/>
      <c r="CW53" s="158" t="s">
        <v>2319</v>
      </c>
      <c r="CX53" s="161"/>
      <c r="CY53" s="158" t="s">
        <v>1300</v>
      </c>
      <c r="CZ53" s="161"/>
      <c r="DA53" s="161"/>
      <c r="DB53" s="158" t="s">
        <v>2320</v>
      </c>
      <c r="DC53" s="158" t="s">
        <v>2321</v>
      </c>
      <c r="DD53" s="158" t="s">
        <v>2322</v>
      </c>
      <c r="DE53" s="158" t="s">
        <v>2323</v>
      </c>
    </row>
    <row r="54" spans="1:109" ht="24" customHeight="1">
      <c r="A54"/>
      <c r="B54" s="85"/>
      <c r="C54" s="729" t="s">
        <v>2324</v>
      </c>
      <c r="D54" s="729"/>
      <c r="E54" s="729"/>
      <c r="F54" s="729"/>
      <c r="G54" s="729"/>
      <c r="H54" s="729"/>
      <c r="I54" s="729"/>
      <c r="J54" s="729"/>
      <c r="K54" s="729"/>
      <c r="L54" s="729"/>
      <c r="M54" s="729"/>
      <c r="N54" s="729"/>
      <c r="O54" s="729"/>
      <c r="P54" s="729"/>
      <c r="Q54" s="729"/>
      <c r="R54" s="729"/>
      <c r="S54" s="729"/>
      <c r="T54" s="729"/>
      <c r="U54" s="729"/>
      <c r="V54" s="729"/>
      <c r="W54" s="729"/>
      <c r="X54" s="729"/>
      <c r="Y54" s="729"/>
      <c r="Z54" s="729"/>
      <c r="AA54" s="729"/>
      <c r="AB54" s="729"/>
      <c r="AC54" s="729"/>
      <c r="AD54" s="92"/>
      <c r="AE54"/>
      <c r="AF54" s="607"/>
      <c r="AG54"/>
      <c r="AH54" s="103"/>
      <c r="AI54" s="103"/>
      <c r="AJ54" s="103"/>
      <c r="AK54" s="103"/>
      <c r="AL54" s="153" t="str">
        <f t="shared" si="0"/>
        <v>Coyutla</v>
      </c>
      <c r="AM54" s="153" t="str">
        <f t="shared" si="1"/>
        <v>30051</v>
      </c>
      <c r="AO54" s="103"/>
      <c r="AP54" s="151">
        <v>52</v>
      </c>
      <c r="AQ54" s="160"/>
      <c r="AR54" s="160"/>
      <c r="AS54" s="160"/>
      <c r="AT54" s="160"/>
      <c r="AU54" s="160"/>
      <c r="AV54" s="160"/>
      <c r="AW54" s="157" t="s">
        <v>2325</v>
      </c>
      <c r="AX54" s="157" t="s">
        <v>2326</v>
      </c>
      <c r="AY54" s="160"/>
      <c r="AZ54" s="160"/>
      <c r="BA54" s="160"/>
      <c r="BB54" s="157" t="s">
        <v>2327</v>
      </c>
      <c r="BC54" s="157" t="s">
        <v>2328</v>
      </c>
      <c r="BD54" s="157" t="s">
        <v>2329</v>
      </c>
      <c r="BE54" s="640" t="s">
        <v>2330</v>
      </c>
      <c r="BF54" s="157" t="s">
        <v>2331</v>
      </c>
      <c r="BG54" s="160"/>
      <c r="BH54" s="160"/>
      <c r="BI54" s="157" t="s">
        <v>2332</v>
      </c>
      <c r="BJ54" s="157" t="s">
        <v>2333</v>
      </c>
      <c r="BK54" s="157" t="s">
        <v>2334</v>
      </c>
      <c r="BL54" s="160"/>
      <c r="BM54" s="160"/>
      <c r="BN54" s="157" t="s">
        <v>2335</v>
      </c>
      <c r="BO54" s="160"/>
      <c r="BP54" s="157" t="s">
        <v>2336</v>
      </c>
      <c r="BQ54" s="160"/>
      <c r="BR54" s="160"/>
      <c r="BS54" s="157" t="s">
        <v>2337</v>
      </c>
      <c r="BT54" s="157" t="s">
        <v>2338</v>
      </c>
      <c r="BU54" s="157" t="s">
        <v>2339</v>
      </c>
      <c r="BV54" s="157" t="s">
        <v>2340</v>
      </c>
      <c r="BW54" s="103"/>
      <c r="BX54" s="103"/>
      <c r="BY54" s="103"/>
      <c r="BZ54" s="161"/>
      <c r="CA54" s="161"/>
      <c r="CB54" s="161"/>
      <c r="CC54" s="161"/>
      <c r="CD54" s="161"/>
      <c r="CE54" s="161"/>
      <c r="CF54" s="158" t="s">
        <v>2341</v>
      </c>
      <c r="CG54" s="158" t="s">
        <v>1022</v>
      </c>
      <c r="CH54" s="161"/>
      <c r="CI54" s="161"/>
      <c r="CJ54" s="161"/>
      <c r="CK54" s="158" t="s">
        <v>2342</v>
      </c>
      <c r="CL54" s="158" t="s">
        <v>2343</v>
      </c>
      <c r="CM54" s="158" t="s">
        <v>2344</v>
      </c>
      <c r="CN54" s="604" t="s">
        <v>2345</v>
      </c>
      <c r="CO54" s="158" t="s">
        <v>2346</v>
      </c>
      <c r="CP54" s="161"/>
      <c r="CQ54" s="161"/>
      <c r="CR54" s="158" t="s">
        <v>2347</v>
      </c>
      <c r="CS54" s="158" t="s">
        <v>2348</v>
      </c>
      <c r="CT54" s="158" t="s">
        <v>2349</v>
      </c>
      <c r="CU54" s="161"/>
      <c r="CV54" s="161"/>
      <c r="CW54" s="158" t="s">
        <v>2350</v>
      </c>
      <c r="CX54" s="161"/>
      <c r="CY54" s="158" t="s">
        <v>881</v>
      </c>
      <c r="CZ54" s="161"/>
      <c r="DA54" s="161"/>
      <c r="DB54" s="158" t="s">
        <v>2351</v>
      </c>
      <c r="DC54" s="158" t="s">
        <v>2352</v>
      </c>
      <c r="DD54" s="158" t="s">
        <v>2353</v>
      </c>
      <c r="DE54" s="158" t="s">
        <v>2354</v>
      </c>
    </row>
    <row r="55" spans="1:109" ht="6.75" customHeight="1">
      <c r="A55"/>
      <c r="B55" s="8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92"/>
      <c r="AE55"/>
      <c r="AF55" s="607"/>
      <c r="AG55"/>
      <c r="AH55" s="103"/>
      <c r="AI55" s="103"/>
      <c r="AJ55" s="103"/>
      <c r="AK55" s="103"/>
      <c r="AL55" s="153" t="str">
        <f t="shared" si="0"/>
        <v>Cuichapa</v>
      </c>
      <c r="AM55" s="153" t="str">
        <f t="shared" si="1"/>
        <v>30052</v>
      </c>
      <c r="AO55" s="103"/>
      <c r="AP55" s="151">
        <v>53</v>
      </c>
      <c r="AQ55" s="160"/>
      <c r="AR55" s="160"/>
      <c r="AS55" s="160"/>
      <c r="AT55" s="160"/>
      <c r="AU55" s="160"/>
      <c r="AV55" s="160"/>
      <c r="AW55" s="157" t="s">
        <v>2355</v>
      </c>
      <c r="AX55" s="157" t="s">
        <v>2356</v>
      </c>
      <c r="AY55" s="160"/>
      <c r="AZ55" s="160"/>
      <c r="BA55" s="160"/>
      <c r="BB55" s="157" t="s">
        <v>2357</v>
      </c>
      <c r="BC55" s="157" t="s">
        <v>2358</v>
      </c>
      <c r="BD55" s="157" t="s">
        <v>2359</v>
      </c>
      <c r="BE55" s="640" t="s">
        <v>2360</v>
      </c>
      <c r="BF55" s="157" t="s">
        <v>2361</v>
      </c>
      <c r="BG55" s="160"/>
      <c r="BH55" s="160"/>
      <c r="BI55" s="160"/>
      <c r="BJ55" s="157" t="s">
        <v>2362</v>
      </c>
      <c r="BK55" s="157" t="s">
        <v>2363</v>
      </c>
      <c r="BL55" s="160"/>
      <c r="BM55" s="160"/>
      <c r="BN55" s="157" t="s">
        <v>2364</v>
      </c>
      <c r="BO55" s="160"/>
      <c r="BP55" s="157" t="s">
        <v>2365</v>
      </c>
      <c r="BQ55" s="160"/>
      <c r="BR55" s="160"/>
      <c r="BS55" s="157" t="s">
        <v>2366</v>
      </c>
      <c r="BT55" s="157" t="s">
        <v>2367</v>
      </c>
      <c r="BU55" s="157" t="s">
        <v>2368</v>
      </c>
      <c r="BV55" s="157" t="s">
        <v>2369</v>
      </c>
      <c r="BW55" s="103"/>
      <c r="BX55" s="103"/>
      <c r="BY55" s="103"/>
      <c r="BZ55" s="161"/>
      <c r="CA55" s="161"/>
      <c r="CB55" s="161"/>
      <c r="CC55" s="161"/>
      <c r="CD55" s="161"/>
      <c r="CE55" s="161"/>
      <c r="CF55" s="158" t="s">
        <v>2370</v>
      </c>
      <c r="CG55" s="158" t="s">
        <v>2371</v>
      </c>
      <c r="CH55" s="161"/>
      <c r="CI55" s="161"/>
      <c r="CJ55" s="161"/>
      <c r="CK55" s="158" t="s">
        <v>2372</v>
      </c>
      <c r="CL55" s="158" t="s">
        <v>2373</v>
      </c>
      <c r="CM55" s="158" t="s">
        <v>2374</v>
      </c>
      <c r="CN55" s="604" t="s">
        <v>2375</v>
      </c>
      <c r="CO55" s="158" t="s">
        <v>484</v>
      </c>
      <c r="CP55" s="161"/>
      <c r="CQ55" s="161"/>
      <c r="CR55" s="158"/>
      <c r="CS55" s="158" t="s">
        <v>2376</v>
      </c>
      <c r="CT55" s="158" t="s">
        <v>2377</v>
      </c>
      <c r="CU55" s="161"/>
      <c r="CV55" s="161"/>
      <c r="CW55" s="158" t="s">
        <v>2378</v>
      </c>
      <c r="CX55" s="161"/>
      <c r="CY55" s="158" t="s">
        <v>2379</v>
      </c>
      <c r="CZ55" s="161"/>
      <c r="DA55" s="161"/>
      <c r="DB55" s="158" t="s">
        <v>2380</v>
      </c>
      <c r="DC55" s="158" t="s">
        <v>2381</v>
      </c>
      <c r="DD55" s="158" t="s">
        <v>2382</v>
      </c>
      <c r="DE55" s="158" t="s">
        <v>2383</v>
      </c>
    </row>
    <row r="56" spans="1:109" ht="60" customHeight="1">
      <c r="A56" s="9"/>
      <c r="B56" s="85"/>
      <c r="C56" s="719" t="s">
        <v>2384</v>
      </c>
      <c r="D56" s="719"/>
      <c r="E56" s="719"/>
      <c r="F56" s="719"/>
      <c r="G56" s="719"/>
      <c r="H56" s="719"/>
      <c r="I56" s="719"/>
      <c r="J56" s="719"/>
      <c r="K56" s="719"/>
      <c r="L56" s="719"/>
      <c r="M56" s="719"/>
      <c r="N56" s="719"/>
      <c r="O56" s="719"/>
      <c r="P56" s="719"/>
      <c r="Q56" s="719"/>
      <c r="R56" s="719"/>
      <c r="S56" s="719"/>
      <c r="T56" s="719"/>
      <c r="U56" s="719"/>
      <c r="V56" s="719"/>
      <c r="W56" s="719"/>
      <c r="X56" s="719"/>
      <c r="Y56" s="719"/>
      <c r="Z56" s="719"/>
      <c r="AA56" s="719"/>
      <c r="AB56" s="719"/>
      <c r="AC56" s="719"/>
      <c r="AD56" s="92"/>
      <c r="AE56" s="32"/>
      <c r="AH56" s="103"/>
      <c r="AI56" s="103"/>
      <c r="AJ56" s="103"/>
      <c r="AK56" s="103"/>
      <c r="AL56" s="153" t="str">
        <f t="shared" si="0"/>
        <v>Cuitláhuac</v>
      </c>
      <c r="AM56" s="153" t="str">
        <f t="shared" si="1"/>
        <v>30053</v>
      </c>
      <c r="AO56" s="103"/>
      <c r="AP56" s="151">
        <v>54</v>
      </c>
      <c r="AQ56" s="160"/>
      <c r="AR56" s="160"/>
      <c r="AS56" s="160"/>
      <c r="AT56" s="160"/>
      <c r="AU56" s="160"/>
      <c r="AV56" s="160"/>
      <c r="AW56" s="157" t="s">
        <v>2385</v>
      </c>
      <c r="AX56" s="157" t="s">
        <v>2386</v>
      </c>
      <c r="AY56" s="160"/>
      <c r="AZ56" s="160"/>
      <c r="BA56" s="160"/>
      <c r="BB56" s="157" t="s">
        <v>2387</v>
      </c>
      <c r="BC56" s="157" t="s">
        <v>2388</v>
      </c>
      <c r="BD56" s="157" t="s">
        <v>2389</v>
      </c>
      <c r="BE56" s="640" t="s">
        <v>2390</v>
      </c>
      <c r="BF56" s="157" t="s">
        <v>2391</v>
      </c>
      <c r="BG56" s="160"/>
      <c r="BH56" s="160"/>
      <c r="BI56" s="160"/>
      <c r="BJ56" s="157" t="s">
        <v>2392</v>
      </c>
      <c r="BK56" s="157" t="s">
        <v>2393</v>
      </c>
      <c r="BL56" s="160"/>
      <c r="BM56" s="160"/>
      <c r="BN56" s="157" t="s">
        <v>2394</v>
      </c>
      <c r="BO56" s="160"/>
      <c r="BP56" s="157" t="s">
        <v>2395</v>
      </c>
      <c r="BQ56" s="160"/>
      <c r="BR56" s="160"/>
      <c r="BS56" s="157" t="s">
        <v>2396</v>
      </c>
      <c r="BT56" s="157" t="s">
        <v>2397</v>
      </c>
      <c r="BU56" s="157" t="s">
        <v>2398</v>
      </c>
      <c r="BV56" s="157" t="s">
        <v>2399</v>
      </c>
      <c r="BW56" s="103"/>
      <c r="BX56" s="103"/>
      <c r="BY56" s="103"/>
      <c r="BZ56" s="161"/>
      <c r="CA56" s="161"/>
      <c r="CB56" s="161"/>
      <c r="CC56" s="161"/>
      <c r="CD56" s="161"/>
      <c r="CE56" s="161"/>
      <c r="CF56" s="158" t="s">
        <v>2400</v>
      </c>
      <c r="CG56" s="158" t="s">
        <v>2401</v>
      </c>
      <c r="CH56" s="161"/>
      <c r="CI56" s="161"/>
      <c r="CJ56" s="161"/>
      <c r="CK56" s="158" t="s">
        <v>2402</v>
      </c>
      <c r="CL56" s="158" t="s">
        <v>2403</v>
      </c>
      <c r="CM56" s="158" t="s">
        <v>2404</v>
      </c>
      <c r="CN56" s="604" t="s">
        <v>1473</v>
      </c>
      <c r="CO56" s="158" t="s">
        <v>2405</v>
      </c>
      <c r="CP56" s="161"/>
      <c r="CQ56" s="161"/>
      <c r="CR56" s="161"/>
      <c r="CS56" s="158" t="s">
        <v>2406</v>
      </c>
      <c r="CT56" s="158" t="s">
        <v>2407</v>
      </c>
      <c r="CU56" s="161"/>
      <c r="CV56" s="161"/>
      <c r="CW56" s="158" t="s">
        <v>2408</v>
      </c>
      <c r="CX56" s="161"/>
      <c r="CY56" s="158" t="s">
        <v>2409</v>
      </c>
      <c r="CZ56" s="161"/>
      <c r="DA56" s="161"/>
      <c r="DB56" s="158" t="s">
        <v>2410</v>
      </c>
      <c r="DC56" s="158" t="s">
        <v>2411</v>
      </c>
      <c r="DD56" s="158" t="s">
        <v>2412</v>
      </c>
      <c r="DE56" s="158" t="s">
        <v>2413</v>
      </c>
    </row>
    <row r="57" spans="1:109" ht="6.75" customHeight="1">
      <c r="A57" s="9"/>
      <c r="B57" s="85"/>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92"/>
      <c r="AE57" s="32"/>
      <c r="AH57" s="103"/>
      <c r="AI57" s="103"/>
      <c r="AJ57" s="103"/>
      <c r="AK57" s="103"/>
      <c r="AL57" s="153" t="str">
        <f t="shared" si="0"/>
        <v>Chacaltianguis</v>
      </c>
      <c r="AM57" s="153" t="str">
        <f t="shared" si="1"/>
        <v>30054</v>
      </c>
      <c r="AO57" s="103"/>
      <c r="AP57" s="151">
        <v>55</v>
      </c>
      <c r="AQ57" s="160"/>
      <c r="AR57" s="160"/>
      <c r="AS57" s="160"/>
      <c r="AT57" s="160"/>
      <c r="AU57" s="160"/>
      <c r="AV57" s="160"/>
      <c r="AW57" s="157" t="s">
        <v>2414</v>
      </c>
      <c r="AX57" s="157" t="s">
        <v>2415</v>
      </c>
      <c r="AY57" s="160"/>
      <c r="AZ57" s="160"/>
      <c r="BA57" s="160"/>
      <c r="BB57" s="157" t="s">
        <v>2416</v>
      </c>
      <c r="BC57" s="157" t="s">
        <v>2417</v>
      </c>
      <c r="BD57" s="157" t="s">
        <v>2418</v>
      </c>
      <c r="BE57" s="640" t="s">
        <v>2419</v>
      </c>
      <c r="BF57" s="157" t="s">
        <v>2420</v>
      </c>
      <c r="BG57" s="160"/>
      <c r="BH57" s="160"/>
      <c r="BI57" s="160"/>
      <c r="BJ57" s="157" t="s">
        <v>2421</v>
      </c>
      <c r="BK57" s="157" t="s">
        <v>2422</v>
      </c>
      <c r="BL57" s="160"/>
      <c r="BM57" s="160"/>
      <c r="BN57" s="157" t="s">
        <v>2423</v>
      </c>
      <c r="BO57" s="160"/>
      <c r="BP57" s="157" t="s">
        <v>2424</v>
      </c>
      <c r="BQ57" s="160"/>
      <c r="BR57" s="160"/>
      <c r="BS57" s="157" t="s">
        <v>2425</v>
      </c>
      <c r="BT57" s="157" t="s">
        <v>2426</v>
      </c>
      <c r="BU57" s="157" t="s">
        <v>2427</v>
      </c>
      <c r="BV57" s="157" t="s">
        <v>2428</v>
      </c>
      <c r="BW57" s="103"/>
      <c r="BX57" s="103"/>
      <c r="BY57" s="103"/>
      <c r="BZ57" s="161"/>
      <c r="CA57" s="161"/>
      <c r="CB57" s="161"/>
      <c r="CC57" s="161"/>
      <c r="CD57" s="161"/>
      <c r="CE57" s="161"/>
      <c r="CF57" s="158" t="s">
        <v>1879</v>
      </c>
      <c r="CG57" s="158" t="s">
        <v>2429</v>
      </c>
      <c r="CH57" s="161"/>
      <c r="CI57" s="161"/>
      <c r="CJ57" s="161"/>
      <c r="CK57" s="158" t="s">
        <v>2430</v>
      </c>
      <c r="CL57" s="158" t="s">
        <v>2431</v>
      </c>
      <c r="CM57" s="158" t="s">
        <v>2432</v>
      </c>
      <c r="CN57" s="604" t="s">
        <v>1792</v>
      </c>
      <c r="CO57" s="158" t="s">
        <v>994</v>
      </c>
      <c r="CP57" s="161"/>
      <c r="CQ57" s="161"/>
      <c r="CR57" s="161"/>
      <c r="CS57" s="158" t="s">
        <v>2433</v>
      </c>
      <c r="CT57" s="158" t="s">
        <v>2434</v>
      </c>
      <c r="CU57" s="161"/>
      <c r="CV57" s="161"/>
      <c r="CW57" s="158" t="s">
        <v>2435</v>
      </c>
      <c r="CX57" s="161"/>
      <c r="CY57" s="158" t="s">
        <v>2436</v>
      </c>
      <c r="CZ57" s="161"/>
      <c r="DA57" s="161"/>
      <c r="DB57" s="158" t="s">
        <v>2437</v>
      </c>
      <c r="DC57" s="158" t="s">
        <v>2438</v>
      </c>
      <c r="DD57" s="158" t="s">
        <v>2439</v>
      </c>
      <c r="DE57" s="158" t="s">
        <v>2350</v>
      </c>
    </row>
    <row r="58" spans="1:109" ht="15" customHeight="1">
      <c r="A58" s="9"/>
      <c r="B58" s="85"/>
      <c r="C58" s="719" t="s">
        <v>2440</v>
      </c>
      <c r="D58" s="719"/>
      <c r="E58" s="719"/>
      <c r="F58" s="719"/>
      <c r="G58" s="719"/>
      <c r="H58" s="719"/>
      <c r="I58" s="719"/>
      <c r="J58" s="719"/>
      <c r="K58" s="719"/>
      <c r="L58" s="719"/>
      <c r="M58" s="719"/>
      <c r="N58" s="719"/>
      <c r="O58" s="719"/>
      <c r="P58" s="719"/>
      <c r="Q58" s="719"/>
      <c r="R58" s="719"/>
      <c r="S58" s="719"/>
      <c r="T58" s="719"/>
      <c r="U58" s="719"/>
      <c r="V58" s="719"/>
      <c r="W58" s="719"/>
      <c r="X58" s="719"/>
      <c r="Y58" s="719"/>
      <c r="Z58" s="719"/>
      <c r="AA58" s="719"/>
      <c r="AB58" s="719"/>
      <c r="AC58" s="719"/>
      <c r="AD58" s="92"/>
      <c r="AE58" s="32"/>
      <c r="AH58" s="103"/>
      <c r="AI58" s="103"/>
      <c r="AJ58" s="103"/>
      <c r="AK58" s="103"/>
      <c r="AL58" s="153" t="str">
        <f t="shared" si="0"/>
        <v>Chalma</v>
      </c>
      <c r="AM58" s="153" t="str">
        <f t="shared" si="1"/>
        <v>30055</v>
      </c>
      <c r="AO58" s="103"/>
      <c r="AP58" s="151">
        <v>56</v>
      </c>
      <c r="AQ58" s="160"/>
      <c r="AR58" s="160"/>
      <c r="AS58" s="160"/>
      <c r="AT58" s="160"/>
      <c r="AU58" s="160"/>
      <c r="AV58" s="160"/>
      <c r="AW58" s="157" t="s">
        <v>2441</v>
      </c>
      <c r="AX58" s="157" t="s">
        <v>2442</v>
      </c>
      <c r="AY58" s="160"/>
      <c r="AZ58" s="160"/>
      <c r="BA58" s="160"/>
      <c r="BB58" s="157" t="s">
        <v>2443</v>
      </c>
      <c r="BC58" s="157" t="s">
        <v>2444</v>
      </c>
      <c r="BD58" s="157" t="s">
        <v>2445</v>
      </c>
      <c r="BE58" s="640" t="s">
        <v>2446</v>
      </c>
      <c r="BF58" s="157" t="s">
        <v>2447</v>
      </c>
      <c r="BG58" s="160"/>
      <c r="BH58" s="160"/>
      <c r="BI58" s="160"/>
      <c r="BJ58" s="157" t="s">
        <v>2448</v>
      </c>
      <c r="BK58" s="157" t="s">
        <v>2449</v>
      </c>
      <c r="BL58" s="160"/>
      <c r="BM58" s="160"/>
      <c r="BN58" s="157" t="s">
        <v>2450</v>
      </c>
      <c r="BO58" s="160"/>
      <c r="BP58" s="157" t="s">
        <v>2451</v>
      </c>
      <c r="BQ58" s="160"/>
      <c r="BR58" s="160"/>
      <c r="BS58" s="157" t="s">
        <v>2452</v>
      </c>
      <c r="BT58" s="157" t="s">
        <v>2453</v>
      </c>
      <c r="BU58" s="157" t="s">
        <v>2454</v>
      </c>
      <c r="BV58" s="157" t="s">
        <v>2455</v>
      </c>
      <c r="BW58" s="103"/>
      <c r="BX58" s="103"/>
      <c r="BY58" s="103"/>
      <c r="BZ58" s="161"/>
      <c r="CA58" s="161"/>
      <c r="CB58" s="161"/>
      <c r="CC58" s="161"/>
      <c r="CD58" s="161"/>
      <c r="CE58" s="161"/>
      <c r="CF58" s="158" t="s">
        <v>2456</v>
      </c>
      <c r="CG58" s="158" t="s">
        <v>2457</v>
      </c>
      <c r="CH58" s="161"/>
      <c r="CI58" s="161"/>
      <c r="CJ58" s="161"/>
      <c r="CK58" s="158" t="s">
        <v>2458</v>
      </c>
      <c r="CL58" s="158" t="s">
        <v>2459</v>
      </c>
      <c r="CM58" s="158" t="s">
        <v>1840</v>
      </c>
      <c r="CN58" s="604" t="s">
        <v>2460</v>
      </c>
      <c r="CO58" s="158" t="s">
        <v>2461</v>
      </c>
      <c r="CP58" s="161"/>
      <c r="CQ58" s="161"/>
      <c r="CR58" s="161"/>
      <c r="CS58" s="158" t="s">
        <v>2462</v>
      </c>
      <c r="CT58" s="158" t="s">
        <v>2463</v>
      </c>
      <c r="CU58" s="161"/>
      <c r="CV58" s="161"/>
      <c r="CW58" s="158" t="s">
        <v>1905</v>
      </c>
      <c r="CX58" s="161"/>
      <c r="CY58" s="158" t="s">
        <v>2464</v>
      </c>
      <c r="CZ58" s="161"/>
      <c r="DA58" s="161"/>
      <c r="DB58" s="158" t="s">
        <v>2465</v>
      </c>
      <c r="DC58" s="158" t="s">
        <v>2466</v>
      </c>
      <c r="DD58" s="158" t="s">
        <v>2467</v>
      </c>
      <c r="DE58" s="158" t="s">
        <v>2468</v>
      </c>
    </row>
    <row r="59" spans="1:109" ht="6.75" customHeight="1">
      <c r="A59" s="9"/>
      <c r="B59" s="18"/>
      <c r="C59" s="608"/>
      <c r="D59" s="608"/>
      <c r="E59" s="608"/>
      <c r="F59" s="608"/>
      <c r="G59" s="608"/>
      <c r="H59" s="608"/>
      <c r="I59" s="608"/>
      <c r="J59" s="608"/>
      <c r="K59" s="608"/>
      <c r="L59" s="608"/>
      <c r="M59" s="608"/>
      <c r="N59" s="608"/>
      <c r="O59" s="608"/>
      <c r="P59" s="608"/>
      <c r="Q59" s="608"/>
      <c r="R59" s="608"/>
      <c r="S59" s="608"/>
      <c r="T59" s="608"/>
      <c r="U59" s="608"/>
      <c r="V59" s="608"/>
      <c r="W59" s="608"/>
      <c r="X59" s="608"/>
      <c r="Y59" s="608"/>
      <c r="Z59" s="608"/>
      <c r="AA59" s="608"/>
      <c r="AB59" s="608"/>
      <c r="AC59" s="608"/>
      <c r="AD59" s="93"/>
      <c r="AE59" s="32"/>
      <c r="AH59" s="103"/>
      <c r="AI59" s="103"/>
      <c r="AJ59" s="103"/>
      <c r="AK59" s="103"/>
      <c r="AL59" s="153" t="str">
        <f t="shared" si="0"/>
        <v>Chiconamel</v>
      </c>
      <c r="AM59" s="153" t="str">
        <f t="shared" si="1"/>
        <v>30056</v>
      </c>
      <c r="AO59" s="103"/>
      <c r="AP59" s="151">
        <v>57</v>
      </c>
      <c r="AQ59" s="160"/>
      <c r="AR59" s="160"/>
      <c r="AS59" s="160"/>
      <c r="AT59" s="160"/>
      <c r="AU59" s="160"/>
      <c r="AV59" s="160"/>
      <c r="AW59" s="157" t="s">
        <v>2469</v>
      </c>
      <c r="AX59" s="157" t="s">
        <v>2470</v>
      </c>
      <c r="AY59" s="160"/>
      <c r="AZ59" s="160"/>
      <c r="BA59" s="160"/>
      <c r="BB59" s="157" t="s">
        <v>2471</v>
      </c>
      <c r="BC59" s="157" t="s">
        <v>2472</v>
      </c>
      <c r="BD59" s="157" t="s">
        <v>2473</v>
      </c>
      <c r="BE59" s="640" t="s">
        <v>2474</v>
      </c>
      <c r="BF59" s="157" t="s">
        <v>2475</v>
      </c>
      <c r="BG59" s="160"/>
      <c r="BH59" s="160"/>
      <c r="BI59" s="160"/>
      <c r="BJ59" s="157" t="s">
        <v>2476</v>
      </c>
      <c r="BK59" s="157" t="s">
        <v>2477</v>
      </c>
      <c r="BL59" s="160"/>
      <c r="BM59" s="160"/>
      <c r="BN59" s="157" t="s">
        <v>2478</v>
      </c>
      <c r="BO59" s="160"/>
      <c r="BP59" s="157" t="s">
        <v>2479</v>
      </c>
      <c r="BQ59" s="160"/>
      <c r="BR59" s="160"/>
      <c r="BS59" s="157" t="s">
        <v>2480</v>
      </c>
      <c r="BT59" s="157" t="s">
        <v>2481</v>
      </c>
      <c r="BU59" s="157" t="s">
        <v>2482</v>
      </c>
      <c r="BV59" s="157" t="s">
        <v>2483</v>
      </c>
      <c r="BW59" s="103"/>
      <c r="BX59" s="103"/>
      <c r="BY59" s="103"/>
      <c r="BZ59" s="161"/>
      <c r="CA59" s="161"/>
      <c r="CB59" s="161"/>
      <c r="CC59" s="161"/>
      <c r="CD59" s="161"/>
      <c r="CE59" s="161"/>
      <c r="CF59" s="158" t="s">
        <v>2484</v>
      </c>
      <c r="CG59" s="641" t="s">
        <v>2485</v>
      </c>
      <c r="CH59" s="161"/>
      <c r="CI59" s="161"/>
      <c r="CJ59" s="161"/>
      <c r="CK59" s="158" t="s">
        <v>2486</v>
      </c>
      <c r="CL59" s="158" t="s">
        <v>2487</v>
      </c>
      <c r="CM59" s="158" t="s">
        <v>875</v>
      </c>
      <c r="CN59" s="604" t="s">
        <v>994</v>
      </c>
      <c r="CO59" s="158" t="s">
        <v>2488</v>
      </c>
      <c r="CP59" s="161"/>
      <c r="CQ59" s="161"/>
      <c r="CR59" s="161"/>
      <c r="CS59" s="158" t="s">
        <v>2489</v>
      </c>
      <c r="CT59" s="158" t="s">
        <v>2490</v>
      </c>
      <c r="CU59" s="161"/>
      <c r="CV59" s="161"/>
      <c r="CW59" s="158" t="s">
        <v>2491</v>
      </c>
      <c r="CX59" s="161"/>
      <c r="CY59" s="158" t="s">
        <v>2492</v>
      </c>
      <c r="CZ59" s="161"/>
      <c r="DA59" s="161"/>
      <c r="DB59" s="158" t="s">
        <v>2493</v>
      </c>
      <c r="DC59" s="158" t="s">
        <v>2494</v>
      </c>
      <c r="DD59" s="158" t="s">
        <v>2495</v>
      </c>
      <c r="DE59" s="158" t="s">
        <v>1640</v>
      </c>
    </row>
    <row r="60" spans="1:109" ht="72" customHeight="1">
      <c r="A60" s="9"/>
      <c r="B60" s="85"/>
      <c r="C60" s="608"/>
      <c r="D60" s="720" t="s">
        <v>2496</v>
      </c>
      <c r="E60" s="720"/>
      <c r="F60" s="720"/>
      <c r="G60" s="720"/>
      <c r="H60" s="720"/>
      <c r="I60" s="720"/>
      <c r="J60" s="720"/>
      <c r="K60" s="720"/>
      <c r="L60" s="720"/>
      <c r="M60" s="720"/>
      <c r="N60" s="720"/>
      <c r="O60" s="720"/>
      <c r="P60" s="720"/>
      <c r="Q60" s="720"/>
      <c r="R60" s="720"/>
      <c r="S60" s="720"/>
      <c r="T60" s="720"/>
      <c r="U60" s="720"/>
      <c r="V60" s="720"/>
      <c r="W60" s="720"/>
      <c r="X60" s="720"/>
      <c r="Y60" s="720"/>
      <c r="Z60" s="720"/>
      <c r="AA60" s="720"/>
      <c r="AB60" s="720"/>
      <c r="AC60" s="720"/>
      <c r="AD60" s="92"/>
      <c r="AE60" s="32"/>
      <c r="AH60" s="103"/>
      <c r="AI60" s="103"/>
      <c r="AJ60" s="103"/>
      <c r="AK60" s="103"/>
      <c r="AL60" s="153" t="str">
        <f t="shared" si="0"/>
        <v>Chiconquiaco</v>
      </c>
      <c r="AM60" s="153" t="str">
        <f t="shared" si="1"/>
        <v>30057</v>
      </c>
      <c r="AO60" s="103"/>
      <c r="AP60" s="151">
        <v>58</v>
      </c>
      <c r="AQ60" s="160"/>
      <c r="AR60" s="160"/>
      <c r="AS60" s="160"/>
      <c r="AT60" s="160"/>
      <c r="AU60" s="160"/>
      <c r="AV60" s="160"/>
      <c r="AW60" s="157" t="s">
        <v>2497</v>
      </c>
      <c r="AX60" s="157" t="s">
        <v>2498</v>
      </c>
      <c r="AY60" s="160"/>
      <c r="AZ60" s="160"/>
      <c r="BA60" s="160"/>
      <c r="BB60" s="157" t="s">
        <v>2499</v>
      </c>
      <c r="BC60" s="157" t="s">
        <v>2500</v>
      </c>
      <c r="BD60" s="157" t="s">
        <v>2501</v>
      </c>
      <c r="BE60" s="640" t="s">
        <v>2502</v>
      </c>
      <c r="BF60" s="157" t="s">
        <v>2503</v>
      </c>
      <c r="BG60" s="160"/>
      <c r="BH60" s="160"/>
      <c r="BI60" s="160"/>
      <c r="BJ60" s="157" t="s">
        <v>2504</v>
      </c>
      <c r="BK60" s="157" t="s">
        <v>2505</v>
      </c>
      <c r="BL60" s="160"/>
      <c r="BM60" s="160"/>
      <c r="BN60" s="157" t="s">
        <v>2506</v>
      </c>
      <c r="BO60" s="160"/>
      <c r="BP60" s="157" t="s">
        <v>2507</v>
      </c>
      <c r="BQ60" s="160"/>
      <c r="BR60" s="160"/>
      <c r="BS60" s="157" t="s">
        <v>2508</v>
      </c>
      <c r="BT60" s="157" t="s">
        <v>2509</v>
      </c>
      <c r="BU60" s="157" t="s">
        <v>2510</v>
      </c>
      <c r="BV60" s="157" t="s">
        <v>2511</v>
      </c>
      <c r="BW60" s="103"/>
      <c r="BX60" s="103"/>
      <c r="BY60" s="103"/>
      <c r="BZ60" s="161"/>
      <c r="CA60" s="161"/>
      <c r="CB60" s="161"/>
      <c r="CC60" s="161"/>
      <c r="CD60" s="161"/>
      <c r="CE60" s="161"/>
      <c r="CF60" s="158" t="s">
        <v>2512</v>
      </c>
      <c r="CG60" s="158" t="s">
        <v>2513</v>
      </c>
      <c r="CH60" s="161"/>
      <c r="CI60" s="161"/>
      <c r="CJ60" s="161"/>
      <c r="CK60" s="158" t="s">
        <v>2514</v>
      </c>
      <c r="CL60" s="158" t="s">
        <v>2515</v>
      </c>
      <c r="CM60" s="158" t="s">
        <v>2516</v>
      </c>
      <c r="CN60" s="604" t="s">
        <v>2517</v>
      </c>
      <c r="CO60" s="158" t="s">
        <v>2518</v>
      </c>
      <c r="CP60" s="161"/>
      <c r="CQ60" s="161"/>
      <c r="CR60" s="161"/>
      <c r="CS60" s="158" t="s">
        <v>2519</v>
      </c>
      <c r="CT60" s="158" t="s">
        <v>2520</v>
      </c>
      <c r="CU60" s="161"/>
      <c r="CV60" s="161"/>
      <c r="CW60" s="158" t="s">
        <v>2521</v>
      </c>
      <c r="CX60" s="161"/>
      <c r="CY60" s="158" t="s">
        <v>2522</v>
      </c>
      <c r="CZ60" s="161"/>
      <c r="DA60" s="161"/>
      <c r="DB60" s="158" t="s">
        <v>2523</v>
      </c>
      <c r="DC60" s="158" t="s">
        <v>2524</v>
      </c>
      <c r="DD60" s="158" t="s">
        <v>2525</v>
      </c>
      <c r="DE60" s="158" t="s">
        <v>2526</v>
      </c>
    </row>
    <row r="61" spans="1:109" ht="6.75" customHeight="1">
      <c r="A61" s="9"/>
      <c r="B61" s="6"/>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8"/>
      <c r="AE61" s="32"/>
      <c r="AH61" s="103"/>
      <c r="AI61" s="103"/>
      <c r="AJ61" s="103"/>
      <c r="AK61" s="103"/>
      <c r="AL61" s="153" t="str">
        <f t="shared" si="0"/>
        <v>Chicontepec</v>
      </c>
      <c r="AM61" s="153" t="str">
        <f t="shared" si="1"/>
        <v>30058</v>
      </c>
      <c r="AO61" s="103"/>
      <c r="AP61" s="151">
        <v>59</v>
      </c>
      <c r="AQ61" s="160"/>
      <c r="AR61" s="160"/>
      <c r="AS61" s="160"/>
      <c r="AT61" s="160"/>
      <c r="AU61" s="160"/>
      <c r="AV61" s="160"/>
      <c r="AW61" s="157" t="s">
        <v>2527</v>
      </c>
      <c r="AX61" s="157" t="s">
        <v>2528</v>
      </c>
      <c r="AY61" s="160"/>
      <c r="AZ61" s="160"/>
      <c r="BA61" s="160"/>
      <c r="BB61" s="157" t="s">
        <v>2529</v>
      </c>
      <c r="BC61" s="157" t="s">
        <v>2530</v>
      </c>
      <c r="BD61" s="157" t="s">
        <v>2531</v>
      </c>
      <c r="BE61" s="640" t="s">
        <v>2532</v>
      </c>
      <c r="BF61" s="157" t="s">
        <v>2533</v>
      </c>
      <c r="BG61" s="160"/>
      <c r="BH61" s="160"/>
      <c r="BI61" s="160"/>
      <c r="BJ61" s="157" t="s">
        <v>2534</v>
      </c>
      <c r="BK61" s="157" t="s">
        <v>2535</v>
      </c>
      <c r="BL61" s="160"/>
      <c r="BM61" s="160"/>
      <c r="BN61" s="157" t="s">
        <v>2536</v>
      </c>
      <c r="BO61" s="160"/>
      <c r="BP61" s="157" t="s">
        <v>2537</v>
      </c>
      <c r="BQ61" s="160"/>
      <c r="BR61" s="160"/>
      <c r="BS61" s="157" t="s">
        <v>2538</v>
      </c>
      <c r="BT61" s="157" t="s">
        <v>2539</v>
      </c>
      <c r="BU61" s="157" t="s">
        <v>2540</v>
      </c>
      <c r="BV61" s="157" t="s">
        <v>2541</v>
      </c>
      <c r="BW61" s="103"/>
      <c r="BX61" s="103"/>
      <c r="BY61" s="103"/>
      <c r="BZ61" s="161"/>
      <c r="CA61" s="161"/>
      <c r="CB61" s="161"/>
      <c r="CC61" s="161"/>
      <c r="CD61" s="161"/>
      <c r="CE61" s="161"/>
      <c r="CF61" s="158" t="s">
        <v>2542</v>
      </c>
      <c r="CG61" s="158" t="s">
        <v>2543</v>
      </c>
      <c r="CH61" s="161"/>
      <c r="CI61" s="161"/>
      <c r="CJ61" s="161"/>
      <c r="CK61" s="158" t="s">
        <v>2544</v>
      </c>
      <c r="CL61" s="158" t="s">
        <v>2545</v>
      </c>
      <c r="CM61" s="158" t="s">
        <v>2546</v>
      </c>
      <c r="CN61" s="604" t="s">
        <v>2547</v>
      </c>
      <c r="CO61" s="158" t="s">
        <v>2548</v>
      </c>
      <c r="CP61" s="161"/>
      <c r="CQ61" s="161"/>
      <c r="CR61" s="161"/>
      <c r="CS61" s="158" t="s">
        <v>2549</v>
      </c>
      <c r="CT61" s="158" t="s">
        <v>2550</v>
      </c>
      <c r="CU61" s="161"/>
      <c r="CV61" s="161"/>
      <c r="CW61" s="158" t="s">
        <v>2551</v>
      </c>
      <c r="CX61" s="161"/>
      <c r="CY61" s="158" t="s">
        <v>2552</v>
      </c>
      <c r="CZ61" s="161"/>
      <c r="DA61" s="161"/>
      <c r="DB61" s="158" t="s">
        <v>2553</v>
      </c>
      <c r="DC61" s="158" t="s">
        <v>2554</v>
      </c>
      <c r="DD61" s="158" t="s">
        <v>2555</v>
      </c>
      <c r="DE61" s="158" t="s">
        <v>2556</v>
      </c>
    </row>
    <row r="62" spans="1:109" ht="15" customHeight="1">
      <c r="A62" s="9"/>
      <c r="B62" s="6"/>
      <c r="C62" s="719" t="s">
        <v>2557</v>
      </c>
      <c r="D62" s="719"/>
      <c r="E62" s="719"/>
      <c r="F62" s="719"/>
      <c r="G62" s="719"/>
      <c r="H62" s="719"/>
      <c r="I62" s="719"/>
      <c r="J62" s="719"/>
      <c r="K62" s="719"/>
      <c r="L62" s="719"/>
      <c r="M62" s="719"/>
      <c r="N62" s="719"/>
      <c r="O62" s="719"/>
      <c r="P62" s="719"/>
      <c r="Q62" s="719"/>
      <c r="R62" s="719"/>
      <c r="S62" s="719"/>
      <c r="T62" s="719"/>
      <c r="U62" s="719"/>
      <c r="V62" s="719"/>
      <c r="W62" s="719"/>
      <c r="X62" s="719"/>
      <c r="Y62" s="719"/>
      <c r="Z62" s="719"/>
      <c r="AA62" s="719"/>
      <c r="AB62" s="719"/>
      <c r="AC62" s="719"/>
      <c r="AD62" s="8"/>
      <c r="AE62" s="32"/>
      <c r="AH62" s="103"/>
      <c r="AI62" s="103"/>
      <c r="AJ62" s="103"/>
      <c r="AK62" s="103"/>
      <c r="AL62" s="153" t="str">
        <f t="shared" si="0"/>
        <v>Chinameca</v>
      </c>
      <c r="AM62" s="153" t="str">
        <f t="shared" si="1"/>
        <v>30059</v>
      </c>
      <c r="AO62" s="103"/>
      <c r="AP62" s="151">
        <v>60</v>
      </c>
      <c r="AQ62" s="160"/>
      <c r="AR62" s="160"/>
      <c r="AS62" s="160"/>
      <c r="AT62" s="160"/>
      <c r="AU62" s="160"/>
      <c r="AV62" s="160"/>
      <c r="AW62" s="157" t="s">
        <v>2558</v>
      </c>
      <c r="AX62" s="157" t="s">
        <v>2559</v>
      </c>
      <c r="AY62" s="160"/>
      <c r="AZ62" s="160"/>
      <c r="BA62" s="160"/>
      <c r="BB62" s="157" t="s">
        <v>2560</v>
      </c>
      <c r="BC62" s="157" t="s">
        <v>2561</v>
      </c>
      <c r="BD62" s="157" t="s">
        <v>2562</v>
      </c>
      <c r="BE62" s="640" t="s">
        <v>2563</v>
      </c>
      <c r="BF62" s="157" t="s">
        <v>2564</v>
      </c>
      <c r="BG62" s="160"/>
      <c r="BH62" s="160"/>
      <c r="BI62" s="160"/>
      <c r="BJ62" s="157" t="s">
        <v>2565</v>
      </c>
      <c r="BK62" s="157" t="s">
        <v>2566</v>
      </c>
      <c r="BL62" s="160"/>
      <c r="BM62" s="160"/>
      <c r="BN62" s="160">
        <v>24059</v>
      </c>
      <c r="BO62" s="160"/>
      <c r="BP62" s="157" t="s">
        <v>2567</v>
      </c>
      <c r="BQ62" s="160"/>
      <c r="BR62" s="160"/>
      <c r="BS62" s="157" t="s">
        <v>2568</v>
      </c>
      <c r="BT62" s="157" t="s">
        <v>2569</v>
      </c>
      <c r="BU62" s="157" t="s">
        <v>2570</v>
      </c>
      <c r="BV62" s="160"/>
      <c r="BW62" s="103"/>
      <c r="BX62" s="103"/>
      <c r="BY62" s="103"/>
      <c r="BZ62" s="161"/>
      <c r="CA62" s="161"/>
      <c r="CB62" s="161"/>
      <c r="CC62" s="161"/>
      <c r="CD62" s="161"/>
      <c r="CE62" s="161"/>
      <c r="CF62" s="158" t="s">
        <v>2571</v>
      </c>
      <c r="CG62" s="158" t="s">
        <v>2572</v>
      </c>
      <c r="CH62" s="161"/>
      <c r="CI62" s="161"/>
      <c r="CJ62" s="161"/>
      <c r="CK62" s="158" t="s">
        <v>2573</v>
      </c>
      <c r="CL62" s="158" t="s">
        <v>2574</v>
      </c>
      <c r="CM62" s="158" t="s">
        <v>2575</v>
      </c>
      <c r="CN62" s="604" t="s">
        <v>2576</v>
      </c>
      <c r="CO62" s="158" t="s">
        <v>2577</v>
      </c>
      <c r="CP62" s="161"/>
      <c r="CQ62" s="161"/>
      <c r="CR62" s="161"/>
      <c r="CS62" s="641" t="s">
        <v>2578</v>
      </c>
      <c r="CT62" s="158" t="s">
        <v>2579</v>
      </c>
      <c r="CU62" s="161"/>
      <c r="CV62" s="161"/>
      <c r="CW62" s="158" t="s">
        <v>2580</v>
      </c>
      <c r="CX62" s="161"/>
      <c r="CY62" s="158" t="s">
        <v>2581</v>
      </c>
      <c r="CZ62" s="161"/>
      <c r="DA62" s="161"/>
      <c r="DB62" s="158" t="s">
        <v>2582</v>
      </c>
      <c r="DC62" s="158" t="s">
        <v>2583</v>
      </c>
      <c r="DD62" s="158" t="s">
        <v>1411</v>
      </c>
      <c r="DE62" s="158"/>
    </row>
    <row r="63" spans="1:109" ht="6.75" customHeight="1">
      <c r="A63" s="9"/>
      <c r="B63" s="6"/>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8"/>
      <c r="AE63" s="32"/>
      <c r="AH63" s="103"/>
      <c r="AI63" s="103"/>
      <c r="AJ63" s="103"/>
      <c r="AK63" s="103"/>
      <c r="AL63" s="153" t="str">
        <f t="shared" si="0"/>
        <v>Chinampa de Gorostiza</v>
      </c>
      <c r="AM63" s="153" t="str">
        <f t="shared" si="1"/>
        <v>30060</v>
      </c>
      <c r="AO63" s="103"/>
      <c r="AP63" s="151">
        <v>61</v>
      </c>
      <c r="AQ63" s="160"/>
      <c r="AR63" s="160"/>
      <c r="AS63" s="160"/>
      <c r="AT63" s="160"/>
      <c r="AU63" s="160"/>
      <c r="AV63" s="160"/>
      <c r="AW63" s="157" t="s">
        <v>2584</v>
      </c>
      <c r="AX63" s="157" t="s">
        <v>2585</v>
      </c>
      <c r="AY63" s="160"/>
      <c r="AZ63" s="160"/>
      <c r="BA63" s="160"/>
      <c r="BB63" s="157" t="s">
        <v>2586</v>
      </c>
      <c r="BC63" s="157" t="s">
        <v>2587</v>
      </c>
      <c r="BD63" s="157" t="s">
        <v>2588</v>
      </c>
      <c r="BE63" s="640" t="s">
        <v>2589</v>
      </c>
      <c r="BF63" s="157" t="s">
        <v>2590</v>
      </c>
      <c r="BG63" s="160"/>
      <c r="BH63" s="160"/>
      <c r="BI63" s="160"/>
      <c r="BJ63" s="157" t="s">
        <v>2591</v>
      </c>
      <c r="BK63" s="157" t="s">
        <v>2592</v>
      </c>
      <c r="BL63" s="160"/>
      <c r="BM63" s="160"/>
      <c r="BN63" s="160"/>
      <c r="BO63" s="160"/>
      <c r="BP63" s="157" t="s">
        <v>2593</v>
      </c>
      <c r="BQ63" s="160"/>
      <c r="BR63" s="160"/>
      <c r="BS63" s="157" t="s">
        <v>2594</v>
      </c>
      <c r="BT63" s="157" t="s">
        <v>2595</v>
      </c>
      <c r="BU63" s="157" t="s">
        <v>2596</v>
      </c>
      <c r="BV63" s="160"/>
      <c r="BW63" s="103"/>
      <c r="BX63" s="103"/>
      <c r="BY63" s="103"/>
      <c r="BZ63" s="161"/>
      <c r="CA63" s="161"/>
      <c r="CB63" s="161"/>
      <c r="CC63" s="161"/>
      <c r="CD63" s="161"/>
      <c r="CE63" s="161"/>
      <c r="CF63" s="158" t="s">
        <v>2597</v>
      </c>
      <c r="CG63" s="158" t="s">
        <v>2598</v>
      </c>
      <c r="CH63" s="161"/>
      <c r="CI63" s="161"/>
      <c r="CJ63" s="161"/>
      <c r="CK63" s="158" t="s">
        <v>2599</v>
      </c>
      <c r="CL63" s="158" t="s">
        <v>2600</v>
      </c>
      <c r="CM63" s="158" t="s">
        <v>2601</v>
      </c>
      <c r="CN63" s="604" t="s">
        <v>2602</v>
      </c>
      <c r="CO63" s="158" t="s">
        <v>2603</v>
      </c>
      <c r="CP63" s="161"/>
      <c r="CQ63" s="161"/>
      <c r="CR63" s="161"/>
      <c r="CS63" s="158" t="s">
        <v>2604</v>
      </c>
      <c r="CT63" s="158" t="s">
        <v>2605</v>
      </c>
      <c r="CU63" s="161"/>
      <c r="CV63" s="161"/>
      <c r="CW63" s="161"/>
      <c r="CX63" s="161"/>
      <c r="CY63" s="158" t="s">
        <v>2606</v>
      </c>
      <c r="CZ63" s="161"/>
      <c r="DA63" s="161"/>
      <c r="DB63" s="158" t="s">
        <v>2607</v>
      </c>
      <c r="DC63" s="158" t="s">
        <v>2608</v>
      </c>
      <c r="DD63" s="158" t="s">
        <v>1267</v>
      </c>
      <c r="DE63" s="161"/>
    </row>
    <row r="64" spans="1:109" ht="24" customHeight="1">
      <c r="A64" s="9"/>
      <c r="B64" s="6"/>
      <c r="C64" s="9"/>
      <c r="D64" s="719" t="s">
        <v>2609</v>
      </c>
      <c r="E64" s="719"/>
      <c r="F64" s="719"/>
      <c r="G64" s="719"/>
      <c r="H64" s="719"/>
      <c r="I64" s="719"/>
      <c r="J64" s="719"/>
      <c r="K64" s="719"/>
      <c r="L64" s="719"/>
      <c r="M64" s="719"/>
      <c r="N64" s="719"/>
      <c r="O64" s="719"/>
      <c r="P64" s="719"/>
      <c r="Q64" s="719"/>
      <c r="R64" s="719"/>
      <c r="S64" s="719"/>
      <c r="T64" s="719"/>
      <c r="U64" s="719"/>
      <c r="V64" s="719"/>
      <c r="W64" s="719"/>
      <c r="X64" s="719"/>
      <c r="Y64" s="719"/>
      <c r="Z64" s="719"/>
      <c r="AA64" s="719"/>
      <c r="AB64" s="719"/>
      <c r="AC64" s="719"/>
      <c r="AD64" s="8"/>
      <c r="AE64" s="32"/>
      <c r="AH64" s="103"/>
      <c r="AI64" s="103"/>
      <c r="AJ64" s="103"/>
      <c r="AK64" s="103"/>
      <c r="AL64" s="153" t="str">
        <f t="shared" si="0"/>
        <v>Las Choapas</v>
      </c>
      <c r="AM64" s="153" t="str">
        <f t="shared" si="1"/>
        <v>30061</v>
      </c>
      <c r="AO64" s="103"/>
      <c r="AP64" s="151">
        <v>62</v>
      </c>
      <c r="AQ64" s="160"/>
      <c r="AR64" s="160"/>
      <c r="AS64" s="160"/>
      <c r="AT64" s="160"/>
      <c r="AU64" s="160"/>
      <c r="AV64" s="160"/>
      <c r="AW64" s="157" t="s">
        <v>2610</v>
      </c>
      <c r="AX64" s="157" t="s">
        <v>2611</v>
      </c>
      <c r="AY64" s="160"/>
      <c r="AZ64" s="160"/>
      <c r="BA64" s="160"/>
      <c r="BB64" s="157" t="s">
        <v>2612</v>
      </c>
      <c r="BC64" s="157" t="s">
        <v>2613</v>
      </c>
      <c r="BD64" s="157" t="s">
        <v>2614</v>
      </c>
      <c r="BE64" s="640" t="s">
        <v>2615</v>
      </c>
      <c r="BF64" s="157" t="s">
        <v>2616</v>
      </c>
      <c r="BG64" s="160"/>
      <c r="BH64" s="160"/>
      <c r="BI64" s="160"/>
      <c r="BJ64" s="157" t="s">
        <v>2617</v>
      </c>
      <c r="BK64" s="157" t="s">
        <v>2618</v>
      </c>
      <c r="BL64" s="160"/>
      <c r="BM64" s="160"/>
      <c r="BN64" s="160"/>
      <c r="BO64" s="160"/>
      <c r="BP64" s="157" t="s">
        <v>2619</v>
      </c>
      <c r="BQ64" s="160"/>
      <c r="BR64" s="160"/>
      <c r="BS64" s="160"/>
      <c r="BT64" s="157" t="s">
        <v>2620</v>
      </c>
      <c r="BU64" s="157" t="s">
        <v>2621</v>
      </c>
      <c r="BV64" s="160"/>
      <c r="BW64" s="103"/>
      <c r="BX64" s="103"/>
      <c r="BY64" s="103"/>
      <c r="BZ64" s="161"/>
      <c r="CA64" s="161"/>
      <c r="CB64" s="161"/>
      <c r="CC64" s="161"/>
      <c r="CD64" s="161"/>
      <c r="CE64" s="161"/>
      <c r="CF64" s="158" t="s">
        <v>2622</v>
      </c>
      <c r="CG64" s="158" t="s">
        <v>2623</v>
      </c>
      <c r="CH64" s="161"/>
      <c r="CI64" s="161"/>
      <c r="CJ64" s="161"/>
      <c r="CK64" s="158" t="s">
        <v>2624</v>
      </c>
      <c r="CL64" s="158" t="s">
        <v>2625</v>
      </c>
      <c r="CM64" s="158" t="s">
        <v>2626</v>
      </c>
      <c r="CN64" s="604" t="s">
        <v>2627</v>
      </c>
      <c r="CO64" s="158" t="s">
        <v>1022</v>
      </c>
      <c r="CP64" s="161"/>
      <c r="CQ64" s="161"/>
      <c r="CR64" s="161"/>
      <c r="CS64" s="158" t="s">
        <v>2628</v>
      </c>
      <c r="CT64" s="158" t="s">
        <v>1168</v>
      </c>
      <c r="CU64" s="161"/>
      <c r="CV64" s="161"/>
      <c r="CW64" s="161"/>
      <c r="CX64" s="161"/>
      <c r="CY64" s="158" t="s">
        <v>2629</v>
      </c>
      <c r="CZ64" s="161"/>
      <c r="DA64" s="161"/>
      <c r="DB64" s="158"/>
      <c r="DC64" s="158" t="s">
        <v>2630</v>
      </c>
      <c r="DD64" s="158" t="s">
        <v>2631</v>
      </c>
      <c r="DE64" s="161"/>
    </row>
    <row r="65" spans="1:109" ht="6.75" customHeight="1">
      <c r="A65" s="9"/>
      <c r="B65" s="6"/>
      <c r="C65" s="9"/>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8"/>
      <c r="AE65" s="32"/>
      <c r="AH65" s="103"/>
      <c r="AI65" s="103"/>
      <c r="AJ65" s="103"/>
      <c r="AK65" s="103"/>
      <c r="AL65" s="153" t="str">
        <f t="shared" si="0"/>
        <v>Chocamán</v>
      </c>
      <c r="AM65" s="153" t="str">
        <f t="shared" si="1"/>
        <v>30062</v>
      </c>
      <c r="AO65" s="103"/>
      <c r="AP65" s="151">
        <v>63</v>
      </c>
      <c r="AQ65" s="160"/>
      <c r="AR65" s="160"/>
      <c r="AS65" s="160"/>
      <c r="AT65" s="160"/>
      <c r="AU65" s="160"/>
      <c r="AV65" s="160"/>
      <c r="AW65" s="157" t="s">
        <v>2632</v>
      </c>
      <c r="AX65" s="157" t="s">
        <v>2633</v>
      </c>
      <c r="AY65" s="160"/>
      <c r="AZ65" s="160"/>
      <c r="BA65" s="160"/>
      <c r="BB65" s="157" t="s">
        <v>2634</v>
      </c>
      <c r="BC65" s="157" t="s">
        <v>2635</v>
      </c>
      <c r="BD65" s="157" t="s">
        <v>2636</v>
      </c>
      <c r="BE65" s="640" t="s">
        <v>2637</v>
      </c>
      <c r="BF65" s="157" t="s">
        <v>2638</v>
      </c>
      <c r="BG65" s="160"/>
      <c r="BH65" s="160"/>
      <c r="BI65" s="160"/>
      <c r="BJ65" s="157" t="s">
        <v>2639</v>
      </c>
      <c r="BK65" s="157" t="s">
        <v>2640</v>
      </c>
      <c r="BL65" s="160"/>
      <c r="BM65" s="160"/>
      <c r="BN65" s="160"/>
      <c r="BO65" s="160"/>
      <c r="BP65" s="157" t="s">
        <v>2641</v>
      </c>
      <c r="BQ65" s="160"/>
      <c r="BR65" s="160"/>
      <c r="BS65" s="160"/>
      <c r="BT65" s="157" t="s">
        <v>2642</v>
      </c>
      <c r="BU65" s="157" t="s">
        <v>2643</v>
      </c>
      <c r="BV65" s="160"/>
      <c r="BW65" s="103"/>
      <c r="BX65" s="103"/>
      <c r="BY65" s="103"/>
      <c r="BZ65" s="161"/>
      <c r="CA65" s="161"/>
      <c r="CB65" s="161"/>
      <c r="CC65" s="161"/>
      <c r="CD65" s="161"/>
      <c r="CE65" s="161"/>
      <c r="CF65" s="158" t="s">
        <v>2644</v>
      </c>
      <c r="CG65" s="158" t="s">
        <v>2645</v>
      </c>
      <c r="CH65" s="161"/>
      <c r="CI65" s="161"/>
      <c r="CJ65" s="161"/>
      <c r="CK65" s="158" t="s">
        <v>2646</v>
      </c>
      <c r="CL65" s="158" t="s">
        <v>2647</v>
      </c>
      <c r="CM65" s="158" t="s">
        <v>2648</v>
      </c>
      <c r="CN65" s="604" t="s">
        <v>2649</v>
      </c>
      <c r="CO65" s="158" t="s">
        <v>2650</v>
      </c>
      <c r="CP65" s="161"/>
      <c r="CQ65" s="161"/>
      <c r="CR65" s="161"/>
      <c r="CS65" s="158" t="s">
        <v>2651</v>
      </c>
      <c r="CT65" s="158" t="s">
        <v>2652</v>
      </c>
      <c r="CU65" s="161"/>
      <c r="CV65" s="161"/>
      <c r="CW65" s="161"/>
      <c r="CX65" s="161"/>
      <c r="CY65" s="158" t="s">
        <v>2653</v>
      </c>
      <c r="CZ65" s="161"/>
      <c r="DA65" s="161"/>
      <c r="DB65" s="161"/>
      <c r="DC65" s="158" t="s">
        <v>2654</v>
      </c>
      <c r="DD65" s="158" t="s">
        <v>2655</v>
      </c>
      <c r="DE65" s="161"/>
    </row>
    <row r="66" spans="1:109" ht="24" customHeight="1">
      <c r="A66" s="9"/>
      <c r="B66" s="6"/>
      <c r="C66" s="9"/>
      <c r="D66" s="719" t="s">
        <v>2656</v>
      </c>
      <c r="E66" s="719"/>
      <c r="F66" s="719"/>
      <c r="G66" s="719"/>
      <c r="H66" s="719"/>
      <c r="I66" s="719"/>
      <c r="J66" s="719"/>
      <c r="K66" s="719"/>
      <c r="L66" s="719"/>
      <c r="M66" s="719"/>
      <c r="N66" s="719"/>
      <c r="O66" s="719"/>
      <c r="P66" s="719"/>
      <c r="Q66" s="719"/>
      <c r="R66" s="719"/>
      <c r="S66" s="719"/>
      <c r="T66" s="719"/>
      <c r="U66" s="719"/>
      <c r="V66" s="719"/>
      <c r="W66" s="719"/>
      <c r="X66" s="719"/>
      <c r="Y66" s="719"/>
      <c r="Z66" s="719"/>
      <c r="AA66" s="719"/>
      <c r="AB66" s="719"/>
      <c r="AC66" s="719"/>
      <c r="AD66" s="8"/>
      <c r="AE66" s="32"/>
      <c r="AH66" s="103"/>
      <c r="AI66" s="103"/>
      <c r="AJ66" s="103"/>
      <c r="AK66" s="103"/>
      <c r="AL66" s="153" t="str">
        <f t="shared" si="0"/>
        <v>Chontla</v>
      </c>
      <c r="AM66" s="153" t="str">
        <f t="shared" si="1"/>
        <v>30063</v>
      </c>
      <c r="AO66" s="103"/>
      <c r="AP66" s="151">
        <v>64</v>
      </c>
      <c r="AQ66" s="160"/>
      <c r="AR66" s="160"/>
      <c r="AS66" s="160"/>
      <c r="AT66" s="160"/>
      <c r="AU66" s="160"/>
      <c r="AV66" s="160"/>
      <c r="AW66" s="157" t="s">
        <v>2657</v>
      </c>
      <c r="AX66" s="157" t="s">
        <v>2658</v>
      </c>
      <c r="AY66" s="160"/>
      <c r="AZ66" s="160"/>
      <c r="BA66" s="160"/>
      <c r="BB66" s="157" t="s">
        <v>2659</v>
      </c>
      <c r="BC66" s="157" t="s">
        <v>2660</v>
      </c>
      <c r="BD66" s="157" t="s">
        <v>2661</v>
      </c>
      <c r="BE66" s="640" t="s">
        <v>2662</v>
      </c>
      <c r="BF66" s="157" t="s">
        <v>2663</v>
      </c>
      <c r="BG66" s="160"/>
      <c r="BH66" s="160"/>
      <c r="BI66" s="160"/>
      <c r="BJ66" s="157" t="s">
        <v>2664</v>
      </c>
      <c r="BK66" s="157" t="s">
        <v>2665</v>
      </c>
      <c r="BL66" s="160"/>
      <c r="BM66" s="160"/>
      <c r="BN66" s="160"/>
      <c r="BO66" s="160"/>
      <c r="BP66" s="157" t="s">
        <v>2666</v>
      </c>
      <c r="BQ66" s="160"/>
      <c r="BR66" s="160"/>
      <c r="BS66" s="160"/>
      <c r="BT66" s="157" t="s">
        <v>2667</v>
      </c>
      <c r="BU66" s="157" t="s">
        <v>2668</v>
      </c>
      <c r="BV66" s="160"/>
      <c r="BW66" s="103"/>
      <c r="BX66" s="103"/>
      <c r="BY66" s="103"/>
      <c r="BZ66" s="161"/>
      <c r="CA66" s="161"/>
      <c r="CB66" s="161"/>
      <c r="CC66" s="161"/>
      <c r="CD66" s="161"/>
      <c r="CE66" s="161"/>
      <c r="CF66" s="158" t="s">
        <v>2669</v>
      </c>
      <c r="CG66" s="158" t="s">
        <v>2670</v>
      </c>
      <c r="CH66" s="161"/>
      <c r="CI66" s="161"/>
      <c r="CJ66" s="161"/>
      <c r="CK66" s="158" t="s">
        <v>2671</v>
      </c>
      <c r="CL66" s="158" t="s">
        <v>2672</v>
      </c>
      <c r="CM66" s="158" t="s">
        <v>2673</v>
      </c>
      <c r="CN66" s="604" t="s">
        <v>2674</v>
      </c>
      <c r="CO66" s="158" t="s">
        <v>2675</v>
      </c>
      <c r="CP66" s="161"/>
      <c r="CQ66" s="161"/>
      <c r="CR66" s="161"/>
      <c r="CS66" s="158" t="s">
        <v>2676</v>
      </c>
      <c r="CT66" s="158" t="s">
        <v>2677</v>
      </c>
      <c r="CU66" s="161"/>
      <c r="CV66" s="161"/>
      <c r="CW66" s="161"/>
      <c r="CX66" s="161"/>
      <c r="CY66" s="158" t="s">
        <v>2678</v>
      </c>
      <c r="CZ66" s="161"/>
      <c r="DA66" s="161"/>
      <c r="DB66" s="161"/>
      <c r="DC66" s="158" t="s">
        <v>2679</v>
      </c>
      <c r="DD66" s="158" t="s">
        <v>2680</v>
      </c>
      <c r="DE66" s="161"/>
    </row>
    <row r="67" spans="1:109" ht="6.75" customHeight="1">
      <c r="A67" s="9"/>
      <c r="B67" s="6"/>
      <c r="C67" s="9"/>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8"/>
      <c r="AE67" s="32"/>
      <c r="AH67" s="103"/>
      <c r="AI67" s="103"/>
      <c r="AJ67" s="103"/>
      <c r="AK67" s="103"/>
      <c r="AL67" s="153" t="str">
        <f t="shared" si="0"/>
        <v>Chumatlán</v>
      </c>
      <c r="AM67" s="153" t="str">
        <f t="shared" si="1"/>
        <v>30064</v>
      </c>
      <c r="AO67" s="103"/>
      <c r="AP67" s="151">
        <v>65</v>
      </c>
      <c r="AQ67" s="160"/>
      <c r="AR67" s="160"/>
      <c r="AS67" s="160"/>
      <c r="AT67" s="160"/>
      <c r="AU67" s="160"/>
      <c r="AV67" s="160"/>
      <c r="AW67" s="157" t="s">
        <v>2681</v>
      </c>
      <c r="AX67" s="157" t="s">
        <v>2682</v>
      </c>
      <c r="AY67" s="160"/>
      <c r="AZ67" s="160"/>
      <c r="BA67" s="160"/>
      <c r="BB67" s="157" t="s">
        <v>2683</v>
      </c>
      <c r="BC67" s="157" t="s">
        <v>2684</v>
      </c>
      <c r="BD67" s="157" t="s">
        <v>2685</v>
      </c>
      <c r="BE67" s="640" t="s">
        <v>2686</v>
      </c>
      <c r="BF67" s="157" t="s">
        <v>2687</v>
      </c>
      <c r="BG67" s="160"/>
      <c r="BH67" s="160"/>
      <c r="BI67" s="160"/>
      <c r="BJ67" s="157" t="s">
        <v>2688</v>
      </c>
      <c r="BK67" s="157" t="s">
        <v>2689</v>
      </c>
      <c r="BL67" s="160"/>
      <c r="BM67" s="160"/>
      <c r="BN67" s="160"/>
      <c r="BO67" s="160"/>
      <c r="BP67" s="157" t="s">
        <v>2690</v>
      </c>
      <c r="BQ67" s="160"/>
      <c r="BR67" s="160"/>
      <c r="BS67" s="160"/>
      <c r="BT67" s="157" t="s">
        <v>2691</v>
      </c>
      <c r="BU67" s="157" t="s">
        <v>2692</v>
      </c>
      <c r="BV67" s="160"/>
      <c r="BW67" s="103"/>
      <c r="BX67" s="103"/>
      <c r="BY67" s="103"/>
      <c r="BZ67" s="161"/>
      <c r="CA67" s="161"/>
      <c r="CB67" s="161"/>
      <c r="CC67" s="161"/>
      <c r="CD67" s="161"/>
      <c r="CE67" s="161"/>
      <c r="CF67" s="158" t="s">
        <v>2693</v>
      </c>
      <c r="CG67" s="158" t="s">
        <v>2694</v>
      </c>
      <c r="CH67" s="161"/>
      <c r="CI67" s="161"/>
      <c r="CJ67" s="161"/>
      <c r="CK67" s="158" t="s">
        <v>2695</v>
      </c>
      <c r="CL67" s="158" t="s">
        <v>2696</v>
      </c>
      <c r="CM67" s="158" t="s">
        <v>2697</v>
      </c>
      <c r="CN67" s="604" t="s">
        <v>1072</v>
      </c>
      <c r="CO67" s="158" t="s">
        <v>2698</v>
      </c>
      <c r="CP67" s="161"/>
      <c r="CQ67" s="161"/>
      <c r="CR67" s="161"/>
      <c r="CS67" s="158" t="s">
        <v>2699</v>
      </c>
      <c r="CT67" s="158" t="s">
        <v>2700</v>
      </c>
      <c r="CU67" s="161"/>
      <c r="CV67" s="161"/>
      <c r="CW67" s="161"/>
      <c r="CX67" s="161"/>
      <c r="CY67" s="158" t="s">
        <v>2701</v>
      </c>
      <c r="CZ67" s="161"/>
      <c r="DA67" s="161"/>
      <c r="DB67" s="161"/>
      <c r="DC67" s="158" t="s">
        <v>2702</v>
      </c>
      <c r="DD67" s="158" t="s">
        <v>2703</v>
      </c>
      <c r="DE67" s="161"/>
    </row>
    <row r="68" spans="1:109" ht="24" customHeight="1">
      <c r="A68" s="9"/>
      <c r="B68" s="6"/>
      <c r="C68" s="9"/>
      <c r="D68" s="719" t="s">
        <v>2704</v>
      </c>
      <c r="E68" s="719"/>
      <c r="F68" s="719"/>
      <c r="G68" s="719"/>
      <c r="H68" s="719"/>
      <c r="I68" s="719"/>
      <c r="J68" s="719"/>
      <c r="K68" s="719"/>
      <c r="L68" s="719"/>
      <c r="M68" s="719"/>
      <c r="N68" s="719"/>
      <c r="O68" s="719"/>
      <c r="P68" s="719"/>
      <c r="Q68" s="719"/>
      <c r="R68" s="719"/>
      <c r="S68" s="719"/>
      <c r="T68" s="719"/>
      <c r="U68" s="719"/>
      <c r="V68" s="719"/>
      <c r="W68" s="719"/>
      <c r="X68" s="719"/>
      <c r="Y68" s="719"/>
      <c r="Z68" s="719"/>
      <c r="AA68" s="719"/>
      <c r="AB68" s="719"/>
      <c r="AC68" s="719"/>
      <c r="AD68" s="8"/>
      <c r="AE68" s="32"/>
      <c r="AH68" s="103"/>
      <c r="AI68" s="103"/>
      <c r="AJ68" s="103"/>
      <c r="AK68" s="103"/>
      <c r="AL68" s="153" t="str">
        <f t="shared" ref="AL68:AL131" si="2">IFERROR(IF(HLOOKUP($N$8, $BZ$3:$DE$573, $AP68, FALSE )="", "", HLOOKUP($N$8, $BZ$3:$DE$573, $AP68, FALSE)), "")</f>
        <v>Emiliano Zapata</v>
      </c>
      <c r="AM68" s="153" t="str">
        <f t="shared" ref="AM68:AM131" si="3">IFERROR(IF(AL68="", "", HLOOKUP($N$8, $AQ$3:$BV$573, AP68, FALSE)), "")</f>
        <v>30065</v>
      </c>
      <c r="AO68" s="103"/>
      <c r="AP68" s="151">
        <v>66</v>
      </c>
      <c r="AQ68" s="160"/>
      <c r="AR68" s="160"/>
      <c r="AS68" s="160"/>
      <c r="AT68" s="160"/>
      <c r="AU68" s="160"/>
      <c r="AV68" s="160"/>
      <c r="AW68" s="157" t="s">
        <v>2705</v>
      </c>
      <c r="AX68" s="157" t="s">
        <v>2706</v>
      </c>
      <c r="AY68" s="160"/>
      <c r="AZ68" s="160"/>
      <c r="BA68" s="160"/>
      <c r="BB68" s="157" t="s">
        <v>2707</v>
      </c>
      <c r="BC68" s="157" t="s">
        <v>2708</v>
      </c>
      <c r="BD68" s="157" t="s">
        <v>2709</v>
      </c>
      <c r="BE68" s="640" t="s">
        <v>2710</v>
      </c>
      <c r="BF68" s="157" t="s">
        <v>2711</v>
      </c>
      <c r="BG68" s="160"/>
      <c r="BH68" s="160"/>
      <c r="BI68" s="160"/>
      <c r="BJ68" s="157" t="s">
        <v>2712</v>
      </c>
      <c r="BK68" s="157" t="s">
        <v>2713</v>
      </c>
      <c r="BL68" s="160"/>
      <c r="BM68" s="160"/>
      <c r="BN68" s="160"/>
      <c r="BO68" s="160"/>
      <c r="BP68" s="157" t="s">
        <v>2714</v>
      </c>
      <c r="BQ68" s="160"/>
      <c r="BR68" s="160"/>
      <c r="BS68" s="160"/>
      <c r="BT68" s="157" t="s">
        <v>2715</v>
      </c>
      <c r="BU68" s="157" t="s">
        <v>2716</v>
      </c>
      <c r="BV68" s="160"/>
      <c r="BW68" s="103"/>
      <c r="BX68" s="103"/>
      <c r="BY68" s="103"/>
      <c r="BZ68" s="161"/>
      <c r="CA68" s="161"/>
      <c r="CB68" s="161"/>
      <c r="CC68" s="161"/>
      <c r="CD68" s="161"/>
      <c r="CE68" s="161"/>
      <c r="CF68" s="158" t="s">
        <v>2717</v>
      </c>
      <c r="CG68" s="158" t="s">
        <v>2718</v>
      </c>
      <c r="CH68" s="161"/>
      <c r="CI68" s="161"/>
      <c r="CJ68" s="161"/>
      <c r="CK68" s="158" t="s">
        <v>2719</v>
      </c>
      <c r="CL68" s="158" t="s">
        <v>2720</v>
      </c>
      <c r="CM68" s="158" t="s">
        <v>2721</v>
      </c>
      <c r="CN68" s="604" t="s">
        <v>2722</v>
      </c>
      <c r="CO68" s="158" t="s">
        <v>2723</v>
      </c>
      <c r="CP68" s="161"/>
      <c r="CQ68" s="161"/>
      <c r="CR68" s="161"/>
      <c r="CS68" s="158" t="s">
        <v>2724</v>
      </c>
      <c r="CT68" s="158" t="s">
        <v>2725</v>
      </c>
      <c r="CU68" s="161"/>
      <c r="CV68" s="161"/>
      <c r="CW68" s="161"/>
      <c r="CX68" s="161"/>
      <c r="CY68" s="158" t="s">
        <v>2726</v>
      </c>
      <c r="CZ68" s="161"/>
      <c r="DA68" s="161"/>
      <c r="DB68" s="161"/>
      <c r="DC68" s="158" t="s">
        <v>488</v>
      </c>
      <c r="DD68" s="158" t="s">
        <v>464</v>
      </c>
      <c r="DE68" s="161"/>
    </row>
    <row r="69" spans="1:109" ht="6.75" customHeight="1">
      <c r="A69" s="9"/>
      <c r="B69" s="6"/>
      <c r="C69" s="9"/>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8"/>
      <c r="AE69" s="32"/>
      <c r="AH69" s="103"/>
      <c r="AI69" s="103"/>
      <c r="AJ69" s="103"/>
      <c r="AK69" s="103"/>
      <c r="AL69" s="153" t="str">
        <f t="shared" si="2"/>
        <v>Espinal</v>
      </c>
      <c r="AM69" s="153" t="str">
        <f t="shared" si="3"/>
        <v>30066</v>
      </c>
      <c r="AO69" s="103"/>
      <c r="AP69" s="151">
        <v>67</v>
      </c>
      <c r="AQ69" s="160"/>
      <c r="AR69" s="160"/>
      <c r="AS69" s="160"/>
      <c r="AT69" s="160"/>
      <c r="AU69" s="160"/>
      <c r="AV69" s="160"/>
      <c r="AW69" s="157" t="s">
        <v>2727</v>
      </c>
      <c r="AX69" s="157" t="s">
        <v>2728</v>
      </c>
      <c r="AY69" s="160"/>
      <c r="AZ69" s="160"/>
      <c r="BA69" s="160"/>
      <c r="BB69" s="157" t="s">
        <v>2729</v>
      </c>
      <c r="BC69" s="157" t="s">
        <v>2730</v>
      </c>
      <c r="BD69" s="157" t="s">
        <v>2731</v>
      </c>
      <c r="BE69" s="640" t="s">
        <v>2732</v>
      </c>
      <c r="BF69" s="157" t="s">
        <v>2733</v>
      </c>
      <c r="BG69" s="160"/>
      <c r="BH69" s="160"/>
      <c r="BI69" s="160"/>
      <c r="BJ69" s="157" t="s">
        <v>2734</v>
      </c>
      <c r="BK69" s="157" t="s">
        <v>2735</v>
      </c>
      <c r="BL69" s="160"/>
      <c r="BM69" s="160"/>
      <c r="BN69" s="160"/>
      <c r="BO69" s="160"/>
      <c r="BP69" s="157" t="s">
        <v>2736</v>
      </c>
      <c r="BQ69" s="160"/>
      <c r="BR69" s="160"/>
      <c r="BS69" s="160"/>
      <c r="BT69" s="157" t="s">
        <v>2737</v>
      </c>
      <c r="BU69" s="157" t="s">
        <v>2738</v>
      </c>
      <c r="BV69" s="160"/>
      <c r="BW69" s="103"/>
      <c r="BX69" s="103"/>
      <c r="BY69" s="103"/>
      <c r="BZ69" s="161"/>
      <c r="CA69" s="161"/>
      <c r="CB69" s="161"/>
      <c r="CC69" s="161"/>
      <c r="CD69" s="161"/>
      <c r="CE69" s="161"/>
      <c r="CF69" s="158" t="s">
        <v>2739</v>
      </c>
      <c r="CG69" s="158" t="s">
        <v>2740</v>
      </c>
      <c r="CH69" s="161"/>
      <c r="CI69" s="161"/>
      <c r="CJ69" s="161"/>
      <c r="CK69" s="158" t="s">
        <v>2741</v>
      </c>
      <c r="CL69" s="158" t="s">
        <v>2742</v>
      </c>
      <c r="CM69" s="158" t="s">
        <v>2743</v>
      </c>
      <c r="CN69" s="604" t="s">
        <v>2744</v>
      </c>
      <c r="CO69" s="158" t="s">
        <v>2745</v>
      </c>
      <c r="CP69" s="161"/>
      <c r="CQ69" s="161"/>
      <c r="CR69" s="161"/>
      <c r="CS69" s="158" t="s">
        <v>2746</v>
      </c>
      <c r="CT69" s="158" t="s">
        <v>1043</v>
      </c>
      <c r="CU69" s="161"/>
      <c r="CV69" s="161"/>
      <c r="CW69" s="161"/>
      <c r="CX69" s="161"/>
      <c r="CY69" s="158" t="s">
        <v>2747</v>
      </c>
      <c r="CZ69" s="161"/>
      <c r="DA69" s="161"/>
      <c r="DB69" s="161"/>
      <c r="DC69" s="158" t="s">
        <v>2748</v>
      </c>
      <c r="DD69" s="158" t="s">
        <v>2749</v>
      </c>
      <c r="DE69" s="161"/>
    </row>
    <row r="70" spans="1:109" ht="36" customHeight="1">
      <c r="A70" s="9"/>
      <c r="B70" s="6"/>
      <c r="C70" s="9"/>
      <c r="D70" s="719" t="s">
        <v>2750</v>
      </c>
      <c r="E70" s="719"/>
      <c r="F70" s="719"/>
      <c r="G70" s="719"/>
      <c r="H70" s="719"/>
      <c r="I70" s="719"/>
      <c r="J70" s="719"/>
      <c r="K70" s="719"/>
      <c r="L70" s="719"/>
      <c r="M70" s="719"/>
      <c r="N70" s="719"/>
      <c r="O70" s="719"/>
      <c r="P70" s="719"/>
      <c r="Q70" s="719"/>
      <c r="R70" s="719"/>
      <c r="S70" s="719"/>
      <c r="T70" s="719"/>
      <c r="U70" s="719"/>
      <c r="V70" s="719"/>
      <c r="W70" s="719"/>
      <c r="X70" s="719"/>
      <c r="Y70" s="719"/>
      <c r="Z70" s="719"/>
      <c r="AA70" s="719"/>
      <c r="AB70" s="719"/>
      <c r="AC70" s="719"/>
      <c r="AD70" s="8"/>
      <c r="AE70" s="32"/>
      <c r="AH70" s="103"/>
      <c r="AI70" s="103"/>
      <c r="AJ70" s="103"/>
      <c r="AK70" s="103"/>
      <c r="AL70" s="153" t="str">
        <f t="shared" si="2"/>
        <v>Filomeno Mata</v>
      </c>
      <c r="AM70" s="153" t="str">
        <f t="shared" si="3"/>
        <v>30067</v>
      </c>
      <c r="AO70" s="103"/>
      <c r="AP70" s="151">
        <v>68</v>
      </c>
      <c r="AQ70" s="160"/>
      <c r="AR70" s="160"/>
      <c r="AS70" s="160"/>
      <c r="AT70" s="160"/>
      <c r="AU70" s="160"/>
      <c r="AV70" s="160"/>
      <c r="AW70" s="157" t="s">
        <v>2751</v>
      </c>
      <c r="AX70" s="157" t="s">
        <v>2752</v>
      </c>
      <c r="AY70" s="160"/>
      <c r="AZ70" s="160"/>
      <c r="BA70" s="160"/>
      <c r="BB70" s="157" t="s">
        <v>2753</v>
      </c>
      <c r="BC70" s="157" t="s">
        <v>2754</v>
      </c>
      <c r="BD70" s="157" t="s">
        <v>2755</v>
      </c>
      <c r="BE70" s="640" t="s">
        <v>2756</v>
      </c>
      <c r="BF70" s="157" t="s">
        <v>2757</v>
      </c>
      <c r="BG70" s="160"/>
      <c r="BH70" s="160"/>
      <c r="BI70" s="160"/>
      <c r="BJ70" s="157" t="s">
        <v>2758</v>
      </c>
      <c r="BK70" s="157" t="s">
        <v>2759</v>
      </c>
      <c r="BL70" s="160"/>
      <c r="BM70" s="160"/>
      <c r="BN70" s="160"/>
      <c r="BO70" s="160"/>
      <c r="BP70" s="157" t="s">
        <v>2760</v>
      </c>
      <c r="BQ70" s="160"/>
      <c r="BR70" s="160"/>
      <c r="BS70" s="160"/>
      <c r="BT70" s="157" t="s">
        <v>2761</v>
      </c>
      <c r="BU70" s="157" t="s">
        <v>2762</v>
      </c>
      <c r="BV70" s="160"/>
      <c r="BW70" s="103"/>
      <c r="BX70" s="103"/>
      <c r="BY70" s="103"/>
      <c r="BZ70" s="161"/>
      <c r="CA70" s="161"/>
      <c r="CB70" s="161"/>
      <c r="CC70" s="161"/>
      <c r="CD70" s="161"/>
      <c r="CE70" s="161"/>
      <c r="CF70" s="158" t="s">
        <v>2763</v>
      </c>
      <c r="CG70" s="158" t="s">
        <v>2764</v>
      </c>
      <c r="CH70" s="161"/>
      <c r="CI70" s="161"/>
      <c r="CJ70" s="161"/>
      <c r="CK70" s="158" t="s">
        <v>2765</v>
      </c>
      <c r="CL70" s="158" t="s">
        <v>2766</v>
      </c>
      <c r="CM70" s="158" t="s">
        <v>2767</v>
      </c>
      <c r="CN70" s="604" t="s">
        <v>2768</v>
      </c>
      <c r="CO70" s="158" t="s">
        <v>2769</v>
      </c>
      <c r="CP70" s="161"/>
      <c r="CQ70" s="161"/>
      <c r="CR70" s="161"/>
      <c r="CS70" s="158" t="s">
        <v>2770</v>
      </c>
      <c r="CT70" s="158" t="s">
        <v>533</v>
      </c>
      <c r="CU70" s="161"/>
      <c r="CV70" s="161"/>
      <c r="CW70" s="161"/>
      <c r="CX70" s="161"/>
      <c r="CY70" s="158" t="s">
        <v>2350</v>
      </c>
      <c r="CZ70" s="161"/>
      <c r="DA70" s="161"/>
      <c r="DB70" s="161"/>
      <c r="DC70" s="158" t="s">
        <v>2771</v>
      </c>
      <c r="DD70" s="158" t="s">
        <v>2772</v>
      </c>
      <c r="DE70" s="161"/>
    </row>
    <row r="71" spans="1:109" ht="6.75" customHeight="1">
      <c r="A71" s="9"/>
      <c r="B71" s="6"/>
      <c r="C71" s="9"/>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8"/>
      <c r="AE71" s="32"/>
      <c r="AH71" s="103"/>
      <c r="AI71" s="103"/>
      <c r="AJ71" s="103"/>
      <c r="AK71" s="103"/>
      <c r="AL71" s="153" t="str">
        <f t="shared" si="2"/>
        <v>Fortín</v>
      </c>
      <c r="AM71" s="153" t="str">
        <f t="shared" si="3"/>
        <v>30068</v>
      </c>
      <c r="AO71" s="103"/>
      <c r="AP71" s="151">
        <v>69</v>
      </c>
      <c r="AQ71" s="160"/>
      <c r="AR71" s="160"/>
      <c r="AS71" s="160"/>
      <c r="AT71" s="160"/>
      <c r="AU71" s="160"/>
      <c r="AV71" s="160"/>
      <c r="AW71" s="157" t="s">
        <v>2773</v>
      </c>
      <c r="AX71" s="164"/>
      <c r="AY71" s="160"/>
      <c r="AZ71" s="160"/>
      <c r="BA71" s="160"/>
      <c r="BB71" s="157" t="s">
        <v>2774</v>
      </c>
      <c r="BC71" s="157" t="s">
        <v>2775</v>
      </c>
      <c r="BD71" s="157" t="s">
        <v>2776</v>
      </c>
      <c r="BE71" s="640" t="s">
        <v>2777</v>
      </c>
      <c r="BF71" s="157" t="s">
        <v>2778</v>
      </c>
      <c r="BG71" s="160"/>
      <c r="BH71" s="160"/>
      <c r="BI71" s="160"/>
      <c r="BJ71" s="157" t="s">
        <v>2779</v>
      </c>
      <c r="BK71" s="157" t="s">
        <v>2780</v>
      </c>
      <c r="BL71" s="160"/>
      <c r="BM71" s="160"/>
      <c r="BN71" s="160"/>
      <c r="BO71" s="160"/>
      <c r="BP71" s="157" t="s">
        <v>2781</v>
      </c>
      <c r="BQ71" s="160"/>
      <c r="BR71" s="160"/>
      <c r="BS71" s="160"/>
      <c r="BT71" s="157" t="s">
        <v>2782</v>
      </c>
      <c r="BU71" s="157" t="s">
        <v>2783</v>
      </c>
      <c r="BV71" s="160"/>
      <c r="BW71" s="103"/>
      <c r="BX71" s="103"/>
      <c r="BY71" s="103"/>
      <c r="BZ71" s="161"/>
      <c r="CA71" s="161"/>
      <c r="CB71" s="161"/>
      <c r="CC71" s="161"/>
      <c r="CD71" s="161"/>
      <c r="CE71" s="161"/>
      <c r="CF71" s="158" t="s">
        <v>2784</v>
      </c>
      <c r="CG71" s="158"/>
      <c r="CH71" s="161"/>
      <c r="CI71" s="161"/>
      <c r="CJ71" s="161"/>
      <c r="CK71" s="158" t="s">
        <v>2785</v>
      </c>
      <c r="CL71" s="158" t="s">
        <v>2786</v>
      </c>
      <c r="CM71" s="158" t="s">
        <v>2787</v>
      </c>
      <c r="CN71" s="604" t="s">
        <v>2788</v>
      </c>
      <c r="CO71" s="158" t="s">
        <v>2789</v>
      </c>
      <c r="CP71" s="161"/>
      <c r="CQ71" s="161"/>
      <c r="CR71" s="161"/>
      <c r="CS71" s="158" t="s">
        <v>2790</v>
      </c>
      <c r="CT71" s="158" t="s">
        <v>2791</v>
      </c>
      <c r="CU71" s="161"/>
      <c r="CV71" s="161"/>
      <c r="CW71" s="161"/>
      <c r="CX71" s="161"/>
      <c r="CY71" s="158" t="s">
        <v>2792</v>
      </c>
      <c r="CZ71" s="161"/>
      <c r="DA71" s="161"/>
      <c r="DB71" s="161"/>
      <c r="DC71" s="158" t="s">
        <v>2793</v>
      </c>
      <c r="DD71" s="158" t="s">
        <v>2794</v>
      </c>
      <c r="DE71" s="161"/>
    </row>
    <row r="72" spans="1:109" ht="15" customHeight="1">
      <c r="A72" s="9"/>
      <c r="B72" s="6"/>
      <c r="C72" s="9"/>
      <c r="D72" s="719" t="s">
        <v>2795</v>
      </c>
      <c r="E72" s="719"/>
      <c r="F72" s="719"/>
      <c r="G72" s="719"/>
      <c r="H72" s="719"/>
      <c r="I72" s="719"/>
      <c r="J72" s="719"/>
      <c r="K72" s="719"/>
      <c r="L72" s="719"/>
      <c r="M72" s="719"/>
      <c r="N72" s="719"/>
      <c r="O72" s="719"/>
      <c r="P72" s="719"/>
      <c r="Q72" s="719"/>
      <c r="R72" s="719"/>
      <c r="S72" s="719"/>
      <c r="T72" s="719"/>
      <c r="U72" s="719"/>
      <c r="V72" s="719"/>
      <c r="W72" s="719"/>
      <c r="X72" s="719"/>
      <c r="Y72" s="719"/>
      <c r="Z72" s="719"/>
      <c r="AA72" s="719"/>
      <c r="AB72" s="719"/>
      <c r="AC72" s="719"/>
      <c r="AD72" s="8"/>
      <c r="AE72" s="32"/>
      <c r="AH72" s="103"/>
      <c r="AI72" s="103"/>
      <c r="AJ72" s="103"/>
      <c r="AK72" s="103"/>
      <c r="AL72" s="153" t="str">
        <f t="shared" si="2"/>
        <v>Gutiérrez Zamora</v>
      </c>
      <c r="AM72" s="153" t="str">
        <f t="shared" si="3"/>
        <v>30069</v>
      </c>
      <c r="AO72" s="103"/>
      <c r="AP72" s="151">
        <v>70</v>
      </c>
      <c r="AQ72" s="160"/>
      <c r="AR72" s="160"/>
      <c r="AS72" s="160"/>
      <c r="AT72" s="160"/>
      <c r="AU72" s="160"/>
      <c r="AV72" s="160"/>
      <c r="AW72" s="157" t="s">
        <v>2796</v>
      </c>
      <c r="AX72" s="160"/>
      <c r="AY72" s="160"/>
      <c r="AZ72" s="160"/>
      <c r="BA72" s="160"/>
      <c r="BB72" s="157" t="s">
        <v>2797</v>
      </c>
      <c r="BC72" s="157" t="s">
        <v>2798</v>
      </c>
      <c r="BD72" s="157" t="s">
        <v>2799</v>
      </c>
      <c r="BE72" s="640" t="s">
        <v>2800</v>
      </c>
      <c r="BF72" s="157" t="s">
        <v>2801</v>
      </c>
      <c r="BG72" s="160"/>
      <c r="BH72" s="160"/>
      <c r="BI72" s="160"/>
      <c r="BJ72" s="157" t="s">
        <v>2802</v>
      </c>
      <c r="BK72" s="157" t="s">
        <v>2803</v>
      </c>
      <c r="BL72" s="160"/>
      <c r="BM72" s="160"/>
      <c r="BN72" s="160"/>
      <c r="BO72" s="160"/>
      <c r="BP72" s="157" t="s">
        <v>2804</v>
      </c>
      <c r="BQ72" s="160"/>
      <c r="BR72" s="160"/>
      <c r="BS72" s="160"/>
      <c r="BT72" s="157" t="s">
        <v>2805</v>
      </c>
      <c r="BU72" s="157" t="s">
        <v>2806</v>
      </c>
      <c r="BV72" s="160"/>
      <c r="BW72" s="103"/>
      <c r="BX72" s="103"/>
      <c r="BY72" s="103"/>
      <c r="BZ72" s="161"/>
      <c r="CA72" s="161"/>
      <c r="CB72" s="161"/>
      <c r="CC72" s="161"/>
      <c r="CD72" s="161"/>
      <c r="CE72" s="161"/>
      <c r="CF72" s="158" t="s">
        <v>2807</v>
      </c>
      <c r="CG72" s="161"/>
      <c r="CH72" s="161"/>
      <c r="CI72" s="161"/>
      <c r="CJ72" s="161"/>
      <c r="CK72" s="158" t="s">
        <v>2808</v>
      </c>
      <c r="CL72" s="158" t="s">
        <v>2809</v>
      </c>
      <c r="CM72" s="158" t="s">
        <v>2810</v>
      </c>
      <c r="CN72" s="604" t="s">
        <v>2811</v>
      </c>
      <c r="CO72" s="158" t="s">
        <v>2812</v>
      </c>
      <c r="CP72" s="161"/>
      <c r="CQ72" s="161"/>
      <c r="CR72" s="161"/>
      <c r="CS72" s="158" t="s">
        <v>2813</v>
      </c>
      <c r="CT72" s="158" t="s">
        <v>2814</v>
      </c>
      <c r="CU72" s="161"/>
      <c r="CV72" s="161"/>
      <c r="CW72" s="161"/>
      <c r="CX72" s="161"/>
      <c r="CY72" s="158" t="s">
        <v>2815</v>
      </c>
      <c r="CZ72" s="161"/>
      <c r="DA72" s="161"/>
      <c r="DB72" s="161"/>
      <c r="DC72" s="158" t="s">
        <v>2816</v>
      </c>
      <c r="DD72" s="158" t="s">
        <v>2817</v>
      </c>
      <c r="DE72" s="161"/>
    </row>
    <row r="73" spans="1:109" ht="6.75" customHeight="1">
      <c r="A73" s="9"/>
      <c r="B73" s="6"/>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8"/>
      <c r="AE73" s="32"/>
      <c r="AH73" s="103"/>
      <c r="AI73" s="103"/>
      <c r="AJ73" s="103"/>
      <c r="AK73" s="103"/>
      <c r="AL73" s="153" t="str">
        <f t="shared" si="2"/>
        <v>Hidalgotitlán</v>
      </c>
      <c r="AM73" s="153" t="str">
        <f t="shared" si="3"/>
        <v>30070</v>
      </c>
      <c r="AO73" s="103"/>
      <c r="AP73" s="151">
        <v>71</v>
      </c>
      <c r="AQ73" s="160"/>
      <c r="AR73" s="160"/>
      <c r="AS73" s="160"/>
      <c r="AT73" s="160"/>
      <c r="AU73" s="160"/>
      <c r="AV73" s="160"/>
      <c r="AW73" s="157" t="s">
        <v>2818</v>
      </c>
      <c r="AX73" s="160"/>
      <c r="AY73" s="160"/>
      <c r="AZ73" s="160"/>
      <c r="BA73" s="160"/>
      <c r="BB73" s="157" t="s">
        <v>2819</v>
      </c>
      <c r="BC73" s="157" t="s">
        <v>2820</v>
      </c>
      <c r="BD73" s="157" t="s">
        <v>2821</v>
      </c>
      <c r="BE73" s="640" t="s">
        <v>2822</v>
      </c>
      <c r="BF73" s="157" t="s">
        <v>2823</v>
      </c>
      <c r="BG73" s="160"/>
      <c r="BH73" s="160"/>
      <c r="BI73" s="160"/>
      <c r="BJ73" s="157" t="s">
        <v>2824</v>
      </c>
      <c r="BK73" s="157" t="s">
        <v>2825</v>
      </c>
      <c r="BL73" s="160"/>
      <c r="BM73" s="160"/>
      <c r="BN73" s="160"/>
      <c r="BO73" s="160"/>
      <c r="BP73" s="157" t="s">
        <v>2826</v>
      </c>
      <c r="BQ73" s="160"/>
      <c r="BR73" s="160"/>
      <c r="BS73" s="160"/>
      <c r="BT73" s="157" t="s">
        <v>2827</v>
      </c>
      <c r="BU73" s="157" t="s">
        <v>2828</v>
      </c>
      <c r="BV73" s="160"/>
      <c r="BW73" s="103"/>
      <c r="BX73" s="103"/>
      <c r="BY73" s="103"/>
      <c r="BZ73" s="161"/>
      <c r="CA73" s="161"/>
      <c r="CB73" s="161"/>
      <c r="CC73" s="161"/>
      <c r="CD73" s="161"/>
      <c r="CE73" s="161"/>
      <c r="CF73" s="158" t="s">
        <v>2829</v>
      </c>
      <c r="CG73" s="161"/>
      <c r="CH73" s="161"/>
      <c r="CI73" s="161"/>
      <c r="CJ73" s="161"/>
      <c r="CK73" s="158" t="s">
        <v>2830</v>
      </c>
      <c r="CL73" s="158" t="s">
        <v>2831</v>
      </c>
      <c r="CM73" s="158" t="s">
        <v>2832</v>
      </c>
      <c r="CN73" s="604" t="s">
        <v>216</v>
      </c>
      <c r="CO73" s="158" t="s">
        <v>2833</v>
      </c>
      <c r="CP73" s="161"/>
      <c r="CQ73" s="161"/>
      <c r="CR73" s="161"/>
      <c r="CS73" s="158" t="s">
        <v>2834</v>
      </c>
      <c r="CT73" s="158" t="s">
        <v>2835</v>
      </c>
      <c r="CU73" s="161"/>
      <c r="CV73" s="161"/>
      <c r="CW73" s="161"/>
      <c r="CX73" s="161"/>
      <c r="CY73" s="158" t="s">
        <v>2836</v>
      </c>
      <c r="CZ73" s="161"/>
      <c r="DA73" s="161"/>
      <c r="DB73" s="161"/>
      <c r="DC73" s="158" t="s">
        <v>2837</v>
      </c>
      <c r="DD73" s="158" t="s">
        <v>2838</v>
      </c>
      <c r="DE73" s="161"/>
    </row>
    <row r="74" spans="1:109" ht="36" customHeight="1">
      <c r="A74" s="9"/>
      <c r="B74" s="6"/>
      <c r="C74" s="718" t="s">
        <v>2839</v>
      </c>
      <c r="D74" s="718"/>
      <c r="E74" s="718"/>
      <c r="F74" s="718"/>
      <c r="G74" s="718"/>
      <c r="H74" s="718"/>
      <c r="I74" s="718"/>
      <c r="J74" s="718"/>
      <c r="K74" s="718"/>
      <c r="L74" s="718"/>
      <c r="M74" s="718"/>
      <c r="N74" s="718"/>
      <c r="O74" s="718"/>
      <c r="P74" s="718"/>
      <c r="Q74" s="718"/>
      <c r="R74" s="718"/>
      <c r="S74" s="718"/>
      <c r="T74" s="718"/>
      <c r="U74" s="718"/>
      <c r="V74" s="718"/>
      <c r="W74" s="718"/>
      <c r="X74" s="718"/>
      <c r="Y74" s="718"/>
      <c r="Z74" s="718"/>
      <c r="AA74" s="718"/>
      <c r="AB74" s="718"/>
      <c r="AC74" s="718"/>
      <c r="AD74" s="8"/>
      <c r="AE74" s="32"/>
      <c r="AH74" s="103"/>
      <c r="AI74" s="103"/>
      <c r="AJ74" s="103"/>
      <c r="AK74" s="103"/>
      <c r="AL74" s="153" t="str">
        <f t="shared" si="2"/>
        <v>Huatusco</v>
      </c>
      <c r="AM74" s="153" t="str">
        <f t="shared" si="3"/>
        <v>30071</v>
      </c>
      <c r="AO74" s="103"/>
      <c r="AP74" s="151">
        <v>72</v>
      </c>
      <c r="AQ74" s="160"/>
      <c r="AR74" s="160"/>
      <c r="AS74" s="160"/>
      <c r="AT74" s="160"/>
      <c r="AU74" s="160"/>
      <c r="AV74" s="160"/>
      <c r="AW74" s="157" t="s">
        <v>2840</v>
      </c>
      <c r="AX74" s="160"/>
      <c r="AY74" s="160"/>
      <c r="AZ74" s="160"/>
      <c r="BA74" s="160"/>
      <c r="BB74" s="157" t="s">
        <v>2841</v>
      </c>
      <c r="BC74" s="157" t="s">
        <v>2842</v>
      </c>
      <c r="BD74" s="157" t="s">
        <v>2843</v>
      </c>
      <c r="BE74" s="640" t="s">
        <v>2844</v>
      </c>
      <c r="BF74" s="157" t="s">
        <v>2845</v>
      </c>
      <c r="BG74" s="160"/>
      <c r="BH74" s="160"/>
      <c r="BI74" s="160"/>
      <c r="BJ74" s="157" t="s">
        <v>2846</v>
      </c>
      <c r="BK74" s="157" t="s">
        <v>2847</v>
      </c>
      <c r="BL74" s="160"/>
      <c r="BM74" s="160"/>
      <c r="BN74" s="160"/>
      <c r="BO74" s="160"/>
      <c r="BP74" s="157" t="s">
        <v>2848</v>
      </c>
      <c r="BQ74" s="160"/>
      <c r="BR74" s="160"/>
      <c r="BS74" s="160"/>
      <c r="BT74" s="157" t="s">
        <v>2849</v>
      </c>
      <c r="BU74" s="157" t="s">
        <v>2850</v>
      </c>
      <c r="BV74" s="160"/>
      <c r="BW74" s="103"/>
      <c r="BX74" s="103"/>
      <c r="BY74" s="103"/>
      <c r="BZ74" s="161"/>
      <c r="CA74" s="161"/>
      <c r="CB74" s="161"/>
      <c r="CC74" s="161"/>
      <c r="CD74" s="161"/>
      <c r="CE74" s="161"/>
      <c r="CF74" s="158" t="s">
        <v>2851</v>
      </c>
      <c r="CG74" s="161"/>
      <c r="CH74" s="161"/>
      <c r="CI74" s="161"/>
      <c r="CJ74" s="161"/>
      <c r="CK74" s="158" t="s">
        <v>2852</v>
      </c>
      <c r="CL74" s="158" t="s">
        <v>2853</v>
      </c>
      <c r="CM74" s="158" t="s">
        <v>2854</v>
      </c>
      <c r="CN74" s="604" t="s">
        <v>2855</v>
      </c>
      <c r="CO74" s="158" t="s">
        <v>2856</v>
      </c>
      <c r="CP74" s="161"/>
      <c r="CQ74" s="161"/>
      <c r="CR74" s="161"/>
      <c r="CS74" s="158" t="s">
        <v>2857</v>
      </c>
      <c r="CT74" s="158" t="s">
        <v>2858</v>
      </c>
      <c r="CU74" s="161"/>
      <c r="CV74" s="161"/>
      <c r="CW74" s="161"/>
      <c r="CX74" s="161"/>
      <c r="CY74" s="158" t="s">
        <v>305</v>
      </c>
      <c r="CZ74" s="161"/>
      <c r="DA74" s="161"/>
      <c r="DB74" s="161"/>
      <c r="DC74" s="158" t="s">
        <v>2859</v>
      </c>
      <c r="DD74" s="158" t="s">
        <v>2860</v>
      </c>
      <c r="DE74" s="161"/>
    </row>
    <row r="75" spans="1:109" ht="6.75" customHeight="1">
      <c r="A75" s="9"/>
      <c r="B75" s="6"/>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8"/>
      <c r="AE75" s="32"/>
      <c r="AH75" s="103"/>
      <c r="AI75" s="103"/>
      <c r="AJ75" s="103"/>
      <c r="AK75" s="103"/>
      <c r="AL75" s="153" t="str">
        <f t="shared" si="2"/>
        <v>Huayacocotla</v>
      </c>
      <c r="AM75" s="153" t="str">
        <f t="shared" si="3"/>
        <v>30072</v>
      </c>
      <c r="AO75" s="103"/>
      <c r="AP75" s="151">
        <v>73</v>
      </c>
      <c r="AQ75" s="160"/>
      <c r="AR75" s="160"/>
      <c r="AS75" s="160"/>
      <c r="AT75" s="160"/>
      <c r="AU75" s="160"/>
      <c r="AV75" s="160"/>
      <c r="AW75" s="157" t="s">
        <v>2861</v>
      </c>
      <c r="AX75" s="160"/>
      <c r="AY75" s="160"/>
      <c r="AZ75" s="160"/>
      <c r="BA75" s="160"/>
      <c r="BB75" s="157" t="s">
        <v>2862</v>
      </c>
      <c r="BC75" s="157" t="s">
        <v>2863</v>
      </c>
      <c r="BD75" s="157" t="s">
        <v>2864</v>
      </c>
      <c r="BE75" s="640" t="s">
        <v>2865</v>
      </c>
      <c r="BF75" s="157" t="s">
        <v>2866</v>
      </c>
      <c r="BG75" s="160"/>
      <c r="BH75" s="160"/>
      <c r="BI75" s="160"/>
      <c r="BJ75" s="157" t="s">
        <v>2867</v>
      </c>
      <c r="BK75" s="157" t="s">
        <v>2868</v>
      </c>
      <c r="BL75" s="160"/>
      <c r="BM75" s="160"/>
      <c r="BN75" s="160"/>
      <c r="BO75" s="160"/>
      <c r="BP75" s="157" t="s">
        <v>2869</v>
      </c>
      <c r="BQ75" s="160"/>
      <c r="BR75" s="160"/>
      <c r="BS75" s="160"/>
      <c r="BT75" s="157" t="s">
        <v>2870</v>
      </c>
      <c r="BU75" s="157" t="s">
        <v>2871</v>
      </c>
      <c r="BV75" s="160"/>
      <c r="BW75" s="103"/>
      <c r="BX75" s="103"/>
      <c r="BY75" s="103"/>
      <c r="BZ75" s="161"/>
      <c r="CA75" s="161"/>
      <c r="CB75" s="161"/>
      <c r="CC75" s="161"/>
      <c r="CD75" s="161"/>
      <c r="CE75" s="161"/>
      <c r="CF75" s="158" t="s">
        <v>2872</v>
      </c>
      <c r="CG75" s="161"/>
      <c r="CH75" s="161"/>
      <c r="CI75" s="161"/>
      <c r="CJ75" s="161"/>
      <c r="CK75" s="158" t="s">
        <v>2873</v>
      </c>
      <c r="CL75" s="158" t="s">
        <v>2874</v>
      </c>
      <c r="CM75" s="158" t="s">
        <v>2875</v>
      </c>
      <c r="CN75" s="604" t="s">
        <v>1300</v>
      </c>
      <c r="CO75" s="158" t="s">
        <v>2876</v>
      </c>
      <c r="CP75" s="161"/>
      <c r="CQ75" s="161"/>
      <c r="CR75" s="161"/>
      <c r="CS75" s="158" t="s">
        <v>2877</v>
      </c>
      <c r="CT75" s="158" t="s">
        <v>1460</v>
      </c>
      <c r="CU75" s="161"/>
      <c r="CV75" s="161"/>
      <c r="CW75" s="161"/>
      <c r="CX75" s="161"/>
      <c r="CY75" s="158" t="s">
        <v>2878</v>
      </c>
      <c r="CZ75" s="161"/>
      <c r="DA75" s="161"/>
      <c r="DB75" s="161"/>
      <c r="DC75" s="158" t="s">
        <v>2879</v>
      </c>
      <c r="DD75" s="158" t="s">
        <v>2880</v>
      </c>
      <c r="DE75" s="161"/>
    </row>
    <row r="76" spans="1:109" ht="48" customHeight="1">
      <c r="A76" s="9"/>
      <c r="B76" s="6"/>
      <c r="C76" s="719" t="s">
        <v>2881</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8"/>
      <c r="AE76" s="32"/>
      <c r="AH76" s="103"/>
      <c r="AI76" s="103"/>
      <c r="AJ76" s="103"/>
      <c r="AK76" s="103"/>
      <c r="AL76" s="153" t="str">
        <f t="shared" si="2"/>
        <v>Hueyapan de Ocampo</v>
      </c>
      <c r="AM76" s="153" t="str">
        <f t="shared" si="3"/>
        <v>30073</v>
      </c>
      <c r="AO76" s="103"/>
      <c r="AP76" s="151">
        <v>74</v>
      </c>
      <c r="AQ76" s="160"/>
      <c r="AR76" s="160"/>
      <c r="AS76" s="160"/>
      <c r="AT76" s="160"/>
      <c r="AU76" s="160"/>
      <c r="AV76" s="160"/>
      <c r="AW76" s="157" t="s">
        <v>2882</v>
      </c>
      <c r="AX76" s="160"/>
      <c r="AY76" s="160"/>
      <c r="AZ76" s="160"/>
      <c r="BA76" s="160"/>
      <c r="BB76" s="157" t="s">
        <v>2883</v>
      </c>
      <c r="BC76" s="157" t="s">
        <v>2884</v>
      </c>
      <c r="BD76" s="157" t="s">
        <v>2885</v>
      </c>
      <c r="BE76" s="640" t="s">
        <v>2886</v>
      </c>
      <c r="BF76" s="157" t="s">
        <v>2887</v>
      </c>
      <c r="BG76" s="160"/>
      <c r="BH76" s="160"/>
      <c r="BI76" s="160"/>
      <c r="BJ76" s="157" t="s">
        <v>2888</v>
      </c>
      <c r="BK76" s="157" t="s">
        <v>2889</v>
      </c>
      <c r="BL76" s="160"/>
      <c r="BM76" s="160"/>
      <c r="BN76" s="160"/>
      <c r="BO76" s="160"/>
      <c r="BP76" s="160"/>
      <c r="BQ76" s="160"/>
      <c r="BR76" s="160"/>
      <c r="BS76" s="160"/>
      <c r="BT76" s="157" t="s">
        <v>2890</v>
      </c>
      <c r="BU76" s="157" t="s">
        <v>2891</v>
      </c>
      <c r="BV76" s="160"/>
      <c r="BW76" s="103"/>
      <c r="BX76" s="103"/>
      <c r="BY76" s="103"/>
      <c r="BZ76" s="161"/>
      <c r="CA76" s="161"/>
      <c r="CB76" s="161"/>
      <c r="CC76" s="161"/>
      <c r="CD76" s="161"/>
      <c r="CE76" s="161"/>
      <c r="CF76" s="158" t="s">
        <v>1300</v>
      </c>
      <c r="CG76" s="161"/>
      <c r="CH76" s="161"/>
      <c r="CI76" s="161"/>
      <c r="CJ76" s="161"/>
      <c r="CK76" s="158" t="s">
        <v>2892</v>
      </c>
      <c r="CL76" s="158" t="s">
        <v>2893</v>
      </c>
      <c r="CM76" s="158" t="s">
        <v>2894</v>
      </c>
      <c r="CN76" s="604" t="s">
        <v>2895</v>
      </c>
      <c r="CO76" s="158" t="s">
        <v>2896</v>
      </c>
      <c r="CP76" s="161"/>
      <c r="CQ76" s="161"/>
      <c r="CR76" s="161"/>
      <c r="CS76" s="158" t="s">
        <v>2897</v>
      </c>
      <c r="CT76" s="158" t="s">
        <v>2898</v>
      </c>
      <c r="CU76" s="161"/>
      <c r="CV76" s="161"/>
      <c r="CW76" s="161"/>
      <c r="CX76" s="161"/>
      <c r="CY76" s="158"/>
      <c r="CZ76" s="161"/>
      <c r="DA76" s="161"/>
      <c r="DB76" s="161"/>
      <c r="DC76" s="158" t="s">
        <v>2899</v>
      </c>
      <c r="DD76" s="158" t="s">
        <v>2900</v>
      </c>
      <c r="DE76" s="161"/>
    </row>
    <row r="77" spans="1:109" ht="6.75" customHeight="1">
      <c r="A77" s="9"/>
      <c r="B77" s="6"/>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8"/>
      <c r="AE77" s="32"/>
      <c r="AH77" s="103"/>
      <c r="AI77" s="103"/>
      <c r="AJ77" s="103"/>
      <c r="AK77" s="103"/>
      <c r="AL77" s="153" t="str">
        <f t="shared" si="2"/>
        <v>Huiloapan de Cuauhtémoc</v>
      </c>
      <c r="AM77" s="153" t="str">
        <f t="shared" si="3"/>
        <v>30074</v>
      </c>
      <c r="AO77" s="103"/>
      <c r="AP77" s="151">
        <v>75</v>
      </c>
      <c r="AQ77" s="160"/>
      <c r="AR77" s="160"/>
      <c r="AS77" s="160"/>
      <c r="AT77" s="160"/>
      <c r="AU77" s="160"/>
      <c r="AV77" s="160"/>
      <c r="AW77" s="157" t="s">
        <v>2901</v>
      </c>
      <c r="AX77" s="160"/>
      <c r="AY77" s="160"/>
      <c r="AZ77" s="160"/>
      <c r="BA77" s="160"/>
      <c r="BB77" s="157" t="s">
        <v>2902</v>
      </c>
      <c r="BC77" s="157" t="s">
        <v>2903</v>
      </c>
      <c r="BD77" s="157" t="s">
        <v>2904</v>
      </c>
      <c r="BE77" s="640" t="s">
        <v>2905</v>
      </c>
      <c r="BF77" s="157" t="s">
        <v>2906</v>
      </c>
      <c r="BG77" s="160"/>
      <c r="BH77" s="160"/>
      <c r="BI77" s="160"/>
      <c r="BJ77" s="157" t="s">
        <v>2907</v>
      </c>
      <c r="BK77" s="157" t="s">
        <v>2908</v>
      </c>
      <c r="BL77" s="160"/>
      <c r="BM77" s="160"/>
      <c r="BN77" s="160"/>
      <c r="BO77" s="160"/>
      <c r="BP77" s="160"/>
      <c r="BQ77" s="160"/>
      <c r="BR77" s="160"/>
      <c r="BS77" s="160"/>
      <c r="BT77" s="157" t="s">
        <v>2909</v>
      </c>
      <c r="BU77" s="157" t="s">
        <v>2910</v>
      </c>
      <c r="BV77" s="160"/>
      <c r="BW77" s="103"/>
      <c r="BX77" s="103"/>
      <c r="BY77" s="103"/>
      <c r="BZ77" s="161"/>
      <c r="CA77" s="161"/>
      <c r="CB77" s="161"/>
      <c r="CC77" s="161"/>
      <c r="CD77" s="161"/>
      <c r="CE77" s="161"/>
      <c r="CF77" s="158" t="s">
        <v>2911</v>
      </c>
      <c r="CG77" s="161"/>
      <c r="CH77" s="161"/>
      <c r="CI77" s="161"/>
      <c r="CJ77" s="161"/>
      <c r="CK77" s="158" t="s">
        <v>2912</v>
      </c>
      <c r="CL77" s="158" t="s">
        <v>2913</v>
      </c>
      <c r="CM77" s="158" t="s">
        <v>2914</v>
      </c>
      <c r="CN77" s="604" t="s">
        <v>2915</v>
      </c>
      <c r="CO77" s="158" t="s">
        <v>2916</v>
      </c>
      <c r="CP77" s="161"/>
      <c r="CQ77" s="161"/>
      <c r="CR77" s="161"/>
      <c r="CS77" s="158" t="s">
        <v>2917</v>
      </c>
      <c r="CT77" s="158" t="s">
        <v>2918</v>
      </c>
      <c r="CU77" s="161"/>
      <c r="CV77" s="161"/>
      <c r="CW77" s="161"/>
      <c r="CX77" s="161"/>
      <c r="CY77" s="161"/>
      <c r="CZ77" s="161"/>
      <c r="DA77" s="161"/>
      <c r="DB77" s="161"/>
      <c r="DC77" s="158" t="s">
        <v>2919</v>
      </c>
      <c r="DD77" s="158" t="s">
        <v>2920</v>
      </c>
      <c r="DE77" s="161"/>
    </row>
    <row r="78" spans="1:109" ht="15" customHeight="1">
      <c r="A78" s="9"/>
      <c r="B78" s="6"/>
      <c r="C78" s="719" t="s">
        <v>2921</v>
      </c>
      <c r="D78" s="733"/>
      <c r="E78" s="733"/>
      <c r="F78" s="733"/>
      <c r="G78" s="733"/>
      <c r="H78" s="733"/>
      <c r="I78" s="733"/>
      <c r="J78" s="733"/>
      <c r="K78" s="733"/>
      <c r="L78" s="733"/>
      <c r="M78" s="733"/>
      <c r="N78" s="733"/>
      <c r="O78" s="733"/>
      <c r="P78" s="733"/>
      <c r="Q78" s="733"/>
      <c r="R78" s="733"/>
      <c r="S78" s="733"/>
      <c r="T78" s="733"/>
      <c r="U78" s="733"/>
      <c r="V78" s="733"/>
      <c r="W78" s="733"/>
      <c r="X78" s="733"/>
      <c r="Y78" s="733"/>
      <c r="Z78" s="733"/>
      <c r="AA78" s="733"/>
      <c r="AB78" s="733"/>
      <c r="AC78" s="733"/>
      <c r="AD78" s="8"/>
      <c r="AE78" s="32"/>
      <c r="AH78" s="103"/>
      <c r="AI78" s="103"/>
      <c r="AJ78" s="103"/>
      <c r="AK78" s="103"/>
      <c r="AL78" s="153" t="str">
        <f t="shared" si="2"/>
        <v>Ignacio de la Llave</v>
      </c>
      <c r="AM78" s="153" t="str">
        <f t="shared" si="3"/>
        <v>30075</v>
      </c>
      <c r="AO78" s="103"/>
      <c r="AP78" s="151">
        <v>76</v>
      </c>
      <c r="AQ78" s="160"/>
      <c r="AR78" s="160"/>
      <c r="AS78" s="160"/>
      <c r="AT78" s="160"/>
      <c r="AU78" s="160"/>
      <c r="AV78" s="160"/>
      <c r="AW78" s="157" t="s">
        <v>2922</v>
      </c>
      <c r="AX78" s="160"/>
      <c r="AY78" s="160"/>
      <c r="AZ78" s="160"/>
      <c r="BA78" s="160"/>
      <c r="BB78" s="157" t="s">
        <v>2923</v>
      </c>
      <c r="BC78" s="157" t="s">
        <v>2924</v>
      </c>
      <c r="BD78" s="157" t="s">
        <v>2925</v>
      </c>
      <c r="BE78" s="640" t="s">
        <v>2926</v>
      </c>
      <c r="BF78" s="157" t="s">
        <v>2927</v>
      </c>
      <c r="BG78" s="160"/>
      <c r="BH78" s="160"/>
      <c r="BI78" s="160"/>
      <c r="BJ78" s="157" t="s">
        <v>2928</v>
      </c>
      <c r="BK78" s="157" t="s">
        <v>2929</v>
      </c>
      <c r="BL78" s="160"/>
      <c r="BM78" s="160"/>
      <c r="BN78" s="160"/>
      <c r="BO78" s="160"/>
      <c r="BP78" s="160"/>
      <c r="BQ78" s="160"/>
      <c r="BR78" s="160"/>
      <c r="BS78" s="160"/>
      <c r="BT78" s="157" t="s">
        <v>2930</v>
      </c>
      <c r="BU78" s="157" t="s">
        <v>2931</v>
      </c>
      <c r="BV78" s="160"/>
      <c r="BW78" s="103"/>
      <c r="BX78" s="103"/>
      <c r="BY78" s="103"/>
      <c r="BZ78" s="161"/>
      <c r="CA78" s="161"/>
      <c r="CB78" s="161"/>
      <c r="CC78" s="161"/>
      <c r="CD78" s="161"/>
      <c r="CE78" s="161"/>
      <c r="CF78" s="158" t="s">
        <v>2932</v>
      </c>
      <c r="CG78" s="161"/>
      <c r="CH78" s="161"/>
      <c r="CI78" s="161"/>
      <c r="CJ78" s="161"/>
      <c r="CK78" s="158" t="s">
        <v>2933</v>
      </c>
      <c r="CL78" s="158" t="s">
        <v>2934</v>
      </c>
      <c r="CM78" s="158" t="s">
        <v>2402</v>
      </c>
      <c r="CN78" s="604" t="s">
        <v>2935</v>
      </c>
      <c r="CO78" s="158" t="s">
        <v>2936</v>
      </c>
      <c r="CP78" s="161"/>
      <c r="CQ78" s="161"/>
      <c r="CR78" s="161"/>
      <c r="CS78" s="158" t="s">
        <v>2937</v>
      </c>
      <c r="CT78" s="158" t="s">
        <v>1835</v>
      </c>
      <c r="CU78" s="161"/>
      <c r="CV78" s="161"/>
      <c r="CW78" s="161"/>
      <c r="CX78" s="161"/>
      <c r="CY78" s="161"/>
      <c r="CZ78" s="161"/>
      <c r="DA78" s="161"/>
      <c r="DB78" s="161"/>
      <c r="DC78" s="158" t="s">
        <v>2938</v>
      </c>
      <c r="DD78" s="158" t="s">
        <v>2939</v>
      </c>
      <c r="DE78" s="161"/>
    </row>
    <row r="79" spans="1:109" ht="6.75" customHeight="1">
      <c r="A79" s="9"/>
      <c r="B79" s="6"/>
      <c r="C79" s="9"/>
      <c r="AD79" s="8"/>
      <c r="AE79" s="32"/>
      <c r="AH79" s="103"/>
      <c r="AI79" s="103"/>
      <c r="AJ79" s="103"/>
      <c r="AK79" s="103"/>
      <c r="AL79" s="153" t="str">
        <f t="shared" si="2"/>
        <v>Ilamatlán</v>
      </c>
      <c r="AM79" s="153" t="str">
        <f t="shared" si="3"/>
        <v>30076</v>
      </c>
      <c r="AO79" s="103"/>
      <c r="AP79" s="151">
        <v>77</v>
      </c>
      <c r="AQ79" s="160"/>
      <c r="AR79" s="160"/>
      <c r="AS79" s="160"/>
      <c r="AT79" s="160"/>
      <c r="AU79" s="160"/>
      <c r="AV79" s="160"/>
      <c r="AW79" s="157" t="s">
        <v>2940</v>
      </c>
      <c r="AX79" s="160"/>
      <c r="AY79" s="160"/>
      <c r="AZ79" s="160"/>
      <c r="BA79" s="160"/>
      <c r="BB79" s="157" t="s">
        <v>2941</v>
      </c>
      <c r="BC79" s="157" t="s">
        <v>2942</v>
      </c>
      <c r="BD79" s="157" t="s">
        <v>2943</v>
      </c>
      <c r="BE79" s="640" t="s">
        <v>2944</v>
      </c>
      <c r="BF79" s="157" t="s">
        <v>2945</v>
      </c>
      <c r="BG79" s="160"/>
      <c r="BH79" s="160"/>
      <c r="BI79" s="160"/>
      <c r="BJ79" s="157" t="s">
        <v>2946</v>
      </c>
      <c r="BK79" s="157" t="s">
        <v>2947</v>
      </c>
      <c r="BL79" s="160"/>
      <c r="BM79" s="160"/>
      <c r="BN79" s="160"/>
      <c r="BO79" s="160"/>
      <c r="BP79" s="160"/>
      <c r="BQ79" s="160"/>
      <c r="BR79" s="160"/>
      <c r="BS79" s="160"/>
      <c r="BT79" s="157" t="s">
        <v>2948</v>
      </c>
      <c r="BU79" s="157" t="s">
        <v>2949</v>
      </c>
      <c r="BV79" s="160"/>
      <c r="BW79" s="103"/>
      <c r="BX79" s="103"/>
      <c r="BY79" s="103"/>
      <c r="BZ79" s="161"/>
      <c r="CA79" s="161"/>
      <c r="CB79" s="161"/>
      <c r="CC79" s="161"/>
      <c r="CD79" s="161"/>
      <c r="CE79" s="161"/>
      <c r="CF79" s="158" t="s">
        <v>2950</v>
      </c>
      <c r="CG79" s="161"/>
      <c r="CH79" s="161"/>
      <c r="CI79" s="161"/>
      <c r="CJ79" s="161"/>
      <c r="CK79" s="158" t="s">
        <v>2951</v>
      </c>
      <c r="CL79" s="158" t="s">
        <v>2952</v>
      </c>
      <c r="CM79" s="158" t="s">
        <v>2953</v>
      </c>
      <c r="CN79" s="604" t="s">
        <v>2954</v>
      </c>
      <c r="CO79" s="158" t="s">
        <v>2955</v>
      </c>
      <c r="CP79" s="161"/>
      <c r="CQ79" s="161"/>
      <c r="CR79" s="161"/>
      <c r="CS79" s="158" t="s">
        <v>2956</v>
      </c>
      <c r="CT79" s="158" t="s">
        <v>2957</v>
      </c>
      <c r="CU79" s="161"/>
      <c r="CV79" s="161"/>
      <c r="CW79" s="161"/>
      <c r="CX79" s="161"/>
      <c r="CY79" s="161"/>
      <c r="CZ79" s="161"/>
      <c r="DA79" s="161"/>
      <c r="DB79" s="161"/>
      <c r="DC79" s="158" t="s">
        <v>2958</v>
      </c>
      <c r="DD79" s="158" t="s">
        <v>2959</v>
      </c>
      <c r="DE79" s="161"/>
    </row>
    <row r="80" spans="1:109" ht="72" customHeight="1">
      <c r="A80" s="9"/>
      <c r="B80" s="6"/>
      <c r="C80" s="9"/>
      <c r="D80" s="708" t="s">
        <v>2960</v>
      </c>
      <c r="E80" s="708"/>
      <c r="F80" s="708"/>
      <c r="G80" s="708"/>
      <c r="H80" s="708"/>
      <c r="I80" s="708"/>
      <c r="J80" s="708"/>
      <c r="K80" s="708"/>
      <c r="L80" s="708"/>
      <c r="M80" s="708"/>
      <c r="N80" s="708"/>
      <c r="O80" s="708"/>
      <c r="P80" s="708"/>
      <c r="Q80" s="708"/>
      <c r="R80" s="708"/>
      <c r="S80" s="708"/>
      <c r="T80" s="708"/>
      <c r="U80" s="708"/>
      <c r="V80" s="708"/>
      <c r="W80" s="708"/>
      <c r="X80" s="708"/>
      <c r="Y80" s="708"/>
      <c r="Z80" s="708"/>
      <c r="AA80" s="708"/>
      <c r="AB80" s="708"/>
      <c r="AC80" s="708"/>
      <c r="AD80" s="8"/>
      <c r="AE80" s="32"/>
      <c r="AH80" s="103"/>
      <c r="AI80" s="103"/>
      <c r="AJ80" s="103"/>
      <c r="AK80" s="103"/>
      <c r="AL80" s="153" t="str">
        <f t="shared" si="2"/>
        <v>Isla</v>
      </c>
      <c r="AM80" s="153" t="str">
        <f t="shared" si="3"/>
        <v>30077</v>
      </c>
      <c r="AO80" s="103"/>
      <c r="AP80" s="151">
        <v>78</v>
      </c>
      <c r="AQ80" s="160"/>
      <c r="AR80" s="160"/>
      <c r="AS80" s="160"/>
      <c r="AT80" s="160"/>
      <c r="AU80" s="160"/>
      <c r="AV80" s="160"/>
      <c r="AW80" s="157" t="s">
        <v>2961</v>
      </c>
      <c r="AX80" s="160"/>
      <c r="AY80" s="160"/>
      <c r="AZ80" s="160"/>
      <c r="BA80" s="160"/>
      <c r="BB80" s="157" t="s">
        <v>2962</v>
      </c>
      <c r="BC80" s="157" t="s">
        <v>2963</v>
      </c>
      <c r="BD80" s="157" t="s">
        <v>2964</v>
      </c>
      <c r="BE80" s="640" t="s">
        <v>2965</v>
      </c>
      <c r="BF80" s="157" t="s">
        <v>2966</v>
      </c>
      <c r="BG80" s="160"/>
      <c r="BH80" s="160"/>
      <c r="BI80" s="160"/>
      <c r="BJ80" s="157" t="s">
        <v>2967</v>
      </c>
      <c r="BK80" s="157" t="s">
        <v>2968</v>
      </c>
      <c r="BL80" s="160"/>
      <c r="BM80" s="160"/>
      <c r="BN80" s="160"/>
      <c r="BO80" s="160"/>
      <c r="BP80" s="160"/>
      <c r="BQ80" s="160"/>
      <c r="BR80" s="160"/>
      <c r="BS80" s="160"/>
      <c r="BT80" s="157" t="s">
        <v>2969</v>
      </c>
      <c r="BU80" s="157" t="s">
        <v>2970</v>
      </c>
      <c r="BV80" s="160"/>
      <c r="BW80" s="103"/>
      <c r="BX80" s="103"/>
      <c r="BY80" s="103"/>
      <c r="BZ80" s="161"/>
      <c r="CA80" s="161"/>
      <c r="CB80" s="161"/>
      <c r="CC80" s="161"/>
      <c r="CD80" s="161"/>
      <c r="CE80" s="161"/>
      <c r="CF80" s="158" t="s">
        <v>2971</v>
      </c>
      <c r="CG80" s="161"/>
      <c r="CH80" s="161"/>
      <c r="CI80" s="161"/>
      <c r="CJ80" s="161"/>
      <c r="CK80" s="158" t="s">
        <v>2972</v>
      </c>
      <c r="CL80" s="158" t="s">
        <v>2973</v>
      </c>
      <c r="CM80" s="158" t="s">
        <v>2974</v>
      </c>
      <c r="CN80" s="604" t="s">
        <v>2975</v>
      </c>
      <c r="CO80" s="158" t="s">
        <v>2976</v>
      </c>
      <c r="CP80" s="161"/>
      <c r="CQ80" s="161"/>
      <c r="CR80" s="161"/>
      <c r="CS80" s="158" t="s">
        <v>2977</v>
      </c>
      <c r="CT80" s="158" t="s">
        <v>2978</v>
      </c>
      <c r="CU80" s="161"/>
      <c r="CV80" s="161"/>
      <c r="CW80" s="161"/>
      <c r="CX80" s="161"/>
      <c r="CY80" s="161"/>
      <c r="CZ80" s="161"/>
      <c r="DA80" s="161"/>
      <c r="DB80" s="161"/>
      <c r="DC80" s="158" t="s">
        <v>2979</v>
      </c>
      <c r="DD80" s="158" t="s">
        <v>2980</v>
      </c>
      <c r="DE80" s="161"/>
    </row>
    <row r="81" spans="1:109" ht="6.75" customHeight="1">
      <c r="A81" s="9"/>
      <c r="B81" s="6"/>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8"/>
      <c r="AE81" s="32"/>
      <c r="AH81" s="103"/>
      <c r="AI81" s="103"/>
      <c r="AJ81" s="103"/>
      <c r="AK81" s="103"/>
      <c r="AL81" s="153" t="str">
        <f t="shared" si="2"/>
        <v>Ixcatepec</v>
      </c>
      <c r="AM81" s="153" t="str">
        <f t="shared" si="3"/>
        <v>30078</v>
      </c>
      <c r="AO81" s="103"/>
      <c r="AP81" s="151">
        <v>79</v>
      </c>
      <c r="AQ81" s="160"/>
      <c r="AR81" s="160"/>
      <c r="AS81" s="160"/>
      <c r="AT81" s="160"/>
      <c r="AU81" s="160"/>
      <c r="AV81" s="160"/>
      <c r="AW81" s="157" t="s">
        <v>2981</v>
      </c>
      <c r="AX81" s="160"/>
      <c r="AY81" s="160"/>
      <c r="AZ81" s="160"/>
      <c r="BA81" s="160"/>
      <c r="BB81" s="157" t="s">
        <v>2982</v>
      </c>
      <c r="BC81" s="157" t="s">
        <v>2983</v>
      </c>
      <c r="BD81" s="157" t="s">
        <v>2984</v>
      </c>
      <c r="BE81" s="640" t="s">
        <v>2985</v>
      </c>
      <c r="BF81" s="157" t="s">
        <v>2986</v>
      </c>
      <c r="BG81" s="160"/>
      <c r="BH81" s="160"/>
      <c r="BI81" s="160"/>
      <c r="BJ81" s="157" t="s">
        <v>2987</v>
      </c>
      <c r="BK81" s="157" t="s">
        <v>2988</v>
      </c>
      <c r="BL81" s="160"/>
      <c r="BM81" s="160"/>
      <c r="BN81" s="160"/>
      <c r="BO81" s="160"/>
      <c r="BP81" s="160"/>
      <c r="BQ81" s="160"/>
      <c r="BR81" s="160"/>
      <c r="BS81" s="160"/>
      <c r="BT81" s="157" t="s">
        <v>2989</v>
      </c>
      <c r="BU81" s="157" t="s">
        <v>2990</v>
      </c>
      <c r="BV81" s="160"/>
      <c r="BW81" s="103"/>
      <c r="BX81" s="103"/>
      <c r="BY81" s="103"/>
      <c r="BZ81" s="161"/>
      <c r="CA81" s="161"/>
      <c r="CB81" s="161"/>
      <c r="CC81" s="161"/>
      <c r="CD81" s="161"/>
      <c r="CE81" s="161"/>
      <c r="CF81" s="158" t="s">
        <v>2991</v>
      </c>
      <c r="CG81" s="161"/>
      <c r="CH81" s="161"/>
      <c r="CI81" s="161"/>
      <c r="CJ81" s="161"/>
      <c r="CK81" s="158" t="s">
        <v>2992</v>
      </c>
      <c r="CL81" s="158" t="s">
        <v>2993</v>
      </c>
      <c r="CM81" s="158" t="s">
        <v>2994</v>
      </c>
      <c r="CN81" s="604" t="s">
        <v>2995</v>
      </c>
      <c r="CO81" s="158" t="s">
        <v>2996</v>
      </c>
      <c r="CP81" s="161"/>
      <c r="CQ81" s="161"/>
      <c r="CR81" s="161"/>
      <c r="CS81" s="158" t="s">
        <v>2997</v>
      </c>
      <c r="CT81" s="158" t="s">
        <v>2998</v>
      </c>
      <c r="CU81" s="161"/>
      <c r="CV81" s="161"/>
      <c r="CW81" s="161"/>
      <c r="CX81" s="161"/>
      <c r="CY81" s="161"/>
      <c r="CZ81" s="161"/>
      <c r="DA81" s="161"/>
      <c r="DB81" s="161"/>
      <c r="DC81" s="158" t="s">
        <v>2999</v>
      </c>
      <c r="DD81" s="158" t="s">
        <v>3000</v>
      </c>
      <c r="DE81" s="161"/>
    </row>
    <row r="82" spans="1:109" ht="60" customHeight="1">
      <c r="A82" s="9"/>
      <c r="B82" s="6"/>
      <c r="C82" s="719" t="s">
        <v>3001</v>
      </c>
      <c r="D82" s="719"/>
      <c r="E82" s="719"/>
      <c r="F82" s="719"/>
      <c r="G82" s="719"/>
      <c r="H82" s="719"/>
      <c r="I82" s="719"/>
      <c r="J82" s="719"/>
      <c r="K82" s="719"/>
      <c r="L82" s="719"/>
      <c r="M82" s="719"/>
      <c r="N82" s="719"/>
      <c r="O82" s="719"/>
      <c r="P82" s="719"/>
      <c r="Q82" s="719"/>
      <c r="R82" s="719"/>
      <c r="S82" s="719"/>
      <c r="T82" s="719"/>
      <c r="U82" s="719"/>
      <c r="V82" s="719"/>
      <c r="W82" s="719"/>
      <c r="X82" s="719"/>
      <c r="Y82" s="719"/>
      <c r="Z82" s="719"/>
      <c r="AA82" s="719"/>
      <c r="AB82" s="719"/>
      <c r="AC82" s="719"/>
      <c r="AD82" s="8"/>
      <c r="AE82" s="32"/>
      <c r="AH82" s="103"/>
      <c r="AI82" s="103"/>
      <c r="AJ82" s="103"/>
      <c r="AK82" s="103"/>
      <c r="AL82" s="153" t="str">
        <f t="shared" si="2"/>
        <v>Ixhuacán de los Reyes</v>
      </c>
      <c r="AM82" s="153" t="str">
        <f t="shared" si="3"/>
        <v>30079</v>
      </c>
      <c r="AO82" s="103"/>
      <c r="AP82" s="151">
        <v>80</v>
      </c>
      <c r="AQ82" s="160"/>
      <c r="AR82" s="160"/>
      <c r="AS82" s="160"/>
      <c r="AT82" s="160"/>
      <c r="AU82" s="160"/>
      <c r="AV82" s="160"/>
      <c r="AW82" s="157" t="s">
        <v>3002</v>
      </c>
      <c r="AX82" s="160"/>
      <c r="AY82" s="160"/>
      <c r="AZ82" s="160"/>
      <c r="BA82" s="160"/>
      <c r="BB82" s="157" t="s">
        <v>3003</v>
      </c>
      <c r="BC82" s="157" t="s">
        <v>3004</v>
      </c>
      <c r="BD82" s="157" t="s">
        <v>3005</v>
      </c>
      <c r="BE82" s="640" t="s">
        <v>3006</v>
      </c>
      <c r="BF82" s="157" t="s">
        <v>3007</v>
      </c>
      <c r="BG82" s="160"/>
      <c r="BH82" s="160"/>
      <c r="BI82" s="160"/>
      <c r="BJ82" s="157" t="s">
        <v>3008</v>
      </c>
      <c r="BK82" s="157" t="s">
        <v>3009</v>
      </c>
      <c r="BL82" s="160"/>
      <c r="BM82" s="160"/>
      <c r="BN82" s="160"/>
      <c r="BO82" s="160"/>
      <c r="BP82" s="160"/>
      <c r="BQ82" s="160"/>
      <c r="BR82" s="160"/>
      <c r="BS82" s="160"/>
      <c r="BT82" s="157" t="s">
        <v>3010</v>
      </c>
      <c r="BU82" s="157" t="s">
        <v>3011</v>
      </c>
      <c r="BV82" s="160"/>
      <c r="BW82" s="103"/>
      <c r="BX82" s="103"/>
      <c r="BY82" s="103"/>
      <c r="BZ82" s="161"/>
      <c r="CA82" s="161"/>
      <c r="CB82" s="161"/>
      <c r="CC82" s="161"/>
      <c r="CD82" s="161"/>
      <c r="CE82" s="161"/>
      <c r="CF82" s="158" t="s">
        <v>1800</v>
      </c>
      <c r="CG82" s="161"/>
      <c r="CH82" s="161"/>
      <c r="CI82" s="161"/>
      <c r="CJ82" s="161"/>
      <c r="CK82" s="158" t="s">
        <v>3012</v>
      </c>
      <c r="CL82" s="158" t="s">
        <v>3013</v>
      </c>
      <c r="CM82" s="158" t="s">
        <v>726</v>
      </c>
      <c r="CN82" s="604" t="s">
        <v>3014</v>
      </c>
      <c r="CO82" s="158" t="s">
        <v>3015</v>
      </c>
      <c r="CP82" s="161"/>
      <c r="CQ82" s="161"/>
      <c r="CR82" s="161"/>
      <c r="CS82" s="158" t="s">
        <v>3016</v>
      </c>
      <c r="CT82" s="158" t="s">
        <v>3017</v>
      </c>
      <c r="CU82" s="161"/>
      <c r="CV82" s="161"/>
      <c r="CW82" s="161"/>
      <c r="CX82" s="161"/>
      <c r="CY82" s="161"/>
      <c r="CZ82" s="161"/>
      <c r="DA82" s="161"/>
      <c r="DB82" s="161"/>
      <c r="DC82" s="158" t="s">
        <v>3018</v>
      </c>
      <c r="DD82" s="158" t="s">
        <v>3019</v>
      </c>
      <c r="DE82" s="161"/>
    </row>
    <row r="83" spans="1:109" ht="6.75" customHeight="1">
      <c r="A83" s="9"/>
      <c r="B83" s="6"/>
      <c r="C83" s="140"/>
      <c r="D83" s="140"/>
      <c r="E83" s="140"/>
      <c r="F83" s="140"/>
      <c r="G83" s="140"/>
      <c r="H83" s="140"/>
      <c r="I83" s="140"/>
      <c r="J83" s="140"/>
      <c r="K83" s="140"/>
      <c r="L83" s="140"/>
      <c r="M83" s="140"/>
      <c r="N83" s="140"/>
      <c r="O83" s="140"/>
      <c r="P83" s="140"/>
      <c r="Q83" s="140"/>
      <c r="R83" s="140"/>
      <c r="S83" s="140"/>
      <c r="T83" s="140"/>
      <c r="U83" s="140"/>
      <c r="V83" s="140"/>
      <c r="W83" s="140"/>
      <c r="X83" s="140"/>
      <c r="Y83" s="140"/>
      <c r="Z83" s="140"/>
      <c r="AA83" s="140"/>
      <c r="AB83" s="140"/>
      <c r="AC83" s="140"/>
      <c r="AD83" s="8"/>
      <c r="AE83" s="32"/>
      <c r="AH83" s="103"/>
      <c r="AI83" s="103"/>
      <c r="AJ83" s="103"/>
      <c r="AK83" s="103"/>
      <c r="AL83" s="153" t="str">
        <f t="shared" si="2"/>
        <v>Ixhuatlán del Café</v>
      </c>
      <c r="AM83" s="153" t="str">
        <f t="shared" si="3"/>
        <v>30080</v>
      </c>
      <c r="AO83" s="103"/>
      <c r="AP83" s="151">
        <v>81</v>
      </c>
      <c r="AQ83" s="160"/>
      <c r="AR83" s="160"/>
      <c r="AS83" s="160"/>
      <c r="AT83" s="160"/>
      <c r="AU83" s="160"/>
      <c r="AV83" s="160"/>
      <c r="AW83" s="157" t="s">
        <v>3020</v>
      </c>
      <c r="AX83" s="160"/>
      <c r="AY83" s="160"/>
      <c r="AZ83" s="160"/>
      <c r="BA83" s="160"/>
      <c r="BB83" s="157" t="s">
        <v>3021</v>
      </c>
      <c r="BC83" s="157" t="s">
        <v>3022</v>
      </c>
      <c r="BD83" s="157" t="s">
        <v>3023</v>
      </c>
      <c r="BE83" s="640" t="s">
        <v>3024</v>
      </c>
      <c r="BF83" s="157" t="s">
        <v>3025</v>
      </c>
      <c r="BG83" s="160"/>
      <c r="BH83" s="160"/>
      <c r="BI83" s="160"/>
      <c r="BJ83" s="157" t="s">
        <v>3026</v>
      </c>
      <c r="BK83" s="157" t="s">
        <v>3027</v>
      </c>
      <c r="BL83" s="160"/>
      <c r="BM83" s="160"/>
      <c r="BN83" s="160"/>
      <c r="BO83" s="160"/>
      <c r="BP83" s="160"/>
      <c r="BQ83" s="160"/>
      <c r="BR83" s="160"/>
      <c r="BS83" s="160"/>
      <c r="BT83" s="157" t="s">
        <v>3028</v>
      </c>
      <c r="BU83" s="157" t="s">
        <v>3029</v>
      </c>
      <c r="BV83" s="160"/>
      <c r="BW83" s="103"/>
      <c r="BX83" s="103"/>
      <c r="BY83" s="103"/>
      <c r="BZ83" s="161"/>
      <c r="CA83" s="161"/>
      <c r="CB83" s="161"/>
      <c r="CC83" s="161"/>
      <c r="CD83" s="161"/>
      <c r="CE83" s="161"/>
      <c r="CF83" s="158" t="s">
        <v>3030</v>
      </c>
      <c r="CG83" s="161"/>
      <c r="CH83" s="161"/>
      <c r="CI83" s="161"/>
      <c r="CJ83" s="161"/>
      <c r="CK83" s="158" t="s">
        <v>3031</v>
      </c>
      <c r="CL83" s="158" t="s">
        <v>3032</v>
      </c>
      <c r="CM83" s="158" t="s">
        <v>3033</v>
      </c>
      <c r="CN83" s="604" t="s">
        <v>3034</v>
      </c>
      <c r="CO83" s="158" t="s">
        <v>3035</v>
      </c>
      <c r="CP83" s="161"/>
      <c r="CQ83" s="161"/>
      <c r="CR83" s="161"/>
      <c r="CS83" s="158" t="s">
        <v>3036</v>
      </c>
      <c r="CT83" s="158" t="s">
        <v>3037</v>
      </c>
      <c r="CU83" s="161"/>
      <c r="CV83" s="161"/>
      <c r="CW83" s="161"/>
      <c r="CX83" s="161"/>
      <c r="CY83" s="161"/>
      <c r="CZ83" s="161"/>
      <c r="DA83" s="161"/>
      <c r="DB83" s="161"/>
      <c r="DC83" s="158" t="s">
        <v>3038</v>
      </c>
      <c r="DD83" s="158" t="s">
        <v>3039</v>
      </c>
      <c r="DE83" s="161"/>
    </row>
    <row r="84" spans="1:109" ht="60" customHeight="1">
      <c r="A84" s="9"/>
      <c r="B84" s="6"/>
      <c r="C84" s="719" t="s">
        <v>3040</v>
      </c>
      <c r="D84" s="719"/>
      <c r="E84" s="719"/>
      <c r="F84" s="719"/>
      <c r="G84" s="719"/>
      <c r="H84" s="719"/>
      <c r="I84" s="719"/>
      <c r="J84" s="719"/>
      <c r="K84" s="719"/>
      <c r="L84" s="719"/>
      <c r="M84" s="719"/>
      <c r="N84" s="719"/>
      <c r="O84" s="719"/>
      <c r="P84" s="719"/>
      <c r="Q84" s="719"/>
      <c r="R84" s="719"/>
      <c r="S84" s="719"/>
      <c r="T84" s="719"/>
      <c r="U84" s="719"/>
      <c r="V84" s="719"/>
      <c r="W84" s="719"/>
      <c r="X84" s="719"/>
      <c r="Y84" s="719"/>
      <c r="Z84" s="719"/>
      <c r="AA84" s="719"/>
      <c r="AB84" s="719"/>
      <c r="AC84" s="719"/>
      <c r="AD84" s="8"/>
      <c r="AE84" s="32"/>
      <c r="AH84" s="103"/>
      <c r="AI84" s="103"/>
      <c r="AJ84" s="103"/>
      <c r="AK84" s="103"/>
      <c r="AL84" s="153" t="str">
        <f t="shared" si="2"/>
        <v>Ixhuatlancillo</v>
      </c>
      <c r="AM84" s="153" t="str">
        <f t="shared" si="3"/>
        <v>30081</v>
      </c>
      <c r="AO84" s="103"/>
      <c r="AP84" s="151">
        <v>82</v>
      </c>
      <c r="AQ84" s="160"/>
      <c r="AR84" s="160"/>
      <c r="AS84" s="160"/>
      <c r="AT84" s="160"/>
      <c r="AU84" s="160"/>
      <c r="AV84" s="160"/>
      <c r="AW84" s="157" t="s">
        <v>3041</v>
      </c>
      <c r="AX84" s="160"/>
      <c r="AY84" s="160"/>
      <c r="AZ84" s="160"/>
      <c r="BA84" s="160"/>
      <c r="BB84" s="157" t="s">
        <v>3042</v>
      </c>
      <c r="BC84" s="157" t="s">
        <v>3043</v>
      </c>
      <c r="BD84" s="157" t="s">
        <v>3044</v>
      </c>
      <c r="BE84" s="640" t="s">
        <v>3045</v>
      </c>
      <c r="BF84" s="157" t="s">
        <v>3046</v>
      </c>
      <c r="BG84" s="160"/>
      <c r="BH84" s="160"/>
      <c r="BI84" s="160"/>
      <c r="BJ84" s="157" t="s">
        <v>3047</v>
      </c>
      <c r="BK84" s="157" t="s">
        <v>3048</v>
      </c>
      <c r="BL84" s="160"/>
      <c r="BM84" s="160"/>
      <c r="BN84" s="160"/>
      <c r="BO84" s="160"/>
      <c r="BP84" s="160"/>
      <c r="BQ84" s="160"/>
      <c r="BR84" s="160"/>
      <c r="BS84" s="160"/>
      <c r="BT84" s="157" t="s">
        <v>3049</v>
      </c>
      <c r="BU84" s="157" t="s">
        <v>3050</v>
      </c>
      <c r="BV84" s="160"/>
      <c r="BW84" s="103"/>
      <c r="BX84" s="103"/>
      <c r="BY84" s="103"/>
      <c r="BZ84" s="161"/>
      <c r="CA84" s="161"/>
      <c r="CB84" s="161"/>
      <c r="CC84" s="161"/>
      <c r="CD84" s="161"/>
      <c r="CE84" s="161"/>
      <c r="CF84" s="158" t="s">
        <v>3051</v>
      </c>
      <c r="CG84" s="161"/>
      <c r="CH84" s="161"/>
      <c r="CI84" s="161"/>
      <c r="CJ84" s="161"/>
      <c r="CK84" s="158" t="s">
        <v>3052</v>
      </c>
      <c r="CL84" s="158" t="s">
        <v>3053</v>
      </c>
      <c r="CM84" s="158" t="s">
        <v>3054</v>
      </c>
      <c r="CN84" s="604" t="s">
        <v>3055</v>
      </c>
      <c r="CO84" s="158" t="s">
        <v>3056</v>
      </c>
      <c r="CP84" s="161"/>
      <c r="CQ84" s="161"/>
      <c r="CR84" s="161"/>
      <c r="CS84" s="158" t="s">
        <v>3057</v>
      </c>
      <c r="CT84" s="158" t="s">
        <v>3058</v>
      </c>
      <c r="CU84" s="161"/>
      <c r="CV84" s="161"/>
      <c r="CW84" s="161"/>
      <c r="CX84" s="161"/>
      <c r="CY84" s="161"/>
      <c r="CZ84" s="161"/>
      <c r="DA84" s="161"/>
      <c r="DB84" s="161"/>
      <c r="DC84" s="158" t="s">
        <v>3059</v>
      </c>
      <c r="DD84" s="158" t="s">
        <v>3060</v>
      </c>
      <c r="DE84" s="161"/>
    </row>
    <row r="85" spans="1:109" ht="6.75" customHeight="1">
      <c r="A85" s="9"/>
      <c r="B85" s="6"/>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8"/>
      <c r="AE85" s="32"/>
      <c r="AH85" s="151"/>
      <c r="AI85" s="151"/>
      <c r="AJ85" s="151"/>
      <c r="AK85" s="151"/>
      <c r="AL85" s="153" t="str">
        <f t="shared" si="2"/>
        <v>Ixhuatlán del Sureste</v>
      </c>
      <c r="AM85" s="153" t="str">
        <f t="shared" si="3"/>
        <v>30082</v>
      </c>
      <c r="AO85" s="151"/>
      <c r="AP85" s="151">
        <v>83</v>
      </c>
      <c r="AQ85" s="157"/>
      <c r="AR85" s="157"/>
      <c r="AS85" s="157"/>
      <c r="AT85" s="157"/>
      <c r="AU85" s="157"/>
      <c r="AV85" s="157"/>
      <c r="AW85" s="157" t="s">
        <v>3061</v>
      </c>
      <c r="AX85" s="157"/>
      <c r="AY85" s="157"/>
      <c r="AZ85" s="157"/>
      <c r="BA85" s="157"/>
      <c r="BB85" s="157" t="s">
        <v>3062</v>
      </c>
      <c r="BC85" s="157" t="s">
        <v>3063</v>
      </c>
      <c r="BD85" s="157" t="s">
        <v>3064</v>
      </c>
      <c r="BE85" s="640" t="s">
        <v>3065</v>
      </c>
      <c r="BF85" s="157" t="s">
        <v>3066</v>
      </c>
      <c r="BG85" s="157"/>
      <c r="BH85" s="157"/>
      <c r="BI85" s="157"/>
      <c r="BJ85" s="157" t="s">
        <v>3067</v>
      </c>
      <c r="BK85" s="157" t="s">
        <v>3068</v>
      </c>
      <c r="BL85" s="157"/>
      <c r="BM85" s="157"/>
      <c r="BN85" s="157"/>
      <c r="BO85" s="157"/>
      <c r="BP85" s="157"/>
      <c r="BQ85" s="157"/>
      <c r="BR85" s="157"/>
      <c r="BS85" s="157"/>
      <c r="BT85" s="157" t="s">
        <v>3069</v>
      </c>
      <c r="BU85" s="157" t="s">
        <v>3070</v>
      </c>
      <c r="BV85" s="157"/>
      <c r="BW85" s="151"/>
      <c r="BX85" s="151"/>
      <c r="BY85" s="151"/>
      <c r="BZ85" s="158"/>
      <c r="CA85" s="158"/>
      <c r="CB85" s="158"/>
      <c r="CC85" s="158"/>
      <c r="CD85" s="158"/>
      <c r="CE85" s="158"/>
      <c r="CF85" s="158" t="s">
        <v>3071</v>
      </c>
      <c r="CG85" s="158"/>
      <c r="CH85" s="158"/>
      <c r="CI85" s="158"/>
      <c r="CJ85" s="158"/>
      <c r="CK85" s="158" t="s">
        <v>3072</v>
      </c>
      <c r="CL85" s="158" t="s">
        <v>3073</v>
      </c>
      <c r="CM85" s="158" t="s">
        <v>3074</v>
      </c>
      <c r="CN85" s="604" t="s">
        <v>3075</v>
      </c>
      <c r="CO85" s="158" t="s">
        <v>3076</v>
      </c>
      <c r="CP85" s="158"/>
      <c r="CQ85" s="158"/>
      <c r="CR85" s="158"/>
      <c r="CS85" s="158" t="s">
        <v>3077</v>
      </c>
      <c r="CT85" s="158" t="s">
        <v>3078</v>
      </c>
      <c r="CU85" s="158"/>
      <c r="CV85" s="158"/>
      <c r="CW85" s="158"/>
      <c r="CX85" s="158"/>
      <c r="CY85" s="158"/>
      <c r="CZ85" s="158"/>
      <c r="DA85" s="158"/>
      <c r="DB85" s="158"/>
      <c r="DC85" s="158" t="s">
        <v>3079</v>
      </c>
      <c r="DD85" s="158" t="s">
        <v>3080</v>
      </c>
      <c r="DE85" s="158"/>
    </row>
    <row r="86" spans="1:109" ht="36" customHeight="1">
      <c r="A86" s="9"/>
      <c r="B86" s="6"/>
      <c r="C86" s="718" t="s">
        <v>3081</v>
      </c>
      <c r="D86" s="718"/>
      <c r="E86" s="718"/>
      <c r="F86" s="718"/>
      <c r="G86" s="718"/>
      <c r="H86" s="718"/>
      <c r="I86" s="718"/>
      <c r="J86" s="718"/>
      <c r="K86" s="718"/>
      <c r="L86" s="718"/>
      <c r="M86" s="718"/>
      <c r="N86" s="718"/>
      <c r="O86" s="718"/>
      <c r="P86" s="718"/>
      <c r="Q86" s="718"/>
      <c r="R86" s="718"/>
      <c r="S86" s="718"/>
      <c r="T86" s="718"/>
      <c r="U86" s="718"/>
      <c r="V86" s="718"/>
      <c r="W86" s="718"/>
      <c r="X86" s="718"/>
      <c r="Y86" s="718"/>
      <c r="Z86" s="718"/>
      <c r="AA86" s="718"/>
      <c r="AB86" s="718"/>
      <c r="AC86" s="718"/>
      <c r="AD86" s="8"/>
      <c r="AE86" s="32"/>
      <c r="AH86" s="103"/>
      <c r="AI86" s="103"/>
      <c r="AJ86" s="103"/>
      <c r="AK86" s="103"/>
      <c r="AL86" s="153" t="str">
        <f t="shared" si="2"/>
        <v>Ixhuatlán de Madero</v>
      </c>
      <c r="AM86" s="153" t="str">
        <f t="shared" si="3"/>
        <v>30083</v>
      </c>
      <c r="AO86" s="103"/>
      <c r="AP86" s="151">
        <v>84</v>
      </c>
      <c r="AQ86" s="160"/>
      <c r="AR86" s="160"/>
      <c r="AS86" s="160"/>
      <c r="AT86" s="160"/>
      <c r="AU86" s="160"/>
      <c r="AV86" s="160"/>
      <c r="AW86" s="157" t="s">
        <v>3082</v>
      </c>
      <c r="AX86" s="160"/>
      <c r="AY86" s="160"/>
      <c r="AZ86" s="160"/>
      <c r="BA86" s="160"/>
      <c r="BB86" s="157" t="s">
        <v>3083</v>
      </c>
      <c r="BC86" s="157" t="s">
        <v>3084</v>
      </c>
      <c r="BD86" s="157" t="s">
        <v>3085</v>
      </c>
      <c r="BE86" s="640" t="s">
        <v>3086</v>
      </c>
      <c r="BF86" s="157" t="s">
        <v>3087</v>
      </c>
      <c r="BG86" s="160"/>
      <c r="BH86" s="160"/>
      <c r="BI86" s="160"/>
      <c r="BJ86" s="157" t="s">
        <v>3088</v>
      </c>
      <c r="BK86" s="157" t="s">
        <v>3089</v>
      </c>
      <c r="BL86" s="160"/>
      <c r="BM86" s="160"/>
      <c r="BN86" s="160"/>
      <c r="BO86" s="160"/>
      <c r="BP86" s="160"/>
      <c r="BQ86" s="160"/>
      <c r="BR86" s="160"/>
      <c r="BS86" s="160"/>
      <c r="BT86" s="157" t="s">
        <v>3090</v>
      </c>
      <c r="BU86" s="157" t="s">
        <v>3091</v>
      </c>
      <c r="BV86" s="160"/>
      <c r="BW86" s="103"/>
      <c r="BX86" s="103"/>
      <c r="BY86" s="103"/>
      <c r="BZ86" s="161"/>
      <c r="CA86" s="161"/>
      <c r="CB86" s="161"/>
      <c r="CC86" s="161"/>
      <c r="CD86" s="161"/>
      <c r="CE86" s="161"/>
      <c r="CF86" s="158" t="s">
        <v>3092</v>
      </c>
      <c r="CG86" s="161"/>
      <c r="CH86" s="161"/>
      <c r="CI86" s="161"/>
      <c r="CJ86" s="161"/>
      <c r="CK86" s="161" t="s">
        <v>3093</v>
      </c>
      <c r="CL86" s="158" t="s">
        <v>3094</v>
      </c>
      <c r="CM86" s="158" t="s">
        <v>3095</v>
      </c>
      <c r="CN86" s="604" t="s">
        <v>3096</v>
      </c>
      <c r="CO86" s="158" t="s">
        <v>3097</v>
      </c>
      <c r="CP86" s="161"/>
      <c r="CQ86" s="161"/>
      <c r="CR86" s="161"/>
      <c r="CS86" s="158" t="s">
        <v>3098</v>
      </c>
      <c r="CT86" s="158" t="s">
        <v>3099</v>
      </c>
      <c r="CU86" s="161"/>
      <c r="CV86" s="161"/>
      <c r="CW86" s="161"/>
      <c r="CX86" s="161"/>
      <c r="CY86" s="161"/>
      <c r="CZ86" s="161"/>
      <c r="DA86" s="161"/>
      <c r="DB86" s="161"/>
      <c r="DC86" s="158" t="s">
        <v>3100</v>
      </c>
      <c r="DD86" s="158" t="s">
        <v>3101</v>
      </c>
      <c r="DE86" s="161"/>
    </row>
    <row r="87" spans="1:109" ht="15" customHeight="1" thickBot="1">
      <c r="A87" s="9"/>
      <c r="B87" s="14"/>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6"/>
      <c r="AE87" s="32"/>
      <c r="AH87" s="103"/>
      <c r="AI87" s="103"/>
      <c r="AJ87" s="103"/>
      <c r="AK87" s="103"/>
      <c r="AL87" s="153" t="str">
        <f t="shared" si="2"/>
        <v>Ixmatlahuacan</v>
      </c>
      <c r="AM87" s="153" t="str">
        <f t="shared" si="3"/>
        <v>30084</v>
      </c>
      <c r="AO87" s="103"/>
      <c r="AP87" s="151">
        <v>85</v>
      </c>
      <c r="AQ87" s="160"/>
      <c r="AR87" s="160"/>
      <c r="AS87" s="160"/>
      <c r="AT87" s="160"/>
      <c r="AU87" s="160"/>
      <c r="AV87" s="160"/>
      <c r="AW87" s="157" t="s">
        <v>3102</v>
      </c>
      <c r="AX87" s="160"/>
      <c r="AY87" s="160"/>
      <c r="AZ87" s="160"/>
      <c r="BA87" s="160"/>
      <c r="BB87" s="157" t="s">
        <v>3103</v>
      </c>
      <c r="BC87" s="157" t="s">
        <v>3104</v>
      </c>
      <c r="BD87" s="157" t="s">
        <v>3105</v>
      </c>
      <c r="BE87" s="640" t="s">
        <v>3106</v>
      </c>
      <c r="BF87" s="157" t="s">
        <v>3107</v>
      </c>
      <c r="BG87" s="160"/>
      <c r="BH87" s="160"/>
      <c r="BI87" s="160"/>
      <c r="BJ87" s="157" t="s">
        <v>3108</v>
      </c>
      <c r="BK87" s="157" t="s">
        <v>3109</v>
      </c>
      <c r="BL87" s="160"/>
      <c r="BM87" s="160"/>
      <c r="BN87" s="160"/>
      <c r="BO87" s="160"/>
      <c r="BP87" s="160"/>
      <c r="BQ87" s="160"/>
      <c r="BR87" s="160"/>
      <c r="BS87" s="160"/>
      <c r="BT87" s="157" t="s">
        <v>3110</v>
      </c>
      <c r="BU87" s="157" t="s">
        <v>3111</v>
      </c>
      <c r="BV87" s="160"/>
      <c r="BW87" s="103"/>
      <c r="BX87" s="103"/>
      <c r="BY87" s="103"/>
      <c r="BZ87" s="161"/>
      <c r="CA87" s="161"/>
      <c r="CB87" s="161"/>
      <c r="CC87" s="161"/>
      <c r="CD87" s="161"/>
      <c r="CE87" s="161"/>
      <c r="CF87" s="158" t="s">
        <v>3112</v>
      </c>
      <c r="CG87" s="161"/>
      <c r="CH87" s="161"/>
      <c r="CI87" s="161"/>
      <c r="CJ87" s="161"/>
      <c r="CK87" s="161" t="s">
        <v>3113</v>
      </c>
      <c r="CL87" s="158" t="s">
        <v>3114</v>
      </c>
      <c r="CM87" s="158" t="s">
        <v>3115</v>
      </c>
      <c r="CN87" s="604" t="s">
        <v>3116</v>
      </c>
      <c r="CO87" s="158" t="s">
        <v>3117</v>
      </c>
      <c r="CP87" s="161"/>
      <c r="CQ87" s="161"/>
      <c r="CR87" s="161"/>
      <c r="CS87" s="158" t="s">
        <v>3118</v>
      </c>
      <c r="CT87" s="158" t="s">
        <v>3119</v>
      </c>
      <c r="CU87" s="161"/>
      <c r="CV87" s="161"/>
      <c r="CW87" s="161"/>
      <c r="CX87" s="161"/>
      <c r="CY87" s="161"/>
      <c r="CZ87" s="161"/>
      <c r="DA87" s="161"/>
      <c r="DB87" s="161"/>
      <c r="DC87" s="158" t="s">
        <v>3120</v>
      </c>
      <c r="DD87" s="158" t="s">
        <v>3121</v>
      </c>
      <c r="DE87" s="161"/>
    </row>
    <row r="88" spans="1:109" ht="15" customHeight="1" thickBot="1">
      <c r="AH88" s="103"/>
      <c r="AI88" s="103"/>
      <c r="AJ88" s="103"/>
      <c r="AK88" s="103"/>
      <c r="AL88" s="153" t="str">
        <f t="shared" si="2"/>
        <v>Ixtaczoquitlán</v>
      </c>
      <c r="AM88" s="153" t="str">
        <f t="shared" si="3"/>
        <v>30085</v>
      </c>
      <c r="AO88" s="103"/>
      <c r="AP88" s="151">
        <v>86</v>
      </c>
      <c r="AQ88" s="160"/>
      <c r="AR88" s="160"/>
      <c r="AS88" s="160"/>
      <c r="AT88" s="160"/>
      <c r="AU88" s="160"/>
      <c r="AV88" s="160"/>
      <c r="AW88" s="157" t="s">
        <v>3122</v>
      </c>
      <c r="AX88" s="160"/>
      <c r="AY88" s="160"/>
      <c r="AZ88" s="160"/>
      <c r="BA88" s="160"/>
      <c r="BB88" s="157" t="s">
        <v>3123</v>
      </c>
      <c r="BC88" s="160"/>
      <c r="BD88" s="157" t="s">
        <v>3124</v>
      </c>
      <c r="BE88" s="640" t="s">
        <v>3125</v>
      </c>
      <c r="BF88" s="157" t="s">
        <v>3126</v>
      </c>
      <c r="BG88" s="160"/>
      <c r="BH88" s="160"/>
      <c r="BI88" s="160"/>
      <c r="BJ88" s="157" t="s">
        <v>3127</v>
      </c>
      <c r="BK88" s="157" t="s">
        <v>3128</v>
      </c>
      <c r="BL88" s="160"/>
      <c r="BM88" s="160"/>
      <c r="BN88" s="160"/>
      <c r="BO88" s="160"/>
      <c r="BP88" s="160"/>
      <c r="BQ88" s="160"/>
      <c r="BR88" s="160"/>
      <c r="BS88" s="160"/>
      <c r="BT88" s="157" t="s">
        <v>3129</v>
      </c>
      <c r="BU88" s="157" t="s">
        <v>3130</v>
      </c>
      <c r="BV88" s="160"/>
      <c r="BW88" s="103"/>
      <c r="BX88" s="103"/>
      <c r="BY88" s="103"/>
      <c r="BZ88" s="161"/>
      <c r="CA88" s="161"/>
      <c r="CB88" s="161"/>
      <c r="CC88" s="161"/>
      <c r="CD88" s="161"/>
      <c r="CE88" s="161"/>
      <c r="CF88" s="158" t="s">
        <v>3131</v>
      </c>
      <c r="CG88" s="161"/>
      <c r="CH88" s="161"/>
      <c r="CI88" s="161"/>
      <c r="CJ88" s="161"/>
      <c r="CK88" s="161" t="s">
        <v>1841</v>
      </c>
      <c r="CL88" s="158"/>
      <c r="CM88" s="158" t="s">
        <v>3132</v>
      </c>
      <c r="CN88" s="604" t="s">
        <v>3133</v>
      </c>
      <c r="CO88" s="158" t="s">
        <v>3134</v>
      </c>
      <c r="CP88" s="161"/>
      <c r="CQ88" s="161"/>
      <c r="CR88" s="161"/>
      <c r="CS88" s="158" t="s">
        <v>3135</v>
      </c>
      <c r="CT88" s="158" t="s">
        <v>3136</v>
      </c>
      <c r="CU88" s="161"/>
      <c r="CV88" s="161"/>
      <c r="CW88" s="161"/>
      <c r="CX88" s="161"/>
      <c r="CY88" s="161"/>
      <c r="CZ88" s="161"/>
      <c r="DA88" s="161"/>
      <c r="DB88" s="161"/>
      <c r="DC88" s="158" t="s">
        <v>3137</v>
      </c>
      <c r="DD88" s="158" t="s">
        <v>3138</v>
      </c>
      <c r="DE88" s="161"/>
    </row>
    <row r="89" spans="1:109" ht="15" customHeight="1">
      <c r="A89" s="31"/>
      <c r="B89" s="89"/>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17"/>
      <c r="AE89" s="32"/>
      <c r="AH89" s="103"/>
      <c r="AI89" s="103"/>
      <c r="AJ89" s="103"/>
      <c r="AK89" s="103"/>
      <c r="AL89" s="153" t="str">
        <f t="shared" si="2"/>
        <v>Jalacingo</v>
      </c>
      <c r="AM89" s="153" t="str">
        <f t="shared" si="3"/>
        <v>30086</v>
      </c>
      <c r="AO89" s="103"/>
      <c r="AP89" s="151">
        <v>87</v>
      </c>
      <c r="AQ89" s="160"/>
      <c r="AR89" s="160"/>
      <c r="AS89" s="160"/>
      <c r="AT89" s="160"/>
      <c r="AU89" s="160"/>
      <c r="AV89" s="160"/>
      <c r="AW89" s="157" t="s">
        <v>3139</v>
      </c>
      <c r="AX89" s="160"/>
      <c r="AY89" s="160"/>
      <c r="AZ89" s="160"/>
      <c r="BA89" s="160"/>
      <c r="BB89" s="160"/>
      <c r="BC89" s="160"/>
      <c r="BD89" s="157" t="s">
        <v>3140</v>
      </c>
      <c r="BE89" s="640" t="s">
        <v>3141</v>
      </c>
      <c r="BF89" s="157" t="s">
        <v>3142</v>
      </c>
      <c r="BG89" s="160"/>
      <c r="BH89" s="160"/>
      <c r="BI89" s="160"/>
      <c r="BJ89" s="157" t="s">
        <v>3143</v>
      </c>
      <c r="BK89" s="157" t="s">
        <v>3144</v>
      </c>
      <c r="BL89" s="160"/>
      <c r="BM89" s="160"/>
      <c r="BN89" s="160"/>
      <c r="BO89" s="160"/>
      <c r="BP89" s="160"/>
      <c r="BQ89" s="160"/>
      <c r="BR89" s="160"/>
      <c r="BS89" s="160"/>
      <c r="BT89" s="157" t="s">
        <v>3145</v>
      </c>
      <c r="BU89" s="157" t="s">
        <v>3146</v>
      </c>
      <c r="BV89" s="160"/>
      <c r="BW89" s="103"/>
      <c r="BX89" s="103"/>
      <c r="BY89" s="103"/>
      <c r="BZ89" s="161"/>
      <c r="CA89" s="161"/>
      <c r="CB89" s="161"/>
      <c r="CC89" s="161"/>
      <c r="CD89" s="161"/>
      <c r="CE89" s="161"/>
      <c r="CF89" s="158" t="s">
        <v>3147</v>
      </c>
      <c r="CG89" s="161"/>
      <c r="CH89" s="161"/>
      <c r="CI89" s="161"/>
      <c r="CJ89" s="161"/>
      <c r="CK89" s="161"/>
      <c r="CL89" s="161"/>
      <c r="CM89" s="158" t="s">
        <v>3148</v>
      </c>
      <c r="CN89" s="604" t="s">
        <v>3149</v>
      </c>
      <c r="CO89" s="158" t="s">
        <v>3150</v>
      </c>
      <c r="CP89" s="161"/>
      <c r="CQ89" s="161"/>
      <c r="CR89" s="161"/>
      <c r="CS89" s="158" t="s">
        <v>3151</v>
      </c>
      <c r="CT89" s="158" t="s">
        <v>3152</v>
      </c>
      <c r="CU89" s="161"/>
      <c r="CV89" s="161"/>
      <c r="CW89" s="161"/>
      <c r="CX89" s="161"/>
      <c r="CY89" s="161"/>
      <c r="CZ89" s="161"/>
      <c r="DA89" s="161"/>
      <c r="DB89" s="161"/>
      <c r="DC89" s="158" t="s">
        <v>3153</v>
      </c>
      <c r="DD89" s="158" t="s">
        <v>3154</v>
      </c>
      <c r="DE89" s="161"/>
    </row>
    <row r="90" spans="1:109" ht="36" customHeight="1">
      <c r="A90" s="31"/>
      <c r="B90" s="85"/>
      <c r="C90" s="719" t="s">
        <v>3155</v>
      </c>
      <c r="D90" s="708"/>
      <c r="E90" s="708"/>
      <c r="F90" s="708"/>
      <c r="G90" s="708"/>
      <c r="H90" s="708"/>
      <c r="I90" s="708"/>
      <c r="J90" s="708"/>
      <c r="K90" s="708"/>
      <c r="L90" s="708"/>
      <c r="M90" s="708"/>
      <c r="N90" s="708"/>
      <c r="O90" s="708"/>
      <c r="P90" s="708"/>
      <c r="Q90" s="708"/>
      <c r="R90" s="708"/>
      <c r="S90" s="708"/>
      <c r="T90" s="708"/>
      <c r="U90" s="708"/>
      <c r="V90" s="708"/>
      <c r="W90" s="708"/>
      <c r="X90" s="708"/>
      <c r="Y90" s="708"/>
      <c r="Z90" s="708"/>
      <c r="AA90" s="708"/>
      <c r="AB90" s="708"/>
      <c r="AC90" s="708"/>
      <c r="AD90" s="19"/>
      <c r="AE90" s="32"/>
      <c r="AH90" s="103"/>
      <c r="AI90" s="103"/>
      <c r="AJ90" s="103"/>
      <c r="AK90" s="103"/>
      <c r="AL90" s="153" t="str">
        <f t="shared" si="2"/>
        <v>Xalapa</v>
      </c>
      <c r="AM90" s="153" t="str">
        <f t="shared" si="3"/>
        <v>30087</v>
      </c>
      <c r="AO90" s="103"/>
      <c r="AP90" s="151">
        <v>88</v>
      </c>
      <c r="AQ90" s="160"/>
      <c r="AR90" s="160"/>
      <c r="AS90" s="160"/>
      <c r="AT90" s="160"/>
      <c r="AU90" s="160"/>
      <c r="AV90" s="160"/>
      <c r="AW90" s="157" t="s">
        <v>3156</v>
      </c>
      <c r="AX90" s="160"/>
      <c r="AY90" s="160"/>
      <c r="AZ90" s="160"/>
      <c r="BA90" s="160"/>
      <c r="BB90" s="160"/>
      <c r="BC90" s="160"/>
      <c r="BD90" s="157" t="s">
        <v>3157</v>
      </c>
      <c r="BE90" s="640" t="s">
        <v>3158</v>
      </c>
      <c r="BF90" s="157" t="s">
        <v>3159</v>
      </c>
      <c r="BG90" s="160"/>
      <c r="BH90" s="160"/>
      <c r="BI90" s="160"/>
      <c r="BJ90" s="157" t="s">
        <v>3160</v>
      </c>
      <c r="BK90" s="157" t="s">
        <v>3161</v>
      </c>
      <c r="BL90" s="160"/>
      <c r="BM90" s="160"/>
      <c r="BN90" s="160"/>
      <c r="BO90" s="160"/>
      <c r="BP90" s="160"/>
      <c r="BQ90" s="160"/>
      <c r="BR90" s="160"/>
      <c r="BS90" s="160"/>
      <c r="BT90" s="157" t="s">
        <v>3162</v>
      </c>
      <c r="BU90" s="157" t="s">
        <v>3163</v>
      </c>
      <c r="BV90" s="160"/>
      <c r="BW90" s="103"/>
      <c r="BX90" s="103"/>
      <c r="BY90" s="103"/>
      <c r="BZ90" s="161"/>
      <c r="CA90" s="161"/>
      <c r="CB90" s="161"/>
      <c r="CC90" s="161"/>
      <c r="CD90" s="161"/>
      <c r="CE90" s="161"/>
      <c r="CF90" s="158" t="s">
        <v>3164</v>
      </c>
      <c r="CG90" s="161"/>
      <c r="CH90" s="161"/>
      <c r="CI90" s="161"/>
      <c r="CJ90" s="161"/>
      <c r="CK90" s="161"/>
      <c r="CL90" s="161"/>
      <c r="CM90" s="158" t="s">
        <v>3165</v>
      </c>
      <c r="CN90" s="604" t="s">
        <v>3166</v>
      </c>
      <c r="CO90" s="158" t="s">
        <v>3167</v>
      </c>
      <c r="CP90" s="161"/>
      <c r="CQ90" s="161"/>
      <c r="CR90" s="161"/>
      <c r="CS90" s="158" t="s">
        <v>3168</v>
      </c>
      <c r="CT90" s="158" t="s">
        <v>3169</v>
      </c>
      <c r="CU90" s="161"/>
      <c r="CV90" s="161"/>
      <c r="CW90" s="161"/>
      <c r="CX90" s="161"/>
      <c r="CY90" s="161"/>
      <c r="CZ90" s="161"/>
      <c r="DA90" s="161"/>
      <c r="DB90" s="161"/>
      <c r="DC90" s="158" t="s">
        <v>3170</v>
      </c>
      <c r="DD90" s="158" t="s">
        <v>3171</v>
      </c>
      <c r="DE90" s="161"/>
    </row>
    <row r="91" spans="1:109" ht="6.75" customHeight="1">
      <c r="A91" s="31"/>
      <c r="B91" s="85"/>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9"/>
      <c r="AE91" s="32"/>
      <c r="AH91" s="103"/>
      <c r="AI91" s="103"/>
      <c r="AJ91" s="103"/>
      <c r="AK91" s="103"/>
      <c r="AL91" s="153" t="str">
        <f t="shared" si="2"/>
        <v>Jalcomulco</v>
      </c>
      <c r="AM91" s="153" t="str">
        <f t="shared" si="3"/>
        <v>30088</v>
      </c>
      <c r="AO91" s="103"/>
      <c r="AP91" s="151">
        <v>89</v>
      </c>
      <c r="AQ91" s="160"/>
      <c r="AR91" s="160"/>
      <c r="AS91" s="160"/>
      <c r="AT91" s="160"/>
      <c r="AU91" s="160"/>
      <c r="AV91" s="160"/>
      <c r="AW91" s="157" t="s">
        <v>3172</v>
      </c>
      <c r="AX91" s="160"/>
      <c r="AY91" s="160"/>
      <c r="AZ91" s="160"/>
      <c r="BA91" s="160"/>
      <c r="BB91" s="160"/>
      <c r="BC91" s="160"/>
      <c r="BD91" s="157" t="s">
        <v>3173</v>
      </c>
      <c r="BE91" s="640" t="s">
        <v>3174</v>
      </c>
      <c r="BF91" s="157" t="s">
        <v>3175</v>
      </c>
      <c r="BG91" s="160"/>
      <c r="BH91" s="160"/>
      <c r="BI91" s="160"/>
      <c r="BJ91" s="157" t="s">
        <v>3176</v>
      </c>
      <c r="BK91" s="157" t="s">
        <v>3177</v>
      </c>
      <c r="BL91" s="160"/>
      <c r="BM91" s="160"/>
      <c r="BN91" s="160"/>
      <c r="BO91" s="160"/>
      <c r="BP91" s="160"/>
      <c r="BQ91" s="160"/>
      <c r="BR91" s="160"/>
      <c r="BS91" s="160"/>
      <c r="BT91" s="157" t="s">
        <v>3178</v>
      </c>
      <c r="BU91" s="157" t="s">
        <v>3179</v>
      </c>
      <c r="BV91" s="160"/>
      <c r="BW91" s="103"/>
      <c r="BX91" s="103"/>
      <c r="BY91" s="103"/>
      <c r="BZ91" s="161"/>
      <c r="CA91" s="161"/>
      <c r="CB91" s="161"/>
      <c r="CC91" s="161"/>
      <c r="CD91" s="161"/>
      <c r="CE91" s="161"/>
      <c r="CF91" s="158" t="s">
        <v>3180</v>
      </c>
      <c r="CG91" s="161"/>
      <c r="CH91" s="161"/>
      <c r="CI91" s="161"/>
      <c r="CJ91" s="161"/>
      <c r="CK91" s="161"/>
      <c r="CL91" s="161"/>
      <c r="CM91" s="158" t="s">
        <v>3181</v>
      </c>
      <c r="CN91" s="604" t="s">
        <v>1471</v>
      </c>
      <c r="CO91" s="158" t="s">
        <v>3182</v>
      </c>
      <c r="CP91" s="161"/>
      <c r="CQ91" s="161"/>
      <c r="CR91" s="161"/>
      <c r="CS91" s="158" t="s">
        <v>3183</v>
      </c>
      <c r="CT91" s="158" t="s">
        <v>3184</v>
      </c>
      <c r="CU91" s="161"/>
      <c r="CV91" s="161"/>
      <c r="CW91" s="161"/>
      <c r="CX91" s="161"/>
      <c r="CY91" s="161"/>
      <c r="CZ91" s="161"/>
      <c r="DA91" s="161"/>
      <c r="DB91" s="161"/>
      <c r="DC91" s="158" t="s">
        <v>3185</v>
      </c>
      <c r="DD91" s="158" t="s">
        <v>3186</v>
      </c>
      <c r="DE91" s="161"/>
    </row>
    <row r="92" spans="1:109" ht="84" customHeight="1">
      <c r="A92" s="31"/>
      <c r="B92" s="85"/>
      <c r="C92" s="719" t="s">
        <v>3187</v>
      </c>
      <c r="D92" s="708"/>
      <c r="E92" s="708"/>
      <c r="F92" s="708"/>
      <c r="G92" s="708"/>
      <c r="H92" s="708"/>
      <c r="I92" s="708"/>
      <c r="J92" s="708"/>
      <c r="K92" s="708"/>
      <c r="L92" s="708"/>
      <c r="M92" s="708"/>
      <c r="N92" s="708"/>
      <c r="O92" s="708"/>
      <c r="P92" s="708"/>
      <c r="Q92" s="708"/>
      <c r="R92" s="708"/>
      <c r="S92" s="708"/>
      <c r="T92" s="708"/>
      <c r="U92" s="708"/>
      <c r="V92" s="708"/>
      <c r="W92" s="708"/>
      <c r="X92" s="708"/>
      <c r="Y92" s="708"/>
      <c r="Z92" s="708"/>
      <c r="AA92" s="708"/>
      <c r="AB92" s="708"/>
      <c r="AC92" s="708"/>
      <c r="AD92" s="19"/>
      <c r="AE92" s="32"/>
      <c r="AH92" s="103"/>
      <c r="AI92" s="103"/>
      <c r="AJ92" s="103"/>
      <c r="AK92" s="103"/>
      <c r="AL92" s="153" t="str">
        <f t="shared" si="2"/>
        <v>Jáltipan</v>
      </c>
      <c r="AM92" s="153" t="str">
        <f t="shared" si="3"/>
        <v>30089</v>
      </c>
      <c r="AO92" s="103"/>
      <c r="AP92" s="151">
        <v>90</v>
      </c>
      <c r="AQ92" s="160"/>
      <c r="AR92" s="160"/>
      <c r="AS92" s="160"/>
      <c r="AT92" s="160"/>
      <c r="AU92" s="160"/>
      <c r="AV92" s="160"/>
      <c r="AW92" s="157" t="s">
        <v>3188</v>
      </c>
      <c r="AX92" s="160"/>
      <c r="AY92" s="160"/>
      <c r="AZ92" s="160"/>
      <c r="BA92" s="160"/>
      <c r="BB92" s="160"/>
      <c r="BC92" s="160"/>
      <c r="BD92" s="157" t="s">
        <v>3189</v>
      </c>
      <c r="BE92" s="640" t="s">
        <v>3190</v>
      </c>
      <c r="BF92" s="157" t="s">
        <v>3191</v>
      </c>
      <c r="BG92" s="160"/>
      <c r="BH92" s="160"/>
      <c r="BI92" s="160"/>
      <c r="BJ92" s="157" t="s">
        <v>3192</v>
      </c>
      <c r="BK92" s="157" t="s">
        <v>3193</v>
      </c>
      <c r="BL92" s="160"/>
      <c r="BM92" s="160"/>
      <c r="BN92" s="160"/>
      <c r="BO92" s="160"/>
      <c r="BP92" s="160"/>
      <c r="BQ92" s="160"/>
      <c r="BR92" s="160"/>
      <c r="BS92" s="160"/>
      <c r="BT92" s="157" t="s">
        <v>3194</v>
      </c>
      <c r="BU92" s="157" t="s">
        <v>3195</v>
      </c>
      <c r="BV92" s="160"/>
      <c r="BW92" s="103"/>
      <c r="BX92" s="103"/>
      <c r="BY92" s="103"/>
      <c r="BZ92" s="161"/>
      <c r="CA92" s="161"/>
      <c r="CB92" s="161"/>
      <c r="CC92" s="161"/>
      <c r="CD92" s="161"/>
      <c r="CE92" s="161"/>
      <c r="CF92" s="158" t="s">
        <v>3196</v>
      </c>
      <c r="CG92" s="161"/>
      <c r="CH92" s="161"/>
      <c r="CI92" s="161"/>
      <c r="CJ92" s="161"/>
      <c r="CK92" s="161"/>
      <c r="CL92" s="161"/>
      <c r="CM92" s="158" t="s">
        <v>3197</v>
      </c>
      <c r="CN92" s="604" t="s">
        <v>3198</v>
      </c>
      <c r="CO92" s="158" t="s">
        <v>3199</v>
      </c>
      <c r="CP92" s="161"/>
      <c r="CQ92" s="161"/>
      <c r="CR92" s="161"/>
      <c r="CS92" s="158" t="s">
        <v>3200</v>
      </c>
      <c r="CT92" s="158" t="s">
        <v>3201</v>
      </c>
      <c r="CU92" s="161"/>
      <c r="CV92" s="161"/>
      <c r="CW92" s="161"/>
      <c r="CX92" s="161"/>
      <c r="CY92" s="161"/>
      <c r="CZ92" s="161"/>
      <c r="DA92" s="161"/>
      <c r="DB92" s="161"/>
      <c r="DC92" s="158" t="s">
        <v>3202</v>
      </c>
      <c r="DD92" s="158" t="s">
        <v>3203</v>
      </c>
      <c r="DE92" s="161"/>
    </row>
    <row r="93" spans="1:109" ht="6.75" customHeight="1">
      <c r="A93" s="31"/>
      <c r="B93" s="85"/>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9"/>
      <c r="AE93" s="32"/>
      <c r="AH93" s="103"/>
      <c r="AI93" s="103"/>
      <c r="AJ93" s="103"/>
      <c r="AK93" s="103"/>
      <c r="AL93" s="153" t="str">
        <f t="shared" si="2"/>
        <v>Jamapa</v>
      </c>
      <c r="AM93" s="153" t="str">
        <f t="shared" si="3"/>
        <v>30090</v>
      </c>
      <c r="AO93" s="103"/>
      <c r="AP93" s="151">
        <v>91</v>
      </c>
      <c r="AQ93" s="160"/>
      <c r="AR93" s="160"/>
      <c r="AS93" s="160"/>
      <c r="AT93" s="160"/>
      <c r="AU93" s="160"/>
      <c r="AV93" s="160"/>
      <c r="AW93" s="157" t="s">
        <v>3204</v>
      </c>
      <c r="AX93" s="160"/>
      <c r="AY93" s="160"/>
      <c r="AZ93" s="160"/>
      <c r="BA93" s="160"/>
      <c r="BB93" s="160"/>
      <c r="BC93" s="160"/>
      <c r="BD93" s="157" t="s">
        <v>3205</v>
      </c>
      <c r="BE93" s="640" t="s">
        <v>3206</v>
      </c>
      <c r="BF93" s="157" t="s">
        <v>3207</v>
      </c>
      <c r="BG93" s="160"/>
      <c r="BH93" s="160"/>
      <c r="BI93" s="160"/>
      <c r="BJ93" s="157" t="s">
        <v>3208</v>
      </c>
      <c r="BK93" s="157" t="s">
        <v>3209</v>
      </c>
      <c r="BL93" s="160"/>
      <c r="BM93" s="160"/>
      <c r="BN93" s="160"/>
      <c r="BO93" s="160"/>
      <c r="BP93" s="160"/>
      <c r="BQ93" s="160"/>
      <c r="BR93" s="160"/>
      <c r="BS93" s="160"/>
      <c r="BT93" s="157" t="s">
        <v>3210</v>
      </c>
      <c r="BU93" s="157" t="s">
        <v>3211</v>
      </c>
      <c r="BV93" s="160"/>
      <c r="BW93" s="103"/>
      <c r="BX93" s="103"/>
      <c r="BY93" s="103"/>
      <c r="BZ93" s="161"/>
      <c r="CA93" s="161"/>
      <c r="CB93" s="161"/>
      <c r="CC93" s="161"/>
      <c r="CD93" s="161"/>
      <c r="CE93" s="161"/>
      <c r="CF93" s="158" t="s">
        <v>3212</v>
      </c>
      <c r="CG93" s="161"/>
      <c r="CH93" s="161"/>
      <c r="CI93" s="161"/>
      <c r="CJ93" s="161"/>
      <c r="CK93" s="161"/>
      <c r="CL93" s="161"/>
      <c r="CM93" s="158" t="s">
        <v>3213</v>
      </c>
      <c r="CN93" s="604" t="s">
        <v>3214</v>
      </c>
      <c r="CO93" s="158" t="s">
        <v>3215</v>
      </c>
      <c r="CP93" s="161"/>
      <c r="CQ93" s="161"/>
      <c r="CR93" s="161"/>
      <c r="CS93" s="158" t="s">
        <v>3216</v>
      </c>
      <c r="CT93" s="158" t="s">
        <v>3217</v>
      </c>
      <c r="CU93" s="161"/>
      <c r="CV93" s="161"/>
      <c r="CW93" s="161"/>
      <c r="CX93" s="161"/>
      <c r="CY93" s="161"/>
      <c r="CZ93" s="161"/>
      <c r="DA93" s="161"/>
      <c r="DB93" s="161"/>
      <c r="DC93" s="158" t="s">
        <v>3218</v>
      </c>
      <c r="DD93" s="158" t="s">
        <v>3219</v>
      </c>
      <c r="DE93" s="161"/>
    </row>
    <row r="94" spans="1:109" ht="96" customHeight="1">
      <c r="A94" s="9"/>
      <c r="B94" s="85"/>
      <c r="C94" s="718" t="s">
        <v>3220</v>
      </c>
      <c r="D94" s="708"/>
      <c r="E94" s="708"/>
      <c r="F94" s="708"/>
      <c r="G94" s="708"/>
      <c r="H94" s="708"/>
      <c r="I94" s="708"/>
      <c r="J94" s="708"/>
      <c r="K94" s="708"/>
      <c r="L94" s="708"/>
      <c r="M94" s="708"/>
      <c r="N94" s="708"/>
      <c r="O94" s="708"/>
      <c r="P94" s="708"/>
      <c r="Q94" s="708"/>
      <c r="R94" s="708"/>
      <c r="S94" s="708"/>
      <c r="T94" s="708"/>
      <c r="U94" s="708"/>
      <c r="V94" s="708"/>
      <c r="W94" s="708"/>
      <c r="X94" s="708"/>
      <c r="Y94" s="708"/>
      <c r="Z94" s="708"/>
      <c r="AA94" s="708"/>
      <c r="AB94" s="708"/>
      <c r="AC94" s="708"/>
      <c r="AD94" s="8"/>
      <c r="AE94" s="32"/>
      <c r="AH94" s="103"/>
      <c r="AI94" s="103"/>
      <c r="AJ94" s="103"/>
      <c r="AK94" s="103"/>
      <c r="AL94" s="153" t="str">
        <f t="shared" si="2"/>
        <v>Jesús Carranza</v>
      </c>
      <c r="AM94" s="153" t="str">
        <f t="shared" si="3"/>
        <v>30091</v>
      </c>
      <c r="AO94" s="103"/>
      <c r="AP94" s="151">
        <v>92</v>
      </c>
      <c r="AQ94" s="160"/>
      <c r="AR94" s="160"/>
      <c r="AS94" s="160"/>
      <c r="AT94" s="160"/>
      <c r="AU94" s="160"/>
      <c r="AV94" s="160"/>
      <c r="AW94" s="157" t="s">
        <v>3221</v>
      </c>
      <c r="AX94" s="160"/>
      <c r="AY94" s="160"/>
      <c r="AZ94" s="160"/>
      <c r="BA94" s="160"/>
      <c r="BB94" s="160"/>
      <c r="BC94" s="160"/>
      <c r="BD94" s="157" t="s">
        <v>3222</v>
      </c>
      <c r="BE94" s="640" t="s">
        <v>3223</v>
      </c>
      <c r="BF94" s="157" t="s">
        <v>3224</v>
      </c>
      <c r="BG94" s="160"/>
      <c r="BH94" s="160"/>
      <c r="BI94" s="160"/>
      <c r="BJ94" s="157" t="s">
        <v>3225</v>
      </c>
      <c r="BK94" s="157" t="s">
        <v>3226</v>
      </c>
      <c r="BL94" s="160"/>
      <c r="BM94" s="160"/>
      <c r="BN94" s="160"/>
      <c r="BO94" s="160"/>
      <c r="BP94" s="160"/>
      <c r="BQ94" s="160"/>
      <c r="BR94" s="160"/>
      <c r="BS94" s="160"/>
      <c r="BT94" s="157" t="s">
        <v>3227</v>
      </c>
      <c r="BU94" s="157" t="s">
        <v>3228</v>
      </c>
      <c r="BV94" s="160"/>
      <c r="BW94" s="103"/>
      <c r="BX94" s="103"/>
      <c r="BY94" s="103"/>
      <c r="BZ94" s="161"/>
      <c r="CA94" s="161"/>
      <c r="CB94" s="161"/>
      <c r="CC94" s="161"/>
      <c r="CD94" s="161"/>
      <c r="CE94" s="161"/>
      <c r="CF94" s="158" t="s">
        <v>3229</v>
      </c>
      <c r="CG94" s="161"/>
      <c r="CH94" s="161"/>
      <c r="CI94" s="161"/>
      <c r="CJ94" s="161"/>
      <c r="CK94" s="161"/>
      <c r="CL94" s="161"/>
      <c r="CM94" s="158" t="s">
        <v>3230</v>
      </c>
      <c r="CN94" s="604" t="s">
        <v>3231</v>
      </c>
      <c r="CO94" s="158" t="s">
        <v>3232</v>
      </c>
      <c r="CP94" s="161"/>
      <c r="CQ94" s="161"/>
      <c r="CR94" s="161"/>
      <c r="CS94" s="158" t="s">
        <v>3233</v>
      </c>
      <c r="CT94" s="158" t="s">
        <v>3234</v>
      </c>
      <c r="CU94" s="161"/>
      <c r="CV94" s="161"/>
      <c r="CW94" s="161"/>
      <c r="CX94" s="161"/>
      <c r="CY94" s="161"/>
      <c r="CZ94" s="161"/>
      <c r="DA94" s="161"/>
      <c r="DB94" s="161"/>
      <c r="DC94" s="158" t="s">
        <v>3235</v>
      </c>
      <c r="DD94" s="158" t="s">
        <v>3236</v>
      </c>
      <c r="DE94" s="161"/>
    </row>
    <row r="95" spans="1:109" ht="6.75" customHeight="1">
      <c r="A95" s="9"/>
      <c r="B95" s="85"/>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8"/>
      <c r="AE95" s="32"/>
      <c r="AH95" s="103"/>
      <c r="AI95" s="103"/>
      <c r="AJ95" s="103"/>
      <c r="AK95" s="103"/>
      <c r="AL95" s="153" t="str">
        <f t="shared" si="2"/>
        <v>Xico</v>
      </c>
      <c r="AM95" s="153" t="str">
        <f t="shared" si="3"/>
        <v>30092</v>
      </c>
      <c r="AO95" s="103"/>
      <c r="AP95" s="151">
        <v>93</v>
      </c>
      <c r="AQ95" s="160"/>
      <c r="AR95" s="160"/>
      <c r="AS95" s="160"/>
      <c r="AT95" s="160"/>
      <c r="AU95" s="160"/>
      <c r="AV95" s="160"/>
      <c r="AW95" s="157" t="s">
        <v>3237</v>
      </c>
      <c r="AX95" s="160"/>
      <c r="AY95" s="160"/>
      <c r="AZ95" s="160"/>
      <c r="BA95" s="160"/>
      <c r="BB95" s="160"/>
      <c r="BC95" s="160"/>
      <c r="BD95" s="157" t="s">
        <v>3238</v>
      </c>
      <c r="BE95" s="640" t="s">
        <v>3239</v>
      </c>
      <c r="BF95" s="157" t="s">
        <v>3240</v>
      </c>
      <c r="BG95" s="160"/>
      <c r="BH95" s="160"/>
      <c r="BI95" s="160"/>
      <c r="BJ95" s="157" t="s">
        <v>3241</v>
      </c>
      <c r="BK95" s="157" t="s">
        <v>3242</v>
      </c>
      <c r="BL95" s="160"/>
      <c r="BM95" s="160"/>
      <c r="BN95" s="160"/>
      <c r="BO95" s="160"/>
      <c r="BP95" s="160"/>
      <c r="BQ95" s="160"/>
      <c r="BR95" s="160"/>
      <c r="BS95" s="160"/>
      <c r="BT95" s="157" t="s">
        <v>3243</v>
      </c>
      <c r="BU95" s="157" t="s">
        <v>3244</v>
      </c>
      <c r="BV95" s="160"/>
      <c r="BW95" s="103"/>
      <c r="BX95" s="103"/>
      <c r="BY95" s="103"/>
      <c r="BZ95" s="161"/>
      <c r="CA95" s="161"/>
      <c r="CB95" s="161"/>
      <c r="CC95" s="161"/>
      <c r="CD95" s="161"/>
      <c r="CE95" s="161"/>
      <c r="CF95" s="158" t="s">
        <v>3245</v>
      </c>
      <c r="CG95" s="161"/>
      <c r="CH95" s="161"/>
      <c r="CI95" s="161"/>
      <c r="CJ95" s="161"/>
      <c r="CK95" s="161"/>
      <c r="CL95" s="161"/>
      <c r="CM95" s="158" t="s">
        <v>3246</v>
      </c>
      <c r="CN95" s="604" t="s">
        <v>3247</v>
      </c>
      <c r="CO95" s="158" t="s">
        <v>3248</v>
      </c>
      <c r="CP95" s="161"/>
      <c r="CQ95" s="161"/>
      <c r="CR95" s="161"/>
      <c r="CS95" s="158" t="s">
        <v>3249</v>
      </c>
      <c r="CT95" s="158" t="s">
        <v>3250</v>
      </c>
      <c r="CU95" s="161"/>
      <c r="CV95" s="161"/>
      <c r="CW95" s="161"/>
      <c r="CX95" s="161"/>
      <c r="CY95" s="161"/>
      <c r="CZ95" s="161"/>
      <c r="DA95" s="161"/>
      <c r="DB95" s="161"/>
      <c r="DC95" s="158" t="s">
        <v>3251</v>
      </c>
      <c r="DD95" s="158" t="s">
        <v>3252</v>
      </c>
      <c r="DE95" s="161"/>
    </row>
    <row r="96" spans="1:109" ht="36" customHeight="1">
      <c r="A96" s="9"/>
      <c r="B96" s="85"/>
      <c r="C96" s="721" t="s">
        <v>6771</v>
      </c>
      <c r="D96" s="721"/>
      <c r="E96" s="721"/>
      <c r="F96" s="721"/>
      <c r="G96" s="721"/>
      <c r="H96" s="721"/>
      <c r="I96" s="721"/>
      <c r="J96" s="721"/>
      <c r="K96" s="721"/>
      <c r="L96" s="721"/>
      <c r="M96" s="721"/>
      <c r="N96" s="721"/>
      <c r="O96" s="721"/>
      <c r="P96" s="721"/>
      <c r="Q96" s="721"/>
      <c r="R96" s="721"/>
      <c r="S96" s="721"/>
      <c r="T96" s="721"/>
      <c r="U96" s="721"/>
      <c r="V96" s="721"/>
      <c r="W96" s="721"/>
      <c r="X96" s="721"/>
      <c r="Y96" s="721"/>
      <c r="Z96" s="721"/>
      <c r="AA96" s="721"/>
      <c r="AB96" s="721"/>
      <c r="AC96" s="721"/>
      <c r="AD96" s="8"/>
      <c r="AE96" s="32"/>
      <c r="AH96" s="103"/>
      <c r="AI96" s="103"/>
      <c r="AJ96" s="103"/>
      <c r="AK96" s="103"/>
      <c r="AL96" s="153" t="str">
        <f t="shared" si="2"/>
        <v>Jilotepec</v>
      </c>
      <c r="AM96" s="153" t="str">
        <f t="shared" si="3"/>
        <v>30093</v>
      </c>
      <c r="AO96" s="103"/>
      <c r="AP96" s="151">
        <v>94</v>
      </c>
      <c r="AQ96" s="160"/>
      <c r="AR96" s="160"/>
      <c r="AS96" s="160"/>
      <c r="AT96" s="160"/>
      <c r="AU96" s="160"/>
      <c r="AV96" s="160"/>
      <c r="AW96" s="157" t="s">
        <v>3253</v>
      </c>
      <c r="AX96" s="160"/>
      <c r="AY96" s="160"/>
      <c r="AZ96" s="160"/>
      <c r="BA96" s="160"/>
      <c r="BB96" s="160"/>
      <c r="BC96" s="160"/>
      <c r="BD96" s="157" t="s">
        <v>3254</v>
      </c>
      <c r="BE96" s="640" t="s">
        <v>3255</v>
      </c>
      <c r="BF96" s="157" t="s">
        <v>3256</v>
      </c>
      <c r="BG96" s="160"/>
      <c r="BH96" s="160"/>
      <c r="BI96" s="160"/>
      <c r="BJ96" s="157" t="s">
        <v>3257</v>
      </c>
      <c r="BK96" s="157" t="s">
        <v>3258</v>
      </c>
      <c r="BL96" s="160"/>
      <c r="BM96" s="160"/>
      <c r="BN96" s="160"/>
      <c r="BO96" s="160"/>
      <c r="BP96" s="160"/>
      <c r="BQ96" s="160"/>
      <c r="BR96" s="160"/>
      <c r="BS96" s="160"/>
      <c r="BT96" s="157" t="s">
        <v>3259</v>
      </c>
      <c r="BU96" s="157" t="s">
        <v>3260</v>
      </c>
      <c r="BV96" s="160"/>
      <c r="BW96" s="103"/>
      <c r="BX96" s="103"/>
      <c r="BY96" s="103"/>
      <c r="BZ96" s="161"/>
      <c r="CA96" s="161"/>
      <c r="CB96" s="161"/>
      <c r="CC96" s="161"/>
      <c r="CD96" s="161"/>
      <c r="CE96" s="161"/>
      <c r="CF96" s="158" t="s">
        <v>3261</v>
      </c>
      <c r="CG96" s="161"/>
      <c r="CH96" s="161"/>
      <c r="CI96" s="161"/>
      <c r="CJ96" s="161"/>
      <c r="CK96" s="161"/>
      <c r="CL96" s="161"/>
      <c r="CM96" s="158" t="s">
        <v>3262</v>
      </c>
      <c r="CN96" s="604" t="s">
        <v>3263</v>
      </c>
      <c r="CO96" s="158" t="s">
        <v>3264</v>
      </c>
      <c r="CP96" s="161"/>
      <c r="CQ96" s="161"/>
      <c r="CR96" s="161"/>
      <c r="CS96" s="158" t="s">
        <v>3265</v>
      </c>
      <c r="CT96" s="158" t="s">
        <v>3266</v>
      </c>
      <c r="CU96" s="161"/>
      <c r="CV96" s="161"/>
      <c r="CW96" s="161"/>
      <c r="CX96" s="161"/>
      <c r="CY96" s="161"/>
      <c r="CZ96" s="161"/>
      <c r="DA96" s="161"/>
      <c r="DB96" s="161"/>
      <c r="DC96" s="158" t="s">
        <v>2161</v>
      </c>
      <c r="DD96" s="158" t="s">
        <v>3267</v>
      </c>
      <c r="DE96" s="161"/>
    </row>
    <row r="97" spans="1:109" ht="6.75" customHeight="1">
      <c r="A97" s="9"/>
      <c r="B97" s="6"/>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8"/>
      <c r="AE97" s="32"/>
      <c r="AH97" s="103"/>
      <c r="AI97" s="103"/>
      <c r="AJ97" s="103"/>
      <c r="AK97" s="103"/>
      <c r="AL97" s="153" t="str">
        <f t="shared" si="2"/>
        <v>Juan Rodríguez Clara</v>
      </c>
      <c r="AM97" s="153" t="str">
        <f t="shared" si="3"/>
        <v>30094</v>
      </c>
      <c r="AO97" s="103"/>
      <c r="AP97" s="151">
        <v>95</v>
      </c>
      <c r="AQ97" s="160"/>
      <c r="AR97" s="160"/>
      <c r="AS97" s="160"/>
      <c r="AT97" s="160"/>
      <c r="AU97" s="160"/>
      <c r="AV97" s="160"/>
      <c r="AW97" s="157" t="s">
        <v>3268</v>
      </c>
      <c r="AX97" s="160"/>
      <c r="AY97" s="160"/>
      <c r="AZ97" s="160"/>
      <c r="BA97" s="160"/>
      <c r="BB97" s="160"/>
      <c r="BC97" s="160"/>
      <c r="BD97" s="157" t="s">
        <v>3269</v>
      </c>
      <c r="BE97" s="640" t="s">
        <v>3270</v>
      </c>
      <c r="BF97" s="157" t="s">
        <v>3271</v>
      </c>
      <c r="BG97" s="160"/>
      <c r="BH97" s="160"/>
      <c r="BI97" s="160"/>
      <c r="BJ97" s="157" t="s">
        <v>3272</v>
      </c>
      <c r="BK97" s="157" t="s">
        <v>3273</v>
      </c>
      <c r="BL97" s="160"/>
      <c r="BM97" s="160"/>
      <c r="BN97" s="160"/>
      <c r="BO97" s="160"/>
      <c r="BP97" s="160"/>
      <c r="BQ97" s="160"/>
      <c r="BR97" s="160"/>
      <c r="BS97" s="160"/>
      <c r="BT97" s="157" t="s">
        <v>3274</v>
      </c>
      <c r="BU97" s="157" t="s">
        <v>3275</v>
      </c>
      <c r="BV97" s="160"/>
      <c r="BW97" s="103"/>
      <c r="BX97" s="103"/>
      <c r="BY97" s="103"/>
      <c r="BZ97" s="161"/>
      <c r="CA97" s="161"/>
      <c r="CB97" s="161"/>
      <c r="CC97" s="161"/>
      <c r="CD97" s="161"/>
      <c r="CE97" s="161"/>
      <c r="CF97" s="158" t="s">
        <v>3276</v>
      </c>
      <c r="CG97" s="161"/>
      <c r="CH97" s="161"/>
      <c r="CI97" s="161"/>
      <c r="CJ97" s="161"/>
      <c r="CK97" s="161"/>
      <c r="CL97" s="161"/>
      <c r="CM97" s="158" t="s">
        <v>3277</v>
      </c>
      <c r="CN97" s="604" t="s">
        <v>3278</v>
      </c>
      <c r="CO97" s="158" t="s">
        <v>3279</v>
      </c>
      <c r="CP97" s="161"/>
      <c r="CQ97" s="161"/>
      <c r="CR97" s="161"/>
      <c r="CS97" s="158" t="s">
        <v>3280</v>
      </c>
      <c r="CT97" s="158" t="s">
        <v>3281</v>
      </c>
      <c r="CU97" s="161"/>
      <c r="CV97" s="161"/>
      <c r="CW97" s="161"/>
      <c r="CX97" s="161"/>
      <c r="CY97" s="161"/>
      <c r="CZ97" s="161"/>
      <c r="DA97" s="161"/>
      <c r="DB97" s="161"/>
      <c r="DC97" s="158" t="s">
        <v>3282</v>
      </c>
      <c r="DD97" s="158" t="s">
        <v>3283</v>
      </c>
      <c r="DE97" s="161"/>
    </row>
    <row r="98" spans="1:109" ht="15" customHeight="1">
      <c r="A98" s="9"/>
      <c r="B98" s="6"/>
      <c r="C98" s="719" t="s">
        <v>3284</v>
      </c>
      <c r="D98" s="719"/>
      <c r="E98" s="719"/>
      <c r="F98" s="719"/>
      <c r="G98" s="719"/>
      <c r="H98" s="719"/>
      <c r="I98" s="719"/>
      <c r="J98" s="719"/>
      <c r="K98" s="719"/>
      <c r="L98" s="719"/>
      <c r="M98" s="719"/>
      <c r="N98" s="719"/>
      <c r="O98" s="719"/>
      <c r="P98" s="719"/>
      <c r="Q98" s="719"/>
      <c r="R98" s="719"/>
      <c r="S98" s="719"/>
      <c r="T98" s="719"/>
      <c r="U98" s="719"/>
      <c r="V98" s="719"/>
      <c r="W98" s="719"/>
      <c r="X98" s="719"/>
      <c r="Y98" s="719"/>
      <c r="Z98" s="719"/>
      <c r="AA98" s="719"/>
      <c r="AB98" s="719"/>
      <c r="AC98" s="719"/>
      <c r="AD98" s="8"/>
      <c r="AE98" s="32"/>
      <c r="AH98" s="103"/>
      <c r="AI98" s="103"/>
      <c r="AJ98" s="103"/>
      <c r="AK98" s="103"/>
      <c r="AL98" s="153" t="str">
        <f t="shared" si="2"/>
        <v>Juchique de Ferrer</v>
      </c>
      <c r="AM98" s="153" t="str">
        <f t="shared" si="3"/>
        <v>30095</v>
      </c>
      <c r="AO98" s="103"/>
      <c r="AP98" s="151">
        <v>96</v>
      </c>
      <c r="AQ98" s="160"/>
      <c r="AR98" s="160"/>
      <c r="AS98" s="160"/>
      <c r="AT98" s="160"/>
      <c r="AU98" s="160"/>
      <c r="AV98" s="160"/>
      <c r="AW98" s="157" t="s">
        <v>3285</v>
      </c>
      <c r="AX98" s="160"/>
      <c r="AY98" s="160"/>
      <c r="AZ98" s="160"/>
      <c r="BA98" s="160"/>
      <c r="BB98" s="160"/>
      <c r="BC98" s="160"/>
      <c r="BD98" s="157" t="s">
        <v>3286</v>
      </c>
      <c r="BE98" s="640" t="s">
        <v>3287</v>
      </c>
      <c r="BF98" s="157" t="s">
        <v>3288</v>
      </c>
      <c r="BG98" s="160"/>
      <c r="BH98" s="160"/>
      <c r="BI98" s="160"/>
      <c r="BJ98" s="157" t="s">
        <v>3289</v>
      </c>
      <c r="BK98" s="157" t="s">
        <v>3290</v>
      </c>
      <c r="BL98" s="160"/>
      <c r="BM98" s="160"/>
      <c r="BN98" s="160"/>
      <c r="BO98" s="160"/>
      <c r="BP98" s="160"/>
      <c r="BQ98" s="160"/>
      <c r="BR98" s="160"/>
      <c r="BS98" s="160"/>
      <c r="BT98" s="157" t="s">
        <v>3291</v>
      </c>
      <c r="BU98" s="157" t="s">
        <v>3292</v>
      </c>
      <c r="BV98" s="160"/>
      <c r="BW98" s="103"/>
      <c r="BX98" s="103"/>
      <c r="BY98" s="103"/>
      <c r="BZ98" s="161"/>
      <c r="CA98" s="161"/>
      <c r="CB98" s="161"/>
      <c r="CC98" s="161"/>
      <c r="CD98" s="161"/>
      <c r="CE98" s="161"/>
      <c r="CF98" s="158" t="s">
        <v>3293</v>
      </c>
      <c r="CG98" s="161"/>
      <c r="CH98" s="161"/>
      <c r="CI98" s="161"/>
      <c r="CJ98" s="161"/>
      <c r="CK98" s="161"/>
      <c r="CL98" s="161"/>
      <c r="CM98" s="158" t="s">
        <v>3294</v>
      </c>
      <c r="CN98" s="604" t="s">
        <v>3295</v>
      </c>
      <c r="CO98" s="158" t="s">
        <v>3296</v>
      </c>
      <c r="CP98" s="161"/>
      <c r="CQ98" s="161"/>
      <c r="CR98" s="161"/>
      <c r="CS98" s="158" t="s">
        <v>3297</v>
      </c>
      <c r="CT98" s="158" t="s">
        <v>3298</v>
      </c>
      <c r="CU98" s="161"/>
      <c r="CV98" s="161"/>
      <c r="CW98" s="161"/>
      <c r="CX98" s="161"/>
      <c r="CY98" s="161"/>
      <c r="CZ98" s="161"/>
      <c r="DA98" s="161"/>
      <c r="DB98" s="161"/>
      <c r="DC98" s="158" t="s">
        <v>3299</v>
      </c>
      <c r="DD98" s="158" t="s">
        <v>3300</v>
      </c>
      <c r="DE98" s="161"/>
    </row>
    <row r="99" spans="1:109" ht="6.75" customHeight="1">
      <c r="A99" s="9"/>
      <c r="B99" s="6"/>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8"/>
      <c r="AE99" s="32"/>
      <c r="AH99" s="103"/>
      <c r="AI99" s="103"/>
      <c r="AJ99" s="103"/>
      <c r="AK99" s="103"/>
      <c r="AL99" s="153" t="str">
        <f t="shared" si="2"/>
        <v>Landero y Coss</v>
      </c>
      <c r="AM99" s="153" t="str">
        <f t="shared" si="3"/>
        <v>30096</v>
      </c>
      <c r="AO99" s="103"/>
      <c r="AP99" s="151">
        <v>97</v>
      </c>
      <c r="AQ99" s="160"/>
      <c r="AR99" s="160"/>
      <c r="AS99" s="160"/>
      <c r="AT99" s="160"/>
      <c r="AU99" s="160"/>
      <c r="AV99" s="160"/>
      <c r="AW99" s="157" t="s">
        <v>3301</v>
      </c>
      <c r="AX99" s="160"/>
      <c r="AY99" s="160"/>
      <c r="AZ99" s="160"/>
      <c r="BA99" s="160"/>
      <c r="BB99" s="160"/>
      <c r="BC99" s="160"/>
      <c r="BD99" s="157" t="s">
        <v>3302</v>
      </c>
      <c r="BE99" s="640" t="s">
        <v>3303</v>
      </c>
      <c r="BF99" s="157" t="s">
        <v>3304</v>
      </c>
      <c r="BG99" s="160"/>
      <c r="BH99" s="160"/>
      <c r="BI99" s="160"/>
      <c r="BJ99" s="157" t="s">
        <v>3305</v>
      </c>
      <c r="BK99" s="157" t="s">
        <v>3306</v>
      </c>
      <c r="BL99" s="160"/>
      <c r="BM99" s="160"/>
      <c r="BN99" s="160"/>
      <c r="BO99" s="160"/>
      <c r="BP99" s="160"/>
      <c r="BQ99" s="160"/>
      <c r="BR99" s="160"/>
      <c r="BS99" s="160"/>
      <c r="BT99" s="157" t="s">
        <v>3307</v>
      </c>
      <c r="BU99" s="157" t="s">
        <v>3308</v>
      </c>
      <c r="BV99" s="160"/>
      <c r="BW99" s="103"/>
      <c r="BX99" s="103"/>
      <c r="BY99" s="103"/>
      <c r="BZ99" s="161"/>
      <c r="CA99" s="161"/>
      <c r="CB99" s="161"/>
      <c r="CC99" s="161"/>
      <c r="CD99" s="161"/>
      <c r="CE99" s="161"/>
      <c r="CF99" s="158" t="s">
        <v>3309</v>
      </c>
      <c r="CG99" s="161"/>
      <c r="CH99" s="161"/>
      <c r="CI99" s="161"/>
      <c r="CJ99" s="161"/>
      <c r="CK99" s="161"/>
      <c r="CL99" s="161"/>
      <c r="CM99" s="158" t="s">
        <v>3310</v>
      </c>
      <c r="CN99" s="604" t="s">
        <v>3311</v>
      </c>
      <c r="CO99" s="158" t="s">
        <v>3312</v>
      </c>
      <c r="CP99" s="161"/>
      <c r="CQ99" s="161"/>
      <c r="CR99" s="161"/>
      <c r="CS99" s="158" t="s">
        <v>3313</v>
      </c>
      <c r="CT99" s="158" t="s">
        <v>3314</v>
      </c>
      <c r="CU99" s="161"/>
      <c r="CV99" s="161"/>
      <c r="CW99" s="161"/>
      <c r="CX99" s="161"/>
      <c r="CY99" s="161"/>
      <c r="CZ99" s="161"/>
      <c r="DA99" s="161"/>
      <c r="DB99" s="161"/>
      <c r="DC99" s="158" t="s">
        <v>3315</v>
      </c>
      <c r="DD99" s="158" t="s">
        <v>3316</v>
      </c>
      <c r="DE99" s="161"/>
    </row>
    <row r="100" spans="1:109" ht="15" customHeight="1">
      <c r="A100" s="9"/>
      <c r="B100" s="6"/>
      <c r="C100" s="11"/>
      <c r="D100" s="11"/>
      <c r="E100" s="11"/>
      <c r="F100" s="730" t="s">
        <v>3317</v>
      </c>
      <c r="G100" s="731"/>
      <c r="H100" s="731"/>
      <c r="I100" s="731"/>
      <c r="J100" s="732"/>
      <c r="K100" s="723" t="s">
        <v>3318</v>
      </c>
      <c r="L100" s="723"/>
      <c r="M100" s="723"/>
      <c r="N100" s="723"/>
      <c r="O100" s="723"/>
      <c r="P100" s="723"/>
      <c r="Q100" s="723"/>
      <c r="R100" s="723"/>
      <c r="S100" s="723"/>
      <c r="T100" s="723"/>
      <c r="U100" s="723"/>
      <c r="V100" s="723"/>
      <c r="W100" s="723"/>
      <c r="X100" s="723"/>
      <c r="Y100" s="723"/>
      <c r="Z100" s="723"/>
      <c r="AA100" s="11"/>
      <c r="AB100" s="11"/>
      <c r="AC100" s="11"/>
      <c r="AD100" s="8"/>
      <c r="AE100" s="32"/>
      <c r="AH100" s="103"/>
      <c r="AI100" s="103"/>
      <c r="AJ100" s="103"/>
      <c r="AK100" s="103"/>
      <c r="AL100" s="153" t="str">
        <f t="shared" si="2"/>
        <v>Lerdo de Tejada</v>
      </c>
      <c r="AM100" s="153" t="str">
        <f t="shared" si="3"/>
        <v>30097</v>
      </c>
      <c r="AO100" s="103"/>
      <c r="AP100" s="151">
        <v>98</v>
      </c>
      <c r="AQ100" s="160"/>
      <c r="AR100" s="160"/>
      <c r="AS100" s="160"/>
      <c r="AT100" s="160"/>
      <c r="AU100" s="160"/>
      <c r="AV100" s="160"/>
      <c r="AW100" s="157" t="s">
        <v>3319</v>
      </c>
      <c r="AX100" s="160"/>
      <c r="AY100" s="160"/>
      <c r="AZ100" s="160"/>
      <c r="BA100" s="160"/>
      <c r="BB100" s="160"/>
      <c r="BC100" s="160"/>
      <c r="BD100" s="157" t="s">
        <v>3320</v>
      </c>
      <c r="BE100" s="640" t="s">
        <v>3321</v>
      </c>
      <c r="BF100" s="157" t="s">
        <v>3322</v>
      </c>
      <c r="BG100" s="160"/>
      <c r="BH100" s="160"/>
      <c r="BI100" s="160"/>
      <c r="BJ100" s="157" t="s">
        <v>3323</v>
      </c>
      <c r="BK100" s="157" t="s">
        <v>3324</v>
      </c>
      <c r="BL100" s="160"/>
      <c r="BM100" s="160"/>
      <c r="BN100" s="160"/>
      <c r="BO100" s="160"/>
      <c r="BP100" s="160"/>
      <c r="BQ100" s="160"/>
      <c r="BR100" s="160"/>
      <c r="BS100" s="160"/>
      <c r="BT100" s="157" t="s">
        <v>3325</v>
      </c>
      <c r="BU100" s="157" t="s">
        <v>3326</v>
      </c>
      <c r="BV100" s="160"/>
      <c r="BW100" s="103"/>
      <c r="BX100" s="103"/>
      <c r="BY100" s="103"/>
      <c r="BZ100" s="161"/>
      <c r="CA100" s="161"/>
      <c r="CB100" s="161"/>
      <c r="CC100" s="161"/>
      <c r="CD100" s="161"/>
      <c r="CE100" s="161"/>
      <c r="CF100" s="158" t="s">
        <v>3327</v>
      </c>
      <c r="CG100" s="161"/>
      <c r="CH100" s="161"/>
      <c r="CI100" s="161"/>
      <c r="CJ100" s="161"/>
      <c r="CK100" s="161"/>
      <c r="CL100" s="161"/>
      <c r="CM100" s="158" t="s">
        <v>3328</v>
      </c>
      <c r="CN100" s="604" t="s">
        <v>3329</v>
      </c>
      <c r="CO100" s="158" t="s">
        <v>3330</v>
      </c>
      <c r="CP100" s="161"/>
      <c r="CQ100" s="161"/>
      <c r="CR100" s="161"/>
      <c r="CS100" s="158" t="s">
        <v>3331</v>
      </c>
      <c r="CT100" s="158" t="s">
        <v>3332</v>
      </c>
      <c r="CU100" s="161"/>
      <c r="CV100" s="161"/>
      <c r="CW100" s="161"/>
      <c r="CX100" s="161"/>
      <c r="CY100" s="161"/>
      <c r="CZ100" s="161"/>
      <c r="DA100" s="161"/>
      <c r="DB100" s="161"/>
      <c r="DC100" s="158" t="s">
        <v>3333</v>
      </c>
      <c r="DD100" s="158" t="s">
        <v>3334</v>
      </c>
      <c r="DE100" s="161"/>
    </row>
    <row r="101" spans="1:109" ht="24" customHeight="1">
      <c r="A101" s="9"/>
      <c r="B101" s="6"/>
      <c r="C101" s="11"/>
      <c r="D101" s="11"/>
      <c r="E101" s="11"/>
      <c r="F101" s="725" t="s">
        <v>6772</v>
      </c>
      <c r="G101" s="726"/>
      <c r="H101" s="726"/>
      <c r="I101" s="726"/>
      <c r="J101" s="727"/>
      <c r="K101" s="722" t="s">
        <v>3335</v>
      </c>
      <c r="L101" s="722"/>
      <c r="M101" s="722"/>
      <c r="N101" s="722"/>
      <c r="O101" s="722"/>
      <c r="P101" s="722"/>
      <c r="Q101" s="722"/>
      <c r="R101" s="722"/>
      <c r="S101" s="722"/>
      <c r="T101" s="722"/>
      <c r="U101" s="722"/>
      <c r="V101" s="722"/>
      <c r="W101" s="722"/>
      <c r="X101" s="722"/>
      <c r="Y101" s="722"/>
      <c r="Z101" s="722"/>
      <c r="AA101" s="11"/>
      <c r="AB101" s="11"/>
      <c r="AC101" s="11"/>
      <c r="AD101" s="8"/>
      <c r="AE101" s="32"/>
      <c r="AH101" s="103"/>
      <c r="AI101" s="103"/>
      <c r="AJ101" s="103"/>
      <c r="AK101" s="103"/>
      <c r="AL101" s="153" t="str">
        <f t="shared" si="2"/>
        <v>Magdalena</v>
      </c>
      <c r="AM101" s="153" t="str">
        <f t="shared" si="3"/>
        <v>30098</v>
      </c>
      <c r="AO101" s="103"/>
      <c r="AP101" s="151">
        <v>99</v>
      </c>
      <c r="AQ101" s="160"/>
      <c r="AR101" s="160"/>
      <c r="AS101" s="160"/>
      <c r="AT101" s="160"/>
      <c r="AU101" s="160"/>
      <c r="AV101" s="160"/>
      <c r="AW101" s="157" t="s">
        <v>3336</v>
      </c>
      <c r="AX101" s="160"/>
      <c r="AY101" s="160"/>
      <c r="AZ101" s="160"/>
      <c r="BA101" s="160"/>
      <c r="BB101" s="160"/>
      <c r="BC101" s="160"/>
      <c r="BD101" s="157" t="s">
        <v>3337</v>
      </c>
      <c r="BE101" s="640" t="s">
        <v>3338</v>
      </c>
      <c r="BF101" s="157" t="s">
        <v>3339</v>
      </c>
      <c r="BG101" s="160"/>
      <c r="BH101" s="160"/>
      <c r="BI101" s="160"/>
      <c r="BJ101" s="157" t="s">
        <v>3340</v>
      </c>
      <c r="BK101" s="157" t="s">
        <v>3341</v>
      </c>
      <c r="BL101" s="160"/>
      <c r="BM101" s="160"/>
      <c r="BN101" s="160"/>
      <c r="BO101" s="160"/>
      <c r="BP101" s="160"/>
      <c r="BQ101" s="160"/>
      <c r="BR101" s="160"/>
      <c r="BS101" s="160"/>
      <c r="BT101" s="157" t="s">
        <v>3342</v>
      </c>
      <c r="BU101" s="157" t="s">
        <v>3343</v>
      </c>
      <c r="BV101" s="160"/>
      <c r="BW101" s="103"/>
      <c r="BX101" s="103"/>
      <c r="BY101" s="103"/>
      <c r="BZ101" s="161"/>
      <c r="CA101" s="161"/>
      <c r="CB101" s="161"/>
      <c r="CC101" s="161"/>
      <c r="CD101" s="161"/>
      <c r="CE101" s="161"/>
      <c r="CF101" s="158" t="s">
        <v>3344</v>
      </c>
      <c r="CG101" s="161"/>
      <c r="CH101" s="161"/>
      <c r="CI101" s="161"/>
      <c r="CJ101" s="161"/>
      <c r="CK101" s="161"/>
      <c r="CL101" s="161"/>
      <c r="CM101" s="158" t="s">
        <v>3345</v>
      </c>
      <c r="CN101" s="604" t="s">
        <v>3346</v>
      </c>
      <c r="CO101" s="158" t="s">
        <v>1080</v>
      </c>
      <c r="CP101" s="161"/>
      <c r="CQ101" s="161"/>
      <c r="CR101" s="161"/>
      <c r="CS101" s="158" t="s">
        <v>3347</v>
      </c>
      <c r="CT101" s="158" t="s">
        <v>3348</v>
      </c>
      <c r="CU101" s="161"/>
      <c r="CV101" s="161"/>
      <c r="CW101" s="161"/>
      <c r="CX101" s="161"/>
      <c r="CY101" s="161"/>
      <c r="CZ101" s="161"/>
      <c r="DA101" s="161"/>
      <c r="DB101" s="161"/>
      <c r="DC101" s="158" t="s">
        <v>1840</v>
      </c>
      <c r="DD101" s="158" t="s">
        <v>3349</v>
      </c>
      <c r="DE101" s="161"/>
    </row>
    <row r="102" spans="1:109" ht="36" customHeight="1">
      <c r="A102" s="9"/>
      <c r="B102" s="6"/>
      <c r="C102" s="11"/>
      <c r="D102" s="11"/>
      <c r="E102" s="11"/>
      <c r="F102" s="725" t="s">
        <v>6773</v>
      </c>
      <c r="G102" s="726"/>
      <c r="H102" s="726"/>
      <c r="I102" s="726"/>
      <c r="J102" s="727"/>
      <c r="K102" s="722" t="s">
        <v>3350</v>
      </c>
      <c r="L102" s="722"/>
      <c r="M102" s="722"/>
      <c r="N102" s="722"/>
      <c r="O102" s="722"/>
      <c r="P102" s="722"/>
      <c r="Q102" s="722"/>
      <c r="R102" s="722"/>
      <c r="S102" s="722"/>
      <c r="T102" s="722"/>
      <c r="U102" s="722"/>
      <c r="V102" s="722"/>
      <c r="W102" s="722"/>
      <c r="X102" s="722"/>
      <c r="Y102" s="722"/>
      <c r="Z102" s="722"/>
      <c r="AA102" s="11"/>
      <c r="AB102" s="11"/>
      <c r="AC102" s="11"/>
      <c r="AD102" s="8"/>
      <c r="AE102" s="32"/>
      <c r="AH102" s="103"/>
      <c r="AI102" s="103"/>
      <c r="AJ102" s="103"/>
      <c r="AK102" s="103"/>
      <c r="AL102" s="153" t="str">
        <f t="shared" si="2"/>
        <v>Maltrata</v>
      </c>
      <c r="AM102" s="153" t="str">
        <f t="shared" si="3"/>
        <v>30099</v>
      </c>
      <c r="AO102" s="103"/>
      <c r="AP102" s="151">
        <v>100</v>
      </c>
      <c r="AQ102" s="160"/>
      <c r="AR102" s="160"/>
      <c r="AS102" s="160"/>
      <c r="AT102" s="160"/>
      <c r="AU102" s="160"/>
      <c r="AV102" s="160"/>
      <c r="AW102" s="157" t="s">
        <v>3351</v>
      </c>
      <c r="AX102" s="160"/>
      <c r="AY102" s="160"/>
      <c r="AZ102" s="160"/>
      <c r="BA102" s="160"/>
      <c r="BB102" s="160"/>
      <c r="BC102" s="160"/>
      <c r="BD102" s="157" t="s">
        <v>3352</v>
      </c>
      <c r="BE102" s="640" t="s">
        <v>3353</v>
      </c>
      <c r="BF102" s="157" t="s">
        <v>3354</v>
      </c>
      <c r="BG102" s="160"/>
      <c r="BH102" s="160"/>
      <c r="BI102" s="160"/>
      <c r="BJ102" s="157" t="s">
        <v>3355</v>
      </c>
      <c r="BK102" s="157" t="s">
        <v>3356</v>
      </c>
      <c r="BL102" s="160"/>
      <c r="BM102" s="160"/>
      <c r="BN102" s="160"/>
      <c r="BO102" s="160"/>
      <c r="BP102" s="160"/>
      <c r="BQ102" s="160"/>
      <c r="BR102" s="160"/>
      <c r="BS102" s="160"/>
      <c r="BT102" s="157" t="s">
        <v>3357</v>
      </c>
      <c r="BU102" s="157" t="s">
        <v>3358</v>
      </c>
      <c r="BV102" s="160"/>
      <c r="BW102" s="103"/>
      <c r="BX102" s="103"/>
      <c r="BY102" s="103"/>
      <c r="BZ102" s="161"/>
      <c r="CA102" s="161"/>
      <c r="CB102" s="161"/>
      <c r="CC102" s="161"/>
      <c r="CD102" s="161"/>
      <c r="CE102" s="161"/>
      <c r="CF102" s="158" t="s">
        <v>3359</v>
      </c>
      <c r="CG102" s="161"/>
      <c r="CH102" s="161"/>
      <c r="CI102" s="161"/>
      <c r="CJ102" s="161"/>
      <c r="CK102" s="161"/>
      <c r="CL102" s="161"/>
      <c r="CM102" s="158" t="s">
        <v>1084</v>
      </c>
      <c r="CN102" s="604" t="s">
        <v>3360</v>
      </c>
      <c r="CO102" s="158" t="s">
        <v>3361</v>
      </c>
      <c r="CP102" s="161"/>
      <c r="CQ102" s="161"/>
      <c r="CR102" s="161"/>
      <c r="CS102" s="158" t="s">
        <v>3362</v>
      </c>
      <c r="CT102" s="158" t="s">
        <v>3363</v>
      </c>
      <c r="CU102" s="161"/>
      <c r="CV102" s="161"/>
      <c r="CW102" s="161"/>
      <c r="CX102" s="161"/>
      <c r="CY102" s="161"/>
      <c r="CZ102" s="161"/>
      <c r="DA102" s="161"/>
      <c r="DB102" s="161"/>
      <c r="DC102" s="158" t="s">
        <v>3364</v>
      </c>
      <c r="DD102" s="158" t="s">
        <v>3365</v>
      </c>
      <c r="DE102" s="161"/>
    </row>
    <row r="103" spans="1:109" ht="36" customHeight="1">
      <c r="A103" s="9"/>
      <c r="B103" s="6"/>
      <c r="C103" s="11"/>
      <c r="D103" s="11"/>
      <c r="E103" s="11"/>
      <c r="F103" s="725" t="s">
        <v>6774</v>
      </c>
      <c r="G103" s="726"/>
      <c r="H103" s="726"/>
      <c r="I103" s="726"/>
      <c r="J103" s="727"/>
      <c r="K103" s="722" t="s">
        <v>3366</v>
      </c>
      <c r="L103" s="722"/>
      <c r="M103" s="722"/>
      <c r="N103" s="722"/>
      <c r="O103" s="722"/>
      <c r="P103" s="722"/>
      <c r="Q103" s="722"/>
      <c r="R103" s="722"/>
      <c r="S103" s="722"/>
      <c r="T103" s="722"/>
      <c r="U103" s="722"/>
      <c r="V103" s="722"/>
      <c r="W103" s="722"/>
      <c r="X103" s="722"/>
      <c r="Y103" s="722"/>
      <c r="Z103" s="722"/>
      <c r="AA103" s="11"/>
      <c r="AB103" s="11"/>
      <c r="AC103" s="11"/>
      <c r="AD103" s="8"/>
      <c r="AE103" s="32"/>
      <c r="AH103" s="103"/>
      <c r="AI103" s="103"/>
      <c r="AJ103" s="103"/>
      <c r="AK103" s="103"/>
      <c r="AL103" s="153" t="str">
        <f t="shared" si="2"/>
        <v>Manlio Fabio Altamirano</v>
      </c>
      <c r="AM103" s="153" t="str">
        <f t="shared" si="3"/>
        <v>30100</v>
      </c>
      <c r="AO103" s="103"/>
      <c r="AP103" s="151">
        <v>101</v>
      </c>
      <c r="AQ103" s="160"/>
      <c r="AR103" s="160"/>
      <c r="AS103" s="160"/>
      <c r="AT103" s="160"/>
      <c r="AU103" s="160"/>
      <c r="AV103" s="160"/>
      <c r="AW103" s="157" t="s">
        <v>3367</v>
      </c>
      <c r="AX103" s="160"/>
      <c r="AY103" s="160"/>
      <c r="AZ103" s="160"/>
      <c r="BA103" s="160"/>
      <c r="BB103" s="160"/>
      <c r="BC103" s="160"/>
      <c r="BD103" s="157" t="s">
        <v>3368</v>
      </c>
      <c r="BE103" s="640" t="s">
        <v>3369</v>
      </c>
      <c r="BF103" s="157" t="s">
        <v>3370</v>
      </c>
      <c r="BG103" s="160"/>
      <c r="BH103" s="160"/>
      <c r="BI103" s="160"/>
      <c r="BJ103" s="157" t="s">
        <v>3371</v>
      </c>
      <c r="BK103" s="157" t="s">
        <v>3372</v>
      </c>
      <c r="BL103" s="160"/>
      <c r="BM103" s="160"/>
      <c r="BN103" s="160"/>
      <c r="BO103" s="160"/>
      <c r="BP103" s="160"/>
      <c r="BQ103" s="160"/>
      <c r="BR103" s="160"/>
      <c r="BS103" s="160"/>
      <c r="BT103" s="157" t="s">
        <v>3373</v>
      </c>
      <c r="BU103" s="157" t="s">
        <v>3374</v>
      </c>
      <c r="BV103" s="160"/>
      <c r="BW103" s="103"/>
      <c r="BX103" s="103"/>
      <c r="BY103" s="103"/>
      <c r="BZ103" s="161"/>
      <c r="CA103" s="161"/>
      <c r="CB103" s="161"/>
      <c r="CC103" s="161"/>
      <c r="CD103" s="161"/>
      <c r="CE103" s="161"/>
      <c r="CF103" s="158" t="s">
        <v>3375</v>
      </c>
      <c r="CG103" s="161"/>
      <c r="CH103" s="161"/>
      <c r="CI103" s="161"/>
      <c r="CJ103" s="161"/>
      <c r="CK103" s="161"/>
      <c r="CL103" s="161"/>
      <c r="CM103" s="158" t="s">
        <v>3376</v>
      </c>
      <c r="CN103" s="604" t="s">
        <v>3377</v>
      </c>
      <c r="CO103" s="158" t="s">
        <v>3378</v>
      </c>
      <c r="CP103" s="161"/>
      <c r="CQ103" s="161"/>
      <c r="CR103" s="161"/>
      <c r="CS103" s="158" t="s">
        <v>3379</v>
      </c>
      <c r="CT103" s="158" t="s">
        <v>3380</v>
      </c>
      <c r="CU103" s="161"/>
      <c r="CV103" s="161"/>
      <c r="CW103" s="161"/>
      <c r="CX103" s="161"/>
      <c r="CY103" s="161"/>
      <c r="CZ103" s="161"/>
      <c r="DA103" s="161"/>
      <c r="DB103" s="161"/>
      <c r="DC103" s="158" t="s">
        <v>3381</v>
      </c>
      <c r="DD103" s="158" t="s">
        <v>3382</v>
      </c>
      <c r="DE103" s="161"/>
    </row>
    <row r="104" spans="1:109" ht="24" customHeight="1">
      <c r="A104" s="9"/>
      <c r="B104" s="6"/>
      <c r="C104" s="11"/>
      <c r="D104" s="11"/>
      <c r="E104" s="11"/>
      <c r="F104" s="725" t="s">
        <v>6775</v>
      </c>
      <c r="G104" s="726"/>
      <c r="H104" s="726"/>
      <c r="I104" s="726"/>
      <c r="J104" s="727"/>
      <c r="K104" s="722" t="s">
        <v>3383</v>
      </c>
      <c r="L104" s="722"/>
      <c r="M104" s="722"/>
      <c r="N104" s="722"/>
      <c r="O104" s="722"/>
      <c r="P104" s="722"/>
      <c r="Q104" s="722"/>
      <c r="R104" s="722"/>
      <c r="S104" s="722"/>
      <c r="T104" s="722"/>
      <c r="U104" s="722"/>
      <c r="V104" s="722"/>
      <c r="W104" s="722"/>
      <c r="X104" s="722"/>
      <c r="Y104" s="722"/>
      <c r="Z104" s="722"/>
      <c r="AA104" s="11"/>
      <c r="AB104" s="11"/>
      <c r="AC104" s="11"/>
      <c r="AD104" s="8"/>
      <c r="AE104" s="32"/>
      <c r="AH104" s="103"/>
      <c r="AI104" s="103"/>
      <c r="AJ104" s="103"/>
      <c r="AK104" s="103"/>
      <c r="AL104" s="153" t="str">
        <f t="shared" si="2"/>
        <v>Mariano Escobedo</v>
      </c>
      <c r="AM104" s="153" t="str">
        <f t="shared" si="3"/>
        <v>30101</v>
      </c>
      <c r="AO104" s="103"/>
      <c r="AP104" s="151">
        <v>102</v>
      </c>
      <c r="AQ104" s="160"/>
      <c r="AR104" s="160"/>
      <c r="AS104" s="160"/>
      <c r="AT104" s="160"/>
      <c r="AU104" s="160"/>
      <c r="AV104" s="160"/>
      <c r="AW104" s="157" t="s">
        <v>3384</v>
      </c>
      <c r="AX104" s="160"/>
      <c r="AY104" s="160"/>
      <c r="AZ104" s="160"/>
      <c r="BA104" s="160"/>
      <c r="BB104" s="160"/>
      <c r="BC104" s="160"/>
      <c r="BD104" s="157" t="s">
        <v>3385</v>
      </c>
      <c r="BE104" s="640" t="s">
        <v>3386</v>
      </c>
      <c r="BF104" s="157" t="s">
        <v>3387</v>
      </c>
      <c r="BG104" s="160"/>
      <c r="BH104" s="160"/>
      <c r="BI104" s="160"/>
      <c r="BJ104" s="157" t="s">
        <v>3388</v>
      </c>
      <c r="BK104" s="157" t="s">
        <v>3389</v>
      </c>
      <c r="BL104" s="160"/>
      <c r="BM104" s="160"/>
      <c r="BN104" s="160"/>
      <c r="BO104" s="160"/>
      <c r="BP104" s="160"/>
      <c r="BQ104" s="160"/>
      <c r="BR104" s="160"/>
      <c r="BS104" s="160"/>
      <c r="BT104" s="157" t="s">
        <v>3390</v>
      </c>
      <c r="BU104" s="157" t="s">
        <v>3391</v>
      </c>
      <c r="BV104" s="160"/>
      <c r="BW104" s="103"/>
      <c r="BX104" s="103"/>
      <c r="BY104" s="103"/>
      <c r="BZ104" s="161"/>
      <c r="CA104" s="161"/>
      <c r="CB104" s="161"/>
      <c r="CC104" s="161"/>
      <c r="CD104" s="161"/>
      <c r="CE104" s="161"/>
      <c r="CF104" s="158" t="s">
        <v>3392</v>
      </c>
      <c r="CG104" s="161"/>
      <c r="CH104" s="161"/>
      <c r="CI104" s="161"/>
      <c r="CJ104" s="161"/>
      <c r="CK104" s="161"/>
      <c r="CL104" s="161"/>
      <c r="CM104" s="158" t="s">
        <v>3309</v>
      </c>
      <c r="CN104" s="604" t="s">
        <v>3393</v>
      </c>
      <c r="CO104" s="158" t="s">
        <v>3394</v>
      </c>
      <c r="CP104" s="161"/>
      <c r="CQ104" s="161"/>
      <c r="CR104" s="161"/>
      <c r="CS104" s="158" t="s">
        <v>3395</v>
      </c>
      <c r="CT104" s="158" t="s">
        <v>3396</v>
      </c>
      <c r="CU104" s="161"/>
      <c r="CV104" s="161"/>
      <c r="CW104" s="161"/>
      <c r="CX104" s="161"/>
      <c r="CY104" s="161"/>
      <c r="CZ104" s="161"/>
      <c r="DA104" s="161"/>
      <c r="DB104" s="161"/>
      <c r="DC104" s="158" t="s">
        <v>3397</v>
      </c>
      <c r="DD104" s="158" t="s">
        <v>3398</v>
      </c>
      <c r="DE104" s="161"/>
    </row>
    <row r="105" spans="1:109" ht="6.75" customHeight="1">
      <c r="A105" s="9"/>
      <c r="B105" s="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8"/>
      <c r="AE105" s="32"/>
      <c r="AH105" s="103"/>
      <c r="AI105" s="103"/>
      <c r="AJ105" s="103"/>
      <c r="AK105" s="103"/>
      <c r="AL105" s="153" t="str">
        <f t="shared" si="2"/>
        <v>Martínez de la Torre</v>
      </c>
      <c r="AM105" s="153" t="str">
        <f t="shared" si="3"/>
        <v>30102</v>
      </c>
      <c r="AO105" s="103"/>
      <c r="AP105" s="151">
        <v>103</v>
      </c>
      <c r="AQ105" s="160"/>
      <c r="AR105" s="160"/>
      <c r="AS105" s="160"/>
      <c r="AT105" s="160"/>
      <c r="AU105" s="160"/>
      <c r="AV105" s="160"/>
      <c r="AW105" s="157" t="s">
        <v>3399</v>
      </c>
      <c r="AX105" s="160"/>
      <c r="AY105" s="160"/>
      <c r="AZ105" s="160"/>
      <c r="BA105" s="160"/>
      <c r="BB105" s="160"/>
      <c r="BC105" s="160"/>
      <c r="BD105" s="157" t="s">
        <v>3400</v>
      </c>
      <c r="BE105" s="640" t="s">
        <v>3401</v>
      </c>
      <c r="BF105" s="157" t="s">
        <v>3402</v>
      </c>
      <c r="BG105" s="160"/>
      <c r="BH105" s="160"/>
      <c r="BI105" s="160"/>
      <c r="BJ105" s="157" t="s">
        <v>3403</v>
      </c>
      <c r="BK105" s="157" t="s">
        <v>3404</v>
      </c>
      <c r="BL105" s="160"/>
      <c r="BM105" s="160"/>
      <c r="BN105" s="160"/>
      <c r="BO105" s="160"/>
      <c r="BP105" s="160"/>
      <c r="BQ105" s="160"/>
      <c r="BR105" s="160"/>
      <c r="BS105" s="160"/>
      <c r="BT105" s="157" t="s">
        <v>3405</v>
      </c>
      <c r="BU105" s="157" t="s">
        <v>3406</v>
      </c>
      <c r="BV105" s="160"/>
      <c r="BW105" s="103"/>
      <c r="BX105" s="103"/>
      <c r="BY105" s="103"/>
      <c r="BZ105" s="161"/>
      <c r="CA105" s="161"/>
      <c r="CB105" s="161"/>
      <c r="CC105" s="161"/>
      <c r="CD105" s="161"/>
      <c r="CE105" s="161"/>
      <c r="CF105" s="158" t="s">
        <v>3407</v>
      </c>
      <c r="CG105" s="161"/>
      <c r="CH105" s="161"/>
      <c r="CI105" s="161"/>
      <c r="CJ105" s="161"/>
      <c r="CK105" s="161"/>
      <c r="CL105" s="161"/>
      <c r="CM105" s="158" t="s">
        <v>3408</v>
      </c>
      <c r="CN105" s="604" t="s">
        <v>3409</v>
      </c>
      <c r="CO105" s="158" t="s">
        <v>3410</v>
      </c>
      <c r="CP105" s="161"/>
      <c r="CQ105" s="161"/>
      <c r="CR105" s="161"/>
      <c r="CS105" s="158" t="s">
        <v>3411</v>
      </c>
      <c r="CT105" s="158" t="s">
        <v>3412</v>
      </c>
      <c r="CU105" s="161"/>
      <c r="CV105" s="161"/>
      <c r="CW105" s="161"/>
      <c r="CX105" s="161"/>
      <c r="CY105" s="161"/>
      <c r="CZ105" s="161"/>
      <c r="DA105" s="161"/>
      <c r="DB105" s="161"/>
      <c r="DC105" s="158" t="s">
        <v>3413</v>
      </c>
      <c r="DD105" s="158" t="s">
        <v>3414</v>
      </c>
      <c r="DE105" s="161"/>
    </row>
    <row r="106" spans="1:109" ht="36" customHeight="1">
      <c r="A106" s="9"/>
      <c r="B106" s="6"/>
      <c r="C106" s="719" t="s">
        <v>3415</v>
      </c>
      <c r="D106" s="719"/>
      <c r="E106" s="719"/>
      <c r="F106" s="719"/>
      <c r="G106" s="719"/>
      <c r="H106" s="719"/>
      <c r="I106" s="719"/>
      <c r="J106" s="719"/>
      <c r="K106" s="719"/>
      <c r="L106" s="719"/>
      <c r="M106" s="719"/>
      <c r="N106" s="719"/>
      <c r="O106" s="719"/>
      <c r="P106" s="719"/>
      <c r="Q106" s="719"/>
      <c r="R106" s="719"/>
      <c r="S106" s="719"/>
      <c r="T106" s="719"/>
      <c r="U106" s="719"/>
      <c r="V106" s="719"/>
      <c r="W106" s="719"/>
      <c r="X106" s="719"/>
      <c r="Y106" s="719"/>
      <c r="Z106" s="719"/>
      <c r="AA106" s="719"/>
      <c r="AB106" s="719"/>
      <c r="AC106" s="719"/>
      <c r="AD106" s="8"/>
      <c r="AE106" s="32"/>
      <c r="AH106" s="103"/>
      <c r="AI106" s="103"/>
      <c r="AJ106" s="103"/>
      <c r="AK106" s="103"/>
      <c r="AL106" s="153" t="str">
        <f t="shared" si="2"/>
        <v>Mecatlán</v>
      </c>
      <c r="AM106" s="153" t="str">
        <f t="shared" si="3"/>
        <v>30103</v>
      </c>
      <c r="AO106" s="103"/>
      <c r="AP106" s="151">
        <v>104</v>
      </c>
      <c r="AQ106" s="160"/>
      <c r="AR106" s="160"/>
      <c r="AS106" s="160"/>
      <c r="AT106" s="160"/>
      <c r="AU106" s="160"/>
      <c r="AV106" s="160"/>
      <c r="AW106" s="157" t="s">
        <v>3416</v>
      </c>
      <c r="AX106" s="160"/>
      <c r="AY106" s="160"/>
      <c r="AZ106" s="160"/>
      <c r="BA106" s="160"/>
      <c r="BB106" s="160"/>
      <c r="BC106" s="160"/>
      <c r="BD106" s="157" t="s">
        <v>3417</v>
      </c>
      <c r="BE106" s="640" t="s">
        <v>3418</v>
      </c>
      <c r="BF106" s="157" t="s">
        <v>3419</v>
      </c>
      <c r="BG106" s="160"/>
      <c r="BH106" s="160"/>
      <c r="BI106" s="160"/>
      <c r="BJ106" s="157" t="s">
        <v>3420</v>
      </c>
      <c r="BK106" s="157" t="s">
        <v>3421</v>
      </c>
      <c r="BL106" s="160"/>
      <c r="BM106" s="160"/>
      <c r="BN106" s="160"/>
      <c r="BO106" s="160"/>
      <c r="BP106" s="160"/>
      <c r="BQ106" s="160"/>
      <c r="BR106" s="160"/>
      <c r="BS106" s="160"/>
      <c r="BT106" s="157" t="s">
        <v>3422</v>
      </c>
      <c r="BU106" s="157" t="s">
        <v>3423</v>
      </c>
      <c r="BV106" s="160"/>
      <c r="BW106" s="103"/>
      <c r="BX106" s="103"/>
      <c r="BY106" s="103"/>
      <c r="BZ106" s="161"/>
      <c r="CA106" s="161"/>
      <c r="CB106" s="161"/>
      <c r="CC106" s="161"/>
      <c r="CD106" s="161"/>
      <c r="CE106" s="161"/>
      <c r="CF106" s="158" t="s">
        <v>3424</v>
      </c>
      <c r="CG106" s="161"/>
      <c r="CH106" s="161"/>
      <c r="CI106" s="161"/>
      <c r="CJ106" s="161"/>
      <c r="CK106" s="161"/>
      <c r="CL106" s="161"/>
      <c r="CM106" s="158" t="s">
        <v>3425</v>
      </c>
      <c r="CN106" s="604" t="s">
        <v>3426</v>
      </c>
      <c r="CO106" s="158" t="s">
        <v>971</v>
      </c>
      <c r="CP106" s="161"/>
      <c r="CQ106" s="161"/>
      <c r="CR106" s="161"/>
      <c r="CS106" s="158" t="s">
        <v>3427</v>
      </c>
      <c r="CT106" s="158" t="s">
        <v>3428</v>
      </c>
      <c r="CU106" s="161"/>
      <c r="CV106" s="161"/>
      <c r="CW106" s="161"/>
      <c r="CX106" s="161"/>
      <c r="CY106" s="161"/>
      <c r="CZ106" s="161"/>
      <c r="DA106" s="161"/>
      <c r="DB106" s="161"/>
      <c r="DC106" s="158" t="s">
        <v>3429</v>
      </c>
      <c r="DD106" s="158" t="s">
        <v>3430</v>
      </c>
      <c r="DE106" s="161"/>
    </row>
    <row r="107" spans="1:109" ht="6.75" customHeight="1">
      <c r="A107" s="9"/>
      <c r="B107" s="6"/>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8"/>
      <c r="AE107" s="32"/>
      <c r="AH107" s="103"/>
      <c r="AI107" s="103"/>
      <c r="AJ107" s="103"/>
      <c r="AK107" s="103"/>
      <c r="AL107" s="153" t="str">
        <f t="shared" si="2"/>
        <v>Mecayapan</v>
      </c>
      <c r="AM107" s="153" t="str">
        <f t="shared" si="3"/>
        <v>30104</v>
      </c>
      <c r="AO107" s="103"/>
      <c r="AP107" s="151">
        <v>105</v>
      </c>
      <c r="AQ107" s="160"/>
      <c r="AR107" s="160"/>
      <c r="AS107" s="160"/>
      <c r="AT107" s="160"/>
      <c r="AU107" s="160"/>
      <c r="AV107" s="160"/>
      <c r="AW107" s="157" t="s">
        <v>3431</v>
      </c>
      <c r="AX107" s="160"/>
      <c r="AY107" s="160"/>
      <c r="AZ107" s="160"/>
      <c r="BA107" s="160"/>
      <c r="BB107" s="160"/>
      <c r="BC107" s="160"/>
      <c r="BD107" s="157" t="s">
        <v>3432</v>
      </c>
      <c r="BE107" s="640" t="s">
        <v>3433</v>
      </c>
      <c r="BF107" s="157" t="s">
        <v>3434</v>
      </c>
      <c r="BG107" s="160"/>
      <c r="BH107" s="160"/>
      <c r="BI107" s="160"/>
      <c r="BJ107" s="157" t="s">
        <v>3435</v>
      </c>
      <c r="BK107" s="157" t="s">
        <v>3436</v>
      </c>
      <c r="BL107" s="160"/>
      <c r="BM107" s="160"/>
      <c r="BN107" s="160"/>
      <c r="BO107" s="160"/>
      <c r="BP107" s="160"/>
      <c r="BQ107" s="160"/>
      <c r="BR107" s="160"/>
      <c r="BS107" s="160"/>
      <c r="BT107" s="157" t="s">
        <v>3437</v>
      </c>
      <c r="BU107" s="157" t="s">
        <v>3438</v>
      </c>
      <c r="BV107" s="160"/>
      <c r="BW107" s="103"/>
      <c r="BX107" s="103"/>
      <c r="BY107" s="103"/>
      <c r="BZ107" s="161"/>
      <c r="CA107" s="161"/>
      <c r="CB107" s="161"/>
      <c r="CC107" s="161"/>
      <c r="CD107" s="161"/>
      <c r="CE107" s="161"/>
      <c r="CF107" s="158" t="s">
        <v>3439</v>
      </c>
      <c r="CG107" s="161"/>
      <c r="CH107" s="161"/>
      <c r="CI107" s="161"/>
      <c r="CJ107" s="161"/>
      <c r="CK107" s="161"/>
      <c r="CL107" s="161"/>
      <c r="CM107" s="158" t="s">
        <v>3440</v>
      </c>
      <c r="CN107" s="604" t="s">
        <v>3441</v>
      </c>
      <c r="CO107" s="158" t="s">
        <v>3442</v>
      </c>
      <c r="CP107" s="161"/>
      <c r="CQ107" s="161"/>
      <c r="CR107" s="161"/>
      <c r="CS107" s="158" t="s">
        <v>3443</v>
      </c>
      <c r="CT107" s="158" t="s">
        <v>3444</v>
      </c>
      <c r="CU107" s="161"/>
      <c r="CV107" s="161"/>
      <c r="CW107" s="161"/>
      <c r="CX107" s="161"/>
      <c r="CY107" s="161"/>
      <c r="CZ107" s="161"/>
      <c r="DA107" s="161"/>
      <c r="DB107" s="161"/>
      <c r="DC107" s="158" t="s">
        <v>3445</v>
      </c>
      <c r="DD107" s="158" t="s">
        <v>3446</v>
      </c>
      <c r="DE107" s="161"/>
    </row>
    <row r="108" spans="1:109" ht="15" customHeight="1">
      <c r="A108" s="9"/>
      <c r="B108" s="6"/>
      <c r="C108" s="13"/>
      <c r="D108" s="21" t="s">
        <v>3447</v>
      </c>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8"/>
      <c r="AE108" s="32"/>
      <c r="AH108" s="103"/>
      <c r="AI108" s="103"/>
      <c r="AJ108" s="103"/>
      <c r="AK108" s="103"/>
      <c r="AL108" s="153" t="str">
        <f t="shared" si="2"/>
        <v>Medellín de Bravo</v>
      </c>
      <c r="AM108" s="153" t="str">
        <f t="shared" si="3"/>
        <v>30105</v>
      </c>
      <c r="AO108" s="103"/>
      <c r="AP108" s="151">
        <v>106</v>
      </c>
      <c r="AQ108" s="160"/>
      <c r="AR108" s="160"/>
      <c r="AS108" s="160"/>
      <c r="AT108" s="160"/>
      <c r="AU108" s="160"/>
      <c r="AV108" s="160"/>
      <c r="AW108" s="157" t="s">
        <v>3448</v>
      </c>
      <c r="AX108" s="160"/>
      <c r="AY108" s="160"/>
      <c r="AZ108" s="160"/>
      <c r="BA108" s="160"/>
      <c r="BB108" s="160"/>
      <c r="BC108" s="160"/>
      <c r="BD108" s="157" t="s">
        <v>3449</v>
      </c>
      <c r="BE108" s="640" t="s">
        <v>3450</v>
      </c>
      <c r="BF108" s="157" t="s">
        <v>3451</v>
      </c>
      <c r="BG108" s="160"/>
      <c r="BH108" s="160"/>
      <c r="BI108" s="160"/>
      <c r="BJ108" s="157" t="s">
        <v>3452</v>
      </c>
      <c r="BK108" s="157" t="s">
        <v>3453</v>
      </c>
      <c r="BL108" s="160"/>
      <c r="BM108" s="160"/>
      <c r="BN108" s="160"/>
      <c r="BO108" s="160"/>
      <c r="BP108" s="160"/>
      <c r="BQ108" s="160"/>
      <c r="BR108" s="160"/>
      <c r="BS108" s="160"/>
      <c r="BT108" s="157" t="s">
        <v>3454</v>
      </c>
      <c r="BU108" s="157" t="s">
        <v>3455</v>
      </c>
      <c r="BV108" s="160"/>
      <c r="BW108" s="103"/>
      <c r="BX108" s="103"/>
      <c r="BY108" s="103"/>
      <c r="BZ108" s="161"/>
      <c r="CA108" s="161"/>
      <c r="CB108" s="161"/>
      <c r="CC108" s="161"/>
      <c r="CD108" s="161"/>
      <c r="CE108" s="161"/>
      <c r="CF108" s="158" t="s">
        <v>971</v>
      </c>
      <c r="CG108" s="161"/>
      <c r="CH108" s="161"/>
      <c r="CI108" s="161"/>
      <c r="CJ108" s="161"/>
      <c r="CK108" s="161"/>
      <c r="CL108" s="161"/>
      <c r="CM108" s="158" t="s">
        <v>3456</v>
      </c>
      <c r="CN108" s="604" t="s">
        <v>3457</v>
      </c>
      <c r="CO108" s="158" t="s">
        <v>3458</v>
      </c>
      <c r="CP108" s="161"/>
      <c r="CQ108" s="161"/>
      <c r="CR108" s="161"/>
      <c r="CS108" s="158" t="s">
        <v>3459</v>
      </c>
      <c r="CT108" s="158" t="s">
        <v>2597</v>
      </c>
      <c r="CU108" s="161"/>
      <c r="CV108" s="161"/>
      <c r="CW108" s="161"/>
      <c r="CX108" s="161"/>
      <c r="CY108" s="161"/>
      <c r="CZ108" s="161"/>
      <c r="DA108" s="161"/>
      <c r="DB108" s="161"/>
      <c r="DC108" s="158" t="s">
        <v>3460</v>
      </c>
      <c r="DD108" s="158" t="s">
        <v>3461</v>
      </c>
      <c r="DE108" s="161"/>
    </row>
    <row r="109" spans="1:109" ht="6.75" customHeight="1">
      <c r="A109" s="9"/>
      <c r="B109" s="6"/>
      <c r="C109" s="13"/>
      <c r="D109" s="21"/>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8"/>
      <c r="AE109" s="32"/>
      <c r="AH109" s="103"/>
      <c r="AI109" s="103"/>
      <c r="AJ109" s="103"/>
      <c r="AK109" s="103"/>
      <c r="AL109" s="153" t="str">
        <f t="shared" si="2"/>
        <v>Miahuatlán</v>
      </c>
      <c r="AM109" s="153" t="str">
        <f t="shared" si="3"/>
        <v>30106</v>
      </c>
      <c r="AO109" s="103"/>
      <c r="AP109" s="151">
        <v>107</v>
      </c>
      <c r="AQ109" s="160"/>
      <c r="AR109" s="160"/>
      <c r="AS109" s="160"/>
      <c r="AT109" s="160"/>
      <c r="AU109" s="160"/>
      <c r="AV109" s="160"/>
      <c r="AW109" s="157" t="s">
        <v>3462</v>
      </c>
      <c r="AX109" s="160"/>
      <c r="AY109" s="160"/>
      <c r="AZ109" s="160"/>
      <c r="BA109" s="160"/>
      <c r="BB109" s="160"/>
      <c r="BC109" s="160"/>
      <c r="BD109" s="157" t="s">
        <v>3463</v>
      </c>
      <c r="BE109" s="640" t="s">
        <v>3464</v>
      </c>
      <c r="BF109" s="157" t="s">
        <v>3465</v>
      </c>
      <c r="BG109" s="160"/>
      <c r="BH109" s="160"/>
      <c r="BI109" s="160"/>
      <c r="BJ109" s="157" t="s">
        <v>3466</v>
      </c>
      <c r="BK109" s="157" t="s">
        <v>3467</v>
      </c>
      <c r="BL109" s="160"/>
      <c r="BM109" s="160"/>
      <c r="BN109" s="160"/>
      <c r="BO109" s="160"/>
      <c r="BP109" s="160"/>
      <c r="BQ109" s="160"/>
      <c r="BR109" s="160"/>
      <c r="BS109" s="160"/>
      <c r="BT109" s="157" t="s">
        <v>3468</v>
      </c>
      <c r="BU109" s="157" t="s">
        <v>3469</v>
      </c>
      <c r="BV109" s="160"/>
      <c r="BW109" s="103"/>
      <c r="BX109" s="103"/>
      <c r="BY109" s="103"/>
      <c r="BZ109" s="161"/>
      <c r="CA109" s="161"/>
      <c r="CB109" s="161"/>
      <c r="CC109" s="161"/>
      <c r="CD109" s="161"/>
      <c r="CE109" s="161"/>
      <c r="CF109" s="158" t="s">
        <v>3470</v>
      </c>
      <c r="CG109" s="161"/>
      <c r="CH109" s="161"/>
      <c r="CI109" s="161"/>
      <c r="CJ109" s="161"/>
      <c r="CK109" s="161"/>
      <c r="CL109" s="161"/>
      <c r="CM109" s="158" t="s">
        <v>3471</v>
      </c>
      <c r="CN109" s="604" t="s">
        <v>3472</v>
      </c>
      <c r="CO109" s="158" t="s">
        <v>3473</v>
      </c>
      <c r="CP109" s="161"/>
      <c r="CQ109" s="161"/>
      <c r="CR109" s="161"/>
      <c r="CS109" s="158" t="s">
        <v>3474</v>
      </c>
      <c r="CT109" s="158" t="s">
        <v>3475</v>
      </c>
      <c r="CU109" s="161"/>
      <c r="CV109" s="161"/>
      <c r="CW109" s="161"/>
      <c r="CX109" s="161"/>
      <c r="CY109" s="161"/>
      <c r="CZ109" s="161"/>
      <c r="DA109" s="161"/>
      <c r="DB109" s="161"/>
      <c r="DC109" s="158" t="s">
        <v>3476</v>
      </c>
      <c r="DD109" s="158" t="s">
        <v>3477</v>
      </c>
      <c r="DE109" s="161"/>
    </row>
    <row r="110" spans="1:109" ht="24" customHeight="1">
      <c r="A110" s="9"/>
      <c r="B110" s="6"/>
      <c r="C110" s="13"/>
      <c r="D110" s="721" t="s">
        <v>6776</v>
      </c>
      <c r="E110" s="721"/>
      <c r="F110" s="721"/>
      <c r="G110" s="721"/>
      <c r="H110" s="721"/>
      <c r="I110" s="721"/>
      <c r="J110" s="721"/>
      <c r="K110" s="721"/>
      <c r="L110" s="721"/>
      <c r="M110" s="721"/>
      <c r="N110" s="721"/>
      <c r="O110" s="721"/>
      <c r="P110" s="721"/>
      <c r="Q110" s="721"/>
      <c r="R110" s="721"/>
      <c r="S110" s="721"/>
      <c r="T110" s="721"/>
      <c r="U110" s="721"/>
      <c r="V110" s="721"/>
      <c r="W110" s="721"/>
      <c r="X110" s="721"/>
      <c r="Y110" s="721"/>
      <c r="Z110" s="721"/>
      <c r="AA110" s="721"/>
      <c r="AB110" s="721"/>
      <c r="AC110" s="721"/>
      <c r="AD110" s="8"/>
      <c r="AE110" s="32"/>
      <c r="AH110" s="103"/>
      <c r="AI110" s="103"/>
      <c r="AJ110" s="103"/>
      <c r="AK110" s="103"/>
      <c r="AL110" s="153" t="str">
        <f t="shared" si="2"/>
        <v>Las Minas</v>
      </c>
      <c r="AM110" s="153" t="str">
        <f t="shared" si="3"/>
        <v>30107</v>
      </c>
      <c r="AO110" s="103"/>
      <c r="AP110" s="151">
        <v>108</v>
      </c>
      <c r="AQ110" s="160"/>
      <c r="AR110" s="160"/>
      <c r="AS110" s="160"/>
      <c r="AT110" s="160"/>
      <c r="AU110" s="160"/>
      <c r="AV110" s="160"/>
      <c r="AW110" s="157" t="s">
        <v>3478</v>
      </c>
      <c r="AX110" s="160"/>
      <c r="AY110" s="160"/>
      <c r="AZ110" s="160"/>
      <c r="BA110" s="160"/>
      <c r="BB110" s="160"/>
      <c r="BC110" s="160"/>
      <c r="BD110" s="157" t="s">
        <v>3479</v>
      </c>
      <c r="BE110" s="640" t="s">
        <v>3480</v>
      </c>
      <c r="BF110" s="157" t="s">
        <v>3481</v>
      </c>
      <c r="BG110" s="160"/>
      <c r="BH110" s="160"/>
      <c r="BI110" s="160"/>
      <c r="BJ110" s="157" t="s">
        <v>3482</v>
      </c>
      <c r="BK110" s="157" t="s">
        <v>3483</v>
      </c>
      <c r="BL110" s="160"/>
      <c r="BM110" s="160"/>
      <c r="BN110" s="160"/>
      <c r="BO110" s="160"/>
      <c r="BP110" s="160"/>
      <c r="BQ110" s="160"/>
      <c r="BR110" s="160"/>
      <c r="BS110" s="160"/>
      <c r="BT110" s="157" t="s">
        <v>3484</v>
      </c>
      <c r="BU110" s="160"/>
      <c r="BV110" s="160"/>
      <c r="BW110" s="103"/>
      <c r="BX110" s="103"/>
      <c r="BY110" s="103"/>
      <c r="BZ110" s="161"/>
      <c r="CA110" s="161"/>
      <c r="CB110" s="161"/>
      <c r="CC110" s="161"/>
      <c r="CD110" s="161"/>
      <c r="CE110" s="161"/>
      <c r="CF110" s="158" t="s">
        <v>3485</v>
      </c>
      <c r="CG110" s="161"/>
      <c r="CH110" s="161"/>
      <c r="CI110" s="161"/>
      <c r="CJ110" s="161"/>
      <c r="CK110" s="161"/>
      <c r="CL110" s="161"/>
      <c r="CM110" s="158" t="s">
        <v>3486</v>
      </c>
      <c r="CN110" s="604" t="s">
        <v>3487</v>
      </c>
      <c r="CO110" s="158" t="s">
        <v>3488</v>
      </c>
      <c r="CP110" s="161"/>
      <c r="CQ110" s="161"/>
      <c r="CR110" s="161"/>
      <c r="CS110" s="158" t="s">
        <v>3489</v>
      </c>
      <c r="CT110" s="158" t="s">
        <v>3490</v>
      </c>
      <c r="CU110" s="161"/>
      <c r="CV110" s="161"/>
      <c r="CW110" s="161"/>
      <c r="CX110" s="161"/>
      <c r="CY110" s="161"/>
      <c r="CZ110" s="161"/>
      <c r="DA110" s="161"/>
      <c r="DB110" s="161"/>
      <c r="DC110" s="158" t="s">
        <v>3491</v>
      </c>
      <c r="DD110" s="158"/>
      <c r="DE110" s="161"/>
    </row>
    <row r="111" spans="1:109" ht="6.75" customHeight="1">
      <c r="A111" s="9"/>
      <c r="B111" s="6"/>
      <c r="C111" s="13"/>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8"/>
      <c r="AE111" s="32"/>
      <c r="AH111" s="103"/>
      <c r="AI111" s="103"/>
      <c r="AJ111" s="103"/>
      <c r="AK111" s="103"/>
      <c r="AL111" s="153" t="str">
        <f t="shared" si="2"/>
        <v>Minatitlán</v>
      </c>
      <c r="AM111" s="153" t="str">
        <f t="shared" si="3"/>
        <v>30108</v>
      </c>
      <c r="AO111" s="103"/>
      <c r="AP111" s="151">
        <v>109</v>
      </c>
      <c r="AQ111" s="160"/>
      <c r="AR111" s="160"/>
      <c r="AS111" s="160"/>
      <c r="AT111" s="160"/>
      <c r="AU111" s="160"/>
      <c r="AV111" s="160"/>
      <c r="AW111" s="157" t="s">
        <v>3492</v>
      </c>
      <c r="AX111" s="160"/>
      <c r="AY111" s="160"/>
      <c r="AZ111" s="160"/>
      <c r="BA111" s="160"/>
      <c r="BB111" s="160"/>
      <c r="BC111" s="160"/>
      <c r="BD111" s="157" t="s">
        <v>3493</v>
      </c>
      <c r="BE111" s="640" t="s">
        <v>3494</v>
      </c>
      <c r="BF111" s="157" t="s">
        <v>3495</v>
      </c>
      <c r="BG111" s="160"/>
      <c r="BH111" s="160"/>
      <c r="BI111" s="160"/>
      <c r="BJ111" s="157" t="s">
        <v>3496</v>
      </c>
      <c r="BK111" s="157" t="s">
        <v>3497</v>
      </c>
      <c r="BL111" s="160"/>
      <c r="BM111" s="160"/>
      <c r="BN111" s="160"/>
      <c r="BO111" s="160"/>
      <c r="BP111" s="160"/>
      <c r="BQ111" s="160"/>
      <c r="BR111" s="160"/>
      <c r="BS111" s="160"/>
      <c r="BT111" s="157" t="s">
        <v>3498</v>
      </c>
      <c r="BU111" s="160"/>
      <c r="BV111" s="160"/>
      <c r="BW111" s="103"/>
      <c r="BX111" s="103"/>
      <c r="BY111" s="103"/>
      <c r="BZ111" s="161"/>
      <c r="CA111" s="161"/>
      <c r="CB111" s="161"/>
      <c r="CC111" s="161"/>
      <c r="CD111" s="161"/>
      <c r="CE111" s="161"/>
      <c r="CF111" s="158" t="s">
        <v>3499</v>
      </c>
      <c r="CG111" s="161"/>
      <c r="CH111" s="161"/>
      <c r="CI111" s="161"/>
      <c r="CJ111" s="161"/>
      <c r="CK111" s="161"/>
      <c r="CL111" s="161"/>
      <c r="CM111" s="158" t="s">
        <v>1080</v>
      </c>
      <c r="CN111" s="604" t="s">
        <v>3500</v>
      </c>
      <c r="CO111" s="158" t="s">
        <v>3501</v>
      </c>
      <c r="CP111" s="161"/>
      <c r="CQ111" s="161"/>
      <c r="CR111" s="161"/>
      <c r="CS111" s="158" t="s">
        <v>3502</v>
      </c>
      <c r="CT111" s="158" t="s">
        <v>3503</v>
      </c>
      <c r="CU111" s="161"/>
      <c r="CV111" s="161"/>
      <c r="CW111" s="161"/>
      <c r="CX111" s="161"/>
      <c r="CY111" s="161"/>
      <c r="CZ111" s="161"/>
      <c r="DA111" s="161"/>
      <c r="DB111" s="161"/>
      <c r="DC111" s="158" t="s">
        <v>529</v>
      </c>
      <c r="DD111" s="161"/>
      <c r="DE111" s="161"/>
    </row>
    <row r="112" spans="1:109" ht="15" customHeight="1">
      <c r="A112" s="9"/>
      <c r="B112" s="6"/>
      <c r="C112" s="13"/>
      <c r="D112" s="21" t="s">
        <v>3504</v>
      </c>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8"/>
      <c r="AE112" s="32"/>
      <c r="AH112" s="103"/>
      <c r="AI112" s="103"/>
      <c r="AJ112" s="103"/>
      <c r="AK112" s="103"/>
      <c r="AL112" s="153" t="str">
        <f t="shared" si="2"/>
        <v>Misantla</v>
      </c>
      <c r="AM112" s="153" t="str">
        <f t="shared" si="3"/>
        <v>30109</v>
      </c>
      <c r="AO112" s="103"/>
      <c r="AP112" s="151">
        <v>110</v>
      </c>
      <c r="AQ112" s="160"/>
      <c r="AR112" s="160"/>
      <c r="AS112" s="160"/>
      <c r="AT112" s="160"/>
      <c r="AU112" s="160"/>
      <c r="AV112" s="160"/>
      <c r="AW112" s="157" t="s">
        <v>3505</v>
      </c>
      <c r="AX112" s="160"/>
      <c r="AY112" s="160"/>
      <c r="AZ112" s="160"/>
      <c r="BA112" s="160"/>
      <c r="BB112" s="160"/>
      <c r="BC112" s="160"/>
      <c r="BD112" s="157" t="s">
        <v>3506</v>
      </c>
      <c r="BE112" s="640" t="s">
        <v>3507</v>
      </c>
      <c r="BF112" s="157" t="s">
        <v>3508</v>
      </c>
      <c r="BG112" s="160"/>
      <c r="BH112" s="160"/>
      <c r="BI112" s="160"/>
      <c r="BJ112" s="157" t="s">
        <v>3509</v>
      </c>
      <c r="BK112" s="157" t="s">
        <v>3510</v>
      </c>
      <c r="BL112" s="160"/>
      <c r="BM112" s="160"/>
      <c r="BN112" s="160"/>
      <c r="BO112" s="160"/>
      <c r="BP112" s="160"/>
      <c r="BQ112" s="160"/>
      <c r="BR112" s="160"/>
      <c r="BS112" s="160"/>
      <c r="BT112" s="157" t="s">
        <v>3511</v>
      </c>
      <c r="BU112" s="160"/>
      <c r="BV112" s="160"/>
      <c r="BW112" s="103"/>
      <c r="BX112" s="103"/>
      <c r="BY112" s="103"/>
      <c r="BZ112" s="161"/>
      <c r="CA112" s="161"/>
      <c r="CB112" s="161"/>
      <c r="CC112" s="161"/>
      <c r="CD112" s="161"/>
      <c r="CE112" s="161"/>
      <c r="CF112" s="158" t="s">
        <v>2976</v>
      </c>
      <c r="CG112" s="161"/>
      <c r="CH112" s="161"/>
      <c r="CI112" s="161"/>
      <c r="CJ112" s="161"/>
      <c r="CK112" s="161"/>
      <c r="CL112" s="161"/>
      <c r="CM112" s="158" t="s">
        <v>3512</v>
      </c>
      <c r="CN112" s="604" t="s">
        <v>3513</v>
      </c>
      <c r="CO112" s="158" t="s">
        <v>3514</v>
      </c>
      <c r="CP112" s="161"/>
      <c r="CQ112" s="161"/>
      <c r="CR112" s="161"/>
      <c r="CS112" s="158" t="s">
        <v>3515</v>
      </c>
      <c r="CT112" s="158" t="s">
        <v>3516</v>
      </c>
      <c r="CU112" s="161"/>
      <c r="CV112" s="161"/>
      <c r="CW112" s="161"/>
      <c r="CX112" s="161"/>
      <c r="CY112" s="161"/>
      <c r="CZ112" s="161"/>
      <c r="DA112" s="161"/>
      <c r="DB112" s="161"/>
      <c r="DC112" s="158" t="s">
        <v>3517</v>
      </c>
      <c r="DD112" s="161"/>
      <c r="DE112" s="161"/>
    </row>
    <row r="113" spans="1:109" ht="6.75" customHeight="1">
      <c r="A113" s="9"/>
      <c r="B113" s="6"/>
      <c r="C113" s="13"/>
      <c r="D113" s="21"/>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8"/>
      <c r="AE113" s="32"/>
      <c r="AH113" s="103"/>
      <c r="AI113" s="103"/>
      <c r="AJ113" s="103"/>
      <c r="AK113" s="103"/>
      <c r="AL113" s="153" t="str">
        <f t="shared" si="2"/>
        <v>Mixtla de Altamirano</v>
      </c>
      <c r="AM113" s="153" t="str">
        <f t="shared" si="3"/>
        <v>30110</v>
      </c>
      <c r="AO113" s="103"/>
      <c r="AP113" s="151">
        <v>111</v>
      </c>
      <c r="AQ113" s="160"/>
      <c r="AR113" s="160"/>
      <c r="AS113" s="160"/>
      <c r="AT113" s="160"/>
      <c r="AU113" s="160"/>
      <c r="AV113" s="160"/>
      <c r="AW113" s="157" t="s">
        <v>3518</v>
      </c>
      <c r="AX113" s="160"/>
      <c r="AY113" s="160"/>
      <c r="AZ113" s="160"/>
      <c r="BA113" s="160"/>
      <c r="BB113" s="160"/>
      <c r="BC113" s="160"/>
      <c r="BD113" s="157" t="s">
        <v>3519</v>
      </c>
      <c r="BE113" s="640" t="s">
        <v>3520</v>
      </c>
      <c r="BF113" s="157" t="s">
        <v>3521</v>
      </c>
      <c r="BG113" s="160"/>
      <c r="BH113" s="160"/>
      <c r="BI113" s="160"/>
      <c r="BJ113" s="157" t="s">
        <v>3522</v>
      </c>
      <c r="BK113" s="157" t="s">
        <v>3523</v>
      </c>
      <c r="BL113" s="160"/>
      <c r="BM113" s="160"/>
      <c r="BN113" s="160"/>
      <c r="BO113" s="160"/>
      <c r="BP113" s="160"/>
      <c r="BQ113" s="160"/>
      <c r="BR113" s="160"/>
      <c r="BS113" s="160"/>
      <c r="BT113" s="157" t="s">
        <v>3524</v>
      </c>
      <c r="BU113" s="160"/>
      <c r="BV113" s="160"/>
      <c r="BW113" s="103"/>
      <c r="BX113" s="103"/>
      <c r="BY113" s="103"/>
      <c r="BZ113" s="161"/>
      <c r="CA113" s="161"/>
      <c r="CB113" s="161"/>
      <c r="CC113" s="161"/>
      <c r="CD113" s="161"/>
      <c r="CE113" s="161"/>
      <c r="CF113" s="158" t="s">
        <v>3525</v>
      </c>
      <c r="CG113" s="161"/>
      <c r="CH113" s="161"/>
      <c r="CI113" s="161"/>
      <c r="CJ113" s="161"/>
      <c r="CK113" s="161"/>
      <c r="CL113" s="161"/>
      <c r="CM113" s="158" t="s">
        <v>3526</v>
      </c>
      <c r="CN113" s="604" t="s">
        <v>3527</v>
      </c>
      <c r="CO113" s="158" t="s">
        <v>3528</v>
      </c>
      <c r="CP113" s="161"/>
      <c r="CQ113" s="161"/>
      <c r="CR113" s="161"/>
      <c r="CS113" s="158" t="s">
        <v>3529</v>
      </c>
      <c r="CT113" s="158" t="s">
        <v>3530</v>
      </c>
      <c r="CU113" s="161"/>
      <c r="CV113" s="161"/>
      <c r="CW113" s="161"/>
      <c r="CX113" s="161"/>
      <c r="CY113" s="161"/>
      <c r="CZ113" s="161"/>
      <c r="DA113" s="161"/>
      <c r="DB113" s="161"/>
      <c r="DC113" s="158" t="s">
        <v>3531</v>
      </c>
      <c r="DD113" s="161"/>
      <c r="DE113" s="161"/>
    </row>
    <row r="114" spans="1:109" ht="24" customHeight="1">
      <c r="A114" s="9"/>
      <c r="B114" s="6"/>
      <c r="C114" s="13"/>
      <c r="D114" s="719" t="s">
        <v>3532</v>
      </c>
      <c r="E114" s="719"/>
      <c r="F114" s="719"/>
      <c r="G114" s="719"/>
      <c r="H114" s="719"/>
      <c r="I114" s="719"/>
      <c r="J114" s="719"/>
      <c r="K114" s="719"/>
      <c r="L114" s="719"/>
      <c r="M114" s="719"/>
      <c r="N114" s="719"/>
      <c r="O114" s="719"/>
      <c r="P114" s="719"/>
      <c r="Q114" s="719"/>
      <c r="R114" s="719"/>
      <c r="S114" s="719"/>
      <c r="T114" s="719"/>
      <c r="U114" s="719"/>
      <c r="V114" s="719"/>
      <c r="W114" s="719"/>
      <c r="X114" s="719"/>
      <c r="Y114" s="719"/>
      <c r="Z114" s="719"/>
      <c r="AA114" s="719"/>
      <c r="AB114" s="719"/>
      <c r="AC114" s="719"/>
      <c r="AD114" s="8"/>
      <c r="AE114" s="32"/>
      <c r="AH114" s="103"/>
      <c r="AI114" s="103"/>
      <c r="AJ114" s="103"/>
      <c r="AK114" s="103"/>
      <c r="AL114" s="153" t="str">
        <f t="shared" si="2"/>
        <v>Moloacán</v>
      </c>
      <c r="AM114" s="153" t="str">
        <f t="shared" si="3"/>
        <v>30111</v>
      </c>
      <c r="AO114" s="103"/>
      <c r="AP114" s="151">
        <v>112</v>
      </c>
      <c r="AQ114" s="160"/>
      <c r="AR114" s="160"/>
      <c r="AS114" s="160"/>
      <c r="AT114" s="160"/>
      <c r="AU114" s="160"/>
      <c r="AV114" s="160"/>
      <c r="AW114" s="157" t="s">
        <v>3533</v>
      </c>
      <c r="AX114" s="160"/>
      <c r="AY114" s="160"/>
      <c r="AZ114" s="160"/>
      <c r="BA114" s="160"/>
      <c r="BB114" s="160"/>
      <c r="BC114" s="160"/>
      <c r="BD114" s="157" t="s">
        <v>3534</v>
      </c>
      <c r="BE114" s="640" t="s">
        <v>3535</v>
      </c>
      <c r="BF114" s="157" t="s">
        <v>3536</v>
      </c>
      <c r="BG114" s="160"/>
      <c r="BH114" s="160"/>
      <c r="BI114" s="160"/>
      <c r="BJ114" s="157" t="s">
        <v>3537</v>
      </c>
      <c r="BK114" s="157" t="s">
        <v>3538</v>
      </c>
      <c r="BL114" s="160"/>
      <c r="BM114" s="160"/>
      <c r="BN114" s="160"/>
      <c r="BO114" s="160"/>
      <c r="BP114" s="160"/>
      <c r="BQ114" s="160"/>
      <c r="BR114" s="160"/>
      <c r="BS114" s="160"/>
      <c r="BT114" s="157" t="s">
        <v>3539</v>
      </c>
      <c r="BU114" s="160"/>
      <c r="BV114" s="160"/>
      <c r="BW114" s="103"/>
      <c r="BX114" s="103"/>
      <c r="BY114" s="103"/>
      <c r="BZ114" s="161"/>
      <c r="CA114" s="161"/>
      <c r="CB114" s="161"/>
      <c r="CC114" s="161"/>
      <c r="CD114" s="161"/>
      <c r="CE114" s="161"/>
      <c r="CF114" s="158" t="s">
        <v>3540</v>
      </c>
      <c r="CG114" s="161"/>
      <c r="CH114" s="161"/>
      <c r="CI114" s="161"/>
      <c r="CJ114" s="161"/>
      <c r="CK114" s="161"/>
      <c r="CL114" s="161"/>
      <c r="CM114" s="158" t="s">
        <v>3541</v>
      </c>
      <c r="CN114" s="604" t="s">
        <v>3542</v>
      </c>
      <c r="CO114" s="158" t="s">
        <v>3543</v>
      </c>
      <c r="CP114" s="161"/>
      <c r="CQ114" s="161"/>
      <c r="CR114" s="161"/>
      <c r="CS114" s="158" t="s">
        <v>3544</v>
      </c>
      <c r="CT114" s="158" t="s">
        <v>2763</v>
      </c>
      <c r="CU114" s="161"/>
      <c r="CV114" s="161"/>
      <c r="CW114" s="161"/>
      <c r="CX114" s="161"/>
      <c r="CY114" s="161"/>
      <c r="CZ114" s="161"/>
      <c r="DA114" s="161"/>
      <c r="DB114" s="161"/>
      <c r="DC114" s="158" t="s">
        <v>3545</v>
      </c>
      <c r="DD114" s="161"/>
      <c r="DE114" s="161"/>
    </row>
    <row r="115" spans="1:109" ht="6.75" customHeight="1">
      <c r="A115" s="9"/>
      <c r="B115" s="6"/>
      <c r="C115" s="13"/>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8"/>
      <c r="AE115" s="32"/>
      <c r="AH115" s="103"/>
      <c r="AI115" s="103"/>
      <c r="AJ115" s="103"/>
      <c r="AK115" s="103"/>
      <c r="AL115" s="153" t="str">
        <f t="shared" si="2"/>
        <v>Naolinco</v>
      </c>
      <c r="AM115" s="153" t="str">
        <f t="shared" si="3"/>
        <v>30112</v>
      </c>
      <c r="AO115" s="103"/>
      <c r="AP115" s="151">
        <v>113</v>
      </c>
      <c r="AQ115" s="160"/>
      <c r="AR115" s="160"/>
      <c r="AS115" s="160"/>
      <c r="AT115" s="160"/>
      <c r="AU115" s="160"/>
      <c r="AV115" s="160"/>
      <c r="AW115" s="157" t="s">
        <v>3546</v>
      </c>
      <c r="AX115" s="160"/>
      <c r="AY115" s="160"/>
      <c r="AZ115" s="160"/>
      <c r="BA115" s="160"/>
      <c r="BB115" s="160"/>
      <c r="BC115" s="160"/>
      <c r="BD115" s="157" t="s">
        <v>3547</v>
      </c>
      <c r="BE115" s="640" t="s">
        <v>3548</v>
      </c>
      <c r="BF115" s="157" t="s">
        <v>3549</v>
      </c>
      <c r="BG115" s="160"/>
      <c r="BH115" s="160"/>
      <c r="BI115" s="160"/>
      <c r="BJ115" s="157" t="s">
        <v>3550</v>
      </c>
      <c r="BK115" s="157" t="s">
        <v>3551</v>
      </c>
      <c r="BL115" s="160"/>
      <c r="BM115" s="160"/>
      <c r="BN115" s="160"/>
      <c r="BO115" s="160"/>
      <c r="BP115" s="160"/>
      <c r="BQ115" s="160"/>
      <c r="BR115" s="160"/>
      <c r="BS115" s="160"/>
      <c r="BT115" s="157" t="s">
        <v>3552</v>
      </c>
      <c r="BU115" s="160"/>
      <c r="BV115" s="160"/>
      <c r="BW115" s="103"/>
      <c r="BX115" s="103"/>
      <c r="BY115" s="103"/>
      <c r="BZ115" s="161"/>
      <c r="CA115" s="161"/>
      <c r="CB115" s="161"/>
      <c r="CC115" s="161"/>
      <c r="CD115" s="161"/>
      <c r="CE115" s="161"/>
      <c r="CF115" s="158" t="s">
        <v>158</v>
      </c>
      <c r="CG115" s="161"/>
      <c r="CH115" s="161"/>
      <c r="CI115" s="161"/>
      <c r="CJ115" s="161"/>
      <c r="CK115" s="161"/>
      <c r="CL115" s="161"/>
      <c r="CM115" s="158" t="s">
        <v>3553</v>
      </c>
      <c r="CN115" s="604" t="s">
        <v>3554</v>
      </c>
      <c r="CO115" s="158" t="s">
        <v>3555</v>
      </c>
      <c r="CP115" s="161"/>
      <c r="CQ115" s="161"/>
      <c r="CR115" s="161"/>
      <c r="CS115" s="158" t="s">
        <v>3556</v>
      </c>
      <c r="CT115" s="158" t="s">
        <v>3557</v>
      </c>
      <c r="CU115" s="161"/>
      <c r="CV115" s="161"/>
      <c r="CW115" s="161"/>
      <c r="CX115" s="161"/>
      <c r="CY115" s="161"/>
      <c r="CZ115" s="161"/>
      <c r="DA115" s="161"/>
      <c r="DB115" s="161"/>
      <c r="DC115" s="158" t="s">
        <v>3558</v>
      </c>
      <c r="DD115" s="161"/>
      <c r="DE115" s="161"/>
    </row>
    <row r="116" spans="1:109" ht="15" customHeight="1">
      <c r="A116" s="9"/>
      <c r="B116" s="6"/>
      <c r="C116" s="13"/>
      <c r="D116" s="21" t="s">
        <v>3559</v>
      </c>
      <c r="E116" s="23"/>
      <c r="F116" s="23"/>
      <c r="G116" s="24"/>
      <c r="H116" s="724" t="s">
        <v>6777</v>
      </c>
      <c r="I116" s="724"/>
      <c r="J116" s="724"/>
      <c r="K116" s="724"/>
      <c r="L116" s="724"/>
      <c r="M116" s="724"/>
      <c r="N116" s="724"/>
      <c r="O116" s="724"/>
      <c r="P116" s="724"/>
      <c r="Q116" s="724"/>
      <c r="R116" s="724"/>
      <c r="S116" s="724"/>
      <c r="T116" s="724"/>
      <c r="U116" s="724"/>
      <c r="V116" s="724"/>
      <c r="W116" s="724"/>
      <c r="X116" s="724"/>
      <c r="Y116" s="724"/>
      <c r="Z116" s="724"/>
      <c r="AA116" s="724"/>
      <c r="AB116" s="724"/>
      <c r="AC116" s="724"/>
      <c r="AD116" s="8"/>
      <c r="AE116" s="32"/>
      <c r="AH116" s="103"/>
      <c r="AI116" s="103"/>
      <c r="AJ116" s="103"/>
      <c r="AK116" s="103"/>
      <c r="AL116" s="153" t="str">
        <f t="shared" si="2"/>
        <v>Naranjal</v>
      </c>
      <c r="AM116" s="153" t="str">
        <f t="shared" si="3"/>
        <v>30113</v>
      </c>
      <c r="AO116" s="103"/>
      <c r="AP116" s="151">
        <v>114</v>
      </c>
      <c r="AQ116" s="160"/>
      <c r="AR116" s="160"/>
      <c r="AS116" s="160"/>
      <c r="AT116" s="160"/>
      <c r="AU116" s="160"/>
      <c r="AV116" s="160"/>
      <c r="AW116" s="157" t="s">
        <v>3560</v>
      </c>
      <c r="AX116" s="160"/>
      <c r="AY116" s="160"/>
      <c r="AZ116" s="160"/>
      <c r="BA116" s="160"/>
      <c r="BB116" s="160"/>
      <c r="BC116" s="160"/>
      <c r="BD116" s="157" t="s">
        <v>3561</v>
      </c>
      <c r="BE116" s="640" t="s">
        <v>3562</v>
      </c>
      <c r="BF116" s="157" t="s">
        <v>3563</v>
      </c>
      <c r="BG116" s="160"/>
      <c r="BH116" s="160"/>
      <c r="BI116" s="160"/>
      <c r="BJ116" s="157" t="s">
        <v>3564</v>
      </c>
      <c r="BK116" s="157" t="s">
        <v>3565</v>
      </c>
      <c r="BL116" s="160"/>
      <c r="BM116" s="160"/>
      <c r="BN116" s="160"/>
      <c r="BO116" s="160"/>
      <c r="BP116" s="160"/>
      <c r="BQ116" s="160"/>
      <c r="BR116" s="160"/>
      <c r="BS116" s="160"/>
      <c r="BT116" s="157" t="s">
        <v>3566</v>
      </c>
      <c r="BU116" s="160"/>
      <c r="BV116" s="160"/>
      <c r="BW116" s="103"/>
      <c r="BX116" s="103"/>
      <c r="BY116" s="103"/>
      <c r="BZ116" s="161"/>
      <c r="CA116" s="161"/>
      <c r="CB116" s="161"/>
      <c r="CC116" s="161"/>
      <c r="CD116" s="161"/>
      <c r="CE116" s="161"/>
      <c r="CF116" s="158" t="s">
        <v>3567</v>
      </c>
      <c r="CG116" s="161"/>
      <c r="CH116" s="161"/>
      <c r="CI116" s="161"/>
      <c r="CJ116" s="161"/>
      <c r="CK116" s="161"/>
      <c r="CL116" s="161"/>
      <c r="CM116" s="158" t="s">
        <v>3568</v>
      </c>
      <c r="CN116" s="604" t="s">
        <v>3569</v>
      </c>
      <c r="CO116" s="158" t="s">
        <v>3570</v>
      </c>
      <c r="CP116" s="161"/>
      <c r="CQ116" s="161"/>
      <c r="CR116" s="161"/>
      <c r="CS116" s="158" t="s">
        <v>3571</v>
      </c>
      <c r="CT116" s="158" t="s">
        <v>3572</v>
      </c>
      <c r="CU116" s="161"/>
      <c r="CV116" s="161"/>
      <c r="CW116" s="161"/>
      <c r="CX116" s="161"/>
      <c r="CY116" s="161"/>
      <c r="CZ116" s="161"/>
      <c r="DA116" s="161"/>
      <c r="DB116" s="161"/>
      <c r="DC116" s="158" t="s">
        <v>3573</v>
      </c>
      <c r="DD116" s="161"/>
      <c r="DE116" s="161"/>
    </row>
    <row r="117" spans="1:109" ht="6.75" customHeight="1">
      <c r="A117" s="9"/>
      <c r="B117" s="6"/>
      <c r="C117" s="13"/>
      <c r="D117" s="25"/>
      <c r="E117" s="25"/>
      <c r="F117" s="25"/>
      <c r="G117" s="26"/>
      <c r="H117" s="66"/>
      <c r="I117" s="26"/>
      <c r="J117" s="26"/>
      <c r="K117" s="26"/>
      <c r="L117" s="26"/>
      <c r="M117" s="26"/>
      <c r="N117" s="26"/>
      <c r="O117" s="26"/>
      <c r="P117" s="26"/>
      <c r="Q117" s="26"/>
      <c r="R117" s="26"/>
      <c r="S117" s="26"/>
      <c r="T117" s="26"/>
      <c r="U117" s="26"/>
      <c r="V117" s="26"/>
      <c r="W117" s="26"/>
      <c r="X117" s="26"/>
      <c r="Y117" s="26"/>
      <c r="Z117" s="26"/>
      <c r="AA117" s="26"/>
      <c r="AB117" s="26"/>
      <c r="AC117" s="26"/>
      <c r="AD117" s="8"/>
      <c r="AE117" s="32"/>
      <c r="AH117" s="103"/>
      <c r="AI117" s="103"/>
      <c r="AJ117" s="103"/>
      <c r="AK117" s="103"/>
      <c r="AL117" s="153" t="str">
        <f t="shared" si="2"/>
        <v>Nautla</v>
      </c>
      <c r="AM117" s="153" t="str">
        <f t="shared" si="3"/>
        <v>30114</v>
      </c>
      <c r="AO117" s="103"/>
      <c r="AP117" s="151">
        <v>115</v>
      </c>
      <c r="AQ117" s="160"/>
      <c r="AR117" s="160"/>
      <c r="AS117" s="160"/>
      <c r="AT117" s="160"/>
      <c r="AU117" s="160"/>
      <c r="AV117" s="160"/>
      <c r="AW117" s="157" t="s">
        <v>3574</v>
      </c>
      <c r="AX117" s="160"/>
      <c r="AY117" s="160"/>
      <c r="AZ117" s="160"/>
      <c r="BA117" s="160"/>
      <c r="BB117" s="160"/>
      <c r="BC117" s="160"/>
      <c r="BD117" s="157" t="s">
        <v>3575</v>
      </c>
      <c r="BE117" s="640" t="s">
        <v>3576</v>
      </c>
      <c r="BF117" s="160"/>
      <c r="BG117" s="160"/>
      <c r="BH117" s="160"/>
      <c r="BI117" s="160"/>
      <c r="BJ117" s="157" t="s">
        <v>3577</v>
      </c>
      <c r="BK117" s="157" t="s">
        <v>3578</v>
      </c>
      <c r="BL117" s="160"/>
      <c r="BM117" s="160"/>
      <c r="BN117" s="160"/>
      <c r="BO117" s="160"/>
      <c r="BP117" s="160"/>
      <c r="BQ117" s="160"/>
      <c r="BR117" s="160"/>
      <c r="BS117" s="160"/>
      <c r="BT117" s="157" t="s">
        <v>3579</v>
      </c>
      <c r="BU117" s="160"/>
      <c r="BV117" s="160"/>
      <c r="BW117" s="103"/>
      <c r="BX117" s="103"/>
      <c r="BY117" s="103"/>
      <c r="BZ117" s="161"/>
      <c r="CA117" s="161"/>
      <c r="CB117" s="161"/>
      <c r="CC117" s="161"/>
      <c r="CD117" s="161"/>
      <c r="CE117" s="161"/>
      <c r="CF117" s="158" t="s">
        <v>3580</v>
      </c>
      <c r="CG117" s="161"/>
      <c r="CH117" s="161"/>
      <c r="CI117" s="161"/>
      <c r="CJ117" s="161"/>
      <c r="CK117" s="161"/>
      <c r="CL117" s="161"/>
      <c r="CM117" s="158" t="s">
        <v>3581</v>
      </c>
      <c r="CN117" s="604" t="s">
        <v>3582</v>
      </c>
      <c r="CO117" s="158"/>
      <c r="CP117" s="161"/>
      <c r="CQ117" s="161"/>
      <c r="CR117" s="161"/>
      <c r="CS117" s="158" t="s">
        <v>3583</v>
      </c>
      <c r="CT117" s="158" t="s">
        <v>1185</v>
      </c>
      <c r="CU117" s="161"/>
      <c r="CV117" s="161"/>
      <c r="CW117" s="161"/>
      <c r="CX117" s="161"/>
      <c r="CY117" s="161"/>
      <c r="CZ117" s="161"/>
      <c r="DA117" s="161"/>
      <c r="DB117" s="161"/>
      <c r="DC117" s="158" t="s">
        <v>3584</v>
      </c>
      <c r="DD117" s="161"/>
      <c r="DE117" s="161"/>
    </row>
    <row r="118" spans="1:109" ht="15" customHeight="1">
      <c r="A118" s="9"/>
      <c r="B118" s="6"/>
      <c r="C118" s="13"/>
      <c r="D118" s="21" t="s">
        <v>3585</v>
      </c>
      <c r="E118" s="21"/>
      <c r="F118" s="21"/>
      <c r="G118" s="27"/>
      <c r="H118" s="724" t="s">
        <v>6778</v>
      </c>
      <c r="I118" s="724"/>
      <c r="J118" s="724"/>
      <c r="K118" s="724"/>
      <c r="L118" s="724"/>
      <c r="M118" s="724"/>
      <c r="N118" s="724"/>
      <c r="O118" s="724"/>
      <c r="P118" s="724"/>
      <c r="Q118" s="724"/>
      <c r="R118" s="724"/>
      <c r="S118" s="724"/>
      <c r="T118" s="724"/>
      <c r="U118" s="724"/>
      <c r="V118" s="724"/>
      <c r="W118" s="724"/>
      <c r="X118" s="724"/>
      <c r="Y118" s="724"/>
      <c r="Z118" s="724"/>
      <c r="AA118" s="724"/>
      <c r="AB118" s="724"/>
      <c r="AC118" s="724"/>
      <c r="AD118" s="8"/>
      <c r="AE118" s="32"/>
      <c r="AH118" s="103"/>
      <c r="AI118" s="103"/>
      <c r="AJ118" s="103"/>
      <c r="AK118" s="103"/>
      <c r="AL118" s="153" t="str">
        <f t="shared" si="2"/>
        <v>Nogales</v>
      </c>
      <c r="AM118" s="153" t="str">
        <f t="shared" si="3"/>
        <v>30115</v>
      </c>
      <c r="AO118" s="103"/>
      <c r="AP118" s="151">
        <v>116</v>
      </c>
      <c r="AQ118" s="160"/>
      <c r="AR118" s="160"/>
      <c r="AS118" s="160"/>
      <c r="AT118" s="160"/>
      <c r="AU118" s="160"/>
      <c r="AV118" s="160"/>
      <c r="AW118" s="157" t="s">
        <v>3586</v>
      </c>
      <c r="AX118" s="160"/>
      <c r="AY118" s="160"/>
      <c r="AZ118" s="160"/>
      <c r="BA118" s="160"/>
      <c r="BB118" s="160"/>
      <c r="BC118" s="160"/>
      <c r="BD118" s="157" t="s">
        <v>3587</v>
      </c>
      <c r="BE118" s="640" t="s">
        <v>3588</v>
      </c>
      <c r="BF118" s="160"/>
      <c r="BG118" s="160"/>
      <c r="BH118" s="160"/>
      <c r="BI118" s="160"/>
      <c r="BJ118" s="157" t="s">
        <v>3589</v>
      </c>
      <c r="BK118" s="157" t="s">
        <v>3590</v>
      </c>
      <c r="BL118" s="160"/>
      <c r="BM118" s="160"/>
      <c r="BN118" s="160"/>
      <c r="BO118" s="160"/>
      <c r="BP118" s="160"/>
      <c r="BQ118" s="160"/>
      <c r="BR118" s="160"/>
      <c r="BS118" s="160"/>
      <c r="BT118" s="157" t="s">
        <v>3591</v>
      </c>
      <c r="BU118" s="160"/>
      <c r="BV118" s="160"/>
      <c r="BW118" s="103"/>
      <c r="BX118" s="103"/>
      <c r="BY118" s="103"/>
      <c r="BZ118" s="161"/>
      <c r="CA118" s="161"/>
      <c r="CB118" s="161"/>
      <c r="CC118" s="161"/>
      <c r="CD118" s="161"/>
      <c r="CE118" s="161"/>
      <c r="CF118" s="158" t="s">
        <v>3592</v>
      </c>
      <c r="CG118" s="161"/>
      <c r="CH118" s="161"/>
      <c r="CI118" s="161"/>
      <c r="CJ118" s="161"/>
      <c r="CK118" s="161"/>
      <c r="CL118" s="161"/>
      <c r="CM118" s="158" t="s">
        <v>3569</v>
      </c>
      <c r="CN118" s="604" t="s">
        <v>3593</v>
      </c>
      <c r="CO118" s="161"/>
      <c r="CP118" s="161"/>
      <c r="CQ118" s="161"/>
      <c r="CR118" s="161"/>
      <c r="CS118" s="158" t="s">
        <v>3594</v>
      </c>
      <c r="CT118" s="158" t="s">
        <v>3595</v>
      </c>
      <c r="CU118" s="161"/>
      <c r="CV118" s="161"/>
      <c r="CW118" s="161"/>
      <c r="CX118" s="161"/>
      <c r="CY118" s="161"/>
      <c r="CZ118" s="161"/>
      <c r="DA118" s="161"/>
      <c r="DB118" s="161"/>
      <c r="DC118" s="158" t="s">
        <v>2101</v>
      </c>
      <c r="DD118" s="161"/>
      <c r="DE118" s="161"/>
    </row>
    <row r="119" spans="1:109" ht="15" customHeight="1" thickBot="1">
      <c r="A119" s="31"/>
      <c r="B119" s="28"/>
      <c r="C119" s="702"/>
      <c r="D119" s="703"/>
      <c r="E119" s="703"/>
      <c r="F119" s="703"/>
      <c r="G119" s="704"/>
      <c r="H119" s="704"/>
      <c r="I119" s="704"/>
      <c r="J119" s="704"/>
      <c r="K119" s="704"/>
      <c r="L119" s="704"/>
      <c r="M119" s="704"/>
      <c r="N119" s="704"/>
      <c r="O119" s="704"/>
      <c r="P119" s="704"/>
      <c r="Q119" s="704"/>
      <c r="R119" s="704"/>
      <c r="S119" s="704"/>
      <c r="T119" s="704"/>
      <c r="U119" s="704"/>
      <c r="V119" s="704"/>
      <c r="W119" s="704"/>
      <c r="X119" s="704"/>
      <c r="Y119" s="704"/>
      <c r="Z119" s="704"/>
      <c r="AA119" s="704"/>
      <c r="AB119" s="704"/>
      <c r="AC119" s="704"/>
      <c r="AD119" s="29"/>
      <c r="AE119" s="32"/>
      <c r="AH119" s="103"/>
      <c r="AI119" s="103"/>
      <c r="AJ119" s="103"/>
      <c r="AK119" s="103"/>
      <c r="AL119" s="153" t="str">
        <f t="shared" si="2"/>
        <v>Oluta</v>
      </c>
      <c r="AM119" s="153" t="str">
        <f t="shared" si="3"/>
        <v>30116</v>
      </c>
      <c r="AO119" s="103"/>
      <c r="AP119" s="151">
        <v>117</v>
      </c>
      <c r="AQ119" s="160"/>
      <c r="AR119" s="160"/>
      <c r="AS119" s="160"/>
      <c r="AT119" s="160"/>
      <c r="AU119" s="160"/>
      <c r="AV119" s="160"/>
      <c r="AW119" s="157" t="s">
        <v>3596</v>
      </c>
      <c r="AX119" s="160"/>
      <c r="AY119" s="160"/>
      <c r="AZ119" s="160"/>
      <c r="BA119" s="160"/>
      <c r="BB119" s="160"/>
      <c r="BC119" s="160"/>
      <c r="BD119" s="157" t="s">
        <v>3597</v>
      </c>
      <c r="BE119" s="640" t="s">
        <v>3598</v>
      </c>
      <c r="BF119" s="160"/>
      <c r="BG119" s="160"/>
      <c r="BH119" s="160"/>
      <c r="BI119" s="160"/>
      <c r="BJ119" s="157" t="s">
        <v>3599</v>
      </c>
      <c r="BK119" s="157" t="s">
        <v>3600</v>
      </c>
      <c r="BL119" s="160"/>
      <c r="BM119" s="160"/>
      <c r="BN119" s="160"/>
      <c r="BO119" s="160"/>
      <c r="BP119" s="160"/>
      <c r="BQ119" s="160"/>
      <c r="BR119" s="160"/>
      <c r="BS119" s="160"/>
      <c r="BT119" s="157" t="s">
        <v>3601</v>
      </c>
      <c r="BU119" s="160"/>
      <c r="BV119" s="160"/>
      <c r="BW119" s="103"/>
      <c r="BX119" s="103"/>
      <c r="BY119" s="103"/>
      <c r="BZ119" s="161"/>
      <c r="CA119" s="161"/>
      <c r="CB119" s="161"/>
      <c r="CC119" s="161"/>
      <c r="CD119" s="161"/>
      <c r="CE119" s="161"/>
      <c r="CF119" s="158" t="s">
        <v>3602</v>
      </c>
      <c r="CG119" s="161"/>
      <c r="CH119" s="161"/>
      <c r="CI119" s="161"/>
      <c r="CJ119" s="161"/>
      <c r="CK119" s="161"/>
      <c r="CL119" s="161"/>
      <c r="CM119" s="158" t="s">
        <v>2350</v>
      </c>
      <c r="CN119" s="604" t="s">
        <v>3603</v>
      </c>
      <c r="CO119" s="161"/>
      <c r="CP119" s="161"/>
      <c r="CQ119" s="161"/>
      <c r="CR119" s="161"/>
      <c r="CS119" s="158" t="s">
        <v>3604</v>
      </c>
      <c r="CT119" s="158" t="s">
        <v>3605</v>
      </c>
      <c r="CU119" s="161"/>
      <c r="CV119" s="161"/>
      <c r="CW119" s="161"/>
      <c r="CX119" s="161"/>
      <c r="CY119" s="161"/>
      <c r="CZ119" s="161"/>
      <c r="DA119" s="161"/>
      <c r="DB119" s="161"/>
      <c r="DC119" s="158" t="s">
        <v>3606</v>
      </c>
      <c r="DD119" s="161"/>
      <c r="DE119" s="161"/>
    </row>
    <row r="120" spans="1:109" ht="15" customHeight="1" thickBot="1">
      <c r="C120" s="705"/>
      <c r="D120" s="705"/>
      <c r="E120" s="705"/>
      <c r="F120" s="705"/>
      <c r="G120" s="705"/>
      <c r="H120" s="705"/>
      <c r="I120" s="705"/>
      <c r="J120" s="705"/>
      <c r="K120" s="705"/>
      <c r="L120" s="705"/>
      <c r="M120" s="705"/>
      <c r="N120" s="705"/>
      <c r="O120" s="705"/>
      <c r="P120" s="705"/>
      <c r="Q120" s="705"/>
      <c r="R120" s="705"/>
      <c r="S120" s="705"/>
      <c r="T120" s="705"/>
      <c r="U120" s="705"/>
      <c r="V120" s="705"/>
      <c r="W120" s="705"/>
      <c r="X120" s="705"/>
      <c r="Y120" s="705"/>
      <c r="Z120" s="705"/>
      <c r="AA120" s="705"/>
      <c r="AB120" s="705"/>
      <c r="AC120" s="705"/>
      <c r="AH120" s="103"/>
      <c r="AI120" s="103"/>
      <c r="AJ120" s="103"/>
      <c r="AK120" s="103"/>
      <c r="AL120" s="153" t="str">
        <f t="shared" si="2"/>
        <v>Omealca</v>
      </c>
      <c r="AM120" s="153" t="str">
        <f t="shared" si="3"/>
        <v>30117</v>
      </c>
      <c r="AO120" s="103"/>
      <c r="AP120" s="151">
        <v>118</v>
      </c>
      <c r="AQ120" s="160"/>
      <c r="AR120" s="160"/>
      <c r="AS120" s="160"/>
      <c r="AT120" s="160"/>
      <c r="AU120" s="160"/>
      <c r="AV120" s="160"/>
      <c r="AW120" s="157" t="s">
        <v>3607</v>
      </c>
      <c r="AX120" s="160"/>
      <c r="AY120" s="160"/>
      <c r="AZ120" s="160"/>
      <c r="BA120" s="160"/>
      <c r="BB120" s="160"/>
      <c r="BC120" s="160"/>
      <c r="BD120" s="157" t="s">
        <v>3608</v>
      </c>
      <c r="BE120" s="640" t="s">
        <v>3609</v>
      </c>
      <c r="BF120" s="160"/>
      <c r="BG120" s="160"/>
      <c r="BH120" s="160"/>
      <c r="BI120" s="160"/>
      <c r="BJ120" s="157" t="s">
        <v>3610</v>
      </c>
      <c r="BK120" s="157" t="s">
        <v>3611</v>
      </c>
      <c r="BL120" s="160"/>
      <c r="BM120" s="160"/>
      <c r="BN120" s="160"/>
      <c r="BO120" s="160"/>
      <c r="BP120" s="160"/>
      <c r="BQ120" s="160"/>
      <c r="BR120" s="160"/>
      <c r="BS120" s="160"/>
      <c r="BT120" s="157" t="s">
        <v>3612</v>
      </c>
      <c r="BU120" s="160"/>
      <c r="BV120" s="160"/>
      <c r="BW120" s="103"/>
      <c r="BX120" s="103"/>
      <c r="BY120" s="103"/>
      <c r="BZ120" s="161"/>
      <c r="CA120" s="161"/>
      <c r="CB120" s="161"/>
      <c r="CC120" s="161"/>
      <c r="CD120" s="161"/>
      <c r="CE120" s="161"/>
      <c r="CF120" s="158" t="s">
        <v>3613</v>
      </c>
      <c r="CG120" s="161"/>
      <c r="CH120" s="161"/>
      <c r="CI120" s="161"/>
      <c r="CJ120" s="161"/>
      <c r="CK120" s="161"/>
      <c r="CL120" s="161"/>
      <c r="CM120" s="158" t="s">
        <v>3614</v>
      </c>
      <c r="CN120" s="604" t="s">
        <v>3615</v>
      </c>
      <c r="CO120" s="161"/>
      <c r="CP120" s="161"/>
      <c r="CQ120" s="161"/>
      <c r="CR120" s="161"/>
      <c r="CS120" s="158" t="s">
        <v>3616</v>
      </c>
      <c r="CT120" s="158" t="s">
        <v>3617</v>
      </c>
      <c r="CU120" s="161"/>
      <c r="CV120" s="161"/>
      <c r="CW120" s="161"/>
      <c r="CX120" s="161"/>
      <c r="CY120" s="161"/>
      <c r="CZ120" s="161"/>
      <c r="DA120" s="161"/>
      <c r="DB120" s="161"/>
      <c r="DC120" s="158" t="s">
        <v>3618</v>
      </c>
      <c r="DD120" s="161"/>
      <c r="DE120" s="161"/>
    </row>
    <row r="121" spans="1:109" ht="15" customHeight="1">
      <c r="A121" s="9"/>
      <c r="B121" s="4"/>
      <c r="C121" s="706"/>
      <c r="D121" s="706"/>
      <c r="E121" s="706"/>
      <c r="F121" s="706"/>
      <c r="G121" s="706"/>
      <c r="H121" s="706"/>
      <c r="I121" s="706"/>
      <c r="J121" s="706"/>
      <c r="K121" s="706"/>
      <c r="L121" s="706"/>
      <c r="M121" s="706"/>
      <c r="N121" s="706"/>
      <c r="O121" s="706"/>
      <c r="P121" s="706"/>
      <c r="Q121" s="706"/>
      <c r="R121" s="706"/>
      <c r="S121" s="706"/>
      <c r="T121" s="706"/>
      <c r="U121" s="706"/>
      <c r="V121" s="706"/>
      <c r="W121" s="706"/>
      <c r="X121" s="706"/>
      <c r="Y121" s="706"/>
      <c r="Z121" s="706"/>
      <c r="AA121" s="706"/>
      <c r="AB121" s="706"/>
      <c r="AC121" s="706"/>
      <c r="AD121" s="5"/>
      <c r="AE121" s="32"/>
      <c r="AH121" s="103"/>
      <c r="AI121" s="103"/>
      <c r="AJ121" s="103"/>
      <c r="AK121" s="103"/>
      <c r="AL121" s="153" t="str">
        <f t="shared" si="2"/>
        <v>Orizaba</v>
      </c>
      <c r="AM121" s="153" t="str">
        <f t="shared" si="3"/>
        <v>30118</v>
      </c>
      <c r="AO121" s="103"/>
      <c r="AP121" s="151">
        <v>119</v>
      </c>
      <c r="AQ121" s="160"/>
      <c r="AR121" s="160"/>
      <c r="AS121" s="160"/>
      <c r="AT121" s="160"/>
      <c r="AU121" s="160"/>
      <c r="AV121" s="160"/>
      <c r="AW121" s="157" t="s">
        <v>3619</v>
      </c>
      <c r="AX121" s="160"/>
      <c r="AY121" s="160"/>
      <c r="AZ121" s="160"/>
      <c r="BA121" s="160"/>
      <c r="BB121" s="160"/>
      <c r="BC121" s="160"/>
      <c r="BD121" s="157" t="s">
        <v>3620</v>
      </c>
      <c r="BE121" s="640" t="s">
        <v>3621</v>
      </c>
      <c r="BF121" s="160"/>
      <c r="BG121" s="160"/>
      <c r="BH121" s="160"/>
      <c r="BI121" s="160"/>
      <c r="BJ121" s="157" t="s">
        <v>3622</v>
      </c>
      <c r="BK121" s="157" t="s">
        <v>3623</v>
      </c>
      <c r="BL121" s="160"/>
      <c r="BM121" s="160"/>
      <c r="BN121" s="160"/>
      <c r="BO121" s="160"/>
      <c r="BP121" s="160"/>
      <c r="BQ121" s="160"/>
      <c r="BR121" s="160"/>
      <c r="BS121" s="160"/>
      <c r="BT121" s="157" t="s">
        <v>3624</v>
      </c>
      <c r="BU121" s="160"/>
      <c r="BV121" s="160"/>
      <c r="BW121" s="103"/>
      <c r="BX121" s="103"/>
      <c r="BY121" s="103"/>
      <c r="BZ121" s="161"/>
      <c r="CA121" s="161"/>
      <c r="CB121" s="161"/>
      <c r="CC121" s="161"/>
      <c r="CD121" s="161"/>
      <c r="CE121" s="161"/>
      <c r="CF121" s="158" t="s">
        <v>3625</v>
      </c>
      <c r="CG121" s="161"/>
      <c r="CH121" s="161"/>
      <c r="CI121" s="161"/>
      <c r="CJ121" s="161"/>
      <c r="CK121" s="161"/>
      <c r="CL121" s="161"/>
      <c r="CM121" s="158" t="s">
        <v>3626</v>
      </c>
      <c r="CN121" s="604" t="s">
        <v>3627</v>
      </c>
      <c r="CO121" s="161"/>
      <c r="CP121" s="161"/>
      <c r="CQ121" s="161"/>
      <c r="CR121" s="161"/>
      <c r="CS121" s="158" t="s">
        <v>3628</v>
      </c>
      <c r="CT121" s="158" t="s">
        <v>3629</v>
      </c>
      <c r="CU121" s="161"/>
      <c r="CV121" s="161"/>
      <c r="CW121" s="161"/>
      <c r="CX121" s="161"/>
      <c r="CY121" s="161"/>
      <c r="CZ121" s="161"/>
      <c r="DA121" s="161"/>
      <c r="DB121" s="161"/>
      <c r="DC121" s="158" t="s">
        <v>3630</v>
      </c>
      <c r="DD121" s="161"/>
      <c r="DE121" s="161"/>
    </row>
    <row r="122" spans="1:109" ht="24" customHeight="1">
      <c r="A122" s="9"/>
      <c r="B122" s="6"/>
      <c r="C122" s="719" t="s">
        <v>3631</v>
      </c>
      <c r="D122" s="719"/>
      <c r="E122" s="719"/>
      <c r="F122" s="719"/>
      <c r="G122" s="719"/>
      <c r="H122" s="719"/>
      <c r="I122" s="719"/>
      <c r="J122" s="719"/>
      <c r="K122" s="719"/>
      <c r="L122" s="719"/>
      <c r="M122" s="719"/>
      <c r="N122" s="719"/>
      <c r="O122" s="719"/>
      <c r="P122" s="719"/>
      <c r="Q122" s="719"/>
      <c r="R122" s="719"/>
      <c r="S122" s="719"/>
      <c r="T122" s="719"/>
      <c r="U122" s="719"/>
      <c r="V122" s="719"/>
      <c r="W122" s="719"/>
      <c r="X122" s="719"/>
      <c r="Y122" s="719"/>
      <c r="Z122" s="719"/>
      <c r="AA122" s="719"/>
      <c r="AB122" s="719"/>
      <c r="AC122" s="719"/>
      <c r="AD122" s="8"/>
      <c r="AE122" s="32"/>
      <c r="AH122" s="103"/>
      <c r="AI122" s="103"/>
      <c r="AJ122" s="103"/>
      <c r="AK122" s="103"/>
      <c r="AL122" s="153" t="str">
        <f t="shared" si="2"/>
        <v>Otatitlán</v>
      </c>
      <c r="AM122" s="153" t="str">
        <f t="shared" si="3"/>
        <v>30119</v>
      </c>
      <c r="AO122" s="103"/>
      <c r="AP122" s="151">
        <v>120</v>
      </c>
      <c r="AQ122" s="160"/>
      <c r="AR122" s="160"/>
      <c r="AS122" s="160"/>
      <c r="AT122" s="160"/>
      <c r="AU122" s="160"/>
      <c r="AV122" s="160"/>
      <c r="AW122" s="157" t="s">
        <v>3632</v>
      </c>
      <c r="AX122" s="160"/>
      <c r="AY122" s="160"/>
      <c r="AZ122" s="160"/>
      <c r="BA122" s="160"/>
      <c r="BB122" s="160"/>
      <c r="BC122" s="160"/>
      <c r="BD122" s="157" t="s">
        <v>3633</v>
      </c>
      <c r="BE122" s="640" t="s">
        <v>3634</v>
      </c>
      <c r="BF122" s="160"/>
      <c r="BG122" s="160"/>
      <c r="BH122" s="160"/>
      <c r="BI122" s="160"/>
      <c r="BJ122" s="157" t="s">
        <v>3635</v>
      </c>
      <c r="BK122" s="157" t="s">
        <v>3636</v>
      </c>
      <c r="BL122" s="160"/>
      <c r="BM122" s="160"/>
      <c r="BN122" s="160"/>
      <c r="BO122" s="160"/>
      <c r="BP122" s="160"/>
      <c r="BQ122" s="160"/>
      <c r="BR122" s="160"/>
      <c r="BS122" s="160"/>
      <c r="BT122" s="157" t="s">
        <v>3637</v>
      </c>
      <c r="BU122" s="160"/>
      <c r="BV122" s="160"/>
      <c r="BW122" s="103"/>
      <c r="BX122" s="103"/>
      <c r="BY122" s="103"/>
      <c r="BZ122" s="161"/>
      <c r="CA122" s="161"/>
      <c r="CB122" s="161"/>
      <c r="CC122" s="161"/>
      <c r="CD122" s="161"/>
      <c r="CE122" s="161"/>
      <c r="CF122" s="642" t="s">
        <v>3638</v>
      </c>
      <c r="CG122" s="161"/>
      <c r="CH122" s="161"/>
      <c r="CI122" s="161"/>
      <c r="CJ122" s="161"/>
      <c r="CK122" s="161"/>
      <c r="CL122" s="161"/>
      <c r="CM122" s="158" t="s">
        <v>3639</v>
      </c>
      <c r="CN122" s="604" t="s">
        <v>3640</v>
      </c>
      <c r="CO122" s="161"/>
      <c r="CP122" s="161"/>
      <c r="CQ122" s="161"/>
      <c r="CR122" s="161"/>
      <c r="CS122" s="158" t="s">
        <v>3641</v>
      </c>
      <c r="CT122" s="158" t="s">
        <v>3642</v>
      </c>
      <c r="CU122" s="161"/>
      <c r="CV122" s="161"/>
      <c r="CW122" s="161"/>
      <c r="CX122" s="161"/>
      <c r="CY122" s="161"/>
      <c r="CZ122" s="161"/>
      <c r="DA122" s="161"/>
      <c r="DB122" s="161"/>
      <c r="DC122" s="158" t="s">
        <v>3643</v>
      </c>
      <c r="DD122" s="161"/>
      <c r="DE122" s="161"/>
    </row>
    <row r="123" spans="1:109" ht="6.75" customHeight="1">
      <c r="A123" s="9"/>
      <c r="B123" s="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8"/>
      <c r="AE123" s="32"/>
      <c r="AH123" s="103"/>
      <c r="AI123" s="103"/>
      <c r="AJ123" s="103"/>
      <c r="AK123" s="103"/>
      <c r="AL123" s="153" t="str">
        <f t="shared" si="2"/>
        <v>Oteapan</v>
      </c>
      <c r="AM123" s="153" t="str">
        <f t="shared" si="3"/>
        <v>30120</v>
      </c>
      <c r="AO123" s="103"/>
      <c r="AP123" s="151">
        <v>121</v>
      </c>
      <c r="AQ123" s="160"/>
      <c r="AR123" s="160"/>
      <c r="AS123" s="160"/>
      <c r="AT123" s="160"/>
      <c r="AU123" s="160"/>
      <c r="AV123" s="160"/>
      <c r="AW123" s="157" t="s">
        <v>3644</v>
      </c>
      <c r="AX123" s="160"/>
      <c r="AY123" s="160"/>
      <c r="AZ123" s="160"/>
      <c r="BA123" s="160"/>
      <c r="BB123" s="160"/>
      <c r="BC123" s="160"/>
      <c r="BD123" s="157" t="s">
        <v>3645</v>
      </c>
      <c r="BE123" s="640" t="s">
        <v>3646</v>
      </c>
      <c r="BF123" s="160"/>
      <c r="BG123" s="160"/>
      <c r="BH123" s="160"/>
      <c r="BI123" s="160"/>
      <c r="BJ123" s="157" t="s">
        <v>3647</v>
      </c>
      <c r="BK123" s="157" t="s">
        <v>3648</v>
      </c>
      <c r="BL123" s="160"/>
      <c r="BM123" s="160"/>
      <c r="BN123" s="160"/>
      <c r="BO123" s="160"/>
      <c r="BP123" s="160"/>
      <c r="BQ123" s="160"/>
      <c r="BR123" s="160"/>
      <c r="BS123" s="160"/>
      <c r="BT123" s="157" t="s">
        <v>3649</v>
      </c>
      <c r="BU123" s="160"/>
      <c r="BV123" s="160"/>
      <c r="BW123" s="103"/>
      <c r="BX123" s="103"/>
      <c r="BY123" s="103"/>
      <c r="BZ123" s="161"/>
      <c r="CA123" s="161"/>
      <c r="CB123" s="161"/>
      <c r="CC123" s="161"/>
      <c r="CD123" s="161"/>
      <c r="CE123" s="161"/>
      <c r="CF123" s="642" t="s">
        <v>3650</v>
      </c>
      <c r="CG123" s="161"/>
      <c r="CH123" s="161"/>
      <c r="CI123" s="161"/>
      <c r="CJ123" s="161"/>
      <c r="CK123" s="161"/>
      <c r="CL123" s="161"/>
      <c r="CM123" s="158" t="s">
        <v>3651</v>
      </c>
      <c r="CN123" s="604" t="s">
        <v>3652</v>
      </c>
      <c r="CO123" s="161"/>
      <c r="CP123" s="161"/>
      <c r="CQ123" s="161"/>
      <c r="CR123" s="161"/>
      <c r="CS123" s="158" t="s">
        <v>3653</v>
      </c>
      <c r="CT123" s="158" t="s">
        <v>3654</v>
      </c>
      <c r="CU123" s="161"/>
      <c r="CV123" s="161"/>
      <c r="CW123" s="161"/>
      <c r="CX123" s="161"/>
      <c r="CY123" s="161"/>
      <c r="CZ123" s="161"/>
      <c r="DA123" s="161"/>
      <c r="DB123" s="161"/>
      <c r="DC123" s="158" t="s">
        <v>3655</v>
      </c>
      <c r="DD123" s="161"/>
      <c r="DE123" s="161"/>
    </row>
    <row r="124" spans="1:109" ht="15" customHeight="1">
      <c r="A124" s="33"/>
      <c r="B124" s="85"/>
      <c r="C124" s="13"/>
      <c r="D124" s="30" t="s">
        <v>3656</v>
      </c>
      <c r="E124" s="13"/>
      <c r="F124" s="13"/>
      <c r="G124" s="724" t="s">
        <v>6779</v>
      </c>
      <c r="H124" s="724"/>
      <c r="I124" s="724"/>
      <c r="J124" s="724"/>
      <c r="K124" s="724"/>
      <c r="L124" s="724"/>
      <c r="M124" s="724"/>
      <c r="N124" s="724"/>
      <c r="O124" s="724"/>
      <c r="P124" s="724"/>
      <c r="Q124" s="724"/>
      <c r="R124" s="724"/>
      <c r="S124" s="724"/>
      <c r="T124" s="724"/>
      <c r="U124" s="724"/>
      <c r="V124" s="724"/>
      <c r="W124" s="724"/>
      <c r="X124" s="724"/>
      <c r="Y124" s="724"/>
      <c r="Z124" s="724"/>
      <c r="AA124" s="724"/>
      <c r="AB124" s="724"/>
      <c r="AC124" s="724"/>
      <c r="AD124" s="92"/>
      <c r="AH124" s="103"/>
      <c r="AI124" s="103"/>
      <c r="AJ124" s="103"/>
      <c r="AK124" s="103"/>
      <c r="AL124" s="153" t="str">
        <f t="shared" si="2"/>
        <v>Ozuluama de Mascareñas</v>
      </c>
      <c r="AM124" s="153" t="str">
        <f t="shared" si="3"/>
        <v>30121</v>
      </c>
      <c r="AO124" s="103"/>
      <c r="AP124" s="151">
        <v>122</v>
      </c>
      <c r="AQ124" s="160"/>
      <c r="AR124" s="160"/>
      <c r="AS124" s="160"/>
      <c r="AT124" s="160"/>
      <c r="AU124" s="160"/>
      <c r="AV124" s="160"/>
      <c r="AW124" s="157" t="s">
        <v>3657</v>
      </c>
      <c r="AX124" s="160"/>
      <c r="AY124" s="160"/>
      <c r="AZ124" s="160"/>
      <c r="BA124" s="160"/>
      <c r="BB124" s="160"/>
      <c r="BC124" s="160"/>
      <c r="BD124" s="157" t="s">
        <v>3658</v>
      </c>
      <c r="BE124" s="640" t="s">
        <v>3659</v>
      </c>
      <c r="BF124" s="160"/>
      <c r="BG124" s="160"/>
      <c r="BH124" s="160"/>
      <c r="BI124" s="160"/>
      <c r="BJ124" s="157" t="s">
        <v>3660</v>
      </c>
      <c r="BK124" s="157" t="s">
        <v>3661</v>
      </c>
      <c r="BL124" s="160"/>
      <c r="BM124" s="160"/>
      <c r="BN124" s="160"/>
      <c r="BO124" s="160"/>
      <c r="BP124" s="160"/>
      <c r="BQ124" s="160"/>
      <c r="BR124" s="160"/>
      <c r="BS124" s="160"/>
      <c r="BT124" s="157" t="s">
        <v>3662</v>
      </c>
      <c r="BU124" s="160"/>
      <c r="BV124" s="160"/>
      <c r="BW124" s="103"/>
      <c r="BX124" s="103"/>
      <c r="BY124" s="103"/>
      <c r="BZ124" s="161"/>
      <c r="CA124" s="161"/>
      <c r="CB124" s="161"/>
      <c r="CC124" s="161"/>
      <c r="CD124" s="161"/>
      <c r="CE124" s="161"/>
      <c r="CF124" s="642" t="s">
        <v>3663</v>
      </c>
      <c r="CG124" s="161"/>
      <c r="CH124" s="161"/>
      <c r="CI124" s="161"/>
      <c r="CJ124" s="161"/>
      <c r="CK124" s="161"/>
      <c r="CL124" s="161"/>
      <c r="CM124" s="158" t="s">
        <v>3664</v>
      </c>
      <c r="CN124" s="604" t="s">
        <v>3665</v>
      </c>
      <c r="CO124" s="161"/>
      <c r="CP124" s="161"/>
      <c r="CQ124" s="161"/>
      <c r="CR124" s="161"/>
      <c r="CS124" s="158" t="s">
        <v>3666</v>
      </c>
      <c r="CT124" s="158" t="s">
        <v>3667</v>
      </c>
      <c r="CU124" s="161"/>
      <c r="CV124" s="161"/>
      <c r="CW124" s="161"/>
      <c r="CX124" s="161"/>
      <c r="CY124" s="161"/>
      <c r="CZ124" s="161"/>
      <c r="DA124" s="161"/>
      <c r="DB124" s="161"/>
      <c r="DC124" s="158" t="s">
        <v>3668</v>
      </c>
      <c r="DD124" s="161"/>
      <c r="DE124" s="161"/>
    </row>
    <row r="125" spans="1:109" ht="15" customHeight="1">
      <c r="A125" s="33"/>
      <c r="B125" s="85"/>
      <c r="C125" s="13"/>
      <c r="D125" s="30" t="s">
        <v>3669</v>
      </c>
      <c r="E125" s="13"/>
      <c r="F125" s="13"/>
      <c r="G125" s="13"/>
      <c r="H125" s="13"/>
      <c r="I125" s="13"/>
      <c r="J125" s="13"/>
      <c r="K125" s="715" t="s">
        <v>6780</v>
      </c>
      <c r="L125" s="715"/>
      <c r="M125" s="715"/>
      <c r="N125" s="715"/>
      <c r="O125" s="715"/>
      <c r="P125" s="715"/>
      <c r="Q125" s="715"/>
      <c r="R125" s="715"/>
      <c r="S125" s="715"/>
      <c r="T125" s="715"/>
      <c r="U125" s="715"/>
      <c r="V125" s="715"/>
      <c r="W125" s="715"/>
      <c r="X125" s="715"/>
      <c r="Y125" s="715"/>
      <c r="Z125" s="715"/>
      <c r="AA125" s="715"/>
      <c r="AB125" s="715"/>
      <c r="AC125" s="715"/>
      <c r="AD125" s="92"/>
      <c r="AH125" s="103"/>
      <c r="AI125" s="103"/>
      <c r="AJ125" s="103"/>
      <c r="AK125" s="103"/>
      <c r="AL125" s="153" t="str">
        <f t="shared" si="2"/>
        <v>Pajapan</v>
      </c>
      <c r="AM125" s="153" t="str">
        <f t="shared" si="3"/>
        <v>30122</v>
      </c>
      <c r="AO125" s="103"/>
      <c r="AP125" s="151">
        <v>123</v>
      </c>
      <c r="AQ125" s="160"/>
      <c r="AR125" s="160"/>
      <c r="AS125" s="160"/>
      <c r="AT125" s="160"/>
      <c r="AU125" s="160"/>
      <c r="AV125" s="160"/>
      <c r="AW125" s="157" t="s">
        <v>3670</v>
      </c>
      <c r="AX125" s="160"/>
      <c r="AY125" s="160"/>
      <c r="AZ125" s="160"/>
      <c r="BA125" s="160"/>
      <c r="BB125" s="160"/>
      <c r="BC125" s="160"/>
      <c r="BD125" s="157" t="s">
        <v>3671</v>
      </c>
      <c r="BE125" s="640" t="s">
        <v>3672</v>
      </c>
      <c r="BF125" s="160"/>
      <c r="BG125" s="160"/>
      <c r="BH125" s="160"/>
      <c r="BI125" s="160"/>
      <c r="BJ125" s="157" t="s">
        <v>3673</v>
      </c>
      <c r="BK125" s="157" t="s">
        <v>3674</v>
      </c>
      <c r="BL125" s="160"/>
      <c r="BM125" s="160"/>
      <c r="BN125" s="160"/>
      <c r="BO125" s="160"/>
      <c r="BP125" s="160"/>
      <c r="BQ125" s="160"/>
      <c r="BR125" s="160"/>
      <c r="BS125" s="160"/>
      <c r="BT125" s="157" t="s">
        <v>3675</v>
      </c>
      <c r="BU125" s="160"/>
      <c r="BV125" s="160"/>
      <c r="BW125" s="103"/>
      <c r="BX125" s="103"/>
      <c r="BY125" s="103"/>
      <c r="BZ125" s="161"/>
      <c r="CA125" s="161"/>
      <c r="CB125" s="161"/>
      <c r="CC125" s="161"/>
      <c r="CD125" s="161"/>
      <c r="CE125" s="161"/>
      <c r="CF125" s="642" t="s">
        <v>488</v>
      </c>
      <c r="CG125" s="161"/>
      <c r="CH125" s="161"/>
      <c r="CI125" s="161"/>
      <c r="CJ125" s="161"/>
      <c r="CK125" s="161"/>
      <c r="CL125" s="161"/>
      <c r="CM125" s="158" t="s">
        <v>3676</v>
      </c>
      <c r="CN125" s="604" t="s">
        <v>3677</v>
      </c>
      <c r="CO125" s="161"/>
      <c r="CP125" s="161"/>
      <c r="CQ125" s="161"/>
      <c r="CR125" s="161"/>
      <c r="CS125" s="158" t="s">
        <v>3678</v>
      </c>
      <c r="CT125" s="158" t="s">
        <v>3679</v>
      </c>
      <c r="CU125" s="161"/>
      <c r="CV125" s="161"/>
      <c r="CW125" s="161"/>
      <c r="CX125" s="161"/>
      <c r="CY125" s="161"/>
      <c r="CZ125" s="161"/>
      <c r="DA125" s="161"/>
      <c r="DB125" s="161"/>
      <c r="DC125" s="158" t="s">
        <v>3680</v>
      </c>
      <c r="DD125" s="161"/>
      <c r="DE125" s="161"/>
    </row>
    <row r="126" spans="1:109" ht="15" customHeight="1">
      <c r="A126" s="33"/>
      <c r="B126" s="85"/>
      <c r="C126" s="13"/>
      <c r="D126" s="30" t="s">
        <v>3681</v>
      </c>
      <c r="E126" s="13"/>
      <c r="F126" s="13"/>
      <c r="G126" s="724" t="s">
        <v>6781</v>
      </c>
      <c r="H126" s="724"/>
      <c r="I126" s="724"/>
      <c r="J126" s="724"/>
      <c r="K126" s="724"/>
      <c r="L126" s="724"/>
      <c r="M126" s="724"/>
      <c r="N126" s="724"/>
      <c r="O126" s="724"/>
      <c r="P126" s="724"/>
      <c r="Q126" s="724"/>
      <c r="R126" s="724"/>
      <c r="S126" s="724"/>
      <c r="T126" s="724"/>
      <c r="U126" s="724"/>
      <c r="V126" s="724"/>
      <c r="W126" s="724"/>
      <c r="X126" s="724"/>
      <c r="Y126" s="724"/>
      <c r="Z126" s="724"/>
      <c r="AA126" s="724"/>
      <c r="AB126" s="724"/>
      <c r="AC126" s="724"/>
      <c r="AD126" s="92"/>
      <c r="AH126" s="103"/>
      <c r="AI126" s="103"/>
      <c r="AJ126" s="103"/>
      <c r="AK126" s="103"/>
      <c r="AL126" s="153" t="str">
        <f t="shared" si="2"/>
        <v>Pánuco</v>
      </c>
      <c r="AM126" s="153" t="str">
        <f t="shared" si="3"/>
        <v>30123</v>
      </c>
      <c r="AO126" s="103"/>
      <c r="AP126" s="151">
        <v>124</v>
      </c>
      <c r="AQ126" s="160"/>
      <c r="AR126" s="160"/>
      <c r="AS126" s="160"/>
      <c r="AT126" s="160"/>
      <c r="AU126" s="160"/>
      <c r="AV126" s="160"/>
      <c r="AW126" s="157" t="s">
        <v>3682</v>
      </c>
      <c r="AX126" s="160"/>
      <c r="AY126" s="160"/>
      <c r="AZ126" s="160"/>
      <c r="BA126" s="160"/>
      <c r="BB126" s="160"/>
      <c r="BC126" s="160"/>
      <c r="BD126" s="157" t="s">
        <v>3683</v>
      </c>
      <c r="BE126" s="640" t="s">
        <v>3684</v>
      </c>
      <c r="BF126" s="160"/>
      <c r="BG126" s="160"/>
      <c r="BH126" s="160"/>
      <c r="BI126" s="160"/>
      <c r="BJ126" s="157" t="s">
        <v>3685</v>
      </c>
      <c r="BK126" s="157" t="s">
        <v>3686</v>
      </c>
      <c r="BL126" s="160"/>
      <c r="BM126" s="160"/>
      <c r="BN126" s="160"/>
      <c r="BO126" s="160"/>
      <c r="BP126" s="160"/>
      <c r="BQ126" s="160"/>
      <c r="BR126" s="160"/>
      <c r="BS126" s="160"/>
      <c r="BT126" s="157" t="s">
        <v>3687</v>
      </c>
      <c r="BU126" s="160"/>
      <c r="BV126" s="160"/>
      <c r="BW126" s="103"/>
      <c r="BX126" s="103"/>
      <c r="BY126" s="103"/>
      <c r="BZ126" s="161"/>
      <c r="CA126" s="161"/>
      <c r="CB126" s="161"/>
      <c r="CC126" s="161"/>
      <c r="CD126" s="161"/>
      <c r="CE126" s="161"/>
      <c r="CF126" s="642" t="s">
        <v>3688</v>
      </c>
      <c r="CG126" s="161"/>
      <c r="CH126" s="161"/>
      <c r="CI126" s="161"/>
      <c r="CJ126" s="161"/>
      <c r="CK126" s="161"/>
      <c r="CL126" s="161"/>
      <c r="CM126" s="158" t="s">
        <v>3689</v>
      </c>
      <c r="CN126" s="604" t="s">
        <v>3690</v>
      </c>
      <c r="CO126" s="161"/>
      <c r="CP126" s="161"/>
      <c r="CQ126" s="161"/>
      <c r="CR126" s="161"/>
      <c r="CS126" s="158" t="s">
        <v>3691</v>
      </c>
      <c r="CT126" s="158" t="s">
        <v>3692</v>
      </c>
      <c r="CU126" s="161"/>
      <c r="CV126" s="161"/>
      <c r="CW126" s="161"/>
      <c r="CX126" s="161"/>
      <c r="CY126" s="161"/>
      <c r="CZ126" s="161"/>
      <c r="DA126" s="161"/>
      <c r="DB126" s="161"/>
      <c r="DC126" s="158" t="s">
        <v>1884</v>
      </c>
      <c r="DD126" s="161"/>
      <c r="DE126" s="161"/>
    </row>
    <row r="127" spans="1:109" ht="15" customHeight="1">
      <c r="A127" s="33"/>
      <c r="B127" s="85"/>
      <c r="C127" s="13"/>
      <c r="D127" s="30" t="s">
        <v>3693</v>
      </c>
      <c r="E127" s="13"/>
      <c r="F127" s="13"/>
      <c r="G127" s="13"/>
      <c r="H127" s="13"/>
      <c r="I127" s="715" t="s">
        <v>6782</v>
      </c>
      <c r="J127" s="715"/>
      <c r="K127" s="715"/>
      <c r="L127" s="715"/>
      <c r="M127" s="715"/>
      <c r="N127" s="715"/>
      <c r="O127" s="715"/>
      <c r="P127" s="715"/>
      <c r="Q127" s="715"/>
      <c r="R127" s="715"/>
      <c r="S127" s="715"/>
      <c r="T127" s="715"/>
      <c r="U127" s="715"/>
      <c r="V127" s="715"/>
      <c r="W127" s="715"/>
      <c r="X127" s="715"/>
      <c r="Y127" s="715"/>
      <c r="Z127" s="715"/>
      <c r="AA127" s="715"/>
      <c r="AB127" s="715"/>
      <c r="AC127" s="715"/>
      <c r="AD127" s="92"/>
      <c r="AH127" s="103"/>
      <c r="AI127" s="103"/>
      <c r="AJ127" s="103"/>
      <c r="AK127" s="103"/>
      <c r="AL127" s="153" t="str">
        <f t="shared" si="2"/>
        <v>Papantla</v>
      </c>
      <c r="AM127" s="153" t="str">
        <f t="shared" si="3"/>
        <v>30124</v>
      </c>
      <c r="AO127" s="103"/>
      <c r="AP127" s="151">
        <v>125</v>
      </c>
      <c r="AQ127" s="160"/>
      <c r="AR127" s="160"/>
      <c r="AS127" s="160"/>
      <c r="AT127" s="160"/>
      <c r="AU127" s="160"/>
      <c r="AV127" s="160"/>
      <c r="AW127" s="157" t="s">
        <v>3694</v>
      </c>
      <c r="AX127" s="160"/>
      <c r="AY127" s="160"/>
      <c r="AZ127" s="160"/>
      <c r="BA127" s="160"/>
      <c r="BB127" s="160"/>
      <c r="BC127" s="160"/>
      <c r="BD127" s="157" t="s">
        <v>3695</v>
      </c>
      <c r="BE127" s="640" t="s">
        <v>3696</v>
      </c>
      <c r="BF127" s="160"/>
      <c r="BG127" s="160"/>
      <c r="BH127" s="160"/>
      <c r="BI127" s="160"/>
      <c r="BJ127" s="157" t="s">
        <v>3697</v>
      </c>
      <c r="BK127" s="157" t="s">
        <v>3698</v>
      </c>
      <c r="BL127" s="160"/>
      <c r="BM127" s="160"/>
      <c r="BN127" s="160"/>
      <c r="BO127" s="160"/>
      <c r="BP127" s="160"/>
      <c r="BQ127" s="160"/>
      <c r="BR127" s="160"/>
      <c r="BS127" s="160"/>
      <c r="BT127" s="157" t="s">
        <v>3699</v>
      </c>
      <c r="BU127" s="160"/>
      <c r="BV127" s="160"/>
      <c r="BW127" s="103"/>
      <c r="BX127" s="103"/>
      <c r="BY127" s="103"/>
      <c r="BZ127" s="161"/>
      <c r="CA127" s="161"/>
      <c r="CB127" s="161"/>
      <c r="CC127" s="161"/>
      <c r="CD127" s="161"/>
      <c r="CE127" s="161"/>
      <c r="CF127" s="642" t="s">
        <v>3700</v>
      </c>
      <c r="CG127" s="161"/>
      <c r="CH127" s="161"/>
      <c r="CI127" s="161"/>
      <c r="CJ127" s="161"/>
      <c r="CK127" s="161"/>
      <c r="CL127" s="161"/>
      <c r="CM127" s="158" t="s">
        <v>3701</v>
      </c>
      <c r="CN127" s="604" t="s">
        <v>3702</v>
      </c>
      <c r="CO127" s="161"/>
      <c r="CP127" s="161"/>
      <c r="CQ127" s="161"/>
      <c r="CR127" s="161"/>
      <c r="CS127" s="158" t="s">
        <v>3703</v>
      </c>
      <c r="CT127" s="158" t="s">
        <v>3704</v>
      </c>
      <c r="CU127" s="161"/>
      <c r="CV127" s="161"/>
      <c r="CW127" s="161"/>
      <c r="CX127" s="161"/>
      <c r="CY127" s="161"/>
      <c r="CZ127" s="161"/>
      <c r="DA127" s="161"/>
      <c r="DB127" s="161"/>
      <c r="DC127" s="158" t="s">
        <v>3705</v>
      </c>
      <c r="DD127" s="161"/>
      <c r="DE127" s="161"/>
    </row>
    <row r="128" spans="1:109" ht="15" customHeight="1">
      <c r="A128" s="33"/>
      <c r="B128" s="85"/>
      <c r="C128" s="13"/>
      <c r="D128" s="30" t="s">
        <v>3706</v>
      </c>
      <c r="E128" s="13"/>
      <c r="F128" s="13"/>
      <c r="G128" s="724" t="s">
        <v>6783</v>
      </c>
      <c r="H128" s="724"/>
      <c r="I128" s="724"/>
      <c r="J128" s="724"/>
      <c r="K128" s="724"/>
      <c r="L128" s="724"/>
      <c r="M128" s="724"/>
      <c r="N128" s="724"/>
      <c r="O128" s="724"/>
      <c r="P128" s="724"/>
      <c r="Q128" s="724"/>
      <c r="R128" s="30" t="s">
        <v>3707</v>
      </c>
      <c r="S128" s="30"/>
      <c r="T128" s="30"/>
      <c r="U128" s="715">
        <v>8496</v>
      </c>
      <c r="V128" s="715"/>
      <c r="W128" s="715"/>
      <c r="X128" s="715"/>
      <c r="Y128" s="715"/>
      <c r="Z128" s="715"/>
      <c r="AA128" s="715"/>
      <c r="AB128" s="715"/>
      <c r="AC128" s="715"/>
      <c r="AD128" s="92"/>
      <c r="AH128" s="103"/>
      <c r="AI128" s="103"/>
      <c r="AJ128" s="103"/>
      <c r="AK128" s="103"/>
      <c r="AL128" s="153" t="str">
        <f t="shared" si="2"/>
        <v>Paso del Macho</v>
      </c>
      <c r="AM128" s="153" t="str">
        <f t="shared" si="3"/>
        <v>30125</v>
      </c>
      <c r="AO128" s="103"/>
      <c r="AP128" s="151">
        <v>126</v>
      </c>
      <c r="AQ128" s="160"/>
      <c r="AR128" s="160"/>
      <c r="AS128" s="160"/>
      <c r="AT128" s="160"/>
      <c r="AU128" s="160"/>
      <c r="AV128" s="160"/>
      <c r="AW128" s="164"/>
      <c r="AX128" s="160"/>
      <c r="AY128" s="160"/>
      <c r="AZ128" s="160"/>
      <c r="BA128" s="160"/>
      <c r="BB128" s="160"/>
      <c r="BC128" s="160"/>
      <c r="BD128" s="157" t="s">
        <v>3708</v>
      </c>
      <c r="BE128" s="640" t="s">
        <v>3709</v>
      </c>
      <c r="BF128" s="160"/>
      <c r="BG128" s="160"/>
      <c r="BH128" s="160"/>
      <c r="BI128" s="160"/>
      <c r="BJ128" s="157" t="s">
        <v>3710</v>
      </c>
      <c r="BK128" s="157" t="s">
        <v>3711</v>
      </c>
      <c r="BL128" s="160"/>
      <c r="BM128" s="160"/>
      <c r="BN128" s="160"/>
      <c r="BO128" s="160"/>
      <c r="BP128" s="160"/>
      <c r="BQ128" s="160"/>
      <c r="BR128" s="160"/>
      <c r="BS128" s="160"/>
      <c r="BT128" s="157" t="s">
        <v>3712</v>
      </c>
      <c r="BU128" s="160"/>
      <c r="BV128" s="160"/>
      <c r="BW128" s="103"/>
      <c r="BX128" s="103"/>
      <c r="BY128" s="103"/>
      <c r="BZ128" s="161"/>
      <c r="CA128" s="161"/>
      <c r="CB128" s="161"/>
      <c r="CC128" s="161"/>
      <c r="CD128" s="161"/>
      <c r="CE128" s="161"/>
      <c r="CF128" s="158"/>
      <c r="CG128" s="161"/>
      <c r="CH128" s="161"/>
      <c r="CI128" s="161"/>
      <c r="CJ128" s="161"/>
      <c r="CK128" s="161"/>
      <c r="CL128" s="161"/>
      <c r="CM128" s="158" t="s">
        <v>3713</v>
      </c>
      <c r="CN128" s="604" t="s">
        <v>3714</v>
      </c>
      <c r="CO128" s="161"/>
      <c r="CP128" s="161"/>
      <c r="CQ128" s="161"/>
      <c r="CR128" s="161"/>
      <c r="CS128" s="158" t="s">
        <v>3715</v>
      </c>
      <c r="CT128" s="158" t="s">
        <v>3716</v>
      </c>
      <c r="CU128" s="161"/>
      <c r="CV128" s="161"/>
      <c r="CW128" s="161"/>
      <c r="CX128" s="161"/>
      <c r="CY128" s="161"/>
      <c r="CZ128" s="161"/>
      <c r="DA128" s="161"/>
      <c r="DB128" s="161"/>
      <c r="DC128" s="158" t="s">
        <v>3717</v>
      </c>
      <c r="DD128" s="161"/>
      <c r="DE128" s="161"/>
    </row>
    <row r="129" spans="1:109" ht="15" customHeight="1" thickBot="1">
      <c r="A129" s="33"/>
      <c r="B129" s="114"/>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6"/>
      <c r="AH129" s="103"/>
      <c r="AI129" s="103"/>
      <c r="AJ129" s="103"/>
      <c r="AK129" s="103"/>
      <c r="AL129" s="153" t="str">
        <f t="shared" si="2"/>
        <v>Paso de Ovejas</v>
      </c>
      <c r="AM129" s="153" t="str">
        <f t="shared" si="3"/>
        <v>30126</v>
      </c>
      <c r="AO129" s="103"/>
      <c r="AP129" s="151">
        <v>127</v>
      </c>
      <c r="AQ129" s="160"/>
      <c r="AR129" s="160"/>
      <c r="AS129" s="160"/>
      <c r="AT129" s="160"/>
      <c r="AU129" s="160"/>
      <c r="AV129" s="160"/>
      <c r="AW129" s="160"/>
      <c r="AX129" s="160"/>
      <c r="AY129" s="160"/>
      <c r="AZ129" s="160"/>
      <c r="BA129" s="160"/>
      <c r="BB129" s="160"/>
      <c r="BC129" s="160"/>
      <c r="BD129" s="160"/>
      <c r="BE129" s="160"/>
      <c r="BF129" s="160"/>
      <c r="BG129" s="160"/>
      <c r="BH129" s="160"/>
      <c r="BI129" s="160"/>
      <c r="BJ129" s="157" t="s">
        <v>3718</v>
      </c>
      <c r="BK129" s="157" t="s">
        <v>3719</v>
      </c>
      <c r="BL129" s="160"/>
      <c r="BM129" s="160"/>
      <c r="BN129" s="160"/>
      <c r="BO129" s="160"/>
      <c r="BP129" s="160"/>
      <c r="BQ129" s="160"/>
      <c r="BR129" s="160"/>
      <c r="BS129" s="160"/>
      <c r="BT129" s="157" t="s">
        <v>3720</v>
      </c>
      <c r="BU129" s="160"/>
      <c r="BV129" s="160"/>
      <c r="BW129" s="103"/>
      <c r="BX129" s="103"/>
      <c r="BY129" s="103"/>
      <c r="BZ129" s="161"/>
      <c r="CA129" s="161"/>
      <c r="CB129" s="161"/>
      <c r="CC129" s="161"/>
      <c r="CD129" s="161"/>
      <c r="CE129" s="161"/>
      <c r="CF129" s="161"/>
      <c r="CG129" s="161"/>
      <c r="CH129" s="161"/>
      <c r="CI129" s="161"/>
      <c r="CJ129" s="161"/>
      <c r="CK129" s="161"/>
      <c r="CL129" s="161"/>
      <c r="CM129" s="158"/>
      <c r="CN129" s="158"/>
      <c r="CO129" s="161"/>
      <c r="CP129" s="161"/>
      <c r="CQ129" s="161"/>
      <c r="CR129" s="161"/>
      <c r="CS129" s="158" t="s">
        <v>3721</v>
      </c>
      <c r="CT129" s="158" t="s">
        <v>3722</v>
      </c>
      <c r="CU129" s="161"/>
      <c r="CV129" s="161"/>
      <c r="CW129" s="161"/>
      <c r="CX129" s="161"/>
      <c r="CY129" s="161"/>
      <c r="CZ129" s="161"/>
      <c r="DA129" s="161"/>
      <c r="DB129" s="161"/>
      <c r="DC129" s="158" t="s">
        <v>3723</v>
      </c>
      <c r="DD129" s="161"/>
      <c r="DE129" s="161"/>
    </row>
    <row r="130" spans="1:109" ht="15" customHeight="1">
      <c r="AH130" s="103"/>
      <c r="AI130" s="103"/>
      <c r="AJ130" s="103"/>
      <c r="AK130" s="103"/>
      <c r="AL130" s="153" t="str">
        <f t="shared" si="2"/>
        <v>La Perla</v>
      </c>
      <c r="AM130" s="153" t="str">
        <f t="shared" si="3"/>
        <v>30127</v>
      </c>
      <c r="AO130" s="103"/>
      <c r="AP130" s="151">
        <v>128</v>
      </c>
      <c r="AQ130" s="160"/>
      <c r="AR130" s="160"/>
      <c r="AS130" s="160"/>
      <c r="AT130" s="160"/>
      <c r="AU130" s="160"/>
      <c r="AV130" s="160"/>
      <c r="AW130" s="160"/>
      <c r="AX130" s="160"/>
      <c r="AY130" s="160"/>
      <c r="AZ130" s="160"/>
      <c r="BA130" s="160"/>
      <c r="BB130" s="160"/>
      <c r="BC130" s="160"/>
      <c r="BD130" s="160"/>
      <c r="BE130" s="160"/>
      <c r="BF130" s="160"/>
      <c r="BG130" s="160"/>
      <c r="BH130" s="160"/>
      <c r="BI130" s="160"/>
      <c r="BJ130" s="157" t="s">
        <v>3724</v>
      </c>
      <c r="BK130" s="157" t="s">
        <v>3725</v>
      </c>
      <c r="BL130" s="160"/>
      <c r="BM130" s="160"/>
      <c r="BN130" s="160"/>
      <c r="BO130" s="160"/>
      <c r="BP130" s="160"/>
      <c r="BQ130" s="160"/>
      <c r="BR130" s="160"/>
      <c r="BS130" s="160"/>
      <c r="BT130" s="157" t="s">
        <v>3726</v>
      </c>
      <c r="BU130" s="160"/>
      <c r="BV130" s="160"/>
      <c r="BW130" s="103"/>
      <c r="BX130" s="103"/>
      <c r="BY130" s="103"/>
      <c r="BZ130" s="161"/>
      <c r="CA130" s="161"/>
      <c r="CB130" s="161"/>
      <c r="CC130" s="161"/>
      <c r="CD130" s="161"/>
      <c r="CE130" s="161"/>
      <c r="CF130" s="161"/>
      <c r="CG130" s="161"/>
      <c r="CH130" s="161"/>
      <c r="CI130" s="161"/>
      <c r="CJ130" s="161"/>
      <c r="CK130" s="161"/>
      <c r="CL130" s="161"/>
      <c r="CM130" s="161"/>
      <c r="CN130" s="161"/>
      <c r="CO130" s="161"/>
      <c r="CP130" s="161"/>
      <c r="CQ130" s="161"/>
      <c r="CR130" s="161"/>
      <c r="CS130" s="158" t="s">
        <v>3727</v>
      </c>
      <c r="CT130" s="158" t="s">
        <v>3728</v>
      </c>
      <c r="CU130" s="161"/>
      <c r="CV130" s="161"/>
      <c r="CW130" s="161"/>
      <c r="CX130" s="161"/>
      <c r="CY130" s="161"/>
      <c r="CZ130" s="161"/>
      <c r="DA130" s="161"/>
      <c r="DB130" s="161"/>
      <c r="DC130" s="158" t="s">
        <v>3729</v>
      </c>
      <c r="DD130" s="161"/>
      <c r="DE130" s="161"/>
    </row>
    <row r="131" spans="1:109" ht="15" customHeight="1">
      <c r="AH131" s="103"/>
      <c r="AI131" s="103"/>
      <c r="AJ131" s="103"/>
      <c r="AK131" s="103"/>
      <c r="AL131" s="153" t="str">
        <f t="shared" si="2"/>
        <v>Perote</v>
      </c>
      <c r="AM131" s="153" t="str">
        <f t="shared" si="3"/>
        <v>30128</v>
      </c>
      <c r="AO131" s="103"/>
      <c r="AP131" s="151">
        <v>129</v>
      </c>
      <c r="AQ131" s="160"/>
      <c r="AR131" s="160"/>
      <c r="AS131" s="160"/>
      <c r="AT131" s="160"/>
      <c r="AU131" s="160"/>
      <c r="AV131" s="160"/>
      <c r="AW131" s="160"/>
      <c r="AX131" s="160"/>
      <c r="AY131" s="160"/>
      <c r="AZ131" s="160"/>
      <c r="BA131" s="160"/>
      <c r="BB131" s="160"/>
      <c r="BC131" s="160"/>
      <c r="BD131" s="160"/>
      <c r="BE131" s="160"/>
      <c r="BF131" s="160"/>
      <c r="BG131" s="160"/>
      <c r="BH131" s="160"/>
      <c r="BI131" s="160"/>
      <c r="BJ131" s="157" t="s">
        <v>3730</v>
      </c>
      <c r="BK131" s="157" t="s">
        <v>3731</v>
      </c>
      <c r="BL131" s="160"/>
      <c r="BM131" s="160"/>
      <c r="BN131" s="160"/>
      <c r="BO131" s="160"/>
      <c r="BP131" s="160"/>
      <c r="BQ131" s="160"/>
      <c r="BR131" s="160"/>
      <c r="BS131" s="160"/>
      <c r="BT131" s="157" t="s">
        <v>3732</v>
      </c>
      <c r="BU131" s="160"/>
      <c r="BV131" s="160"/>
      <c r="BW131" s="103"/>
      <c r="BX131" s="103"/>
      <c r="BY131" s="103"/>
      <c r="BZ131" s="161"/>
      <c r="CA131" s="161"/>
      <c r="CB131" s="161"/>
      <c r="CC131" s="161"/>
      <c r="CD131" s="161"/>
      <c r="CE131" s="161"/>
      <c r="CF131" s="161"/>
      <c r="CG131" s="161"/>
      <c r="CH131" s="161"/>
      <c r="CI131" s="161"/>
      <c r="CJ131" s="161"/>
      <c r="CK131" s="161"/>
      <c r="CL131" s="161"/>
      <c r="CM131" s="161"/>
      <c r="CN131" s="161"/>
      <c r="CO131" s="161"/>
      <c r="CP131" s="161"/>
      <c r="CQ131" s="161"/>
      <c r="CR131" s="161"/>
      <c r="CS131" s="158" t="s">
        <v>3733</v>
      </c>
      <c r="CT131" s="158" t="s">
        <v>3734</v>
      </c>
      <c r="CU131" s="161"/>
      <c r="CV131" s="161"/>
      <c r="CW131" s="161"/>
      <c r="CX131" s="161"/>
      <c r="CY131" s="161"/>
      <c r="CZ131" s="161"/>
      <c r="DA131" s="161"/>
      <c r="DB131" s="161"/>
      <c r="DC131" s="158" t="s">
        <v>3735</v>
      </c>
      <c r="DD131" s="161"/>
      <c r="DE131" s="161"/>
    </row>
    <row r="132" spans="1:109" ht="15" customHeight="1">
      <c r="AH132" s="103"/>
      <c r="AI132" s="103"/>
      <c r="AJ132" s="103"/>
      <c r="AK132" s="103"/>
      <c r="AL132" s="153" t="str">
        <f t="shared" ref="AL132:AL195" si="4">IFERROR(IF(HLOOKUP($N$8, $BZ$3:$DE$573, $AP132, FALSE )="", "", HLOOKUP($N$8, $BZ$3:$DE$573, $AP132, FALSE)), "")</f>
        <v>Platón Sánchez</v>
      </c>
      <c r="AM132" s="153" t="str">
        <f t="shared" ref="AM132:AM195" si="5">IFERROR(IF(AL132="", "", HLOOKUP($N$8, $AQ$3:$BV$573, AP132, FALSE)), "")</f>
        <v>30129</v>
      </c>
      <c r="AO132" s="103"/>
      <c r="AP132" s="151">
        <v>130</v>
      </c>
      <c r="AQ132" s="160"/>
      <c r="AR132" s="160"/>
      <c r="AS132" s="160"/>
      <c r="AT132" s="160"/>
      <c r="AU132" s="160"/>
      <c r="AV132" s="160"/>
      <c r="AW132" s="160"/>
      <c r="AX132" s="160"/>
      <c r="AY132" s="160"/>
      <c r="AZ132" s="160"/>
      <c r="BA132" s="160"/>
      <c r="BB132" s="160"/>
      <c r="BC132" s="160"/>
      <c r="BD132" s="160"/>
      <c r="BE132" s="160"/>
      <c r="BF132" s="160"/>
      <c r="BG132" s="160"/>
      <c r="BH132" s="160"/>
      <c r="BI132" s="160"/>
      <c r="BJ132" s="157" t="s">
        <v>3736</v>
      </c>
      <c r="BK132" s="157" t="s">
        <v>3737</v>
      </c>
      <c r="BL132" s="160"/>
      <c r="BM132" s="160"/>
      <c r="BN132" s="160"/>
      <c r="BO132" s="160"/>
      <c r="BP132" s="160"/>
      <c r="BQ132" s="160"/>
      <c r="BR132" s="160"/>
      <c r="BS132" s="160"/>
      <c r="BT132" s="157" t="s">
        <v>3738</v>
      </c>
      <c r="BU132" s="160"/>
      <c r="BV132" s="160"/>
      <c r="BW132" s="103"/>
      <c r="BX132" s="103"/>
      <c r="BY132" s="103"/>
      <c r="BZ132" s="161"/>
      <c r="CA132" s="161"/>
      <c r="CB132" s="161"/>
      <c r="CC132" s="161"/>
      <c r="CD132" s="161"/>
      <c r="CE132" s="161"/>
      <c r="CF132" s="161"/>
      <c r="CG132" s="161"/>
      <c r="CH132" s="161"/>
      <c r="CI132" s="161"/>
      <c r="CJ132" s="161"/>
      <c r="CK132" s="161"/>
      <c r="CL132" s="161"/>
      <c r="CM132" s="161"/>
      <c r="CN132" s="161"/>
      <c r="CO132" s="161"/>
      <c r="CP132" s="161"/>
      <c r="CQ132" s="161"/>
      <c r="CR132" s="161"/>
      <c r="CS132" s="158" t="s">
        <v>3739</v>
      </c>
      <c r="CT132" s="158" t="s">
        <v>3740</v>
      </c>
      <c r="CU132" s="161"/>
      <c r="CV132" s="161"/>
      <c r="CW132" s="161"/>
      <c r="CX132" s="161"/>
      <c r="CY132" s="161"/>
      <c r="CZ132" s="161"/>
      <c r="DA132" s="161"/>
      <c r="DB132" s="161"/>
      <c r="DC132" s="158" t="s">
        <v>3741</v>
      </c>
      <c r="DD132" s="161"/>
      <c r="DE132" s="161"/>
    </row>
    <row r="133" spans="1:109" ht="15" customHeight="1">
      <c r="AH133" s="103"/>
      <c r="AI133" s="103"/>
      <c r="AJ133" s="103"/>
      <c r="AK133" s="103"/>
      <c r="AL133" s="153" t="str">
        <f t="shared" si="4"/>
        <v>Playa Vicente</v>
      </c>
      <c r="AM133" s="153" t="str">
        <f t="shared" si="5"/>
        <v>30130</v>
      </c>
      <c r="AO133" s="103"/>
      <c r="AP133" s="151">
        <v>131</v>
      </c>
      <c r="AQ133" s="160"/>
      <c r="AR133" s="160"/>
      <c r="AS133" s="160"/>
      <c r="AT133" s="160"/>
      <c r="AU133" s="160"/>
      <c r="AV133" s="160"/>
      <c r="AW133" s="160"/>
      <c r="AX133" s="160"/>
      <c r="AY133" s="160"/>
      <c r="AZ133" s="160"/>
      <c r="BA133" s="160"/>
      <c r="BB133" s="160"/>
      <c r="BC133" s="160"/>
      <c r="BD133" s="160"/>
      <c r="BE133" s="160"/>
      <c r="BF133" s="160"/>
      <c r="BG133" s="160"/>
      <c r="BH133" s="160"/>
      <c r="BI133" s="160"/>
      <c r="BJ133" s="157" t="s">
        <v>3742</v>
      </c>
      <c r="BK133" s="157" t="s">
        <v>3743</v>
      </c>
      <c r="BL133" s="160"/>
      <c r="BM133" s="160"/>
      <c r="BN133" s="160"/>
      <c r="BO133" s="160"/>
      <c r="BP133" s="160"/>
      <c r="BQ133" s="160"/>
      <c r="BR133" s="160"/>
      <c r="BS133" s="160"/>
      <c r="BT133" s="157" t="s">
        <v>3744</v>
      </c>
      <c r="BU133" s="160"/>
      <c r="BV133" s="160"/>
      <c r="BW133" s="103"/>
      <c r="BX133" s="103"/>
      <c r="BY133" s="103"/>
      <c r="BZ133" s="161"/>
      <c r="CA133" s="161"/>
      <c r="CB133" s="161"/>
      <c r="CC133" s="161"/>
      <c r="CD133" s="161"/>
      <c r="CE133" s="161"/>
      <c r="CF133" s="161"/>
      <c r="CG133" s="161"/>
      <c r="CH133" s="161"/>
      <c r="CI133" s="161"/>
      <c r="CJ133" s="161"/>
      <c r="CK133" s="161"/>
      <c r="CL133" s="161"/>
      <c r="CM133" s="161"/>
      <c r="CN133" s="161"/>
      <c r="CO133" s="161"/>
      <c r="CP133" s="161"/>
      <c r="CQ133" s="161"/>
      <c r="CR133" s="161"/>
      <c r="CS133" s="158" t="s">
        <v>3745</v>
      </c>
      <c r="CT133" s="158" t="s">
        <v>3746</v>
      </c>
      <c r="CU133" s="161"/>
      <c r="CV133" s="161"/>
      <c r="CW133" s="161"/>
      <c r="CX133" s="161"/>
      <c r="CY133" s="161"/>
      <c r="CZ133" s="161"/>
      <c r="DA133" s="161"/>
      <c r="DB133" s="161"/>
      <c r="DC133" s="158" t="s">
        <v>3747</v>
      </c>
      <c r="DD133" s="161"/>
      <c r="DE133" s="161"/>
    </row>
    <row r="134" spans="1:109" ht="15" customHeight="1">
      <c r="AH134" s="103"/>
      <c r="AI134" s="103"/>
      <c r="AJ134" s="103"/>
      <c r="AK134" s="103"/>
      <c r="AL134" s="153" t="str">
        <f t="shared" si="4"/>
        <v>Poza Rica de Hidalgo</v>
      </c>
      <c r="AM134" s="153" t="str">
        <f t="shared" si="5"/>
        <v>30131</v>
      </c>
      <c r="AO134" s="103"/>
      <c r="AP134" s="151">
        <v>132</v>
      </c>
      <c r="AQ134" s="160"/>
      <c r="AR134" s="160"/>
      <c r="AS134" s="160"/>
      <c r="AT134" s="160"/>
      <c r="AU134" s="160"/>
      <c r="AV134" s="160"/>
      <c r="AW134" s="160"/>
      <c r="AX134" s="160"/>
      <c r="AY134" s="160"/>
      <c r="AZ134" s="160"/>
      <c r="BA134" s="160"/>
      <c r="BB134" s="160"/>
      <c r="BC134" s="160"/>
      <c r="BD134" s="160"/>
      <c r="BE134" s="160"/>
      <c r="BF134" s="160"/>
      <c r="BG134" s="160"/>
      <c r="BH134" s="160"/>
      <c r="BI134" s="160"/>
      <c r="BJ134" s="157" t="s">
        <v>3748</v>
      </c>
      <c r="BK134" s="157" t="s">
        <v>3749</v>
      </c>
      <c r="BL134" s="160"/>
      <c r="BM134" s="160"/>
      <c r="BN134" s="160"/>
      <c r="BO134" s="160"/>
      <c r="BP134" s="160"/>
      <c r="BQ134" s="160"/>
      <c r="BR134" s="160"/>
      <c r="BS134" s="160"/>
      <c r="BT134" s="157" t="s">
        <v>3750</v>
      </c>
      <c r="BU134" s="160"/>
      <c r="BV134" s="160"/>
      <c r="BW134" s="103"/>
      <c r="BX134" s="103"/>
      <c r="BY134" s="103"/>
      <c r="BZ134" s="161"/>
      <c r="CA134" s="161"/>
      <c r="CB134" s="161"/>
      <c r="CC134" s="161"/>
      <c r="CD134" s="161"/>
      <c r="CE134" s="161"/>
      <c r="CF134" s="161"/>
      <c r="CG134" s="161"/>
      <c r="CH134" s="161"/>
      <c r="CI134" s="161"/>
      <c r="CJ134" s="161"/>
      <c r="CK134" s="161"/>
      <c r="CL134" s="161"/>
      <c r="CM134" s="161"/>
      <c r="CN134" s="161"/>
      <c r="CO134" s="161"/>
      <c r="CP134" s="161"/>
      <c r="CQ134" s="161"/>
      <c r="CR134" s="161"/>
      <c r="CS134" s="158" t="s">
        <v>3751</v>
      </c>
      <c r="CT134" s="158" t="s">
        <v>3752</v>
      </c>
      <c r="CU134" s="161"/>
      <c r="CV134" s="161"/>
      <c r="CW134" s="161"/>
      <c r="CX134" s="161"/>
      <c r="CY134" s="161"/>
      <c r="CZ134" s="161"/>
      <c r="DA134" s="161"/>
      <c r="DB134" s="161"/>
      <c r="DC134" s="158" t="s">
        <v>3753</v>
      </c>
      <c r="DD134" s="161"/>
      <c r="DE134" s="161"/>
    </row>
    <row r="135" spans="1:109" ht="15" customHeight="1">
      <c r="AH135" s="103"/>
      <c r="AI135" s="103"/>
      <c r="AJ135" s="103"/>
      <c r="AK135" s="103"/>
      <c r="AL135" s="153" t="str">
        <f t="shared" si="4"/>
        <v>Las Vigas de Ramírez</v>
      </c>
      <c r="AM135" s="153" t="str">
        <f t="shared" si="5"/>
        <v>30132</v>
      </c>
      <c r="AO135" s="103"/>
      <c r="AP135" s="151">
        <v>133</v>
      </c>
      <c r="AQ135" s="160"/>
      <c r="AR135" s="160"/>
      <c r="AS135" s="160"/>
      <c r="AT135" s="160"/>
      <c r="AU135" s="160"/>
      <c r="AV135" s="160"/>
      <c r="AW135" s="160"/>
      <c r="AX135" s="160"/>
      <c r="AY135" s="160"/>
      <c r="AZ135" s="160"/>
      <c r="BA135" s="160"/>
      <c r="BB135" s="160"/>
      <c r="BC135" s="160"/>
      <c r="BD135" s="160"/>
      <c r="BE135" s="160"/>
      <c r="BF135" s="160"/>
      <c r="BG135" s="160"/>
      <c r="BH135" s="160"/>
      <c r="BI135" s="160"/>
      <c r="BJ135" s="157" t="s">
        <v>3754</v>
      </c>
      <c r="BK135" s="157" t="s">
        <v>3755</v>
      </c>
      <c r="BL135" s="160"/>
      <c r="BM135" s="160"/>
      <c r="BN135" s="160"/>
      <c r="BO135" s="160"/>
      <c r="BP135" s="160"/>
      <c r="BQ135" s="160"/>
      <c r="BR135" s="160"/>
      <c r="BS135" s="160"/>
      <c r="BT135" s="157" t="s">
        <v>3756</v>
      </c>
      <c r="BU135" s="160"/>
      <c r="BV135" s="160"/>
      <c r="BW135" s="103"/>
      <c r="BX135" s="103"/>
      <c r="BY135" s="103"/>
      <c r="BZ135" s="161"/>
      <c r="CA135" s="161"/>
      <c r="CB135" s="161"/>
      <c r="CC135" s="161"/>
      <c r="CD135" s="161"/>
      <c r="CE135" s="161"/>
      <c r="CF135" s="161"/>
      <c r="CG135" s="161"/>
      <c r="CH135" s="161"/>
      <c r="CI135" s="161"/>
      <c r="CJ135" s="161"/>
      <c r="CK135" s="161"/>
      <c r="CL135" s="161"/>
      <c r="CM135" s="161"/>
      <c r="CN135" s="161"/>
      <c r="CO135" s="161"/>
      <c r="CP135" s="161"/>
      <c r="CQ135" s="161"/>
      <c r="CR135" s="161"/>
      <c r="CS135" s="158" t="s">
        <v>3757</v>
      </c>
      <c r="CT135" s="158" t="s">
        <v>3758</v>
      </c>
      <c r="CU135" s="161"/>
      <c r="CV135" s="161"/>
      <c r="CW135" s="161"/>
      <c r="CX135" s="161"/>
      <c r="CY135" s="161"/>
      <c r="CZ135" s="161"/>
      <c r="DA135" s="161"/>
      <c r="DB135" s="161"/>
      <c r="DC135" s="158" t="s">
        <v>3759</v>
      </c>
      <c r="DD135" s="161"/>
      <c r="DE135" s="161"/>
    </row>
    <row r="136" spans="1:109" ht="15" hidden="1" customHeight="1">
      <c r="AH136" s="103"/>
      <c r="AI136" s="103"/>
      <c r="AJ136" s="103"/>
      <c r="AK136" s="103"/>
      <c r="AL136" s="153" t="str">
        <f t="shared" si="4"/>
        <v>Pueblo Viejo</v>
      </c>
      <c r="AM136" s="153" t="str">
        <f t="shared" si="5"/>
        <v>30133</v>
      </c>
      <c r="AO136" s="103"/>
      <c r="AP136" s="151">
        <v>134</v>
      </c>
      <c r="AQ136" s="160"/>
      <c r="AR136" s="160"/>
      <c r="AS136" s="160"/>
      <c r="AT136" s="160"/>
      <c r="AU136" s="160"/>
      <c r="AV136" s="160"/>
      <c r="AW136" s="160"/>
      <c r="AX136" s="160"/>
      <c r="AY136" s="160"/>
      <c r="AZ136" s="160"/>
      <c r="BA136" s="160"/>
      <c r="BB136" s="160"/>
      <c r="BC136" s="160"/>
      <c r="BD136" s="160"/>
      <c r="BE136" s="160"/>
      <c r="BF136" s="160"/>
      <c r="BG136" s="160"/>
      <c r="BH136" s="160"/>
      <c r="BI136" s="160"/>
      <c r="BJ136" s="157" t="s">
        <v>3760</v>
      </c>
      <c r="BK136" s="157" t="s">
        <v>3761</v>
      </c>
      <c r="BL136" s="160"/>
      <c r="BM136" s="160"/>
      <c r="BN136" s="160"/>
      <c r="BO136" s="160"/>
      <c r="BP136" s="160"/>
      <c r="BQ136" s="160"/>
      <c r="BR136" s="160"/>
      <c r="BS136" s="160"/>
      <c r="BT136" s="157" t="s">
        <v>3762</v>
      </c>
      <c r="BU136" s="160"/>
      <c r="BV136" s="160"/>
      <c r="BW136" s="103"/>
      <c r="BX136" s="103"/>
      <c r="BY136" s="103"/>
      <c r="BZ136" s="161"/>
      <c r="CA136" s="161"/>
      <c r="CB136" s="161"/>
      <c r="CC136" s="161"/>
      <c r="CD136" s="161"/>
      <c r="CE136" s="161"/>
      <c r="CF136" s="161"/>
      <c r="CG136" s="161"/>
      <c r="CH136" s="161"/>
      <c r="CI136" s="161"/>
      <c r="CJ136" s="161"/>
      <c r="CK136" s="161"/>
      <c r="CL136" s="161"/>
      <c r="CM136" s="161"/>
      <c r="CN136" s="161"/>
      <c r="CO136" s="161"/>
      <c r="CP136" s="161"/>
      <c r="CQ136" s="161"/>
      <c r="CR136" s="161"/>
      <c r="CS136" s="158" t="s">
        <v>3763</v>
      </c>
      <c r="CT136" s="158" t="s">
        <v>3764</v>
      </c>
      <c r="CU136" s="161"/>
      <c r="CV136" s="161"/>
      <c r="CW136" s="161"/>
      <c r="CX136" s="161"/>
      <c r="CY136" s="161"/>
      <c r="CZ136" s="161"/>
      <c r="DA136" s="161"/>
      <c r="DB136" s="161"/>
      <c r="DC136" s="158" t="s">
        <v>3765</v>
      </c>
      <c r="DD136" s="161"/>
      <c r="DE136" s="161"/>
    </row>
    <row r="137" spans="1:109" ht="15" hidden="1" customHeight="1">
      <c r="AH137" s="103"/>
      <c r="AI137" s="103"/>
      <c r="AJ137" s="103"/>
      <c r="AK137" s="103"/>
      <c r="AL137" s="153" t="str">
        <f t="shared" si="4"/>
        <v>Puente Nacional</v>
      </c>
      <c r="AM137" s="153" t="str">
        <f t="shared" si="5"/>
        <v>30134</v>
      </c>
      <c r="AO137" s="103"/>
      <c r="AP137" s="151">
        <v>135</v>
      </c>
      <c r="AQ137" s="160"/>
      <c r="AR137" s="160"/>
      <c r="AS137" s="160"/>
      <c r="AT137" s="160"/>
      <c r="AU137" s="160"/>
      <c r="AV137" s="160"/>
      <c r="AW137" s="160"/>
      <c r="AX137" s="160"/>
      <c r="AY137" s="160"/>
      <c r="AZ137" s="160"/>
      <c r="BA137" s="160"/>
      <c r="BB137" s="160"/>
      <c r="BC137" s="160"/>
      <c r="BD137" s="160"/>
      <c r="BE137" s="160"/>
      <c r="BF137" s="160"/>
      <c r="BG137" s="160"/>
      <c r="BH137" s="160"/>
      <c r="BI137" s="160"/>
      <c r="BJ137" s="157" t="s">
        <v>3766</v>
      </c>
      <c r="BK137" s="157" t="s">
        <v>3767</v>
      </c>
      <c r="BL137" s="160"/>
      <c r="BM137" s="160"/>
      <c r="BN137" s="160"/>
      <c r="BO137" s="160"/>
      <c r="BP137" s="160"/>
      <c r="BQ137" s="160"/>
      <c r="BR137" s="160"/>
      <c r="BS137" s="160"/>
      <c r="BT137" s="157" t="s">
        <v>3768</v>
      </c>
      <c r="BU137" s="160"/>
      <c r="BV137" s="160"/>
      <c r="BW137" s="103"/>
      <c r="BX137" s="103"/>
      <c r="BY137" s="103"/>
      <c r="BZ137" s="161"/>
      <c r="CA137" s="161"/>
      <c r="CB137" s="161"/>
      <c r="CC137" s="161"/>
      <c r="CD137" s="161"/>
      <c r="CE137" s="161"/>
      <c r="CF137" s="161"/>
      <c r="CG137" s="161"/>
      <c r="CH137" s="161"/>
      <c r="CI137" s="161"/>
      <c r="CJ137" s="161"/>
      <c r="CK137" s="161"/>
      <c r="CL137" s="161"/>
      <c r="CM137" s="161"/>
      <c r="CN137" s="161"/>
      <c r="CO137" s="161"/>
      <c r="CP137" s="161"/>
      <c r="CQ137" s="161"/>
      <c r="CR137" s="161"/>
      <c r="CS137" s="158" t="s">
        <v>3769</v>
      </c>
      <c r="CT137" s="158" t="s">
        <v>3770</v>
      </c>
      <c r="CU137" s="161"/>
      <c r="CV137" s="161"/>
      <c r="CW137" s="161"/>
      <c r="CX137" s="161"/>
      <c r="CY137" s="161"/>
      <c r="CZ137" s="161"/>
      <c r="DA137" s="161"/>
      <c r="DB137" s="161"/>
      <c r="DC137" s="158" t="s">
        <v>3771</v>
      </c>
      <c r="DD137" s="161"/>
      <c r="DE137" s="161"/>
    </row>
    <row r="138" spans="1:109" ht="15" hidden="1" customHeight="1">
      <c r="AH138" s="103"/>
      <c r="AI138" s="103"/>
      <c r="AJ138" s="103"/>
      <c r="AK138" s="103"/>
      <c r="AL138" s="153" t="str">
        <f t="shared" si="4"/>
        <v>Rafael Delgado</v>
      </c>
      <c r="AM138" s="153" t="str">
        <f t="shared" si="5"/>
        <v>30135</v>
      </c>
      <c r="AO138" s="103"/>
      <c r="AP138" s="151">
        <v>136</v>
      </c>
      <c r="AQ138" s="160"/>
      <c r="AR138" s="160"/>
      <c r="AS138" s="160"/>
      <c r="AT138" s="160"/>
      <c r="AU138" s="160"/>
      <c r="AV138" s="160"/>
      <c r="AW138" s="160"/>
      <c r="AX138" s="160"/>
      <c r="AY138" s="160"/>
      <c r="AZ138" s="160"/>
      <c r="BA138" s="160"/>
      <c r="BB138" s="160"/>
      <c r="BC138" s="160"/>
      <c r="BD138" s="160"/>
      <c r="BE138" s="160"/>
      <c r="BF138" s="160"/>
      <c r="BG138" s="160"/>
      <c r="BH138" s="160"/>
      <c r="BI138" s="160"/>
      <c r="BJ138" s="157" t="s">
        <v>3772</v>
      </c>
      <c r="BK138" s="157" t="s">
        <v>3773</v>
      </c>
      <c r="BL138" s="160"/>
      <c r="BM138" s="160"/>
      <c r="BN138" s="160"/>
      <c r="BO138" s="160"/>
      <c r="BP138" s="160"/>
      <c r="BQ138" s="160"/>
      <c r="BR138" s="160"/>
      <c r="BS138" s="160"/>
      <c r="BT138" s="157" t="s">
        <v>3774</v>
      </c>
      <c r="BU138" s="160"/>
      <c r="BV138" s="160"/>
      <c r="BW138" s="103"/>
      <c r="BX138" s="103"/>
      <c r="BY138" s="103"/>
      <c r="BZ138" s="161"/>
      <c r="CA138" s="161"/>
      <c r="CB138" s="161"/>
      <c r="CC138" s="161"/>
      <c r="CD138" s="161"/>
      <c r="CE138" s="161"/>
      <c r="CF138" s="161"/>
      <c r="CG138" s="161"/>
      <c r="CH138" s="161"/>
      <c r="CI138" s="161"/>
      <c r="CJ138" s="161"/>
      <c r="CK138" s="161"/>
      <c r="CL138" s="161"/>
      <c r="CM138" s="161"/>
      <c r="CN138" s="161"/>
      <c r="CO138" s="161"/>
      <c r="CP138" s="161"/>
      <c r="CQ138" s="161"/>
      <c r="CR138" s="161"/>
      <c r="CS138" s="158" t="s">
        <v>3775</v>
      </c>
      <c r="CT138" s="158" t="s">
        <v>3776</v>
      </c>
      <c r="CU138" s="161"/>
      <c r="CV138" s="161"/>
      <c r="CW138" s="161"/>
      <c r="CX138" s="161"/>
      <c r="CY138" s="161"/>
      <c r="CZ138" s="161"/>
      <c r="DA138" s="161"/>
      <c r="DB138" s="161"/>
      <c r="DC138" s="158" t="s">
        <v>3777</v>
      </c>
      <c r="DD138" s="161"/>
      <c r="DE138" s="161"/>
    </row>
    <row r="139" spans="1:109" ht="15" hidden="1" customHeight="1">
      <c r="AH139" s="103"/>
      <c r="AI139" s="103"/>
      <c r="AJ139" s="103"/>
      <c r="AK139" s="103"/>
      <c r="AL139" s="153" t="str">
        <f t="shared" si="4"/>
        <v>Rafael Lucio</v>
      </c>
      <c r="AM139" s="153" t="str">
        <f t="shared" si="5"/>
        <v>30136</v>
      </c>
      <c r="AO139" s="103"/>
      <c r="AP139" s="151">
        <v>137</v>
      </c>
      <c r="AQ139" s="160"/>
      <c r="AR139" s="160"/>
      <c r="AS139" s="160"/>
      <c r="AT139" s="160"/>
      <c r="AU139" s="160"/>
      <c r="AV139" s="160"/>
      <c r="AW139" s="160"/>
      <c r="AX139" s="160"/>
      <c r="AY139" s="160"/>
      <c r="AZ139" s="160"/>
      <c r="BA139" s="160"/>
      <c r="BB139" s="160"/>
      <c r="BC139" s="160"/>
      <c r="BD139" s="160"/>
      <c r="BE139" s="160"/>
      <c r="BF139" s="160"/>
      <c r="BG139" s="160"/>
      <c r="BH139" s="160"/>
      <c r="BI139" s="160"/>
      <c r="BJ139" s="157" t="s">
        <v>3778</v>
      </c>
      <c r="BK139" s="157" t="s">
        <v>3779</v>
      </c>
      <c r="BL139" s="160"/>
      <c r="BM139" s="160"/>
      <c r="BN139" s="160"/>
      <c r="BO139" s="160"/>
      <c r="BP139" s="160"/>
      <c r="BQ139" s="160"/>
      <c r="BR139" s="160"/>
      <c r="BS139" s="160"/>
      <c r="BT139" s="157" t="s">
        <v>3780</v>
      </c>
      <c r="BU139" s="160"/>
      <c r="BV139" s="160"/>
      <c r="BW139" s="103"/>
      <c r="BX139" s="103"/>
      <c r="BY139" s="103"/>
      <c r="BZ139" s="161"/>
      <c r="CA139" s="161"/>
      <c r="CB139" s="161"/>
      <c r="CC139" s="161"/>
      <c r="CD139" s="161"/>
      <c r="CE139" s="161"/>
      <c r="CF139" s="161"/>
      <c r="CG139" s="161"/>
      <c r="CH139" s="161"/>
      <c r="CI139" s="161"/>
      <c r="CJ139" s="161"/>
      <c r="CK139" s="161"/>
      <c r="CL139" s="161"/>
      <c r="CM139" s="161"/>
      <c r="CN139" s="161"/>
      <c r="CO139" s="161"/>
      <c r="CP139" s="161"/>
      <c r="CQ139" s="161"/>
      <c r="CR139" s="161"/>
      <c r="CS139" s="158" t="s">
        <v>3781</v>
      </c>
      <c r="CT139" s="158" t="s">
        <v>3782</v>
      </c>
      <c r="CU139" s="161"/>
      <c r="CV139" s="161"/>
      <c r="CW139" s="161"/>
      <c r="CX139" s="161"/>
      <c r="CY139" s="161"/>
      <c r="CZ139" s="161"/>
      <c r="DA139" s="161"/>
      <c r="DB139" s="161"/>
      <c r="DC139" s="158" t="s">
        <v>3783</v>
      </c>
      <c r="DD139" s="161"/>
      <c r="DE139" s="161"/>
    </row>
    <row r="140" spans="1:109" ht="15" hidden="1" customHeight="1">
      <c r="AH140" s="103"/>
      <c r="AI140" s="103"/>
      <c r="AJ140" s="103"/>
      <c r="AK140" s="103"/>
      <c r="AL140" s="153" t="str">
        <f t="shared" si="4"/>
        <v>Los Reyes</v>
      </c>
      <c r="AM140" s="153" t="str">
        <f t="shared" si="5"/>
        <v>30137</v>
      </c>
      <c r="AO140" s="103"/>
      <c r="AP140" s="151">
        <v>138</v>
      </c>
      <c r="AQ140" s="160"/>
      <c r="AR140" s="160"/>
      <c r="AS140" s="160"/>
      <c r="AT140" s="160"/>
      <c r="AU140" s="160"/>
      <c r="AV140" s="160"/>
      <c r="AW140" s="160"/>
      <c r="AX140" s="160"/>
      <c r="AY140" s="160"/>
      <c r="AZ140" s="160"/>
      <c r="BA140" s="160"/>
      <c r="BB140" s="160"/>
      <c r="BC140" s="160"/>
      <c r="BD140" s="160"/>
      <c r="BE140" s="160"/>
      <c r="BF140" s="160"/>
      <c r="BG140" s="160"/>
      <c r="BH140" s="160"/>
      <c r="BI140" s="160"/>
      <c r="BJ140" s="157" t="s">
        <v>3784</v>
      </c>
      <c r="BK140" s="157" t="s">
        <v>3785</v>
      </c>
      <c r="BL140" s="160"/>
      <c r="BM140" s="160"/>
      <c r="BN140" s="160"/>
      <c r="BO140" s="160"/>
      <c r="BP140" s="160"/>
      <c r="BQ140" s="160"/>
      <c r="BR140" s="160"/>
      <c r="BS140" s="160"/>
      <c r="BT140" s="157" t="s">
        <v>3786</v>
      </c>
      <c r="BU140" s="160"/>
      <c r="BV140" s="160"/>
      <c r="BW140" s="103"/>
      <c r="BX140" s="103"/>
      <c r="BY140" s="103"/>
      <c r="BZ140" s="161"/>
      <c r="CA140" s="161"/>
      <c r="CB140" s="161"/>
      <c r="CC140" s="161"/>
      <c r="CD140" s="161"/>
      <c r="CE140" s="161"/>
      <c r="CF140" s="161"/>
      <c r="CG140" s="161"/>
      <c r="CH140" s="161"/>
      <c r="CI140" s="161"/>
      <c r="CJ140" s="161"/>
      <c r="CK140" s="161"/>
      <c r="CL140" s="161"/>
      <c r="CM140" s="161"/>
      <c r="CN140" s="161"/>
      <c r="CO140" s="161"/>
      <c r="CP140" s="161"/>
      <c r="CQ140" s="161"/>
      <c r="CR140" s="161"/>
      <c r="CS140" s="158" t="s">
        <v>3787</v>
      </c>
      <c r="CT140" s="158" t="s">
        <v>3788</v>
      </c>
      <c r="CU140" s="161"/>
      <c r="CV140" s="161"/>
      <c r="CW140" s="161"/>
      <c r="CX140" s="161"/>
      <c r="CY140" s="161"/>
      <c r="CZ140" s="161"/>
      <c r="DA140" s="161"/>
      <c r="DB140" s="161"/>
      <c r="DC140" s="158" t="s">
        <v>2936</v>
      </c>
      <c r="DD140" s="161"/>
      <c r="DE140" s="161"/>
    </row>
    <row r="141" spans="1:109" ht="15" hidden="1" customHeight="1">
      <c r="AH141" s="103"/>
      <c r="AI141" s="103"/>
      <c r="AJ141" s="103"/>
      <c r="AK141" s="103"/>
      <c r="AL141" s="153" t="str">
        <f t="shared" si="4"/>
        <v>Río Blanco</v>
      </c>
      <c r="AM141" s="153" t="str">
        <f t="shared" si="5"/>
        <v>30138</v>
      </c>
      <c r="AO141" s="103"/>
      <c r="AP141" s="151">
        <v>139</v>
      </c>
      <c r="AQ141" s="160"/>
      <c r="AR141" s="160"/>
      <c r="AS141" s="160"/>
      <c r="AT141" s="160"/>
      <c r="AU141" s="160"/>
      <c r="AV141" s="160"/>
      <c r="AW141" s="160"/>
      <c r="AX141" s="160"/>
      <c r="AY141" s="160"/>
      <c r="AZ141" s="160"/>
      <c r="BA141" s="160"/>
      <c r="BB141" s="160"/>
      <c r="BC141" s="160"/>
      <c r="BD141" s="160"/>
      <c r="BE141" s="160"/>
      <c r="BF141" s="160"/>
      <c r="BG141" s="160"/>
      <c r="BH141" s="160"/>
      <c r="BI141" s="160"/>
      <c r="BJ141" s="157" t="s">
        <v>3789</v>
      </c>
      <c r="BK141" s="157" t="s">
        <v>3790</v>
      </c>
      <c r="BL141" s="160"/>
      <c r="BM141" s="160"/>
      <c r="BN141" s="160"/>
      <c r="BO141" s="160"/>
      <c r="BP141" s="160"/>
      <c r="BQ141" s="160"/>
      <c r="BR141" s="160"/>
      <c r="BS141" s="160"/>
      <c r="BT141" s="157" t="s">
        <v>3791</v>
      </c>
      <c r="BU141" s="160"/>
      <c r="BV141" s="160"/>
      <c r="BW141" s="103"/>
      <c r="BX141" s="103"/>
      <c r="BY141" s="103"/>
      <c r="BZ141" s="161"/>
      <c r="CA141" s="161"/>
      <c r="CB141" s="161"/>
      <c r="CC141" s="161"/>
      <c r="CD141" s="161"/>
      <c r="CE141" s="161"/>
      <c r="CF141" s="161"/>
      <c r="CG141" s="161"/>
      <c r="CH141" s="161"/>
      <c r="CI141" s="161"/>
      <c r="CJ141" s="161"/>
      <c r="CK141" s="161"/>
      <c r="CL141" s="161"/>
      <c r="CM141" s="161"/>
      <c r="CN141" s="161"/>
      <c r="CO141" s="161"/>
      <c r="CP141" s="161"/>
      <c r="CQ141" s="161"/>
      <c r="CR141" s="161"/>
      <c r="CS141" s="158" t="s">
        <v>3792</v>
      </c>
      <c r="CT141" s="158" t="s">
        <v>3793</v>
      </c>
      <c r="CU141" s="161"/>
      <c r="CV141" s="161"/>
      <c r="CW141" s="161"/>
      <c r="CX141" s="161"/>
      <c r="CY141" s="161"/>
      <c r="CZ141" s="161"/>
      <c r="DA141" s="161"/>
      <c r="DB141" s="161"/>
      <c r="DC141" s="158" t="s">
        <v>3794</v>
      </c>
      <c r="DD141" s="161"/>
      <c r="DE141" s="161"/>
    </row>
    <row r="142" spans="1:109" ht="15" hidden="1" customHeight="1">
      <c r="AH142" s="103"/>
      <c r="AI142" s="103"/>
      <c r="AJ142" s="103"/>
      <c r="AK142" s="103"/>
      <c r="AL142" s="153" t="str">
        <f t="shared" si="4"/>
        <v>Saltabarranca</v>
      </c>
      <c r="AM142" s="153" t="str">
        <f t="shared" si="5"/>
        <v>30139</v>
      </c>
      <c r="AO142" s="103"/>
      <c r="AP142" s="151">
        <v>140</v>
      </c>
      <c r="AQ142" s="160"/>
      <c r="AR142" s="160"/>
      <c r="AS142" s="160"/>
      <c r="AT142" s="160"/>
      <c r="AU142" s="160"/>
      <c r="AV142" s="160"/>
      <c r="AW142" s="160"/>
      <c r="AX142" s="160"/>
      <c r="AY142" s="160"/>
      <c r="AZ142" s="160"/>
      <c r="BA142" s="160"/>
      <c r="BB142" s="160"/>
      <c r="BC142" s="160"/>
      <c r="BD142" s="160"/>
      <c r="BE142" s="160"/>
      <c r="BF142" s="160"/>
      <c r="BG142" s="160"/>
      <c r="BH142" s="160"/>
      <c r="BI142" s="160"/>
      <c r="BJ142" s="157" t="s">
        <v>3795</v>
      </c>
      <c r="BK142" s="157" t="s">
        <v>3796</v>
      </c>
      <c r="BL142" s="160"/>
      <c r="BM142" s="160"/>
      <c r="BN142" s="160"/>
      <c r="BO142" s="160"/>
      <c r="BP142" s="160"/>
      <c r="BQ142" s="160"/>
      <c r="BR142" s="160"/>
      <c r="BS142" s="160"/>
      <c r="BT142" s="157" t="s">
        <v>3797</v>
      </c>
      <c r="BU142" s="160"/>
      <c r="BV142" s="160"/>
      <c r="BW142" s="103"/>
      <c r="BX142" s="103"/>
      <c r="BY142" s="103"/>
      <c r="BZ142" s="161"/>
      <c r="CA142" s="161"/>
      <c r="CB142" s="161"/>
      <c r="CC142" s="161"/>
      <c r="CD142" s="161"/>
      <c r="CE142" s="161"/>
      <c r="CF142" s="161"/>
      <c r="CG142" s="161"/>
      <c r="CH142" s="161"/>
      <c r="CI142" s="161"/>
      <c r="CJ142" s="161"/>
      <c r="CK142" s="161"/>
      <c r="CL142" s="161"/>
      <c r="CM142" s="161"/>
      <c r="CN142" s="161"/>
      <c r="CO142" s="161"/>
      <c r="CP142" s="161"/>
      <c r="CQ142" s="161"/>
      <c r="CR142" s="161"/>
      <c r="CS142" s="158" t="s">
        <v>3798</v>
      </c>
      <c r="CT142" s="158" t="s">
        <v>3799</v>
      </c>
      <c r="CU142" s="161"/>
      <c r="CV142" s="161"/>
      <c r="CW142" s="161"/>
      <c r="CX142" s="161"/>
      <c r="CY142" s="161"/>
      <c r="CZ142" s="161"/>
      <c r="DA142" s="161"/>
      <c r="DB142" s="161"/>
      <c r="DC142" s="158" t="s">
        <v>3800</v>
      </c>
      <c r="DD142" s="161"/>
      <c r="DE142" s="161"/>
    </row>
    <row r="143" spans="1:109" ht="15" hidden="1" customHeight="1">
      <c r="AH143" s="103"/>
      <c r="AI143" s="103"/>
      <c r="AJ143" s="103"/>
      <c r="AK143" s="103"/>
      <c r="AL143" s="153" t="str">
        <f t="shared" si="4"/>
        <v>San Andrés Tenejapan</v>
      </c>
      <c r="AM143" s="153" t="str">
        <f t="shared" si="5"/>
        <v>30140</v>
      </c>
      <c r="AO143" s="103"/>
      <c r="AP143" s="151">
        <v>141</v>
      </c>
      <c r="AQ143" s="160"/>
      <c r="AR143" s="160"/>
      <c r="AS143" s="160"/>
      <c r="AT143" s="160"/>
      <c r="AU143" s="160"/>
      <c r="AV143" s="160"/>
      <c r="AW143" s="160"/>
      <c r="AX143" s="160"/>
      <c r="AY143" s="160"/>
      <c r="AZ143" s="160"/>
      <c r="BA143" s="160"/>
      <c r="BB143" s="160"/>
      <c r="BC143" s="160"/>
      <c r="BD143" s="160"/>
      <c r="BE143" s="160"/>
      <c r="BF143" s="160"/>
      <c r="BG143" s="160"/>
      <c r="BH143" s="160"/>
      <c r="BI143" s="160"/>
      <c r="BJ143" s="157" t="s">
        <v>3801</v>
      </c>
      <c r="BK143" s="157" t="s">
        <v>3802</v>
      </c>
      <c r="BL143" s="160"/>
      <c r="BM143" s="160"/>
      <c r="BN143" s="160"/>
      <c r="BO143" s="160"/>
      <c r="BP143" s="160"/>
      <c r="BQ143" s="160"/>
      <c r="BR143" s="160"/>
      <c r="BS143" s="160"/>
      <c r="BT143" s="157" t="s">
        <v>3803</v>
      </c>
      <c r="BU143" s="160"/>
      <c r="BV143" s="160"/>
      <c r="BW143" s="103"/>
      <c r="BX143" s="103"/>
      <c r="BY143" s="103"/>
      <c r="BZ143" s="161"/>
      <c r="CA143" s="161"/>
      <c r="CB143" s="161"/>
      <c r="CC143" s="161"/>
      <c r="CD143" s="161"/>
      <c r="CE143" s="161"/>
      <c r="CF143" s="161"/>
      <c r="CG143" s="161"/>
      <c r="CH143" s="161"/>
      <c r="CI143" s="161"/>
      <c r="CJ143" s="161"/>
      <c r="CK143" s="161"/>
      <c r="CL143" s="161"/>
      <c r="CM143" s="161"/>
      <c r="CN143" s="161"/>
      <c r="CO143" s="161"/>
      <c r="CP143" s="161"/>
      <c r="CQ143" s="161"/>
      <c r="CR143" s="161"/>
      <c r="CS143" s="158" t="s">
        <v>3804</v>
      </c>
      <c r="CT143" s="158" t="s">
        <v>3805</v>
      </c>
      <c r="CU143" s="161"/>
      <c r="CV143" s="161"/>
      <c r="CW143" s="161"/>
      <c r="CX143" s="161"/>
      <c r="CY143" s="161"/>
      <c r="CZ143" s="161"/>
      <c r="DA143" s="161"/>
      <c r="DB143" s="161"/>
      <c r="DC143" s="158" t="s">
        <v>3806</v>
      </c>
      <c r="DD143" s="161"/>
      <c r="DE143" s="161"/>
    </row>
    <row r="144" spans="1:109" ht="15" hidden="1" customHeight="1">
      <c r="AH144" s="103"/>
      <c r="AI144" s="103"/>
      <c r="AJ144" s="103"/>
      <c r="AK144" s="103"/>
      <c r="AL144" s="153" t="str">
        <f t="shared" si="4"/>
        <v>San Andrés Tuxtla</v>
      </c>
      <c r="AM144" s="153" t="str">
        <f t="shared" si="5"/>
        <v>30141</v>
      </c>
      <c r="AO144" s="103"/>
      <c r="AP144" s="151">
        <v>142</v>
      </c>
      <c r="AQ144" s="160"/>
      <c r="AR144" s="160"/>
      <c r="AS144" s="160"/>
      <c r="AT144" s="160"/>
      <c r="AU144" s="160"/>
      <c r="AV144" s="160"/>
      <c r="AW144" s="160"/>
      <c r="AX144" s="160"/>
      <c r="AY144" s="160"/>
      <c r="AZ144" s="160"/>
      <c r="BA144" s="160"/>
      <c r="BB144" s="160"/>
      <c r="BC144" s="160"/>
      <c r="BD144" s="160"/>
      <c r="BE144" s="160"/>
      <c r="BF144" s="160"/>
      <c r="BG144" s="160"/>
      <c r="BH144" s="160"/>
      <c r="BI144" s="160"/>
      <c r="BJ144" s="157" t="s">
        <v>3807</v>
      </c>
      <c r="BK144" s="157" t="s">
        <v>3808</v>
      </c>
      <c r="BL144" s="160"/>
      <c r="BM144" s="160"/>
      <c r="BN144" s="160"/>
      <c r="BO144" s="160"/>
      <c r="BP144" s="160"/>
      <c r="BQ144" s="160"/>
      <c r="BR144" s="160"/>
      <c r="BS144" s="160"/>
      <c r="BT144" s="157" t="s">
        <v>3809</v>
      </c>
      <c r="BU144" s="160"/>
      <c r="BV144" s="160"/>
      <c r="BW144" s="103"/>
      <c r="BX144" s="103"/>
      <c r="BY144" s="103"/>
      <c r="BZ144" s="161"/>
      <c r="CA144" s="161"/>
      <c r="CB144" s="161"/>
      <c r="CC144" s="161"/>
      <c r="CD144" s="161"/>
      <c r="CE144" s="161"/>
      <c r="CF144" s="161"/>
      <c r="CG144" s="161"/>
      <c r="CH144" s="161"/>
      <c r="CI144" s="161"/>
      <c r="CJ144" s="161"/>
      <c r="CK144" s="161"/>
      <c r="CL144" s="161"/>
      <c r="CM144" s="161"/>
      <c r="CN144" s="161"/>
      <c r="CO144" s="161"/>
      <c r="CP144" s="161"/>
      <c r="CQ144" s="161"/>
      <c r="CR144" s="161"/>
      <c r="CS144" s="158" t="s">
        <v>3810</v>
      </c>
      <c r="CT144" s="158" t="s">
        <v>3811</v>
      </c>
      <c r="CU144" s="161"/>
      <c r="CV144" s="161"/>
      <c r="CW144" s="161"/>
      <c r="CX144" s="161"/>
      <c r="CY144" s="161"/>
      <c r="CZ144" s="161"/>
      <c r="DA144" s="161"/>
      <c r="DB144" s="161"/>
      <c r="DC144" s="158" t="s">
        <v>3812</v>
      </c>
      <c r="DD144" s="161"/>
      <c r="DE144" s="161"/>
    </row>
    <row r="145" spans="34:109" ht="15" hidden="1" customHeight="1">
      <c r="AH145" s="103"/>
      <c r="AI145" s="103"/>
      <c r="AJ145" s="103"/>
      <c r="AK145" s="103"/>
      <c r="AL145" s="153" t="str">
        <f t="shared" si="4"/>
        <v>San Juan Evangelista</v>
      </c>
      <c r="AM145" s="153" t="str">
        <f t="shared" si="5"/>
        <v>30142</v>
      </c>
      <c r="AO145" s="103"/>
      <c r="AP145" s="151">
        <v>143</v>
      </c>
      <c r="AQ145" s="160"/>
      <c r="AR145" s="160"/>
      <c r="AS145" s="160"/>
      <c r="AT145" s="160"/>
      <c r="AU145" s="160"/>
      <c r="AV145" s="160"/>
      <c r="AW145" s="160"/>
      <c r="AX145" s="160"/>
      <c r="AY145" s="160"/>
      <c r="AZ145" s="160"/>
      <c r="BA145" s="160"/>
      <c r="BB145" s="160"/>
      <c r="BC145" s="160"/>
      <c r="BD145" s="160"/>
      <c r="BE145" s="160"/>
      <c r="BF145" s="160"/>
      <c r="BG145" s="160"/>
      <c r="BH145" s="160"/>
      <c r="BI145" s="160"/>
      <c r="BJ145" s="157" t="s">
        <v>3813</v>
      </c>
      <c r="BK145" s="157" t="s">
        <v>3814</v>
      </c>
      <c r="BL145" s="160"/>
      <c r="BM145" s="160"/>
      <c r="BN145" s="160"/>
      <c r="BO145" s="160"/>
      <c r="BP145" s="160"/>
      <c r="BQ145" s="160"/>
      <c r="BR145" s="160"/>
      <c r="BS145" s="160"/>
      <c r="BT145" s="157" t="s">
        <v>3815</v>
      </c>
      <c r="BU145" s="160"/>
      <c r="BV145" s="160"/>
      <c r="BW145" s="103"/>
      <c r="BX145" s="103"/>
      <c r="BY145" s="103"/>
      <c r="BZ145" s="161"/>
      <c r="CA145" s="161"/>
      <c r="CB145" s="161"/>
      <c r="CC145" s="161"/>
      <c r="CD145" s="161"/>
      <c r="CE145" s="161"/>
      <c r="CF145" s="161"/>
      <c r="CG145" s="161"/>
      <c r="CH145" s="161"/>
      <c r="CI145" s="161"/>
      <c r="CJ145" s="161"/>
      <c r="CK145" s="161"/>
      <c r="CL145" s="161"/>
      <c r="CM145" s="161"/>
      <c r="CN145" s="161"/>
      <c r="CO145" s="161"/>
      <c r="CP145" s="161"/>
      <c r="CQ145" s="161"/>
      <c r="CR145" s="161"/>
      <c r="CS145" s="158" t="s">
        <v>3816</v>
      </c>
      <c r="CT145" s="158" t="s">
        <v>3817</v>
      </c>
      <c r="CU145" s="161"/>
      <c r="CV145" s="161"/>
      <c r="CW145" s="161"/>
      <c r="CX145" s="161"/>
      <c r="CY145" s="161"/>
      <c r="CZ145" s="161"/>
      <c r="DA145" s="161"/>
      <c r="DB145" s="161"/>
      <c r="DC145" s="158" t="s">
        <v>3818</v>
      </c>
      <c r="DD145" s="161"/>
      <c r="DE145" s="161"/>
    </row>
    <row r="146" spans="34:109" ht="15" hidden="1" customHeight="1">
      <c r="AH146" s="103"/>
      <c r="AI146" s="103"/>
      <c r="AJ146" s="103"/>
      <c r="AK146" s="103"/>
      <c r="AL146" s="153" t="str">
        <f t="shared" si="4"/>
        <v>Santiago Tuxtla</v>
      </c>
      <c r="AM146" s="153" t="str">
        <f t="shared" si="5"/>
        <v>30143</v>
      </c>
      <c r="AO146" s="103"/>
      <c r="AP146" s="151">
        <v>144</v>
      </c>
      <c r="AQ146" s="160"/>
      <c r="AR146" s="160"/>
      <c r="AS146" s="160"/>
      <c r="AT146" s="160"/>
      <c r="AU146" s="160"/>
      <c r="AV146" s="160"/>
      <c r="AW146" s="160"/>
      <c r="AX146" s="160"/>
      <c r="AY146" s="160"/>
      <c r="AZ146" s="160"/>
      <c r="BA146" s="160"/>
      <c r="BB146" s="160"/>
      <c r="BC146" s="160"/>
      <c r="BD146" s="160"/>
      <c r="BE146" s="160"/>
      <c r="BF146" s="160"/>
      <c r="BG146" s="160"/>
      <c r="BH146" s="160"/>
      <c r="BI146" s="160"/>
      <c r="BJ146" s="157" t="s">
        <v>3819</v>
      </c>
      <c r="BK146" s="157" t="s">
        <v>3820</v>
      </c>
      <c r="BL146" s="160"/>
      <c r="BM146" s="160"/>
      <c r="BN146" s="160"/>
      <c r="BO146" s="160"/>
      <c r="BP146" s="160"/>
      <c r="BQ146" s="160"/>
      <c r="BR146" s="160"/>
      <c r="BS146" s="160"/>
      <c r="BT146" s="157" t="s">
        <v>3821</v>
      </c>
      <c r="BU146" s="160"/>
      <c r="BV146" s="160"/>
      <c r="BW146" s="103"/>
      <c r="BX146" s="103"/>
      <c r="BY146" s="103"/>
      <c r="BZ146" s="161"/>
      <c r="CA146" s="161"/>
      <c r="CB146" s="161"/>
      <c r="CC146" s="161"/>
      <c r="CD146" s="161"/>
      <c r="CE146" s="161"/>
      <c r="CF146" s="161"/>
      <c r="CG146" s="161"/>
      <c r="CH146" s="161"/>
      <c r="CI146" s="161"/>
      <c r="CJ146" s="161"/>
      <c r="CK146" s="161"/>
      <c r="CL146" s="161"/>
      <c r="CM146" s="161"/>
      <c r="CN146" s="161"/>
      <c r="CO146" s="161"/>
      <c r="CP146" s="161"/>
      <c r="CQ146" s="161"/>
      <c r="CR146" s="161"/>
      <c r="CS146" s="158" t="s">
        <v>3822</v>
      </c>
      <c r="CT146" s="158" t="s">
        <v>3823</v>
      </c>
      <c r="CU146" s="161"/>
      <c r="CV146" s="161"/>
      <c r="CW146" s="161"/>
      <c r="CX146" s="161"/>
      <c r="CY146" s="161"/>
      <c r="CZ146" s="161"/>
      <c r="DA146" s="161"/>
      <c r="DB146" s="161"/>
      <c r="DC146" s="158" t="s">
        <v>3824</v>
      </c>
      <c r="DD146" s="161"/>
      <c r="DE146" s="161"/>
    </row>
    <row r="147" spans="34:109" ht="15" hidden="1" customHeight="1">
      <c r="AH147" s="103"/>
      <c r="AI147" s="103"/>
      <c r="AJ147" s="103"/>
      <c r="AK147" s="103"/>
      <c r="AL147" s="153" t="str">
        <f t="shared" si="4"/>
        <v>Sayula de Alemán</v>
      </c>
      <c r="AM147" s="153" t="str">
        <f t="shared" si="5"/>
        <v>30144</v>
      </c>
      <c r="AO147" s="103"/>
      <c r="AP147" s="151">
        <v>145</v>
      </c>
      <c r="AQ147" s="160"/>
      <c r="AR147" s="160"/>
      <c r="AS147" s="160"/>
      <c r="AT147" s="160"/>
      <c r="AU147" s="160"/>
      <c r="AV147" s="160"/>
      <c r="AW147" s="160"/>
      <c r="AX147" s="160"/>
      <c r="AY147" s="160"/>
      <c r="AZ147" s="160"/>
      <c r="BA147" s="160"/>
      <c r="BB147" s="160"/>
      <c r="BC147" s="160"/>
      <c r="BD147" s="160"/>
      <c r="BE147" s="160"/>
      <c r="BF147" s="160"/>
      <c r="BG147" s="160"/>
      <c r="BH147" s="160"/>
      <c r="BI147" s="160"/>
      <c r="BJ147" s="157" t="s">
        <v>3825</v>
      </c>
      <c r="BK147" s="157" t="s">
        <v>3826</v>
      </c>
      <c r="BL147" s="160"/>
      <c r="BM147" s="160"/>
      <c r="BN147" s="160"/>
      <c r="BO147" s="160"/>
      <c r="BP147" s="160"/>
      <c r="BQ147" s="160"/>
      <c r="BR147" s="160"/>
      <c r="BS147" s="160"/>
      <c r="BT147" s="157" t="s">
        <v>3827</v>
      </c>
      <c r="BU147" s="160"/>
      <c r="BV147" s="160"/>
      <c r="BW147" s="103"/>
      <c r="BX147" s="103"/>
      <c r="BY147" s="103"/>
      <c r="BZ147" s="161"/>
      <c r="CA147" s="161"/>
      <c r="CB147" s="161"/>
      <c r="CC147" s="161"/>
      <c r="CD147" s="161"/>
      <c r="CE147" s="161"/>
      <c r="CF147" s="161"/>
      <c r="CG147" s="161"/>
      <c r="CH147" s="161"/>
      <c r="CI147" s="161"/>
      <c r="CJ147" s="161"/>
      <c r="CK147" s="161"/>
      <c r="CL147" s="161"/>
      <c r="CM147" s="161"/>
      <c r="CN147" s="161"/>
      <c r="CO147" s="161"/>
      <c r="CP147" s="161"/>
      <c r="CQ147" s="161"/>
      <c r="CR147" s="161"/>
      <c r="CS147" s="158" t="s">
        <v>3828</v>
      </c>
      <c r="CT147" s="158" t="s">
        <v>3829</v>
      </c>
      <c r="CU147" s="161"/>
      <c r="CV147" s="161"/>
      <c r="CW147" s="161"/>
      <c r="CX147" s="161"/>
      <c r="CY147" s="161"/>
      <c r="CZ147" s="161"/>
      <c r="DA147" s="161"/>
      <c r="DB147" s="161"/>
      <c r="DC147" s="158" t="s">
        <v>3830</v>
      </c>
      <c r="DD147" s="161"/>
      <c r="DE147" s="161"/>
    </row>
    <row r="148" spans="34:109" ht="15" hidden="1" customHeight="1">
      <c r="AH148" s="103"/>
      <c r="AI148" s="103"/>
      <c r="AJ148" s="103"/>
      <c r="AK148" s="103"/>
      <c r="AL148" s="153" t="str">
        <f t="shared" si="4"/>
        <v>Soconusco</v>
      </c>
      <c r="AM148" s="153" t="str">
        <f t="shared" si="5"/>
        <v>30145</v>
      </c>
      <c r="AO148" s="103"/>
      <c r="AP148" s="151">
        <v>146</v>
      </c>
      <c r="AQ148" s="160"/>
      <c r="AR148" s="160"/>
      <c r="AS148" s="160"/>
      <c r="AT148" s="160"/>
      <c r="AU148" s="160"/>
      <c r="AV148" s="160"/>
      <c r="AW148" s="160"/>
      <c r="AX148" s="160"/>
      <c r="AY148" s="160"/>
      <c r="AZ148" s="160"/>
      <c r="BA148" s="160"/>
      <c r="BB148" s="160"/>
      <c r="BC148" s="160"/>
      <c r="BD148" s="160"/>
      <c r="BE148" s="160"/>
      <c r="BF148" s="160"/>
      <c r="BG148" s="160"/>
      <c r="BH148" s="160"/>
      <c r="BI148" s="160"/>
      <c r="BJ148" s="157" t="s">
        <v>3831</v>
      </c>
      <c r="BK148" s="157" t="s">
        <v>3832</v>
      </c>
      <c r="BL148" s="160"/>
      <c r="BM148" s="160"/>
      <c r="BN148" s="160"/>
      <c r="BO148" s="160"/>
      <c r="BP148" s="160"/>
      <c r="BQ148" s="160"/>
      <c r="BR148" s="160"/>
      <c r="BS148" s="160"/>
      <c r="BT148" s="157" t="s">
        <v>3833</v>
      </c>
      <c r="BU148" s="160"/>
      <c r="BV148" s="160"/>
      <c r="BW148" s="103"/>
      <c r="BX148" s="103"/>
      <c r="BY148" s="103"/>
      <c r="BZ148" s="161"/>
      <c r="CA148" s="161"/>
      <c r="CB148" s="161"/>
      <c r="CC148" s="161"/>
      <c r="CD148" s="161"/>
      <c r="CE148" s="161"/>
      <c r="CF148" s="161"/>
      <c r="CG148" s="161"/>
      <c r="CH148" s="161"/>
      <c r="CI148" s="161"/>
      <c r="CJ148" s="161"/>
      <c r="CK148" s="161"/>
      <c r="CL148" s="161"/>
      <c r="CM148" s="161"/>
      <c r="CN148" s="161"/>
      <c r="CO148" s="161"/>
      <c r="CP148" s="161"/>
      <c r="CQ148" s="161"/>
      <c r="CR148" s="161"/>
      <c r="CS148" s="158" t="s">
        <v>3834</v>
      </c>
      <c r="CT148" s="158" t="s">
        <v>3835</v>
      </c>
      <c r="CU148" s="161"/>
      <c r="CV148" s="161"/>
      <c r="CW148" s="161"/>
      <c r="CX148" s="161"/>
      <c r="CY148" s="161"/>
      <c r="CZ148" s="161"/>
      <c r="DA148" s="161"/>
      <c r="DB148" s="161"/>
      <c r="DC148" s="158" t="s">
        <v>3836</v>
      </c>
      <c r="DD148" s="161"/>
      <c r="DE148" s="161"/>
    </row>
    <row r="149" spans="34:109" ht="15" hidden="1" customHeight="1">
      <c r="AH149" s="103"/>
      <c r="AI149" s="103"/>
      <c r="AJ149" s="103"/>
      <c r="AK149" s="103"/>
      <c r="AL149" s="153" t="str">
        <f t="shared" si="4"/>
        <v>Sochiapa</v>
      </c>
      <c r="AM149" s="153" t="str">
        <f t="shared" si="5"/>
        <v>30146</v>
      </c>
      <c r="AO149" s="103"/>
      <c r="AP149" s="151">
        <v>147</v>
      </c>
      <c r="AQ149" s="160"/>
      <c r="AR149" s="160"/>
      <c r="AS149" s="160"/>
      <c r="AT149" s="160"/>
      <c r="AU149" s="160"/>
      <c r="AV149" s="160"/>
      <c r="AW149" s="160"/>
      <c r="AX149" s="160"/>
      <c r="AY149" s="160"/>
      <c r="AZ149" s="160"/>
      <c r="BA149" s="160"/>
      <c r="BB149" s="160"/>
      <c r="BC149" s="160"/>
      <c r="BD149" s="160"/>
      <c r="BE149" s="160"/>
      <c r="BF149" s="160"/>
      <c r="BG149" s="160"/>
      <c r="BH149" s="160"/>
      <c r="BI149" s="160"/>
      <c r="BJ149" s="157" t="s">
        <v>3837</v>
      </c>
      <c r="BK149" s="157" t="s">
        <v>3838</v>
      </c>
      <c r="BL149" s="160"/>
      <c r="BM149" s="160"/>
      <c r="BN149" s="160"/>
      <c r="BO149" s="160"/>
      <c r="BP149" s="160"/>
      <c r="BQ149" s="160"/>
      <c r="BR149" s="160"/>
      <c r="BS149" s="160"/>
      <c r="BT149" s="157" t="s">
        <v>3839</v>
      </c>
      <c r="BU149" s="160"/>
      <c r="BV149" s="160"/>
      <c r="BW149" s="103"/>
      <c r="BX149" s="103"/>
      <c r="BY149" s="103"/>
      <c r="BZ149" s="161"/>
      <c r="CA149" s="161"/>
      <c r="CB149" s="161"/>
      <c r="CC149" s="161"/>
      <c r="CD149" s="161"/>
      <c r="CE149" s="161"/>
      <c r="CF149" s="161"/>
      <c r="CG149" s="161"/>
      <c r="CH149" s="161"/>
      <c r="CI149" s="161"/>
      <c r="CJ149" s="161"/>
      <c r="CK149" s="161"/>
      <c r="CL149" s="161"/>
      <c r="CM149" s="161"/>
      <c r="CN149" s="161"/>
      <c r="CO149" s="161"/>
      <c r="CP149" s="161"/>
      <c r="CQ149" s="161"/>
      <c r="CR149" s="161"/>
      <c r="CS149" s="158" t="s">
        <v>3840</v>
      </c>
      <c r="CT149" s="158" t="s">
        <v>3841</v>
      </c>
      <c r="CU149" s="161"/>
      <c r="CV149" s="161"/>
      <c r="CW149" s="161"/>
      <c r="CX149" s="161"/>
      <c r="CY149" s="161"/>
      <c r="CZ149" s="161"/>
      <c r="DA149" s="161"/>
      <c r="DB149" s="161"/>
      <c r="DC149" s="158" t="s">
        <v>3842</v>
      </c>
      <c r="DD149" s="161"/>
      <c r="DE149" s="161"/>
    </row>
    <row r="150" spans="34:109" ht="15" hidden="1" customHeight="1">
      <c r="AH150" s="103"/>
      <c r="AI150" s="103"/>
      <c r="AJ150" s="103"/>
      <c r="AK150" s="103"/>
      <c r="AL150" s="153" t="str">
        <f t="shared" si="4"/>
        <v>Soledad Atzompa</v>
      </c>
      <c r="AM150" s="153" t="str">
        <f t="shared" si="5"/>
        <v>30147</v>
      </c>
      <c r="AO150" s="103"/>
      <c r="AP150" s="151">
        <v>148</v>
      </c>
      <c r="AQ150" s="160"/>
      <c r="AR150" s="160"/>
      <c r="AS150" s="160"/>
      <c r="AT150" s="160"/>
      <c r="AU150" s="160"/>
      <c r="AV150" s="160"/>
      <c r="AW150" s="160"/>
      <c r="AX150" s="160"/>
      <c r="AY150" s="160"/>
      <c r="AZ150" s="160"/>
      <c r="BA150" s="160"/>
      <c r="BB150" s="160"/>
      <c r="BC150" s="160"/>
      <c r="BD150" s="160"/>
      <c r="BE150" s="160"/>
      <c r="BF150" s="160"/>
      <c r="BG150" s="160"/>
      <c r="BH150" s="160"/>
      <c r="BI150" s="160"/>
      <c r="BJ150" s="157" t="s">
        <v>3843</v>
      </c>
      <c r="BK150" s="157" t="s">
        <v>3844</v>
      </c>
      <c r="BL150" s="160"/>
      <c r="BM150" s="160"/>
      <c r="BN150" s="160"/>
      <c r="BO150" s="160"/>
      <c r="BP150" s="160"/>
      <c r="BQ150" s="160"/>
      <c r="BR150" s="160"/>
      <c r="BS150" s="160"/>
      <c r="BT150" s="157" t="s">
        <v>3845</v>
      </c>
      <c r="BU150" s="160"/>
      <c r="BV150" s="160"/>
      <c r="BW150" s="103"/>
      <c r="BX150" s="103"/>
      <c r="BY150" s="103"/>
      <c r="BZ150" s="161"/>
      <c r="CA150" s="161"/>
      <c r="CB150" s="161"/>
      <c r="CC150" s="161"/>
      <c r="CD150" s="161"/>
      <c r="CE150" s="161"/>
      <c r="CF150" s="161"/>
      <c r="CG150" s="161"/>
      <c r="CH150" s="161"/>
      <c r="CI150" s="161"/>
      <c r="CJ150" s="161"/>
      <c r="CK150" s="161"/>
      <c r="CL150" s="161"/>
      <c r="CM150" s="161"/>
      <c r="CN150" s="161"/>
      <c r="CO150" s="161"/>
      <c r="CP150" s="161"/>
      <c r="CQ150" s="161"/>
      <c r="CR150" s="161"/>
      <c r="CS150" s="158" t="s">
        <v>3846</v>
      </c>
      <c r="CT150" s="158" t="s">
        <v>3847</v>
      </c>
      <c r="CU150" s="161"/>
      <c r="CV150" s="161"/>
      <c r="CW150" s="161"/>
      <c r="CX150" s="161"/>
      <c r="CY150" s="161"/>
      <c r="CZ150" s="161"/>
      <c r="DA150" s="161"/>
      <c r="DB150" s="161"/>
      <c r="DC150" s="158" t="s">
        <v>3848</v>
      </c>
      <c r="DD150" s="161"/>
      <c r="DE150" s="161"/>
    </row>
    <row r="151" spans="34:109" ht="15" hidden="1" customHeight="1">
      <c r="AH151" s="103"/>
      <c r="AI151" s="103"/>
      <c r="AJ151" s="103"/>
      <c r="AK151" s="103"/>
      <c r="AL151" s="153" t="str">
        <f t="shared" si="4"/>
        <v>Soledad de Doblado</v>
      </c>
      <c r="AM151" s="153" t="str">
        <f t="shared" si="5"/>
        <v>30148</v>
      </c>
      <c r="AO151" s="103"/>
      <c r="AP151" s="151">
        <v>149</v>
      </c>
      <c r="AQ151" s="160"/>
      <c r="AR151" s="160"/>
      <c r="AS151" s="160"/>
      <c r="AT151" s="160"/>
      <c r="AU151" s="160"/>
      <c r="AV151" s="160"/>
      <c r="AW151" s="160"/>
      <c r="AX151" s="160"/>
      <c r="AY151" s="160"/>
      <c r="AZ151" s="160"/>
      <c r="BA151" s="160"/>
      <c r="BB151" s="160"/>
      <c r="BC151" s="160"/>
      <c r="BD151" s="160"/>
      <c r="BE151" s="160"/>
      <c r="BF151" s="160"/>
      <c r="BG151" s="160"/>
      <c r="BH151" s="160"/>
      <c r="BI151" s="160"/>
      <c r="BJ151" s="157" t="s">
        <v>3849</v>
      </c>
      <c r="BK151" s="157" t="s">
        <v>3850</v>
      </c>
      <c r="BL151" s="160"/>
      <c r="BM151" s="160"/>
      <c r="BN151" s="160"/>
      <c r="BO151" s="160"/>
      <c r="BP151" s="160"/>
      <c r="BQ151" s="160"/>
      <c r="BR151" s="160"/>
      <c r="BS151" s="160"/>
      <c r="BT151" s="157" t="s">
        <v>3851</v>
      </c>
      <c r="BU151" s="160"/>
      <c r="BV151" s="160"/>
      <c r="BW151" s="103"/>
      <c r="BX151" s="103"/>
      <c r="BY151" s="103"/>
      <c r="BZ151" s="161"/>
      <c r="CA151" s="161"/>
      <c r="CB151" s="161"/>
      <c r="CC151" s="161"/>
      <c r="CD151" s="161"/>
      <c r="CE151" s="161"/>
      <c r="CF151" s="161"/>
      <c r="CG151" s="161"/>
      <c r="CH151" s="161"/>
      <c r="CI151" s="161"/>
      <c r="CJ151" s="161"/>
      <c r="CK151" s="161"/>
      <c r="CL151" s="161"/>
      <c r="CM151" s="161"/>
      <c r="CN151" s="161"/>
      <c r="CO151" s="161"/>
      <c r="CP151" s="161"/>
      <c r="CQ151" s="161"/>
      <c r="CR151" s="161"/>
      <c r="CS151" s="158" t="s">
        <v>3852</v>
      </c>
      <c r="CT151" s="158" t="s">
        <v>3853</v>
      </c>
      <c r="CU151" s="161"/>
      <c r="CV151" s="161"/>
      <c r="CW151" s="161"/>
      <c r="CX151" s="161"/>
      <c r="CY151" s="161"/>
      <c r="CZ151" s="161"/>
      <c r="DA151" s="161"/>
      <c r="DB151" s="161"/>
      <c r="DC151" s="158" t="s">
        <v>3854</v>
      </c>
      <c r="DD151" s="161"/>
      <c r="DE151" s="161"/>
    </row>
    <row r="152" spans="34:109" ht="15" hidden="1" customHeight="1">
      <c r="AH152" s="103"/>
      <c r="AI152" s="103"/>
      <c r="AJ152" s="103"/>
      <c r="AK152" s="103"/>
      <c r="AL152" s="153" t="str">
        <f t="shared" si="4"/>
        <v>Soteapan</v>
      </c>
      <c r="AM152" s="153" t="str">
        <f t="shared" si="5"/>
        <v>30149</v>
      </c>
      <c r="AO152" s="103"/>
      <c r="AP152" s="151">
        <v>150</v>
      </c>
      <c r="AQ152" s="160"/>
      <c r="AR152" s="160"/>
      <c r="AS152" s="160"/>
      <c r="AT152" s="160"/>
      <c r="AU152" s="160"/>
      <c r="AV152" s="160"/>
      <c r="AW152" s="160"/>
      <c r="AX152" s="160"/>
      <c r="AY152" s="160"/>
      <c r="AZ152" s="160"/>
      <c r="BA152" s="160"/>
      <c r="BB152" s="160"/>
      <c r="BC152" s="160"/>
      <c r="BD152" s="160"/>
      <c r="BE152" s="160"/>
      <c r="BF152" s="160"/>
      <c r="BG152" s="160"/>
      <c r="BH152" s="160"/>
      <c r="BI152" s="160"/>
      <c r="BJ152" s="157" t="s">
        <v>3855</v>
      </c>
      <c r="BK152" s="157" t="s">
        <v>3856</v>
      </c>
      <c r="BL152" s="160"/>
      <c r="BM152" s="160"/>
      <c r="BN152" s="160"/>
      <c r="BO152" s="160"/>
      <c r="BP152" s="160"/>
      <c r="BQ152" s="160"/>
      <c r="BR152" s="160"/>
      <c r="BS152" s="160"/>
      <c r="BT152" s="157" t="s">
        <v>3857</v>
      </c>
      <c r="BU152" s="160"/>
      <c r="BV152" s="160"/>
      <c r="BW152" s="103"/>
      <c r="BX152" s="103"/>
      <c r="BY152" s="103"/>
      <c r="BZ152" s="161"/>
      <c r="CA152" s="161"/>
      <c r="CB152" s="161"/>
      <c r="CC152" s="161"/>
      <c r="CD152" s="161"/>
      <c r="CE152" s="161"/>
      <c r="CF152" s="161"/>
      <c r="CG152" s="161"/>
      <c r="CH152" s="161"/>
      <c r="CI152" s="161"/>
      <c r="CJ152" s="161"/>
      <c r="CK152" s="161"/>
      <c r="CL152" s="161"/>
      <c r="CM152" s="161"/>
      <c r="CN152" s="161"/>
      <c r="CO152" s="161"/>
      <c r="CP152" s="161"/>
      <c r="CQ152" s="161"/>
      <c r="CR152" s="161"/>
      <c r="CS152" s="158" t="s">
        <v>3858</v>
      </c>
      <c r="CT152" s="158" t="s">
        <v>3859</v>
      </c>
      <c r="CU152" s="161"/>
      <c r="CV152" s="161"/>
      <c r="CW152" s="161"/>
      <c r="CX152" s="161"/>
      <c r="CY152" s="161"/>
      <c r="CZ152" s="161"/>
      <c r="DA152" s="161"/>
      <c r="DB152" s="161"/>
      <c r="DC152" s="158" t="s">
        <v>3860</v>
      </c>
      <c r="DD152" s="161"/>
      <c r="DE152" s="161"/>
    </row>
    <row r="153" spans="34:109" ht="15" hidden="1" customHeight="1">
      <c r="AH153" s="103"/>
      <c r="AI153" s="103"/>
      <c r="AJ153" s="103"/>
      <c r="AK153" s="103"/>
      <c r="AL153" s="153" t="str">
        <f t="shared" si="4"/>
        <v>Tamalín</v>
      </c>
      <c r="AM153" s="153" t="str">
        <f t="shared" si="5"/>
        <v>30150</v>
      </c>
      <c r="AO153" s="103"/>
      <c r="AP153" s="151">
        <v>151</v>
      </c>
      <c r="AQ153" s="160"/>
      <c r="AR153" s="160"/>
      <c r="AS153" s="160"/>
      <c r="AT153" s="160"/>
      <c r="AU153" s="160"/>
      <c r="AV153" s="160"/>
      <c r="AW153" s="160"/>
      <c r="AX153" s="160"/>
      <c r="AY153" s="160"/>
      <c r="AZ153" s="160"/>
      <c r="BA153" s="160"/>
      <c r="BB153" s="160"/>
      <c r="BC153" s="160"/>
      <c r="BD153" s="160"/>
      <c r="BE153" s="160"/>
      <c r="BF153" s="160"/>
      <c r="BG153" s="160"/>
      <c r="BH153" s="160"/>
      <c r="BI153" s="160"/>
      <c r="BJ153" s="157" t="s">
        <v>3861</v>
      </c>
      <c r="BK153" s="157" t="s">
        <v>3862</v>
      </c>
      <c r="BL153" s="160"/>
      <c r="BM153" s="160"/>
      <c r="BN153" s="160"/>
      <c r="BO153" s="160"/>
      <c r="BP153" s="160"/>
      <c r="BQ153" s="160"/>
      <c r="BR153" s="160"/>
      <c r="BS153" s="160"/>
      <c r="BT153" s="157" t="s">
        <v>3863</v>
      </c>
      <c r="BU153" s="160"/>
      <c r="BV153" s="160"/>
      <c r="BW153" s="103"/>
      <c r="BX153" s="103"/>
      <c r="BY153" s="103"/>
      <c r="BZ153" s="161"/>
      <c r="CA153" s="161"/>
      <c r="CB153" s="161"/>
      <c r="CC153" s="161"/>
      <c r="CD153" s="161"/>
      <c r="CE153" s="161"/>
      <c r="CF153" s="161"/>
      <c r="CG153" s="161"/>
      <c r="CH153" s="161"/>
      <c r="CI153" s="161"/>
      <c r="CJ153" s="161"/>
      <c r="CK153" s="161"/>
      <c r="CL153" s="161"/>
      <c r="CM153" s="161"/>
      <c r="CN153" s="161"/>
      <c r="CO153" s="161"/>
      <c r="CP153" s="161"/>
      <c r="CQ153" s="161"/>
      <c r="CR153" s="161"/>
      <c r="CS153" s="158" t="s">
        <v>3864</v>
      </c>
      <c r="CT153" s="158" t="s">
        <v>3865</v>
      </c>
      <c r="CU153" s="161"/>
      <c r="CV153" s="161"/>
      <c r="CW153" s="161"/>
      <c r="CX153" s="161"/>
      <c r="CY153" s="161"/>
      <c r="CZ153" s="161"/>
      <c r="DA153" s="161"/>
      <c r="DB153" s="161"/>
      <c r="DC153" s="158" t="s">
        <v>3866</v>
      </c>
      <c r="DD153" s="161"/>
      <c r="DE153" s="161"/>
    </row>
    <row r="154" spans="34:109" ht="15" hidden="1" customHeight="1">
      <c r="AH154" s="103"/>
      <c r="AI154" s="103"/>
      <c r="AJ154" s="103"/>
      <c r="AK154" s="103"/>
      <c r="AL154" s="153" t="str">
        <f t="shared" si="4"/>
        <v>Tamiahua</v>
      </c>
      <c r="AM154" s="153" t="str">
        <f t="shared" si="5"/>
        <v>30151</v>
      </c>
      <c r="AO154" s="103"/>
      <c r="AP154" s="151">
        <v>152</v>
      </c>
      <c r="AQ154" s="160"/>
      <c r="AR154" s="160"/>
      <c r="AS154" s="160"/>
      <c r="AT154" s="160"/>
      <c r="AU154" s="160"/>
      <c r="AV154" s="160"/>
      <c r="AW154" s="160"/>
      <c r="AX154" s="160"/>
      <c r="AY154" s="160"/>
      <c r="AZ154" s="160"/>
      <c r="BA154" s="160"/>
      <c r="BB154" s="160"/>
      <c r="BC154" s="160"/>
      <c r="BD154" s="160"/>
      <c r="BE154" s="160"/>
      <c r="BF154" s="160"/>
      <c r="BG154" s="160"/>
      <c r="BH154" s="160"/>
      <c r="BI154" s="160"/>
      <c r="BJ154" s="157" t="s">
        <v>3867</v>
      </c>
      <c r="BK154" s="157" t="s">
        <v>3868</v>
      </c>
      <c r="BL154" s="160"/>
      <c r="BM154" s="160"/>
      <c r="BN154" s="160"/>
      <c r="BO154" s="160"/>
      <c r="BP154" s="160"/>
      <c r="BQ154" s="160"/>
      <c r="BR154" s="160"/>
      <c r="BS154" s="160"/>
      <c r="BT154" s="157" t="s">
        <v>3869</v>
      </c>
      <c r="BU154" s="160"/>
      <c r="BV154" s="160"/>
      <c r="BW154" s="103"/>
      <c r="BX154" s="103"/>
      <c r="BY154" s="103"/>
      <c r="BZ154" s="161"/>
      <c r="CA154" s="161"/>
      <c r="CB154" s="161"/>
      <c r="CC154" s="161"/>
      <c r="CD154" s="161"/>
      <c r="CE154" s="161"/>
      <c r="CF154" s="161"/>
      <c r="CG154" s="161"/>
      <c r="CH154" s="161"/>
      <c r="CI154" s="161"/>
      <c r="CJ154" s="161"/>
      <c r="CK154" s="161"/>
      <c r="CL154" s="161"/>
      <c r="CM154" s="161"/>
      <c r="CN154" s="161"/>
      <c r="CO154" s="161"/>
      <c r="CP154" s="161"/>
      <c r="CQ154" s="161"/>
      <c r="CR154" s="161"/>
      <c r="CS154" s="158" t="s">
        <v>3870</v>
      </c>
      <c r="CT154" s="158" t="s">
        <v>3871</v>
      </c>
      <c r="CU154" s="161"/>
      <c r="CV154" s="161"/>
      <c r="CW154" s="161"/>
      <c r="CX154" s="161"/>
      <c r="CY154" s="161"/>
      <c r="CZ154" s="161"/>
      <c r="DA154" s="161"/>
      <c r="DB154" s="161"/>
      <c r="DC154" s="158" t="s">
        <v>3872</v>
      </c>
      <c r="DD154" s="161"/>
      <c r="DE154" s="161"/>
    </row>
    <row r="155" spans="34:109" ht="15" hidden="1" customHeight="1">
      <c r="AH155" s="103"/>
      <c r="AI155" s="103"/>
      <c r="AJ155" s="103"/>
      <c r="AK155" s="103"/>
      <c r="AL155" s="153" t="str">
        <f t="shared" si="4"/>
        <v>Tampico Alto</v>
      </c>
      <c r="AM155" s="153" t="str">
        <f t="shared" si="5"/>
        <v>30152</v>
      </c>
      <c r="AO155" s="103"/>
      <c r="AP155" s="151">
        <v>153</v>
      </c>
      <c r="AQ155" s="160"/>
      <c r="AR155" s="160"/>
      <c r="AS155" s="160"/>
      <c r="AT155" s="160"/>
      <c r="AU155" s="160"/>
      <c r="AV155" s="160"/>
      <c r="AW155" s="160"/>
      <c r="AX155" s="160"/>
      <c r="AY155" s="160"/>
      <c r="AZ155" s="160"/>
      <c r="BA155" s="160"/>
      <c r="BB155" s="160"/>
      <c r="BC155" s="160"/>
      <c r="BD155" s="160"/>
      <c r="BE155" s="160"/>
      <c r="BF155" s="160"/>
      <c r="BG155" s="160"/>
      <c r="BH155" s="160"/>
      <c r="BI155" s="160"/>
      <c r="BJ155" s="157" t="s">
        <v>3873</v>
      </c>
      <c r="BK155" s="157" t="s">
        <v>3874</v>
      </c>
      <c r="BL155" s="160"/>
      <c r="BM155" s="160"/>
      <c r="BN155" s="160"/>
      <c r="BO155" s="160"/>
      <c r="BP155" s="160"/>
      <c r="BQ155" s="160"/>
      <c r="BR155" s="160"/>
      <c r="BS155" s="160"/>
      <c r="BT155" s="157" t="s">
        <v>3875</v>
      </c>
      <c r="BU155" s="160"/>
      <c r="BV155" s="160"/>
      <c r="BW155" s="103"/>
      <c r="BX155" s="103"/>
      <c r="BY155" s="103"/>
      <c r="BZ155" s="161"/>
      <c r="CA155" s="161"/>
      <c r="CB155" s="161"/>
      <c r="CC155" s="161"/>
      <c r="CD155" s="161"/>
      <c r="CE155" s="161"/>
      <c r="CF155" s="161"/>
      <c r="CG155" s="161"/>
      <c r="CH155" s="161"/>
      <c r="CI155" s="161"/>
      <c r="CJ155" s="161"/>
      <c r="CK155" s="161"/>
      <c r="CL155" s="161"/>
      <c r="CM155" s="161"/>
      <c r="CN155" s="161"/>
      <c r="CO155" s="161"/>
      <c r="CP155" s="161"/>
      <c r="CQ155" s="161"/>
      <c r="CR155" s="161"/>
      <c r="CS155" s="158" t="s">
        <v>3876</v>
      </c>
      <c r="CT155" s="158" t="s">
        <v>3877</v>
      </c>
      <c r="CU155" s="161"/>
      <c r="CV155" s="161"/>
      <c r="CW155" s="161"/>
      <c r="CX155" s="161"/>
      <c r="CY155" s="161"/>
      <c r="CZ155" s="161"/>
      <c r="DA155" s="161"/>
      <c r="DB155" s="161"/>
      <c r="DC155" s="158" t="s">
        <v>3878</v>
      </c>
      <c r="DD155" s="161"/>
      <c r="DE155" s="161"/>
    </row>
    <row r="156" spans="34:109" ht="15" hidden="1" customHeight="1">
      <c r="AH156" s="103"/>
      <c r="AI156" s="103"/>
      <c r="AJ156" s="103"/>
      <c r="AK156" s="103"/>
      <c r="AL156" s="153" t="str">
        <f t="shared" si="4"/>
        <v>Tancoco</v>
      </c>
      <c r="AM156" s="153" t="str">
        <f t="shared" si="5"/>
        <v>30153</v>
      </c>
      <c r="AO156" s="103"/>
      <c r="AP156" s="151">
        <v>154</v>
      </c>
      <c r="AQ156" s="160"/>
      <c r="AR156" s="160"/>
      <c r="AS156" s="160"/>
      <c r="AT156" s="160"/>
      <c r="AU156" s="160"/>
      <c r="AV156" s="160"/>
      <c r="AW156" s="160"/>
      <c r="AX156" s="160"/>
      <c r="AY156" s="160"/>
      <c r="AZ156" s="160"/>
      <c r="BA156" s="160"/>
      <c r="BB156" s="160"/>
      <c r="BC156" s="160"/>
      <c r="BD156" s="160"/>
      <c r="BE156" s="160"/>
      <c r="BF156" s="160"/>
      <c r="BG156" s="160"/>
      <c r="BH156" s="160"/>
      <c r="BI156" s="160"/>
      <c r="BJ156" s="157" t="s">
        <v>3879</v>
      </c>
      <c r="BK156" s="157" t="s">
        <v>3880</v>
      </c>
      <c r="BL156" s="160"/>
      <c r="BM156" s="160"/>
      <c r="BN156" s="160"/>
      <c r="BO156" s="160"/>
      <c r="BP156" s="160"/>
      <c r="BQ156" s="160"/>
      <c r="BR156" s="160"/>
      <c r="BS156" s="160"/>
      <c r="BT156" s="157" t="s">
        <v>3881</v>
      </c>
      <c r="BU156" s="160"/>
      <c r="BV156" s="160"/>
      <c r="BW156" s="103"/>
      <c r="BX156" s="103"/>
      <c r="BY156" s="103"/>
      <c r="BZ156" s="161"/>
      <c r="CA156" s="161"/>
      <c r="CB156" s="161"/>
      <c r="CC156" s="161"/>
      <c r="CD156" s="161"/>
      <c r="CE156" s="161"/>
      <c r="CF156" s="161"/>
      <c r="CG156" s="161"/>
      <c r="CH156" s="161"/>
      <c r="CI156" s="161"/>
      <c r="CJ156" s="161"/>
      <c r="CK156" s="161"/>
      <c r="CL156" s="161"/>
      <c r="CM156" s="161"/>
      <c r="CN156" s="161"/>
      <c r="CO156" s="161"/>
      <c r="CP156" s="161"/>
      <c r="CQ156" s="161"/>
      <c r="CR156" s="161"/>
      <c r="CS156" s="158" t="s">
        <v>3882</v>
      </c>
      <c r="CT156" s="158" t="s">
        <v>3883</v>
      </c>
      <c r="CU156" s="161"/>
      <c r="CV156" s="161"/>
      <c r="CW156" s="161"/>
      <c r="CX156" s="161"/>
      <c r="CY156" s="161"/>
      <c r="CZ156" s="161"/>
      <c r="DA156" s="161"/>
      <c r="DB156" s="161"/>
      <c r="DC156" s="158" t="s">
        <v>3884</v>
      </c>
      <c r="DD156" s="161"/>
      <c r="DE156" s="161"/>
    </row>
    <row r="157" spans="34:109" ht="15" hidden="1" customHeight="1">
      <c r="AH157" s="103"/>
      <c r="AI157" s="103"/>
      <c r="AJ157" s="103"/>
      <c r="AK157" s="103"/>
      <c r="AL157" s="153" t="str">
        <f t="shared" si="4"/>
        <v>Tantima</v>
      </c>
      <c r="AM157" s="153" t="str">
        <f t="shared" si="5"/>
        <v>30154</v>
      </c>
      <c r="AO157" s="103"/>
      <c r="AP157" s="151">
        <v>155</v>
      </c>
      <c r="AQ157" s="160"/>
      <c r="AR157" s="160"/>
      <c r="AS157" s="160"/>
      <c r="AT157" s="160"/>
      <c r="AU157" s="160"/>
      <c r="AV157" s="160"/>
      <c r="AW157" s="160"/>
      <c r="AX157" s="160"/>
      <c r="AY157" s="160"/>
      <c r="AZ157" s="160"/>
      <c r="BA157" s="160"/>
      <c r="BB157" s="160"/>
      <c r="BC157" s="160"/>
      <c r="BD157" s="160"/>
      <c r="BE157" s="160"/>
      <c r="BF157" s="160"/>
      <c r="BG157" s="160"/>
      <c r="BH157" s="160"/>
      <c r="BI157" s="160"/>
      <c r="BJ157" s="157" t="s">
        <v>3885</v>
      </c>
      <c r="BK157" s="157" t="s">
        <v>3886</v>
      </c>
      <c r="BL157" s="160"/>
      <c r="BM157" s="160"/>
      <c r="BN157" s="160"/>
      <c r="BO157" s="160"/>
      <c r="BP157" s="160"/>
      <c r="BQ157" s="160"/>
      <c r="BR157" s="160"/>
      <c r="BS157" s="160"/>
      <c r="BT157" s="157" t="s">
        <v>3887</v>
      </c>
      <c r="BU157" s="160"/>
      <c r="BV157" s="160"/>
      <c r="BW157" s="103"/>
      <c r="BX157" s="103"/>
      <c r="BY157" s="103"/>
      <c r="BZ157" s="161"/>
      <c r="CA157" s="161"/>
      <c r="CB157" s="161"/>
      <c r="CC157" s="161"/>
      <c r="CD157" s="161"/>
      <c r="CE157" s="161"/>
      <c r="CF157" s="161"/>
      <c r="CG157" s="161"/>
      <c r="CH157" s="161"/>
      <c r="CI157" s="161"/>
      <c r="CJ157" s="161"/>
      <c r="CK157" s="161"/>
      <c r="CL157" s="161"/>
      <c r="CM157" s="161"/>
      <c r="CN157" s="161"/>
      <c r="CO157" s="161"/>
      <c r="CP157" s="161"/>
      <c r="CQ157" s="161"/>
      <c r="CR157" s="161"/>
      <c r="CS157" s="158" t="s">
        <v>3888</v>
      </c>
      <c r="CT157" s="158" t="s">
        <v>3889</v>
      </c>
      <c r="CU157" s="161"/>
      <c r="CV157" s="161"/>
      <c r="CW157" s="161"/>
      <c r="CX157" s="161"/>
      <c r="CY157" s="161"/>
      <c r="CZ157" s="161"/>
      <c r="DA157" s="161"/>
      <c r="DB157" s="161"/>
      <c r="DC157" s="158" t="s">
        <v>3890</v>
      </c>
      <c r="DD157" s="161"/>
      <c r="DE157" s="161"/>
    </row>
    <row r="158" spans="34:109" ht="15" hidden="1" customHeight="1">
      <c r="AH158" s="103"/>
      <c r="AI158" s="103"/>
      <c r="AJ158" s="103"/>
      <c r="AK158" s="103"/>
      <c r="AL158" s="153" t="str">
        <f t="shared" si="4"/>
        <v>Tantoyuca</v>
      </c>
      <c r="AM158" s="153" t="str">
        <f t="shared" si="5"/>
        <v>30155</v>
      </c>
      <c r="AO158" s="103"/>
      <c r="AP158" s="151">
        <v>156</v>
      </c>
      <c r="AQ158" s="160"/>
      <c r="AR158" s="160"/>
      <c r="AS158" s="160"/>
      <c r="AT158" s="160"/>
      <c r="AU158" s="160"/>
      <c r="AV158" s="160"/>
      <c r="AW158" s="160"/>
      <c r="AX158" s="160"/>
      <c r="AY158" s="160"/>
      <c r="AZ158" s="160"/>
      <c r="BA158" s="160"/>
      <c r="BB158" s="160"/>
      <c r="BC158" s="160"/>
      <c r="BD158" s="160"/>
      <c r="BE158" s="160"/>
      <c r="BF158" s="160"/>
      <c r="BG158" s="160"/>
      <c r="BH158" s="160"/>
      <c r="BI158" s="160"/>
      <c r="BJ158" s="157" t="s">
        <v>3891</v>
      </c>
      <c r="BK158" s="157" t="s">
        <v>3892</v>
      </c>
      <c r="BL158" s="160"/>
      <c r="BM158" s="160"/>
      <c r="BN158" s="160"/>
      <c r="BO158" s="160"/>
      <c r="BP158" s="160"/>
      <c r="BQ158" s="160"/>
      <c r="BR158" s="160"/>
      <c r="BS158" s="160"/>
      <c r="BT158" s="157" t="s">
        <v>3893</v>
      </c>
      <c r="BU158" s="160"/>
      <c r="BV158" s="160"/>
      <c r="BW158" s="103"/>
      <c r="BX158" s="103"/>
      <c r="BY158" s="103"/>
      <c r="BZ158" s="161"/>
      <c r="CA158" s="161"/>
      <c r="CB158" s="161"/>
      <c r="CC158" s="161"/>
      <c r="CD158" s="161"/>
      <c r="CE158" s="161"/>
      <c r="CF158" s="161"/>
      <c r="CG158" s="161"/>
      <c r="CH158" s="161"/>
      <c r="CI158" s="161"/>
      <c r="CJ158" s="161"/>
      <c r="CK158" s="161"/>
      <c r="CL158" s="161"/>
      <c r="CM158" s="161"/>
      <c r="CN158" s="161"/>
      <c r="CO158" s="161"/>
      <c r="CP158" s="161"/>
      <c r="CQ158" s="161"/>
      <c r="CR158" s="161"/>
      <c r="CS158" s="158" t="s">
        <v>3894</v>
      </c>
      <c r="CT158" s="158" t="s">
        <v>3895</v>
      </c>
      <c r="CU158" s="161"/>
      <c r="CV158" s="161"/>
      <c r="CW158" s="161"/>
      <c r="CX158" s="161"/>
      <c r="CY158" s="161"/>
      <c r="CZ158" s="161"/>
      <c r="DA158" s="161"/>
      <c r="DB158" s="161"/>
      <c r="DC158" s="158" t="s">
        <v>3896</v>
      </c>
      <c r="DD158" s="161"/>
      <c r="DE158" s="161"/>
    </row>
    <row r="159" spans="34:109" ht="15" hidden="1" customHeight="1">
      <c r="AH159" s="103"/>
      <c r="AI159" s="103"/>
      <c r="AJ159" s="103"/>
      <c r="AK159" s="103"/>
      <c r="AL159" s="153" t="str">
        <f t="shared" si="4"/>
        <v>Tatatila</v>
      </c>
      <c r="AM159" s="153" t="str">
        <f t="shared" si="5"/>
        <v>30156</v>
      </c>
      <c r="AO159" s="103"/>
      <c r="AP159" s="151">
        <v>157</v>
      </c>
      <c r="AQ159" s="160"/>
      <c r="AR159" s="160"/>
      <c r="AS159" s="160"/>
      <c r="AT159" s="160"/>
      <c r="AU159" s="160"/>
      <c r="AV159" s="160"/>
      <c r="AW159" s="160"/>
      <c r="AX159" s="160"/>
      <c r="AY159" s="160"/>
      <c r="AZ159" s="160"/>
      <c r="BA159" s="160"/>
      <c r="BB159" s="160"/>
      <c r="BC159" s="160"/>
      <c r="BD159" s="160"/>
      <c r="BE159" s="160"/>
      <c r="BF159" s="160"/>
      <c r="BG159" s="160"/>
      <c r="BH159" s="160"/>
      <c r="BI159" s="160"/>
      <c r="BJ159" s="157" t="s">
        <v>3897</v>
      </c>
      <c r="BK159" s="157" t="s">
        <v>3898</v>
      </c>
      <c r="BL159" s="160"/>
      <c r="BM159" s="160"/>
      <c r="BN159" s="160"/>
      <c r="BO159" s="160"/>
      <c r="BP159" s="160"/>
      <c r="BQ159" s="160"/>
      <c r="BR159" s="160"/>
      <c r="BS159" s="160"/>
      <c r="BT159" s="157" t="s">
        <v>3899</v>
      </c>
      <c r="BU159" s="160"/>
      <c r="BV159" s="160"/>
      <c r="BW159" s="103"/>
      <c r="BX159" s="103"/>
      <c r="BY159" s="103"/>
      <c r="BZ159" s="161"/>
      <c r="CA159" s="161"/>
      <c r="CB159" s="161"/>
      <c r="CC159" s="161"/>
      <c r="CD159" s="161"/>
      <c r="CE159" s="161"/>
      <c r="CF159" s="161"/>
      <c r="CG159" s="161"/>
      <c r="CH159" s="161"/>
      <c r="CI159" s="161"/>
      <c r="CJ159" s="161"/>
      <c r="CK159" s="161"/>
      <c r="CL159" s="161"/>
      <c r="CM159" s="161"/>
      <c r="CN159" s="161"/>
      <c r="CO159" s="161"/>
      <c r="CP159" s="161"/>
      <c r="CQ159" s="161"/>
      <c r="CR159" s="161"/>
      <c r="CS159" s="158" t="s">
        <v>3900</v>
      </c>
      <c r="CT159" s="158" t="s">
        <v>3901</v>
      </c>
      <c r="CU159" s="161"/>
      <c r="CV159" s="161"/>
      <c r="CW159" s="161"/>
      <c r="CX159" s="161"/>
      <c r="CY159" s="161"/>
      <c r="CZ159" s="161"/>
      <c r="DA159" s="161"/>
      <c r="DB159" s="161"/>
      <c r="DC159" s="158" t="s">
        <v>3902</v>
      </c>
      <c r="DD159" s="161"/>
      <c r="DE159" s="161"/>
    </row>
    <row r="160" spans="34:109" ht="15" hidden="1" customHeight="1">
      <c r="AH160" s="103"/>
      <c r="AI160" s="103"/>
      <c r="AJ160" s="103"/>
      <c r="AK160" s="103"/>
      <c r="AL160" s="153" t="str">
        <f t="shared" si="4"/>
        <v>Castillo de Teayo</v>
      </c>
      <c r="AM160" s="153" t="str">
        <f t="shared" si="5"/>
        <v>30157</v>
      </c>
      <c r="AO160" s="103"/>
      <c r="AP160" s="151">
        <v>158</v>
      </c>
      <c r="AQ160" s="160"/>
      <c r="AR160" s="160"/>
      <c r="AS160" s="160"/>
      <c r="AT160" s="160"/>
      <c r="AU160" s="160"/>
      <c r="AV160" s="160"/>
      <c r="AW160" s="160"/>
      <c r="AX160" s="160"/>
      <c r="AY160" s="160"/>
      <c r="AZ160" s="160"/>
      <c r="BA160" s="160"/>
      <c r="BB160" s="160"/>
      <c r="BC160" s="160"/>
      <c r="BD160" s="160"/>
      <c r="BE160" s="160"/>
      <c r="BF160" s="160"/>
      <c r="BG160" s="160"/>
      <c r="BH160" s="160"/>
      <c r="BI160" s="160"/>
      <c r="BJ160" s="157" t="s">
        <v>3903</v>
      </c>
      <c r="BK160" s="157" t="s">
        <v>3904</v>
      </c>
      <c r="BL160" s="160"/>
      <c r="BM160" s="160"/>
      <c r="BN160" s="160"/>
      <c r="BO160" s="160"/>
      <c r="BP160" s="160"/>
      <c r="BQ160" s="160"/>
      <c r="BR160" s="160"/>
      <c r="BS160" s="160"/>
      <c r="BT160" s="157" t="s">
        <v>3905</v>
      </c>
      <c r="BU160" s="160"/>
      <c r="BV160" s="160"/>
      <c r="BW160" s="103"/>
      <c r="BX160" s="103"/>
      <c r="BY160" s="103"/>
      <c r="BZ160" s="161"/>
      <c r="CA160" s="161"/>
      <c r="CB160" s="161"/>
      <c r="CC160" s="161"/>
      <c r="CD160" s="161"/>
      <c r="CE160" s="161"/>
      <c r="CF160" s="161"/>
      <c r="CG160" s="161"/>
      <c r="CH160" s="161"/>
      <c r="CI160" s="161"/>
      <c r="CJ160" s="161"/>
      <c r="CK160" s="161"/>
      <c r="CL160" s="161"/>
      <c r="CM160" s="161"/>
      <c r="CN160" s="161"/>
      <c r="CO160" s="161"/>
      <c r="CP160" s="161"/>
      <c r="CQ160" s="161"/>
      <c r="CR160" s="161"/>
      <c r="CS160" s="158" t="s">
        <v>3906</v>
      </c>
      <c r="CT160" s="158" t="s">
        <v>3907</v>
      </c>
      <c r="CU160" s="161"/>
      <c r="CV160" s="161"/>
      <c r="CW160" s="161"/>
      <c r="CX160" s="161"/>
      <c r="CY160" s="161"/>
      <c r="CZ160" s="161"/>
      <c r="DA160" s="161"/>
      <c r="DB160" s="161"/>
      <c r="DC160" s="158" t="s">
        <v>3908</v>
      </c>
      <c r="DD160" s="161"/>
      <c r="DE160" s="161"/>
    </row>
    <row r="161" spans="34:109" ht="15" hidden="1" customHeight="1">
      <c r="AH161" s="103"/>
      <c r="AI161" s="103"/>
      <c r="AJ161" s="103"/>
      <c r="AK161" s="103"/>
      <c r="AL161" s="153" t="str">
        <f t="shared" si="4"/>
        <v>Tecolutla</v>
      </c>
      <c r="AM161" s="153" t="str">
        <f t="shared" si="5"/>
        <v>30158</v>
      </c>
      <c r="AO161" s="103"/>
      <c r="AP161" s="151">
        <v>159</v>
      </c>
      <c r="AQ161" s="160"/>
      <c r="AR161" s="160"/>
      <c r="AS161" s="160"/>
      <c r="AT161" s="160"/>
      <c r="AU161" s="160"/>
      <c r="AV161" s="160"/>
      <c r="AW161" s="160"/>
      <c r="AX161" s="160"/>
      <c r="AY161" s="160"/>
      <c r="AZ161" s="160"/>
      <c r="BA161" s="160"/>
      <c r="BB161" s="160"/>
      <c r="BC161" s="160"/>
      <c r="BD161" s="160"/>
      <c r="BE161" s="160"/>
      <c r="BF161" s="160"/>
      <c r="BG161" s="160"/>
      <c r="BH161" s="160"/>
      <c r="BI161" s="160"/>
      <c r="BJ161" s="157" t="s">
        <v>3909</v>
      </c>
      <c r="BK161" s="157" t="s">
        <v>3910</v>
      </c>
      <c r="BL161" s="160"/>
      <c r="BM161" s="160"/>
      <c r="BN161" s="160"/>
      <c r="BO161" s="160"/>
      <c r="BP161" s="160"/>
      <c r="BQ161" s="160"/>
      <c r="BR161" s="160"/>
      <c r="BS161" s="160"/>
      <c r="BT161" s="157" t="s">
        <v>3911</v>
      </c>
      <c r="BU161" s="160"/>
      <c r="BV161" s="160"/>
      <c r="BW161" s="103"/>
      <c r="BX161" s="103"/>
      <c r="BY161" s="103"/>
      <c r="BZ161" s="161"/>
      <c r="CA161" s="161"/>
      <c r="CB161" s="161"/>
      <c r="CC161" s="161"/>
      <c r="CD161" s="161"/>
      <c r="CE161" s="161"/>
      <c r="CF161" s="161"/>
      <c r="CG161" s="161"/>
      <c r="CH161" s="161"/>
      <c r="CI161" s="161"/>
      <c r="CJ161" s="161"/>
      <c r="CK161" s="161"/>
      <c r="CL161" s="161"/>
      <c r="CM161" s="161"/>
      <c r="CN161" s="161"/>
      <c r="CO161" s="161"/>
      <c r="CP161" s="161"/>
      <c r="CQ161" s="161"/>
      <c r="CR161" s="161"/>
      <c r="CS161" s="158" t="s">
        <v>3912</v>
      </c>
      <c r="CT161" s="158" t="s">
        <v>3913</v>
      </c>
      <c r="CU161" s="161"/>
      <c r="CV161" s="161"/>
      <c r="CW161" s="161"/>
      <c r="CX161" s="161"/>
      <c r="CY161" s="161"/>
      <c r="CZ161" s="161"/>
      <c r="DA161" s="161"/>
      <c r="DB161" s="161"/>
      <c r="DC161" s="158" t="s">
        <v>3914</v>
      </c>
      <c r="DD161" s="161"/>
      <c r="DE161" s="161"/>
    </row>
    <row r="162" spans="34:109" ht="15" hidden="1" customHeight="1">
      <c r="AH162" s="103"/>
      <c r="AI162" s="103"/>
      <c r="AJ162" s="103"/>
      <c r="AK162" s="103"/>
      <c r="AL162" s="153" t="str">
        <f t="shared" si="4"/>
        <v>Tehuipango</v>
      </c>
      <c r="AM162" s="153" t="str">
        <f t="shared" si="5"/>
        <v>30159</v>
      </c>
      <c r="AO162" s="103"/>
      <c r="AP162" s="151">
        <v>160</v>
      </c>
      <c r="AQ162" s="160"/>
      <c r="AR162" s="160"/>
      <c r="AS162" s="160"/>
      <c r="AT162" s="160"/>
      <c r="AU162" s="160"/>
      <c r="AV162" s="160"/>
      <c r="AW162" s="160"/>
      <c r="AX162" s="160"/>
      <c r="AY162" s="160"/>
      <c r="AZ162" s="160"/>
      <c r="BA162" s="160"/>
      <c r="BB162" s="160"/>
      <c r="BC162" s="160"/>
      <c r="BD162" s="160"/>
      <c r="BE162" s="160"/>
      <c r="BF162" s="160"/>
      <c r="BG162" s="160"/>
      <c r="BH162" s="160"/>
      <c r="BI162" s="160"/>
      <c r="BJ162" s="157" t="s">
        <v>3915</v>
      </c>
      <c r="BK162" s="157" t="s">
        <v>3916</v>
      </c>
      <c r="BL162" s="160"/>
      <c r="BM162" s="160"/>
      <c r="BN162" s="160"/>
      <c r="BO162" s="160"/>
      <c r="BP162" s="160"/>
      <c r="BQ162" s="160"/>
      <c r="BR162" s="160"/>
      <c r="BS162" s="160"/>
      <c r="BT162" s="157" t="s">
        <v>3917</v>
      </c>
      <c r="BU162" s="160"/>
      <c r="BV162" s="160"/>
      <c r="BW162" s="103"/>
      <c r="BX162" s="103"/>
      <c r="BY162" s="103"/>
      <c r="BZ162" s="161"/>
      <c r="CA162" s="161"/>
      <c r="CB162" s="161"/>
      <c r="CC162" s="161"/>
      <c r="CD162" s="161"/>
      <c r="CE162" s="161"/>
      <c r="CF162" s="161"/>
      <c r="CG162" s="161"/>
      <c r="CH162" s="161"/>
      <c r="CI162" s="161"/>
      <c r="CJ162" s="161"/>
      <c r="CK162" s="161"/>
      <c r="CL162" s="161"/>
      <c r="CM162" s="161"/>
      <c r="CN162" s="161"/>
      <c r="CO162" s="161"/>
      <c r="CP162" s="161"/>
      <c r="CQ162" s="161"/>
      <c r="CR162" s="161"/>
      <c r="CS162" s="158" t="s">
        <v>3918</v>
      </c>
      <c r="CT162" s="158" t="s">
        <v>3919</v>
      </c>
      <c r="CU162" s="161"/>
      <c r="CV162" s="161"/>
      <c r="CW162" s="161"/>
      <c r="CX162" s="161"/>
      <c r="CY162" s="161"/>
      <c r="CZ162" s="161"/>
      <c r="DA162" s="161"/>
      <c r="DB162" s="161"/>
      <c r="DC162" s="158" t="s">
        <v>3920</v>
      </c>
      <c r="DD162" s="161"/>
      <c r="DE162" s="161"/>
    </row>
    <row r="163" spans="34:109" ht="15" hidden="1" customHeight="1">
      <c r="AH163" s="103"/>
      <c r="AI163" s="103"/>
      <c r="AJ163" s="103"/>
      <c r="AK163" s="103"/>
      <c r="AL163" s="153" t="str">
        <f t="shared" si="4"/>
        <v>Álamo Temapache</v>
      </c>
      <c r="AM163" s="153" t="str">
        <f t="shared" si="5"/>
        <v>30160</v>
      </c>
      <c r="AO163" s="103"/>
      <c r="AP163" s="151">
        <v>161</v>
      </c>
      <c r="AQ163" s="160"/>
      <c r="AR163" s="160"/>
      <c r="AS163" s="160"/>
      <c r="AT163" s="160"/>
      <c r="AU163" s="160"/>
      <c r="AV163" s="160"/>
      <c r="AW163" s="160"/>
      <c r="AX163" s="160"/>
      <c r="AY163" s="160"/>
      <c r="AZ163" s="160"/>
      <c r="BA163" s="160"/>
      <c r="BB163" s="160"/>
      <c r="BC163" s="160"/>
      <c r="BD163" s="160"/>
      <c r="BE163" s="160"/>
      <c r="BF163" s="160"/>
      <c r="BG163" s="160"/>
      <c r="BH163" s="160"/>
      <c r="BI163" s="160"/>
      <c r="BJ163" s="157" t="s">
        <v>3921</v>
      </c>
      <c r="BK163" s="157" t="s">
        <v>3922</v>
      </c>
      <c r="BL163" s="160"/>
      <c r="BM163" s="160"/>
      <c r="BN163" s="160"/>
      <c r="BO163" s="160"/>
      <c r="BP163" s="160"/>
      <c r="BQ163" s="160"/>
      <c r="BR163" s="160"/>
      <c r="BS163" s="160"/>
      <c r="BT163" s="157" t="s">
        <v>3923</v>
      </c>
      <c r="BU163" s="160"/>
      <c r="BV163" s="160"/>
      <c r="BW163" s="103"/>
      <c r="BX163" s="103"/>
      <c r="BY163" s="103"/>
      <c r="BZ163" s="161"/>
      <c r="CA163" s="161"/>
      <c r="CB163" s="161"/>
      <c r="CC163" s="161"/>
      <c r="CD163" s="161"/>
      <c r="CE163" s="161"/>
      <c r="CF163" s="161"/>
      <c r="CG163" s="161"/>
      <c r="CH163" s="161"/>
      <c r="CI163" s="161"/>
      <c r="CJ163" s="161"/>
      <c r="CK163" s="161"/>
      <c r="CL163" s="161"/>
      <c r="CM163" s="161"/>
      <c r="CN163" s="161"/>
      <c r="CO163" s="161"/>
      <c r="CP163" s="161"/>
      <c r="CQ163" s="161"/>
      <c r="CR163" s="161"/>
      <c r="CS163" s="158" t="s">
        <v>3924</v>
      </c>
      <c r="CT163" s="158" t="s">
        <v>3925</v>
      </c>
      <c r="CU163" s="161"/>
      <c r="CV163" s="161"/>
      <c r="CW163" s="161"/>
      <c r="CX163" s="161"/>
      <c r="CY163" s="161"/>
      <c r="CZ163" s="161"/>
      <c r="DA163" s="161"/>
      <c r="DB163" s="161"/>
      <c r="DC163" s="158" t="s">
        <v>3926</v>
      </c>
      <c r="DD163" s="161"/>
      <c r="DE163" s="161"/>
    </row>
    <row r="164" spans="34:109" ht="15" hidden="1" customHeight="1">
      <c r="AH164" s="103"/>
      <c r="AI164" s="103"/>
      <c r="AJ164" s="103"/>
      <c r="AK164" s="103"/>
      <c r="AL164" s="153" t="str">
        <f t="shared" si="4"/>
        <v>Tempoal</v>
      </c>
      <c r="AM164" s="153" t="str">
        <f t="shared" si="5"/>
        <v>30161</v>
      </c>
      <c r="AO164" s="103"/>
      <c r="AP164" s="151">
        <v>162</v>
      </c>
      <c r="AQ164" s="160"/>
      <c r="AR164" s="160"/>
      <c r="AS164" s="160"/>
      <c r="AT164" s="160"/>
      <c r="AU164" s="160"/>
      <c r="AV164" s="160"/>
      <c r="AW164" s="160"/>
      <c r="AX164" s="160"/>
      <c r="AY164" s="160"/>
      <c r="AZ164" s="160"/>
      <c r="BA164" s="160"/>
      <c r="BB164" s="160"/>
      <c r="BC164" s="160"/>
      <c r="BD164" s="160"/>
      <c r="BE164" s="160"/>
      <c r="BF164" s="160"/>
      <c r="BG164" s="160"/>
      <c r="BH164" s="160"/>
      <c r="BI164" s="160"/>
      <c r="BJ164" s="157" t="s">
        <v>3927</v>
      </c>
      <c r="BK164" s="157" t="s">
        <v>3928</v>
      </c>
      <c r="BL164" s="160"/>
      <c r="BM164" s="160"/>
      <c r="BN164" s="160"/>
      <c r="BO164" s="160"/>
      <c r="BP164" s="160"/>
      <c r="BQ164" s="160"/>
      <c r="BR164" s="160"/>
      <c r="BS164" s="160"/>
      <c r="BT164" s="157" t="s">
        <v>3929</v>
      </c>
      <c r="BU164" s="160"/>
      <c r="BV164" s="160"/>
      <c r="BW164" s="103"/>
      <c r="BX164" s="103"/>
      <c r="BY164" s="103"/>
      <c r="BZ164" s="161"/>
      <c r="CA164" s="161"/>
      <c r="CB164" s="161"/>
      <c r="CC164" s="161"/>
      <c r="CD164" s="161"/>
      <c r="CE164" s="161"/>
      <c r="CF164" s="161"/>
      <c r="CG164" s="161"/>
      <c r="CH164" s="161"/>
      <c r="CI164" s="161"/>
      <c r="CJ164" s="161"/>
      <c r="CK164" s="161"/>
      <c r="CL164" s="161"/>
      <c r="CM164" s="161"/>
      <c r="CN164" s="161"/>
      <c r="CO164" s="161"/>
      <c r="CP164" s="161"/>
      <c r="CQ164" s="161"/>
      <c r="CR164" s="161"/>
      <c r="CS164" s="158" t="s">
        <v>3930</v>
      </c>
      <c r="CT164" s="158" t="s">
        <v>3931</v>
      </c>
      <c r="CU164" s="161"/>
      <c r="CV164" s="161"/>
      <c r="CW164" s="161"/>
      <c r="CX164" s="161"/>
      <c r="CY164" s="161"/>
      <c r="CZ164" s="161"/>
      <c r="DA164" s="161"/>
      <c r="DB164" s="161"/>
      <c r="DC164" s="158" t="s">
        <v>3932</v>
      </c>
      <c r="DD164" s="161"/>
      <c r="DE164" s="161"/>
    </row>
    <row r="165" spans="34:109" ht="15" hidden="1" customHeight="1">
      <c r="AH165" s="103"/>
      <c r="AI165" s="103"/>
      <c r="AJ165" s="103"/>
      <c r="AK165" s="103"/>
      <c r="AL165" s="153" t="str">
        <f t="shared" si="4"/>
        <v>Tenampa</v>
      </c>
      <c r="AM165" s="153" t="str">
        <f t="shared" si="5"/>
        <v>30162</v>
      </c>
      <c r="AO165" s="103"/>
      <c r="AP165" s="151">
        <v>163</v>
      </c>
      <c r="AQ165" s="160"/>
      <c r="AR165" s="160"/>
      <c r="AS165" s="160"/>
      <c r="AT165" s="160"/>
      <c r="AU165" s="160"/>
      <c r="AV165" s="160"/>
      <c r="AW165" s="160"/>
      <c r="AX165" s="160"/>
      <c r="AY165" s="160"/>
      <c r="AZ165" s="160"/>
      <c r="BA165" s="160"/>
      <c r="BB165" s="160"/>
      <c r="BC165" s="160"/>
      <c r="BD165" s="160"/>
      <c r="BE165" s="160"/>
      <c r="BF165" s="160"/>
      <c r="BG165" s="160"/>
      <c r="BH165" s="160"/>
      <c r="BI165" s="160"/>
      <c r="BJ165" s="157" t="s">
        <v>3933</v>
      </c>
      <c r="BK165" s="157" t="s">
        <v>3934</v>
      </c>
      <c r="BL165" s="160"/>
      <c r="BM165" s="160"/>
      <c r="BN165" s="160"/>
      <c r="BO165" s="160"/>
      <c r="BP165" s="160"/>
      <c r="BQ165" s="160"/>
      <c r="BR165" s="160"/>
      <c r="BS165" s="160"/>
      <c r="BT165" s="157" t="s">
        <v>3935</v>
      </c>
      <c r="BU165" s="160"/>
      <c r="BV165" s="160"/>
      <c r="BW165" s="103"/>
      <c r="BX165" s="103"/>
      <c r="BY165" s="103"/>
      <c r="BZ165" s="161"/>
      <c r="CA165" s="161"/>
      <c r="CB165" s="161"/>
      <c r="CC165" s="161"/>
      <c r="CD165" s="161"/>
      <c r="CE165" s="161"/>
      <c r="CF165" s="161"/>
      <c r="CG165" s="161"/>
      <c r="CH165" s="161"/>
      <c r="CI165" s="161"/>
      <c r="CJ165" s="161"/>
      <c r="CK165" s="161"/>
      <c r="CL165" s="161"/>
      <c r="CM165" s="161"/>
      <c r="CN165" s="161"/>
      <c r="CO165" s="161"/>
      <c r="CP165" s="161"/>
      <c r="CQ165" s="161"/>
      <c r="CR165" s="161"/>
      <c r="CS165" s="158" t="s">
        <v>3936</v>
      </c>
      <c r="CT165" s="158" t="s">
        <v>3937</v>
      </c>
      <c r="CU165" s="161"/>
      <c r="CV165" s="161"/>
      <c r="CW165" s="161"/>
      <c r="CX165" s="161"/>
      <c r="CY165" s="161"/>
      <c r="CZ165" s="161"/>
      <c r="DA165" s="161"/>
      <c r="DB165" s="161"/>
      <c r="DC165" s="158" t="s">
        <v>3938</v>
      </c>
      <c r="DD165" s="161"/>
      <c r="DE165" s="161"/>
    </row>
    <row r="166" spans="34:109" ht="15" hidden="1" customHeight="1">
      <c r="AH166" s="103"/>
      <c r="AI166" s="103"/>
      <c r="AJ166" s="103"/>
      <c r="AK166" s="103"/>
      <c r="AL166" s="153" t="str">
        <f t="shared" si="4"/>
        <v>Tenochtitlán</v>
      </c>
      <c r="AM166" s="153" t="str">
        <f t="shared" si="5"/>
        <v>30163</v>
      </c>
      <c r="AO166" s="103"/>
      <c r="AP166" s="151">
        <v>164</v>
      </c>
      <c r="AQ166" s="160"/>
      <c r="AR166" s="160"/>
      <c r="AS166" s="160"/>
      <c r="AT166" s="160"/>
      <c r="AU166" s="160"/>
      <c r="AV166" s="160"/>
      <c r="AW166" s="160"/>
      <c r="AX166" s="160"/>
      <c r="AY166" s="160"/>
      <c r="AZ166" s="160"/>
      <c r="BA166" s="160"/>
      <c r="BB166" s="160"/>
      <c r="BC166" s="160"/>
      <c r="BD166" s="160"/>
      <c r="BE166" s="160"/>
      <c r="BF166" s="160"/>
      <c r="BG166" s="160"/>
      <c r="BH166" s="160"/>
      <c r="BI166" s="160"/>
      <c r="BJ166" s="157" t="s">
        <v>3939</v>
      </c>
      <c r="BK166" s="157" t="s">
        <v>3940</v>
      </c>
      <c r="BL166" s="160"/>
      <c r="BM166" s="160"/>
      <c r="BN166" s="160"/>
      <c r="BO166" s="160"/>
      <c r="BP166" s="160"/>
      <c r="BQ166" s="160"/>
      <c r="BR166" s="160"/>
      <c r="BS166" s="160"/>
      <c r="BT166" s="157" t="s">
        <v>3941</v>
      </c>
      <c r="BU166" s="160"/>
      <c r="BV166" s="160"/>
      <c r="BW166" s="103"/>
      <c r="BX166" s="103"/>
      <c r="BY166" s="103"/>
      <c r="BZ166" s="161"/>
      <c r="CA166" s="161"/>
      <c r="CB166" s="161"/>
      <c r="CC166" s="161"/>
      <c r="CD166" s="161"/>
      <c r="CE166" s="161"/>
      <c r="CF166" s="161"/>
      <c r="CG166" s="161"/>
      <c r="CH166" s="161"/>
      <c r="CI166" s="161"/>
      <c r="CJ166" s="161"/>
      <c r="CK166" s="161"/>
      <c r="CL166" s="161"/>
      <c r="CM166" s="161"/>
      <c r="CN166" s="161"/>
      <c r="CO166" s="161"/>
      <c r="CP166" s="161"/>
      <c r="CQ166" s="161"/>
      <c r="CR166" s="161"/>
      <c r="CS166" s="158" t="s">
        <v>3942</v>
      </c>
      <c r="CT166" s="158" t="s">
        <v>3943</v>
      </c>
      <c r="CU166" s="161"/>
      <c r="CV166" s="161"/>
      <c r="CW166" s="161"/>
      <c r="CX166" s="161"/>
      <c r="CY166" s="161"/>
      <c r="CZ166" s="161"/>
      <c r="DA166" s="161"/>
      <c r="DB166" s="161"/>
      <c r="DC166" s="158" t="s">
        <v>3944</v>
      </c>
      <c r="DD166" s="161"/>
      <c r="DE166" s="161"/>
    </row>
    <row r="167" spans="34:109" ht="15" hidden="1" customHeight="1">
      <c r="AH167" s="103"/>
      <c r="AI167" s="103"/>
      <c r="AJ167" s="103"/>
      <c r="AK167" s="103"/>
      <c r="AL167" s="153" t="str">
        <f t="shared" si="4"/>
        <v>Teocelo</v>
      </c>
      <c r="AM167" s="153" t="str">
        <f t="shared" si="5"/>
        <v>30164</v>
      </c>
      <c r="AO167" s="103"/>
      <c r="AP167" s="151">
        <v>165</v>
      </c>
      <c r="AQ167" s="160"/>
      <c r="AR167" s="160"/>
      <c r="AS167" s="160"/>
      <c r="AT167" s="160"/>
      <c r="AU167" s="160"/>
      <c r="AV167" s="160"/>
      <c r="AW167" s="160"/>
      <c r="AX167" s="160"/>
      <c r="AY167" s="160"/>
      <c r="AZ167" s="160"/>
      <c r="BA167" s="160"/>
      <c r="BB167" s="160"/>
      <c r="BC167" s="160"/>
      <c r="BD167" s="160"/>
      <c r="BE167" s="160"/>
      <c r="BF167" s="160"/>
      <c r="BG167" s="160"/>
      <c r="BH167" s="160"/>
      <c r="BI167" s="160"/>
      <c r="BJ167" s="157" t="s">
        <v>3945</v>
      </c>
      <c r="BK167" s="157" t="s">
        <v>3946</v>
      </c>
      <c r="BL167" s="160"/>
      <c r="BM167" s="160"/>
      <c r="BN167" s="160"/>
      <c r="BO167" s="160"/>
      <c r="BP167" s="160"/>
      <c r="BQ167" s="160"/>
      <c r="BR167" s="160"/>
      <c r="BS167" s="160"/>
      <c r="BT167" s="157" t="s">
        <v>3947</v>
      </c>
      <c r="BU167" s="160"/>
      <c r="BV167" s="160"/>
      <c r="BW167" s="103"/>
      <c r="BX167" s="103"/>
      <c r="BY167" s="103"/>
      <c r="BZ167" s="161"/>
      <c r="CA167" s="161"/>
      <c r="CB167" s="161"/>
      <c r="CC167" s="161"/>
      <c r="CD167" s="161"/>
      <c r="CE167" s="161"/>
      <c r="CF167" s="161"/>
      <c r="CG167" s="161"/>
      <c r="CH167" s="161"/>
      <c r="CI167" s="161"/>
      <c r="CJ167" s="161"/>
      <c r="CK167" s="161"/>
      <c r="CL167" s="161"/>
      <c r="CM167" s="161"/>
      <c r="CN167" s="161"/>
      <c r="CO167" s="161"/>
      <c r="CP167" s="161"/>
      <c r="CQ167" s="161"/>
      <c r="CR167" s="161"/>
      <c r="CS167" s="158" t="s">
        <v>3948</v>
      </c>
      <c r="CT167" s="158" t="s">
        <v>3949</v>
      </c>
      <c r="CU167" s="161"/>
      <c r="CV167" s="161"/>
      <c r="CW167" s="161"/>
      <c r="CX167" s="161"/>
      <c r="CY167" s="161"/>
      <c r="CZ167" s="161"/>
      <c r="DA167" s="161"/>
      <c r="DB167" s="161"/>
      <c r="DC167" s="158" t="s">
        <v>3950</v>
      </c>
      <c r="DD167" s="161"/>
      <c r="DE167" s="161"/>
    </row>
    <row r="168" spans="34:109" ht="15" hidden="1" customHeight="1">
      <c r="AH168" s="103"/>
      <c r="AI168" s="103"/>
      <c r="AJ168" s="103"/>
      <c r="AK168" s="103"/>
      <c r="AL168" s="153" t="str">
        <f t="shared" si="4"/>
        <v>Tepatlaxco</v>
      </c>
      <c r="AM168" s="153" t="str">
        <f t="shared" si="5"/>
        <v>30165</v>
      </c>
      <c r="AO168" s="103"/>
      <c r="AP168" s="151">
        <v>166</v>
      </c>
      <c r="AQ168" s="160"/>
      <c r="AR168" s="160"/>
      <c r="AS168" s="160"/>
      <c r="AT168" s="160"/>
      <c r="AU168" s="160"/>
      <c r="AV168" s="160"/>
      <c r="AW168" s="160"/>
      <c r="AX168" s="160"/>
      <c r="AY168" s="160"/>
      <c r="AZ168" s="160"/>
      <c r="BA168" s="160"/>
      <c r="BB168" s="160"/>
      <c r="BC168" s="160"/>
      <c r="BD168" s="160"/>
      <c r="BE168" s="160"/>
      <c r="BF168" s="160"/>
      <c r="BG168" s="160"/>
      <c r="BH168" s="160"/>
      <c r="BI168" s="160"/>
      <c r="BJ168" s="157" t="s">
        <v>3951</v>
      </c>
      <c r="BK168" s="157" t="s">
        <v>3952</v>
      </c>
      <c r="BL168" s="160"/>
      <c r="BM168" s="160"/>
      <c r="BN168" s="160"/>
      <c r="BO168" s="160"/>
      <c r="BP168" s="160"/>
      <c r="BQ168" s="160"/>
      <c r="BR168" s="160"/>
      <c r="BS168" s="160"/>
      <c r="BT168" s="157" t="s">
        <v>3953</v>
      </c>
      <c r="BU168" s="160"/>
      <c r="BV168" s="160"/>
      <c r="BW168" s="103"/>
      <c r="BX168" s="103"/>
      <c r="BY168" s="103"/>
      <c r="BZ168" s="161"/>
      <c r="CA168" s="161"/>
      <c r="CB168" s="161"/>
      <c r="CC168" s="161"/>
      <c r="CD168" s="161"/>
      <c r="CE168" s="161"/>
      <c r="CF168" s="161"/>
      <c r="CG168" s="161"/>
      <c r="CH168" s="161"/>
      <c r="CI168" s="161"/>
      <c r="CJ168" s="161"/>
      <c r="CK168" s="161"/>
      <c r="CL168" s="161"/>
      <c r="CM168" s="161"/>
      <c r="CN168" s="161"/>
      <c r="CO168" s="161"/>
      <c r="CP168" s="161"/>
      <c r="CQ168" s="161"/>
      <c r="CR168" s="161"/>
      <c r="CS168" s="158" t="s">
        <v>3954</v>
      </c>
      <c r="CT168" s="158" t="s">
        <v>3955</v>
      </c>
      <c r="CU168" s="161"/>
      <c r="CV168" s="161"/>
      <c r="CW168" s="161"/>
      <c r="CX168" s="161"/>
      <c r="CY168" s="161"/>
      <c r="CZ168" s="161"/>
      <c r="DA168" s="161"/>
      <c r="DB168" s="161"/>
      <c r="DC168" s="158" t="s">
        <v>3956</v>
      </c>
      <c r="DD168" s="161"/>
      <c r="DE168" s="161"/>
    </row>
    <row r="169" spans="34:109" ht="15" hidden="1" customHeight="1">
      <c r="AH169" s="103"/>
      <c r="AI169" s="103"/>
      <c r="AJ169" s="103"/>
      <c r="AK169" s="103"/>
      <c r="AL169" s="153" t="str">
        <f t="shared" si="4"/>
        <v>Tepetlán</v>
      </c>
      <c r="AM169" s="153" t="str">
        <f t="shared" si="5"/>
        <v>30166</v>
      </c>
      <c r="AO169" s="103"/>
      <c r="AP169" s="151">
        <v>167</v>
      </c>
      <c r="AQ169" s="160"/>
      <c r="AR169" s="160"/>
      <c r="AS169" s="160"/>
      <c r="AT169" s="160"/>
      <c r="AU169" s="160"/>
      <c r="AV169" s="160"/>
      <c r="AW169" s="160"/>
      <c r="AX169" s="160"/>
      <c r="AY169" s="160"/>
      <c r="AZ169" s="160"/>
      <c r="BA169" s="160"/>
      <c r="BB169" s="160"/>
      <c r="BC169" s="160"/>
      <c r="BD169" s="160"/>
      <c r="BE169" s="160"/>
      <c r="BF169" s="160"/>
      <c r="BG169" s="160"/>
      <c r="BH169" s="160"/>
      <c r="BI169" s="160"/>
      <c r="BJ169" s="157" t="s">
        <v>3957</v>
      </c>
      <c r="BK169" s="157" t="s">
        <v>3958</v>
      </c>
      <c r="BL169" s="160"/>
      <c r="BM169" s="160"/>
      <c r="BN169" s="160"/>
      <c r="BO169" s="160"/>
      <c r="BP169" s="160"/>
      <c r="BQ169" s="160"/>
      <c r="BR169" s="160"/>
      <c r="BS169" s="160"/>
      <c r="BT169" s="157" t="s">
        <v>3959</v>
      </c>
      <c r="BU169" s="160"/>
      <c r="BV169" s="160"/>
      <c r="BW169" s="103"/>
      <c r="BX169" s="103"/>
      <c r="BY169" s="103"/>
      <c r="BZ169" s="161"/>
      <c r="CA169" s="161"/>
      <c r="CB169" s="161"/>
      <c r="CC169" s="161"/>
      <c r="CD169" s="161"/>
      <c r="CE169" s="161"/>
      <c r="CF169" s="161"/>
      <c r="CG169" s="161"/>
      <c r="CH169" s="161"/>
      <c r="CI169" s="161"/>
      <c r="CJ169" s="161"/>
      <c r="CK169" s="161"/>
      <c r="CL169" s="161"/>
      <c r="CM169" s="161"/>
      <c r="CN169" s="161"/>
      <c r="CO169" s="161"/>
      <c r="CP169" s="161"/>
      <c r="CQ169" s="161"/>
      <c r="CR169" s="161"/>
      <c r="CS169" s="158" t="s">
        <v>3960</v>
      </c>
      <c r="CT169" s="158" t="s">
        <v>3961</v>
      </c>
      <c r="CU169" s="161"/>
      <c r="CV169" s="161"/>
      <c r="CW169" s="161"/>
      <c r="CX169" s="161"/>
      <c r="CY169" s="161"/>
      <c r="CZ169" s="161"/>
      <c r="DA169" s="161"/>
      <c r="DB169" s="161"/>
      <c r="DC169" s="158" t="s">
        <v>3962</v>
      </c>
      <c r="DD169" s="161"/>
      <c r="DE169" s="161"/>
    </row>
    <row r="170" spans="34:109" ht="15" hidden="1" customHeight="1">
      <c r="AH170" s="103"/>
      <c r="AI170" s="103"/>
      <c r="AJ170" s="103"/>
      <c r="AK170" s="103"/>
      <c r="AL170" s="153" t="str">
        <f t="shared" si="4"/>
        <v>Tepetzintla</v>
      </c>
      <c r="AM170" s="153" t="str">
        <f t="shared" si="5"/>
        <v>30167</v>
      </c>
      <c r="AO170" s="103"/>
      <c r="AP170" s="151">
        <v>168</v>
      </c>
      <c r="AQ170" s="160"/>
      <c r="AR170" s="160"/>
      <c r="AS170" s="160"/>
      <c r="AT170" s="160"/>
      <c r="AU170" s="160"/>
      <c r="AV170" s="160"/>
      <c r="AW170" s="160"/>
      <c r="AX170" s="160"/>
      <c r="AY170" s="160"/>
      <c r="AZ170" s="160"/>
      <c r="BA170" s="160"/>
      <c r="BB170" s="160"/>
      <c r="BC170" s="160"/>
      <c r="BD170" s="160"/>
      <c r="BE170" s="160"/>
      <c r="BF170" s="160"/>
      <c r="BG170" s="160"/>
      <c r="BH170" s="160"/>
      <c r="BI170" s="160"/>
      <c r="BJ170" s="157" t="s">
        <v>3963</v>
      </c>
      <c r="BK170" s="157" t="s">
        <v>3964</v>
      </c>
      <c r="BL170" s="160"/>
      <c r="BM170" s="160"/>
      <c r="BN170" s="160"/>
      <c r="BO170" s="160"/>
      <c r="BP170" s="160"/>
      <c r="BQ170" s="160"/>
      <c r="BR170" s="160"/>
      <c r="BS170" s="160"/>
      <c r="BT170" s="157" t="s">
        <v>3965</v>
      </c>
      <c r="BU170" s="160"/>
      <c r="BV170" s="160"/>
      <c r="BW170" s="103"/>
      <c r="BX170" s="103"/>
      <c r="BY170" s="103"/>
      <c r="BZ170" s="161"/>
      <c r="CA170" s="161"/>
      <c r="CB170" s="161"/>
      <c r="CC170" s="161"/>
      <c r="CD170" s="161"/>
      <c r="CE170" s="161"/>
      <c r="CF170" s="161"/>
      <c r="CG170" s="161"/>
      <c r="CH170" s="161"/>
      <c r="CI170" s="161"/>
      <c r="CJ170" s="161"/>
      <c r="CK170" s="161"/>
      <c r="CL170" s="161"/>
      <c r="CM170" s="161"/>
      <c r="CN170" s="161"/>
      <c r="CO170" s="161"/>
      <c r="CP170" s="161"/>
      <c r="CQ170" s="161"/>
      <c r="CR170" s="161"/>
      <c r="CS170" s="158" t="s">
        <v>3966</v>
      </c>
      <c r="CT170" s="158" t="s">
        <v>3967</v>
      </c>
      <c r="CU170" s="161"/>
      <c r="CV170" s="161"/>
      <c r="CW170" s="161"/>
      <c r="CX170" s="161"/>
      <c r="CY170" s="161"/>
      <c r="CZ170" s="161"/>
      <c r="DA170" s="161"/>
      <c r="DB170" s="161"/>
      <c r="DC170" s="158" t="s">
        <v>3967</v>
      </c>
      <c r="DD170" s="161"/>
      <c r="DE170" s="161"/>
    </row>
    <row r="171" spans="34:109" ht="15" hidden="1" customHeight="1">
      <c r="AH171" s="103"/>
      <c r="AI171" s="103"/>
      <c r="AJ171" s="103"/>
      <c r="AK171" s="103"/>
      <c r="AL171" s="153" t="str">
        <f t="shared" si="4"/>
        <v>Tequila</v>
      </c>
      <c r="AM171" s="153" t="str">
        <f t="shared" si="5"/>
        <v>30168</v>
      </c>
      <c r="AO171" s="103"/>
      <c r="AP171" s="151">
        <v>169</v>
      </c>
      <c r="AQ171" s="160"/>
      <c r="AR171" s="160"/>
      <c r="AS171" s="160"/>
      <c r="AT171" s="160"/>
      <c r="AU171" s="160"/>
      <c r="AV171" s="160"/>
      <c r="AW171" s="160"/>
      <c r="AX171" s="160"/>
      <c r="AY171" s="160"/>
      <c r="AZ171" s="160"/>
      <c r="BA171" s="160"/>
      <c r="BB171" s="160"/>
      <c r="BC171" s="160"/>
      <c r="BD171" s="160"/>
      <c r="BE171" s="160"/>
      <c r="BF171" s="160"/>
      <c r="BG171" s="160"/>
      <c r="BH171" s="160"/>
      <c r="BI171" s="160"/>
      <c r="BJ171" s="157" t="s">
        <v>3968</v>
      </c>
      <c r="BK171" s="157" t="s">
        <v>3969</v>
      </c>
      <c r="BL171" s="160"/>
      <c r="BM171" s="160"/>
      <c r="BN171" s="160"/>
      <c r="BO171" s="160"/>
      <c r="BP171" s="160"/>
      <c r="BQ171" s="160"/>
      <c r="BR171" s="160"/>
      <c r="BS171" s="160"/>
      <c r="BT171" s="157" t="s">
        <v>3970</v>
      </c>
      <c r="BU171" s="160"/>
      <c r="BV171" s="160"/>
      <c r="BW171" s="103"/>
      <c r="BX171" s="103"/>
      <c r="BY171" s="103"/>
      <c r="BZ171" s="161"/>
      <c r="CA171" s="161"/>
      <c r="CB171" s="161"/>
      <c r="CC171" s="161"/>
      <c r="CD171" s="161"/>
      <c r="CE171" s="161"/>
      <c r="CF171" s="161"/>
      <c r="CG171" s="161"/>
      <c r="CH171" s="161"/>
      <c r="CI171" s="161"/>
      <c r="CJ171" s="161"/>
      <c r="CK171" s="161"/>
      <c r="CL171" s="161"/>
      <c r="CM171" s="161"/>
      <c r="CN171" s="161"/>
      <c r="CO171" s="161"/>
      <c r="CP171" s="161"/>
      <c r="CQ171" s="161"/>
      <c r="CR171" s="161"/>
      <c r="CS171" s="158" t="s">
        <v>3971</v>
      </c>
      <c r="CT171" s="158" t="s">
        <v>3972</v>
      </c>
      <c r="CU171" s="161"/>
      <c r="CV171" s="161"/>
      <c r="CW171" s="161"/>
      <c r="CX171" s="161"/>
      <c r="CY171" s="161"/>
      <c r="CZ171" s="161"/>
      <c r="DA171" s="161"/>
      <c r="DB171" s="161"/>
      <c r="DC171" s="158" t="s">
        <v>3277</v>
      </c>
      <c r="DD171" s="161"/>
      <c r="DE171" s="161"/>
    </row>
    <row r="172" spans="34:109" ht="15" hidden="1" customHeight="1">
      <c r="AH172" s="103"/>
      <c r="AI172" s="103"/>
      <c r="AJ172" s="103"/>
      <c r="AK172" s="103"/>
      <c r="AL172" s="153" t="str">
        <f t="shared" si="4"/>
        <v>José Azueta</v>
      </c>
      <c r="AM172" s="153" t="str">
        <f t="shared" si="5"/>
        <v>30169</v>
      </c>
      <c r="AO172" s="103"/>
      <c r="AP172" s="151">
        <v>170</v>
      </c>
      <c r="AQ172" s="160"/>
      <c r="AR172" s="160"/>
      <c r="AS172" s="160"/>
      <c r="AT172" s="160"/>
      <c r="AU172" s="160"/>
      <c r="AV172" s="160"/>
      <c r="AW172" s="160"/>
      <c r="AX172" s="160"/>
      <c r="AY172" s="160"/>
      <c r="AZ172" s="160"/>
      <c r="BA172" s="160"/>
      <c r="BB172" s="160"/>
      <c r="BC172" s="160"/>
      <c r="BD172" s="160"/>
      <c r="BE172" s="160"/>
      <c r="BF172" s="160"/>
      <c r="BG172" s="160"/>
      <c r="BH172" s="160"/>
      <c r="BI172" s="160"/>
      <c r="BJ172" s="157" t="s">
        <v>3973</v>
      </c>
      <c r="BK172" s="157" t="s">
        <v>3974</v>
      </c>
      <c r="BL172" s="160"/>
      <c r="BM172" s="160"/>
      <c r="BN172" s="160"/>
      <c r="BO172" s="160"/>
      <c r="BP172" s="160"/>
      <c r="BQ172" s="160"/>
      <c r="BR172" s="160"/>
      <c r="BS172" s="160"/>
      <c r="BT172" s="157" t="s">
        <v>3975</v>
      </c>
      <c r="BU172" s="160"/>
      <c r="BV172" s="160"/>
      <c r="BW172" s="103"/>
      <c r="BX172" s="103"/>
      <c r="BY172" s="103"/>
      <c r="BZ172" s="161"/>
      <c r="CA172" s="161"/>
      <c r="CB172" s="161"/>
      <c r="CC172" s="161"/>
      <c r="CD172" s="161"/>
      <c r="CE172" s="161"/>
      <c r="CF172" s="161"/>
      <c r="CG172" s="161"/>
      <c r="CH172" s="161"/>
      <c r="CI172" s="161"/>
      <c r="CJ172" s="161"/>
      <c r="CK172" s="161"/>
      <c r="CL172" s="161"/>
      <c r="CM172" s="161"/>
      <c r="CN172" s="161"/>
      <c r="CO172" s="161"/>
      <c r="CP172" s="161"/>
      <c r="CQ172" s="161"/>
      <c r="CR172" s="161"/>
      <c r="CS172" s="158" t="s">
        <v>3976</v>
      </c>
      <c r="CT172" s="158" t="s">
        <v>3977</v>
      </c>
      <c r="CU172" s="161"/>
      <c r="CV172" s="161"/>
      <c r="CW172" s="161"/>
      <c r="CX172" s="161"/>
      <c r="CY172" s="161"/>
      <c r="CZ172" s="161"/>
      <c r="DA172" s="161"/>
      <c r="DB172" s="161"/>
      <c r="DC172" s="158" t="s">
        <v>3978</v>
      </c>
      <c r="DD172" s="161"/>
      <c r="DE172" s="161"/>
    </row>
    <row r="173" spans="34:109" ht="15" hidden="1" customHeight="1">
      <c r="AH173" s="103"/>
      <c r="AI173" s="103"/>
      <c r="AJ173" s="103"/>
      <c r="AK173" s="103"/>
      <c r="AL173" s="153" t="str">
        <f t="shared" si="4"/>
        <v>Texcatepec</v>
      </c>
      <c r="AM173" s="153" t="str">
        <f t="shared" si="5"/>
        <v>30170</v>
      </c>
      <c r="AO173" s="103"/>
      <c r="AP173" s="151">
        <v>171</v>
      </c>
      <c r="AQ173" s="160"/>
      <c r="AR173" s="160"/>
      <c r="AS173" s="160"/>
      <c r="AT173" s="160"/>
      <c r="AU173" s="160"/>
      <c r="AV173" s="160"/>
      <c r="AW173" s="160"/>
      <c r="AX173" s="160"/>
      <c r="AY173" s="160"/>
      <c r="AZ173" s="160"/>
      <c r="BA173" s="160"/>
      <c r="BB173" s="160"/>
      <c r="BC173" s="160"/>
      <c r="BD173" s="160"/>
      <c r="BE173" s="160"/>
      <c r="BF173" s="160"/>
      <c r="BG173" s="160"/>
      <c r="BH173" s="160"/>
      <c r="BI173" s="160"/>
      <c r="BJ173" s="157" t="s">
        <v>3979</v>
      </c>
      <c r="BK173" s="157" t="s">
        <v>3980</v>
      </c>
      <c r="BL173" s="160"/>
      <c r="BM173" s="160"/>
      <c r="BN173" s="160"/>
      <c r="BO173" s="160"/>
      <c r="BP173" s="160"/>
      <c r="BQ173" s="160"/>
      <c r="BR173" s="160"/>
      <c r="BS173" s="160"/>
      <c r="BT173" s="157" t="s">
        <v>3981</v>
      </c>
      <c r="BU173" s="160"/>
      <c r="BV173" s="160"/>
      <c r="BW173" s="103"/>
      <c r="BX173" s="103"/>
      <c r="BY173" s="103"/>
      <c r="BZ173" s="161"/>
      <c r="CA173" s="161"/>
      <c r="CB173" s="161"/>
      <c r="CC173" s="161"/>
      <c r="CD173" s="161"/>
      <c r="CE173" s="161"/>
      <c r="CF173" s="161"/>
      <c r="CG173" s="161"/>
      <c r="CH173" s="161"/>
      <c r="CI173" s="161"/>
      <c r="CJ173" s="161"/>
      <c r="CK173" s="161"/>
      <c r="CL173" s="161"/>
      <c r="CM173" s="161"/>
      <c r="CN173" s="161"/>
      <c r="CO173" s="161"/>
      <c r="CP173" s="161"/>
      <c r="CQ173" s="161"/>
      <c r="CR173" s="161"/>
      <c r="CS173" s="158" t="s">
        <v>3982</v>
      </c>
      <c r="CT173" s="158" t="s">
        <v>3983</v>
      </c>
      <c r="CU173" s="161"/>
      <c r="CV173" s="161"/>
      <c r="CW173" s="161"/>
      <c r="CX173" s="161"/>
      <c r="CY173" s="161"/>
      <c r="CZ173" s="161"/>
      <c r="DA173" s="161"/>
      <c r="DB173" s="161"/>
      <c r="DC173" s="158" t="s">
        <v>3984</v>
      </c>
      <c r="DD173" s="161"/>
      <c r="DE173" s="161"/>
    </row>
    <row r="174" spans="34:109" ht="15" hidden="1" customHeight="1">
      <c r="AH174" s="103"/>
      <c r="AI174" s="103"/>
      <c r="AJ174" s="103"/>
      <c r="AK174" s="103"/>
      <c r="AL174" s="153" t="str">
        <f t="shared" si="4"/>
        <v>Texhuacán</v>
      </c>
      <c r="AM174" s="153" t="str">
        <f t="shared" si="5"/>
        <v>30171</v>
      </c>
      <c r="AO174" s="103"/>
      <c r="AP174" s="151">
        <v>172</v>
      </c>
      <c r="AQ174" s="160"/>
      <c r="AR174" s="160"/>
      <c r="AS174" s="160"/>
      <c r="AT174" s="160"/>
      <c r="AU174" s="160"/>
      <c r="AV174" s="160"/>
      <c r="AW174" s="160"/>
      <c r="AX174" s="160"/>
      <c r="AY174" s="160"/>
      <c r="AZ174" s="160"/>
      <c r="BA174" s="160"/>
      <c r="BB174" s="160"/>
      <c r="BC174" s="160"/>
      <c r="BD174" s="160"/>
      <c r="BE174" s="160"/>
      <c r="BF174" s="160"/>
      <c r="BG174" s="160"/>
      <c r="BH174" s="160"/>
      <c r="BI174" s="160"/>
      <c r="BJ174" s="157" t="s">
        <v>3985</v>
      </c>
      <c r="BK174" s="157" t="s">
        <v>3986</v>
      </c>
      <c r="BL174" s="160"/>
      <c r="BM174" s="160"/>
      <c r="BN174" s="160"/>
      <c r="BO174" s="160"/>
      <c r="BP174" s="160"/>
      <c r="BQ174" s="160"/>
      <c r="BR174" s="160"/>
      <c r="BS174" s="160"/>
      <c r="BT174" s="157" t="s">
        <v>3987</v>
      </c>
      <c r="BU174" s="160"/>
      <c r="BV174" s="160"/>
      <c r="BW174" s="103"/>
      <c r="BX174" s="103"/>
      <c r="BY174" s="103"/>
      <c r="BZ174" s="161"/>
      <c r="CA174" s="161"/>
      <c r="CB174" s="161"/>
      <c r="CC174" s="161"/>
      <c r="CD174" s="161"/>
      <c r="CE174" s="161"/>
      <c r="CF174" s="161"/>
      <c r="CG174" s="161"/>
      <c r="CH174" s="161"/>
      <c r="CI174" s="161"/>
      <c r="CJ174" s="161"/>
      <c r="CK174" s="161"/>
      <c r="CL174" s="161"/>
      <c r="CM174" s="161"/>
      <c r="CN174" s="161"/>
      <c r="CO174" s="161"/>
      <c r="CP174" s="161"/>
      <c r="CQ174" s="161"/>
      <c r="CR174" s="161"/>
      <c r="CS174" s="158" t="s">
        <v>3988</v>
      </c>
      <c r="CT174" s="158" t="s">
        <v>3989</v>
      </c>
      <c r="CU174" s="161"/>
      <c r="CV174" s="161"/>
      <c r="CW174" s="161"/>
      <c r="CX174" s="161"/>
      <c r="CY174" s="161"/>
      <c r="CZ174" s="161"/>
      <c r="DA174" s="161"/>
      <c r="DB174" s="161"/>
      <c r="DC174" s="158" t="s">
        <v>3990</v>
      </c>
      <c r="DD174" s="161"/>
      <c r="DE174" s="161"/>
    </row>
    <row r="175" spans="34:109" ht="15" hidden="1" customHeight="1">
      <c r="AH175" s="103"/>
      <c r="AI175" s="103"/>
      <c r="AJ175" s="103"/>
      <c r="AK175" s="103"/>
      <c r="AL175" s="153" t="str">
        <f t="shared" si="4"/>
        <v>Texistepec</v>
      </c>
      <c r="AM175" s="153" t="str">
        <f t="shared" si="5"/>
        <v>30172</v>
      </c>
      <c r="AO175" s="103"/>
      <c r="AP175" s="151">
        <v>173</v>
      </c>
      <c r="AQ175" s="160"/>
      <c r="AR175" s="160"/>
      <c r="AS175" s="160"/>
      <c r="AT175" s="160"/>
      <c r="AU175" s="160"/>
      <c r="AV175" s="160"/>
      <c r="AW175" s="160"/>
      <c r="AX175" s="160"/>
      <c r="AY175" s="160"/>
      <c r="AZ175" s="160"/>
      <c r="BA175" s="160"/>
      <c r="BB175" s="160"/>
      <c r="BC175" s="160"/>
      <c r="BD175" s="160"/>
      <c r="BE175" s="160"/>
      <c r="BF175" s="160"/>
      <c r="BG175" s="160"/>
      <c r="BH175" s="160"/>
      <c r="BI175" s="160"/>
      <c r="BJ175" s="157" t="s">
        <v>3991</v>
      </c>
      <c r="BK175" s="157" t="s">
        <v>3992</v>
      </c>
      <c r="BL175" s="160"/>
      <c r="BM175" s="160"/>
      <c r="BN175" s="160"/>
      <c r="BO175" s="160"/>
      <c r="BP175" s="160"/>
      <c r="BQ175" s="160"/>
      <c r="BR175" s="160"/>
      <c r="BS175" s="160"/>
      <c r="BT175" s="157" t="s">
        <v>3993</v>
      </c>
      <c r="BU175" s="160"/>
      <c r="BV175" s="160"/>
      <c r="BW175" s="103"/>
      <c r="BX175" s="103"/>
      <c r="BY175" s="103"/>
      <c r="BZ175" s="161"/>
      <c r="CA175" s="161"/>
      <c r="CB175" s="161"/>
      <c r="CC175" s="161"/>
      <c r="CD175" s="161"/>
      <c r="CE175" s="161"/>
      <c r="CF175" s="161"/>
      <c r="CG175" s="161"/>
      <c r="CH175" s="161"/>
      <c r="CI175" s="161"/>
      <c r="CJ175" s="161"/>
      <c r="CK175" s="161"/>
      <c r="CL175" s="161"/>
      <c r="CM175" s="161"/>
      <c r="CN175" s="161"/>
      <c r="CO175" s="161"/>
      <c r="CP175" s="161"/>
      <c r="CQ175" s="161"/>
      <c r="CR175" s="161"/>
      <c r="CS175" s="158" t="s">
        <v>3994</v>
      </c>
      <c r="CT175" s="158" t="s">
        <v>3995</v>
      </c>
      <c r="CU175" s="161"/>
      <c r="CV175" s="161"/>
      <c r="CW175" s="161"/>
      <c r="CX175" s="161"/>
      <c r="CY175" s="161"/>
      <c r="CZ175" s="161"/>
      <c r="DA175" s="161"/>
      <c r="DB175" s="161"/>
      <c r="DC175" s="158" t="s">
        <v>3996</v>
      </c>
      <c r="DD175" s="161"/>
      <c r="DE175" s="161"/>
    </row>
    <row r="176" spans="34:109" ht="15" hidden="1" customHeight="1">
      <c r="AH176" s="103"/>
      <c r="AI176" s="103"/>
      <c r="AJ176" s="103"/>
      <c r="AK176" s="103"/>
      <c r="AL176" s="153" t="str">
        <f t="shared" si="4"/>
        <v>Tezonapa</v>
      </c>
      <c r="AM176" s="153" t="str">
        <f t="shared" si="5"/>
        <v>30173</v>
      </c>
      <c r="AO176" s="103"/>
      <c r="AP176" s="151">
        <v>174</v>
      </c>
      <c r="AQ176" s="160"/>
      <c r="AR176" s="160"/>
      <c r="AS176" s="160"/>
      <c r="AT176" s="160"/>
      <c r="AU176" s="160"/>
      <c r="AV176" s="160"/>
      <c r="AW176" s="160"/>
      <c r="AX176" s="160"/>
      <c r="AY176" s="160"/>
      <c r="AZ176" s="160"/>
      <c r="BA176" s="160"/>
      <c r="BB176" s="160"/>
      <c r="BC176" s="160"/>
      <c r="BD176" s="160"/>
      <c r="BE176" s="160"/>
      <c r="BF176" s="160"/>
      <c r="BG176" s="160"/>
      <c r="BH176" s="160"/>
      <c r="BI176" s="160"/>
      <c r="BJ176" s="157" t="s">
        <v>3997</v>
      </c>
      <c r="BK176" s="157" t="s">
        <v>3998</v>
      </c>
      <c r="BL176" s="160"/>
      <c r="BM176" s="160"/>
      <c r="BN176" s="160"/>
      <c r="BO176" s="160"/>
      <c r="BP176" s="160"/>
      <c r="BQ176" s="160"/>
      <c r="BR176" s="160"/>
      <c r="BS176" s="160"/>
      <c r="BT176" s="157" t="s">
        <v>3999</v>
      </c>
      <c r="BU176" s="160"/>
      <c r="BV176" s="160"/>
      <c r="BW176" s="103"/>
      <c r="BX176" s="103"/>
      <c r="BY176" s="103"/>
      <c r="BZ176" s="161"/>
      <c r="CA176" s="161"/>
      <c r="CB176" s="161"/>
      <c r="CC176" s="161"/>
      <c r="CD176" s="161"/>
      <c r="CE176" s="161"/>
      <c r="CF176" s="161"/>
      <c r="CG176" s="161"/>
      <c r="CH176" s="161"/>
      <c r="CI176" s="161"/>
      <c r="CJ176" s="161"/>
      <c r="CK176" s="161"/>
      <c r="CL176" s="161"/>
      <c r="CM176" s="161"/>
      <c r="CN176" s="161"/>
      <c r="CO176" s="161"/>
      <c r="CP176" s="161"/>
      <c r="CQ176" s="161"/>
      <c r="CR176" s="161"/>
      <c r="CS176" s="158" t="s">
        <v>4000</v>
      </c>
      <c r="CT176" s="158" t="s">
        <v>4001</v>
      </c>
      <c r="CU176" s="161"/>
      <c r="CV176" s="161"/>
      <c r="CW176" s="161"/>
      <c r="CX176" s="161"/>
      <c r="CY176" s="161"/>
      <c r="CZ176" s="161"/>
      <c r="DA176" s="161"/>
      <c r="DB176" s="161"/>
      <c r="DC176" s="158" t="s">
        <v>4002</v>
      </c>
      <c r="DD176" s="161"/>
      <c r="DE176" s="161"/>
    </row>
    <row r="177" spans="34:109" ht="15" hidden="1" customHeight="1">
      <c r="AH177" s="103"/>
      <c r="AI177" s="103"/>
      <c r="AJ177" s="103"/>
      <c r="AK177" s="103"/>
      <c r="AL177" s="153" t="str">
        <f t="shared" si="4"/>
        <v>Tierra Blanca</v>
      </c>
      <c r="AM177" s="153" t="str">
        <f t="shared" si="5"/>
        <v>30174</v>
      </c>
      <c r="AO177" s="103"/>
      <c r="AP177" s="151">
        <v>175</v>
      </c>
      <c r="AQ177" s="160"/>
      <c r="AR177" s="160"/>
      <c r="AS177" s="160"/>
      <c r="AT177" s="160"/>
      <c r="AU177" s="160"/>
      <c r="AV177" s="160"/>
      <c r="AW177" s="160"/>
      <c r="AX177" s="160"/>
      <c r="AY177" s="160"/>
      <c r="AZ177" s="160"/>
      <c r="BA177" s="160"/>
      <c r="BB177" s="160"/>
      <c r="BC177" s="160"/>
      <c r="BD177" s="160"/>
      <c r="BE177" s="160"/>
      <c r="BF177" s="160"/>
      <c r="BG177" s="160"/>
      <c r="BH177" s="160"/>
      <c r="BI177" s="160"/>
      <c r="BJ177" s="157" t="s">
        <v>4003</v>
      </c>
      <c r="BK177" s="157" t="s">
        <v>4004</v>
      </c>
      <c r="BL177" s="160"/>
      <c r="BM177" s="160"/>
      <c r="BN177" s="160"/>
      <c r="BO177" s="160"/>
      <c r="BP177" s="160"/>
      <c r="BQ177" s="160"/>
      <c r="BR177" s="160"/>
      <c r="BS177" s="160"/>
      <c r="BT177" s="157" t="s">
        <v>4005</v>
      </c>
      <c r="BU177" s="160"/>
      <c r="BV177" s="160"/>
      <c r="BW177" s="103"/>
      <c r="BX177" s="103"/>
      <c r="BY177" s="103"/>
      <c r="BZ177" s="161"/>
      <c r="CA177" s="161"/>
      <c r="CB177" s="161"/>
      <c r="CC177" s="161"/>
      <c r="CD177" s="161"/>
      <c r="CE177" s="161"/>
      <c r="CF177" s="161"/>
      <c r="CG177" s="161"/>
      <c r="CH177" s="161"/>
      <c r="CI177" s="161"/>
      <c r="CJ177" s="161"/>
      <c r="CK177" s="161"/>
      <c r="CL177" s="161"/>
      <c r="CM177" s="161"/>
      <c r="CN177" s="161"/>
      <c r="CO177" s="161"/>
      <c r="CP177" s="161"/>
      <c r="CQ177" s="161"/>
      <c r="CR177" s="161"/>
      <c r="CS177" s="158" t="s">
        <v>4006</v>
      </c>
      <c r="CT177" s="158" t="s">
        <v>4007</v>
      </c>
      <c r="CU177" s="161"/>
      <c r="CV177" s="161"/>
      <c r="CW177" s="161"/>
      <c r="CX177" s="161"/>
      <c r="CY177" s="161"/>
      <c r="CZ177" s="161"/>
      <c r="DA177" s="161"/>
      <c r="DB177" s="161"/>
      <c r="DC177" s="158" t="s">
        <v>1982</v>
      </c>
      <c r="DD177" s="161"/>
      <c r="DE177" s="161"/>
    </row>
    <row r="178" spans="34:109" ht="15" hidden="1" customHeight="1">
      <c r="AH178" s="103"/>
      <c r="AI178" s="103"/>
      <c r="AJ178" s="103"/>
      <c r="AK178" s="103"/>
      <c r="AL178" s="153" t="str">
        <f t="shared" si="4"/>
        <v>Tihuatlán</v>
      </c>
      <c r="AM178" s="153" t="str">
        <f t="shared" si="5"/>
        <v>30175</v>
      </c>
      <c r="AO178" s="103"/>
      <c r="AP178" s="151">
        <v>176</v>
      </c>
      <c r="AQ178" s="160"/>
      <c r="AR178" s="160"/>
      <c r="AS178" s="160"/>
      <c r="AT178" s="160"/>
      <c r="AU178" s="160"/>
      <c r="AV178" s="160"/>
      <c r="AW178" s="160"/>
      <c r="AX178" s="160"/>
      <c r="AY178" s="160"/>
      <c r="AZ178" s="160"/>
      <c r="BA178" s="160"/>
      <c r="BB178" s="160"/>
      <c r="BC178" s="160"/>
      <c r="BD178" s="160"/>
      <c r="BE178" s="160"/>
      <c r="BF178" s="160"/>
      <c r="BG178" s="160"/>
      <c r="BH178" s="160"/>
      <c r="BI178" s="160"/>
      <c r="BJ178" s="157" t="s">
        <v>4008</v>
      </c>
      <c r="BK178" s="157" t="s">
        <v>4009</v>
      </c>
      <c r="BL178" s="160"/>
      <c r="BM178" s="160"/>
      <c r="BN178" s="160"/>
      <c r="BO178" s="160"/>
      <c r="BP178" s="160"/>
      <c r="BQ178" s="160"/>
      <c r="BR178" s="160"/>
      <c r="BS178" s="160"/>
      <c r="BT178" s="157" t="s">
        <v>4010</v>
      </c>
      <c r="BU178" s="160"/>
      <c r="BV178" s="160"/>
      <c r="BW178" s="103"/>
      <c r="BX178" s="103"/>
      <c r="BY178" s="103"/>
      <c r="BZ178" s="161"/>
      <c r="CA178" s="161"/>
      <c r="CB178" s="161"/>
      <c r="CC178" s="161"/>
      <c r="CD178" s="161"/>
      <c r="CE178" s="161"/>
      <c r="CF178" s="161"/>
      <c r="CG178" s="161"/>
      <c r="CH178" s="161"/>
      <c r="CI178" s="161"/>
      <c r="CJ178" s="161"/>
      <c r="CK178" s="161"/>
      <c r="CL178" s="161"/>
      <c r="CM178" s="161"/>
      <c r="CN178" s="161"/>
      <c r="CO178" s="161"/>
      <c r="CP178" s="161"/>
      <c r="CQ178" s="161"/>
      <c r="CR178" s="161"/>
      <c r="CS178" s="158" t="s">
        <v>4011</v>
      </c>
      <c r="CT178" s="158" t="s">
        <v>4012</v>
      </c>
      <c r="CU178" s="161"/>
      <c r="CV178" s="161"/>
      <c r="CW178" s="161"/>
      <c r="CX178" s="161"/>
      <c r="CY178" s="161"/>
      <c r="CZ178" s="161"/>
      <c r="DA178" s="161"/>
      <c r="DB178" s="161"/>
      <c r="DC178" s="158" t="s">
        <v>4013</v>
      </c>
      <c r="DD178" s="161"/>
      <c r="DE178" s="161"/>
    </row>
    <row r="179" spans="34:109" ht="15" hidden="1" customHeight="1">
      <c r="AH179" s="103"/>
      <c r="AI179" s="103"/>
      <c r="AJ179" s="103"/>
      <c r="AK179" s="103"/>
      <c r="AL179" s="153" t="str">
        <f t="shared" si="4"/>
        <v>Tlacojalpan</v>
      </c>
      <c r="AM179" s="153" t="str">
        <f t="shared" si="5"/>
        <v>30176</v>
      </c>
      <c r="AO179" s="103"/>
      <c r="AP179" s="151">
        <v>177</v>
      </c>
      <c r="AQ179" s="160"/>
      <c r="AR179" s="160"/>
      <c r="AS179" s="160"/>
      <c r="AT179" s="160"/>
      <c r="AU179" s="160"/>
      <c r="AV179" s="160"/>
      <c r="AW179" s="160"/>
      <c r="AX179" s="160"/>
      <c r="AY179" s="160"/>
      <c r="AZ179" s="160"/>
      <c r="BA179" s="160"/>
      <c r="BB179" s="160"/>
      <c r="BC179" s="160"/>
      <c r="BD179" s="160"/>
      <c r="BE179" s="160"/>
      <c r="BF179" s="160"/>
      <c r="BG179" s="160"/>
      <c r="BH179" s="160"/>
      <c r="BI179" s="160"/>
      <c r="BJ179" s="157" t="s">
        <v>4014</v>
      </c>
      <c r="BK179" s="157" t="s">
        <v>4015</v>
      </c>
      <c r="BL179" s="160"/>
      <c r="BM179" s="160"/>
      <c r="BN179" s="160"/>
      <c r="BO179" s="160"/>
      <c r="BP179" s="160"/>
      <c r="BQ179" s="160"/>
      <c r="BR179" s="160"/>
      <c r="BS179" s="160"/>
      <c r="BT179" s="157" t="s">
        <v>4016</v>
      </c>
      <c r="BU179" s="160"/>
      <c r="BV179" s="160"/>
      <c r="BW179" s="103"/>
      <c r="BX179" s="103"/>
      <c r="BY179" s="103"/>
      <c r="BZ179" s="161"/>
      <c r="CA179" s="161"/>
      <c r="CB179" s="161"/>
      <c r="CC179" s="161"/>
      <c r="CD179" s="161"/>
      <c r="CE179" s="161"/>
      <c r="CF179" s="161"/>
      <c r="CG179" s="161"/>
      <c r="CH179" s="161"/>
      <c r="CI179" s="161"/>
      <c r="CJ179" s="161"/>
      <c r="CK179" s="161"/>
      <c r="CL179" s="161"/>
      <c r="CM179" s="161"/>
      <c r="CN179" s="161"/>
      <c r="CO179" s="161"/>
      <c r="CP179" s="161"/>
      <c r="CQ179" s="161"/>
      <c r="CR179" s="161"/>
      <c r="CS179" s="158" t="s">
        <v>4017</v>
      </c>
      <c r="CT179" s="158" t="s">
        <v>4018</v>
      </c>
      <c r="CU179" s="161"/>
      <c r="CV179" s="161"/>
      <c r="CW179" s="161"/>
      <c r="CX179" s="161"/>
      <c r="CY179" s="161"/>
      <c r="CZ179" s="161"/>
      <c r="DA179" s="161"/>
      <c r="DB179" s="161"/>
      <c r="DC179" s="158" t="s">
        <v>4019</v>
      </c>
      <c r="DD179" s="161"/>
      <c r="DE179" s="161"/>
    </row>
    <row r="180" spans="34:109" ht="15" hidden="1" customHeight="1">
      <c r="AH180" s="103"/>
      <c r="AI180" s="103"/>
      <c r="AJ180" s="103"/>
      <c r="AK180" s="103"/>
      <c r="AL180" s="153" t="str">
        <f t="shared" si="4"/>
        <v>Tlacolulan</v>
      </c>
      <c r="AM180" s="153" t="str">
        <f t="shared" si="5"/>
        <v>30177</v>
      </c>
      <c r="AO180" s="103"/>
      <c r="AP180" s="151">
        <v>178</v>
      </c>
      <c r="AQ180" s="160"/>
      <c r="AR180" s="160"/>
      <c r="AS180" s="160"/>
      <c r="AT180" s="160"/>
      <c r="AU180" s="160"/>
      <c r="AV180" s="160"/>
      <c r="AW180" s="160"/>
      <c r="AX180" s="160"/>
      <c r="AY180" s="160"/>
      <c r="AZ180" s="160"/>
      <c r="BA180" s="160"/>
      <c r="BB180" s="160"/>
      <c r="BC180" s="160"/>
      <c r="BD180" s="160"/>
      <c r="BE180" s="160"/>
      <c r="BF180" s="160"/>
      <c r="BG180" s="160"/>
      <c r="BH180" s="160"/>
      <c r="BI180" s="160"/>
      <c r="BJ180" s="157" t="s">
        <v>4020</v>
      </c>
      <c r="BK180" s="157" t="s">
        <v>4021</v>
      </c>
      <c r="BL180" s="160"/>
      <c r="BM180" s="160"/>
      <c r="BN180" s="160"/>
      <c r="BO180" s="160"/>
      <c r="BP180" s="160"/>
      <c r="BQ180" s="160"/>
      <c r="BR180" s="160"/>
      <c r="BS180" s="160"/>
      <c r="BT180" s="157" t="s">
        <v>4022</v>
      </c>
      <c r="BU180" s="160"/>
      <c r="BV180" s="160"/>
      <c r="BW180" s="103"/>
      <c r="BX180" s="103"/>
      <c r="BY180" s="103"/>
      <c r="BZ180" s="161"/>
      <c r="CA180" s="161"/>
      <c r="CB180" s="161"/>
      <c r="CC180" s="161"/>
      <c r="CD180" s="161"/>
      <c r="CE180" s="161"/>
      <c r="CF180" s="161"/>
      <c r="CG180" s="161"/>
      <c r="CH180" s="161"/>
      <c r="CI180" s="161"/>
      <c r="CJ180" s="161"/>
      <c r="CK180" s="161"/>
      <c r="CL180" s="161"/>
      <c r="CM180" s="161"/>
      <c r="CN180" s="161"/>
      <c r="CO180" s="161"/>
      <c r="CP180" s="161"/>
      <c r="CQ180" s="161"/>
      <c r="CR180" s="161"/>
      <c r="CS180" s="158" t="s">
        <v>4023</v>
      </c>
      <c r="CT180" s="158" t="s">
        <v>4024</v>
      </c>
      <c r="CU180" s="161"/>
      <c r="CV180" s="161"/>
      <c r="CW180" s="161"/>
      <c r="CX180" s="161"/>
      <c r="CY180" s="161"/>
      <c r="CZ180" s="161"/>
      <c r="DA180" s="161"/>
      <c r="DB180" s="161"/>
      <c r="DC180" s="158" t="s">
        <v>4025</v>
      </c>
      <c r="DD180" s="161"/>
      <c r="DE180" s="161"/>
    </row>
    <row r="181" spans="34:109" ht="15" hidden="1" customHeight="1">
      <c r="AH181" s="103"/>
      <c r="AI181" s="103"/>
      <c r="AJ181" s="103"/>
      <c r="AK181" s="103"/>
      <c r="AL181" s="153" t="str">
        <f t="shared" si="4"/>
        <v>Tlacotalpan</v>
      </c>
      <c r="AM181" s="153" t="str">
        <f t="shared" si="5"/>
        <v>30178</v>
      </c>
      <c r="AO181" s="103"/>
      <c r="AP181" s="151">
        <v>179</v>
      </c>
      <c r="AQ181" s="160"/>
      <c r="AR181" s="160"/>
      <c r="AS181" s="160"/>
      <c r="AT181" s="160"/>
      <c r="AU181" s="160"/>
      <c r="AV181" s="160"/>
      <c r="AW181" s="160"/>
      <c r="AX181" s="160"/>
      <c r="AY181" s="160"/>
      <c r="AZ181" s="160"/>
      <c r="BA181" s="160"/>
      <c r="BB181" s="160"/>
      <c r="BC181" s="160"/>
      <c r="BD181" s="160"/>
      <c r="BE181" s="160"/>
      <c r="BF181" s="160"/>
      <c r="BG181" s="160"/>
      <c r="BH181" s="160"/>
      <c r="BI181" s="160"/>
      <c r="BJ181" s="157" t="s">
        <v>4026</v>
      </c>
      <c r="BK181" s="157" t="s">
        <v>4027</v>
      </c>
      <c r="BL181" s="160"/>
      <c r="BM181" s="160"/>
      <c r="BN181" s="160"/>
      <c r="BO181" s="160"/>
      <c r="BP181" s="160"/>
      <c r="BQ181" s="160"/>
      <c r="BR181" s="160"/>
      <c r="BS181" s="160"/>
      <c r="BT181" s="157" t="s">
        <v>4028</v>
      </c>
      <c r="BU181" s="160"/>
      <c r="BV181" s="160"/>
      <c r="BW181" s="103"/>
      <c r="BX181" s="103"/>
      <c r="BY181" s="103"/>
      <c r="BZ181" s="161"/>
      <c r="CA181" s="161"/>
      <c r="CB181" s="161"/>
      <c r="CC181" s="161"/>
      <c r="CD181" s="161"/>
      <c r="CE181" s="161"/>
      <c r="CF181" s="161"/>
      <c r="CG181" s="161"/>
      <c r="CH181" s="161"/>
      <c r="CI181" s="161"/>
      <c r="CJ181" s="161"/>
      <c r="CK181" s="161"/>
      <c r="CL181" s="161"/>
      <c r="CM181" s="161"/>
      <c r="CN181" s="161"/>
      <c r="CO181" s="161"/>
      <c r="CP181" s="161"/>
      <c r="CQ181" s="161"/>
      <c r="CR181" s="161"/>
      <c r="CS181" s="158" t="s">
        <v>4029</v>
      </c>
      <c r="CT181" s="158" t="s">
        <v>4030</v>
      </c>
      <c r="CU181" s="161"/>
      <c r="CV181" s="161"/>
      <c r="CW181" s="161"/>
      <c r="CX181" s="161"/>
      <c r="CY181" s="161"/>
      <c r="CZ181" s="161"/>
      <c r="DA181" s="161"/>
      <c r="DB181" s="161"/>
      <c r="DC181" s="158" t="s">
        <v>4031</v>
      </c>
      <c r="DD181" s="161"/>
      <c r="DE181" s="161"/>
    </row>
    <row r="182" spans="34:109" ht="15" hidden="1" customHeight="1">
      <c r="AH182" s="103"/>
      <c r="AI182" s="103"/>
      <c r="AJ182" s="103"/>
      <c r="AK182" s="103"/>
      <c r="AL182" s="153" t="str">
        <f t="shared" si="4"/>
        <v>Tlacotepec de Mejía</v>
      </c>
      <c r="AM182" s="153" t="str">
        <f t="shared" si="5"/>
        <v>30179</v>
      </c>
      <c r="AO182" s="103"/>
      <c r="AP182" s="151">
        <v>180</v>
      </c>
      <c r="AQ182" s="160"/>
      <c r="AR182" s="160"/>
      <c r="AS182" s="160"/>
      <c r="AT182" s="160"/>
      <c r="AU182" s="160"/>
      <c r="AV182" s="160"/>
      <c r="AW182" s="160"/>
      <c r="AX182" s="160"/>
      <c r="AY182" s="160"/>
      <c r="AZ182" s="160"/>
      <c r="BA182" s="160"/>
      <c r="BB182" s="160"/>
      <c r="BC182" s="160"/>
      <c r="BD182" s="160"/>
      <c r="BE182" s="160"/>
      <c r="BF182" s="160"/>
      <c r="BG182" s="160"/>
      <c r="BH182" s="160"/>
      <c r="BI182" s="160"/>
      <c r="BJ182" s="157" t="s">
        <v>4032</v>
      </c>
      <c r="BK182" s="157" t="s">
        <v>4033</v>
      </c>
      <c r="BL182" s="160"/>
      <c r="BM182" s="160"/>
      <c r="BN182" s="160"/>
      <c r="BO182" s="160"/>
      <c r="BP182" s="160"/>
      <c r="BQ182" s="160"/>
      <c r="BR182" s="160"/>
      <c r="BS182" s="160"/>
      <c r="BT182" s="157" t="s">
        <v>4034</v>
      </c>
      <c r="BU182" s="160"/>
      <c r="BV182" s="160"/>
      <c r="BW182" s="103"/>
      <c r="BX182" s="103"/>
      <c r="BY182" s="103"/>
      <c r="BZ182" s="161"/>
      <c r="CA182" s="161"/>
      <c r="CB182" s="161"/>
      <c r="CC182" s="161"/>
      <c r="CD182" s="161"/>
      <c r="CE182" s="161"/>
      <c r="CF182" s="161"/>
      <c r="CG182" s="161"/>
      <c r="CH182" s="161"/>
      <c r="CI182" s="161"/>
      <c r="CJ182" s="161"/>
      <c r="CK182" s="161"/>
      <c r="CL182" s="161"/>
      <c r="CM182" s="161"/>
      <c r="CN182" s="161"/>
      <c r="CO182" s="161"/>
      <c r="CP182" s="161"/>
      <c r="CQ182" s="161"/>
      <c r="CR182" s="161"/>
      <c r="CS182" s="158" t="s">
        <v>4035</v>
      </c>
      <c r="CT182" s="158" t="s">
        <v>4036</v>
      </c>
      <c r="CU182" s="161"/>
      <c r="CV182" s="161"/>
      <c r="CW182" s="161"/>
      <c r="CX182" s="161"/>
      <c r="CY182" s="161"/>
      <c r="CZ182" s="161"/>
      <c r="DA182" s="161"/>
      <c r="DB182" s="161"/>
      <c r="DC182" s="158" t="s">
        <v>4037</v>
      </c>
      <c r="DD182" s="161"/>
      <c r="DE182" s="161"/>
    </row>
    <row r="183" spans="34:109" ht="15" hidden="1" customHeight="1">
      <c r="AH183" s="103"/>
      <c r="AI183" s="103"/>
      <c r="AJ183" s="103"/>
      <c r="AK183" s="103"/>
      <c r="AL183" s="153" t="str">
        <f t="shared" si="4"/>
        <v>Tlachichilco</v>
      </c>
      <c r="AM183" s="153" t="str">
        <f t="shared" si="5"/>
        <v>30180</v>
      </c>
      <c r="AO183" s="103"/>
      <c r="AP183" s="151">
        <v>181</v>
      </c>
      <c r="AQ183" s="160"/>
      <c r="AR183" s="160"/>
      <c r="AS183" s="160"/>
      <c r="AT183" s="160"/>
      <c r="AU183" s="160"/>
      <c r="AV183" s="160"/>
      <c r="AW183" s="160"/>
      <c r="AX183" s="160"/>
      <c r="AY183" s="160"/>
      <c r="AZ183" s="160"/>
      <c r="BA183" s="160"/>
      <c r="BB183" s="160"/>
      <c r="BC183" s="160"/>
      <c r="BD183" s="160"/>
      <c r="BE183" s="160"/>
      <c r="BF183" s="160"/>
      <c r="BG183" s="160"/>
      <c r="BH183" s="160"/>
      <c r="BI183" s="160"/>
      <c r="BJ183" s="157" t="s">
        <v>4038</v>
      </c>
      <c r="BK183" s="157" t="s">
        <v>4039</v>
      </c>
      <c r="BL183" s="160"/>
      <c r="BM183" s="160"/>
      <c r="BN183" s="160"/>
      <c r="BO183" s="160"/>
      <c r="BP183" s="160"/>
      <c r="BQ183" s="160"/>
      <c r="BR183" s="160"/>
      <c r="BS183" s="160"/>
      <c r="BT183" s="157" t="s">
        <v>4040</v>
      </c>
      <c r="BU183" s="160"/>
      <c r="BV183" s="160"/>
      <c r="BW183" s="103"/>
      <c r="BX183" s="103"/>
      <c r="BY183" s="103"/>
      <c r="BZ183" s="161"/>
      <c r="CA183" s="161"/>
      <c r="CB183" s="161"/>
      <c r="CC183" s="161"/>
      <c r="CD183" s="161"/>
      <c r="CE183" s="161"/>
      <c r="CF183" s="161"/>
      <c r="CG183" s="161"/>
      <c r="CH183" s="161"/>
      <c r="CI183" s="161"/>
      <c r="CJ183" s="161"/>
      <c r="CK183" s="161"/>
      <c r="CL183" s="161"/>
      <c r="CM183" s="161"/>
      <c r="CN183" s="161"/>
      <c r="CO183" s="161"/>
      <c r="CP183" s="161"/>
      <c r="CQ183" s="161"/>
      <c r="CR183" s="161"/>
      <c r="CS183" s="158" t="s">
        <v>4041</v>
      </c>
      <c r="CT183" s="158" t="s">
        <v>4042</v>
      </c>
      <c r="CU183" s="161"/>
      <c r="CV183" s="161"/>
      <c r="CW183" s="161"/>
      <c r="CX183" s="161"/>
      <c r="CY183" s="161"/>
      <c r="CZ183" s="161"/>
      <c r="DA183" s="161"/>
      <c r="DB183" s="161"/>
      <c r="DC183" s="158" t="s">
        <v>4043</v>
      </c>
      <c r="DD183" s="161"/>
      <c r="DE183" s="161"/>
    </row>
    <row r="184" spans="34:109" ht="15" hidden="1" customHeight="1">
      <c r="AH184" s="103"/>
      <c r="AI184" s="103"/>
      <c r="AJ184" s="103"/>
      <c r="AK184" s="103"/>
      <c r="AL184" s="153" t="str">
        <f t="shared" si="4"/>
        <v>Tlalixcoyan</v>
      </c>
      <c r="AM184" s="153" t="str">
        <f t="shared" si="5"/>
        <v>30181</v>
      </c>
      <c r="AO184" s="103"/>
      <c r="AP184" s="151">
        <v>182</v>
      </c>
      <c r="AQ184" s="160"/>
      <c r="AR184" s="160"/>
      <c r="AS184" s="160"/>
      <c r="AT184" s="160"/>
      <c r="AU184" s="160"/>
      <c r="AV184" s="160"/>
      <c r="AW184" s="160"/>
      <c r="AX184" s="160"/>
      <c r="AY184" s="160"/>
      <c r="AZ184" s="160"/>
      <c r="BA184" s="160"/>
      <c r="BB184" s="160"/>
      <c r="BC184" s="160"/>
      <c r="BD184" s="160"/>
      <c r="BE184" s="160"/>
      <c r="BF184" s="160"/>
      <c r="BG184" s="160"/>
      <c r="BH184" s="160"/>
      <c r="BI184" s="160"/>
      <c r="BJ184" s="157" t="s">
        <v>4044</v>
      </c>
      <c r="BK184" s="157" t="s">
        <v>4045</v>
      </c>
      <c r="BL184" s="160"/>
      <c r="BM184" s="160"/>
      <c r="BN184" s="160"/>
      <c r="BO184" s="160"/>
      <c r="BP184" s="160"/>
      <c r="BQ184" s="160"/>
      <c r="BR184" s="160"/>
      <c r="BS184" s="160"/>
      <c r="BT184" s="157" t="s">
        <v>4046</v>
      </c>
      <c r="BU184" s="160"/>
      <c r="BV184" s="160"/>
      <c r="BW184" s="103"/>
      <c r="BX184" s="103"/>
      <c r="BY184" s="103"/>
      <c r="BZ184" s="161"/>
      <c r="CA184" s="161"/>
      <c r="CB184" s="161"/>
      <c r="CC184" s="161"/>
      <c r="CD184" s="161"/>
      <c r="CE184" s="161"/>
      <c r="CF184" s="161"/>
      <c r="CG184" s="161"/>
      <c r="CH184" s="161"/>
      <c r="CI184" s="161"/>
      <c r="CJ184" s="161"/>
      <c r="CK184" s="161"/>
      <c r="CL184" s="161"/>
      <c r="CM184" s="161"/>
      <c r="CN184" s="161"/>
      <c r="CO184" s="161"/>
      <c r="CP184" s="161"/>
      <c r="CQ184" s="161"/>
      <c r="CR184" s="161"/>
      <c r="CS184" s="158" t="s">
        <v>4047</v>
      </c>
      <c r="CT184" s="158" t="s">
        <v>4048</v>
      </c>
      <c r="CU184" s="161"/>
      <c r="CV184" s="161"/>
      <c r="CW184" s="161"/>
      <c r="CX184" s="161"/>
      <c r="CY184" s="161"/>
      <c r="CZ184" s="161"/>
      <c r="DA184" s="161"/>
      <c r="DB184" s="161"/>
      <c r="DC184" s="158" t="s">
        <v>4049</v>
      </c>
      <c r="DD184" s="161"/>
      <c r="DE184" s="161"/>
    </row>
    <row r="185" spans="34:109" ht="15" hidden="1" customHeight="1">
      <c r="AH185" s="103"/>
      <c r="AI185" s="103"/>
      <c r="AJ185" s="103"/>
      <c r="AK185" s="103"/>
      <c r="AL185" s="153" t="str">
        <f t="shared" si="4"/>
        <v>Tlalnelhuayocan</v>
      </c>
      <c r="AM185" s="153" t="str">
        <f t="shared" si="5"/>
        <v>30182</v>
      </c>
      <c r="AO185" s="103"/>
      <c r="AP185" s="151">
        <v>183</v>
      </c>
      <c r="AQ185" s="160"/>
      <c r="AR185" s="160"/>
      <c r="AS185" s="160"/>
      <c r="AT185" s="160"/>
      <c r="AU185" s="160"/>
      <c r="AV185" s="160"/>
      <c r="AW185" s="160"/>
      <c r="AX185" s="160"/>
      <c r="AY185" s="160"/>
      <c r="AZ185" s="160"/>
      <c r="BA185" s="160"/>
      <c r="BB185" s="160"/>
      <c r="BC185" s="160"/>
      <c r="BD185" s="160"/>
      <c r="BE185" s="160"/>
      <c r="BF185" s="160"/>
      <c r="BG185" s="160"/>
      <c r="BH185" s="160"/>
      <c r="BI185" s="160"/>
      <c r="BJ185" s="157" t="s">
        <v>4050</v>
      </c>
      <c r="BK185" s="157" t="s">
        <v>4051</v>
      </c>
      <c r="BL185" s="160"/>
      <c r="BM185" s="160"/>
      <c r="BN185" s="160"/>
      <c r="BO185" s="160"/>
      <c r="BP185" s="160"/>
      <c r="BQ185" s="160"/>
      <c r="BR185" s="160"/>
      <c r="BS185" s="160"/>
      <c r="BT185" s="157" t="s">
        <v>4052</v>
      </c>
      <c r="BU185" s="160"/>
      <c r="BV185" s="160"/>
      <c r="BW185" s="103"/>
      <c r="BX185" s="103"/>
      <c r="BY185" s="103"/>
      <c r="BZ185" s="161"/>
      <c r="CA185" s="161"/>
      <c r="CB185" s="161"/>
      <c r="CC185" s="161"/>
      <c r="CD185" s="161"/>
      <c r="CE185" s="161"/>
      <c r="CF185" s="161"/>
      <c r="CG185" s="161"/>
      <c r="CH185" s="161"/>
      <c r="CI185" s="161"/>
      <c r="CJ185" s="161"/>
      <c r="CK185" s="161"/>
      <c r="CL185" s="161"/>
      <c r="CM185" s="161"/>
      <c r="CN185" s="161"/>
      <c r="CO185" s="161"/>
      <c r="CP185" s="161"/>
      <c r="CQ185" s="161"/>
      <c r="CR185" s="161"/>
      <c r="CS185" s="158" t="s">
        <v>4053</v>
      </c>
      <c r="CT185" s="158" t="s">
        <v>4054</v>
      </c>
      <c r="CU185" s="161"/>
      <c r="CV185" s="161"/>
      <c r="CW185" s="161"/>
      <c r="CX185" s="161"/>
      <c r="CY185" s="161"/>
      <c r="CZ185" s="161"/>
      <c r="DA185" s="161"/>
      <c r="DB185" s="161"/>
      <c r="DC185" s="158" t="s">
        <v>4055</v>
      </c>
      <c r="DD185" s="161"/>
      <c r="DE185" s="161"/>
    </row>
    <row r="186" spans="34:109" ht="15" hidden="1" customHeight="1">
      <c r="AH186" s="103"/>
      <c r="AI186" s="103"/>
      <c r="AJ186" s="103"/>
      <c r="AK186" s="103"/>
      <c r="AL186" s="153" t="str">
        <f t="shared" si="4"/>
        <v>Tlapacoyan</v>
      </c>
      <c r="AM186" s="153" t="str">
        <f t="shared" si="5"/>
        <v>30183</v>
      </c>
      <c r="AO186" s="103"/>
      <c r="AP186" s="151">
        <v>184</v>
      </c>
      <c r="AQ186" s="160"/>
      <c r="AR186" s="160"/>
      <c r="AS186" s="160"/>
      <c r="AT186" s="160"/>
      <c r="AU186" s="160"/>
      <c r="AV186" s="160"/>
      <c r="AW186" s="160"/>
      <c r="AX186" s="160"/>
      <c r="AY186" s="160"/>
      <c r="AZ186" s="160"/>
      <c r="BA186" s="160"/>
      <c r="BB186" s="160"/>
      <c r="BC186" s="160"/>
      <c r="BD186" s="160"/>
      <c r="BE186" s="160"/>
      <c r="BF186" s="160"/>
      <c r="BG186" s="160"/>
      <c r="BH186" s="160"/>
      <c r="BI186" s="160"/>
      <c r="BJ186" s="157" t="s">
        <v>4056</v>
      </c>
      <c r="BK186" s="157" t="s">
        <v>4057</v>
      </c>
      <c r="BL186" s="160"/>
      <c r="BM186" s="160"/>
      <c r="BN186" s="160"/>
      <c r="BO186" s="160"/>
      <c r="BP186" s="160"/>
      <c r="BQ186" s="160"/>
      <c r="BR186" s="160"/>
      <c r="BS186" s="160"/>
      <c r="BT186" s="157" t="s">
        <v>4058</v>
      </c>
      <c r="BU186" s="160"/>
      <c r="BV186" s="160"/>
      <c r="BW186" s="103"/>
      <c r="BX186" s="103"/>
      <c r="BY186" s="103"/>
      <c r="BZ186" s="161"/>
      <c r="CA186" s="161"/>
      <c r="CB186" s="161"/>
      <c r="CC186" s="161"/>
      <c r="CD186" s="161"/>
      <c r="CE186" s="161"/>
      <c r="CF186" s="161"/>
      <c r="CG186" s="161"/>
      <c r="CH186" s="161"/>
      <c r="CI186" s="161"/>
      <c r="CJ186" s="161"/>
      <c r="CK186" s="161"/>
      <c r="CL186" s="161"/>
      <c r="CM186" s="161"/>
      <c r="CN186" s="161"/>
      <c r="CO186" s="161"/>
      <c r="CP186" s="161"/>
      <c r="CQ186" s="161"/>
      <c r="CR186" s="161"/>
      <c r="CS186" s="158" t="s">
        <v>4059</v>
      </c>
      <c r="CT186" s="158" t="s">
        <v>4060</v>
      </c>
      <c r="CU186" s="161"/>
      <c r="CV186" s="161"/>
      <c r="CW186" s="161"/>
      <c r="CX186" s="161"/>
      <c r="CY186" s="161"/>
      <c r="CZ186" s="161"/>
      <c r="DA186" s="161"/>
      <c r="DB186" s="161"/>
      <c r="DC186" s="158" t="s">
        <v>4061</v>
      </c>
      <c r="DD186" s="161"/>
      <c r="DE186" s="161"/>
    </row>
    <row r="187" spans="34:109" ht="15" hidden="1" customHeight="1">
      <c r="AH187" s="103"/>
      <c r="AI187" s="103"/>
      <c r="AJ187" s="103"/>
      <c r="AK187" s="103"/>
      <c r="AL187" s="153" t="str">
        <f t="shared" si="4"/>
        <v>Tlaquilpa</v>
      </c>
      <c r="AM187" s="153" t="str">
        <f t="shared" si="5"/>
        <v>30184</v>
      </c>
      <c r="AO187" s="103"/>
      <c r="AP187" s="151">
        <v>185</v>
      </c>
      <c r="AQ187" s="160"/>
      <c r="AR187" s="160"/>
      <c r="AS187" s="160"/>
      <c r="AT187" s="160"/>
      <c r="AU187" s="160"/>
      <c r="AV187" s="160"/>
      <c r="AW187" s="160"/>
      <c r="AX187" s="160"/>
      <c r="AY187" s="160"/>
      <c r="AZ187" s="160"/>
      <c r="BA187" s="160"/>
      <c r="BB187" s="160"/>
      <c r="BC187" s="160"/>
      <c r="BD187" s="160"/>
      <c r="BE187" s="160"/>
      <c r="BF187" s="160"/>
      <c r="BG187" s="160"/>
      <c r="BH187" s="160"/>
      <c r="BI187" s="160"/>
      <c r="BJ187" s="157" t="s">
        <v>4062</v>
      </c>
      <c r="BK187" s="157" t="s">
        <v>4063</v>
      </c>
      <c r="BL187" s="160"/>
      <c r="BM187" s="160"/>
      <c r="BN187" s="160"/>
      <c r="BO187" s="160"/>
      <c r="BP187" s="160"/>
      <c r="BQ187" s="160"/>
      <c r="BR187" s="160"/>
      <c r="BS187" s="160"/>
      <c r="BT187" s="157" t="s">
        <v>4064</v>
      </c>
      <c r="BU187" s="160"/>
      <c r="BV187" s="160"/>
      <c r="BW187" s="103"/>
      <c r="BX187" s="103"/>
      <c r="BY187" s="103"/>
      <c r="BZ187" s="161"/>
      <c r="CA187" s="161"/>
      <c r="CB187" s="161"/>
      <c r="CC187" s="161"/>
      <c r="CD187" s="161"/>
      <c r="CE187" s="161"/>
      <c r="CF187" s="161"/>
      <c r="CG187" s="161"/>
      <c r="CH187" s="161"/>
      <c r="CI187" s="161"/>
      <c r="CJ187" s="161"/>
      <c r="CK187" s="161"/>
      <c r="CL187" s="161"/>
      <c r="CM187" s="161"/>
      <c r="CN187" s="161"/>
      <c r="CO187" s="161"/>
      <c r="CP187" s="161"/>
      <c r="CQ187" s="161"/>
      <c r="CR187" s="161"/>
      <c r="CS187" s="158" t="s">
        <v>4065</v>
      </c>
      <c r="CT187" s="158" t="s">
        <v>4066</v>
      </c>
      <c r="CU187" s="161"/>
      <c r="CV187" s="161"/>
      <c r="CW187" s="161"/>
      <c r="CX187" s="161"/>
      <c r="CY187" s="161"/>
      <c r="CZ187" s="161"/>
      <c r="DA187" s="161"/>
      <c r="DB187" s="161"/>
      <c r="DC187" s="158" t="s">
        <v>4067</v>
      </c>
      <c r="DD187" s="161"/>
      <c r="DE187" s="161"/>
    </row>
    <row r="188" spans="34:109" ht="15" hidden="1" customHeight="1">
      <c r="AH188" s="103"/>
      <c r="AI188" s="103"/>
      <c r="AJ188" s="103"/>
      <c r="AK188" s="103"/>
      <c r="AL188" s="153" t="str">
        <f t="shared" si="4"/>
        <v>Tlilapan</v>
      </c>
      <c r="AM188" s="153" t="str">
        <f t="shared" si="5"/>
        <v>30185</v>
      </c>
      <c r="AO188" s="103"/>
      <c r="AP188" s="151">
        <v>186</v>
      </c>
      <c r="AQ188" s="160"/>
      <c r="AR188" s="160"/>
      <c r="AS188" s="160"/>
      <c r="AT188" s="160"/>
      <c r="AU188" s="160"/>
      <c r="AV188" s="160"/>
      <c r="AW188" s="160"/>
      <c r="AX188" s="160"/>
      <c r="AY188" s="160"/>
      <c r="AZ188" s="160"/>
      <c r="BA188" s="160"/>
      <c r="BB188" s="160"/>
      <c r="BC188" s="160"/>
      <c r="BD188" s="160"/>
      <c r="BE188" s="160"/>
      <c r="BF188" s="160"/>
      <c r="BG188" s="160"/>
      <c r="BH188" s="160"/>
      <c r="BI188" s="160"/>
      <c r="BJ188" s="157" t="s">
        <v>4068</v>
      </c>
      <c r="BK188" s="157" t="s">
        <v>4069</v>
      </c>
      <c r="BL188" s="160"/>
      <c r="BM188" s="160"/>
      <c r="BN188" s="160"/>
      <c r="BO188" s="160"/>
      <c r="BP188" s="160"/>
      <c r="BQ188" s="160"/>
      <c r="BR188" s="160"/>
      <c r="BS188" s="160"/>
      <c r="BT188" s="157" t="s">
        <v>4070</v>
      </c>
      <c r="BU188" s="160"/>
      <c r="BV188" s="160"/>
      <c r="BW188" s="103"/>
      <c r="BX188" s="103"/>
      <c r="BY188" s="103"/>
      <c r="BZ188" s="161"/>
      <c r="CA188" s="161"/>
      <c r="CB188" s="161"/>
      <c r="CC188" s="161"/>
      <c r="CD188" s="161"/>
      <c r="CE188" s="161"/>
      <c r="CF188" s="161"/>
      <c r="CG188" s="161"/>
      <c r="CH188" s="161"/>
      <c r="CI188" s="161"/>
      <c r="CJ188" s="161"/>
      <c r="CK188" s="161"/>
      <c r="CL188" s="161"/>
      <c r="CM188" s="161"/>
      <c r="CN188" s="161"/>
      <c r="CO188" s="161"/>
      <c r="CP188" s="161"/>
      <c r="CQ188" s="161"/>
      <c r="CR188" s="161"/>
      <c r="CS188" s="158" t="s">
        <v>4071</v>
      </c>
      <c r="CT188" s="158" t="s">
        <v>4072</v>
      </c>
      <c r="CU188" s="161"/>
      <c r="CV188" s="161"/>
      <c r="CW188" s="161"/>
      <c r="CX188" s="161"/>
      <c r="CY188" s="161"/>
      <c r="CZ188" s="161"/>
      <c r="DA188" s="161"/>
      <c r="DB188" s="161"/>
      <c r="DC188" s="158" t="s">
        <v>4073</v>
      </c>
      <c r="DD188" s="161"/>
      <c r="DE188" s="161"/>
    </row>
    <row r="189" spans="34:109" ht="15" hidden="1" customHeight="1">
      <c r="AH189" s="103"/>
      <c r="AI189" s="103"/>
      <c r="AJ189" s="103"/>
      <c r="AK189" s="103"/>
      <c r="AL189" s="153" t="str">
        <f t="shared" si="4"/>
        <v>Tomatlán</v>
      </c>
      <c r="AM189" s="153" t="str">
        <f t="shared" si="5"/>
        <v>30186</v>
      </c>
      <c r="AO189" s="103"/>
      <c r="AP189" s="151">
        <v>187</v>
      </c>
      <c r="AQ189" s="160"/>
      <c r="AR189" s="160"/>
      <c r="AS189" s="160"/>
      <c r="AT189" s="160"/>
      <c r="AU189" s="160"/>
      <c r="AV189" s="160"/>
      <c r="AW189" s="160"/>
      <c r="AX189" s="160"/>
      <c r="AY189" s="160"/>
      <c r="AZ189" s="160"/>
      <c r="BA189" s="160"/>
      <c r="BB189" s="160"/>
      <c r="BC189" s="160"/>
      <c r="BD189" s="160"/>
      <c r="BE189" s="160"/>
      <c r="BF189" s="160"/>
      <c r="BG189" s="160"/>
      <c r="BH189" s="160"/>
      <c r="BI189" s="160"/>
      <c r="BJ189" s="157" t="s">
        <v>4074</v>
      </c>
      <c r="BK189" s="157" t="s">
        <v>4075</v>
      </c>
      <c r="BL189" s="160"/>
      <c r="BM189" s="160"/>
      <c r="BN189" s="160"/>
      <c r="BO189" s="160"/>
      <c r="BP189" s="160"/>
      <c r="BQ189" s="160"/>
      <c r="BR189" s="160"/>
      <c r="BS189" s="160"/>
      <c r="BT189" s="157" t="s">
        <v>4076</v>
      </c>
      <c r="BU189" s="160"/>
      <c r="BV189" s="160"/>
      <c r="BW189" s="103"/>
      <c r="BX189" s="103"/>
      <c r="BY189" s="103"/>
      <c r="BZ189" s="161"/>
      <c r="CA189" s="161"/>
      <c r="CB189" s="161"/>
      <c r="CC189" s="161"/>
      <c r="CD189" s="161"/>
      <c r="CE189" s="161"/>
      <c r="CF189" s="161"/>
      <c r="CG189" s="161"/>
      <c r="CH189" s="161"/>
      <c r="CI189" s="161"/>
      <c r="CJ189" s="161"/>
      <c r="CK189" s="161"/>
      <c r="CL189" s="161"/>
      <c r="CM189" s="161"/>
      <c r="CN189" s="161"/>
      <c r="CO189" s="161"/>
      <c r="CP189" s="161"/>
      <c r="CQ189" s="161"/>
      <c r="CR189" s="161"/>
      <c r="CS189" s="158" t="s">
        <v>4077</v>
      </c>
      <c r="CT189" s="158" t="s">
        <v>4078</v>
      </c>
      <c r="CU189" s="161"/>
      <c r="CV189" s="161"/>
      <c r="CW189" s="161"/>
      <c r="CX189" s="161"/>
      <c r="CY189" s="161"/>
      <c r="CZ189" s="161"/>
      <c r="DA189" s="161"/>
      <c r="DB189" s="161"/>
      <c r="DC189" s="158" t="s">
        <v>3376</v>
      </c>
      <c r="DD189" s="161"/>
      <c r="DE189" s="161"/>
    </row>
    <row r="190" spans="34:109" ht="15" hidden="1" customHeight="1">
      <c r="AH190" s="103"/>
      <c r="AI190" s="103"/>
      <c r="AJ190" s="103"/>
      <c r="AK190" s="103"/>
      <c r="AL190" s="153" t="str">
        <f t="shared" si="4"/>
        <v>Tonayán</v>
      </c>
      <c r="AM190" s="153" t="str">
        <f t="shared" si="5"/>
        <v>30187</v>
      </c>
      <c r="AO190" s="103"/>
      <c r="AP190" s="151">
        <v>188</v>
      </c>
      <c r="AQ190" s="160"/>
      <c r="AR190" s="160"/>
      <c r="AS190" s="160"/>
      <c r="AT190" s="160"/>
      <c r="AU190" s="160"/>
      <c r="AV190" s="160"/>
      <c r="AW190" s="160"/>
      <c r="AX190" s="160"/>
      <c r="AY190" s="160"/>
      <c r="AZ190" s="160"/>
      <c r="BA190" s="160"/>
      <c r="BB190" s="160"/>
      <c r="BC190" s="160"/>
      <c r="BD190" s="160"/>
      <c r="BE190" s="160"/>
      <c r="BF190" s="160"/>
      <c r="BG190" s="160"/>
      <c r="BH190" s="160"/>
      <c r="BI190" s="160"/>
      <c r="BJ190" s="157" t="s">
        <v>4079</v>
      </c>
      <c r="BK190" s="157" t="s">
        <v>4080</v>
      </c>
      <c r="BL190" s="160"/>
      <c r="BM190" s="160"/>
      <c r="BN190" s="160"/>
      <c r="BO190" s="160"/>
      <c r="BP190" s="160"/>
      <c r="BQ190" s="160"/>
      <c r="BR190" s="160"/>
      <c r="BS190" s="160"/>
      <c r="BT190" s="157" t="s">
        <v>4081</v>
      </c>
      <c r="BU190" s="160"/>
      <c r="BV190" s="160"/>
      <c r="BW190" s="103"/>
      <c r="BX190" s="103"/>
      <c r="BY190" s="103"/>
      <c r="BZ190" s="161"/>
      <c r="CA190" s="161"/>
      <c r="CB190" s="161"/>
      <c r="CC190" s="161"/>
      <c r="CD190" s="161"/>
      <c r="CE190" s="161"/>
      <c r="CF190" s="161"/>
      <c r="CG190" s="161"/>
      <c r="CH190" s="161"/>
      <c r="CI190" s="161"/>
      <c r="CJ190" s="161"/>
      <c r="CK190" s="161"/>
      <c r="CL190" s="161"/>
      <c r="CM190" s="161"/>
      <c r="CN190" s="161"/>
      <c r="CO190" s="161"/>
      <c r="CP190" s="161"/>
      <c r="CQ190" s="161"/>
      <c r="CR190" s="161"/>
      <c r="CS190" s="158" t="s">
        <v>4082</v>
      </c>
      <c r="CT190" s="158" t="s">
        <v>1760</v>
      </c>
      <c r="CU190" s="161"/>
      <c r="CV190" s="161"/>
      <c r="CW190" s="161"/>
      <c r="CX190" s="161"/>
      <c r="CY190" s="161"/>
      <c r="CZ190" s="161"/>
      <c r="DA190" s="161"/>
      <c r="DB190" s="161"/>
      <c r="DC190" s="158" t="s">
        <v>4083</v>
      </c>
      <c r="DD190" s="161"/>
      <c r="DE190" s="161"/>
    </row>
    <row r="191" spans="34:109" ht="15" hidden="1" customHeight="1">
      <c r="AH191" s="103"/>
      <c r="AI191" s="103"/>
      <c r="AJ191" s="103"/>
      <c r="AK191" s="103"/>
      <c r="AL191" s="153" t="str">
        <f t="shared" si="4"/>
        <v>Totutla</v>
      </c>
      <c r="AM191" s="153" t="str">
        <f t="shared" si="5"/>
        <v>30188</v>
      </c>
      <c r="AO191" s="103"/>
      <c r="AP191" s="151">
        <v>189</v>
      </c>
      <c r="AQ191" s="160"/>
      <c r="AR191" s="160"/>
      <c r="AS191" s="160"/>
      <c r="AT191" s="160"/>
      <c r="AU191" s="160"/>
      <c r="AV191" s="160"/>
      <c r="AW191" s="160"/>
      <c r="AX191" s="160"/>
      <c r="AY191" s="160"/>
      <c r="AZ191" s="160"/>
      <c r="BA191" s="160"/>
      <c r="BB191" s="160"/>
      <c r="BC191" s="160"/>
      <c r="BD191" s="160"/>
      <c r="BE191" s="160"/>
      <c r="BF191" s="160"/>
      <c r="BG191" s="160"/>
      <c r="BH191" s="160"/>
      <c r="BI191" s="160"/>
      <c r="BJ191" s="157" t="s">
        <v>4084</v>
      </c>
      <c r="BK191" s="157" t="s">
        <v>4085</v>
      </c>
      <c r="BL191" s="160"/>
      <c r="BM191" s="160"/>
      <c r="BN191" s="160"/>
      <c r="BO191" s="160"/>
      <c r="BP191" s="160"/>
      <c r="BQ191" s="160"/>
      <c r="BR191" s="160"/>
      <c r="BS191" s="160"/>
      <c r="BT191" s="157" t="s">
        <v>4086</v>
      </c>
      <c r="BU191" s="160"/>
      <c r="BV191" s="160"/>
      <c r="BW191" s="103"/>
      <c r="BX191" s="103"/>
      <c r="BY191" s="103"/>
      <c r="BZ191" s="161"/>
      <c r="CA191" s="161"/>
      <c r="CB191" s="161"/>
      <c r="CC191" s="161"/>
      <c r="CD191" s="161"/>
      <c r="CE191" s="161"/>
      <c r="CF191" s="161"/>
      <c r="CG191" s="161"/>
      <c r="CH191" s="161"/>
      <c r="CI191" s="161"/>
      <c r="CJ191" s="161"/>
      <c r="CK191" s="161"/>
      <c r="CL191" s="161"/>
      <c r="CM191" s="161"/>
      <c r="CN191" s="161"/>
      <c r="CO191" s="161"/>
      <c r="CP191" s="161"/>
      <c r="CQ191" s="161"/>
      <c r="CR191" s="161"/>
      <c r="CS191" s="158" t="s">
        <v>4087</v>
      </c>
      <c r="CT191" s="158" t="s">
        <v>4088</v>
      </c>
      <c r="CU191" s="161"/>
      <c r="CV191" s="161"/>
      <c r="CW191" s="161"/>
      <c r="CX191" s="161"/>
      <c r="CY191" s="161"/>
      <c r="CZ191" s="161"/>
      <c r="DA191" s="161"/>
      <c r="DB191" s="161"/>
      <c r="DC191" s="158" t="s">
        <v>4089</v>
      </c>
      <c r="DD191" s="161"/>
      <c r="DE191" s="161"/>
    </row>
    <row r="192" spans="34:109" ht="15" hidden="1" customHeight="1">
      <c r="AH192" s="103"/>
      <c r="AI192" s="103"/>
      <c r="AJ192" s="103"/>
      <c r="AK192" s="103"/>
      <c r="AL192" s="153" t="str">
        <f t="shared" si="4"/>
        <v>Tuxpan</v>
      </c>
      <c r="AM192" s="153" t="str">
        <f t="shared" si="5"/>
        <v>30189</v>
      </c>
      <c r="AO192" s="103"/>
      <c r="AP192" s="151">
        <v>190</v>
      </c>
      <c r="AQ192" s="160"/>
      <c r="AR192" s="160"/>
      <c r="AS192" s="160"/>
      <c r="AT192" s="160"/>
      <c r="AU192" s="160"/>
      <c r="AV192" s="160"/>
      <c r="AW192" s="160"/>
      <c r="AX192" s="160"/>
      <c r="AY192" s="160"/>
      <c r="AZ192" s="160"/>
      <c r="BA192" s="160"/>
      <c r="BB192" s="160"/>
      <c r="BC192" s="160"/>
      <c r="BD192" s="160"/>
      <c r="BE192" s="160"/>
      <c r="BF192" s="160"/>
      <c r="BG192" s="160"/>
      <c r="BH192" s="160"/>
      <c r="BI192" s="160"/>
      <c r="BJ192" s="157" t="s">
        <v>4090</v>
      </c>
      <c r="BK192" s="157" t="s">
        <v>4091</v>
      </c>
      <c r="BL192" s="160"/>
      <c r="BM192" s="160"/>
      <c r="BN192" s="160"/>
      <c r="BO192" s="160"/>
      <c r="BP192" s="160"/>
      <c r="BQ192" s="160"/>
      <c r="BR192" s="160"/>
      <c r="BS192" s="160"/>
      <c r="BT192" s="157" t="s">
        <v>4092</v>
      </c>
      <c r="BU192" s="160"/>
      <c r="BV192" s="160"/>
      <c r="BW192" s="103"/>
      <c r="BX192" s="103"/>
      <c r="BY192" s="103"/>
      <c r="BZ192" s="161"/>
      <c r="CA192" s="161"/>
      <c r="CB192" s="161"/>
      <c r="CC192" s="161"/>
      <c r="CD192" s="161"/>
      <c r="CE192" s="161"/>
      <c r="CF192" s="161"/>
      <c r="CG192" s="161"/>
      <c r="CH192" s="161"/>
      <c r="CI192" s="161"/>
      <c r="CJ192" s="161"/>
      <c r="CK192" s="161"/>
      <c r="CL192" s="161"/>
      <c r="CM192" s="161"/>
      <c r="CN192" s="161"/>
      <c r="CO192" s="161"/>
      <c r="CP192" s="161"/>
      <c r="CQ192" s="161"/>
      <c r="CR192" s="161"/>
      <c r="CS192" s="158" t="s">
        <v>4093</v>
      </c>
      <c r="CT192" s="158" t="s">
        <v>4094</v>
      </c>
      <c r="CU192" s="161"/>
      <c r="CV192" s="161"/>
      <c r="CW192" s="161"/>
      <c r="CX192" s="161"/>
      <c r="CY192" s="161"/>
      <c r="CZ192" s="161"/>
      <c r="DA192" s="161"/>
      <c r="DB192" s="161"/>
      <c r="DC192" s="158" t="s">
        <v>1080</v>
      </c>
      <c r="DD192" s="161"/>
      <c r="DE192" s="161"/>
    </row>
    <row r="193" spans="34:109" ht="15" hidden="1" customHeight="1">
      <c r="AH193" s="103"/>
      <c r="AI193" s="103"/>
      <c r="AJ193" s="103"/>
      <c r="AK193" s="103"/>
      <c r="AL193" s="153" t="str">
        <f t="shared" si="4"/>
        <v>Tuxtilla</v>
      </c>
      <c r="AM193" s="153" t="str">
        <f t="shared" si="5"/>
        <v>30190</v>
      </c>
      <c r="AO193" s="103"/>
      <c r="AP193" s="151">
        <v>191</v>
      </c>
      <c r="AQ193" s="160"/>
      <c r="AR193" s="160"/>
      <c r="AS193" s="160"/>
      <c r="AT193" s="160"/>
      <c r="AU193" s="160"/>
      <c r="AV193" s="160"/>
      <c r="AW193" s="160"/>
      <c r="AX193" s="160"/>
      <c r="AY193" s="160"/>
      <c r="AZ193" s="160"/>
      <c r="BA193" s="160"/>
      <c r="BB193" s="160"/>
      <c r="BC193" s="160"/>
      <c r="BD193" s="160"/>
      <c r="BE193" s="160"/>
      <c r="BF193" s="160"/>
      <c r="BG193" s="160"/>
      <c r="BH193" s="160"/>
      <c r="BI193" s="160"/>
      <c r="BJ193" s="157" t="s">
        <v>4095</v>
      </c>
      <c r="BK193" s="157" t="s">
        <v>4096</v>
      </c>
      <c r="BL193" s="160"/>
      <c r="BM193" s="160"/>
      <c r="BN193" s="160"/>
      <c r="BO193" s="160"/>
      <c r="BP193" s="160"/>
      <c r="BQ193" s="160"/>
      <c r="BR193" s="160"/>
      <c r="BS193" s="160"/>
      <c r="BT193" s="157" t="s">
        <v>4097</v>
      </c>
      <c r="BU193" s="160"/>
      <c r="BV193" s="160"/>
      <c r="BW193" s="103"/>
      <c r="BX193" s="103"/>
      <c r="BY193" s="103"/>
      <c r="BZ193" s="161"/>
      <c r="CA193" s="161"/>
      <c r="CB193" s="161"/>
      <c r="CC193" s="161"/>
      <c r="CD193" s="161"/>
      <c r="CE193" s="161"/>
      <c r="CF193" s="161"/>
      <c r="CG193" s="161"/>
      <c r="CH193" s="161"/>
      <c r="CI193" s="161"/>
      <c r="CJ193" s="161"/>
      <c r="CK193" s="161"/>
      <c r="CL193" s="161"/>
      <c r="CM193" s="161"/>
      <c r="CN193" s="161"/>
      <c r="CO193" s="161"/>
      <c r="CP193" s="161"/>
      <c r="CQ193" s="161"/>
      <c r="CR193" s="161"/>
      <c r="CS193" s="158" t="s">
        <v>4098</v>
      </c>
      <c r="CT193" s="158" t="s">
        <v>4099</v>
      </c>
      <c r="CU193" s="161"/>
      <c r="CV193" s="161"/>
      <c r="CW193" s="161"/>
      <c r="CX193" s="161"/>
      <c r="CY193" s="161"/>
      <c r="CZ193" s="161"/>
      <c r="DA193" s="161"/>
      <c r="DB193" s="161"/>
      <c r="DC193" s="158" t="s">
        <v>4100</v>
      </c>
      <c r="DD193" s="161"/>
      <c r="DE193" s="161"/>
    </row>
    <row r="194" spans="34:109" ht="15" hidden="1" customHeight="1">
      <c r="AH194" s="103"/>
      <c r="AI194" s="103"/>
      <c r="AJ194" s="103"/>
      <c r="AK194" s="103"/>
      <c r="AL194" s="153" t="str">
        <f t="shared" si="4"/>
        <v>Ursulo Galván</v>
      </c>
      <c r="AM194" s="153" t="str">
        <f t="shared" si="5"/>
        <v>30191</v>
      </c>
      <c r="AO194" s="103"/>
      <c r="AP194" s="151">
        <v>192</v>
      </c>
      <c r="AQ194" s="160"/>
      <c r="AR194" s="160"/>
      <c r="AS194" s="160"/>
      <c r="AT194" s="160"/>
      <c r="AU194" s="160"/>
      <c r="AV194" s="160"/>
      <c r="AW194" s="160"/>
      <c r="AX194" s="160"/>
      <c r="AY194" s="160"/>
      <c r="AZ194" s="160"/>
      <c r="BA194" s="160"/>
      <c r="BB194" s="160"/>
      <c r="BC194" s="160"/>
      <c r="BD194" s="160"/>
      <c r="BE194" s="160"/>
      <c r="BF194" s="160"/>
      <c r="BG194" s="160"/>
      <c r="BH194" s="160"/>
      <c r="BI194" s="160"/>
      <c r="BJ194" s="157" t="s">
        <v>4101</v>
      </c>
      <c r="BK194" s="157" t="s">
        <v>4102</v>
      </c>
      <c r="BL194" s="160"/>
      <c r="BM194" s="160"/>
      <c r="BN194" s="160"/>
      <c r="BO194" s="160"/>
      <c r="BP194" s="160"/>
      <c r="BQ194" s="160"/>
      <c r="BR194" s="160"/>
      <c r="BS194" s="160"/>
      <c r="BT194" s="157" t="s">
        <v>4103</v>
      </c>
      <c r="BU194" s="160"/>
      <c r="BV194" s="160"/>
      <c r="BW194" s="103"/>
      <c r="BX194" s="103"/>
      <c r="BY194" s="103"/>
      <c r="BZ194" s="161"/>
      <c r="CA194" s="161"/>
      <c r="CB194" s="161"/>
      <c r="CC194" s="161"/>
      <c r="CD194" s="161"/>
      <c r="CE194" s="161"/>
      <c r="CF194" s="161"/>
      <c r="CG194" s="161"/>
      <c r="CH194" s="161"/>
      <c r="CI194" s="161"/>
      <c r="CJ194" s="161"/>
      <c r="CK194" s="161"/>
      <c r="CL194" s="161"/>
      <c r="CM194" s="161"/>
      <c r="CN194" s="161"/>
      <c r="CO194" s="161"/>
      <c r="CP194" s="161"/>
      <c r="CQ194" s="161"/>
      <c r="CR194" s="161"/>
      <c r="CS194" s="158" t="s">
        <v>4104</v>
      </c>
      <c r="CT194" s="158" t="s">
        <v>4105</v>
      </c>
      <c r="CU194" s="161"/>
      <c r="CV194" s="161"/>
      <c r="CW194" s="161"/>
      <c r="CX194" s="161"/>
      <c r="CY194" s="161"/>
      <c r="CZ194" s="161"/>
      <c r="DA194" s="161"/>
      <c r="DB194" s="161"/>
      <c r="DC194" s="158" t="s">
        <v>4106</v>
      </c>
      <c r="DD194" s="161"/>
      <c r="DE194" s="161"/>
    </row>
    <row r="195" spans="34:109" ht="15" hidden="1" customHeight="1">
      <c r="AH195" s="103"/>
      <c r="AI195" s="103"/>
      <c r="AJ195" s="103"/>
      <c r="AK195" s="103"/>
      <c r="AL195" s="153" t="str">
        <f t="shared" si="4"/>
        <v>Vega de Alatorre</v>
      </c>
      <c r="AM195" s="153" t="str">
        <f t="shared" si="5"/>
        <v>30192</v>
      </c>
      <c r="AO195" s="103"/>
      <c r="AP195" s="151">
        <v>193</v>
      </c>
      <c r="AQ195" s="160"/>
      <c r="AR195" s="160"/>
      <c r="AS195" s="160"/>
      <c r="AT195" s="160"/>
      <c r="AU195" s="160"/>
      <c r="AV195" s="160"/>
      <c r="AW195" s="160"/>
      <c r="AX195" s="160"/>
      <c r="AY195" s="160"/>
      <c r="AZ195" s="160"/>
      <c r="BA195" s="160"/>
      <c r="BB195" s="160"/>
      <c r="BC195" s="160"/>
      <c r="BD195" s="160"/>
      <c r="BE195" s="160"/>
      <c r="BF195" s="160"/>
      <c r="BG195" s="160"/>
      <c r="BH195" s="160"/>
      <c r="BI195" s="160"/>
      <c r="BJ195" s="157" t="s">
        <v>4107</v>
      </c>
      <c r="BK195" s="157" t="s">
        <v>4108</v>
      </c>
      <c r="BL195" s="160"/>
      <c r="BM195" s="160"/>
      <c r="BN195" s="160"/>
      <c r="BO195" s="160"/>
      <c r="BP195" s="160"/>
      <c r="BQ195" s="160"/>
      <c r="BR195" s="160"/>
      <c r="BS195" s="160"/>
      <c r="BT195" s="157" t="s">
        <v>4109</v>
      </c>
      <c r="BU195" s="160"/>
      <c r="BV195" s="160"/>
      <c r="BW195" s="103"/>
      <c r="BX195" s="103"/>
      <c r="BY195" s="103"/>
      <c r="BZ195" s="161"/>
      <c r="CA195" s="161"/>
      <c r="CB195" s="161"/>
      <c r="CC195" s="161"/>
      <c r="CD195" s="161"/>
      <c r="CE195" s="161"/>
      <c r="CF195" s="161"/>
      <c r="CG195" s="161"/>
      <c r="CH195" s="161"/>
      <c r="CI195" s="161"/>
      <c r="CJ195" s="161"/>
      <c r="CK195" s="161"/>
      <c r="CL195" s="161"/>
      <c r="CM195" s="161"/>
      <c r="CN195" s="161"/>
      <c r="CO195" s="161"/>
      <c r="CP195" s="161"/>
      <c r="CQ195" s="161"/>
      <c r="CR195" s="161"/>
      <c r="CS195" s="158" t="s">
        <v>4110</v>
      </c>
      <c r="CT195" s="158" t="s">
        <v>4111</v>
      </c>
      <c r="CU195" s="161"/>
      <c r="CV195" s="161"/>
      <c r="CW195" s="161"/>
      <c r="CX195" s="161"/>
      <c r="CY195" s="161"/>
      <c r="CZ195" s="161"/>
      <c r="DA195" s="161"/>
      <c r="DB195" s="161"/>
      <c r="DC195" s="158" t="s">
        <v>4112</v>
      </c>
      <c r="DD195" s="161"/>
      <c r="DE195" s="161"/>
    </row>
    <row r="196" spans="34:109" ht="15" hidden="1" customHeight="1">
      <c r="AH196" s="103"/>
      <c r="AI196" s="103"/>
      <c r="AJ196" s="103"/>
      <c r="AK196" s="103"/>
      <c r="AL196" s="153" t="str">
        <f t="shared" ref="AL196:AL259" si="6">IFERROR(IF(HLOOKUP($N$8, $BZ$3:$DE$573, $AP196, FALSE )="", "", HLOOKUP($N$8, $BZ$3:$DE$573, $AP196, FALSE)), "")</f>
        <v>Veracruz</v>
      </c>
      <c r="AM196" s="153" t="str">
        <f t="shared" ref="AM196:AM259" si="7">IFERROR(IF(AL196="", "", HLOOKUP($N$8, $AQ$3:$BV$573, AP196, FALSE)), "")</f>
        <v>30193</v>
      </c>
      <c r="AO196" s="103"/>
      <c r="AP196" s="151">
        <v>194</v>
      </c>
      <c r="AQ196" s="160"/>
      <c r="AR196" s="160"/>
      <c r="AS196" s="160"/>
      <c r="AT196" s="160"/>
      <c r="AU196" s="160"/>
      <c r="AV196" s="160"/>
      <c r="AW196" s="160"/>
      <c r="AX196" s="160"/>
      <c r="AY196" s="160"/>
      <c r="AZ196" s="160"/>
      <c r="BA196" s="160"/>
      <c r="BB196" s="160"/>
      <c r="BC196" s="160"/>
      <c r="BD196" s="160"/>
      <c r="BE196" s="160"/>
      <c r="BF196" s="160"/>
      <c r="BG196" s="160"/>
      <c r="BH196" s="160"/>
      <c r="BI196" s="160"/>
      <c r="BJ196" s="157" t="s">
        <v>4113</v>
      </c>
      <c r="BK196" s="157" t="s">
        <v>4114</v>
      </c>
      <c r="BL196" s="160"/>
      <c r="BM196" s="160"/>
      <c r="BN196" s="160"/>
      <c r="BO196" s="160"/>
      <c r="BP196" s="160"/>
      <c r="BQ196" s="160"/>
      <c r="BR196" s="160"/>
      <c r="BS196" s="160"/>
      <c r="BT196" s="157" t="s">
        <v>4115</v>
      </c>
      <c r="BU196" s="160"/>
      <c r="BV196" s="160"/>
      <c r="BW196" s="103"/>
      <c r="BX196" s="103"/>
      <c r="BY196" s="103"/>
      <c r="BZ196" s="161"/>
      <c r="CA196" s="161"/>
      <c r="CB196" s="161"/>
      <c r="CC196" s="161"/>
      <c r="CD196" s="161"/>
      <c r="CE196" s="161"/>
      <c r="CF196" s="161"/>
      <c r="CG196" s="161"/>
      <c r="CH196" s="161"/>
      <c r="CI196" s="161"/>
      <c r="CJ196" s="161"/>
      <c r="CK196" s="161"/>
      <c r="CL196" s="161"/>
      <c r="CM196" s="161"/>
      <c r="CN196" s="161"/>
      <c r="CO196" s="161"/>
      <c r="CP196" s="161"/>
      <c r="CQ196" s="161"/>
      <c r="CR196" s="161"/>
      <c r="CS196" s="158" t="s">
        <v>4116</v>
      </c>
      <c r="CT196" s="158" t="s">
        <v>4117</v>
      </c>
      <c r="CU196" s="161"/>
      <c r="CV196" s="161"/>
      <c r="CW196" s="161"/>
      <c r="CX196" s="161"/>
      <c r="CY196" s="161"/>
      <c r="CZ196" s="161"/>
      <c r="DA196" s="161"/>
      <c r="DB196" s="161"/>
      <c r="DC196" s="158" t="s">
        <v>4118</v>
      </c>
      <c r="DD196" s="161"/>
      <c r="DE196" s="161"/>
    </row>
    <row r="197" spans="34:109" ht="15" hidden="1" customHeight="1">
      <c r="AH197" s="103"/>
      <c r="AI197" s="103"/>
      <c r="AJ197" s="103"/>
      <c r="AK197" s="103"/>
      <c r="AL197" s="153" t="str">
        <f t="shared" si="6"/>
        <v>Villa Aldama</v>
      </c>
      <c r="AM197" s="153" t="str">
        <f t="shared" si="7"/>
        <v>30194</v>
      </c>
      <c r="AO197" s="103"/>
      <c r="AP197" s="151">
        <v>195</v>
      </c>
      <c r="AQ197" s="160"/>
      <c r="AR197" s="160"/>
      <c r="AS197" s="160"/>
      <c r="AT197" s="160"/>
      <c r="AU197" s="160"/>
      <c r="AV197" s="160"/>
      <c r="AW197" s="160"/>
      <c r="AX197" s="160"/>
      <c r="AY197" s="160"/>
      <c r="AZ197" s="160"/>
      <c r="BA197" s="160"/>
      <c r="BB197" s="160"/>
      <c r="BC197" s="160"/>
      <c r="BD197" s="160"/>
      <c r="BE197" s="160"/>
      <c r="BF197" s="160"/>
      <c r="BG197" s="160"/>
      <c r="BH197" s="160"/>
      <c r="BI197" s="160"/>
      <c r="BJ197" s="157" t="s">
        <v>4119</v>
      </c>
      <c r="BK197" s="157" t="s">
        <v>4120</v>
      </c>
      <c r="BL197" s="160"/>
      <c r="BM197" s="160"/>
      <c r="BN197" s="160"/>
      <c r="BO197" s="160"/>
      <c r="BP197" s="160"/>
      <c r="BQ197" s="160"/>
      <c r="BR197" s="160"/>
      <c r="BS197" s="160"/>
      <c r="BT197" s="157" t="s">
        <v>4121</v>
      </c>
      <c r="BU197" s="160"/>
      <c r="BV197" s="160"/>
      <c r="BW197" s="103"/>
      <c r="BX197" s="103"/>
      <c r="BY197" s="103"/>
      <c r="BZ197" s="161"/>
      <c r="CA197" s="161"/>
      <c r="CB197" s="161"/>
      <c r="CC197" s="161"/>
      <c r="CD197" s="161"/>
      <c r="CE197" s="161"/>
      <c r="CF197" s="161"/>
      <c r="CG197" s="161"/>
      <c r="CH197" s="161"/>
      <c r="CI197" s="161"/>
      <c r="CJ197" s="161"/>
      <c r="CK197" s="161"/>
      <c r="CL197" s="161"/>
      <c r="CM197" s="161"/>
      <c r="CN197" s="161"/>
      <c r="CO197" s="161"/>
      <c r="CP197" s="161"/>
      <c r="CQ197" s="161"/>
      <c r="CR197" s="161"/>
      <c r="CS197" s="158" t="s">
        <v>984</v>
      </c>
      <c r="CT197" s="158" t="s">
        <v>971</v>
      </c>
      <c r="CU197" s="161"/>
      <c r="CV197" s="161"/>
      <c r="CW197" s="161"/>
      <c r="CX197" s="161"/>
      <c r="CY197" s="161"/>
      <c r="CZ197" s="161"/>
      <c r="DA197" s="161"/>
      <c r="DB197" s="161"/>
      <c r="DC197" s="158" t="s">
        <v>4122</v>
      </c>
      <c r="DD197" s="161"/>
      <c r="DE197" s="161"/>
    </row>
    <row r="198" spans="34:109" ht="15" hidden="1" customHeight="1">
      <c r="AH198" s="103"/>
      <c r="AI198" s="103"/>
      <c r="AJ198" s="103"/>
      <c r="AK198" s="103"/>
      <c r="AL198" s="153" t="str">
        <f t="shared" si="6"/>
        <v>Xoxocotla</v>
      </c>
      <c r="AM198" s="153" t="str">
        <f t="shared" si="7"/>
        <v>30195</v>
      </c>
      <c r="AO198" s="103"/>
      <c r="AP198" s="151">
        <v>196</v>
      </c>
      <c r="AQ198" s="160"/>
      <c r="AR198" s="160"/>
      <c r="AS198" s="160"/>
      <c r="AT198" s="160"/>
      <c r="AU198" s="160"/>
      <c r="AV198" s="160"/>
      <c r="AW198" s="160"/>
      <c r="AX198" s="160"/>
      <c r="AY198" s="160"/>
      <c r="AZ198" s="160"/>
      <c r="BA198" s="160"/>
      <c r="BB198" s="160"/>
      <c r="BC198" s="160"/>
      <c r="BD198" s="160"/>
      <c r="BE198" s="160"/>
      <c r="BF198" s="160"/>
      <c r="BG198" s="160"/>
      <c r="BH198" s="160"/>
      <c r="BI198" s="160"/>
      <c r="BJ198" s="157" t="s">
        <v>4123</v>
      </c>
      <c r="BK198" s="157" t="s">
        <v>4124</v>
      </c>
      <c r="BL198" s="160"/>
      <c r="BM198" s="160"/>
      <c r="BN198" s="160"/>
      <c r="BO198" s="160"/>
      <c r="BP198" s="160"/>
      <c r="BQ198" s="160"/>
      <c r="BR198" s="160"/>
      <c r="BS198" s="160"/>
      <c r="BT198" s="157" t="s">
        <v>4125</v>
      </c>
      <c r="BU198" s="160"/>
      <c r="BV198" s="160"/>
      <c r="BW198" s="103"/>
      <c r="BX198" s="103"/>
      <c r="BY198" s="103"/>
      <c r="BZ198" s="161"/>
      <c r="CA198" s="161"/>
      <c r="CB198" s="161"/>
      <c r="CC198" s="161"/>
      <c r="CD198" s="161"/>
      <c r="CE198" s="161"/>
      <c r="CF198" s="161"/>
      <c r="CG198" s="161"/>
      <c r="CH198" s="161"/>
      <c r="CI198" s="161"/>
      <c r="CJ198" s="161"/>
      <c r="CK198" s="161"/>
      <c r="CL198" s="161"/>
      <c r="CM198" s="161"/>
      <c r="CN198" s="161"/>
      <c r="CO198" s="161"/>
      <c r="CP198" s="161"/>
      <c r="CQ198" s="161"/>
      <c r="CR198" s="161"/>
      <c r="CS198" s="158" t="s">
        <v>4126</v>
      </c>
      <c r="CT198" s="158" t="s">
        <v>1908</v>
      </c>
      <c r="CU198" s="161"/>
      <c r="CV198" s="161"/>
      <c r="CW198" s="161"/>
      <c r="CX198" s="161"/>
      <c r="CY198" s="161"/>
      <c r="CZ198" s="161"/>
      <c r="DA198" s="161"/>
      <c r="DB198" s="161"/>
      <c r="DC198" s="158" t="s">
        <v>1796</v>
      </c>
      <c r="DD198" s="161"/>
      <c r="DE198" s="161"/>
    </row>
    <row r="199" spans="34:109" ht="15" hidden="1" customHeight="1">
      <c r="AH199" s="103"/>
      <c r="AI199" s="103"/>
      <c r="AJ199" s="103"/>
      <c r="AK199" s="103"/>
      <c r="AL199" s="153" t="str">
        <f t="shared" si="6"/>
        <v>Yanga</v>
      </c>
      <c r="AM199" s="153" t="str">
        <f t="shared" si="7"/>
        <v>30196</v>
      </c>
      <c r="AO199" s="103"/>
      <c r="AP199" s="151">
        <v>197</v>
      </c>
      <c r="AQ199" s="160"/>
      <c r="AR199" s="160"/>
      <c r="AS199" s="160"/>
      <c r="AT199" s="160"/>
      <c r="AU199" s="160"/>
      <c r="AV199" s="160"/>
      <c r="AW199" s="160"/>
      <c r="AX199" s="160"/>
      <c r="AY199" s="160"/>
      <c r="AZ199" s="160"/>
      <c r="BA199" s="160"/>
      <c r="BB199" s="160"/>
      <c r="BC199" s="160"/>
      <c r="BD199" s="160"/>
      <c r="BE199" s="160"/>
      <c r="BF199" s="160"/>
      <c r="BG199" s="160"/>
      <c r="BH199" s="160"/>
      <c r="BI199" s="160"/>
      <c r="BJ199" s="157" t="s">
        <v>4127</v>
      </c>
      <c r="BK199" s="157" t="s">
        <v>4128</v>
      </c>
      <c r="BL199" s="160"/>
      <c r="BM199" s="160"/>
      <c r="BN199" s="160"/>
      <c r="BO199" s="160"/>
      <c r="BP199" s="160"/>
      <c r="BQ199" s="160"/>
      <c r="BR199" s="160"/>
      <c r="BS199" s="160"/>
      <c r="BT199" s="157" t="s">
        <v>4129</v>
      </c>
      <c r="BU199" s="160"/>
      <c r="BV199" s="160"/>
      <c r="BW199" s="103"/>
      <c r="BX199" s="103"/>
      <c r="BY199" s="103"/>
      <c r="BZ199" s="161"/>
      <c r="CA199" s="161"/>
      <c r="CB199" s="161"/>
      <c r="CC199" s="161"/>
      <c r="CD199" s="161"/>
      <c r="CE199" s="161"/>
      <c r="CF199" s="161"/>
      <c r="CG199" s="161"/>
      <c r="CH199" s="161"/>
      <c r="CI199" s="161"/>
      <c r="CJ199" s="161"/>
      <c r="CK199" s="161"/>
      <c r="CL199" s="161"/>
      <c r="CM199" s="161"/>
      <c r="CN199" s="161"/>
      <c r="CO199" s="161"/>
      <c r="CP199" s="161"/>
      <c r="CQ199" s="161"/>
      <c r="CR199" s="161"/>
      <c r="CS199" s="158" t="s">
        <v>4130</v>
      </c>
      <c r="CT199" s="158" t="s">
        <v>4131</v>
      </c>
      <c r="CU199" s="161"/>
      <c r="CV199" s="161"/>
      <c r="CW199" s="161"/>
      <c r="CX199" s="161"/>
      <c r="CY199" s="161"/>
      <c r="CZ199" s="161"/>
      <c r="DA199" s="161"/>
      <c r="DB199" s="161"/>
      <c r="DC199" s="158" t="s">
        <v>4132</v>
      </c>
      <c r="DD199" s="161"/>
      <c r="DE199" s="161"/>
    </row>
    <row r="200" spans="34:109" ht="15" hidden="1" customHeight="1">
      <c r="AH200" s="103"/>
      <c r="AI200" s="103"/>
      <c r="AJ200" s="103"/>
      <c r="AK200" s="103"/>
      <c r="AL200" s="153" t="str">
        <f t="shared" si="6"/>
        <v>Yecuatla</v>
      </c>
      <c r="AM200" s="153" t="str">
        <f t="shared" si="7"/>
        <v>30197</v>
      </c>
      <c r="AO200" s="103"/>
      <c r="AP200" s="151">
        <v>198</v>
      </c>
      <c r="AQ200" s="160"/>
      <c r="AR200" s="160"/>
      <c r="AS200" s="160"/>
      <c r="AT200" s="160"/>
      <c r="AU200" s="160"/>
      <c r="AV200" s="160"/>
      <c r="AW200" s="160"/>
      <c r="AX200" s="160"/>
      <c r="AY200" s="160"/>
      <c r="AZ200" s="160"/>
      <c r="BA200" s="160"/>
      <c r="BB200" s="160"/>
      <c r="BC200" s="160"/>
      <c r="BD200" s="160"/>
      <c r="BE200" s="160"/>
      <c r="BF200" s="160"/>
      <c r="BG200" s="160"/>
      <c r="BH200" s="160"/>
      <c r="BI200" s="160"/>
      <c r="BJ200" s="157" t="s">
        <v>4133</v>
      </c>
      <c r="BK200" s="157" t="s">
        <v>4134</v>
      </c>
      <c r="BL200" s="160"/>
      <c r="BM200" s="160"/>
      <c r="BN200" s="160"/>
      <c r="BO200" s="160"/>
      <c r="BP200" s="160"/>
      <c r="BQ200" s="160"/>
      <c r="BR200" s="160"/>
      <c r="BS200" s="160"/>
      <c r="BT200" s="157" t="s">
        <v>4135</v>
      </c>
      <c r="BU200" s="160"/>
      <c r="BV200" s="160"/>
      <c r="BW200" s="103"/>
      <c r="BX200" s="103"/>
      <c r="BY200" s="103"/>
      <c r="BZ200" s="161"/>
      <c r="CA200" s="161"/>
      <c r="CB200" s="161"/>
      <c r="CC200" s="161"/>
      <c r="CD200" s="161"/>
      <c r="CE200" s="161"/>
      <c r="CF200" s="161"/>
      <c r="CG200" s="161"/>
      <c r="CH200" s="161"/>
      <c r="CI200" s="161"/>
      <c r="CJ200" s="161"/>
      <c r="CK200" s="161"/>
      <c r="CL200" s="161"/>
      <c r="CM200" s="161"/>
      <c r="CN200" s="161"/>
      <c r="CO200" s="161"/>
      <c r="CP200" s="161"/>
      <c r="CQ200" s="161"/>
      <c r="CR200" s="161"/>
      <c r="CS200" s="158" t="s">
        <v>4136</v>
      </c>
      <c r="CT200" s="158" t="s">
        <v>4137</v>
      </c>
      <c r="CU200" s="161"/>
      <c r="CV200" s="161"/>
      <c r="CW200" s="161"/>
      <c r="CX200" s="161"/>
      <c r="CY200" s="161"/>
      <c r="CZ200" s="161"/>
      <c r="DA200" s="161"/>
      <c r="DB200" s="161"/>
      <c r="DC200" s="158" t="s">
        <v>4138</v>
      </c>
      <c r="DD200" s="161"/>
      <c r="DE200" s="161"/>
    </row>
    <row r="201" spans="34:109" ht="15" hidden="1" customHeight="1">
      <c r="AH201" s="103"/>
      <c r="AI201" s="103"/>
      <c r="AJ201" s="103"/>
      <c r="AK201" s="103"/>
      <c r="AL201" s="153" t="str">
        <f t="shared" si="6"/>
        <v>Zacualpan</v>
      </c>
      <c r="AM201" s="153" t="str">
        <f t="shared" si="7"/>
        <v>30198</v>
      </c>
      <c r="AO201" s="103"/>
      <c r="AP201" s="151">
        <v>199</v>
      </c>
      <c r="AQ201" s="160"/>
      <c r="AR201" s="160"/>
      <c r="AS201" s="160"/>
      <c r="AT201" s="160"/>
      <c r="AU201" s="160"/>
      <c r="AV201" s="160"/>
      <c r="AW201" s="160"/>
      <c r="AX201" s="160"/>
      <c r="AY201" s="160"/>
      <c r="AZ201" s="160"/>
      <c r="BA201" s="160"/>
      <c r="BB201" s="160"/>
      <c r="BC201" s="160"/>
      <c r="BD201" s="160"/>
      <c r="BE201" s="160"/>
      <c r="BF201" s="160"/>
      <c r="BG201" s="160"/>
      <c r="BH201" s="160"/>
      <c r="BI201" s="160"/>
      <c r="BJ201" s="157" t="s">
        <v>4139</v>
      </c>
      <c r="BK201" s="157" t="s">
        <v>4140</v>
      </c>
      <c r="BL201" s="160"/>
      <c r="BM201" s="160"/>
      <c r="BN201" s="160"/>
      <c r="BO201" s="160"/>
      <c r="BP201" s="160"/>
      <c r="BQ201" s="160"/>
      <c r="BR201" s="160"/>
      <c r="BS201" s="160"/>
      <c r="BT201" s="157" t="s">
        <v>4141</v>
      </c>
      <c r="BU201" s="160"/>
      <c r="BV201" s="160"/>
      <c r="BW201" s="103"/>
      <c r="BX201" s="103"/>
      <c r="BY201" s="103"/>
      <c r="BZ201" s="161"/>
      <c r="CA201" s="161"/>
      <c r="CB201" s="161"/>
      <c r="CC201" s="161"/>
      <c r="CD201" s="161"/>
      <c r="CE201" s="161"/>
      <c r="CF201" s="161"/>
      <c r="CG201" s="161"/>
      <c r="CH201" s="161"/>
      <c r="CI201" s="161"/>
      <c r="CJ201" s="161"/>
      <c r="CK201" s="161"/>
      <c r="CL201" s="161"/>
      <c r="CM201" s="161"/>
      <c r="CN201" s="161"/>
      <c r="CO201" s="161"/>
      <c r="CP201" s="161"/>
      <c r="CQ201" s="161"/>
      <c r="CR201" s="161"/>
      <c r="CS201" s="158" t="s">
        <v>4142</v>
      </c>
      <c r="CT201" s="158" t="s">
        <v>4143</v>
      </c>
      <c r="CU201" s="161"/>
      <c r="CV201" s="161"/>
      <c r="CW201" s="161"/>
      <c r="CX201" s="161"/>
      <c r="CY201" s="161"/>
      <c r="CZ201" s="161"/>
      <c r="DA201" s="161"/>
      <c r="DB201" s="161"/>
      <c r="DC201" s="158" t="s">
        <v>3615</v>
      </c>
      <c r="DD201" s="161"/>
      <c r="DE201" s="161"/>
    </row>
    <row r="202" spans="34:109" ht="15" hidden="1" customHeight="1">
      <c r="AH202" s="103"/>
      <c r="AI202" s="103"/>
      <c r="AJ202" s="103"/>
      <c r="AK202" s="103"/>
      <c r="AL202" s="153" t="str">
        <f t="shared" si="6"/>
        <v>Zaragoza</v>
      </c>
      <c r="AM202" s="153" t="str">
        <f t="shared" si="7"/>
        <v>30199</v>
      </c>
      <c r="AO202" s="103"/>
      <c r="AP202" s="151">
        <v>200</v>
      </c>
      <c r="AQ202" s="160"/>
      <c r="AR202" s="160"/>
      <c r="AS202" s="160"/>
      <c r="AT202" s="160"/>
      <c r="AU202" s="160"/>
      <c r="AV202" s="160"/>
      <c r="AW202" s="160"/>
      <c r="AX202" s="160"/>
      <c r="AY202" s="160"/>
      <c r="AZ202" s="160"/>
      <c r="BA202" s="160"/>
      <c r="BB202" s="160"/>
      <c r="BC202" s="160"/>
      <c r="BD202" s="160"/>
      <c r="BE202" s="160"/>
      <c r="BF202" s="160"/>
      <c r="BG202" s="160"/>
      <c r="BH202" s="160"/>
      <c r="BI202" s="160"/>
      <c r="BJ202" s="157" t="s">
        <v>4144</v>
      </c>
      <c r="BK202" s="157" t="s">
        <v>4145</v>
      </c>
      <c r="BL202" s="160"/>
      <c r="BM202" s="160"/>
      <c r="BN202" s="160"/>
      <c r="BO202" s="160"/>
      <c r="BP202" s="160"/>
      <c r="BQ202" s="160"/>
      <c r="BR202" s="160"/>
      <c r="BS202" s="160"/>
      <c r="BT202" s="157" t="s">
        <v>4146</v>
      </c>
      <c r="BU202" s="160"/>
      <c r="BV202" s="160"/>
      <c r="BW202" s="103"/>
      <c r="BX202" s="103"/>
      <c r="BY202" s="103"/>
      <c r="BZ202" s="161"/>
      <c r="CA202" s="161"/>
      <c r="CB202" s="161"/>
      <c r="CC202" s="161"/>
      <c r="CD202" s="161"/>
      <c r="CE202" s="161"/>
      <c r="CF202" s="161"/>
      <c r="CG202" s="161"/>
      <c r="CH202" s="161"/>
      <c r="CI202" s="161"/>
      <c r="CJ202" s="161"/>
      <c r="CK202" s="161"/>
      <c r="CL202" s="161"/>
      <c r="CM202" s="161"/>
      <c r="CN202" s="161"/>
      <c r="CO202" s="161"/>
      <c r="CP202" s="161"/>
      <c r="CQ202" s="161"/>
      <c r="CR202" s="161"/>
      <c r="CS202" s="158" t="s">
        <v>4147</v>
      </c>
      <c r="CT202" s="158" t="s">
        <v>4148</v>
      </c>
      <c r="CU202" s="161"/>
      <c r="CV202" s="161"/>
      <c r="CW202" s="161"/>
      <c r="CX202" s="161"/>
      <c r="CY202" s="161"/>
      <c r="CZ202" s="161"/>
      <c r="DA202" s="161"/>
      <c r="DB202" s="161"/>
      <c r="DC202" s="158" t="s">
        <v>1905</v>
      </c>
      <c r="DD202" s="161"/>
      <c r="DE202" s="161"/>
    </row>
    <row r="203" spans="34:109" ht="15" hidden="1" customHeight="1">
      <c r="AH203" s="103"/>
      <c r="AI203" s="103"/>
      <c r="AJ203" s="103"/>
      <c r="AK203" s="103"/>
      <c r="AL203" s="153" t="str">
        <f t="shared" si="6"/>
        <v>Zentla</v>
      </c>
      <c r="AM203" s="153" t="str">
        <f t="shared" si="7"/>
        <v>30200</v>
      </c>
      <c r="AO203" s="103"/>
      <c r="AP203" s="151">
        <v>201</v>
      </c>
      <c r="AQ203" s="160"/>
      <c r="AR203" s="160"/>
      <c r="AS203" s="160"/>
      <c r="AT203" s="160"/>
      <c r="AU203" s="160"/>
      <c r="AV203" s="160"/>
      <c r="AW203" s="160"/>
      <c r="AX203" s="160"/>
      <c r="AY203" s="160"/>
      <c r="AZ203" s="160"/>
      <c r="BA203" s="160"/>
      <c r="BB203" s="160"/>
      <c r="BC203" s="160"/>
      <c r="BD203" s="160"/>
      <c r="BE203" s="160"/>
      <c r="BF203" s="160"/>
      <c r="BG203" s="160"/>
      <c r="BH203" s="160"/>
      <c r="BI203" s="160"/>
      <c r="BJ203" s="157" t="s">
        <v>4149</v>
      </c>
      <c r="BK203" s="157" t="s">
        <v>4150</v>
      </c>
      <c r="BL203" s="160"/>
      <c r="BM203" s="160"/>
      <c r="BN203" s="160"/>
      <c r="BO203" s="160"/>
      <c r="BP203" s="160"/>
      <c r="BQ203" s="160"/>
      <c r="BR203" s="160"/>
      <c r="BS203" s="160"/>
      <c r="BT203" s="157" t="s">
        <v>4151</v>
      </c>
      <c r="BU203" s="160"/>
      <c r="BV203" s="160"/>
      <c r="BW203" s="103"/>
      <c r="BX203" s="103"/>
      <c r="BY203" s="103"/>
      <c r="BZ203" s="161"/>
      <c r="CA203" s="161"/>
      <c r="CB203" s="161"/>
      <c r="CC203" s="161"/>
      <c r="CD203" s="161"/>
      <c r="CE203" s="161"/>
      <c r="CF203" s="161"/>
      <c r="CG203" s="161"/>
      <c r="CH203" s="161"/>
      <c r="CI203" s="161"/>
      <c r="CJ203" s="161"/>
      <c r="CK203" s="161"/>
      <c r="CL203" s="161"/>
      <c r="CM203" s="161"/>
      <c r="CN203" s="161"/>
      <c r="CO203" s="161"/>
      <c r="CP203" s="161"/>
      <c r="CQ203" s="161"/>
      <c r="CR203" s="161"/>
      <c r="CS203" s="158" t="s">
        <v>4152</v>
      </c>
      <c r="CT203" s="158" t="s">
        <v>4153</v>
      </c>
      <c r="CU203" s="161"/>
      <c r="CV203" s="161"/>
      <c r="CW203" s="161"/>
      <c r="CX203" s="161"/>
      <c r="CY203" s="161"/>
      <c r="CZ203" s="161"/>
      <c r="DA203" s="161"/>
      <c r="DB203" s="161"/>
      <c r="DC203" s="158" t="s">
        <v>4154</v>
      </c>
      <c r="DD203" s="161"/>
      <c r="DE203" s="161"/>
    </row>
    <row r="204" spans="34:109" ht="15" hidden="1" customHeight="1">
      <c r="AH204" s="103"/>
      <c r="AI204" s="103"/>
      <c r="AJ204" s="103"/>
      <c r="AK204" s="103"/>
      <c r="AL204" s="153" t="str">
        <f t="shared" si="6"/>
        <v>Zongolica</v>
      </c>
      <c r="AM204" s="153" t="str">
        <f t="shared" si="7"/>
        <v>30201</v>
      </c>
      <c r="AO204" s="103"/>
      <c r="AP204" s="151">
        <v>202</v>
      </c>
      <c r="AQ204" s="160"/>
      <c r="AR204" s="160"/>
      <c r="AS204" s="160"/>
      <c r="AT204" s="160"/>
      <c r="AU204" s="160"/>
      <c r="AV204" s="160"/>
      <c r="AW204" s="160"/>
      <c r="AX204" s="160"/>
      <c r="AY204" s="160"/>
      <c r="AZ204" s="160"/>
      <c r="BA204" s="160"/>
      <c r="BB204" s="160"/>
      <c r="BC204" s="160"/>
      <c r="BD204" s="160"/>
      <c r="BE204" s="160"/>
      <c r="BF204" s="160"/>
      <c r="BG204" s="160"/>
      <c r="BH204" s="160"/>
      <c r="BI204" s="160"/>
      <c r="BJ204" s="157" t="s">
        <v>4155</v>
      </c>
      <c r="BK204" s="157" t="s">
        <v>4156</v>
      </c>
      <c r="BL204" s="160"/>
      <c r="BM204" s="160"/>
      <c r="BN204" s="160"/>
      <c r="BO204" s="160"/>
      <c r="BP204" s="160"/>
      <c r="BQ204" s="160"/>
      <c r="BR204" s="160"/>
      <c r="BS204" s="160"/>
      <c r="BT204" s="157" t="s">
        <v>4157</v>
      </c>
      <c r="BU204" s="160"/>
      <c r="BV204" s="160"/>
      <c r="BW204" s="103"/>
      <c r="BX204" s="103"/>
      <c r="BY204" s="103"/>
      <c r="BZ204" s="161"/>
      <c r="CA204" s="161"/>
      <c r="CB204" s="161"/>
      <c r="CC204" s="161"/>
      <c r="CD204" s="161"/>
      <c r="CE204" s="161"/>
      <c r="CF204" s="161"/>
      <c r="CG204" s="161"/>
      <c r="CH204" s="161"/>
      <c r="CI204" s="161"/>
      <c r="CJ204" s="161"/>
      <c r="CK204" s="161"/>
      <c r="CL204" s="161"/>
      <c r="CM204" s="161"/>
      <c r="CN204" s="161"/>
      <c r="CO204" s="161"/>
      <c r="CP204" s="161"/>
      <c r="CQ204" s="161"/>
      <c r="CR204" s="161"/>
      <c r="CS204" s="158" t="s">
        <v>4158</v>
      </c>
      <c r="CT204" s="158" t="s">
        <v>4159</v>
      </c>
      <c r="CU204" s="161"/>
      <c r="CV204" s="161"/>
      <c r="CW204" s="161"/>
      <c r="CX204" s="161"/>
      <c r="CY204" s="161"/>
      <c r="CZ204" s="161"/>
      <c r="DA204" s="161"/>
      <c r="DB204" s="161"/>
      <c r="DC204" s="158" t="s">
        <v>4160</v>
      </c>
      <c r="DD204" s="161"/>
      <c r="DE204" s="161"/>
    </row>
    <row r="205" spans="34:109" ht="15" hidden="1" customHeight="1">
      <c r="AH205" s="103"/>
      <c r="AI205" s="103"/>
      <c r="AJ205" s="103"/>
      <c r="AK205" s="103"/>
      <c r="AL205" s="153" t="str">
        <f t="shared" si="6"/>
        <v>Zontecomatlán de López y Fuentes</v>
      </c>
      <c r="AM205" s="153" t="str">
        <f t="shared" si="7"/>
        <v>30202</v>
      </c>
      <c r="AO205" s="103"/>
      <c r="AP205" s="151">
        <v>203</v>
      </c>
      <c r="AQ205" s="160"/>
      <c r="AR205" s="160"/>
      <c r="AS205" s="160"/>
      <c r="AT205" s="160"/>
      <c r="AU205" s="160"/>
      <c r="AV205" s="160"/>
      <c r="AW205" s="160"/>
      <c r="AX205" s="160"/>
      <c r="AY205" s="160"/>
      <c r="AZ205" s="160"/>
      <c r="BA205" s="160"/>
      <c r="BB205" s="160"/>
      <c r="BC205" s="160"/>
      <c r="BD205" s="160"/>
      <c r="BE205" s="160"/>
      <c r="BF205" s="160"/>
      <c r="BG205" s="160"/>
      <c r="BH205" s="160"/>
      <c r="BI205" s="160"/>
      <c r="BJ205" s="157" t="s">
        <v>4161</v>
      </c>
      <c r="BK205" s="157" t="s">
        <v>4162</v>
      </c>
      <c r="BL205" s="160"/>
      <c r="BM205" s="160"/>
      <c r="BN205" s="160"/>
      <c r="BO205" s="160"/>
      <c r="BP205" s="160"/>
      <c r="BQ205" s="160"/>
      <c r="BR205" s="160"/>
      <c r="BS205" s="160"/>
      <c r="BT205" s="157" t="s">
        <v>4163</v>
      </c>
      <c r="BU205" s="160"/>
      <c r="BV205" s="160"/>
      <c r="BW205" s="103"/>
      <c r="BX205" s="103"/>
      <c r="BY205" s="103"/>
      <c r="BZ205" s="161"/>
      <c r="CA205" s="161"/>
      <c r="CB205" s="161"/>
      <c r="CC205" s="161"/>
      <c r="CD205" s="161"/>
      <c r="CE205" s="161"/>
      <c r="CF205" s="161"/>
      <c r="CG205" s="161"/>
      <c r="CH205" s="161"/>
      <c r="CI205" s="161"/>
      <c r="CJ205" s="161"/>
      <c r="CK205" s="161"/>
      <c r="CL205" s="161"/>
      <c r="CM205" s="161"/>
      <c r="CN205" s="161"/>
      <c r="CO205" s="161"/>
      <c r="CP205" s="161"/>
      <c r="CQ205" s="161"/>
      <c r="CR205" s="161"/>
      <c r="CS205" s="158" t="s">
        <v>4164</v>
      </c>
      <c r="CT205" s="158" t="s">
        <v>4165</v>
      </c>
      <c r="CU205" s="161"/>
      <c r="CV205" s="161"/>
      <c r="CW205" s="161"/>
      <c r="CX205" s="161"/>
      <c r="CY205" s="161"/>
      <c r="CZ205" s="161"/>
      <c r="DA205" s="161"/>
      <c r="DB205" s="161"/>
      <c r="DC205" s="158" t="s">
        <v>4166</v>
      </c>
      <c r="DD205" s="161"/>
      <c r="DE205" s="161"/>
    </row>
    <row r="206" spans="34:109" ht="15" hidden="1" customHeight="1">
      <c r="AH206" s="103"/>
      <c r="AI206" s="103"/>
      <c r="AJ206" s="103"/>
      <c r="AK206" s="103"/>
      <c r="AL206" s="153" t="str">
        <f t="shared" si="6"/>
        <v>Zozocolco de Hidalgo</v>
      </c>
      <c r="AM206" s="153" t="str">
        <f t="shared" si="7"/>
        <v>30203</v>
      </c>
      <c r="AO206" s="103"/>
      <c r="AP206" s="151">
        <v>204</v>
      </c>
      <c r="AQ206" s="160"/>
      <c r="AR206" s="160"/>
      <c r="AS206" s="160"/>
      <c r="AT206" s="160"/>
      <c r="AU206" s="160"/>
      <c r="AV206" s="160"/>
      <c r="AW206" s="160"/>
      <c r="AX206" s="160"/>
      <c r="AY206" s="160"/>
      <c r="AZ206" s="160"/>
      <c r="BA206" s="160"/>
      <c r="BB206" s="160"/>
      <c r="BC206" s="160"/>
      <c r="BD206" s="160"/>
      <c r="BE206" s="160"/>
      <c r="BF206" s="160"/>
      <c r="BG206" s="160"/>
      <c r="BH206" s="160"/>
      <c r="BI206" s="160"/>
      <c r="BJ206" s="157" t="s">
        <v>4167</v>
      </c>
      <c r="BK206" s="157" t="s">
        <v>4168</v>
      </c>
      <c r="BL206" s="160"/>
      <c r="BM206" s="160"/>
      <c r="BN206" s="160"/>
      <c r="BO206" s="160"/>
      <c r="BP206" s="160"/>
      <c r="BQ206" s="160"/>
      <c r="BR206" s="160"/>
      <c r="BS206" s="160"/>
      <c r="BT206" s="157" t="s">
        <v>4169</v>
      </c>
      <c r="BU206" s="160"/>
      <c r="BV206" s="160"/>
      <c r="BW206" s="103"/>
      <c r="BX206" s="103"/>
      <c r="BY206" s="103"/>
      <c r="BZ206" s="161"/>
      <c r="CA206" s="161"/>
      <c r="CB206" s="161"/>
      <c r="CC206" s="161"/>
      <c r="CD206" s="161"/>
      <c r="CE206" s="161"/>
      <c r="CF206" s="161"/>
      <c r="CG206" s="161"/>
      <c r="CH206" s="161"/>
      <c r="CI206" s="161"/>
      <c r="CJ206" s="161"/>
      <c r="CK206" s="161"/>
      <c r="CL206" s="161"/>
      <c r="CM206" s="161"/>
      <c r="CN206" s="161"/>
      <c r="CO206" s="161"/>
      <c r="CP206" s="161"/>
      <c r="CQ206" s="161"/>
      <c r="CR206" s="161"/>
      <c r="CS206" s="158" t="s">
        <v>4170</v>
      </c>
      <c r="CT206" s="158" t="s">
        <v>4171</v>
      </c>
      <c r="CU206" s="161"/>
      <c r="CV206" s="161"/>
      <c r="CW206" s="161"/>
      <c r="CX206" s="161"/>
      <c r="CY206" s="161"/>
      <c r="CZ206" s="161"/>
      <c r="DA206" s="161"/>
      <c r="DB206" s="161"/>
      <c r="DC206" s="158" t="s">
        <v>4172</v>
      </c>
      <c r="DD206" s="161"/>
      <c r="DE206" s="161"/>
    </row>
    <row r="207" spans="34:109" ht="15" hidden="1" customHeight="1">
      <c r="AH207" s="103"/>
      <c r="AI207" s="103"/>
      <c r="AJ207" s="103"/>
      <c r="AK207" s="103"/>
      <c r="AL207" s="153" t="str">
        <f t="shared" si="6"/>
        <v>Agua Dulce</v>
      </c>
      <c r="AM207" s="153" t="str">
        <f t="shared" si="7"/>
        <v>30204</v>
      </c>
      <c r="AO207" s="103"/>
      <c r="AP207" s="151">
        <v>205</v>
      </c>
      <c r="AQ207" s="160"/>
      <c r="AR207" s="160"/>
      <c r="AS207" s="160"/>
      <c r="AT207" s="160"/>
      <c r="AU207" s="160"/>
      <c r="AV207" s="160"/>
      <c r="AW207" s="160"/>
      <c r="AX207" s="160"/>
      <c r="AY207" s="160"/>
      <c r="AZ207" s="160"/>
      <c r="BA207" s="160"/>
      <c r="BB207" s="160"/>
      <c r="BC207" s="160"/>
      <c r="BD207" s="160"/>
      <c r="BE207" s="160"/>
      <c r="BF207" s="160"/>
      <c r="BG207" s="160"/>
      <c r="BH207" s="160"/>
      <c r="BI207" s="160"/>
      <c r="BJ207" s="157" t="s">
        <v>4173</v>
      </c>
      <c r="BK207" s="157" t="s">
        <v>4174</v>
      </c>
      <c r="BL207" s="160"/>
      <c r="BM207" s="160"/>
      <c r="BN207" s="160"/>
      <c r="BO207" s="160"/>
      <c r="BP207" s="160"/>
      <c r="BQ207" s="160"/>
      <c r="BR207" s="160"/>
      <c r="BS207" s="160"/>
      <c r="BT207" s="157" t="s">
        <v>4175</v>
      </c>
      <c r="BU207" s="160"/>
      <c r="BV207" s="160"/>
      <c r="BW207" s="103"/>
      <c r="BX207" s="103"/>
      <c r="BY207" s="103"/>
      <c r="BZ207" s="161"/>
      <c r="CA207" s="161"/>
      <c r="CB207" s="161"/>
      <c r="CC207" s="161"/>
      <c r="CD207" s="161"/>
      <c r="CE207" s="161"/>
      <c r="CF207" s="161"/>
      <c r="CG207" s="161"/>
      <c r="CH207" s="161"/>
      <c r="CI207" s="161"/>
      <c r="CJ207" s="161"/>
      <c r="CK207" s="161"/>
      <c r="CL207" s="161"/>
      <c r="CM207" s="161"/>
      <c r="CN207" s="161"/>
      <c r="CO207" s="161"/>
      <c r="CP207" s="161"/>
      <c r="CQ207" s="161"/>
      <c r="CR207" s="161"/>
      <c r="CS207" s="158" t="s">
        <v>4176</v>
      </c>
      <c r="CT207" s="158" t="s">
        <v>4177</v>
      </c>
      <c r="CU207" s="161"/>
      <c r="CV207" s="161"/>
      <c r="CW207" s="161"/>
      <c r="CX207" s="161"/>
      <c r="CY207" s="161"/>
      <c r="CZ207" s="161"/>
      <c r="DA207" s="161"/>
      <c r="DB207" s="161"/>
      <c r="DC207" s="158" t="s">
        <v>4178</v>
      </c>
      <c r="DD207" s="161"/>
      <c r="DE207" s="161"/>
    </row>
    <row r="208" spans="34:109" ht="15" hidden="1" customHeight="1">
      <c r="AH208" s="103"/>
      <c r="AI208" s="103"/>
      <c r="AJ208" s="103"/>
      <c r="AK208" s="103"/>
      <c r="AL208" s="153" t="str">
        <f t="shared" si="6"/>
        <v>El Higo</v>
      </c>
      <c r="AM208" s="153" t="str">
        <f t="shared" si="7"/>
        <v>30205</v>
      </c>
      <c r="AO208" s="103"/>
      <c r="AP208" s="151">
        <v>206</v>
      </c>
      <c r="AQ208" s="160"/>
      <c r="AR208" s="160"/>
      <c r="AS208" s="160"/>
      <c r="AT208" s="160"/>
      <c r="AU208" s="160"/>
      <c r="AV208" s="160"/>
      <c r="AW208" s="160"/>
      <c r="AX208" s="160"/>
      <c r="AY208" s="160"/>
      <c r="AZ208" s="160"/>
      <c r="BA208" s="160"/>
      <c r="BB208" s="160"/>
      <c r="BC208" s="160"/>
      <c r="BD208" s="160"/>
      <c r="BE208" s="160"/>
      <c r="BF208" s="160"/>
      <c r="BG208" s="160"/>
      <c r="BH208" s="160"/>
      <c r="BI208" s="160"/>
      <c r="BJ208" s="157" t="s">
        <v>4179</v>
      </c>
      <c r="BK208" s="157" t="s">
        <v>4180</v>
      </c>
      <c r="BL208" s="160"/>
      <c r="BM208" s="160"/>
      <c r="BN208" s="160"/>
      <c r="BO208" s="160"/>
      <c r="BP208" s="160"/>
      <c r="BQ208" s="160"/>
      <c r="BR208" s="160"/>
      <c r="BS208" s="160"/>
      <c r="BT208" s="157" t="s">
        <v>4181</v>
      </c>
      <c r="BU208" s="160"/>
      <c r="BV208" s="160"/>
      <c r="BW208" s="103"/>
      <c r="BX208" s="103"/>
      <c r="BY208" s="103"/>
      <c r="BZ208" s="161"/>
      <c r="CA208" s="161"/>
      <c r="CB208" s="161"/>
      <c r="CC208" s="161"/>
      <c r="CD208" s="161"/>
      <c r="CE208" s="161"/>
      <c r="CF208" s="161"/>
      <c r="CG208" s="161"/>
      <c r="CH208" s="161"/>
      <c r="CI208" s="161"/>
      <c r="CJ208" s="161"/>
      <c r="CK208" s="161"/>
      <c r="CL208" s="161"/>
      <c r="CM208" s="161"/>
      <c r="CN208" s="161"/>
      <c r="CO208" s="161"/>
      <c r="CP208" s="161"/>
      <c r="CQ208" s="161"/>
      <c r="CR208" s="161"/>
      <c r="CS208" s="158" t="s">
        <v>4182</v>
      </c>
      <c r="CT208" s="158" t="s">
        <v>4183</v>
      </c>
      <c r="CU208" s="161"/>
      <c r="CV208" s="161"/>
      <c r="CW208" s="161"/>
      <c r="CX208" s="161"/>
      <c r="CY208" s="161"/>
      <c r="CZ208" s="161"/>
      <c r="DA208" s="161"/>
      <c r="DB208" s="161"/>
      <c r="DC208" s="158" t="s">
        <v>4184</v>
      </c>
      <c r="DD208" s="161"/>
      <c r="DE208" s="161"/>
    </row>
    <row r="209" spans="34:109" ht="15" hidden="1" customHeight="1">
      <c r="AH209" s="103"/>
      <c r="AI209" s="103"/>
      <c r="AJ209" s="103"/>
      <c r="AK209" s="103"/>
      <c r="AL209" s="153" t="str">
        <f t="shared" si="6"/>
        <v>Nanchital de Lázaro Cárdenas del Río</v>
      </c>
      <c r="AM209" s="153" t="str">
        <f t="shared" si="7"/>
        <v>30206</v>
      </c>
      <c r="AO209" s="103"/>
      <c r="AP209" s="151">
        <v>207</v>
      </c>
      <c r="AQ209" s="160"/>
      <c r="AR209" s="160"/>
      <c r="AS209" s="160"/>
      <c r="AT209" s="160"/>
      <c r="AU209" s="160"/>
      <c r="AV209" s="160"/>
      <c r="AW209" s="160"/>
      <c r="AX209" s="160"/>
      <c r="AY209" s="160"/>
      <c r="AZ209" s="160"/>
      <c r="BA209" s="160"/>
      <c r="BB209" s="160"/>
      <c r="BC209" s="160"/>
      <c r="BD209" s="160"/>
      <c r="BE209" s="160"/>
      <c r="BF209" s="160"/>
      <c r="BG209" s="160"/>
      <c r="BH209" s="160"/>
      <c r="BI209" s="160"/>
      <c r="BJ209" s="157" t="s">
        <v>4185</v>
      </c>
      <c r="BK209" s="157" t="s">
        <v>4186</v>
      </c>
      <c r="BL209" s="160"/>
      <c r="BM209" s="160"/>
      <c r="BN209" s="160"/>
      <c r="BO209" s="160"/>
      <c r="BP209" s="160"/>
      <c r="BQ209" s="160"/>
      <c r="BR209" s="160"/>
      <c r="BS209" s="160"/>
      <c r="BT209" s="157" t="s">
        <v>4187</v>
      </c>
      <c r="BU209" s="160"/>
      <c r="BV209" s="160"/>
      <c r="BW209" s="103"/>
      <c r="BX209" s="103"/>
      <c r="BY209" s="103"/>
      <c r="BZ209" s="161"/>
      <c r="CA209" s="161"/>
      <c r="CB209" s="161"/>
      <c r="CC209" s="161"/>
      <c r="CD209" s="161"/>
      <c r="CE209" s="161"/>
      <c r="CF209" s="161"/>
      <c r="CG209" s="161"/>
      <c r="CH209" s="161"/>
      <c r="CI209" s="161"/>
      <c r="CJ209" s="161"/>
      <c r="CK209" s="161"/>
      <c r="CL209" s="161"/>
      <c r="CM209" s="161"/>
      <c r="CN209" s="161"/>
      <c r="CO209" s="161"/>
      <c r="CP209" s="161"/>
      <c r="CQ209" s="161"/>
      <c r="CR209" s="161"/>
      <c r="CS209" s="158" t="s">
        <v>4188</v>
      </c>
      <c r="CT209" s="158" t="s">
        <v>4189</v>
      </c>
      <c r="CU209" s="161"/>
      <c r="CV209" s="161"/>
      <c r="CW209" s="161"/>
      <c r="CX209" s="161"/>
      <c r="CY209" s="161"/>
      <c r="CZ209" s="161"/>
      <c r="DA209" s="161"/>
      <c r="DB209" s="161"/>
      <c r="DC209" s="158" t="s">
        <v>4190</v>
      </c>
      <c r="DD209" s="161"/>
      <c r="DE209" s="161"/>
    </row>
    <row r="210" spans="34:109" ht="15" hidden="1" customHeight="1">
      <c r="AH210" s="103"/>
      <c r="AI210" s="103"/>
      <c r="AJ210" s="103"/>
      <c r="AK210" s="103"/>
      <c r="AL210" s="153" t="str">
        <f t="shared" si="6"/>
        <v>Tres Valles</v>
      </c>
      <c r="AM210" s="153" t="str">
        <f t="shared" si="7"/>
        <v>30207</v>
      </c>
      <c r="AO210" s="103"/>
      <c r="AP210" s="151">
        <v>208</v>
      </c>
      <c r="AQ210" s="160"/>
      <c r="AR210" s="160"/>
      <c r="AS210" s="160"/>
      <c r="AT210" s="160"/>
      <c r="AU210" s="160"/>
      <c r="AV210" s="160"/>
      <c r="AW210" s="160"/>
      <c r="AX210" s="160"/>
      <c r="AY210" s="160"/>
      <c r="AZ210" s="160"/>
      <c r="BA210" s="160"/>
      <c r="BB210" s="160"/>
      <c r="BC210" s="160"/>
      <c r="BD210" s="160"/>
      <c r="BE210" s="160"/>
      <c r="BF210" s="160"/>
      <c r="BG210" s="160"/>
      <c r="BH210" s="160"/>
      <c r="BI210" s="160"/>
      <c r="BJ210" s="157" t="s">
        <v>4191</v>
      </c>
      <c r="BK210" s="157" t="s">
        <v>4192</v>
      </c>
      <c r="BL210" s="160"/>
      <c r="BM210" s="160"/>
      <c r="BN210" s="160"/>
      <c r="BO210" s="160"/>
      <c r="BP210" s="160"/>
      <c r="BQ210" s="160"/>
      <c r="BR210" s="160"/>
      <c r="BS210" s="160"/>
      <c r="BT210" s="157" t="s">
        <v>4193</v>
      </c>
      <c r="BU210" s="160"/>
      <c r="BV210" s="160"/>
      <c r="BW210" s="103"/>
      <c r="BX210" s="103"/>
      <c r="BY210" s="103"/>
      <c r="BZ210" s="161"/>
      <c r="CA210" s="161"/>
      <c r="CB210" s="161"/>
      <c r="CC210" s="161"/>
      <c r="CD210" s="161"/>
      <c r="CE210" s="161"/>
      <c r="CF210" s="161"/>
      <c r="CG210" s="161"/>
      <c r="CH210" s="161"/>
      <c r="CI210" s="161"/>
      <c r="CJ210" s="161"/>
      <c r="CK210" s="161"/>
      <c r="CL210" s="161"/>
      <c r="CM210" s="161"/>
      <c r="CN210" s="161"/>
      <c r="CO210" s="161"/>
      <c r="CP210" s="161"/>
      <c r="CQ210" s="161"/>
      <c r="CR210" s="161"/>
      <c r="CS210" s="158" t="s">
        <v>4194</v>
      </c>
      <c r="CT210" s="158" t="s">
        <v>4195</v>
      </c>
      <c r="CU210" s="161"/>
      <c r="CV210" s="161"/>
      <c r="CW210" s="161"/>
      <c r="CX210" s="161"/>
      <c r="CY210" s="161"/>
      <c r="CZ210" s="161"/>
      <c r="DA210" s="161"/>
      <c r="DB210" s="161"/>
      <c r="DC210" s="158" t="s">
        <v>4196</v>
      </c>
      <c r="DD210" s="161"/>
      <c r="DE210" s="161"/>
    </row>
    <row r="211" spans="34:109" ht="15" hidden="1" customHeight="1">
      <c r="AH211" s="103"/>
      <c r="AI211" s="103"/>
      <c r="AJ211" s="103"/>
      <c r="AK211" s="103"/>
      <c r="AL211" s="153" t="str">
        <f t="shared" si="6"/>
        <v>Carlos A. Carrillo</v>
      </c>
      <c r="AM211" s="153" t="str">
        <f t="shared" si="7"/>
        <v>30208</v>
      </c>
      <c r="AO211" s="103"/>
      <c r="AP211" s="151">
        <v>209</v>
      </c>
      <c r="AQ211" s="160"/>
      <c r="AR211" s="160"/>
      <c r="AS211" s="160"/>
      <c r="AT211" s="160"/>
      <c r="AU211" s="160"/>
      <c r="AV211" s="160"/>
      <c r="AW211" s="160"/>
      <c r="AX211" s="160"/>
      <c r="AY211" s="160"/>
      <c r="AZ211" s="160"/>
      <c r="BA211" s="160"/>
      <c r="BB211" s="160"/>
      <c r="BC211" s="160"/>
      <c r="BD211" s="160"/>
      <c r="BE211" s="160"/>
      <c r="BF211" s="160"/>
      <c r="BG211" s="160"/>
      <c r="BH211" s="160"/>
      <c r="BI211" s="160"/>
      <c r="BJ211" s="157" t="s">
        <v>4197</v>
      </c>
      <c r="BK211" s="157" t="s">
        <v>4198</v>
      </c>
      <c r="BL211" s="160"/>
      <c r="BM211" s="160"/>
      <c r="BN211" s="160"/>
      <c r="BO211" s="160"/>
      <c r="BP211" s="160"/>
      <c r="BQ211" s="160"/>
      <c r="BR211" s="160"/>
      <c r="BS211" s="160"/>
      <c r="BT211" s="157" t="s">
        <v>4199</v>
      </c>
      <c r="BU211" s="160"/>
      <c r="BV211" s="160"/>
      <c r="BW211" s="103"/>
      <c r="BX211" s="103"/>
      <c r="BY211" s="103"/>
      <c r="BZ211" s="161"/>
      <c r="CA211" s="161"/>
      <c r="CB211" s="161"/>
      <c r="CC211" s="161"/>
      <c r="CD211" s="161"/>
      <c r="CE211" s="161"/>
      <c r="CF211" s="161"/>
      <c r="CG211" s="161"/>
      <c r="CH211" s="161"/>
      <c r="CI211" s="161"/>
      <c r="CJ211" s="161"/>
      <c r="CK211" s="161"/>
      <c r="CL211" s="161"/>
      <c r="CM211" s="161"/>
      <c r="CN211" s="161"/>
      <c r="CO211" s="161"/>
      <c r="CP211" s="161"/>
      <c r="CQ211" s="161"/>
      <c r="CR211" s="161"/>
      <c r="CS211" s="641" t="s">
        <v>4200</v>
      </c>
      <c r="CT211" s="158" t="s">
        <v>4201</v>
      </c>
      <c r="CU211" s="161"/>
      <c r="CV211" s="161"/>
      <c r="CW211" s="161"/>
      <c r="CX211" s="161"/>
      <c r="CY211" s="161"/>
      <c r="CZ211" s="161"/>
      <c r="DA211" s="161"/>
      <c r="DB211" s="161"/>
      <c r="DC211" s="158" t="s">
        <v>4202</v>
      </c>
      <c r="DD211" s="161"/>
      <c r="DE211" s="161"/>
    </row>
    <row r="212" spans="34:109" ht="15" hidden="1" customHeight="1">
      <c r="AH212" s="103"/>
      <c r="AI212" s="103"/>
      <c r="AJ212" s="103"/>
      <c r="AK212" s="103"/>
      <c r="AL212" s="153" t="str">
        <f t="shared" si="6"/>
        <v>Tatahuicapan de Juárez</v>
      </c>
      <c r="AM212" s="153" t="str">
        <f t="shared" si="7"/>
        <v>30209</v>
      </c>
      <c r="AO212" s="103"/>
      <c r="AP212" s="151">
        <v>210</v>
      </c>
      <c r="AQ212" s="160"/>
      <c r="AR212" s="160"/>
      <c r="AS212" s="160"/>
      <c r="AT212" s="160"/>
      <c r="AU212" s="160"/>
      <c r="AV212" s="160"/>
      <c r="AW212" s="160"/>
      <c r="AX212" s="160"/>
      <c r="AY212" s="160"/>
      <c r="AZ212" s="160"/>
      <c r="BA212" s="160"/>
      <c r="BB212" s="160"/>
      <c r="BC212" s="160"/>
      <c r="BD212" s="160"/>
      <c r="BE212" s="160"/>
      <c r="BF212" s="160"/>
      <c r="BG212" s="160"/>
      <c r="BH212" s="160"/>
      <c r="BI212" s="160"/>
      <c r="BJ212" s="157" t="s">
        <v>4203</v>
      </c>
      <c r="BK212" s="157" t="s">
        <v>4204</v>
      </c>
      <c r="BL212" s="160"/>
      <c r="BM212" s="160"/>
      <c r="BN212" s="160"/>
      <c r="BO212" s="160"/>
      <c r="BP212" s="160"/>
      <c r="BQ212" s="160"/>
      <c r="BR212" s="160"/>
      <c r="BS212" s="160"/>
      <c r="BT212" s="157" t="s">
        <v>4205</v>
      </c>
      <c r="BU212" s="160"/>
      <c r="BV212" s="160"/>
      <c r="BW212" s="103"/>
      <c r="BX212" s="103"/>
      <c r="BY212" s="103"/>
      <c r="BZ212" s="161"/>
      <c r="CA212" s="161"/>
      <c r="CB212" s="161"/>
      <c r="CC212" s="161"/>
      <c r="CD212" s="161"/>
      <c r="CE212" s="161"/>
      <c r="CF212" s="161"/>
      <c r="CG212" s="161"/>
      <c r="CH212" s="161"/>
      <c r="CI212" s="161"/>
      <c r="CJ212" s="161"/>
      <c r="CK212" s="161"/>
      <c r="CL212" s="161"/>
      <c r="CM212" s="161"/>
      <c r="CN212" s="161"/>
      <c r="CO212" s="161"/>
      <c r="CP212" s="161"/>
      <c r="CQ212" s="161"/>
      <c r="CR212" s="161"/>
      <c r="CS212" s="641" t="s">
        <v>4206</v>
      </c>
      <c r="CT212" s="158" t="s">
        <v>4207</v>
      </c>
      <c r="CU212" s="161"/>
      <c r="CV212" s="161"/>
      <c r="CW212" s="161"/>
      <c r="CX212" s="161"/>
      <c r="CY212" s="161"/>
      <c r="CZ212" s="161"/>
      <c r="DA212" s="161"/>
      <c r="DB212" s="161"/>
      <c r="DC212" s="158" t="s">
        <v>4208</v>
      </c>
      <c r="DD212" s="161"/>
      <c r="DE212" s="161"/>
    </row>
    <row r="213" spans="34:109" ht="15" hidden="1" customHeight="1">
      <c r="AH213" s="103"/>
      <c r="AI213" s="103"/>
      <c r="AJ213" s="103"/>
      <c r="AK213" s="103"/>
      <c r="AL213" s="153" t="str">
        <f t="shared" si="6"/>
        <v>Uxpanapa</v>
      </c>
      <c r="AM213" s="153" t="str">
        <f t="shared" si="7"/>
        <v>30210</v>
      </c>
      <c r="AO213" s="103"/>
      <c r="AP213" s="151">
        <v>211</v>
      </c>
      <c r="AQ213" s="160"/>
      <c r="AR213" s="160"/>
      <c r="AS213" s="160"/>
      <c r="AT213" s="160"/>
      <c r="AU213" s="160"/>
      <c r="AV213" s="160"/>
      <c r="AW213" s="160"/>
      <c r="AX213" s="160"/>
      <c r="AY213" s="160"/>
      <c r="AZ213" s="160"/>
      <c r="BA213" s="160"/>
      <c r="BB213" s="160"/>
      <c r="BC213" s="160"/>
      <c r="BD213" s="160"/>
      <c r="BE213" s="160"/>
      <c r="BF213" s="160"/>
      <c r="BG213" s="160"/>
      <c r="BH213" s="160"/>
      <c r="BI213" s="160"/>
      <c r="BJ213" s="157" t="s">
        <v>4209</v>
      </c>
      <c r="BK213" s="157" t="s">
        <v>4210</v>
      </c>
      <c r="BL213" s="160"/>
      <c r="BM213" s="160"/>
      <c r="BN213" s="160"/>
      <c r="BO213" s="160"/>
      <c r="BP213" s="160"/>
      <c r="BQ213" s="160"/>
      <c r="BR213" s="160"/>
      <c r="BS213" s="160"/>
      <c r="BT213" s="157" t="s">
        <v>4211</v>
      </c>
      <c r="BU213" s="160"/>
      <c r="BV213" s="160"/>
      <c r="BW213" s="103"/>
      <c r="BX213" s="103"/>
      <c r="BY213" s="103"/>
      <c r="BZ213" s="161"/>
      <c r="CA213" s="161"/>
      <c r="CB213" s="161"/>
      <c r="CC213" s="161"/>
      <c r="CD213" s="161"/>
      <c r="CE213" s="161"/>
      <c r="CF213" s="161"/>
      <c r="CG213" s="161"/>
      <c r="CH213" s="161"/>
      <c r="CI213" s="161"/>
      <c r="CJ213" s="161"/>
      <c r="CK213" s="161"/>
      <c r="CL213" s="161"/>
      <c r="CM213" s="161"/>
      <c r="CN213" s="161"/>
      <c r="CO213" s="161"/>
      <c r="CP213" s="161"/>
      <c r="CQ213" s="161"/>
      <c r="CR213" s="161"/>
      <c r="CS213" s="158" t="s">
        <v>4212</v>
      </c>
      <c r="CT213" s="158" t="s">
        <v>4213</v>
      </c>
      <c r="CU213" s="161"/>
      <c r="CV213" s="161"/>
      <c r="CW213" s="161"/>
      <c r="CX213" s="161"/>
      <c r="CY213" s="161"/>
      <c r="CZ213" s="161"/>
      <c r="DA213" s="161"/>
      <c r="DB213" s="161"/>
      <c r="DC213" s="158" t="s">
        <v>4214</v>
      </c>
      <c r="DD213" s="161"/>
      <c r="DE213" s="161"/>
    </row>
    <row r="214" spans="34:109" ht="15" hidden="1" customHeight="1">
      <c r="AH214" s="103"/>
      <c r="AI214" s="103"/>
      <c r="AJ214" s="103"/>
      <c r="AK214" s="103"/>
      <c r="AL214" s="153" t="str">
        <f t="shared" si="6"/>
        <v>San Rafael</v>
      </c>
      <c r="AM214" s="153" t="str">
        <f t="shared" si="7"/>
        <v>30211</v>
      </c>
      <c r="AO214" s="103"/>
      <c r="AP214" s="151">
        <v>212</v>
      </c>
      <c r="AQ214" s="160"/>
      <c r="AR214" s="160"/>
      <c r="AS214" s="160"/>
      <c r="AT214" s="160"/>
      <c r="AU214" s="160"/>
      <c r="AV214" s="160"/>
      <c r="AW214" s="160"/>
      <c r="AX214" s="160"/>
      <c r="AY214" s="160"/>
      <c r="AZ214" s="160"/>
      <c r="BA214" s="160"/>
      <c r="BB214" s="160"/>
      <c r="BC214" s="160"/>
      <c r="BD214" s="160"/>
      <c r="BE214" s="160"/>
      <c r="BF214" s="160"/>
      <c r="BG214" s="160"/>
      <c r="BH214" s="160"/>
      <c r="BI214" s="160"/>
      <c r="BJ214" s="157" t="s">
        <v>4215</v>
      </c>
      <c r="BK214" s="157" t="s">
        <v>4216</v>
      </c>
      <c r="BL214" s="160"/>
      <c r="BM214" s="160"/>
      <c r="BN214" s="160"/>
      <c r="BO214" s="160"/>
      <c r="BP214" s="160"/>
      <c r="BQ214" s="160"/>
      <c r="BR214" s="160"/>
      <c r="BS214" s="160"/>
      <c r="BT214" s="157" t="s">
        <v>4217</v>
      </c>
      <c r="BU214" s="160"/>
      <c r="BV214" s="160"/>
      <c r="BW214" s="103"/>
      <c r="BX214" s="103"/>
      <c r="BY214" s="103"/>
      <c r="BZ214" s="161"/>
      <c r="CA214" s="161"/>
      <c r="CB214" s="161"/>
      <c r="CC214" s="161"/>
      <c r="CD214" s="161"/>
      <c r="CE214" s="161"/>
      <c r="CF214" s="161"/>
      <c r="CG214" s="161"/>
      <c r="CH214" s="161"/>
      <c r="CI214" s="161"/>
      <c r="CJ214" s="161"/>
      <c r="CK214" s="161"/>
      <c r="CL214" s="161"/>
      <c r="CM214" s="161"/>
      <c r="CN214" s="161"/>
      <c r="CO214" s="161"/>
      <c r="CP214" s="161"/>
      <c r="CQ214" s="161"/>
      <c r="CR214" s="161"/>
      <c r="CS214" s="158" t="s">
        <v>4218</v>
      </c>
      <c r="CT214" s="158" t="s">
        <v>1905</v>
      </c>
      <c r="CU214" s="161"/>
      <c r="CV214" s="161"/>
      <c r="CW214" s="161"/>
      <c r="CX214" s="161"/>
      <c r="CY214" s="161"/>
      <c r="CZ214" s="161"/>
      <c r="DA214" s="161"/>
      <c r="DB214" s="161"/>
      <c r="DC214" s="158" t="s">
        <v>4219</v>
      </c>
      <c r="DD214" s="161"/>
      <c r="DE214" s="161"/>
    </row>
    <row r="215" spans="34:109" ht="15" hidden="1" customHeight="1">
      <c r="AH215" s="103"/>
      <c r="AI215" s="103"/>
      <c r="AJ215" s="103"/>
      <c r="AK215" s="103"/>
      <c r="AL215" s="153" t="str">
        <f t="shared" si="6"/>
        <v>Santiago Sochiapan</v>
      </c>
      <c r="AM215" s="153" t="str">
        <f t="shared" si="7"/>
        <v>30212</v>
      </c>
      <c r="AO215" s="103"/>
      <c r="AP215" s="151">
        <v>213</v>
      </c>
      <c r="AQ215" s="160"/>
      <c r="AR215" s="160"/>
      <c r="AS215" s="160"/>
      <c r="AT215" s="160"/>
      <c r="AU215" s="160"/>
      <c r="AV215" s="160"/>
      <c r="AW215" s="160"/>
      <c r="AX215" s="160"/>
      <c r="AY215" s="160"/>
      <c r="AZ215" s="160"/>
      <c r="BA215" s="160"/>
      <c r="BB215" s="160"/>
      <c r="BC215" s="160"/>
      <c r="BD215" s="160"/>
      <c r="BE215" s="160"/>
      <c r="BF215" s="160"/>
      <c r="BG215" s="160"/>
      <c r="BH215" s="160"/>
      <c r="BI215" s="160"/>
      <c r="BJ215" s="157" t="s">
        <v>4220</v>
      </c>
      <c r="BK215" s="157" t="s">
        <v>4221</v>
      </c>
      <c r="BL215" s="160"/>
      <c r="BM215" s="160"/>
      <c r="BN215" s="160"/>
      <c r="BO215" s="160"/>
      <c r="BP215" s="160"/>
      <c r="BQ215" s="160"/>
      <c r="BR215" s="160"/>
      <c r="BS215" s="160"/>
      <c r="BT215" s="157" t="s">
        <v>4222</v>
      </c>
      <c r="BU215" s="160"/>
      <c r="BV215" s="160"/>
      <c r="BW215" s="103"/>
      <c r="BX215" s="103"/>
      <c r="BY215" s="103"/>
      <c r="BZ215" s="161"/>
      <c r="CA215" s="161"/>
      <c r="CB215" s="161"/>
      <c r="CC215" s="161"/>
      <c r="CD215" s="161"/>
      <c r="CE215" s="161"/>
      <c r="CF215" s="161"/>
      <c r="CG215" s="161"/>
      <c r="CH215" s="161"/>
      <c r="CI215" s="161"/>
      <c r="CJ215" s="161"/>
      <c r="CK215" s="161"/>
      <c r="CL215" s="161"/>
      <c r="CM215" s="161"/>
      <c r="CN215" s="161"/>
      <c r="CO215" s="161"/>
      <c r="CP215" s="161"/>
      <c r="CQ215" s="161"/>
      <c r="CR215" s="161"/>
      <c r="CS215" s="158" t="s">
        <v>4223</v>
      </c>
      <c r="CT215" s="158" t="s">
        <v>4224</v>
      </c>
      <c r="CU215" s="161"/>
      <c r="CV215" s="161"/>
      <c r="CW215" s="161"/>
      <c r="CX215" s="161"/>
      <c r="CY215" s="161"/>
      <c r="CZ215" s="161"/>
      <c r="DA215" s="161"/>
      <c r="DB215" s="161"/>
      <c r="DC215" s="158" t="s">
        <v>4225</v>
      </c>
      <c r="DD215" s="161"/>
      <c r="DE215" s="161"/>
    </row>
    <row r="216" spans="34:109" ht="15" hidden="1" customHeight="1">
      <c r="AH216" s="103"/>
      <c r="AI216" s="103"/>
      <c r="AJ216" s="103"/>
      <c r="AK216" s="103"/>
      <c r="AL216" s="153" t="str">
        <f t="shared" si="6"/>
        <v/>
      </c>
      <c r="AM216" s="153" t="str">
        <f t="shared" si="7"/>
        <v/>
      </c>
      <c r="AO216" s="103"/>
      <c r="AP216" s="151">
        <v>214</v>
      </c>
      <c r="AQ216" s="160"/>
      <c r="AR216" s="160"/>
      <c r="AS216" s="160"/>
      <c r="AT216" s="160"/>
      <c r="AU216" s="160"/>
      <c r="AV216" s="160"/>
      <c r="AW216" s="160"/>
      <c r="AX216" s="160"/>
      <c r="AY216" s="160"/>
      <c r="AZ216" s="160"/>
      <c r="BA216" s="160"/>
      <c r="BB216" s="160"/>
      <c r="BC216" s="160"/>
      <c r="BD216" s="160"/>
      <c r="BE216" s="160"/>
      <c r="BF216" s="160"/>
      <c r="BG216" s="160"/>
      <c r="BH216" s="160"/>
      <c r="BI216" s="160"/>
      <c r="BJ216" s="157" t="s">
        <v>4226</v>
      </c>
      <c r="BK216" s="157" t="s">
        <v>4227</v>
      </c>
      <c r="BL216" s="160"/>
      <c r="BM216" s="160"/>
      <c r="BN216" s="160"/>
      <c r="BO216" s="160"/>
      <c r="BP216" s="160"/>
      <c r="BQ216" s="160"/>
      <c r="BR216" s="160"/>
      <c r="BS216" s="160"/>
      <c r="BT216" s="160"/>
      <c r="BU216" s="160"/>
      <c r="BV216" s="160"/>
      <c r="BW216" s="103"/>
      <c r="BX216" s="103"/>
      <c r="BY216" s="103"/>
      <c r="BZ216" s="161"/>
      <c r="CA216" s="161"/>
      <c r="CB216" s="161"/>
      <c r="CC216" s="161"/>
      <c r="CD216" s="161"/>
      <c r="CE216" s="161"/>
      <c r="CF216" s="161"/>
      <c r="CG216" s="161"/>
      <c r="CH216" s="161"/>
      <c r="CI216" s="161"/>
      <c r="CJ216" s="161"/>
      <c r="CK216" s="161"/>
      <c r="CL216" s="161"/>
      <c r="CM216" s="161"/>
      <c r="CN216" s="161"/>
      <c r="CO216" s="161"/>
      <c r="CP216" s="161"/>
      <c r="CQ216" s="161"/>
      <c r="CR216" s="161"/>
      <c r="CS216" s="158" t="s">
        <v>4228</v>
      </c>
      <c r="CT216" s="158" t="s">
        <v>4229</v>
      </c>
      <c r="CU216" s="161"/>
      <c r="CV216" s="161"/>
      <c r="CW216" s="161"/>
      <c r="CX216" s="161"/>
      <c r="CY216" s="161"/>
      <c r="CZ216" s="161"/>
      <c r="DA216" s="161"/>
      <c r="DB216" s="161"/>
      <c r="DC216" s="158"/>
      <c r="DD216" s="161"/>
      <c r="DE216" s="161"/>
    </row>
    <row r="217" spans="34:109" ht="15" hidden="1" customHeight="1">
      <c r="AH217" s="103"/>
      <c r="AI217" s="103"/>
      <c r="AJ217" s="103"/>
      <c r="AK217" s="103"/>
      <c r="AL217" s="153" t="str">
        <f t="shared" si="6"/>
        <v/>
      </c>
      <c r="AM217" s="153" t="str">
        <f t="shared" si="7"/>
        <v/>
      </c>
      <c r="AO217" s="103"/>
      <c r="AP217" s="151">
        <v>215</v>
      </c>
      <c r="AQ217" s="160"/>
      <c r="AR217" s="160"/>
      <c r="AS217" s="160"/>
      <c r="AT217" s="160"/>
      <c r="AU217" s="160"/>
      <c r="AV217" s="160"/>
      <c r="AW217" s="160"/>
      <c r="AX217" s="160"/>
      <c r="AY217" s="160"/>
      <c r="AZ217" s="160"/>
      <c r="BA217" s="160"/>
      <c r="BB217" s="160"/>
      <c r="BC217" s="160"/>
      <c r="BD217" s="160"/>
      <c r="BE217" s="160"/>
      <c r="BF217" s="160"/>
      <c r="BG217" s="160"/>
      <c r="BH217" s="160"/>
      <c r="BI217" s="160"/>
      <c r="BJ217" s="157" t="s">
        <v>4230</v>
      </c>
      <c r="BK217" s="157" t="s">
        <v>4231</v>
      </c>
      <c r="BL217" s="160"/>
      <c r="BM217" s="160"/>
      <c r="BN217" s="160"/>
      <c r="BO217" s="160"/>
      <c r="BP217" s="160"/>
      <c r="BQ217" s="160"/>
      <c r="BR217" s="160"/>
      <c r="BS217" s="160"/>
      <c r="BT217" s="160"/>
      <c r="BU217" s="160"/>
      <c r="BV217" s="160"/>
      <c r="BW217" s="103"/>
      <c r="BX217" s="103"/>
      <c r="BY217" s="103"/>
      <c r="BZ217" s="161"/>
      <c r="CA217" s="161"/>
      <c r="CB217" s="161"/>
      <c r="CC217" s="161"/>
      <c r="CD217" s="161"/>
      <c r="CE217" s="161"/>
      <c r="CF217" s="161"/>
      <c r="CG217" s="161"/>
      <c r="CH217" s="161"/>
      <c r="CI217" s="161"/>
      <c r="CJ217" s="161"/>
      <c r="CK217" s="161"/>
      <c r="CL217" s="161"/>
      <c r="CM217" s="161"/>
      <c r="CN217" s="161"/>
      <c r="CO217" s="161"/>
      <c r="CP217" s="161"/>
      <c r="CQ217" s="161"/>
      <c r="CR217" s="161"/>
      <c r="CS217" s="158" t="s">
        <v>4232</v>
      </c>
      <c r="CT217" s="158" t="s">
        <v>4233</v>
      </c>
      <c r="CU217" s="161"/>
      <c r="CV217" s="161"/>
      <c r="CW217" s="161"/>
      <c r="CX217" s="161"/>
      <c r="CY217" s="161"/>
      <c r="CZ217" s="161"/>
      <c r="DA217" s="161"/>
      <c r="DB217" s="161"/>
      <c r="DC217" s="161"/>
      <c r="DD217" s="161"/>
      <c r="DE217" s="161"/>
    </row>
    <row r="218" spans="34:109" ht="15" hidden="1" customHeight="1">
      <c r="AH218" s="103"/>
      <c r="AI218" s="103"/>
      <c r="AJ218" s="103"/>
      <c r="AK218" s="103"/>
      <c r="AL218" s="153" t="str">
        <f t="shared" si="6"/>
        <v/>
      </c>
      <c r="AM218" s="153" t="str">
        <f t="shared" si="7"/>
        <v/>
      </c>
      <c r="AO218" s="103"/>
      <c r="AP218" s="151">
        <v>216</v>
      </c>
      <c r="AQ218" s="160"/>
      <c r="AR218" s="160"/>
      <c r="AS218" s="160"/>
      <c r="AT218" s="160"/>
      <c r="AU218" s="160"/>
      <c r="AV218" s="160"/>
      <c r="AW218" s="160"/>
      <c r="AX218" s="160"/>
      <c r="AY218" s="160"/>
      <c r="AZ218" s="160"/>
      <c r="BA218" s="160"/>
      <c r="BB218" s="160"/>
      <c r="BC218" s="160"/>
      <c r="BD218" s="160"/>
      <c r="BE218" s="160"/>
      <c r="BF218" s="160"/>
      <c r="BG218" s="160"/>
      <c r="BH218" s="160"/>
      <c r="BI218" s="160"/>
      <c r="BJ218" s="157" t="s">
        <v>4234</v>
      </c>
      <c r="BK218" s="157" t="s">
        <v>4235</v>
      </c>
      <c r="BL218" s="160"/>
      <c r="BM218" s="160"/>
      <c r="BN218" s="160"/>
      <c r="BO218" s="160"/>
      <c r="BP218" s="160"/>
      <c r="BQ218" s="160"/>
      <c r="BR218" s="160"/>
      <c r="BS218" s="160"/>
      <c r="BT218" s="160"/>
      <c r="BU218" s="160"/>
      <c r="BV218" s="160"/>
      <c r="BW218" s="103"/>
      <c r="BX218" s="103"/>
      <c r="BY218" s="103"/>
      <c r="BZ218" s="161"/>
      <c r="CA218" s="161"/>
      <c r="CB218" s="161"/>
      <c r="CC218" s="161"/>
      <c r="CD218" s="161"/>
      <c r="CE218" s="161"/>
      <c r="CF218" s="161"/>
      <c r="CG218" s="161"/>
      <c r="CH218" s="161"/>
      <c r="CI218" s="161"/>
      <c r="CJ218" s="161"/>
      <c r="CK218" s="161"/>
      <c r="CL218" s="161"/>
      <c r="CM218" s="161"/>
      <c r="CN218" s="161"/>
      <c r="CO218" s="161"/>
      <c r="CP218" s="161"/>
      <c r="CQ218" s="161"/>
      <c r="CR218" s="161"/>
      <c r="CS218" s="158" t="s">
        <v>4236</v>
      </c>
      <c r="CT218" s="158" t="s">
        <v>4237</v>
      </c>
      <c r="CU218" s="161"/>
      <c r="CV218" s="161"/>
      <c r="CW218" s="161"/>
      <c r="CX218" s="161"/>
      <c r="CY218" s="161"/>
      <c r="CZ218" s="161"/>
      <c r="DA218" s="161"/>
      <c r="DB218" s="161"/>
      <c r="DC218" s="161"/>
      <c r="DD218" s="161"/>
      <c r="DE218" s="161"/>
    </row>
    <row r="219" spans="34:109" ht="15" hidden="1" customHeight="1">
      <c r="AH219" s="103"/>
      <c r="AI219" s="103"/>
      <c r="AJ219" s="103"/>
      <c r="AK219" s="103"/>
      <c r="AL219" s="153" t="str">
        <f t="shared" si="6"/>
        <v/>
      </c>
      <c r="AM219" s="153" t="str">
        <f t="shared" si="7"/>
        <v/>
      </c>
      <c r="AO219" s="103"/>
      <c r="AP219" s="151">
        <v>217</v>
      </c>
      <c r="AQ219" s="160"/>
      <c r="AR219" s="160"/>
      <c r="AS219" s="160"/>
      <c r="AT219" s="160"/>
      <c r="AU219" s="160"/>
      <c r="AV219" s="160"/>
      <c r="AW219" s="160"/>
      <c r="AX219" s="160"/>
      <c r="AY219" s="160"/>
      <c r="AZ219" s="160"/>
      <c r="BA219" s="160"/>
      <c r="BB219" s="160"/>
      <c r="BC219" s="160"/>
      <c r="BD219" s="160"/>
      <c r="BE219" s="160"/>
      <c r="BF219" s="160"/>
      <c r="BG219" s="160"/>
      <c r="BH219" s="160"/>
      <c r="BI219" s="160"/>
      <c r="BJ219" s="157" t="s">
        <v>4238</v>
      </c>
      <c r="BK219" s="157" t="s">
        <v>4239</v>
      </c>
      <c r="BL219" s="160"/>
      <c r="BM219" s="160"/>
      <c r="BN219" s="160"/>
      <c r="BO219" s="160"/>
      <c r="BP219" s="160"/>
      <c r="BQ219" s="160"/>
      <c r="BR219" s="160"/>
      <c r="BS219" s="160"/>
      <c r="BT219" s="160"/>
      <c r="BU219" s="160"/>
      <c r="BV219" s="160"/>
      <c r="BW219" s="103"/>
      <c r="BX219" s="103"/>
      <c r="BY219" s="103"/>
      <c r="BZ219" s="161"/>
      <c r="CA219" s="161"/>
      <c r="CB219" s="161"/>
      <c r="CC219" s="161"/>
      <c r="CD219" s="161"/>
      <c r="CE219" s="161"/>
      <c r="CF219" s="161"/>
      <c r="CG219" s="161"/>
      <c r="CH219" s="161"/>
      <c r="CI219" s="161"/>
      <c r="CJ219" s="161"/>
      <c r="CK219" s="161"/>
      <c r="CL219" s="161"/>
      <c r="CM219" s="161"/>
      <c r="CN219" s="161"/>
      <c r="CO219" s="161"/>
      <c r="CP219" s="161"/>
      <c r="CQ219" s="161"/>
      <c r="CR219" s="161"/>
      <c r="CS219" s="158" t="s">
        <v>4240</v>
      </c>
      <c r="CT219" s="158" t="s">
        <v>4241</v>
      </c>
      <c r="CU219" s="161"/>
      <c r="CV219" s="161"/>
      <c r="CW219" s="161"/>
      <c r="CX219" s="161"/>
      <c r="CY219" s="161"/>
      <c r="CZ219" s="161"/>
      <c r="DA219" s="161"/>
      <c r="DB219" s="161"/>
      <c r="DC219" s="161"/>
      <c r="DD219" s="161"/>
      <c r="DE219" s="161"/>
    </row>
    <row r="220" spans="34:109" ht="15" hidden="1" customHeight="1">
      <c r="AH220" s="103"/>
      <c r="AI220" s="103"/>
      <c r="AJ220" s="103"/>
      <c r="AK220" s="103"/>
      <c r="AL220" s="153" t="str">
        <f t="shared" si="6"/>
        <v/>
      </c>
      <c r="AM220" s="153" t="str">
        <f t="shared" si="7"/>
        <v/>
      </c>
      <c r="AO220" s="103"/>
      <c r="AP220" s="151">
        <v>218</v>
      </c>
      <c r="AQ220" s="160"/>
      <c r="AR220" s="160"/>
      <c r="AS220" s="160"/>
      <c r="AT220" s="160"/>
      <c r="AU220" s="160"/>
      <c r="AV220" s="160"/>
      <c r="AW220" s="160"/>
      <c r="AX220" s="160"/>
      <c r="AY220" s="160"/>
      <c r="AZ220" s="160"/>
      <c r="BA220" s="160"/>
      <c r="BB220" s="160"/>
      <c r="BC220" s="160"/>
      <c r="BD220" s="160"/>
      <c r="BE220" s="160"/>
      <c r="BF220" s="160"/>
      <c r="BG220" s="160"/>
      <c r="BH220" s="160"/>
      <c r="BI220" s="160"/>
      <c r="BJ220" s="157" t="s">
        <v>4242</v>
      </c>
      <c r="BK220" s="157" t="s">
        <v>4243</v>
      </c>
      <c r="BL220" s="160"/>
      <c r="BM220" s="160"/>
      <c r="BN220" s="160"/>
      <c r="BO220" s="160"/>
      <c r="BP220" s="160"/>
      <c r="BQ220" s="160"/>
      <c r="BR220" s="160"/>
      <c r="BS220" s="160"/>
      <c r="BT220" s="160"/>
      <c r="BU220" s="160"/>
      <c r="BV220" s="160"/>
      <c r="BW220" s="103"/>
      <c r="BX220" s="103"/>
      <c r="BY220" s="103"/>
      <c r="BZ220" s="161"/>
      <c r="CA220" s="161"/>
      <c r="CB220" s="161"/>
      <c r="CC220" s="161"/>
      <c r="CD220" s="161"/>
      <c r="CE220" s="161"/>
      <c r="CF220" s="161"/>
      <c r="CG220" s="161"/>
      <c r="CH220" s="161"/>
      <c r="CI220" s="161"/>
      <c r="CJ220" s="161"/>
      <c r="CK220" s="161"/>
      <c r="CL220" s="161"/>
      <c r="CM220" s="161"/>
      <c r="CN220" s="161"/>
      <c r="CO220" s="161"/>
      <c r="CP220" s="161"/>
      <c r="CQ220" s="161"/>
      <c r="CR220" s="161"/>
      <c r="CS220" s="158" t="s">
        <v>4244</v>
      </c>
      <c r="CT220" s="158" t="s">
        <v>4245</v>
      </c>
      <c r="CU220" s="161"/>
      <c r="CV220" s="161"/>
      <c r="CW220" s="161"/>
      <c r="CX220" s="161"/>
      <c r="CY220" s="161"/>
      <c r="CZ220" s="161"/>
      <c r="DA220" s="161"/>
      <c r="DB220" s="161"/>
      <c r="DC220" s="161"/>
      <c r="DD220" s="161"/>
      <c r="DE220" s="161"/>
    </row>
    <row r="221" spans="34:109" ht="15" hidden="1" customHeight="1">
      <c r="AH221" s="103"/>
      <c r="AI221" s="103"/>
      <c r="AJ221" s="103"/>
      <c r="AK221" s="103"/>
      <c r="AL221" s="153" t="str">
        <f t="shared" si="6"/>
        <v/>
      </c>
      <c r="AM221" s="153" t="str">
        <f t="shared" si="7"/>
        <v/>
      </c>
      <c r="AO221" s="103"/>
      <c r="AP221" s="151">
        <v>219</v>
      </c>
      <c r="AQ221" s="160"/>
      <c r="AR221" s="160"/>
      <c r="AS221" s="160"/>
      <c r="AT221" s="160"/>
      <c r="AU221" s="160"/>
      <c r="AV221" s="160"/>
      <c r="AW221" s="160"/>
      <c r="AX221" s="160"/>
      <c r="AY221" s="160"/>
      <c r="AZ221" s="160"/>
      <c r="BA221" s="160"/>
      <c r="BB221" s="160"/>
      <c r="BC221" s="160"/>
      <c r="BD221" s="160"/>
      <c r="BE221" s="160"/>
      <c r="BF221" s="160"/>
      <c r="BG221" s="160"/>
      <c r="BH221" s="160"/>
      <c r="BI221" s="160"/>
      <c r="BJ221" s="157" t="s">
        <v>4246</v>
      </c>
      <c r="BK221" s="160"/>
      <c r="BL221" s="160"/>
      <c r="BM221" s="160"/>
      <c r="BN221" s="160"/>
      <c r="BO221" s="160"/>
      <c r="BP221" s="160"/>
      <c r="BQ221" s="160"/>
      <c r="BR221" s="160"/>
      <c r="BS221" s="160"/>
      <c r="BT221" s="160"/>
      <c r="BU221" s="160"/>
      <c r="BV221" s="160"/>
      <c r="BW221" s="103"/>
      <c r="BX221" s="103"/>
      <c r="BY221" s="103"/>
      <c r="BZ221" s="161"/>
      <c r="CA221" s="161"/>
      <c r="CB221" s="161"/>
      <c r="CC221" s="161"/>
      <c r="CD221" s="161"/>
      <c r="CE221" s="161"/>
      <c r="CF221" s="161"/>
      <c r="CG221" s="161"/>
      <c r="CH221" s="161"/>
      <c r="CI221" s="161"/>
      <c r="CJ221" s="161"/>
      <c r="CK221" s="161"/>
      <c r="CL221" s="161"/>
      <c r="CM221" s="161"/>
      <c r="CN221" s="161"/>
      <c r="CO221" s="161"/>
      <c r="CP221" s="161"/>
      <c r="CQ221" s="161"/>
      <c r="CR221" s="161"/>
      <c r="CS221" s="158" t="s">
        <v>4247</v>
      </c>
      <c r="CT221" s="158"/>
      <c r="CU221" s="161"/>
      <c r="CV221" s="161"/>
      <c r="CW221" s="161"/>
      <c r="CX221" s="161"/>
      <c r="CY221" s="161"/>
      <c r="CZ221" s="161"/>
      <c r="DA221" s="161"/>
      <c r="DB221" s="161"/>
      <c r="DC221" s="161"/>
      <c r="DD221" s="161"/>
      <c r="DE221" s="161"/>
    </row>
    <row r="222" spans="34:109" ht="15" hidden="1" customHeight="1">
      <c r="AH222" s="103"/>
      <c r="AI222" s="103"/>
      <c r="AJ222" s="103"/>
      <c r="AK222" s="103"/>
      <c r="AL222" s="153" t="str">
        <f t="shared" si="6"/>
        <v/>
      </c>
      <c r="AM222" s="153" t="str">
        <f t="shared" si="7"/>
        <v/>
      </c>
      <c r="AO222" s="103"/>
      <c r="AP222" s="151">
        <v>220</v>
      </c>
      <c r="AQ222" s="160"/>
      <c r="AR222" s="160"/>
      <c r="AS222" s="160"/>
      <c r="AT222" s="160"/>
      <c r="AU222" s="160"/>
      <c r="AV222" s="160"/>
      <c r="AW222" s="160"/>
      <c r="AX222" s="160"/>
      <c r="AY222" s="160"/>
      <c r="AZ222" s="160"/>
      <c r="BA222" s="160"/>
      <c r="BB222" s="160"/>
      <c r="BC222" s="160"/>
      <c r="BD222" s="160"/>
      <c r="BE222" s="160"/>
      <c r="BF222" s="160"/>
      <c r="BG222" s="160"/>
      <c r="BH222" s="160"/>
      <c r="BI222" s="160"/>
      <c r="BJ222" s="157" t="s">
        <v>4248</v>
      </c>
      <c r="BK222" s="160"/>
      <c r="BL222" s="160"/>
      <c r="BM222" s="160"/>
      <c r="BN222" s="160"/>
      <c r="BO222" s="160"/>
      <c r="BP222" s="160"/>
      <c r="BQ222" s="160"/>
      <c r="BR222" s="160"/>
      <c r="BS222" s="160"/>
      <c r="BT222" s="160"/>
      <c r="BU222" s="160"/>
      <c r="BV222" s="160"/>
      <c r="BW222" s="103"/>
      <c r="BX222" s="103"/>
      <c r="BY222" s="103"/>
      <c r="BZ222" s="161"/>
      <c r="CA222" s="161"/>
      <c r="CB222" s="161"/>
      <c r="CC222" s="161"/>
      <c r="CD222" s="161"/>
      <c r="CE222" s="161"/>
      <c r="CF222" s="161"/>
      <c r="CG222" s="161"/>
      <c r="CH222" s="161"/>
      <c r="CI222" s="161"/>
      <c r="CJ222" s="161"/>
      <c r="CK222" s="161"/>
      <c r="CL222" s="161"/>
      <c r="CM222" s="161"/>
      <c r="CN222" s="161"/>
      <c r="CO222" s="161"/>
      <c r="CP222" s="161"/>
      <c r="CQ222" s="161"/>
      <c r="CR222" s="161"/>
      <c r="CS222" s="158" t="s">
        <v>4249</v>
      </c>
      <c r="CT222" s="161"/>
      <c r="CU222" s="161"/>
      <c r="CV222" s="161"/>
      <c r="CW222" s="161"/>
      <c r="CX222" s="161"/>
      <c r="CY222" s="161"/>
      <c r="CZ222" s="161"/>
      <c r="DA222" s="161"/>
      <c r="DB222" s="161"/>
      <c r="DC222" s="161"/>
      <c r="DD222" s="161"/>
      <c r="DE222" s="161"/>
    </row>
    <row r="223" spans="34:109" ht="15" hidden="1" customHeight="1">
      <c r="AH223" s="103"/>
      <c r="AI223" s="103"/>
      <c r="AJ223" s="103"/>
      <c r="AK223" s="103"/>
      <c r="AL223" s="153" t="str">
        <f t="shared" si="6"/>
        <v/>
      </c>
      <c r="AM223" s="153" t="str">
        <f t="shared" si="7"/>
        <v/>
      </c>
      <c r="AO223" s="103"/>
      <c r="AP223" s="151">
        <v>221</v>
      </c>
      <c r="AQ223" s="160"/>
      <c r="AR223" s="160"/>
      <c r="AS223" s="160"/>
      <c r="AT223" s="160"/>
      <c r="AU223" s="160"/>
      <c r="AV223" s="160"/>
      <c r="AW223" s="160"/>
      <c r="AX223" s="160"/>
      <c r="AY223" s="160"/>
      <c r="AZ223" s="160"/>
      <c r="BA223" s="160"/>
      <c r="BB223" s="160"/>
      <c r="BC223" s="160"/>
      <c r="BD223" s="160"/>
      <c r="BE223" s="160"/>
      <c r="BF223" s="160"/>
      <c r="BG223" s="160"/>
      <c r="BH223" s="160"/>
      <c r="BI223" s="160"/>
      <c r="BJ223" s="157" t="s">
        <v>4250</v>
      </c>
      <c r="BK223" s="160"/>
      <c r="BL223" s="160"/>
      <c r="BM223" s="160"/>
      <c r="BN223" s="160"/>
      <c r="BO223" s="160"/>
      <c r="BP223" s="160"/>
      <c r="BQ223" s="160"/>
      <c r="BR223" s="160"/>
      <c r="BS223" s="160"/>
      <c r="BT223" s="160"/>
      <c r="BU223" s="160"/>
      <c r="BV223" s="160"/>
      <c r="BW223" s="103"/>
      <c r="BX223" s="103"/>
      <c r="BY223" s="103"/>
      <c r="BZ223" s="161"/>
      <c r="CA223" s="161"/>
      <c r="CB223" s="161"/>
      <c r="CC223" s="161"/>
      <c r="CD223" s="161"/>
      <c r="CE223" s="161"/>
      <c r="CF223" s="161"/>
      <c r="CG223" s="161"/>
      <c r="CH223" s="161"/>
      <c r="CI223" s="161"/>
      <c r="CJ223" s="161"/>
      <c r="CK223" s="161"/>
      <c r="CL223" s="161"/>
      <c r="CM223" s="161"/>
      <c r="CN223" s="161"/>
      <c r="CO223" s="161"/>
      <c r="CP223" s="161"/>
      <c r="CQ223" s="161"/>
      <c r="CR223" s="161"/>
      <c r="CS223" s="158" t="s">
        <v>4251</v>
      </c>
      <c r="CT223" s="161"/>
      <c r="CU223" s="161"/>
      <c r="CV223" s="161"/>
      <c r="CW223" s="161"/>
      <c r="CX223" s="161"/>
      <c r="CY223" s="161"/>
      <c r="CZ223" s="161"/>
      <c r="DA223" s="161"/>
      <c r="DB223" s="161"/>
      <c r="DC223" s="161"/>
      <c r="DD223" s="161"/>
      <c r="DE223" s="161"/>
    </row>
    <row r="224" spans="34:109" ht="15" hidden="1" customHeight="1">
      <c r="AH224" s="103"/>
      <c r="AI224" s="103"/>
      <c r="AJ224" s="103"/>
      <c r="AK224" s="103"/>
      <c r="AL224" s="153" t="str">
        <f t="shared" si="6"/>
        <v/>
      </c>
      <c r="AM224" s="153" t="str">
        <f t="shared" si="7"/>
        <v/>
      </c>
      <c r="AO224" s="103"/>
      <c r="AP224" s="151">
        <v>222</v>
      </c>
      <c r="AQ224" s="160"/>
      <c r="AR224" s="160"/>
      <c r="AS224" s="160"/>
      <c r="AT224" s="160"/>
      <c r="AU224" s="160"/>
      <c r="AV224" s="160"/>
      <c r="AW224" s="160"/>
      <c r="AX224" s="160"/>
      <c r="AY224" s="160"/>
      <c r="AZ224" s="160"/>
      <c r="BA224" s="160"/>
      <c r="BB224" s="160"/>
      <c r="BC224" s="160"/>
      <c r="BD224" s="160"/>
      <c r="BE224" s="160"/>
      <c r="BF224" s="160"/>
      <c r="BG224" s="160"/>
      <c r="BH224" s="160"/>
      <c r="BI224" s="160"/>
      <c r="BJ224" s="157" t="s">
        <v>4252</v>
      </c>
      <c r="BK224" s="160"/>
      <c r="BL224" s="160"/>
      <c r="BM224" s="160"/>
      <c r="BN224" s="160"/>
      <c r="BO224" s="160"/>
      <c r="BP224" s="160"/>
      <c r="BQ224" s="160"/>
      <c r="BR224" s="160"/>
      <c r="BS224" s="160"/>
      <c r="BT224" s="160"/>
      <c r="BU224" s="160"/>
      <c r="BV224" s="160"/>
      <c r="BW224" s="103"/>
      <c r="BX224" s="103"/>
      <c r="BY224" s="103"/>
      <c r="BZ224" s="161"/>
      <c r="CA224" s="161"/>
      <c r="CB224" s="161"/>
      <c r="CC224" s="161"/>
      <c r="CD224" s="161"/>
      <c r="CE224" s="161"/>
      <c r="CF224" s="161"/>
      <c r="CG224" s="161"/>
      <c r="CH224" s="161"/>
      <c r="CI224" s="161"/>
      <c r="CJ224" s="161"/>
      <c r="CK224" s="161"/>
      <c r="CL224" s="161"/>
      <c r="CM224" s="161"/>
      <c r="CN224" s="161"/>
      <c r="CO224" s="161"/>
      <c r="CP224" s="161"/>
      <c r="CQ224" s="161"/>
      <c r="CR224" s="161"/>
      <c r="CS224" s="158" t="s">
        <v>4253</v>
      </c>
      <c r="CT224" s="161"/>
      <c r="CU224" s="161"/>
      <c r="CV224" s="161"/>
      <c r="CW224" s="161"/>
      <c r="CX224" s="161"/>
      <c r="CY224" s="161"/>
      <c r="CZ224" s="161"/>
      <c r="DA224" s="161"/>
      <c r="DB224" s="161"/>
      <c r="DC224" s="161"/>
      <c r="DD224" s="161"/>
      <c r="DE224" s="161"/>
    </row>
    <row r="225" spans="34:109" ht="15" hidden="1" customHeight="1">
      <c r="AH225" s="103"/>
      <c r="AI225" s="103"/>
      <c r="AJ225" s="103"/>
      <c r="AK225" s="103"/>
      <c r="AL225" s="153" t="str">
        <f t="shared" si="6"/>
        <v/>
      </c>
      <c r="AM225" s="153" t="str">
        <f t="shared" si="7"/>
        <v/>
      </c>
      <c r="AO225" s="103"/>
      <c r="AP225" s="151">
        <v>223</v>
      </c>
      <c r="AQ225" s="160"/>
      <c r="AR225" s="160"/>
      <c r="AS225" s="160"/>
      <c r="AT225" s="160"/>
      <c r="AU225" s="160"/>
      <c r="AV225" s="160"/>
      <c r="AW225" s="160"/>
      <c r="AX225" s="160"/>
      <c r="AY225" s="160"/>
      <c r="AZ225" s="160"/>
      <c r="BA225" s="160"/>
      <c r="BB225" s="160"/>
      <c r="BC225" s="160"/>
      <c r="BD225" s="160"/>
      <c r="BE225" s="160"/>
      <c r="BF225" s="160"/>
      <c r="BG225" s="160"/>
      <c r="BH225" s="160"/>
      <c r="BI225" s="160"/>
      <c r="BJ225" s="157" t="s">
        <v>4254</v>
      </c>
      <c r="BK225" s="160"/>
      <c r="BL225" s="160"/>
      <c r="BM225" s="160"/>
      <c r="BN225" s="160"/>
      <c r="BO225" s="160"/>
      <c r="BP225" s="160"/>
      <c r="BQ225" s="160"/>
      <c r="BR225" s="160"/>
      <c r="BS225" s="160"/>
      <c r="BT225" s="160"/>
      <c r="BU225" s="160"/>
      <c r="BV225" s="160"/>
      <c r="BW225" s="103"/>
      <c r="BX225" s="103"/>
      <c r="BY225" s="103"/>
      <c r="BZ225" s="161"/>
      <c r="CA225" s="161"/>
      <c r="CB225" s="161"/>
      <c r="CC225" s="161"/>
      <c r="CD225" s="161"/>
      <c r="CE225" s="161"/>
      <c r="CF225" s="161"/>
      <c r="CG225" s="161"/>
      <c r="CH225" s="161"/>
      <c r="CI225" s="161"/>
      <c r="CJ225" s="161"/>
      <c r="CK225" s="161"/>
      <c r="CL225" s="161"/>
      <c r="CM225" s="161"/>
      <c r="CN225" s="161"/>
      <c r="CO225" s="161"/>
      <c r="CP225" s="161"/>
      <c r="CQ225" s="161"/>
      <c r="CR225" s="161"/>
      <c r="CS225" s="158" t="s">
        <v>4255</v>
      </c>
      <c r="CT225" s="161"/>
      <c r="CU225" s="161"/>
      <c r="CV225" s="161"/>
      <c r="CW225" s="161"/>
      <c r="CX225" s="161"/>
      <c r="CY225" s="161"/>
      <c r="CZ225" s="161"/>
      <c r="DA225" s="161"/>
      <c r="DB225" s="161"/>
      <c r="DC225" s="161"/>
      <c r="DD225" s="161"/>
      <c r="DE225" s="161"/>
    </row>
    <row r="226" spans="34:109" ht="15" hidden="1" customHeight="1">
      <c r="AH226" s="103"/>
      <c r="AI226" s="103"/>
      <c r="AJ226" s="103"/>
      <c r="AK226" s="103"/>
      <c r="AL226" s="153" t="str">
        <f t="shared" si="6"/>
        <v/>
      </c>
      <c r="AM226" s="153" t="str">
        <f t="shared" si="7"/>
        <v/>
      </c>
      <c r="AO226" s="103"/>
      <c r="AP226" s="151">
        <v>224</v>
      </c>
      <c r="AQ226" s="160"/>
      <c r="AR226" s="160"/>
      <c r="AS226" s="160"/>
      <c r="AT226" s="160"/>
      <c r="AU226" s="160"/>
      <c r="AV226" s="160"/>
      <c r="AW226" s="160"/>
      <c r="AX226" s="160"/>
      <c r="AY226" s="160"/>
      <c r="AZ226" s="160"/>
      <c r="BA226" s="160"/>
      <c r="BB226" s="160"/>
      <c r="BC226" s="160"/>
      <c r="BD226" s="160"/>
      <c r="BE226" s="160"/>
      <c r="BF226" s="160"/>
      <c r="BG226" s="160"/>
      <c r="BH226" s="160"/>
      <c r="BI226" s="160"/>
      <c r="BJ226" s="157" t="s">
        <v>4256</v>
      </c>
      <c r="BK226" s="160"/>
      <c r="BL226" s="160"/>
      <c r="BM226" s="160"/>
      <c r="BN226" s="160"/>
      <c r="BO226" s="160"/>
      <c r="BP226" s="160"/>
      <c r="BQ226" s="160"/>
      <c r="BR226" s="160"/>
      <c r="BS226" s="160"/>
      <c r="BT226" s="160"/>
      <c r="BU226" s="160"/>
      <c r="BV226" s="160"/>
      <c r="BW226" s="103"/>
      <c r="BX226" s="103"/>
      <c r="BY226" s="103"/>
      <c r="BZ226" s="161"/>
      <c r="CA226" s="161"/>
      <c r="CB226" s="161"/>
      <c r="CC226" s="161"/>
      <c r="CD226" s="161"/>
      <c r="CE226" s="161"/>
      <c r="CF226" s="161"/>
      <c r="CG226" s="161"/>
      <c r="CH226" s="161"/>
      <c r="CI226" s="161"/>
      <c r="CJ226" s="161"/>
      <c r="CK226" s="161"/>
      <c r="CL226" s="161"/>
      <c r="CM226" s="161"/>
      <c r="CN226" s="161"/>
      <c r="CO226" s="161"/>
      <c r="CP226" s="161"/>
      <c r="CQ226" s="161"/>
      <c r="CR226" s="161"/>
      <c r="CS226" s="158" t="s">
        <v>4257</v>
      </c>
      <c r="CT226" s="161"/>
      <c r="CU226" s="161"/>
      <c r="CV226" s="161"/>
      <c r="CW226" s="161"/>
      <c r="CX226" s="161"/>
      <c r="CY226" s="161"/>
      <c r="CZ226" s="161"/>
      <c r="DA226" s="161"/>
      <c r="DB226" s="161"/>
      <c r="DC226" s="161"/>
      <c r="DD226" s="161"/>
      <c r="DE226" s="161"/>
    </row>
    <row r="227" spans="34:109" ht="15" hidden="1" customHeight="1">
      <c r="AH227" s="103"/>
      <c r="AI227" s="103"/>
      <c r="AJ227" s="103"/>
      <c r="AK227" s="103"/>
      <c r="AL227" s="153" t="str">
        <f t="shared" si="6"/>
        <v/>
      </c>
      <c r="AM227" s="153" t="str">
        <f t="shared" si="7"/>
        <v/>
      </c>
      <c r="AO227" s="103"/>
      <c r="AP227" s="151">
        <v>225</v>
      </c>
      <c r="AQ227" s="160"/>
      <c r="AR227" s="160"/>
      <c r="AS227" s="160"/>
      <c r="AT227" s="160"/>
      <c r="AU227" s="160"/>
      <c r="AV227" s="160"/>
      <c r="AW227" s="160"/>
      <c r="AX227" s="160"/>
      <c r="AY227" s="160"/>
      <c r="AZ227" s="160"/>
      <c r="BA227" s="160"/>
      <c r="BB227" s="160"/>
      <c r="BC227" s="160"/>
      <c r="BD227" s="160"/>
      <c r="BE227" s="160"/>
      <c r="BF227" s="160"/>
      <c r="BG227" s="160"/>
      <c r="BH227" s="160"/>
      <c r="BI227" s="160"/>
      <c r="BJ227" s="157" t="s">
        <v>4258</v>
      </c>
      <c r="BK227" s="160"/>
      <c r="BL227" s="160"/>
      <c r="BM227" s="160"/>
      <c r="BN227" s="160"/>
      <c r="BO227" s="160"/>
      <c r="BP227" s="160"/>
      <c r="BQ227" s="160"/>
      <c r="BR227" s="160"/>
      <c r="BS227" s="160"/>
      <c r="BT227" s="160"/>
      <c r="BU227" s="160"/>
      <c r="BV227" s="160"/>
      <c r="BW227" s="103"/>
      <c r="BX227" s="103"/>
      <c r="BY227" s="103"/>
      <c r="BZ227" s="161"/>
      <c r="CA227" s="161"/>
      <c r="CB227" s="161"/>
      <c r="CC227" s="161"/>
      <c r="CD227" s="161"/>
      <c r="CE227" s="161"/>
      <c r="CF227" s="161"/>
      <c r="CG227" s="161"/>
      <c r="CH227" s="161"/>
      <c r="CI227" s="161"/>
      <c r="CJ227" s="161"/>
      <c r="CK227" s="161"/>
      <c r="CL227" s="161"/>
      <c r="CM227" s="161"/>
      <c r="CN227" s="161"/>
      <c r="CO227" s="161"/>
      <c r="CP227" s="161"/>
      <c r="CQ227" s="161"/>
      <c r="CR227" s="161"/>
      <c r="CS227" s="158" t="s">
        <v>4259</v>
      </c>
      <c r="CT227" s="161"/>
      <c r="CU227" s="161"/>
      <c r="CV227" s="161"/>
      <c r="CW227" s="161"/>
      <c r="CX227" s="161"/>
      <c r="CY227" s="161"/>
      <c r="CZ227" s="161"/>
      <c r="DA227" s="161"/>
      <c r="DB227" s="161"/>
      <c r="DC227" s="161"/>
      <c r="DD227" s="161"/>
      <c r="DE227" s="161"/>
    </row>
    <row r="228" spans="34:109" ht="15" hidden="1" customHeight="1">
      <c r="AH228" s="103"/>
      <c r="AI228" s="103"/>
      <c r="AJ228" s="103"/>
      <c r="AK228" s="103"/>
      <c r="AL228" s="153" t="str">
        <f t="shared" si="6"/>
        <v/>
      </c>
      <c r="AM228" s="153" t="str">
        <f t="shared" si="7"/>
        <v/>
      </c>
      <c r="AO228" s="103"/>
      <c r="AP228" s="151">
        <v>226</v>
      </c>
      <c r="AQ228" s="160"/>
      <c r="AR228" s="160"/>
      <c r="AS228" s="160"/>
      <c r="AT228" s="160"/>
      <c r="AU228" s="160"/>
      <c r="AV228" s="160"/>
      <c r="AW228" s="160"/>
      <c r="AX228" s="160"/>
      <c r="AY228" s="160"/>
      <c r="AZ228" s="160"/>
      <c r="BA228" s="160"/>
      <c r="BB228" s="160"/>
      <c r="BC228" s="160"/>
      <c r="BD228" s="160"/>
      <c r="BE228" s="160"/>
      <c r="BF228" s="160"/>
      <c r="BG228" s="160"/>
      <c r="BH228" s="160"/>
      <c r="BI228" s="160"/>
      <c r="BJ228" s="157" t="s">
        <v>4260</v>
      </c>
      <c r="BK228" s="160"/>
      <c r="BL228" s="160"/>
      <c r="BM228" s="160"/>
      <c r="BN228" s="160"/>
      <c r="BO228" s="160"/>
      <c r="BP228" s="160"/>
      <c r="BQ228" s="160"/>
      <c r="BR228" s="160"/>
      <c r="BS228" s="160"/>
      <c r="BT228" s="160"/>
      <c r="BU228" s="160"/>
      <c r="BV228" s="160"/>
      <c r="BW228" s="103"/>
      <c r="BX228" s="103"/>
      <c r="BY228" s="103"/>
      <c r="BZ228" s="161"/>
      <c r="CA228" s="161"/>
      <c r="CB228" s="161"/>
      <c r="CC228" s="161"/>
      <c r="CD228" s="161"/>
      <c r="CE228" s="161"/>
      <c r="CF228" s="161"/>
      <c r="CG228" s="161"/>
      <c r="CH228" s="161"/>
      <c r="CI228" s="161"/>
      <c r="CJ228" s="161"/>
      <c r="CK228" s="161"/>
      <c r="CL228" s="161"/>
      <c r="CM228" s="161"/>
      <c r="CN228" s="161"/>
      <c r="CO228" s="161"/>
      <c r="CP228" s="161"/>
      <c r="CQ228" s="161"/>
      <c r="CR228" s="161"/>
      <c r="CS228" s="158" t="s">
        <v>4261</v>
      </c>
      <c r="CT228" s="161"/>
      <c r="CU228" s="161"/>
      <c r="CV228" s="161"/>
      <c r="CW228" s="161"/>
      <c r="CX228" s="161"/>
      <c r="CY228" s="161"/>
      <c r="CZ228" s="161"/>
      <c r="DA228" s="161"/>
      <c r="DB228" s="161"/>
      <c r="DC228" s="161"/>
      <c r="DD228" s="161"/>
      <c r="DE228" s="161"/>
    </row>
    <row r="229" spans="34:109" ht="15" hidden="1" customHeight="1">
      <c r="AH229" s="103"/>
      <c r="AI229" s="103"/>
      <c r="AJ229" s="103"/>
      <c r="AK229" s="103"/>
      <c r="AL229" s="153" t="str">
        <f t="shared" si="6"/>
        <v/>
      </c>
      <c r="AM229" s="153" t="str">
        <f t="shared" si="7"/>
        <v/>
      </c>
      <c r="AO229" s="103"/>
      <c r="AP229" s="151">
        <v>227</v>
      </c>
      <c r="AQ229" s="160"/>
      <c r="AR229" s="160"/>
      <c r="AS229" s="160"/>
      <c r="AT229" s="160"/>
      <c r="AU229" s="160"/>
      <c r="AV229" s="160"/>
      <c r="AW229" s="160"/>
      <c r="AX229" s="160"/>
      <c r="AY229" s="160"/>
      <c r="AZ229" s="160"/>
      <c r="BA229" s="160"/>
      <c r="BB229" s="160"/>
      <c r="BC229" s="160"/>
      <c r="BD229" s="160"/>
      <c r="BE229" s="160"/>
      <c r="BF229" s="160"/>
      <c r="BG229" s="160"/>
      <c r="BH229" s="160"/>
      <c r="BI229" s="160"/>
      <c r="BJ229" s="157" t="s">
        <v>4262</v>
      </c>
      <c r="BK229" s="160"/>
      <c r="BL229" s="160"/>
      <c r="BM229" s="160"/>
      <c r="BN229" s="160"/>
      <c r="BO229" s="160"/>
      <c r="BP229" s="160"/>
      <c r="BQ229" s="160"/>
      <c r="BR229" s="160"/>
      <c r="BS229" s="160"/>
      <c r="BT229" s="160"/>
      <c r="BU229" s="160"/>
      <c r="BV229" s="160"/>
      <c r="BW229" s="103"/>
      <c r="BX229" s="103"/>
      <c r="BY229" s="103"/>
      <c r="BZ229" s="161"/>
      <c r="CA229" s="161"/>
      <c r="CB229" s="161"/>
      <c r="CC229" s="161"/>
      <c r="CD229" s="161"/>
      <c r="CE229" s="161"/>
      <c r="CF229" s="161"/>
      <c r="CG229" s="161"/>
      <c r="CH229" s="161"/>
      <c r="CI229" s="161"/>
      <c r="CJ229" s="161"/>
      <c r="CK229" s="161"/>
      <c r="CL229" s="161"/>
      <c r="CM229" s="161"/>
      <c r="CN229" s="161"/>
      <c r="CO229" s="161"/>
      <c r="CP229" s="161"/>
      <c r="CQ229" s="161"/>
      <c r="CR229" s="161"/>
      <c r="CS229" s="158" t="s">
        <v>4263</v>
      </c>
      <c r="CT229" s="161"/>
      <c r="CU229" s="161"/>
      <c r="CV229" s="161"/>
      <c r="CW229" s="161"/>
      <c r="CX229" s="161"/>
      <c r="CY229" s="161"/>
      <c r="CZ229" s="161"/>
      <c r="DA229" s="161"/>
      <c r="DB229" s="161"/>
      <c r="DC229" s="161"/>
      <c r="DD229" s="161"/>
      <c r="DE229" s="161"/>
    </row>
    <row r="230" spans="34:109" ht="15" hidden="1" customHeight="1">
      <c r="AH230" s="103"/>
      <c r="AI230" s="103"/>
      <c r="AJ230" s="103"/>
      <c r="AK230" s="103"/>
      <c r="AL230" s="153" t="str">
        <f t="shared" si="6"/>
        <v/>
      </c>
      <c r="AM230" s="153" t="str">
        <f t="shared" si="7"/>
        <v/>
      </c>
      <c r="AO230" s="103"/>
      <c r="AP230" s="151">
        <v>228</v>
      </c>
      <c r="AQ230" s="160"/>
      <c r="AR230" s="160"/>
      <c r="AS230" s="160"/>
      <c r="AT230" s="160"/>
      <c r="AU230" s="160"/>
      <c r="AV230" s="160"/>
      <c r="AW230" s="160"/>
      <c r="AX230" s="160"/>
      <c r="AY230" s="160"/>
      <c r="AZ230" s="160"/>
      <c r="BA230" s="160"/>
      <c r="BB230" s="160"/>
      <c r="BC230" s="160"/>
      <c r="BD230" s="160"/>
      <c r="BE230" s="160"/>
      <c r="BF230" s="160"/>
      <c r="BG230" s="160"/>
      <c r="BH230" s="160"/>
      <c r="BI230" s="160"/>
      <c r="BJ230" s="157" t="s">
        <v>4264</v>
      </c>
      <c r="BK230" s="160"/>
      <c r="BL230" s="160"/>
      <c r="BM230" s="160"/>
      <c r="BN230" s="160"/>
      <c r="BO230" s="160"/>
      <c r="BP230" s="160"/>
      <c r="BQ230" s="160"/>
      <c r="BR230" s="160"/>
      <c r="BS230" s="160"/>
      <c r="BT230" s="160"/>
      <c r="BU230" s="160"/>
      <c r="BV230" s="160"/>
      <c r="BW230" s="103"/>
      <c r="BX230" s="103"/>
      <c r="BY230" s="103"/>
      <c r="BZ230" s="161"/>
      <c r="CA230" s="161"/>
      <c r="CB230" s="161"/>
      <c r="CC230" s="161"/>
      <c r="CD230" s="161"/>
      <c r="CE230" s="161"/>
      <c r="CF230" s="161"/>
      <c r="CG230" s="161"/>
      <c r="CH230" s="161"/>
      <c r="CI230" s="161"/>
      <c r="CJ230" s="161"/>
      <c r="CK230" s="161"/>
      <c r="CL230" s="161"/>
      <c r="CM230" s="161"/>
      <c r="CN230" s="161"/>
      <c r="CO230" s="161"/>
      <c r="CP230" s="161"/>
      <c r="CQ230" s="161"/>
      <c r="CR230" s="161"/>
      <c r="CS230" s="158" t="s">
        <v>4265</v>
      </c>
      <c r="CT230" s="161"/>
      <c r="CU230" s="161"/>
      <c r="CV230" s="161"/>
      <c r="CW230" s="161"/>
      <c r="CX230" s="161"/>
      <c r="CY230" s="161"/>
      <c r="CZ230" s="161"/>
      <c r="DA230" s="161"/>
      <c r="DB230" s="161"/>
      <c r="DC230" s="161"/>
      <c r="DD230" s="161"/>
      <c r="DE230" s="161"/>
    </row>
    <row r="231" spans="34:109" ht="15" hidden="1" customHeight="1">
      <c r="AH231" s="103"/>
      <c r="AI231" s="103"/>
      <c r="AJ231" s="103"/>
      <c r="AK231" s="103"/>
      <c r="AL231" s="153" t="str">
        <f t="shared" si="6"/>
        <v/>
      </c>
      <c r="AM231" s="153" t="str">
        <f t="shared" si="7"/>
        <v/>
      </c>
      <c r="AO231" s="103"/>
      <c r="AP231" s="151">
        <v>229</v>
      </c>
      <c r="AQ231" s="160"/>
      <c r="AR231" s="160"/>
      <c r="AS231" s="160"/>
      <c r="AT231" s="160"/>
      <c r="AU231" s="160"/>
      <c r="AV231" s="160"/>
      <c r="AW231" s="160"/>
      <c r="AX231" s="160"/>
      <c r="AY231" s="160"/>
      <c r="AZ231" s="160"/>
      <c r="BA231" s="160"/>
      <c r="BB231" s="160"/>
      <c r="BC231" s="160"/>
      <c r="BD231" s="160"/>
      <c r="BE231" s="160"/>
      <c r="BF231" s="160"/>
      <c r="BG231" s="160"/>
      <c r="BH231" s="160"/>
      <c r="BI231" s="160"/>
      <c r="BJ231" s="157" t="s">
        <v>4266</v>
      </c>
      <c r="BK231" s="160"/>
      <c r="BL231" s="160"/>
      <c r="BM231" s="160"/>
      <c r="BN231" s="160"/>
      <c r="BO231" s="160"/>
      <c r="BP231" s="160"/>
      <c r="BQ231" s="160"/>
      <c r="BR231" s="160"/>
      <c r="BS231" s="160"/>
      <c r="BT231" s="160"/>
      <c r="BU231" s="160"/>
      <c r="BV231" s="160"/>
      <c r="BW231" s="103"/>
      <c r="BX231" s="103"/>
      <c r="BY231" s="103"/>
      <c r="BZ231" s="161"/>
      <c r="CA231" s="161"/>
      <c r="CB231" s="161"/>
      <c r="CC231" s="161"/>
      <c r="CD231" s="161"/>
      <c r="CE231" s="161"/>
      <c r="CF231" s="161"/>
      <c r="CG231" s="161"/>
      <c r="CH231" s="161"/>
      <c r="CI231" s="161"/>
      <c r="CJ231" s="161"/>
      <c r="CK231" s="161"/>
      <c r="CL231" s="161"/>
      <c r="CM231" s="161"/>
      <c r="CN231" s="161"/>
      <c r="CO231" s="161"/>
      <c r="CP231" s="161"/>
      <c r="CQ231" s="161"/>
      <c r="CR231" s="161"/>
      <c r="CS231" s="158" t="s">
        <v>4267</v>
      </c>
      <c r="CT231" s="161"/>
      <c r="CU231" s="161"/>
      <c r="CV231" s="161"/>
      <c r="CW231" s="161"/>
      <c r="CX231" s="161"/>
      <c r="CY231" s="161"/>
      <c r="CZ231" s="161"/>
      <c r="DA231" s="161"/>
      <c r="DB231" s="161"/>
      <c r="DC231" s="161"/>
      <c r="DD231" s="161"/>
      <c r="DE231" s="161"/>
    </row>
    <row r="232" spans="34:109" ht="15" hidden="1" customHeight="1">
      <c r="AH232" s="103"/>
      <c r="AI232" s="103"/>
      <c r="AJ232" s="103"/>
      <c r="AK232" s="103"/>
      <c r="AL232" s="153" t="str">
        <f t="shared" si="6"/>
        <v/>
      </c>
      <c r="AM232" s="153" t="str">
        <f t="shared" si="7"/>
        <v/>
      </c>
      <c r="AO232" s="103"/>
      <c r="AP232" s="151">
        <v>230</v>
      </c>
      <c r="AQ232" s="160"/>
      <c r="AR232" s="160"/>
      <c r="AS232" s="160"/>
      <c r="AT232" s="160"/>
      <c r="AU232" s="160"/>
      <c r="AV232" s="160"/>
      <c r="AW232" s="160"/>
      <c r="AX232" s="160"/>
      <c r="AY232" s="160"/>
      <c r="AZ232" s="160"/>
      <c r="BA232" s="160"/>
      <c r="BB232" s="160"/>
      <c r="BC232" s="160"/>
      <c r="BD232" s="160"/>
      <c r="BE232" s="160"/>
      <c r="BF232" s="160"/>
      <c r="BG232" s="160"/>
      <c r="BH232" s="160"/>
      <c r="BI232" s="160"/>
      <c r="BJ232" s="157" t="s">
        <v>4268</v>
      </c>
      <c r="BK232" s="160"/>
      <c r="BL232" s="160"/>
      <c r="BM232" s="160"/>
      <c r="BN232" s="160"/>
      <c r="BO232" s="160"/>
      <c r="BP232" s="160"/>
      <c r="BQ232" s="160"/>
      <c r="BR232" s="160"/>
      <c r="BS232" s="160"/>
      <c r="BT232" s="160"/>
      <c r="BU232" s="160"/>
      <c r="BV232" s="160"/>
      <c r="BW232" s="103"/>
      <c r="BX232" s="103"/>
      <c r="BY232" s="103"/>
      <c r="BZ232" s="161"/>
      <c r="CA232" s="161"/>
      <c r="CB232" s="161"/>
      <c r="CC232" s="161"/>
      <c r="CD232" s="161"/>
      <c r="CE232" s="161"/>
      <c r="CF232" s="161"/>
      <c r="CG232" s="161"/>
      <c r="CH232" s="161"/>
      <c r="CI232" s="161"/>
      <c r="CJ232" s="161"/>
      <c r="CK232" s="161"/>
      <c r="CL232" s="161"/>
      <c r="CM232" s="161"/>
      <c r="CN232" s="161"/>
      <c r="CO232" s="161"/>
      <c r="CP232" s="161"/>
      <c r="CQ232" s="161"/>
      <c r="CR232" s="161"/>
      <c r="CS232" s="158" t="s">
        <v>4269</v>
      </c>
      <c r="CT232" s="161"/>
      <c r="CU232" s="161"/>
      <c r="CV232" s="161"/>
      <c r="CW232" s="161"/>
      <c r="CX232" s="161"/>
      <c r="CY232" s="161"/>
      <c r="CZ232" s="161"/>
      <c r="DA232" s="161"/>
      <c r="DB232" s="161"/>
      <c r="DC232" s="161"/>
      <c r="DD232" s="161"/>
      <c r="DE232" s="161"/>
    </row>
    <row r="233" spans="34:109" ht="15" hidden="1" customHeight="1">
      <c r="AH233" s="103"/>
      <c r="AI233" s="103"/>
      <c r="AJ233" s="103"/>
      <c r="AK233" s="103"/>
      <c r="AL233" s="153" t="str">
        <f t="shared" si="6"/>
        <v/>
      </c>
      <c r="AM233" s="153" t="str">
        <f t="shared" si="7"/>
        <v/>
      </c>
      <c r="AO233" s="103"/>
      <c r="AP233" s="151">
        <v>231</v>
      </c>
      <c r="AQ233" s="160"/>
      <c r="AR233" s="160"/>
      <c r="AS233" s="160"/>
      <c r="AT233" s="160"/>
      <c r="AU233" s="160"/>
      <c r="AV233" s="160"/>
      <c r="AW233" s="160"/>
      <c r="AX233" s="160"/>
      <c r="AY233" s="160"/>
      <c r="AZ233" s="160"/>
      <c r="BA233" s="160"/>
      <c r="BB233" s="160"/>
      <c r="BC233" s="160"/>
      <c r="BD233" s="160"/>
      <c r="BE233" s="160"/>
      <c r="BF233" s="160"/>
      <c r="BG233" s="160"/>
      <c r="BH233" s="160"/>
      <c r="BI233" s="160"/>
      <c r="BJ233" s="157" t="s">
        <v>4270</v>
      </c>
      <c r="BK233" s="160"/>
      <c r="BL233" s="160"/>
      <c r="BM233" s="160"/>
      <c r="BN233" s="160"/>
      <c r="BO233" s="160"/>
      <c r="BP233" s="160"/>
      <c r="BQ233" s="160"/>
      <c r="BR233" s="160"/>
      <c r="BS233" s="160"/>
      <c r="BT233" s="160"/>
      <c r="BU233" s="160"/>
      <c r="BV233" s="160"/>
      <c r="BW233" s="103"/>
      <c r="BX233" s="103"/>
      <c r="BY233" s="103"/>
      <c r="BZ233" s="161"/>
      <c r="CA233" s="161"/>
      <c r="CB233" s="161"/>
      <c r="CC233" s="161"/>
      <c r="CD233" s="161"/>
      <c r="CE233" s="161"/>
      <c r="CF233" s="161"/>
      <c r="CG233" s="161"/>
      <c r="CH233" s="161"/>
      <c r="CI233" s="161"/>
      <c r="CJ233" s="161"/>
      <c r="CK233" s="161"/>
      <c r="CL233" s="161"/>
      <c r="CM233" s="161"/>
      <c r="CN233" s="161"/>
      <c r="CO233" s="161"/>
      <c r="CP233" s="161"/>
      <c r="CQ233" s="161"/>
      <c r="CR233" s="161"/>
      <c r="CS233" s="158" t="s">
        <v>4271</v>
      </c>
      <c r="CT233" s="161"/>
      <c r="CU233" s="161"/>
      <c r="CV233" s="161"/>
      <c r="CW233" s="161"/>
      <c r="CX233" s="161"/>
      <c r="CY233" s="161"/>
      <c r="CZ233" s="161"/>
      <c r="DA233" s="161"/>
      <c r="DB233" s="161"/>
      <c r="DC233" s="161"/>
      <c r="DD233" s="161"/>
      <c r="DE233" s="161"/>
    </row>
    <row r="234" spans="34:109" ht="15" hidden="1" customHeight="1">
      <c r="AH234" s="103"/>
      <c r="AI234" s="103"/>
      <c r="AJ234" s="103"/>
      <c r="AK234" s="103"/>
      <c r="AL234" s="153" t="str">
        <f t="shared" si="6"/>
        <v/>
      </c>
      <c r="AM234" s="153" t="str">
        <f t="shared" si="7"/>
        <v/>
      </c>
      <c r="AO234" s="103"/>
      <c r="AP234" s="151">
        <v>232</v>
      </c>
      <c r="AQ234" s="160"/>
      <c r="AR234" s="160"/>
      <c r="AS234" s="160"/>
      <c r="AT234" s="160"/>
      <c r="AU234" s="160"/>
      <c r="AV234" s="160"/>
      <c r="AW234" s="160"/>
      <c r="AX234" s="160"/>
      <c r="AY234" s="160"/>
      <c r="AZ234" s="160"/>
      <c r="BA234" s="160"/>
      <c r="BB234" s="160"/>
      <c r="BC234" s="160"/>
      <c r="BD234" s="160"/>
      <c r="BE234" s="160"/>
      <c r="BF234" s="160"/>
      <c r="BG234" s="160"/>
      <c r="BH234" s="160"/>
      <c r="BI234" s="160"/>
      <c r="BJ234" s="157" t="s">
        <v>4272</v>
      </c>
      <c r="BK234" s="160"/>
      <c r="BL234" s="160"/>
      <c r="BM234" s="160"/>
      <c r="BN234" s="160"/>
      <c r="BO234" s="160"/>
      <c r="BP234" s="160"/>
      <c r="BQ234" s="160"/>
      <c r="BR234" s="160"/>
      <c r="BS234" s="160"/>
      <c r="BT234" s="160"/>
      <c r="BU234" s="160"/>
      <c r="BV234" s="160"/>
      <c r="BW234" s="103"/>
      <c r="BX234" s="103"/>
      <c r="BY234" s="103"/>
      <c r="BZ234" s="161"/>
      <c r="CA234" s="161"/>
      <c r="CB234" s="161"/>
      <c r="CC234" s="161"/>
      <c r="CD234" s="161"/>
      <c r="CE234" s="161"/>
      <c r="CF234" s="161"/>
      <c r="CG234" s="161"/>
      <c r="CH234" s="161"/>
      <c r="CI234" s="161"/>
      <c r="CJ234" s="161"/>
      <c r="CK234" s="161"/>
      <c r="CL234" s="161"/>
      <c r="CM234" s="161"/>
      <c r="CN234" s="161"/>
      <c r="CO234" s="161"/>
      <c r="CP234" s="161"/>
      <c r="CQ234" s="161"/>
      <c r="CR234" s="161"/>
      <c r="CS234" s="158" t="s">
        <v>4273</v>
      </c>
      <c r="CT234" s="161"/>
      <c r="CU234" s="161"/>
      <c r="CV234" s="161"/>
      <c r="CW234" s="161"/>
      <c r="CX234" s="161"/>
      <c r="CY234" s="161"/>
      <c r="CZ234" s="161"/>
      <c r="DA234" s="161"/>
      <c r="DB234" s="161"/>
      <c r="DC234" s="161"/>
      <c r="DD234" s="161"/>
      <c r="DE234" s="161"/>
    </row>
    <row r="235" spans="34:109" ht="15" hidden="1" customHeight="1">
      <c r="AH235" s="103"/>
      <c r="AI235" s="103"/>
      <c r="AJ235" s="103"/>
      <c r="AK235" s="103"/>
      <c r="AL235" s="153" t="str">
        <f t="shared" si="6"/>
        <v/>
      </c>
      <c r="AM235" s="153" t="str">
        <f t="shared" si="7"/>
        <v/>
      </c>
      <c r="AO235" s="103"/>
      <c r="AP235" s="151">
        <v>233</v>
      </c>
      <c r="AQ235" s="160"/>
      <c r="AR235" s="160"/>
      <c r="AS235" s="160"/>
      <c r="AT235" s="160"/>
      <c r="AU235" s="160"/>
      <c r="AV235" s="160"/>
      <c r="AW235" s="160"/>
      <c r="AX235" s="160"/>
      <c r="AY235" s="160"/>
      <c r="AZ235" s="160"/>
      <c r="BA235" s="160"/>
      <c r="BB235" s="160"/>
      <c r="BC235" s="160"/>
      <c r="BD235" s="160"/>
      <c r="BE235" s="160"/>
      <c r="BF235" s="160"/>
      <c r="BG235" s="160"/>
      <c r="BH235" s="160"/>
      <c r="BI235" s="160"/>
      <c r="BJ235" s="157" t="s">
        <v>4274</v>
      </c>
      <c r="BK235" s="160"/>
      <c r="BL235" s="160"/>
      <c r="BM235" s="160"/>
      <c r="BN235" s="160"/>
      <c r="BO235" s="160"/>
      <c r="BP235" s="160"/>
      <c r="BQ235" s="160"/>
      <c r="BR235" s="160"/>
      <c r="BS235" s="160"/>
      <c r="BT235" s="160"/>
      <c r="BU235" s="160"/>
      <c r="BV235" s="160"/>
      <c r="BW235" s="103"/>
      <c r="BX235" s="103"/>
      <c r="BY235" s="103"/>
      <c r="BZ235" s="161"/>
      <c r="CA235" s="161"/>
      <c r="CB235" s="161"/>
      <c r="CC235" s="161"/>
      <c r="CD235" s="161"/>
      <c r="CE235" s="161"/>
      <c r="CF235" s="161"/>
      <c r="CG235" s="161"/>
      <c r="CH235" s="161"/>
      <c r="CI235" s="161"/>
      <c r="CJ235" s="161"/>
      <c r="CK235" s="161"/>
      <c r="CL235" s="161"/>
      <c r="CM235" s="161"/>
      <c r="CN235" s="161"/>
      <c r="CO235" s="161"/>
      <c r="CP235" s="161"/>
      <c r="CQ235" s="161"/>
      <c r="CR235" s="161"/>
      <c r="CS235" s="158" t="s">
        <v>4275</v>
      </c>
      <c r="CT235" s="161"/>
      <c r="CU235" s="161"/>
      <c r="CV235" s="161"/>
      <c r="CW235" s="161"/>
      <c r="CX235" s="161"/>
      <c r="CY235" s="161"/>
      <c r="CZ235" s="161"/>
      <c r="DA235" s="161"/>
      <c r="DB235" s="161"/>
      <c r="DC235" s="161"/>
      <c r="DD235" s="161"/>
      <c r="DE235" s="161"/>
    </row>
    <row r="236" spans="34:109" ht="15" hidden="1" customHeight="1">
      <c r="AH236" s="103"/>
      <c r="AI236" s="103"/>
      <c r="AJ236" s="103"/>
      <c r="AK236" s="103"/>
      <c r="AL236" s="153" t="str">
        <f t="shared" si="6"/>
        <v/>
      </c>
      <c r="AM236" s="153" t="str">
        <f t="shared" si="7"/>
        <v/>
      </c>
      <c r="AO236" s="103"/>
      <c r="AP236" s="151">
        <v>234</v>
      </c>
      <c r="AQ236" s="160"/>
      <c r="AR236" s="160"/>
      <c r="AS236" s="160"/>
      <c r="AT236" s="160"/>
      <c r="AU236" s="160"/>
      <c r="AV236" s="160"/>
      <c r="AW236" s="160"/>
      <c r="AX236" s="160"/>
      <c r="AY236" s="160"/>
      <c r="AZ236" s="160"/>
      <c r="BA236" s="160"/>
      <c r="BB236" s="160"/>
      <c r="BC236" s="160"/>
      <c r="BD236" s="160"/>
      <c r="BE236" s="160"/>
      <c r="BF236" s="160"/>
      <c r="BG236" s="160"/>
      <c r="BH236" s="160"/>
      <c r="BI236" s="160"/>
      <c r="BJ236" s="157" t="s">
        <v>4276</v>
      </c>
      <c r="BK236" s="160"/>
      <c r="BL236" s="160"/>
      <c r="BM236" s="160"/>
      <c r="BN236" s="160"/>
      <c r="BO236" s="160"/>
      <c r="BP236" s="160"/>
      <c r="BQ236" s="160"/>
      <c r="BR236" s="160"/>
      <c r="BS236" s="160"/>
      <c r="BT236" s="160"/>
      <c r="BU236" s="160"/>
      <c r="BV236" s="160"/>
      <c r="BW236" s="103"/>
      <c r="BX236" s="103"/>
      <c r="BY236" s="103"/>
      <c r="BZ236" s="161"/>
      <c r="CA236" s="161"/>
      <c r="CB236" s="161"/>
      <c r="CC236" s="161"/>
      <c r="CD236" s="161"/>
      <c r="CE236" s="161"/>
      <c r="CF236" s="161"/>
      <c r="CG236" s="161"/>
      <c r="CH236" s="161"/>
      <c r="CI236" s="161"/>
      <c r="CJ236" s="161"/>
      <c r="CK236" s="161"/>
      <c r="CL236" s="161"/>
      <c r="CM236" s="161"/>
      <c r="CN236" s="161"/>
      <c r="CO236" s="161"/>
      <c r="CP236" s="161"/>
      <c r="CQ236" s="161"/>
      <c r="CR236" s="161"/>
      <c r="CS236" s="158" t="s">
        <v>4277</v>
      </c>
      <c r="CT236" s="161"/>
      <c r="CU236" s="161"/>
      <c r="CV236" s="161"/>
      <c r="CW236" s="161"/>
      <c r="CX236" s="161"/>
      <c r="CY236" s="161"/>
      <c r="CZ236" s="161"/>
      <c r="DA236" s="161"/>
      <c r="DB236" s="161"/>
      <c r="DC236" s="161"/>
      <c r="DD236" s="161"/>
      <c r="DE236" s="161"/>
    </row>
    <row r="237" spans="34:109" ht="15" hidden="1" customHeight="1">
      <c r="AH237" s="103"/>
      <c r="AI237" s="103"/>
      <c r="AJ237" s="103"/>
      <c r="AK237" s="103"/>
      <c r="AL237" s="153" t="str">
        <f t="shared" si="6"/>
        <v/>
      </c>
      <c r="AM237" s="153" t="str">
        <f t="shared" si="7"/>
        <v/>
      </c>
      <c r="AO237" s="103"/>
      <c r="AP237" s="151">
        <v>235</v>
      </c>
      <c r="AQ237" s="160"/>
      <c r="AR237" s="160"/>
      <c r="AS237" s="160"/>
      <c r="AT237" s="160"/>
      <c r="AU237" s="160"/>
      <c r="AV237" s="160"/>
      <c r="AW237" s="160"/>
      <c r="AX237" s="160"/>
      <c r="AY237" s="160"/>
      <c r="AZ237" s="160"/>
      <c r="BA237" s="160"/>
      <c r="BB237" s="160"/>
      <c r="BC237" s="160"/>
      <c r="BD237" s="160"/>
      <c r="BE237" s="160"/>
      <c r="BF237" s="160"/>
      <c r="BG237" s="160"/>
      <c r="BH237" s="160"/>
      <c r="BI237" s="160"/>
      <c r="BJ237" s="157" t="s">
        <v>4278</v>
      </c>
      <c r="BK237" s="160"/>
      <c r="BL237" s="160"/>
      <c r="BM237" s="160"/>
      <c r="BN237" s="160"/>
      <c r="BO237" s="160"/>
      <c r="BP237" s="160"/>
      <c r="BQ237" s="160"/>
      <c r="BR237" s="160"/>
      <c r="BS237" s="160"/>
      <c r="BT237" s="160"/>
      <c r="BU237" s="160"/>
      <c r="BV237" s="160"/>
      <c r="BW237" s="103"/>
      <c r="BX237" s="103"/>
      <c r="BY237" s="103"/>
      <c r="BZ237" s="161"/>
      <c r="CA237" s="161"/>
      <c r="CB237" s="161"/>
      <c r="CC237" s="161"/>
      <c r="CD237" s="161"/>
      <c r="CE237" s="161"/>
      <c r="CF237" s="161"/>
      <c r="CG237" s="161"/>
      <c r="CH237" s="161"/>
      <c r="CI237" s="161"/>
      <c r="CJ237" s="161"/>
      <c r="CK237" s="161"/>
      <c r="CL237" s="161"/>
      <c r="CM237" s="161"/>
      <c r="CN237" s="161"/>
      <c r="CO237" s="161"/>
      <c r="CP237" s="161"/>
      <c r="CQ237" s="161"/>
      <c r="CR237" s="161"/>
      <c r="CS237" s="158" t="s">
        <v>4279</v>
      </c>
      <c r="CT237" s="161"/>
      <c r="CU237" s="161"/>
      <c r="CV237" s="161"/>
      <c r="CW237" s="161"/>
      <c r="CX237" s="161"/>
      <c r="CY237" s="161"/>
      <c r="CZ237" s="161"/>
      <c r="DA237" s="161"/>
      <c r="DB237" s="161"/>
      <c r="DC237" s="161"/>
      <c r="DD237" s="161"/>
      <c r="DE237" s="161"/>
    </row>
    <row r="238" spans="34:109" ht="15" hidden="1" customHeight="1">
      <c r="AH238" s="103"/>
      <c r="AI238" s="103"/>
      <c r="AJ238" s="103"/>
      <c r="AK238" s="103"/>
      <c r="AL238" s="153" t="str">
        <f t="shared" si="6"/>
        <v/>
      </c>
      <c r="AM238" s="153" t="str">
        <f t="shared" si="7"/>
        <v/>
      </c>
      <c r="AO238" s="103"/>
      <c r="AP238" s="151">
        <v>236</v>
      </c>
      <c r="AQ238" s="160"/>
      <c r="AR238" s="160"/>
      <c r="AS238" s="160"/>
      <c r="AT238" s="160"/>
      <c r="AU238" s="160"/>
      <c r="AV238" s="160"/>
      <c r="AW238" s="160"/>
      <c r="AX238" s="160"/>
      <c r="AY238" s="160"/>
      <c r="AZ238" s="160"/>
      <c r="BA238" s="160"/>
      <c r="BB238" s="160"/>
      <c r="BC238" s="160"/>
      <c r="BD238" s="160"/>
      <c r="BE238" s="160"/>
      <c r="BF238" s="160"/>
      <c r="BG238" s="160"/>
      <c r="BH238" s="160"/>
      <c r="BI238" s="160"/>
      <c r="BJ238" s="157" t="s">
        <v>4280</v>
      </c>
      <c r="BK238" s="160"/>
      <c r="BL238" s="160"/>
      <c r="BM238" s="160"/>
      <c r="BN238" s="160"/>
      <c r="BO238" s="160"/>
      <c r="BP238" s="160"/>
      <c r="BQ238" s="160"/>
      <c r="BR238" s="160"/>
      <c r="BS238" s="160"/>
      <c r="BT238" s="160"/>
      <c r="BU238" s="160"/>
      <c r="BV238" s="160"/>
      <c r="BW238" s="103"/>
      <c r="BX238" s="103"/>
      <c r="BY238" s="103"/>
      <c r="BZ238" s="161"/>
      <c r="CA238" s="161"/>
      <c r="CB238" s="161"/>
      <c r="CC238" s="161"/>
      <c r="CD238" s="161"/>
      <c r="CE238" s="161"/>
      <c r="CF238" s="161"/>
      <c r="CG238" s="161"/>
      <c r="CH238" s="161"/>
      <c r="CI238" s="161"/>
      <c r="CJ238" s="161"/>
      <c r="CK238" s="161"/>
      <c r="CL238" s="161"/>
      <c r="CM238" s="161"/>
      <c r="CN238" s="161"/>
      <c r="CO238" s="161"/>
      <c r="CP238" s="161"/>
      <c r="CQ238" s="161"/>
      <c r="CR238" s="161"/>
      <c r="CS238" s="158" t="s">
        <v>4281</v>
      </c>
      <c r="CT238" s="161"/>
      <c r="CU238" s="161"/>
      <c r="CV238" s="161"/>
      <c r="CW238" s="161"/>
      <c r="CX238" s="161"/>
      <c r="CY238" s="161"/>
      <c r="CZ238" s="161"/>
      <c r="DA238" s="161"/>
      <c r="DB238" s="161"/>
      <c r="DC238" s="161"/>
      <c r="DD238" s="161"/>
      <c r="DE238" s="161"/>
    </row>
    <row r="239" spans="34:109" ht="15" hidden="1" customHeight="1">
      <c r="AH239" s="103"/>
      <c r="AI239" s="103"/>
      <c r="AJ239" s="103"/>
      <c r="AK239" s="103"/>
      <c r="AL239" s="153" t="str">
        <f t="shared" si="6"/>
        <v/>
      </c>
      <c r="AM239" s="153" t="str">
        <f t="shared" si="7"/>
        <v/>
      </c>
      <c r="AO239" s="103"/>
      <c r="AP239" s="151">
        <v>237</v>
      </c>
      <c r="AQ239" s="160"/>
      <c r="AR239" s="160"/>
      <c r="AS239" s="160"/>
      <c r="AT239" s="160"/>
      <c r="AU239" s="160"/>
      <c r="AV239" s="160"/>
      <c r="AW239" s="160"/>
      <c r="AX239" s="160"/>
      <c r="AY239" s="160"/>
      <c r="AZ239" s="160"/>
      <c r="BA239" s="160"/>
      <c r="BB239" s="160"/>
      <c r="BC239" s="160"/>
      <c r="BD239" s="160"/>
      <c r="BE239" s="160"/>
      <c r="BF239" s="160"/>
      <c r="BG239" s="160"/>
      <c r="BH239" s="160"/>
      <c r="BI239" s="160"/>
      <c r="BJ239" s="157" t="s">
        <v>4282</v>
      </c>
      <c r="BK239" s="160"/>
      <c r="BL239" s="160"/>
      <c r="BM239" s="160"/>
      <c r="BN239" s="160"/>
      <c r="BO239" s="160"/>
      <c r="BP239" s="160"/>
      <c r="BQ239" s="160"/>
      <c r="BR239" s="160"/>
      <c r="BS239" s="160"/>
      <c r="BT239" s="160"/>
      <c r="BU239" s="160"/>
      <c r="BV239" s="160"/>
      <c r="BW239" s="103"/>
      <c r="BX239" s="103"/>
      <c r="BY239" s="103"/>
      <c r="BZ239" s="161"/>
      <c r="CA239" s="161"/>
      <c r="CB239" s="161"/>
      <c r="CC239" s="161"/>
      <c r="CD239" s="161"/>
      <c r="CE239" s="161"/>
      <c r="CF239" s="161"/>
      <c r="CG239" s="161"/>
      <c r="CH239" s="161"/>
      <c r="CI239" s="161"/>
      <c r="CJ239" s="161"/>
      <c r="CK239" s="161"/>
      <c r="CL239" s="161"/>
      <c r="CM239" s="161"/>
      <c r="CN239" s="161"/>
      <c r="CO239" s="161"/>
      <c r="CP239" s="161"/>
      <c r="CQ239" s="161"/>
      <c r="CR239" s="161"/>
      <c r="CS239" s="158" t="s">
        <v>4283</v>
      </c>
      <c r="CT239" s="161"/>
      <c r="CU239" s="161"/>
      <c r="CV239" s="161"/>
      <c r="CW239" s="161"/>
      <c r="CX239" s="161"/>
      <c r="CY239" s="161"/>
      <c r="CZ239" s="161"/>
      <c r="DA239" s="161"/>
      <c r="DB239" s="161"/>
      <c r="DC239" s="161"/>
      <c r="DD239" s="161"/>
      <c r="DE239" s="161"/>
    </row>
    <row r="240" spans="34:109" ht="15" hidden="1" customHeight="1">
      <c r="AH240" s="103"/>
      <c r="AI240" s="103"/>
      <c r="AJ240" s="103"/>
      <c r="AK240" s="103"/>
      <c r="AL240" s="153" t="str">
        <f t="shared" si="6"/>
        <v/>
      </c>
      <c r="AM240" s="153" t="str">
        <f t="shared" si="7"/>
        <v/>
      </c>
      <c r="AO240" s="103"/>
      <c r="AP240" s="151">
        <v>238</v>
      </c>
      <c r="AQ240" s="160"/>
      <c r="AR240" s="160"/>
      <c r="AS240" s="160"/>
      <c r="AT240" s="160"/>
      <c r="AU240" s="160"/>
      <c r="AV240" s="160"/>
      <c r="AW240" s="160"/>
      <c r="AX240" s="160"/>
      <c r="AY240" s="160"/>
      <c r="AZ240" s="160"/>
      <c r="BA240" s="160"/>
      <c r="BB240" s="160"/>
      <c r="BC240" s="160"/>
      <c r="BD240" s="160"/>
      <c r="BE240" s="160"/>
      <c r="BF240" s="160"/>
      <c r="BG240" s="160"/>
      <c r="BH240" s="160"/>
      <c r="BI240" s="160"/>
      <c r="BJ240" s="157" t="s">
        <v>4284</v>
      </c>
      <c r="BK240" s="160"/>
      <c r="BL240" s="160"/>
      <c r="BM240" s="160"/>
      <c r="BN240" s="160"/>
      <c r="BO240" s="160"/>
      <c r="BP240" s="160"/>
      <c r="BQ240" s="160"/>
      <c r="BR240" s="160"/>
      <c r="BS240" s="160"/>
      <c r="BT240" s="160"/>
      <c r="BU240" s="160"/>
      <c r="BV240" s="160"/>
      <c r="BW240" s="103"/>
      <c r="BX240" s="103"/>
      <c r="BY240" s="103"/>
      <c r="BZ240" s="161"/>
      <c r="CA240" s="161"/>
      <c r="CB240" s="161"/>
      <c r="CC240" s="161"/>
      <c r="CD240" s="161"/>
      <c r="CE240" s="161"/>
      <c r="CF240" s="161"/>
      <c r="CG240" s="161"/>
      <c r="CH240" s="161"/>
      <c r="CI240" s="161"/>
      <c r="CJ240" s="161"/>
      <c r="CK240" s="161"/>
      <c r="CL240" s="161"/>
      <c r="CM240" s="161"/>
      <c r="CN240" s="161"/>
      <c r="CO240" s="161"/>
      <c r="CP240" s="161"/>
      <c r="CQ240" s="161"/>
      <c r="CR240" s="161"/>
      <c r="CS240" s="158" t="s">
        <v>4285</v>
      </c>
      <c r="CT240" s="161"/>
      <c r="CU240" s="161"/>
      <c r="CV240" s="161"/>
      <c r="CW240" s="161"/>
      <c r="CX240" s="161"/>
      <c r="CY240" s="161"/>
      <c r="CZ240" s="161"/>
      <c r="DA240" s="161"/>
      <c r="DB240" s="161"/>
      <c r="DC240" s="161"/>
      <c r="DD240" s="161"/>
      <c r="DE240" s="161"/>
    </row>
    <row r="241" spans="34:109" ht="15" hidden="1" customHeight="1">
      <c r="AH241" s="103"/>
      <c r="AI241" s="103"/>
      <c r="AJ241" s="103"/>
      <c r="AK241" s="103"/>
      <c r="AL241" s="153" t="str">
        <f t="shared" si="6"/>
        <v/>
      </c>
      <c r="AM241" s="153" t="str">
        <f t="shared" si="7"/>
        <v/>
      </c>
      <c r="AO241" s="103"/>
      <c r="AP241" s="151">
        <v>239</v>
      </c>
      <c r="AQ241" s="160"/>
      <c r="AR241" s="160"/>
      <c r="AS241" s="160"/>
      <c r="AT241" s="160"/>
      <c r="AU241" s="160"/>
      <c r="AV241" s="160"/>
      <c r="AW241" s="160"/>
      <c r="AX241" s="160"/>
      <c r="AY241" s="160"/>
      <c r="AZ241" s="160"/>
      <c r="BA241" s="160"/>
      <c r="BB241" s="160"/>
      <c r="BC241" s="160"/>
      <c r="BD241" s="160"/>
      <c r="BE241" s="160"/>
      <c r="BF241" s="160"/>
      <c r="BG241" s="160"/>
      <c r="BH241" s="160"/>
      <c r="BI241" s="160"/>
      <c r="BJ241" s="157" t="s">
        <v>4286</v>
      </c>
      <c r="BK241" s="160"/>
      <c r="BL241" s="160"/>
      <c r="BM241" s="160"/>
      <c r="BN241" s="160"/>
      <c r="BO241" s="160"/>
      <c r="BP241" s="160"/>
      <c r="BQ241" s="160"/>
      <c r="BR241" s="160"/>
      <c r="BS241" s="160"/>
      <c r="BT241" s="160"/>
      <c r="BU241" s="160"/>
      <c r="BV241" s="160"/>
      <c r="BW241" s="103"/>
      <c r="BX241" s="103"/>
      <c r="BY241" s="103"/>
      <c r="BZ241" s="161"/>
      <c r="CA241" s="161"/>
      <c r="CB241" s="161"/>
      <c r="CC241" s="161"/>
      <c r="CD241" s="161"/>
      <c r="CE241" s="161"/>
      <c r="CF241" s="161"/>
      <c r="CG241" s="161"/>
      <c r="CH241" s="161"/>
      <c r="CI241" s="161"/>
      <c r="CJ241" s="161"/>
      <c r="CK241" s="161"/>
      <c r="CL241" s="161"/>
      <c r="CM241" s="161"/>
      <c r="CN241" s="161"/>
      <c r="CO241" s="161"/>
      <c r="CP241" s="161"/>
      <c r="CQ241" s="161"/>
      <c r="CR241" s="161"/>
      <c r="CS241" s="158" t="s">
        <v>4287</v>
      </c>
      <c r="CT241" s="161"/>
      <c r="CU241" s="161"/>
      <c r="CV241" s="161"/>
      <c r="CW241" s="161"/>
      <c r="CX241" s="161"/>
      <c r="CY241" s="161"/>
      <c r="CZ241" s="161"/>
      <c r="DA241" s="161"/>
      <c r="DB241" s="161"/>
      <c r="DC241" s="161"/>
      <c r="DD241" s="161"/>
      <c r="DE241" s="161"/>
    </row>
    <row r="242" spans="34:109" ht="15" hidden="1" customHeight="1">
      <c r="AH242" s="103"/>
      <c r="AI242" s="103"/>
      <c r="AJ242" s="103"/>
      <c r="AK242" s="103"/>
      <c r="AL242" s="153" t="str">
        <f t="shared" si="6"/>
        <v/>
      </c>
      <c r="AM242" s="153" t="str">
        <f t="shared" si="7"/>
        <v/>
      </c>
      <c r="AO242" s="103"/>
      <c r="AP242" s="151">
        <v>240</v>
      </c>
      <c r="AQ242" s="160"/>
      <c r="AR242" s="160"/>
      <c r="AS242" s="160"/>
      <c r="AT242" s="160"/>
      <c r="AU242" s="160"/>
      <c r="AV242" s="160"/>
      <c r="AW242" s="160"/>
      <c r="AX242" s="160"/>
      <c r="AY242" s="160"/>
      <c r="AZ242" s="160"/>
      <c r="BA242" s="160"/>
      <c r="BB242" s="160"/>
      <c r="BC242" s="160"/>
      <c r="BD242" s="160"/>
      <c r="BE242" s="160"/>
      <c r="BF242" s="160"/>
      <c r="BG242" s="160"/>
      <c r="BH242" s="160"/>
      <c r="BI242" s="160"/>
      <c r="BJ242" s="157" t="s">
        <v>4288</v>
      </c>
      <c r="BK242" s="160"/>
      <c r="BL242" s="160"/>
      <c r="BM242" s="160"/>
      <c r="BN242" s="160"/>
      <c r="BO242" s="160"/>
      <c r="BP242" s="160"/>
      <c r="BQ242" s="160"/>
      <c r="BR242" s="160"/>
      <c r="BS242" s="160"/>
      <c r="BT242" s="160"/>
      <c r="BU242" s="160"/>
      <c r="BV242" s="160"/>
      <c r="BW242" s="103"/>
      <c r="BX242" s="103"/>
      <c r="BY242" s="103"/>
      <c r="BZ242" s="161"/>
      <c r="CA242" s="161"/>
      <c r="CB242" s="161"/>
      <c r="CC242" s="161"/>
      <c r="CD242" s="161"/>
      <c r="CE242" s="161"/>
      <c r="CF242" s="161"/>
      <c r="CG242" s="161"/>
      <c r="CH242" s="161"/>
      <c r="CI242" s="161"/>
      <c r="CJ242" s="161"/>
      <c r="CK242" s="161"/>
      <c r="CL242" s="161"/>
      <c r="CM242" s="161"/>
      <c r="CN242" s="161"/>
      <c r="CO242" s="161"/>
      <c r="CP242" s="161"/>
      <c r="CQ242" s="161"/>
      <c r="CR242" s="161"/>
      <c r="CS242" s="158" t="s">
        <v>4289</v>
      </c>
      <c r="CT242" s="161"/>
      <c r="CU242" s="161"/>
      <c r="CV242" s="161"/>
      <c r="CW242" s="161"/>
      <c r="CX242" s="161"/>
      <c r="CY242" s="161"/>
      <c r="CZ242" s="161"/>
      <c r="DA242" s="161"/>
      <c r="DB242" s="161"/>
      <c r="DC242" s="161"/>
      <c r="DD242" s="161"/>
      <c r="DE242" s="161"/>
    </row>
    <row r="243" spans="34:109" ht="15" hidden="1" customHeight="1">
      <c r="AH243" s="103"/>
      <c r="AI243" s="103"/>
      <c r="AJ243" s="103"/>
      <c r="AK243" s="103"/>
      <c r="AL243" s="153" t="str">
        <f t="shared" si="6"/>
        <v/>
      </c>
      <c r="AM243" s="153" t="str">
        <f t="shared" si="7"/>
        <v/>
      </c>
      <c r="AO243" s="103"/>
      <c r="AP243" s="151">
        <v>241</v>
      </c>
      <c r="AQ243" s="160"/>
      <c r="AR243" s="160"/>
      <c r="AS243" s="160"/>
      <c r="AT243" s="160"/>
      <c r="AU243" s="160"/>
      <c r="AV243" s="160"/>
      <c r="AW243" s="160"/>
      <c r="AX243" s="160"/>
      <c r="AY243" s="160"/>
      <c r="AZ243" s="160"/>
      <c r="BA243" s="160"/>
      <c r="BB243" s="160"/>
      <c r="BC243" s="160"/>
      <c r="BD243" s="160"/>
      <c r="BE243" s="160"/>
      <c r="BF243" s="160"/>
      <c r="BG243" s="160"/>
      <c r="BH243" s="160"/>
      <c r="BI243" s="160"/>
      <c r="BJ243" s="157" t="s">
        <v>4290</v>
      </c>
      <c r="BK243" s="160"/>
      <c r="BL243" s="160"/>
      <c r="BM243" s="160"/>
      <c r="BN243" s="160"/>
      <c r="BO243" s="160"/>
      <c r="BP243" s="160"/>
      <c r="BQ243" s="160"/>
      <c r="BR243" s="160"/>
      <c r="BS243" s="160"/>
      <c r="BT243" s="160"/>
      <c r="BU243" s="160"/>
      <c r="BV243" s="160"/>
      <c r="BW243" s="103"/>
      <c r="BX243" s="103"/>
      <c r="BY243" s="103"/>
      <c r="BZ243" s="161"/>
      <c r="CA243" s="161"/>
      <c r="CB243" s="161"/>
      <c r="CC243" s="161"/>
      <c r="CD243" s="161"/>
      <c r="CE243" s="161"/>
      <c r="CF243" s="161"/>
      <c r="CG243" s="161"/>
      <c r="CH243" s="161"/>
      <c r="CI243" s="161"/>
      <c r="CJ243" s="161"/>
      <c r="CK243" s="161"/>
      <c r="CL243" s="161"/>
      <c r="CM243" s="161"/>
      <c r="CN243" s="161"/>
      <c r="CO243" s="161"/>
      <c r="CP243" s="161"/>
      <c r="CQ243" s="161"/>
      <c r="CR243" s="161"/>
      <c r="CS243" s="158" t="s">
        <v>4291</v>
      </c>
      <c r="CT243" s="161"/>
      <c r="CU243" s="161"/>
      <c r="CV243" s="161"/>
      <c r="CW243" s="161"/>
      <c r="CX243" s="161"/>
      <c r="CY243" s="161"/>
      <c r="CZ243" s="161"/>
      <c r="DA243" s="161"/>
      <c r="DB243" s="161"/>
      <c r="DC243" s="161"/>
      <c r="DD243" s="161"/>
      <c r="DE243" s="161"/>
    </row>
    <row r="244" spans="34:109" ht="15" hidden="1" customHeight="1">
      <c r="AH244" s="103"/>
      <c r="AI244" s="103"/>
      <c r="AJ244" s="103"/>
      <c r="AK244" s="103"/>
      <c r="AL244" s="153" t="str">
        <f t="shared" si="6"/>
        <v/>
      </c>
      <c r="AM244" s="153" t="str">
        <f t="shared" si="7"/>
        <v/>
      </c>
      <c r="AO244" s="103"/>
      <c r="AP244" s="151">
        <v>242</v>
      </c>
      <c r="AQ244" s="160"/>
      <c r="AR244" s="160"/>
      <c r="AS244" s="160"/>
      <c r="AT244" s="160"/>
      <c r="AU244" s="160"/>
      <c r="AV244" s="160"/>
      <c r="AW244" s="160"/>
      <c r="AX244" s="160"/>
      <c r="AY244" s="160"/>
      <c r="AZ244" s="160"/>
      <c r="BA244" s="160"/>
      <c r="BB244" s="160"/>
      <c r="BC244" s="160"/>
      <c r="BD244" s="160"/>
      <c r="BE244" s="160"/>
      <c r="BF244" s="160"/>
      <c r="BG244" s="160"/>
      <c r="BH244" s="160"/>
      <c r="BI244" s="160"/>
      <c r="BJ244" s="157" t="s">
        <v>4292</v>
      </c>
      <c r="BK244" s="160"/>
      <c r="BL244" s="160"/>
      <c r="BM244" s="160"/>
      <c r="BN244" s="160"/>
      <c r="BO244" s="160"/>
      <c r="BP244" s="160"/>
      <c r="BQ244" s="160"/>
      <c r="BR244" s="160"/>
      <c r="BS244" s="160"/>
      <c r="BT244" s="160"/>
      <c r="BU244" s="160"/>
      <c r="BV244" s="160"/>
      <c r="BW244" s="103"/>
      <c r="BX244" s="103"/>
      <c r="BY244" s="103"/>
      <c r="BZ244" s="161"/>
      <c r="CA244" s="161"/>
      <c r="CB244" s="161"/>
      <c r="CC244" s="161"/>
      <c r="CD244" s="161"/>
      <c r="CE244" s="161"/>
      <c r="CF244" s="161"/>
      <c r="CG244" s="161"/>
      <c r="CH244" s="161"/>
      <c r="CI244" s="161"/>
      <c r="CJ244" s="161"/>
      <c r="CK244" s="161"/>
      <c r="CL244" s="161"/>
      <c r="CM244" s="161"/>
      <c r="CN244" s="161"/>
      <c r="CO244" s="161"/>
      <c r="CP244" s="161"/>
      <c r="CQ244" s="161"/>
      <c r="CR244" s="161"/>
      <c r="CS244" s="158" t="s">
        <v>4293</v>
      </c>
      <c r="CT244" s="161"/>
      <c r="CU244" s="161"/>
      <c r="CV244" s="161"/>
      <c r="CW244" s="161"/>
      <c r="CX244" s="161"/>
      <c r="CY244" s="161"/>
      <c r="CZ244" s="161"/>
      <c r="DA244" s="161"/>
      <c r="DB244" s="161"/>
      <c r="DC244" s="161"/>
      <c r="DD244" s="161"/>
      <c r="DE244" s="161"/>
    </row>
    <row r="245" spans="34:109" ht="15" hidden="1" customHeight="1">
      <c r="AH245" s="103"/>
      <c r="AI245" s="103"/>
      <c r="AJ245" s="103"/>
      <c r="AK245" s="103"/>
      <c r="AL245" s="153" t="str">
        <f t="shared" si="6"/>
        <v/>
      </c>
      <c r="AM245" s="153" t="str">
        <f t="shared" si="7"/>
        <v/>
      </c>
      <c r="AO245" s="103"/>
      <c r="AP245" s="151">
        <v>243</v>
      </c>
      <c r="AQ245" s="160"/>
      <c r="AR245" s="160"/>
      <c r="AS245" s="160"/>
      <c r="AT245" s="160"/>
      <c r="AU245" s="160"/>
      <c r="AV245" s="160"/>
      <c r="AW245" s="160"/>
      <c r="AX245" s="160"/>
      <c r="AY245" s="160"/>
      <c r="AZ245" s="160"/>
      <c r="BA245" s="160"/>
      <c r="BB245" s="160"/>
      <c r="BC245" s="160"/>
      <c r="BD245" s="160"/>
      <c r="BE245" s="160"/>
      <c r="BF245" s="160"/>
      <c r="BG245" s="160"/>
      <c r="BH245" s="160"/>
      <c r="BI245" s="160"/>
      <c r="BJ245" s="157" t="s">
        <v>4294</v>
      </c>
      <c r="BK245" s="160"/>
      <c r="BL245" s="160"/>
      <c r="BM245" s="160"/>
      <c r="BN245" s="160"/>
      <c r="BO245" s="160"/>
      <c r="BP245" s="160"/>
      <c r="BQ245" s="160"/>
      <c r="BR245" s="160"/>
      <c r="BS245" s="160"/>
      <c r="BT245" s="160"/>
      <c r="BU245" s="160"/>
      <c r="BV245" s="160"/>
      <c r="BW245" s="103"/>
      <c r="BX245" s="103"/>
      <c r="BY245" s="103"/>
      <c r="BZ245" s="161"/>
      <c r="CA245" s="161"/>
      <c r="CB245" s="161"/>
      <c r="CC245" s="161"/>
      <c r="CD245" s="161"/>
      <c r="CE245" s="161"/>
      <c r="CF245" s="161"/>
      <c r="CG245" s="161"/>
      <c r="CH245" s="161"/>
      <c r="CI245" s="161"/>
      <c r="CJ245" s="161"/>
      <c r="CK245" s="161"/>
      <c r="CL245" s="161"/>
      <c r="CM245" s="161"/>
      <c r="CN245" s="161"/>
      <c r="CO245" s="161"/>
      <c r="CP245" s="161"/>
      <c r="CQ245" s="161"/>
      <c r="CR245" s="161"/>
      <c r="CS245" s="158" t="s">
        <v>4295</v>
      </c>
      <c r="CT245" s="161"/>
      <c r="CU245" s="161"/>
      <c r="CV245" s="161"/>
      <c r="CW245" s="161"/>
      <c r="CX245" s="161"/>
      <c r="CY245" s="161"/>
      <c r="CZ245" s="161"/>
      <c r="DA245" s="161"/>
      <c r="DB245" s="161"/>
      <c r="DC245" s="161"/>
      <c r="DD245" s="161"/>
      <c r="DE245" s="161"/>
    </row>
    <row r="246" spans="34:109" ht="15" hidden="1" customHeight="1">
      <c r="AH246" s="103"/>
      <c r="AI246" s="103"/>
      <c r="AJ246" s="103"/>
      <c r="AK246" s="103"/>
      <c r="AL246" s="153" t="str">
        <f t="shared" si="6"/>
        <v/>
      </c>
      <c r="AM246" s="153" t="str">
        <f t="shared" si="7"/>
        <v/>
      </c>
      <c r="AO246" s="103"/>
      <c r="AP246" s="151">
        <v>244</v>
      </c>
      <c r="AQ246" s="160"/>
      <c r="AR246" s="160"/>
      <c r="AS246" s="160"/>
      <c r="AT246" s="160"/>
      <c r="AU246" s="160"/>
      <c r="AV246" s="160"/>
      <c r="AW246" s="160"/>
      <c r="AX246" s="160"/>
      <c r="AY246" s="160"/>
      <c r="AZ246" s="160"/>
      <c r="BA246" s="160"/>
      <c r="BB246" s="160"/>
      <c r="BC246" s="160"/>
      <c r="BD246" s="160"/>
      <c r="BE246" s="160"/>
      <c r="BF246" s="160"/>
      <c r="BG246" s="160"/>
      <c r="BH246" s="160"/>
      <c r="BI246" s="160"/>
      <c r="BJ246" s="157" t="s">
        <v>4296</v>
      </c>
      <c r="BK246" s="160"/>
      <c r="BL246" s="160"/>
      <c r="BM246" s="160"/>
      <c r="BN246" s="160"/>
      <c r="BO246" s="160"/>
      <c r="BP246" s="160"/>
      <c r="BQ246" s="160"/>
      <c r="BR246" s="160"/>
      <c r="BS246" s="160"/>
      <c r="BT246" s="160"/>
      <c r="BU246" s="160"/>
      <c r="BV246" s="160"/>
      <c r="BW246" s="103"/>
      <c r="BX246" s="103"/>
      <c r="BY246" s="103"/>
      <c r="BZ246" s="161"/>
      <c r="CA246" s="161"/>
      <c r="CB246" s="161"/>
      <c r="CC246" s="161"/>
      <c r="CD246" s="161"/>
      <c r="CE246" s="161"/>
      <c r="CF246" s="161"/>
      <c r="CG246" s="161"/>
      <c r="CH246" s="161"/>
      <c r="CI246" s="161"/>
      <c r="CJ246" s="161"/>
      <c r="CK246" s="161"/>
      <c r="CL246" s="161"/>
      <c r="CM246" s="161"/>
      <c r="CN246" s="161"/>
      <c r="CO246" s="161"/>
      <c r="CP246" s="161"/>
      <c r="CQ246" s="161"/>
      <c r="CR246" s="161"/>
      <c r="CS246" s="158" t="s">
        <v>4297</v>
      </c>
      <c r="CT246" s="161"/>
      <c r="CU246" s="161"/>
      <c r="CV246" s="161"/>
      <c r="CW246" s="161"/>
      <c r="CX246" s="161"/>
      <c r="CY246" s="161"/>
      <c r="CZ246" s="161"/>
      <c r="DA246" s="161"/>
      <c r="DB246" s="161"/>
      <c r="DC246" s="161"/>
      <c r="DD246" s="161"/>
      <c r="DE246" s="161"/>
    </row>
    <row r="247" spans="34:109" ht="15" hidden="1" customHeight="1">
      <c r="AH247" s="103"/>
      <c r="AI247" s="103"/>
      <c r="AJ247" s="103"/>
      <c r="AK247" s="103"/>
      <c r="AL247" s="153" t="str">
        <f t="shared" si="6"/>
        <v/>
      </c>
      <c r="AM247" s="153" t="str">
        <f t="shared" si="7"/>
        <v/>
      </c>
      <c r="AO247" s="103"/>
      <c r="AP247" s="151">
        <v>245</v>
      </c>
      <c r="AQ247" s="160"/>
      <c r="AR247" s="160"/>
      <c r="AS247" s="160"/>
      <c r="AT247" s="160"/>
      <c r="AU247" s="160"/>
      <c r="AV247" s="160"/>
      <c r="AW247" s="160"/>
      <c r="AX247" s="160"/>
      <c r="AY247" s="160"/>
      <c r="AZ247" s="160"/>
      <c r="BA247" s="160"/>
      <c r="BB247" s="160"/>
      <c r="BC247" s="160"/>
      <c r="BD247" s="160"/>
      <c r="BE247" s="160"/>
      <c r="BF247" s="160"/>
      <c r="BG247" s="160"/>
      <c r="BH247" s="160"/>
      <c r="BI247" s="160"/>
      <c r="BJ247" s="157" t="s">
        <v>4298</v>
      </c>
      <c r="BK247" s="160"/>
      <c r="BL247" s="160"/>
      <c r="BM247" s="160"/>
      <c r="BN247" s="160"/>
      <c r="BO247" s="160"/>
      <c r="BP247" s="160"/>
      <c r="BQ247" s="160"/>
      <c r="BR247" s="160"/>
      <c r="BS247" s="160"/>
      <c r="BT247" s="160"/>
      <c r="BU247" s="160"/>
      <c r="BV247" s="160"/>
      <c r="BW247" s="103"/>
      <c r="BX247" s="103"/>
      <c r="BY247" s="103"/>
      <c r="BZ247" s="161"/>
      <c r="CA247" s="161"/>
      <c r="CB247" s="161"/>
      <c r="CC247" s="161"/>
      <c r="CD247" s="161"/>
      <c r="CE247" s="161"/>
      <c r="CF247" s="161"/>
      <c r="CG247" s="161"/>
      <c r="CH247" s="161"/>
      <c r="CI247" s="161"/>
      <c r="CJ247" s="161"/>
      <c r="CK247" s="161"/>
      <c r="CL247" s="161"/>
      <c r="CM247" s="161"/>
      <c r="CN247" s="161"/>
      <c r="CO247" s="161"/>
      <c r="CP247" s="161"/>
      <c r="CQ247" s="161"/>
      <c r="CR247" s="161"/>
      <c r="CS247" s="158" t="s">
        <v>4299</v>
      </c>
      <c r="CT247" s="161"/>
      <c r="CU247" s="161"/>
      <c r="CV247" s="161"/>
      <c r="CW247" s="161"/>
      <c r="CX247" s="161"/>
      <c r="CY247" s="161"/>
      <c r="CZ247" s="161"/>
      <c r="DA247" s="161"/>
      <c r="DB247" s="161"/>
      <c r="DC247" s="161"/>
      <c r="DD247" s="161"/>
      <c r="DE247" s="161"/>
    </row>
    <row r="248" spans="34:109" ht="15" hidden="1" customHeight="1">
      <c r="AH248" s="103"/>
      <c r="AI248" s="103"/>
      <c r="AJ248" s="103"/>
      <c r="AK248" s="103"/>
      <c r="AL248" s="153" t="str">
        <f t="shared" si="6"/>
        <v/>
      </c>
      <c r="AM248" s="153" t="str">
        <f t="shared" si="7"/>
        <v/>
      </c>
      <c r="AO248" s="103"/>
      <c r="AP248" s="151">
        <v>246</v>
      </c>
      <c r="AQ248" s="160"/>
      <c r="AR248" s="160"/>
      <c r="AS248" s="160"/>
      <c r="AT248" s="160"/>
      <c r="AU248" s="160"/>
      <c r="AV248" s="160"/>
      <c r="AW248" s="160"/>
      <c r="AX248" s="160"/>
      <c r="AY248" s="160"/>
      <c r="AZ248" s="160"/>
      <c r="BA248" s="160"/>
      <c r="BB248" s="160"/>
      <c r="BC248" s="160"/>
      <c r="BD248" s="160"/>
      <c r="BE248" s="160"/>
      <c r="BF248" s="160"/>
      <c r="BG248" s="160"/>
      <c r="BH248" s="160"/>
      <c r="BI248" s="160"/>
      <c r="BJ248" s="157" t="s">
        <v>4300</v>
      </c>
      <c r="BK248" s="160"/>
      <c r="BL248" s="160"/>
      <c r="BM248" s="160"/>
      <c r="BN248" s="160"/>
      <c r="BO248" s="160"/>
      <c r="BP248" s="160"/>
      <c r="BQ248" s="160"/>
      <c r="BR248" s="160"/>
      <c r="BS248" s="160"/>
      <c r="BT248" s="160"/>
      <c r="BU248" s="160"/>
      <c r="BV248" s="160"/>
      <c r="BW248" s="103"/>
      <c r="BX248" s="103"/>
      <c r="BY248" s="103"/>
      <c r="BZ248" s="161"/>
      <c r="CA248" s="161"/>
      <c r="CB248" s="161"/>
      <c r="CC248" s="161"/>
      <c r="CD248" s="161"/>
      <c r="CE248" s="161"/>
      <c r="CF248" s="161"/>
      <c r="CG248" s="161"/>
      <c r="CH248" s="161"/>
      <c r="CI248" s="161"/>
      <c r="CJ248" s="161"/>
      <c r="CK248" s="161"/>
      <c r="CL248" s="161"/>
      <c r="CM248" s="161"/>
      <c r="CN248" s="161"/>
      <c r="CO248" s="161"/>
      <c r="CP248" s="161"/>
      <c r="CQ248" s="161"/>
      <c r="CR248" s="161"/>
      <c r="CS248" s="158" t="s">
        <v>4301</v>
      </c>
      <c r="CT248" s="161"/>
      <c r="CU248" s="161"/>
      <c r="CV248" s="161"/>
      <c r="CW248" s="161"/>
      <c r="CX248" s="161"/>
      <c r="CY248" s="161"/>
      <c r="CZ248" s="161"/>
      <c r="DA248" s="161"/>
      <c r="DB248" s="161"/>
      <c r="DC248" s="161"/>
      <c r="DD248" s="161"/>
      <c r="DE248" s="161"/>
    </row>
    <row r="249" spans="34:109" ht="15" hidden="1" customHeight="1">
      <c r="AH249" s="103"/>
      <c r="AI249" s="103"/>
      <c r="AJ249" s="103"/>
      <c r="AK249" s="103"/>
      <c r="AL249" s="153" t="str">
        <f t="shared" si="6"/>
        <v/>
      </c>
      <c r="AM249" s="153" t="str">
        <f t="shared" si="7"/>
        <v/>
      </c>
      <c r="AO249" s="103"/>
      <c r="AP249" s="151">
        <v>247</v>
      </c>
      <c r="AQ249" s="160"/>
      <c r="AR249" s="160"/>
      <c r="AS249" s="160"/>
      <c r="AT249" s="160"/>
      <c r="AU249" s="160"/>
      <c r="AV249" s="160"/>
      <c r="AW249" s="160"/>
      <c r="AX249" s="160"/>
      <c r="AY249" s="160"/>
      <c r="AZ249" s="160"/>
      <c r="BA249" s="160"/>
      <c r="BB249" s="160"/>
      <c r="BC249" s="160"/>
      <c r="BD249" s="160"/>
      <c r="BE249" s="160"/>
      <c r="BF249" s="160"/>
      <c r="BG249" s="160"/>
      <c r="BH249" s="160"/>
      <c r="BI249" s="160"/>
      <c r="BJ249" s="157" t="s">
        <v>4302</v>
      </c>
      <c r="BK249" s="160"/>
      <c r="BL249" s="160"/>
      <c r="BM249" s="160"/>
      <c r="BN249" s="160"/>
      <c r="BO249" s="160"/>
      <c r="BP249" s="160"/>
      <c r="BQ249" s="160"/>
      <c r="BR249" s="160"/>
      <c r="BS249" s="160"/>
      <c r="BT249" s="160"/>
      <c r="BU249" s="160"/>
      <c r="BV249" s="160"/>
      <c r="BW249" s="103"/>
      <c r="BX249" s="103"/>
      <c r="BY249" s="103"/>
      <c r="BZ249" s="161"/>
      <c r="CA249" s="161"/>
      <c r="CB249" s="161"/>
      <c r="CC249" s="161"/>
      <c r="CD249" s="161"/>
      <c r="CE249" s="161"/>
      <c r="CF249" s="161"/>
      <c r="CG249" s="161"/>
      <c r="CH249" s="161"/>
      <c r="CI249" s="161"/>
      <c r="CJ249" s="161"/>
      <c r="CK249" s="161"/>
      <c r="CL249" s="161"/>
      <c r="CM249" s="161"/>
      <c r="CN249" s="161"/>
      <c r="CO249" s="161"/>
      <c r="CP249" s="161"/>
      <c r="CQ249" s="161"/>
      <c r="CR249" s="161"/>
      <c r="CS249" s="158" t="s">
        <v>4303</v>
      </c>
      <c r="CT249" s="161"/>
      <c r="CU249" s="161"/>
      <c r="CV249" s="161"/>
      <c r="CW249" s="161"/>
      <c r="CX249" s="161"/>
      <c r="CY249" s="161"/>
      <c r="CZ249" s="161"/>
      <c r="DA249" s="161"/>
      <c r="DB249" s="161"/>
      <c r="DC249" s="161"/>
      <c r="DD249" s="161"/>
      <c r="DE249" s="161"/>
    </row>
    <row r="250" spans="34:109" ht="15" hidden="1" customHeight="1">
      <c r="AH250" s="103"/>
      <c r="AI250" s="103"/>
      <c r="AJ250" s="103"/>
      <c r="AK250" s="103"/>
      <c r="AL250" s="153" t="str">
        <f t="shared" si="6"/>
        <v/>
      </c>
      <c r="AM250" s="153" t="str">
        <f t="shared" si="7"/>
        <v/>
      </c>
      <c r="AO250" s="103"/>
      <c r="AP250" s="151">
        <v>248</v>
      </c>
      <c r="AQ250" s="160"/>
      <c r="AR250" s="160"/>
      <c r="AS250" s="160"/>
      <c r="AT250" s="160"/>
      <c r="AU250" s="160"/>
      <c r="AV250" s="160"/>
      <c r="AW250" s="160"/>
      <c r="AX250" s="160"/>
      <c r="AY250" s="160"/>
      <c r="AZ250" s="160"/>
      <c r="BA250" s="160"/>
      <c r="BB250" s="160"/>
      <c r="BC250" s="160"/>
      <c r="BD250" s="160"/>
      <c r="BE250" s="160"/>
      <c r="BF250" s="160"/>
      <c r="BG250" s="160"/>
      <c r="BH250" s="160"/>
      <c r="BI250" s="160"/>
      <c r="BJ250" s="157" t="s">
        <v>4304</v>
      </c>
      <c r="BK250" s="160"/>
      <c r="BL250" s="160"/>
      <c r="BM250" s="160"/>
      <c r="BN250" s="160"/>
      <c r="BO250" s="160"/>
      <c r="BP250" s="160"/>
      <c r="BQ250" s="160"/>
      <c r="BR250" s="160"/>
      <c r="BS250" s="160"/>
      <c r="BT250" s="160"/>
      <c r="BU250" s="160"/>
      <c r="BV250" s="160"/>
      <c r="BW250" s="103"/>
      <c r="BX250" s="103"/>
      <c r="BY250" s="103"/>
      <c r="BZ250" s="161"/>
      <c r="CA250" s="161"/>
      <c r="CB250" s="161"/>
      <c r="CC250" s="161"/>
      <c r="CD250" s="161"/>
      <c r="CE250" s="161"/>
      <c r="CF250" s="161"/>
      <c r="CG250" s="161"/>
      <c r="CH250" s="161"/>
      <c r="CI250" s="161"/>
      <c r="CJ250" s="161"/>
      <c r="CK250" s="161"/>
      <c r="CL250" s="161"/>
      <c r="CM250" s="161"/>
      <c r="CN250" s="161"/>
      <c r="CO250" s="161"/>
      <c r="CP250" s="161"/>
      <c r="CQ250" s="161"/>
      <c r="CR250" s="161"/>
      <c r="CS250" s="158" t="s">
        <v>4305</v>
      </c>
      <c r="CT250" s="161"/>
      <c r="CU250" s="161"/>
      <c r="CV250" s="161"/>
      <c r="CW250" s="161"/>
      <c r="CX250" s="161"/>
      <c r="CY250" s="161"/>
      <c r="CZ250" s="161"/>
      <c r="DA250" s="161"/>
      <c r="DB250" s="161"/>
      <c r="DC250" s="161"/>
      <c r="DD250" s="161"/>
      <c r="DE250" s="161"/>
    </row>
    <row r="251" spans="34:109" ht="15" hidden="1" customHeight="1">
      <c r="AH251" s="103"/>
      <c r="AI251" s="103"/>
      <c r="AJ251" s="103"/>
      <c r="AK251" s="103"/>
      <c r="AL251" s="153" t="str">
        <f t="shared" si="6"/>
        <v/>
      </c>
      <c r="AM251" s="153" t="str">
        <f t="shared" si="7"/>
        <v/>
      </c>
      <c r="AO251" s="103"/>
      <c r="AP251" s="151">
        <v>249</v>
      </c>
      <c r="AQ251" s="160"/>
      <c r="AR251" s="160"/>
      <c r="AS251" s="160"/>
      <c r="AT251" s="160"/>
      <c r="AU251" s="160"/>
      <c r="AV251" s="160"/>
      <c r="AW251" s="160"/>
      <c r="AX251" s="160"/>
      <c r="AY251" s="160"/>
      <c r="AZ251" s="160"/>
      <c r="BA251" s="160"/>
      <c r="BB251" s="160"/>
      <c r="BC251" s="160"/>
      <c r="BD251" s="160"/>
      <c r="BE251" s="160"/>
      <c r="BF251" s="160"/>
      <c r="BG251" s="160"/>
      <c r="BH251" s="160"/>
      <c r="BI251" s="160"/>
      <c r="BJ251" s="157" t="s">
        <v>4306</v>
      </c>
      <c r="BK251" s="160"/>
      <c r="BL251" s="160"/>
      <c r="BM251" s="160"/>
      <c r="BN251" s="160"/>
      <c r="BO251" s="160"/>
      <c r="BP251" s="160"/>
      <c r="BQ251" s="160"/>
      <c r="BR251" s="160"/>
      <c r="BS251" s="160"/>
      <c r="BT251" s="160"/>
      <c r="BU251" s="160"/>
      <c r="BV251" s="160"/>
      <c r="BW251" s="103"/>
      <c r="BX251" s="103"/>
      <c r="BY251" s="103"/>
      <c r="BZ251" s="161"/>
      <c r="CA251" s="161"/>
      <c r="CB251" s="161"/>
      <c r="CC251" s="161"/>
      <c r="CD251" s="161"/>
      <c r="CE251" s="161"/>
      <c r="CF251" s="161"/>
      <c r="CG251" s="161"/>
      <c r="CH251" s="161"/>
      <c r="CI251" s="161"/>
      <c r="CJ251" s="161"/>
      <c r="CK251" s="161"/>
      <c r="CL251" s="161"/>
      <c r="CM251" s="161"/>
      <c r="CN251" s="161"/>
      <c r="CO251" s="161"/>
      <c r="CP251" s="161"/>
      <c r="CQ251" s="161"/>
      <c r="CR251" s="161"/>
      <c r="CS251" s="158" t="s">
        <v>4307</v>
      </c>
      <c r="CT251" s="161"/>
      <c r="CU251" s="161"/>
      <c r="CV251" s="161"/>
      <c r="CW251" s="161"/>
      <c r="CX251" s="161"/>
      <c r="CY251" s="161"/>
      <c r="CZ251" s="161"/>
      <c r="DA251" s="161"/>
      <c r="DB251" s="161"/>
      <c r="DC251" s="161"/>
      <c r="DD251" s="161"/>
      <c r="DE251" s="161"/>
    </row>
    <row r="252" spans="34:109" ht="15" hidden="1" customHeight="1">
      <c r="AH252" s="103"/>
      <c r="AI252" s="103"/>
      <c r="AJ252" s="103"/>
      <c r="AK252" s="103"/>
      <c r="AL252" s="153" t="str">
        <f t="shared" si="6"/>
        <v/>
      </c>
      <c r="AM252" s="153" t="str">
        <f t="shared" si="7"/>
        <v/>
      </c>
      <c r="AO252" s="103"/>
      <c r="AP252" s="151">
        <v>250</v>
      </c>
      <c r="AQ252" s="160"/>
      <c r="AR252" s="160"/>
      <c r="AS252" s="160"/>
      <c r="AT252" s="160"/>
      <c r="AU252" s="160"/>
      <c r="AV252" s="160"/>
      <c r="AW252" s="160"/>
      <c r="AX252" s="160"/>
      <c r="AY252" s="160"/>
      <c r="AZ252" s="160"/>
      <c r="BA252" s="160"/>
      <c r="BB252" s="160"/>
      <c r="BC252" s="160"/>
      <c r="BD252" s="160"/>
      <c r="BE252" s="160"/>
      <c r="BF252" s="160"/>
      <c r="BG252" s="160"/>
      <c r="BH252" s="160"/>
      <c r="BI252" s="160"/>
      <c r="BJ252" s="157" t="s">
        <v>4308</v>
      </c>
      <c r="BK252" s="160"/>
      <c r="BL252" s="160"/>
      <c r="BM252" s="160"/>
      <c r="BN252" s="160"/>
      <c r="BO252" s="160"/>
      <c r="BP252" s="160"/>
      <c r="BQ252" s="160"/>
      <c r="BR252" s="160"/>
      <c r="BS252" s="160"/>
      <c r="BT252" s="160"/>
      <c r="BU252" s="160"/>
      <c r="BV252" s="160"/>
      <c r="BW252" s="103"/>
      <c r="BX252" s="103"/>
      <c r="BY252" s="103"/>
      <c r="BZ252" s="161"/>
      <c r="CA252" s="161"/>
      <c r="CB252" s="161"/>
      <c r="CC252" s="161"/>
      <c r="CD252" s="161"/>
      <c r="CE252" s="161"/>
      <c r="CF252" s="161"/>
      <c r="CG252" s="161"/>
      <c r="CH252" s="161"/>
      <c r="CI252" s="161"/>
      <c r="CJ252" s="161"/>
      <c r="CK252" s="161"/>
      <c r="CL252" s="161"/>
      <c r="CM252" s="161"/>
      <c r="CN252" s="161"/>
      <c r="CO252" s="161"/>
      <c r="CP252" s="161"/>
      <c r="CQ252" s="161"/>
      <c r="CR252" s="161"/>
      <c r="CS252" s="158" t="s">
        <v>4309</v>
      </c>
      <c r="CT252" s="161"/>
      <c r="CU252" s="161"/>
      <c r="CV252" s="161"/>
      <c r="CW252" s="161"/>
      <c r="CX252" s="161"/>
      <c r="CY252" s="161"/>
      <c r="CZ252" s="161"/>
      <c r="DA252" s="161"/>
      <c r="DB252" s="161"/>
      <c r="DC252" s="161"/>
      <c r="DD252" s="161"/>
      <c r="DE252" s="161"/>
    </row>
    <row r="253" spans="34:109" ht="15" hidden="1" customHeight="1">
      <c r="AH253" s="103"/>
      <c r="AI253" s="103"/>
      <c r="AJ253" s="103"/>
      <c r="AK253" s="103"/>
      <c r="AL253" s="153" t="str">
        <f t="shared" si="6"/>
        <v/>
      </c>
      <c r="AM253" s="153" t="str">
        <f t="shared" si="7"/>
        <v/>
      </c>
      <c r="AO253" s="103"/>
      <c r="AP253" s="151">
        <v>251</v>
      </c>
      <c r="AQ253" s="160"/>
      <c r="AR253" s="160"/>
      <c r="AS253" s="160"/>
      <c r="AT253" s="160"/>
      <c r="AU253" s="160"/>
      <c r="AV253" s="160"/>
      <c r="AW253" s="160"/>
      <c r="AX253" s="160"/>
      <c r="AY253" s="160"/>
      <c r="AZ253" s="160"/>
      <c r="BA253" s="160"/>
      <c r="BB253" s="160"/>
      <c r="BC253" s="160"/>
      <c r="BD253" s="160"/>
      <c r="BE253" s="160"/>
      <c r="BF253" s="160"/>
      <c r="BG253" s="160"/>
      <c r="BH253" s="160"/>
      <c r="BI253" s="160"/>
      <c r="BJ253" s="157" t="s">
        <v>4310</v>
      </c>
      <c r="BK253" s="160"/>
      <c r="BL253" s="160"/>
      <c r="BM253" s="160"/>
      <c r="BN253" s="160"/>
      <c r="BO253" s="160"/>
      <c r="BP253" s="160"/>
      <c r="BQ253" s="160"/>
      <c r="BR253" s="160"/>
      <c r="BS253" s="160"/>
      <c r="BT253" s="160"/>
      <c r="BU253" s="160"/>
      <c r="BV253" s="160"/>
      <c r="BW253" s="103"/>
      <c r="BX253" s="103"/>
      <c r="BY253" s="103"/>
      <c r="BZ253" s="161"/>
      <c r="CA253" s="161"/>
      <c r="CB253" s="161"/>
      <c r="CC253" s="161"/>
      <c r="CD253" s="161"/>
      <c r="CE253" s="161"/>
      <c r="CF253" s="161"/>
      <c r="CG253" s="161"/>
      <c r="CH253" s="161"/>
      <c r="CI253" s="161"/>
      <c r="CJ253" s="161"/>
      <c r="CK253" s="161"/>
      <c r="CL253" s="161"/>
      <c r="CM253" s="161"/>
      <c r="CN253" s="161"/>
      <c r="CO253" s="161"/>
      <c r="CP253" s="161"/>
      <c r="CQ253" s="161"/>
      <c r="CR253" s="161"/>
      <c r="CS253" s="158" t="s">
        <v>4311</v>
      </c>
      <c r="CT253" s="161"/>
      <c r="CU253" s="161"/>
      <c r="CV253" s="161"/>
      <c r="CW253" s="161"/>
      <c r="CX253" s="161"/>
      <c r="CY253" s="161"/>
      <c r="CZ253" s="161"/>
      <c r="DA253" s="161"/>
      <c r="DB253" s="161"/>
      <c r="DC253" s="161"/>
      <c r="DD253" s="161"/>
      <c r="DE253" s="161"/>
    </row>
    <row r="254" spans="34:109" ht="15" hidden="1" customHeight="1">
      <c r="AH254" s="103"/>
      <c r="AI254" s="103"/>
      <c r="AJ254" s="103"/>
      <c r="AK254" s="103"/>
      <c r="AL254" s="153" t="str">
        <f t="shared" si="6"/>
        <v/>
      </c>
      <c r="AM254" s="153" t="str">
        <f t="shared" si="7"/>
        <v/>
      </c>
      <c r="AO254" s="103"/>
      <c r="AP254" s="151">
        <v>252</v>
      </c>
      <c r="AQ254" s="160"/>
      <c r="AR254" s="160"/>
      <c r="AS254" s="160"/>
      <c r="AT254" s="160"/>
      <c r="AU254" s="160"/>
      <c r="AV254" s="160"/>
      <c r="AW254" s="160"/>
      <c r="AX254" s="160"/>
      <c r="AY254" s="160"/>
      <c r="AZ254" s="160"/>
      <c r="BA254" s="160"/>
      <c r="BB254" s="160"/>
      <c r="BC254" s="160"/>
      <c r="BD254" s="160"/>
      <c r="BE254" s="160"/>
      <c r="BF254" s="160"/>
      <c r="BG254" s="160"/>
      <c r="BH254" s="160"/>
      <c r="BI254" s="160"/>
      <c r="BJ254" s="157" t="s">
        <v>4312</v>
      </c>
      <c r="BK254" s="160"/>
      <c r="BL254" s="160"/>
      <c r="BM254" s="160"/>
      <c r="BN254" s="160"/>
      <c r="BO254" s="160"/>
      <c r="BP254" s="160"/>
      <c r="BQ254" s="160"/>
      <c r="BR254" s="160"/>
      <c r="BS254" s="160"/>
      <c r="BT254" s="160"/>
      <c r="BU254" s="160"/>
      <c r="BV254" s="160"/>
      <c r="BW254" s="103"/>
      <c r="BX254" s="103"/>
      <c r="BY254" s="103"/>
      <c r="BZ254" s="161"/>
      <c r="CA254" s="161"/>
      <c r="CB254" s="161"/>
      <c r="CC254" s="161"/>
      <c r="CD254" s="161"/>
      <c r="CE254" s="161"/>
      <c r="CF254" s="161"/>
      <c r="CG254" s="161"/>
      <c r="CH254" s="161"/>
      <c r="CI254" s="161"/>
      <c r="CJ254" s="161"/>
      <c r="CK254" s="161"/>
      <c r="CL254" s="161"/>
      <c r="CM254" s="161"/>
      <c r="CN254" s="161"/>
      <c r="CO254" s="161"/>
      <c r="CP254" s="161"/>
      <c r="CQ254" s="161"/>
      <c r="CR254" s="161"/>
      <c r="CS254" s="158" t="s">
        <v>4313</v>
      </c>
      <c r="CT254" s="161"/>
      <c r="CU254" s="161"/>
      <c r="CV254" s="161"/>
      <c r="CW254" s="161"/>
      <c r="CX254" s="161"/>
      <c r="CY254" s="161"/>
      <c r="CZ254" s="161"/>
      <c r="DA254" s="161"/>
      <c r="DB254" s="161"/>
      <c r="DC254" s="161"/>
      <c r="DD254" s="161"/>
      <c r="DE254" s="161"/>
    </row>
    <row r="255" spans="34:109" ht="15" hidden="1" customHeight="1">
      <c r="AH255" s="103"/>
      <c r="AI255" s="103"/>
      <c r="AJ255" s="103"/>
      <c r="AK255" s="103"/>
      <c r="AL255" s="153" t="str">
        <f t="shared" si="6"/>
        <v/>
      </c>
      <c r="AM255" s="153" t="str">
        <f t="shared" si="7"/>
        <v/>
      </c>
      <c r="AO255" s="103"/>
      <c r="AP255" s="151">
        <v>253</v>
      </c>
      <c r="AQ255" s="160"/>
      <c r="AR255" s="160"/>
      <c r="AS255" s="160"/>
      <c r="AT255" s="160"/>
      <c r="AU255" s="160"/>
      <c r="AV255" s="160"/>
      <c r="AW255" s="160"/>
      <c r="AX255" s="160"/>
      <c r="AY255" s="160"/>
      <c r="AZ255" s="160"/>
      <c r="BA255" s="160"/>
      <c r="BB255" s="160"/>
      <c r="BC255" s="160"/>
      <c r="BD255" s="160"/>
      <c r="BE255" s="160"/>
      <c r="BF255" s="160"/>
      <c r="BG255" s="160"/>
      <c r="BH255" s="160"/>
      <c r="BI255" s="160"/>
      <c r="BJ255" s="157" t="s">
        <v>4314</v>
      </c>
      <c r="BK255" s="160"/>
      <c r="BL255" s="160"/>
      <c r="BM255" s="160"/>
      <c r="BN255" s="160"/>
      <c r="BO255" s="160"/>
      <c r="BP255" s="160"/>
      <c r="BQ255" s="160"/>
      <c r="BR255" s="160"/>
      <c r="BS255" s="160"/>
      <c r="BT255" s="160"/>
      <c r="BU255" s="160"/>
      <c r="BV255" s="160"/>
      <c r="BW255" s="103"/>
      <c r="BX255" s="103"/>
      <c r="BY255" s="103"/>
      <c r="BZ255" s="161"/>
      <c r="CA255" s="161"/>
      <c r="CB255" s="161"/>
      <c r="CC255" s="161"/>
      <c r="CD255" s="161"/>
      <c r="CE255" s="161"/>
      <c r="CF255" s="161"/>
      <c r="CG255" s="161"/>
      <c r="CH255" s="161"/>
      <c r="CI255" s="161"/>
      <c r="CJ255" s="161"/>
      <c r="CK255" s="161"/>
      <c r="CL255" s="161"/>
      <c r="CM255" s="161"/>
      <c r="CN255" s="161"/>
      <c r="CO255" s="161"/>
      <c r="CP255" s="161"/>
      <c r="CQ255" s="161"/>
      <c r="CR255" s="161"/>
      <c r="CS255" s="158" t="s">
        <v>4315</v>
      </c>
      <c r="CT255" s="161"/>
      <c r="CU255" s="161"/>
      <c r="CV255" s="161"/>
      <c r="CW255" s="161"/>
      <c r="CX255" s="161"/>
      <c r="CY255" s="161"/>
      <c r="CZ255" s="161"/>
      <c r="DA255" s="161"/>
      <c r="DB255" s="161"/>
      <c r="DC255" s="161"/>
      <c r="DD255" s="161"/>
      <c r="DE255" s="161"/>
    </row>
    <row r="256" spans="34:109" ht="15" hidden="1" customHeight="1">
      <c r="AH256" s="103"/>
      <c r="AI256" s="103"/>
      <c r="AJ256" s="103"/>
      <c r="AK256" s="103"/>
      <c r="AL256" s="153" t="str">
        <f t="shared" si="6"/>
        <v/>
      </c>
      <c r="AM256" s="153" t="str">
        <f t="shared" si="7"/>
        <v/>
      </c>
      <c r="AO256" s="103"/>
      <c r="AP256" s="151">
        <v>254</v>
      </c>
      <c r="AQ256" s="160"/>
      <c r="AR256" s="160"/>
      <c r="AS256" s="160"/>
      <c r="AT256" s="160"/>
      <c r="AU256" s="160"/>
      <c r="AV256" s="160"/>
      <c r="AW256" s="160"/>
      <c r="AX256" s="160"/>
      <c r="AY256" s="160"/>
      <c r="AZ256" s="160"/>
      <c r="BA256" s="160"/>
      <c r="BB256" s="160"/>
      <c r="BC256" s="160"/>
      <c r="BD256" s="160"/>
      <c r="BE256" s="160"/>
      <c r="BF256" s="160"/>
      <c r="BG256" s="160"/>
      <c r="BH256" s="160"/>
      <c r="BI256" s="160"/>
      <c r="BJ256" s="157" t="s">
        <v>4316</v>
      </c>
      <c r="BK256" s="160"/>
      <c r="BL256" s="160"/>
      <c r="BM256" s="160"/>
      <c r="BN256" s="160"/>
      <c r="BO256" s="160"/>
      <c r="BP256" s="160"/>
      <c r="BQ256" s="160"/>
      <c r="BR256" s="160"/>
      <c r="BS256" s="160"/>
      <c r="BT256" s="160"/>
      <c r="BU256" s="160"/>
      <c r="BV256" s="160"/>
      <c r="BW256" s="103"/>
      <c r="BX256" s="103"/>
      <c r="BY256" s="103"/>
      <c r="BZ256" s="161"/>
      <c r="CA256" s="161"/>
      <c r="CB256" s="161"/>
      <c r="CC256" s="161"/>
      <c r="CD256" s="161"/>
      <c r="CE256" s="161"/>
      <c r="CF256" s="161"/>
      <c r="CG256" s="161"/>
      <c r="CH256" s="161"/>
      <c r="CI256" s="161"/>
      <c r="CJ256" s="161"/>
      <c r="CK256" s="161"/>
      <c r="CL256" s="161"/>
      <c r="CM256" s="161"/>
      <c r="CN256" s="161"/>
      <c r="CO256" s="161"/>
      <c r="CP256" s="161"/>
      <c r="CQ256" s="161"/>
      <c r="CR256" s="161"/>
      <c r="CS256" s="158" t="s">
        <v>4317</v>
      </c>
      <c r="CT256" s="161"/>
      <c r="CU256" s="161"/>
      <c r="CV256" s="161"/>
      <c r="CW256" s="161"/>
      <c r="CX256" s="161"/>
      <c r="CY256" s="161"/>
      <c r="CZ256" s="161"/>
      <c r="DA256" s="161"/>
      <c r="DB256" s="161"/>
      <c r="DC256" s="161"/>
      <c r="DD256" s="161"/>
      <c r="DE256" s="161"/>
    </row>
    <row r="257" spans="34:109" ht="15" hidden="1" customHeight="1">
      <c r="AH257" s="103"/>
      <c r="AI257" s="103"/>
      <c r="AJ257" s="103"/>
      <c r="AK257" s="103"/>
      <c r="AL257" s="153" t="str">
        <f t="shared" si="6"/>
        <v/>
      </c>
      <c r="AM257" s="153" t="str">
        <f t="shared" si="7"/>
        <v/>
      </c>
      <c r="AO257" s="103"/>
      <c r="AP257" s="151">
        <v>255</v>
      </c>
      <c r="AQ257" s="160"/>
      <c r="AR257" s="160"/>
      <c r="AS257" s="160"/>
      <c r="AT257" s="160"/>
      <c r="AU257" s="160"/>
      <c r="AV257" s="160"/>
      <c r="AW257" s="160"/>
      <c r="AX257" s="160"/>
      <c r="AY257" s="160"/>
      <c r="AZ257" s="160"/>
      <c r="BA257" s="160"/>
      <c r="BB257" s="160"/>
      <c r="BC257" s="160"/>
      <c r="BD257" s="160"/>
      <c r="BE257" s="160"/>
      <c r="BF257" s="160"/>
      <c r="BG257" s="160"/>
      <c r="BH257" s="160"/>
      <c r="BI257" s="160"/>
      <c r="BJ257" s="157" t="s">
        <v>4318</v>
      </c>
      <c r="BK257" s="160"/>
      <c r="BL257" s="160"/>
      <c r="BM257" s="160"/>
      <c r="BN257" s="160"/>
      <c r="BO257" s="160"/>
      <c r="BP257" s="160"/>
      <c r="BQ257" s="160"/>
      <c r="BR257" s="160"/>
      <c r="BS257" s="160"/>
      <c r="BT257" s="160"/>
      <c r="BU257" s="160"/>
      <c r="BV257" s="160"/>
      <c r="BW257" s="103"/>
      <c r="BX257" s="103"/>
      <c r="BY257" s="103"/>
      <c r="BZ257" s="161"/>
      <c r="CA257" s="161"/>
      <c r="CB257" s="161"/>
      <c r="CC257" s="161"/>
      <c r="CD257" s="161"/>
      <c r="CE257" s="161"/>
      <c r="CF257" s="161"/>
      <c r="CG257" s="161"/>
      <c r="CH257" s="161"/>
      <c r="CI257" s="161"/>
      <c r="CJ257" s="161"/>
      <c r="CK257" s="161"/>
      <c r="CL257" s="161"/>
      <c r="CM257" s="161"/>
      <c r="CN257" s="161"/>
      <c r="CO257" s="161"/>
      <c r="CP257" s="161"/>
      <c r="CQ257" s="161"/>
      <c r="CR257" s="161"/>
      <c r="CS257" s="158" t="s">
        <v>4319</v>
      </c>
      <c r="CT257" s="161"/>
      <c r="CU257" s="161"/>
      <c r="CV257" s="161"/>
      <c r="CW257" s="161"/>
      <c r="CX257" s="161"/>
      <c r="CY257" s="161"/>
      <c r="CZ257" s="161"/>
      <c r="DA257" s="161"/>
      <c r="DB257" s="161"/>
      <c r="DC257" s="161"/>
      <c r="DD257" s="161"/>
      <c r="DE257" s="161"/>
    </row>
    <row r="258" spans="34:109" ht="15" hidden="1" customHeight="1">
      <c r="AH258" s="103"/>
      <c r="AI258" s="103"/>
      <c r="AJ258" s="103"/>
      <c r="AK258" s="103"/>
      <c r="AL258" s="153" t="str">
        <f t="shared" si="6"/>
        <v/>
      </c>
      <c r="AM258" s="153" t="str">
        <f t="shared" si="7"/>
        <v/>
      </c>
      <c r="AO258" s="103"/>
      <c r="AP258" s="151">
        <v>256</v>
      </c>
      <c r="AQ258" s="160"/>
      <c r="AR258" s="160"/>
      <c r="AS258" s="160"/>
      <c r="AT258" s="160"/>
      <c r="AU258" s="160"/>
      <c r="AV258" s="160"/>
      <c r="AW258" s="160"/>
      <c r="AX258" s="160"/>
      <c r="AY258" s="160"/>
      <c r="AZ258" s="160"/>
      <c r="BA258" s="160"/>
      <c r="BB258" s="160"/>
      <c r="BC258" s="160"/>
      <c r="BD258" s="160"/>
      <c r="BE258" s="160"/>
      <c r="BF258" s="160"/>
      <c r="BG258" s="160"/>
      <c r="BH258" s="160"/>
      <c r="BI258" s="160"/>
      <c r="BJ258" s="157" t="s">
        <v>4320</v>
      </c>
      <c r="BK258" s="160"/>
      <c r="BL258" s="160"/>
      <c r="BM258" s="160"/>
      <c r="BN258" s="160"/>
      <c r="BO258" s="160"/>
      <c r="BP258" s="160"/>
      <c r="BQ258" s="160"/>
      <c r="BR258" s="160"/>
      <c r="BS258" s="160"/>
      <c r="BT258" s="160"/>
      <c r="BU258" s="160"/>
      <c r="BV258" s="160"/>
      <c r="BW258" s="103"/>
      <c r="BX258" s="103"/>
      <c r="BY258" s="103"/>
      <c r="BZ258" s="161"/>
      <c r="CA258" s="161"/>
      <c r="CB258" s="161"/>
      <c r="CC258" s="161"/>
      <c r="CD258" s="161"/>
      <c r="CE258" s="161"/>
      <c r="CF258" s="161"/>
      <c r="CG258" s="161"/>
      <c r="CH258" s="161"/>
      <c r="CI258" s="161"/>
      <c r="CJ258" s="161"/>
      <c r="CK258" s="161"/>
      <c r="CL258" s="161"/>
      <c r="CM258" s="161"/>
      <c r="CN258" s="161"/>
      <c r="CO258" s="161"/>
      <c r="CP258" s="161"/>
      <c r="CQ258" s="161"/>
      <c r="CR258" s="161"/>
      <c r="CS258" s="158" t="s">
        <v>4321</v>
      </c>
      <c r="CT258" s="161"/>
      <c r="CU258" s="161"/>
      <c r="CV258" s="161"/>
      <c r="CW258" s="161"/>
      <c r="CX258" s="161"/>
      <c r="CY258" s="161"/>
      <c r="CZ258" s="161"/>
      <c r="DA258" s="161"/>
      <c r="DB258" s="161"/>
      <c r="DC258" s="161"/>
      <c r="DD258" s="161"/>
      <c r="DE258" s="161"/>
    </row>
    <row r="259" spans="34:109" ht="15" hidden="1" customHeight="1">
      <c r="AH259" s="103"/>
      <c r="AI259" s="103"/>
      <c r="AJ259" s="103"/>
      <c r="AK259" s="103"/>
      <c r="AL259" s="153" t="str">
        <f t="shared" si="6"/>
        <v/>
      </c>
      <c r="AM259" s="153" t="str">
        <f t="shared" si="7"/>
        <v/>
      </c>
      <c r="AO259" s="103"/>
      <c r="AP259" s="151">
        <v>257</v>
      </c>
      <c r="AQ259" s="160"/>
      <c r="AR259" s="160"/>
      <c r="AS259" s="160"/>
      <c r="AT259" s="160"/>
      <c r="AU259" s="160"/>
      <c r="AV259" s="160"/>
      <c r="AW259" s="160"/>
      <c r="AX259" s="160"/>
      <c r="AY259" s="160"/>
      <c r="AZ259" s="160"/>
      <c r="BA259" s="160"/>
      <c r="BB259" s="160"/>
      <c r="BC259" s="160"/>
      <c r="BD259" s="160"/>
      <c r="BE259" s="160"/>
      <c r="BF259" s="160"/>
      <c r="BG259" s="160"/>
      <c r="BH259" s="160"/>
      <c r="BI259" s="160"/>
      <c r="BJ259" s="157" t="s">
        <v>4322</v>
      </c>
      <c r="BK259" s="160"/>
      <c r="BL259" s="160"/>
      <c r="BM259" s="160"/>
      <c r="BN259" s="160"/>
      <c r="BO259" s="160"/>
      <c r="BP259" s="160"/>
      <c r="BQ259" s="160"/>
      <c r="BR259" s="160"/>
      <c r="BS259" s="160"/>
      <c r="BT259" s="160"/>
      <c r="BU259" s="160"/>
      <c r="BV259" s="160"/>
      <c r="BW259" s="103"/>
      <c r="BX259" s="103"/>
      <c r="BY259" s="103"/>
      <c r="BZ259" s="161"/>
      <c r="CA259" s="161"/>
      <c r="CB259" s="161"/>
      <c r="CC259" s="161"/>
      <c r="CD259" s="161"/>
      <c r="CE259" s="161"/>
      <c r="CF259" s="161"/>
      <c r="CG259" s="161"/>
      <c r="CH259" s="161"/>
      <c r="CI259" s="161"/>
      <c r="CJ259" s="161"/>
      <c r="CK259" s="161"/>
      <c r="CL259" s="161"/>
      <c r="CM259" s="161"/>
      <c r="CN259" s="161"/>
      <c r="CO259" s="161"/>
      <c r="CP259" s="161"/>
      <c r="CQ259" s="161"/>
      <c r="CR259" s="161"/>
      <c r="CS259" s="158" t="s">
        <v>4323</v>
      </c>
      <c r="CT259" s="161"/>
      <c r="CU259" s="161"/>
      <c r="CV259" s="161"/>
      <c r="CW259" s="161"/>
      <c r="CX259" s="161"/>
      <c r="CY259" s="161"/>
      <c r="CZ259" s="161"/>
      <c r="DA259" s="161"/>
      <c r="DB259" s="161"/>
      <c r="DC259" s="161"/>
      <c r="DD259" s="161"/>
      <c r="DE259" s="161"/>
    </row>
    <row r="260" spans="34:109" ht="15" hidden="1" customHeight="1">
      <c r="AH260" s="103"/>
      <c r="AI260" s="103"/>
      <c r="AJ260" s="103"/>
      <c r="AK260" s="103"/>
      <c r="AL260" s="153" t="str">
        <f t="shared" ref="AL260:AL323" si="8">IFERROR(IF(HLOOKUP($N$8, $BZ$3:$DE$573, $AP260, FALSE )="", "", HLOOKUP($N$8, $BZ$3:$DE$573, $AP260, FALSE)), "")</f>
        <v/>
      </c>
      <c r="AM260" s="153" t="str">
        <f t="shared" ref="AM260:AM323" si="9">IFERROR(IF(AL260="", "", HLOOKUP($N$8, $AQ$3:$BV$573, AP260, FALSE)), "")</f>
        <v/>
      </c>
      <c r="AO260" s="103"/>
      <c r="AP260" s="151">
        <v>258</v>
      </c>
      <c r="AQ260" s="160"/>
      <c r="AR260" s="160"/>
      <c r="AS260" s="160"/>
      <c r="AT260" s="160"/>
      <c r="AU260" s="160"/>
      <c r="AV260" s="160"/>
      <c r="AW260" s="160"/>
      <c r="AX260" s="160"/>
      <c r="AY260" s="160"/>
      <c r="AZ260" s="160"/>
      <c r="BA260" s="160"/>
      <c r="BB260" s="160"/>
      <c r="BC260" s="160"/>
      <c r="BD260" s="160"/>
      <c r="BE260" s="160"/>
      <c r="BF260" s="160"/>
      <c r="BG260" s="160"/>
      <c r="BH260" s="160"/>
      <c r="BI260" s="160"/>
      <c r="BJ260" s="157" t="s">
        <v>4324</v>
      </c>
      <c r="BK260" s="160"/>
      <c r="BL260" s="160"/>
      <c r="BM260" s="160"/>
      <c r="BN260" s="160"/>
      <c r="BO260" s="160"/>
      <c r="BP260" s="160"/>
      <c r="BQ260" s="160"/>
      <c r="BR260" s="160"/>
      <c r="BS260" s="160"/>
      <c r="BT260" s="160"/>
      <c r="BU260" s="160"/>
      <c r="BV260" s="160"/>
      <c r="BW260" s="103"/>
      <c r="BX260" s="103"/>
      <c r="BY260" s="103"/>
      <c r="BZ260" s="161"/>
      <c r="CA260" s="161"/>
      <c r="CB260" s="161"/>
      <c r="CC260" s="161"/>
      <c r="CD260" s="161"/>
      <c r="CE260" s="161"/>
      <c r="CF260" s="161"/>
      <c r="CG260" s="161"/>
      <c r="CH260" s="161"/>
      <c r="CI260" s="161"/>
      <c r="CJ260" s="161"/>
      <c r="CK260" s="161"/>
      <c r="CL260" s="161"/>
      <c r="CM260" s="161"/>
      <c r="CN260" s="161"/>
      <c r="CO260" s="161"/>
      <c r="CP260" s="161"/>
      <c r="CQ260" s="161"/>
      <c r="CR260" s="161"/>
      <c r="CS260" s="158" t="s">
        <v>4325</v>
      </c>
      <c r="CT260" s="161"/>
      <c r="CU260" s="161"/>
      <c r="CV260" s="161"/>
      <c r="CW260" s="161"/>
      <c r="CX260" s="161"/>
      <c r="CY260" s="161"/>
      <c r="CZ260" s="161"/>
      <c r="DA260" s="161"/>
      <c r="DB260" s="161"/>
      <c r="DC260" s="161"/>
      <c r="DD260" s="161"/>
      <c r="DE260" s="161"/>
    </row>
    <row r="261" spans="34:109" ht="15" hidden="1" customHeight="1">
      <c r="AH261" s="103"/>
      <c r="AI261" s="103"/>
      <c r="AJ261" s="103"/>
      <c r="AK261" s="103"/>
      <c r="AL261" s="153" t="str">
        <f t="shared" si="8"/>
        <v/>
      </c>
      <c r="AM261" s="153" t="str">
        <f t="shared" si="9"/>
        <v/>
      </c>
      <c r="AO261" s="103"/>
      <c r="AP261" s="151">
        <v>259</v>
      </c>
      <c r="AQ261" s="160"/>
      <c r="AR261" s="160"/>
      <c r="AS261" s="160"/>
      <c r="AT261" s="160"/>
      <c r="AU261" s="160"/>
      <c r="AV261" s="160"/>
      <c r="AW261" s="160"/>
      <c r="AX261" s="160"/>
      <c r="AY261" s="160"/>
      <c r="AZ261" s="160"/>
      <c r="BA261" s="160"/>
      <c r="BB261" s="160"/>
      <c r="BC261" s="160"/>
      <c r="BD261" s="160"/>
      <c r="BE261" s="160"/>
      <c r="BF261" s="160"/>
      <c r="BG261" s="160"/>
      <c r="BH261" s="160"/>
      <c r="BI261" s="160"/>
      <c r="BJ261" s="157" t="s">
        <v>4326</v>
      </c>
      <c r="BK261" s="160"/>
      <c r="BL261" s="160"/>
      <c r="BM261" s="160"/>
      <c r="BN261" s="160"/>
      <c r="BO261" s="160"/>
      <c r="BP261" s="160"/>
      <c r="BQ261" s="160"/>
      <c r="BR261" s="160"/>
      <c r="BS261" s="160"/>
      <c r="BT261" s="160"/>
      <c r="BU261" s="160"/>
      <c r="BV261" s="160"/>
      <c r="BW261" s="103"/>
      <c r="BX261" s="103"/>
      <c r="BY261" s="103"/>
      <c r="BZ261" s="161"/>
      <c r="CA261" s="161"/>
      <c r="CB261" s="161"/>
      <c r="CC261" s="161"/>
      <c r="CD261" s="161"/>
      <c r="CE261" s="161"/>
      <c r="CF261" s="161"/>
      <c r="CG261" s="161"/>
      <c r="CH261" s="161"/>
      <c r="CI261" s="161"/>
      <c r="CJ261" s="161"/>
      <c r="CK261" s="161"/>
      <c r="CL261" s="161"/>
      <c r="CM261" s="161"/>
      <c r="CN261" s="161"/>
      <c r="CO261" s="161"/>
      <c r="CP261" s="161"/>
      <c r="CQ261" s="161"/>
      <c r="CR261" s="161"/>
      <c r="CS261" s="158" t="s">
        <v>4327</v>
      </c>
      <c r="CT261" s="161"/>
      <c r="CU261" s="161"/>
      <c r="CV261" s="161"/>
      <c r="CW261" s="161"/>
      <c r="CX261" s="161"/>
      <c r="CY261" s="161"/>
      <c r="CZ261" s="161"/>
      <c r="DA261" s="161"/>
      <c r="DB261" s="161"/>
      <c r="DC261" s="161"/>
      <c r="DD261" s="161"/>
      <c r="DE261" s="161"/>
    </row>
    <row r="262" spans="34:109" ht="15" hidden="1" customHeight="1">
      <c r="AH262" s="103"/>
      <c r="AI262" s="103"/>
      <c r="AJ262" s="103"/>
      <c r="AK262" s="103"/>
      <c r="AL262" s="153" t="str">
        <f t="shared" si="8"/>
        <v/>
      </c>
      <c r="AM262" s="153" t="str">
        <f t="shared" si="9"/>
        <v/>
      </c>
      <c r="AO262" s="103"/>
      <c r="AP262" s="151">
        <v>260</v>
      </c>
      <c r="AQ262" s="160"/>
      <c r="AR262" s="160"/>
      <c r="AS262" s="160"/>
      <c r="AT262" s="160"/>
      <c r="AU262" s="160"/>
      <c r="AV262" s="160"/>
      <c r="AW262" s="160"/>
      <c r="AX262" s="160"/>
      <c r="AY262" s="160"/>
      <c r="AZ262" s="160"/>
      <c r="BA262" s="160"/>
      <c r="BB262" s="160"/>
      <c r="BC262" s="160"/>
      <c r="BD262" s="160"/>
      <c r="BE262" s="160"/>
      <c r="BF262" s="160"/>
      <c r="BG262" s="160"/>
      <c r="BH262" s="160"/>
      <c r="BI262" s="160"/>
      <c r="BJ262" s="157" t="s">
        <v>4328</v>
      </c>
      <c r="BK262" s="160"/>
      <c r="BL262" s="160"/>
      <c r="BM262" s="160"/>
      <c r="BN262" s="160"/>
      <c r="BO262" s="160"/>
      <c r="BP262" s="160"/>
      <c r="BQ262" s="160"/>
      <c r="BR262" s="160"/>
      <c r="BS262" s="160"/>
      <c r="BT262" s="160"/>
      <c r="BU262" s="160"/>
      <c r="BV262" s="160"/>
      <c r="BW262" s="103"/>
      <c r="BX262" s="103"/>
      <c r="BY262" s="103"/>
      <c r="BZ262" s="161"/>
      <c r="CA262" s="161"/>
      <c r="CB262" s="161"/>
      <c r="CC262" s="161"/>
      <c r="CD262" s="161"/>
      <c r="CE262" s="161"/>
      <c r="CF262" s="161"/>
      <c r="CG262" s="161"/>
      <c r="CH262" s="161"/>
      <c r="CI262" s="161"/>
      <c r="CJ262" s="161"/>
      <c r="CK262" s="161"/>
      <c r="CL262" s="161"/>
      <c r="CM262" s="161"/>
      <c r="CN262" s="161"/>
      <c r="CO262" s="161"/>
      <c r="CP262" s="161"/>
      <c r="CQ262" s="161"/>
      <c r="CR262" s="161"/>
      <c r="CS262" s="158" t="s">
        <v>4329</v>
      </c>
      <c r="CT262" s="161"/>
      <c r="CU262" s="161"/>
      <c r="CV262" s="161"/>
      <c r="CW262" s="161"/>
      <c r="CX262" s="161"/>
      <c r="CY262" s="161"/>
      <c r="CZ262" s="161"/>
      <c r="DA262" s="161"/>
      <c r="DB262" s="161"/>
      <c r="DC262" s="161"/>
      <c r="DD262" s="161"/>
      <c r="DE262" s="161"/>
    </row>
    <row r="263" spans="34:109" ht="15" hidden="1" customHeight="1">
      <c r="AH263" s="103"/>
      <c r="AI263" s="103"/>
      <c r="AJ263" s="103"/>
      <c r="AK263" s="103"/>
      <c r="AL263" s="153" t="str">
        <f t="shared" si="8"/>
        <v/>
      </c>
      <c r="AM263" s="153" t="str">
        <f t="shared" si="9"/>
        <v/>
      </c>
      <c r="AO263" s="103"/>
      <c r="AP263" s="151">
        <v>261</v>
      </c>
      <c r="AQ263" s="160"/>
      <c r="AR263" s="160"/>
      <c r="AS263" s="160"/>
      <c r="AT263" s="160"/>
      <c r="AU263" s="160"/>
      <c r="AV263" s="160"/>
      <c r="AW263" s="160"/>
      <c r="AX263" s="160"/>
      <c r="AY263" s="160"/>
      <c r="AZ263" s="160"/>
      <c r="BA263" s="160"/>
      <c r="BB263" s="160"/>
      <c r="BC263" s="160"/>
      <c r="BD263" s="160"/>
      <c r="BE263" s="160"/>
      <c r="BF263" s="160"/>
      <c r="BG263" s="160"/>
      <c r="BH263" s="160"/>
      <c r="BI263" s="160"/>
      <c r="BJ263" s="157" t="s">
        <v>4330</v>
      </c>
      <c r="BK263" s="160"/>
      <c r="BL263" s="160"/>
      <c r="BM263" s="160"/>
      <c r="BN263" s="160"/>
      <c r="BO263" s="160"/>
      <c r="BP263" s="160"/>
      <c r="BQ263" s="160"/>
      <c r="BR263" s="160"/>
      <c r="BS263" s="160"/>
      <c r="BT263" s="160"/>
      <c r="BU263" s="160"/>
      <c r="BV263" s="160"/>
      <c r="BW263" s="103"/>
      <c r="BX263" s="103"/>
      <c r="BY263" s="103"/>
      <c r="BZ263" s="161"/>
      <c r="CA263" s="161"/>
      <c r="CB263" s="161"/>
      <c r="CC263" s="161"/>
      <c r="CD263" s="161"/>
      <c r="CE263" s="161"/>
      <c r="CF263" s="161"/>
      <c r="CG263" s="161"/>
      <c r="CH263" s="161"/>
      <c r="CI263" s="161"/>
      <c r="CJ263" s="161"/>
      <c r="CK263" s="161"/>
      <c r="CL263" s="161"/>
      <c r="CM263" s="161"/>
      <c r="CN263" s="161"/>
      <c r="CO263" s="161"/>
      <c r="CP263" s="161"/>
      <c r="CQ263" s="161"/>
      <c r="CR263" s="161"/>
      <c r="CS263" s="158" t="s">
        <v>4331</v>
      </c>
      <c r="CT263" s="161"/>
      <c r="CU263" s="161"/>
      <c r="CV263" s="161"/>
      <c r="CW263" s="161"/>
      <c r="CX263" s="161"/>
      <c r="CY263" s="161"/>
      <c r="CZ263" s="161"/>
      <c r="DA263" s="161"/>
      <c r="DB263" s="161"/>
      <c r="DC263" s="161"/>
      <c r="DD263" s="161"/>
      <c r="DE263" s="161"/>
    </row>
    <row r="264" spans="34:109" ht="15" hidden="1" customHeight="1">
      <c r="AH264" s="103"/>
      <c r="AI264" s="103"/>
      <c r="AJ264" s="103"/>
      <c r="AK264" s="103"/>
      <c r="AL264" s="153" t="str">
        <f t="shared" si="8"/>
        <v/>
      </c>
      <c r="AM264" s="153" t="str">
        <f t="shared" si="9"/>
        <v/>
      </c>
      <c r="AO264" s="103"/>
      <c r="AP264" s="151">
        <v>262</v>
      </c>
      <c r="AQ264" s="160"/>
      <c r="AR264" s="160"/>
      <c r="AS264" s="160"/>
      <c r="AT264" s="160"/>
      <c r="AU264" s="160"/>
      <c r="AV264" s="160"/>
      <c r="AW264" s="160"/>
      <c r="AX264" s="160"/>
      <c r="AY264" s="160"/>
      <c r="AZ264" s="160"/>
      <c r="BA264" s="160"/>
      <c r="BB264" s="160"/>
      <c r="BC264" s="160"/>
      <c r="BD264" s="160"/>
      <c r="BE264" s="160"/>
      <c r="BF264" s="160"/>
      <c r="BG264" s="160"/>
      <c r="BH264" s="160"/>
      <c r="BI264" s="160"/>
      <c r="BJ264" s="157" t="s">
        <v>4332</v>
      </c>
      <c r="BK264" s="160"/>
      <c r="BL264" s="160"/>
      <c r="BM264" s="160"/>
      <c r="BN264" s="160"/>
      <c r="BO264" s="160"/>
      <c r="BP264" s="160"/>
      <c r="BQ264" s="160"/>
      <c r="BR264" s="160"/>
      <c r="BS264" s="160"/>
      <c r="BT264" s="160"/>
      <c r="BU264" s="160"/>
      <c r="BV264" s="160"/>
      <c r="BW264" s="103"/>
      <c r="BX264" s="103"/>
      <c r="BY264" s="103"/>
      <c r="BZ264" s="161"/>
      <c r="CA264" s="161"/>
      <c r="CB264" s="161"/>
      <c r="CC264" s="161"/>
      <c r="CD264" s="161"/>
      <c r="CE264" s="161"/>
      <c r="CF264" s="161"/>
      <c r="CG264" s="161"/>
      <c r="CH264" s="161"/>
      <c r="CI264" s="161"/>
      <c r="CJ264" s="161"/>
      <c r="CK264" s="161"/>
      <c r="CL264" s="161"/>
      <c r="CM264" s="161"/>
      <c r="CN264" s="161"/>
      <c r="CO264" s="161"/>
      <c r="CP264" s="161"/>
      <c r="CQ264" s="161"/>
      <c r="CR264" s="161"/>
      <c r="CS264" s="158" t="s">
        <v>4333</v>
      </c>
      <c r="CT264" s="161"/>
      <c r="CU264" s="161"/>
      <c r="CV264" s="161"/>
      <c r="CW264" s="161"/>
      <c r="CX264" s="161"/>
      <c r="CY264" s="161"/>
      <c r="CZ264" s="161"/>
      <c r="DA264" s="161"/>
      <c r="DB264" s="161"/>
      <c r="DC264" s="161"/>
      <c r="DD264" s="161"/>
      <c r="DE264" s="161"/>
    </row>
    <row r="265" spans="34:109" ht="15" hidden="1" customHeight="1">
      <c r="AH265" s="103"/>
      <c r="AI265" s="103"/>
      <c r="AJ265" s="103"/>
      <c r="AK265" s="103"/>
      <c r="AL265" s="153" t="str">
        <f t="shared" si="8"/>
        <v/>
      </c>
      <c r="AM265" s="153" t="str">
        <f t="shared" si="9"/>
        <v/>
      </c>
      <c r="AO265" s="103"/>
      <c r="AP265" s="151">
        <v>263</v>
      </c>
      <c r="AQ265" s="160"/>
      <c r="AR265" s="160"/>
      <c r="AS265" s="160"/>
      <c r="AT265" s="160"/>
      <c r="AU265" s="160"/>
      <c r="AV265" s="160"/>
      <c r="AW265" s="160"/>
      <c r="AX265" s="160"/>
      <c r="AY265" s="160"/>
      <c r="AZ265" s="160"/>
      <c r="BA265" s="160"/>
      <c r="BB265" s="160"/>
      <c r="BC265" s="160"/>
      <c r="BD265" s="160"/>
      <c r="BE265" s="160"/>
      <c r="BF265" s="160"/>
      <c r="BG265" s="160"/>
      <c r="BH265" s="160"/>
      <c r="BI265" s="160"/>
      <c r="BJ265" s="157" t="s">
        <v>4334</v>
      </c>
      <c r="BK265" s="160"/>
      <c r="BL265" s="160"/>
      <c r="BM265" s="160"/>
      <c r="BN265" s="160"/>
      <c r="BO265" s="160"/>
      <c r="BP265" s="160"/>
      <c r="BQ265" s="160"/>
      <c r="BR265" s="160"/>
      <c r="BS265" s="160"/>
      <c r="BT265" s="160"/>
      <c r="BU265" s="160"/>
      <c r="BV265" s="160"/>
      <c r="BW265" s="103"/>
      <c r="BX265" s="103"/>
      <c r="BY265" s="103"/>
      <c r="BZ265" s="161"/>
      <c r="CA265" s="161"/>
      <c r="CB265" s="161"/>
      <c r="CC265" s="161"/>
      <c r="CD265" s="161"/>
      <c r="CE265" s="161"/>
      <c r="CF265" s="161"/>
      <c r="CG265" s="161"/>
      <c r="CH265" s="161"/>
      <c r="CI265" s="161"/>
      <c r="CJ265" s="161"/>
      <c r="CK265" s="161"/>
      <c r="CL265" s="161"/>
      <c r="CM265" s="161"/>
      <c r="CN265" s="161"/>
      <c r="CO265" s="161"/>
      <c r="CP265" s="161"/>
      <c r="CQ265" s="161"/>
      <c r="CR265" s="161"/>
      <c r="CS265" s="158" t="s">
        <v>4335</v>
      </c>
      <c r="CT265" s="161"/>
      <c r="CU265" s="161"/>
      <c r="CV265" s="161"/>
      <c r="CW265" s="161"/>
      <c r="CX265" s="161"/>
      <c r="CY265" s="161"/>
      <c r="CZ265" s="161"/>
      <c r="DA265" s="161"/>
      <c r="DB265" s="161"/>
      <c r="DC265" s="161"/>
      <c r="DD265" s="161"/>
      <c r="DE265" s="161"/>
    </row>
    <row r="266" spans="34:109" ht="15" hidden="1" customHeight="1">
      <c r="AH266" s="103"/>
      <c r="AI266" s="103"/>
      <c r="AJ266" s="103"/>
      <c r="AK266" s="103"/>
      <c r="AL266" s="153" t="str">
        <f t="shared" si="8"/>
        <v/>
      </c>
      <c r="AM266" s="153" t="str">
        <f t="shared" si="9"/>
        <v/>
      </c>
      <c r="AO266" s="103"/>
      <c r="AP266" s="151">
        <v>264</v>
      </c>
      <c r="AQ266" s="160"/>
      <c r="AR266" s="160"/>
      <c r="AS266" s="160"/>
      <c r="AT266" s="160"/>
      <c r="AU266" s="160"/>
      <c r="AV266" s="160"/>
      <c r="AW266" s="160"/>
      <c r="AX266" s="160"/>
      <c r="AY266" s="160"/>
      <c r="AZ266" s="160"/>
      <c r="BA266" s="160"/>
      <c r="BB266" s="160"/>
      <c r="BC266" s="160"/>
      <c r="BD266" s="160"/>
      <c r="BE266" s="160"/>
      <c r="BF266" s="160"/>
      <c r="BG266" s="160"/>
      <c r="BH266" s="160"/>
      <c r="BI266" s="160"/>
      <c r="BJ266" s="157" t="s">
        <v>4336</v>
      </c>
      <c r="BK266" s="160"/>
      <c r="BL266" s="160"/>
      <c r="BM266" s="160"/>
      <c r="BN266" s="160"/>
      <c r="BO266" s="160"/>
      <c r="BP266" s="160"/>
      <c r="BQ266" s="160"/>
      <c r="BR266" s="160"/>
      <c r="BS266" s="160"/>
      <c r="BT266" s="160"/>
      <c r="BU266" s="160"/>
      <c r="BV266" s="160"/>
      <c r="BW266" s="103"/>
      <c r="BX266" s="103"/>
      <c r="BY266" s="103"/>
      <c r="BZ266" s="161"/>
      <c r="CA266" s="161"/>
      <c r="CB266" s="161"/>
      <c r="CC266" s="161"/>
      <c r="CD266" s="161"/>
      <c r="CE266" s="161"/>
      <c r="CF266" s="161"/>
      <c r="CG266" s="161"/>
      <c r="CH266" s="161"/>
      <c r="CI266" s="161"/>
      <c r="CJ266" s="161"/>
      <c r="CK266" s="161"/>
      <c r="CL266" s="161"/>
      <c r="CM266" s="161"/>
      <c r="CN266" s="161"/>
      <c r="CO266" s="161"/>
      <c r="CP266" s="161"/>
      <c r="CQ266" s="161"/>
      <c r="CR266" s="161"/>
      <c r="CS266" s="158" t="s">
        <v>4337</v>
      </c>
      <c r="CT266" s="161"/>
      <c r="CU266" s="161"/>
      <c r="CV266" s="161"/>
      <c r="CW266" s="161"/>
      <c r="CX266" s="161"/>
      <c r="CY266" s="161"/>
      <c r="CZ266" s="161"/>
      <c r="DA266" s="161"/>
      <c r="DB266" s="161"/>
      <c r="DC266" s="161"/>
      <c r="DD266" s="161"/>
      <c r="DE266" s="161"/>
    </row>
    <row r="267" spans="34:109" ht="15" hidden="1" customHeight="1">
      <c r="AH267" s="103"/>
      <c r="AI267" s="103"/>
      <c r="AJ267" s="103"/>
      <c r="AK267" s="103"/>
      <c r="AL267" s="153" t="str">
        <f t="shared" si="8"/>
        <v/>
      </c>
      <c r="AM267" s="153" t="str">
        <f t="shared" si="9"/>
        <v/>
      </c>
      <c r="AO267" s="103"/>
      <c r="AP267" s="151">
        <v>265</v>
      </c>
      <c r="AQ267" s="160"/>
      <c r="AR267" s="160"/>
      <c r="AS267" s="160"/>
      <c r="AT267" s="160"/>
      <c r="AU267" s="160"/>
      <c r="AV267" s="160"/>
      <c r="AW267" s="160"/>
      <c r="AX267" s="160"/>
      <c r="AY267" s="160"/>
      <c r="AZ267" s="160"/>
      <c r="BA267" s="160"/>
      <c r="BB267" s="160"/>
      <c r="BC267" s="160"/>
      <c r="BD267" s="160"/>
      <c r="BE267" s="160"/>
      <c r="BF267" s="160"/>
      <c r="BG267" s="160"/>
      <c r="BH267" s="160"/>
      <c r="BI267" s="160"/>
      <c r="BJ267" s="157" t="s">
        <v>4338</v>
      </c>
      <c r="BK267" s="160"/>
      <c r="BL267" s="160"/>
      <c r="BM267" s="160"/>
      <c r="BN267" s="160"/>
      <c r="BO267" s="160"/>
      <c r="BP267" s="160"/>
      <c r="BQ267" s="160"/>
      <c r="BR267" s="160"/>
      <c r="BS267" s="160"/>
      <c r="BT267" s="160"/>
      <c r="BU267" s="160"/>
      <c r="BV267" s="160"/>
      <c r="BW267" s="103"/>
      <c r="BX267" s="103"/>
      <c r="BY267" s="103"/>
      <c r="BZ267" s="161"/>
      <c r="CA267" s="161"/>
      <c r="CB267" s="161"/>
      <c r="CC267" s="161"/>
      <c r="CD267" s="161"/>
      <c r="CE267" s="161"/>
      <c r="CF267" s="161"/>
      <c r="CG267" s="161"/>
      <c r="CH267" s="161"/>
      <c r="CI267" s="161"/>
      <c r="CJ267" s="161"/>
      <c r="CK267" s="161"/>
      <c r="CL267" s="161"/>
      <c r="CM267" s="161"/>
      <c r="CN267" s="161"/>
      <c r="CO267" s="161"/>
      <c r="CP267" s="161"/>
      <c r="CQ267" s="161"/>
      <c r="CR267" s="161"/>
      <c r="CS267" s="158" t="s">
        <v>4339</v>
      </c>
      <c r="CT267" s="161"/>
      <c r="CU267" s="161"/>
      <c r="CV267" s="161"/>
      <c r="CW267" s="161"/>
      <c r="CX267" s="161"/>
      <c r="CY267" s="161"/>
      <c r="CZ267" s="161"/>
      <c r="DA267" s="161"/>
      <c r="DB267" s="161"/>
      <c r="DC267" s="161"/>
      <c r="DD267" s="161"/>
      <c r="DE267" s="161"/>
    </row>
    <row r="268" spans="34:109" ht="15" hidden="1" customHeight="1">
      <c r="AH268" s="103"/>
      <c r="AI268" s="103"/>
      <c r="AJ268" s="103"/>
      <c r="AK268" s="103"/>
      <c r="AL268" s="153" t="str">
        <f t="shared" si="8"/>
        <v/>
      </c>
      <c r="AM268" s="153" t="str">
        <f t="shared" si="9"/>
        <v/>
      </c>
      <c r="AO268" s="103"/>
      <c r="AP268" s="151">
        <v>266</v>
      </c>
      <c r="AQ268" s="160"/>
      <c r="AR268" s="160"/>
      <c r="AS268" s="160"/>
      <c r="AT268" s="160"/>
      <c r="AU268" s="160"/>
      <c r="AV268" s="160"/>
      <c r="AW268" s="160"/>
      <c r="AX268" s="160"/>
      <c r="AY268" s="160"/>
      <c r="AZ268" s="160"/>
      <c r="BA268" s="160"/>
      <c r="BB268" s="160"/>
      <c r="BC268" s="160"/>
      <c r="BD268" s="160"/>
      <c r="BE268" s="160"/>
      <c r="BF268" s="160"/>
      <c r="BG268" s="160"/>
      <c r="BH268" s="160"/>
      <c r="BI268" s="160"/>
      <c r="BJ268" s="157" t="s">
        <v>4340</v>
      </c>
      <c r="BK268" s="160"/>
      <c r="BL268" s="160"/>
      <c r="BM268" s="160"/>
      <c r="BN268" s="160"/>
      <c r="BO268" s="160"/>
      <c r="BP268" s="160"/>
      <c r="BQ268" s="160"/>
      <c r="BR268" s="160"/>
      <c r="BS268" s="160"/>
      <c r="BT268" s="160"/>
      <c r="BU268" s="160"/>
      <c r="BV268" s="160"/>
      <c r="BW268" s="103"/>
      <c r="BX268" s="103"/>
      <c r="BY268" s="103"/>
      <c r="BZ268" s="161"/>
      <c r="CA268" s="161"/>
      <c r="CB268" s="161"/>
      <c r="CC268" s="161"/>
      <c r="CD268" s="161"/>
      <c r="CE268" s="161"/>
      <c r="CF268" s="161"/>
      <c r="CG268" s="161"/>
      <c r="CH268" s="161"/>
      <c r="CI268" s="161"/>
      <c r="CJ268" s="161"/>
      <c r="CK268" s="161"/>
      <c r="CL268" s="161"/>
      <c r="CM268" s="161"/>
      <c r="CN268" s="161"/>
      <c r="CO268" s="161"/>
      <c r="CP268" s="161"/>
      <c r="CQ268" s="161"/>
      <c r="CR268" s="161"/>
      <c r="CS268" s="158" t="s">
        <v>4341</v>
      </c>
      <c r="CT268" s="161"/>
      <c r="CU268" s="161"/>
      <c r="CV268" s="161"/>
      <c r="CW268" s="161"/>
      <c r="CX268" s="161"/>
      <c r="CY268" s="161"/>
      <c r="CZ268" s="161"/>
      <c r="DA268" s="161"/>
      <c r="DB268" s="161"/>
      <c r="DC268" s="161"/>
      <c r="DD268" s="161"/>
      <c r="DE268" s="161"/>
    </row>
    <row r="269" spans="34:109" ht="15" hidden="1" customHeight="1">
      <c r="AH269" s="103"/>
      <c r="AI269" s="103"/>
      <c r="AJ269" s="103"/>
      <c r="AK269" s="103"/>
      <c r="AL269" s="153" t="str">
        <f t="shared" si="8"/>
        <v/>
      </c>
      <c r="AM269" s="153" t="str">
        <f t="shared" si="9"/>
        <v/>
      </c>
      <c r="AO269" s="103"/>
      <c r="AP269" s="151">
        <v>267</v>
      </c>
      <c r="AQ269" s="160"/>
      <c r="AR269" s="160"/>
      <c r="AS269" s="160"/>
      <c r="AT269" s="160"/>
      <c r="AU269" s="160"/>
      <c r="AV269" s="160"/>
      <c r="AW269" s="160"/>
      <c r="AX269" s="160"/>
      <c r="AY269" s="160"/>
      <c r="AZ269" s="160"/>
      <c r="BA269" s="160"/>
      <c r="BB269" s="160"/>
      <c r="BC269" s="160"/>
      <c r="BD269" s="160"/>
      <c r="BE269" s="160"/>
      <c r="BF269" s="160"/>
      <c r="BG269" s="160"/>
      <c r="BH269" s="160"/>
      <c r="BI269" s="160"/>
      <c r="BJ269" s="157" t="s">
        <v>4342</v>
      </c>
      <c r="BK269" s="160"/>
      <c r="BL269" s="160"/>
      <c r="BM269" s="160"/>
      <c r="BN269" s="160"/>
      <c r="BO269" s="160"/>
      <c r="BP269" s="160"/>
      <c r="BQ269" s="160"/>
      <c r="BR269" s="160"/>
      <c r="BS269" s="160"/>
      <c r="BT269" s="160"/>
      <c r="BU269" s="160"/>
      <c r="BV269" s="160"/>
      <c r="BW269" s="103"/>
      <c r="BX269" s="103"/>
      <c r="BY269" s="103"/>
      <c r="BZ269" s="161"/>
      <c r="CA269" s="161"/>
      <c r="CB269" s="161"/>
      <c r="CC269" s="161"/>
      <c r="CD269" s="161"/>
      <c r="CE269" s="161"/>
      <c r="CF269" s="161"/>
      <c r="CG269" s="161"/>
      <c r="CH269" s="161"/>
      <c r="CI269" s="161"/>
      <c r="CJ269" s="161"/>
      <c r="CK269" s="161"/>
      <c r="CL269" s="161"/>
      <c r="CM269" s="161"/>
      <c r="CN269" s="161"/>
      <c r="CO269" s="161"/>
      <c r="CP269" s="161"/>
      <c r="CQ269" s="161"/>
      <c r="CR269" s="161"/>
      <c r="CS269" s="158" t="s">
        <v>4343</v>
      </c>
      <c r="CT269" s="161"/>
      <c r="CU269" s="161"/>
      <c r="CV269" s="161"/>
      <c r="CW269" s="161"/>
      <c r="CX269" s="161"/>
      <c r="CY269" s="161"/>
      <c r="CZ269" s="161"/>
      <c r="DA269" s="161"/>
      <c r="DB269" s="161"/>
      <c r="DC269" s="161"/>
      <c r="DD269" s="161"/>
      <c r="DE269" s="161"/>
    </row>
    <row r="270" spans="34:109" ht="15" hidden="1" customHeight="1">
      <c r="AH270" s="103"/>
      <c r="AI270" s="103"/>
      <c r="AJ270" s="103"/>
      <c r="AK270" s="103"/>
      <c r="AL270" s="153" t="str">
        <f t="shared" si="8"/>
        <v/>
      </c>
      <c r="AM270" s="153" t="str">
        <f t="shared" si="9"/>
        <v/>
      </c>
      <c r="AO270" s="103"/>
      <c r="AP270" s="151">
        <v>268</v>
      </c>
      <c r="AQ270" s="160"/>
      <c r="AR270" s="160"/>
      <c r="AS270" s="160"/>
      <c r="AT270" s="160"/>
      <c r="AU270" s="160"/>
      <c r="AV270" s="160"/>
      <c r="AW270" s="160"/>
      <c r="AX270" s="160"/>
      <c r="AY270" s="160"/>
      <c r="AZ270" s="160"/>
      <c r="BA270" s="160"/>
      <c r="BB270" s="160"/>
      <c r="BC270" s="160"/>
      <c r="BD270" s="160"/>
      <c r="BE270" s="160"/>
      <c r="BF270" s="160"/>
      <c r="BG270" s="160"/>
      <c r="BH270" s="160"/>
      <c r="BI270" s="160"/>
      <c r="BJ270" s="157" t="s">
        <v>4344</v>
      </c>
      <c r="BK270" s="160"/>
      <c r="BL270" s="160"/>
      <c r="BM270" s="160"/>
      <c r="BN270" s="160"/>
      <c r="BO270" s="160"/>
      <c r="BP270" s="160"/>
      <c r="BQ270" s="160"/>
      <c r="BR270" s="160"/>
      <c r="BS270" s="160"/>
      <c r="BT270" s="160"/>
      <c r="BU270" s="160"/>
      <c r="BV270" s="160"/>
      <c r="BW270" s="103"/>
      <c r="BX270" s="103"/>
      <c r="BY270" s="103"/>
      <c r="BZ270" s="161"/>
      <c r="CA270" s="161"/>
      <c r="CB270" s="161"/>
      <c r="CC270" s="161"/>
      <c r="CD270" s="161"/>
      <c r="CE270" s="161"/>
      <c r="CF270" s="161"/>
      <c r="CG270" s="161"/>
      <c r="CH270" s="161"/>
      <c r="CI270" s="161"/>
      <c r="CJ270" s="161"/>
      <c r="CK270" s="161"/>
      <c r="CL270" s="161"/>
      <c r="CM270" s="161"/>
      <c r="CN270" s="161"/>
      <c r="CO270" s="161"/>
      <c r="CP270" s="161"/>
      <c r="CQ270" s="161"/>
      <c r="CR270" s="161"/>
      <c r="CS270" s="158" t="s">
        <v>4345</v>
      </c>
      <c r="CT270" s="161"/>
      <c r="CU270" s="161"/>
      <c r="CV270" s="161"/>
      <c r="CW270" s="161"/>
      <c r="CX270" s="161"/>
      <c r="CY270" s="161"/>
      <c r="CZ270" s="161"/>
      <c r="DA270" s="161"/>
      <c r="DB270" s="161"/>
      <c r="DC270" s="161"/>
      <c r="DD270" s="161"/>
      <c r="DE270" s="161"/>
    </row>
    <row r="271" spans="34:109" ht="15" hidden="1" customHeight="1">
      <c r="AH271" s="103"/>
      <c r="AI271" s="103"/>
      <c r="AJ271" s="103"/>
      <c r="AK271" s="103"/>
      <c r="AL271" s="153" t="str">
        <f t="shared" si="8"/>
        <v/>
      </c>
      <c r="AM271" s="153" t="str">
        <f t="shared" si="9"/>
        <v/>
      </c>
      <c r="AO271" s="103"/>
      <c r="AP271" s="151">
        <v>269</v>
      </c>
      <c r="AQ271" s="160"/>
      <c r="AR271" s="160"/>
      <c r="AS271" s="160"/>
      <c r="AT271" s="160"/>
      <c r="AU271" s="160"/>
      <c r="AV271" s="160"/>
      <c r="AW271" s="160"/>
      <c r="AX271" s="160"/>
      <c r="AY271" s="160"/>
      <c r="AZ271" s="160"/>
      <c r="BA271" s="160"/>
      <c r="BB271" s="160"/>
      <c r="BC271" s="160"/>
      <c r="BD271" s="160"/>
      <c r="BE271" s="160"/>
      <c r="BF271" s="160"/>
      <c r="BG271" s="160"/>
      <c r="BH271" s="160"/>
      <c r="BI271" s="160"/>
      <c r="BJ271" s="157" t="s">
        <v>4346</v>
      </c>
      <c r="BK271" s="160"/>
      <c r="BL271" s="160"/>
      <c r="BM271" s="160"/>
      <c r="BN271" s="160"/>
      <c r="BO271" s="160"/>
      <c r="BP271" s="160"/>
      <c r="BQ271" s="160"/>
      <c r="BR271" s="160"/>
      <c r="BS271" s="160"/>
      <c r="BT271" s="160"/>
      <c r="BU271" s="160"/>
      <c r="BV271" s="160"/>
      <c r="BW271" s="103"/>
      <c r="BX271" s="103"/>
      <c r="BY271" s="103"/>
      <c r="BZ271" s="161"/>
      <c r="CA271" s="161"/>
      <c r="CB271" s="161"/>
      <c r="CC271" s="161"/>
      <c r="CD271" s="161"/>
      <c r="CE271" s="161"/>
      <c r="CF271" s="161"/>
      <c r="CG271" s="161"/>
      <c r="CH271" s="161"/>
      <c r="CI271" s="161"/>
      <c r="CJ271" s="161"/>
      <c r="CK271" s="161"/>
      <c r="CL271" s="161"/>
      <c r="CM271" s="161"/>
      <c r="CN271" s="161"/>
      <c r="CO271" s="161"/>
      <c r="CP271" s="161"/>
      <c r="CQ271" s="161"/>
      <c r="CR271" s="161"/>
      <c r="CS271" s="158" t="s">
        <v>4347</v>
      </c>
      <c r="CT271" s="161"/>
      <c r="CU271" s="161"/>
      <c r="CV271" s="161"/>
      <c r="CW271" s="161"/>
      <c r="CX271" s="161"/>
      <c r="CY271" s="161"/>
      <c r="CZ271" s="161"/>
      <c r="DA271" s="161"/>
      <c r="DB271" s="161"/>
      <c r="DC271" s="161"/>
      <c r="DD271" s="161"/>
      <c r="DE271" s="161"/>
    </row>
    <row r="272" spans="34:109" ht="15" hidden="1" customHeight="1">
      <c r="AH272" s="103"/>
      <c r="AI272" s="103"/>
      <c r="AJ272" s="103"/>
      <c r="AK272" s="103"/>
      <c r="AL272" s="153" t="str">
        <f t="shared" si="8"/>
        <v/>
      </c>
      <c r="AM272" s="153" t="str">
        <f t="shared" si="9"/>
        <v/>
      </c>
      <c r="AO272" s="103"/>
      <c r="AP272" s="151">
        <v>270</v>
      </c>
      <c r="AQ272" s="160"/>
      <c r="AR272" s="160"/>
      <c r="AS272" s="160"/>
      <c r="AT272" s="160"/>
      <c r="AU272" s="160"/>
      <c r="AV272" s="160"/>
      <c r="AW272" s="160"/>
      <c r="AX272" s="160"/>
      <c r="AY272" s="160"/>
      <c r="AZ272" s="160"/>
      <c r="BA272" s="160"/>
      <c r="BB272" s="160"/>
      <c r="BC272" s="160"/>
      <c r="BD272" s="160"/>
      <c r="BE272" s="160"/>
      <c r="BF272" s="160"/>
      <c r="BG272" s="160"/>
      <c r="BH272" s="160"/>
      <c r="BI272" s="160"/>
      <c r="BJ272" s="157" t="s">
        <v>4348</v>
      </c>
      <c r="BK272" s="160"/>
      <c r="BL272" s="160"/>
      <c r="BM272" s="160"/>
      <c r="BN272" s="160"/>
      <c r="BO272" s="160"/>
      <c r="BP272" s="160"/>
      <c r="BQ272" s="160"/>
      <c r="BR272" s="160"/>
      <c r="BS272" s="160"/>
      <c r="BT272" s="160"/>
      <c r="BU272" s="160"/>
      <c r="BV272" s="160"/>
      <c r="BW272" s="103"/>
      <c r="BX272" s="103"/>
      <c r="BY272" s="103"/>
      <c r="BZ272" s="161"/>
      <c r="CA272" s="161"/>
      <c r="CB272" s="161"/>
      <c r="CC272" s="161"/>
      <c r="CD272" s="161"/>
      <c r="CE272" s="161"/>
      <c r="CF272" s="161"/>
      <c r="CG272" s="161"/>
      <c r="CH272" s="161"/>
      <c r="CI272" s="161"/>
      <c r="CJ272" s="161"/>
      <c r="CK272" s="161"/>
      <c r="CL272" s="161"/>
      <c r="CM272" s="161"/>
      <c r="CN272" s="161"/>
      <c r="CO272" s="161"/>
      <c r="CP272" s="161"/>
      <c r="CQ272" s="161"/>
      <c r="CR272" s="161"/>
      <c r="CS272" s="158" t="s">
        <v>4349</v>
      </c>
      <c r="CT272" s="161"/>
      <c r="CU272" s="161"/>
      <c r="CV272" s="161"/>
      <c r="CW272" s="161"/>
      <c r="CX272" s="161"/>
      <c r="CY272" s="161"/>
      <c r="CZ272" s="161"/>
      <c r="DA272" s="161"/>
      <c r="DB272" s="161"/>
      <c r="DC272" s="161"/>
      <c r="DD272" s="161"/>
      <c r="DE272" s="161"/>
    </row>
    <row r="273" spans="34:109" ht="15" hidden="1" customHeight="1">
      <c r="AH273" s="103"/>
      <c r="AI273" s="103"/>
      <c r="AJ273" s="103"/>
      <c r="AK273" s="103"/>
      <c r="AL273" s="153" t="str">
        <f t="shared" si="8"/>
        <v/>
      </c>
      <c r="AM273" s="153" t="str">
        <f t="shared" si="9"/>
        <v/>
      </c>
      <c r="AO273" s="103"/>
      <c r="AP273" s="151">
        <v>271</v>
      </c>
      <c r="AQ273" s="160"/>
      <c r="AR273" s="160"/>
      <c r="AS273" s="160"/>
      <c r="AT273" s="160"/>
      <c r="AU273" s="160"/>
      <c r="AV273" s="160"/>
      <c r="AW273" s="160"/>
      <c r="AX273" s="160"/>
      <c r="AY273" s="160"/>
      <c r="AZ273" s="160"/>
      <c r="BA273" s="160"/>
      <c r="BB273" s="160"/>
      <c r="BC273" s="160"/>
      <c r="BD273" s="160"/>
      <c r="BE273" s="160"/>
      <c r="BF273" s="160"/>
      <c r="BG273" s="160"/>
      <c r="BH273" s="160"/>
      <c r="BI273" s="160"/>
      <c r="BJ273" s="157" t="s">
        <v>4350</v>
      </c>
      <c r="BK273" s="160"/>
      <c r="BL273" s="160"/>
      <c r="BM273" s="160"/>
      <c r="BN273" s="160"/>
      <c r="BO273" s="160"/>
      <c r="BP273" s="160"/>
      <c r="BQ273" s="160"/>
      <c r="BR273" s="160"/>
      <c r="BS273" s="160"/>
      <c r="BT273" s="160"/>
      <c r="BU273" s="160"/>
      <c r="BV273" s="160"/>
      <c r="BW273" s="103"/>
      <c r="BX273" s="103"/>
      <c r="BY273" s="103"/>
      <c r="BZ273" s="161"/>
      <c r="CA273" s="161"/>
      <c r="CB273" s="161"/>
      <c r="CC273" s="161"/>
      <c r="CD273" s="161"/>
      <c r="CE273" s="161"/>
      <c r="CF273" s="161"/>
      <c r="CG273" s="161"/>
      <c r="CH273" s="161"/>
      <c r="CI273" s="161"/>
      <c r="CJ273" s="161"/>
      <c r="CK273" s="161"/>
      <c r="CL273" s="161"/>
      <c r="CM273" s="161"/>
      <c r="CN273" s="161"/>
      <c r="CO273" s="161"/>
      <c r="CP273" s="161"/>
      <c r="CQ273" s="161"/>
      <c r="CR273" s="161"/>
      <c r="CS273" s="158" t="s">
        <v>4351</v>
      </c>
      <c r="CT273" s="161"/>
      <c r="CU273" s="161"/>
      <c r="CV273" s="161"/>
      <c r="CW273" s="161"/>
      <c r="CX273" s="161"/>
      <c r="CY273" s="161"/>
      <c r="CZ273" s="161"/>
      <c r="DA273" s="161"/>
      <c r="DB273" s="161"/>
      <c r="DC273" s="161"/>
      <c r="DD273" s="161"/>
      <c r="DE273" s="161"/>
    </row>
    <row r="274" spans="34:109" ht="15" hidden="1" customHeight="1">
      <c r="AH274" s="103"/>
      <c r="AI274" s="103"/>
      <c r="AJ274" s="103"/>
      <c r="AK274" s="103"/>
      <c r="AL274" s="153" t="str">
        <f t="shared" si="8"/>
        <v/>
      </c>
      <c r="AM274" s="153" t="str">
        <f t="shared" si="9"/>
        <v/>
      </c>
      <c r="AO274" s="103"/>
      <c r="AP274" s="151">
        <v>272</v>
      </c>
      <c r="AQ274" s="160"/>
      <c r="AR274" s="160"/>
      <c r="AS274" s="160"/>
      <c r="AT274" s="160"/>
      <c r="AU274" s="160"/>
      <c r="AV274" s="160"/>
      <c r="AW274" s="160"/>
      <c r="AX274" s="160"/>
      <c r="AY274" s="160"/>
      <c r="AZ274" s="160"/>
      <c r="BA274" s="160"/>
      <c r="BB274" s="160"/>
      <c r="BC274" s="160"/>
      <c r="BD274" s="160"/>
      <c r="BE274" s="160"/>
      <c r="BF274" s="160"/>
      <c r="BG274" s="160"/>
      <c r="BH274" s="160"/>
      <c r="BI274" s="160"/>
      <c r="BJ274" s="157" t="s">
        <v>4352</v>
      </c>
      <c r="BK274" s="160"/>
      <c r="BL274" s="160"/>
      <c r="BM274" s="160"/>
      <c r="BN274" s="160"/>
      <c r="BO274" s="160"/>
      <c r="BP274" s="160"/>
      <c r="BQ274" s="160"/>
      <c r="BR274" s="160"/>
      <c r="BS274" s="160"/>
      <c r="BT274" s="160"/>
      <c r="BU274" s="160"/>
      <c r="BV274" s="160"/>
      <c r="BW274" s="103"/>
      <c r="BX274" s="103"/>
      <c r="BY274" s="103"/>
      <c r="BZ274" s="161"/>
      <c r="CA274" s="161"/>
      <c r="CB274" s="161"/>
      <c r="CC274" s="161"/>
      <c r="CD274" s="161"/>
      <c r="CE274" s="161"/>
      <c r="CF274" s="161"/>
      <c r="CG274" s="161"/>
      <c r="CH274" s="161"/>
      <c r="CI274" s="161"/>
      <c r="CJ274" s="161"/>
      <c r="CK274" s="161"/>
      <c r="CL274" s="161"/>
      <c r="CM274" s="161"/>
      <c r="CN274" s="161"/>
      <c r="CO274" s="161"/>
      <c r="CP274" s="161"/>
      <c r="CQ274" s="161"/>
      <c r="CR274" s="161"/>
      <c r="CS274" s="158" t="s">
        <v>4353</v>
      </c>
      <c r="CT274" s="161"/>
      <c r="CU274" s="161"/>
      <c r="CV274" s="161"/>
      <c r="CW274" s="161"/>
      <c r="CX274" s="161"/>
      <c r="CY274" s="161"/>
      <c r="CZ274" s="161"/>
      <c r="DA274" s="161"/>
      <c r="DB274" s="161"/>
      <c r="DC274" s="161"/>
      <c r="DD274" s="161"/>
      <c r="DE274" s="161"/>
    </row>
    <row r="275" spans="34:109" ht="15" hidden="1" customHeight="1">
      <c r="AH275" s="103"/>
      <c r="AI275" s="103"/>
      <c r="AJ275" s="103"/>
      <c r="AK275" s="103"/>
      <c r="AL275" s="153" t="str">
        <f t="shared" si="8"/>
        <v/>
      </c>
      <c r="AM275" s="153" t="str">
        <f t="shared" si="9"/>
        <v/>
      </c>
      <c r="AO275" s="103"/>
      <c r="AP275" s="151">
        <v>273</v>
      </c>
      <c r="AQ275" s="160"/>
      <c r="AR275" s="160"/>
      <c r="AS275" s="160"/>
      <c r="AT275" s="160"/>
      <c r="AU275" s="160"/>
      <c r="AV275" s="160"/>
      <c r="AW275" s="160"/>
      <c r="AX275" s="160"/>
      <c r="AY275" s="160"/>
      <c r="AZ275" s="160"/>
      <c r="BA275" s="160"/>
      <c r="BB275" s="160"/>
      <c r="BC275" s="160"/>
      <c r="BD275" s="160"/>
      <c r="BE275" s="160"/>
      <c r="BF275" s="160"/>
      <c r="BG275" s="160"/>
      <c r="BH275" s="160"/>
      <c r="BI275" s="160"/>
      <c r="BJ275" s="157" t="s">
        <v>4354</v>
      </c>
      <c r="BK275" s="160"/>
      <c r="BL275" s="160"/>
      <c r="BM275" s="160"/>
      <c r="BN275" s="160"/>
      <c r="BO275" s="160"/>
      <c r="BP275" s="160"/>
      <c r="BQ275" s="160"/>
      <c r="BR275" s="160"/>
      <c r="BS275" s="160"/>
      <c r="BT275" s="160"/>
      <c r="BU275" s="160"/>
      <c r="BV275" s="160"/>
      <c r="BW275" s="103"/>
      <c r="BX275" s="103"/>
      <c r="BY275" s="103"/>
      <c r="BZ275" s="161"/>
      <c r="CA275" s="161"/>
      <c r="CB275" s="161"/>
      <c r="CC275" s="161"/>
      <c r="CD275" s="161"/>
      <c r="CE275" s="161"/>
      <c r="CF275" s="161"/>
      <c r="CG275" s="161"/>
      <c r="CH275" s="161"/>
      <c r="CI275" s="161"/>
      <c r="CJ275" s="161"/>
      <c r="CK275" s="161"/>
      <c r="CL275" s="161"/>
      <c r="CM275" s="161"/>
      <c r="CN275" s="161"/>
      <c r="CO275" s="161"/>
      <c r="CP275" s="161"/>
      <c r="CQ275" s="161"/>
      <c r="CR275" s="161"/>
      <c r="CS275" s="158" t="s">
        <v>4355</v>
      </c>
      <c r="CT275" s="161"/>
      <c r="CU275" s="161"/>
      <c r="CV275" s="161"/>
      <c r="CW275" s="161"/>
      <c r="CX275" s="161"/>
      <c r="CY275" s="161"/>
      <c r="CZ275" s="161"/>
      <c r="DA275" s="161"/>
      <c r="DB275" s="161"/>
      <c r="DC275" s="161"/>
      <c r="DD275" s="161"/>
      <c r="DE275" s="161"/>
    </row>
    <row r="276" spans="34:109" ht="15" hidden="1" customHeight="1">
      <c r="AH276" s="103"/>
      <c r="AI276" s="103"/>
      <c r="AJ276" s="103"/>
      <c r="AK276" s="103"/>
      <c r="AL276" s="153" t="str">
        <f t="shared" si="8"/>
        <v/>
      </c>
      <c r="AM276" s="153" t="str">
        <f t="shared" si="9"/>
        <v/>
      </c>
      <c r="AO276" s="103"/>
      <c r="AP276" s="151">
        <v>274</v>
      </c>
      <c r="AQ276" s="160"/>
      <c r="AR276" s="160"/>
      <c r="AS276" s="160"/>
      <c r="AT276" s="160"/>
      <c r="AU276" s="160"/>
      <c r="AV276" s="160"/>
      <c r="AW276" s="160"/>
      <c r="AX276" s="160"/>
      <c r="AY276" s="160"/>
      <c r="AZ276" s="160"/>
      <c r="BA276" s="160"/>
      <c r="BB276" s="160"/>
      <c r="BC276" s="160"/>
      <c r="BD276" s="160"/>
      <c r="BE276" s="160"/>
      <c r="BF276" s="160"/>
      <c r="BG276" s="160"/>
      <c r="BH276" s="160"/>
      <c r="BI276" s="160"/>
      <c r="BJ276" s="157" t="s">
        <v>4356</v>
      </c>
      <c r="BK276" s="160"/>
      <c r="BL276" s="160"/>
      <c r="BM276" s="160"/>
      <c r="BN276" s="160"/>
      <c r="BO276" s="160"/>
      <c r="BP276" s="160"/>
      <c r="BQ276" s="160"/>
      <c r="BR276" s="160"/>
      <c r="BS276" s="160"/>
      <c r="BT276" s="160"/>
      <c r="BU276" s="160"/>
      <c r="BV276" s="160"/>
      <c r="BW276" s="103"/>
      <c r="BX276" s="103"/>
      <c r="BY276" s="103"/>
      <c r="BZ276" s="161"/>
      <c r="CA276" s="161"/>
      <c r="CB276" s="161"/>
      <c r="CC276" s="161"/>
      <c r="CD276" s="161"/>
      <c r="CE276" s="161"/>
      <c r="CF276" s="161"/>
      <c r="CG276" s="161"/>
      <c r="CH276" s="161"/>
      <c r="CI276" s="161"/>
      <c r="CJ276" s="161"/>
      <c r="CK276" s="161"/>
      <c r="CL276" s="161"/>
      <c r="CM276" s="161"/>
      <c r="CN276" s="161"/>
      <c r="CO276" s="161"/>
      <c r="CP276" s="161"/>
      <c r="CQ276" s="161"/>
      <c r="CR276" s="161"/>
      <c r="CS276" s="158" t="s">
        <v>4357</v>
      </c>
      <c r="CT276" s="161"/>
      <c r="CU276" s="161"/>
      <c r="CV276" s="161"/>
      <c r="CW276" s="161"/>
      <c r="CX276" s="161"/>
      <c r="CY276" s="161"/>
      <c r="CZ276" s="161"/>
      <c r="DA276" s="161"/>
      <c r="DB276" s="161"/>
      <c r="DC276" s="161"/>
      <c r="DD276" s="161"/>
      <c r="DE276" s="161"/>
    </row>
    <row r="277" spans="34:109" ht="15" hidden="1" customHeight="1">
      <c r="AH277" s="103"/>
      <c r="AI277" s="103"/>
      <c r="AJ277" s="103"/>
      <c r="AK277" s="103"/>
      <c r="AL277" s="153" t="str">
        <f t="shared" si="8"/>
        <v/>
      </c>
      <c r="AM277" s="153" t="str">
        <f t="shared" si="9"/>
        <v/>
      </c>
      <c r="AO277" s="103"/>
      <c r="AP277" s="151">
        <v>275</v>
      </c>
      <c r="AQ277" s="160"/>
      <c r="AR277" s="160"/>
      <c r="AS277" s="160"/>
      <c r="AT277" s="160"/>
      <c r="AU277" s="160"/>
      <c r="AV277" s="160"/>
      <c r="AW277" s="160"/>
      <c r="AX277" s="160"/>
      <c r="AY277" s="160"/>
      <c r="AZ277" s="160"/>
      <c r="BA277" s="160"/>
      <c r="BB277" s="160"/>
      <c r="BC277" s="160"/>
      <c r="BD277" s="160"/>
      <c r="BE277" s="160"/>
      <c r="BF277" s="160"/>
      <c r="BG277" s="160"/>
      <c r="BH277" s="160"/>
      <c r="BI277" s="160"/>
      <c r="BJ277" s="157" t="s">
        <v>4358</v>
      </c>
      <c r="BK277" s="160"/>
      <c r="BL277" s="160"/>
      <c r="BM277" s="160"/>
      <c r="BN277" s="160"/>
      <c r="BO277" s="160"/>
      <c r="BP277" s="160"/>
      <c r="BQ277" s="160"/>
      <c r="BR277" s="160"/>
      <c r="BS277" s="160"/>
      <c r="BT277" s="160"/>
      <c r="BU277" s="160"/>
      <c r="BV277" s="160"/>
      <c r="BW277" s="103"/>
      <c r="BX277" s="103"/>
      <c r="BY277" s="103"/>
      <c r="BZ277" s="161"/>
      <c r="CA277" s="161"/>
      <c r="CB277" s="161"/>
      <c r="CC277" s="161"/>
      <c r="CD277" s="161"/>
      <c r="CE277" s="161"/>
      <c r="CF277" s="161"/>
      <c r="CG277" s="161"/>
      <c r="CH277" s="161"/>
      <c r="CI277" s="161"/>
      <c r="CJ277" s="161"/>
      <c r="CK277" s="161"/>
      <c r="CL277" s="161"/>
      <c r="CM277" s="161"/>
      <c r="CN277" s="161"/>
      <c r="CO277" s="161"/>
      <c r="CP277" s="161"/>
      <c r="CQ277" s="161"/>
      <c r="CR277" s="161"/>
      <c r="CS277" s="158" t="s">
        <v>4359</v>
      </c>
      <c r="CT277" s="161"/>
      <c r="CU277" s="161"/>
      <c r="CV277" s="161"/>
      <c r="CW277" s="161"/>
      <c r="CX277" s="161"/>
      <c r="CY277" s="161"/>
      <c r="CZ277" s="161"/>
      <c r="DA277" s="161"/>
      <c r="DB277" s="161"/>
      <c r="DC277" s="161"/>
      <c r="DD277" s="161"/>
      <c r="DE277" s="161"/>
    </row>
    <row r="278" spans="34:109" ht="15" hidden="1" customHeight="1">
      <c r="AH278" s="103"/>
      <c r="AI278" s="103"/>
      <c r="AJ278" s="103"/>
      <c r="AK278" s="103"/>
      <c r="AL278" s="153" t="str">
        <f t="shared" si="8"/>
        <v/>
      </c>
      <c r="AM278" s="153" t="str">
        <f t="shared" si="9"/>
        <v/>
      </c>
      <c r="AO278" s="103"/>
      <c r="AP278" s="151">
        <v>276</v>
      </c>
      <c r="AQ278" s="160"/>
      <c r="AR278" s="160"/>
      <c r="AS278" s="160"/>
      <c r="AT278" s="160"/>
      <c r="AU278" s="160"/>
      <c r="AV278" s="160"/>
      <c r="AW278" s="160"/>
      <c r="AX278" s="160"/>
      <c r="AY278" s="160"/>
      <c r="AZ278" s="160"/>
      <c r="BA278" s="160"/>
      <c r="BB278" s="160"/>
      <c r="BC278" s="160"/>
      <c r="BD278" s="160"/>
      <c r="BE278" s="160"/>
      <c r="BF278" s="160"/>
      <c r="BG278" s="160"/>
      <c r="BH278" s="160"/>
      <c r="BI278" s="160"/>
      <c r="BJ278" s="157" t="s">
        <v>4360</v>
      </c>
      <c r="BK278" s="160"/>
      <c r="BL278" s="160"/>
      <c r="BM278" s="160"/>
      <c r="BN278" s="160"/>
      <c r="BO278" s="160"/>
      <c r="BP278" s="160"/>
      <c r="BQ278" s="160"/>
      <c r="BR278" s="160"/>
      <c r="BS278" s="160"/>
      <c r="BT278" s="160"/>
      <c r="BU278" s="160"/>
      <c r="BV278" s="160"/>
      <c r="BW278" s="103"/>
      <c r="BX278" s="103"/>
      <c r="BY278" s="103"/>
      <c r="BZ278" s="161"/>
      <c r="CA278" s="161"/>
      <c r="CB278" s="161"/>
      <c r="CC278" s="161"/>
      <c r="CD278" s="161"/>
      <c r="CE278" s="161"/>
      <c r="CF278" s="161"/>
      <c r="CG278" s="161"/>
      <c r="CH278" s="161"/>
      <c r="CI278" s="161"/>
      <c r="CJ278" s="161"/>
      <c r="CK278" s="161"/>
      <c r="CL278" s="161"/>
      <c r="CM278" s="161"/>
      <c r="CN278" s="161"/>
      <c r="CO278" s="161"/>
      <c r="CP278" s="161"/>
      <c r="CQ278" s="161"/>
      <c r="CR278" s="161"/>
      <c r="CS278" s="158" t="s">
        <v>4361</v>
      </c>
      <c r="CT278" s="161"/>
      <c r="CU278" s="161"/>
      <c r="CV278" s="161"/>
      <c r="CW278" s="161"/>
      <c r="CX278" s="161"/>
      <c r="CY278" s="161"/>
      <c r="CZ278" s="161"/>
      <c r="DA278" s="161"/>
      <c r="DB278" s="161"/>
      <c r="DC278" s="161"/>
      <c r="DD278" s="161"/>
      <c r="DE278" s="161"/>
    </row>
    <row r="279" spans="34:109" ht="15" hidden="1" customHeight="1">
      <c r="AH279" s="103"/>
      <c r="AI279" s="103"/>
      <c r="AJ279" s="103"/>
      <c r="AK279" s="103"/>
      <c r="AL279" s="153" t="str">
        <f t="shared" si="8"/>
        <v/>
      </c>
      <c r="AM279" s="153" t="str">
        <f t="shared" si="9"/>
        <v/>
      </c>
      <c r="AO279" s="103"/>
      <c r="AP279" s="151">
        <v>277</v>
      </c>
      <c r="AQ279" s="160"/>
      <c r="AR279" s="160"/>
      <c r="AS279" s="160"/>
      <c r="AT279" s="160"/>
      <c r="AU279" s="160"/>
      <c r="AV279" s="160"/>
      <c r="AW279" s="160"/>
      <c r="AX279" s="160"/>
      <c r="AY279" s="160"/>
      <c r="AZ279" s="160"/>
      <c r="BA279" s="160"/>
      <c r="BB279" s="160"/>
      <c r="BC279" s="160"/>
      <c r="BD279" s="160"/>
      <c r="BE279" s="160"/>
      <c r="BF279" s="160"/>
      <c r="BG279" s="160"/>
      <c r="BH279" s="160"/>
      <c r="BI279" s="160"/>
      <c r="BJ279" s="157" t="s">
        <v>4362</v>
      </c>
      <c r="BK279" s="160"/>
      <c r="BL279" s="160"/>
      <c r="BM279" s="160"/>
      <c r="BN279" s="160"/>
      <c r="BO279" s="160"/>
      <c r="BP279" s="160"/>
      <c r="BQ279" s="160"/>
      <c r="BR279" s="160"/>
      <c r="BS279" s="160"/>
      <c r="BT279" s="160"/>
      <c r="BU279" s="160"/>
      <c r="BV279" s="160"/>
      <c r="BW279" s="103"/>
      <c r="BX279" s="103"/>
      <c r="BY279" s="103"/>
      <c r="BZ279" s="161"/>
      <c r="CA279" s="161"/>
      <c r="CB279" s="161"/>
      <c r="CC279" s="161"/>
      <c r="CD279" s="161"/>
      <c r="CE279" s="161"/>
      <c r="CF279" s="161"/>
      <c r="CG279" s="161"/>
      <c r="CH279" s="161"/>
      <c r="CI279" s="161"/>
      <c r="CJ279" s="161"/>
      <c r="CK279" s="161"/>
      <c r="CL279" s="161"/>
      <c r="CM279" s="161"/>
      <c r="CN279" s="161"/>
      <c r="CO279" s="161"/>
      <c r="CP279" s="161"/>
      <c r="CQ279" s="161"/>
      <c r="CR279" s="161"/>
      <c r="CS279" s="158" t="s">
        <v>4363</v>
      </c>
      <c r="CT279" s="161"/>
      <c r="CU279" s="161"/>
      <c r="CV279" s="161"/>
      <c r="CW279" s="161"/>
      <c r="CX279" s="161"/>
      <c r="CY279" s="161"/>
      <c r="CZ279" s="161"/>
      <c r="DA279" s="161"/>
      <c r="DB279" s="161"/>
      <c r="DC279" s="161"/>
      <c r="DD279" s="161"/>
      <c r="DE279" s="161"/>
    </row>
    <row r="280" spans="34:109" ht="15" hidden="1" customHeight="1">
      <c r="AH280" s="103"/>
      <c r="AI280" s="103"/>
      <c r="AJ280" s="103"/>
      <c r="AK280" s="103"/>
      <c r="AL280" s="153" t="str">
        <f t="shared" si="8"/>
        <v/>
      </c>
      <c r="AM280" s="153" t="str">
        <f t="shared" si="9"/>
        <v/>
      </c>
      <c r="AO280" s="103"/>
      <c r="AP280" s="151">
        <v>278</v>
      </c>
      <c r="AQ280" s="160"/>
      <c r="AR280" s="160"/>
      <c r="AS280" s="160"/>
      <c r="AT280" s="160"/>
      <c r="AU280" s="160"/>
      <c r="AV280" s="160"/>
      <c r="AW280" s="160"/>
      <c r="AX280" s="160"/>
      <c r="AY280" s="160"/>
      <c r="AZ280" s="160"/>
      <c r="BA280" s="160"/>
      <c r="BB280" s="160"/>
      <c r="BC280" s="160"/>
      <c r="BD280" s="160"/>
      <c r="BE280" s="160"/>
      <c r="BF280" s="160"/>
      <c r="BG280" s="160"/>
      <c r="BH280" s="160"/>
      <c r="BI280" s="160"/>
      <c r="BJ280" s="157" t="s">
        <v>4364</v>
      </c>
      <c r="BK280" s="160"/>
      <c r="BL280" s="160"/>
      <c r="BM280" s="160"/>
      <c r="BN280" s="160"/>
      <c r="BO280" s="160"/>
      <c r="BP280" s="160"/>
      <c r="BQ280" s="160"/>
      <c r="BR280" s="160"/>
      <c r="BS280" s="160"/>
      <c r="BT280" s="160"/>
      <c r="BU280" s="160"/>
      <c r="BV280" s="160"/>
      <c r="BW280" s="103"/>
      <c r="BX280" s="103"/>
      <c r="BY280" s="103"/>
      <c r="BZ280" s="161"/>
      <c r="CA280" s="161"/>
      <c r="CB280" s="161"/>
      <c r="CC280" s="161"/>
      <c r="CD280" s="161"/>
      <c r="CE280" s="161"/>
      <c r="CF280" s="161"/>
      <c r="CG280" s="161"/>
      <c r="CH280" s="161"/>
      <c r="CI280" s="161"/>
      <c r="CJ280" s="161"/>
      <c r="CK280" s="161"/>
      <c r="CL280" s="161"/>
      <c r="CM280" s="161"/>
      <c r="CN280" s="161"/>
      <c r="CO280" s="161"/>
      <c r="CP280" s="161"/>
      <c r="CQ280" s="161"/>
      <c r="CR280" s="161"/>
      <c r="CS280" s="158" t="s">
        <v>4365</v>
      </c>
      <c r="CT280" s="161"/>
      <c r="CU280" s="161"/>
      <c r="CV280" s="161"/>
      <c r="CW280" s="161"/>
      <c r="CX280" s="161"/>
      <c r="CY280" s="161"/>
      <c r="CZ280" s="161"/>
      <c r="DA280" s="161"/>
      <c r="DB280" s="161"/>
      <c r="DC280" s="161"/>
      <c r="DD280" s="161"/>
      <c r="DE280" s="161"/>
    </row>
    <row r="281" spans="34:109" ht="15" hidden="1" customHeight="1">
      <c r="AH281" s="103"/>
      <c r="AI281" s="103"/>
      <c r="AJ281" s="103"/>
      <c r="AK281" s="103"/>
      <c r="AL281" s="153" t="str">
        <f t="shared" si="8"/>
        <v/>
      </c>
      <c r="AM281" s="153" t="str">
        <f t="shared" si="9"/>
        <v/>
      </c>
      <c r="AO281" s="103"/>
      <c r="AP281" s="151">
        <v>279</v>
      </c>
      <c r="AQ281" s="160"/>
      <c r="AR281" s="160"/>
      <c r="AS281" s="160"/>
      <c r="AT281" s="160"/>
      <c r="AU281" s="160"/>
      <c r="AV281" s="160"/>
      <c r="AW281" s="160"/>
      <c r="AX281" s="160"/>
      <c r="AY281" s="160"/>
      <c r="AZ281" s="160"/>
      <c r="BA281" s="160"/>
      <c r="BB281" s="160"/>
      <c r="BC281" s="160"/>
      <c r="BD281" s="160"/>
      <c r="BE281" s="160"/>
      <c r="BF281" s="160"/>
      <c r="BG281" s="160"/>
      <c r="BH281" s="160"/>
      <c r="BI281" s="160"/>
      <c r="BJ281" s="157" t="s">
        <v>4366</v>
      </c>
      <c r="BK281" s="160"/>
      <c r="BL281" s="160"/>
      <c r="BM281" s="160"/>
      <c r="BN281" s="160"/>
      <c r="BO281" s="160"/>
      <c r="BP281" s="160"/>
      <c r="BQ281" s="160"/>
      <c r="BR281" s="160"/>
      <c r="BS281" s="160"/>
      <c r="BT281" s="160"/>
      <c r="BU281" s="160"/>
      <c r="BV281" s="160"/>
      <c r="BW281" s="103"/>
      <c r="BX281" s="103"/>
      <c r="BY281" s="103"/>
      <c r="BZ281" s="161"/>
      <c r="CA281" s="161"/>
      <c r="CB281" s="161"/>
      <c r="CC281" s="161"/>
      <c r="CD281" s="161"/>
      <c r="CE281" s="161"/>
      <c r="CF281" s="161"/>
      <c r="CG281" s="161"/>
      <c r="CH281" s="161"/>
      <c r="CI281" s="161"/>
      <c r="CJ281" s="161"/>
      <c r="CK281" s="161"/>
      <c r="CL281" s="161"/>
      <c r="CM281" s="161"/>
      <c r="CN281" s="161"/>
      <c r="CO281" s="161"/>
      <c r="CP281" s="161"/>
      <c r="CQ281" s="161"/>
      <c r="CR281" s="161"/>
      <c r="CS281" s="158" t="s">
        <v>4367</v>
      </c>
      <c r="CT281" s="161"/>
      <c r="CU281" s="161"/>
      <c r="CV281" s="161"/>
      <c r="CW281" s="161"/>
      <c r="CX281" s="161"/>
      <c r="CY281" s="161"/>
      <c r="CZ281" s="161"/>
      <c r="DA281" s="161"/>
      <c r="DB281" s="161"/>
      <c r="DC281" s="161"/>
      <c r="DD281" s="161"/>
      <c r="DE281" s="161"/>
    </row>
    <row r="282" spans="34:109" ht="15" hidden="1" customHeight="1">
      <c r="AH282" s="103"/>
      <c r="AI282" s="103"/>
      <c r="AJ282" s="103"/>
      <c r="AK282" s="103"/>
      <c r="AL282" s="153" t="str">
        <f t="shared" si="8"/>
        <v/>
      </c>
      <c r="AM282" s="153" t="str">
        <f t="shared" si="9"/>
        <v/>
      </c>
      <c r="AO282" s="103"/>
      <c r="AP282" s="151">
        <v>280</v>
      </c>
      <c r="AQ282" s="160"/>
      <c r="AR282" s="160"/>
      <c r="AS282" s="160"/>
      <c r="AT282" s="160"/>
      <c r="AU282" s="160"/>
      <c r="AV282" s="160"/>
      <c r="AW282" s="160"/>
      <c r="AX282" s="160"/>
      <c r="AY282" s="160"/>
      <c r="AZ282" s="160"/>
      <c r="BA282" s="160"/>
      <c r="BB282" s="160"/>
      <c r="BC282" s="160"/>
      <c r="BD282" s="160"/>
      <c r="BE282" s="160"/>
      <c r="BF282" s="160"/>
      <c r="BG282" s="160"/>
      <c r="BH282" s="160"/>
      <c r="BI282" s="160"/>
      <c r="BJ282" s="157" t="s">
        <v>4368</v>
      </c>
      <c r="BK282" s="160"/>
      <c r="BL282" s="160"/>
      <c r="BM282" s="160"/>
      <c r="BN282" s="160"/>
      <c r="BO282" s="160"/>
      <c r="BP282" s="160"/>
      <c r="BQ282" s="160"/>
      <c r="BR282" s="160"/>
      <c r="BS282" s="160"/>
      <c r="BT282" s="160"/>
      <c r="BU282" s="160"/>
      <c r="BV282" s="160"/>
      <c r="BW282" s="103"/>
      <c r="BX282" s="103"/>
      <c r="BY282" s="103"/>
      <c r="BZ282" s="161"/>
      <c r="CA282" s="161"/>
      <c r="CB282" s="161"/>
      <c r="CC282" s="161"/>
      <c r="CD282" s="161"/>
      <c r="CE282" s="161"/>
      <c r="CF282" s="161"/>
      <c r="CG282" s="161"/>
      <c r="CH282" s="161"/>
      <c r="CI282" s="161"/>
      <c r="CJ282" s="161"/>
      <c r="CK282" s="161"/>
      <c r="CL282" s="161"/>
      <c r="CM282" s="161"/>
      <c r="CN282" s="161"/>
      <c r="CO282" s="161"/>
      <c r="CP282" s="161"/>
      <c r="CQ282" s="161"/>
      <c r="CR282" s="161"/>
      <c r="CS282" s="158" t="s">
        <v>4369</v>
      </c>
      <c r="CT282" s="161"/>
      <c r="CU282" s="161"/>
      <c r="CV282" s="161"/>
      <c r="CW282" s="161"/>
      <c r="CX282" s="161"/>
      <c r="CY282" s="161"/>
      <c r="CZ282" s="161"/>
      <c r="DA282" s="161"/>
      <c r="DB282" s="161"/>
      <c r="DC282" s="161"/>
      <c r="DD282" s="161"/>
      <c r="DE282" s="161"/>
    </row>
    <row r="283" spans="34:109" ht="15" hidden="1" customHeight="1">
      <c r="AH283" s="103"/>
      <c r="AI283" s="103"/>
      <c r="AJ283" s="103"/>
      <c r="AK283" s="103"/>
      <c r="AL283" s="153" t="str">
        <f t="shared" si="8"/>
        <v/>
      </c>
      <c r="AM283" s="153" t="str">
        <f t="shared" si="9"/>
        <v/>
      </c>
      <c r="AO283" s="103"/>
      <c r="AP283" s="151">
        <v>281</v>
      </c>
      <c r="AQ283" s="160"/>
      <c r="AR283" s="160"/>
      <c r="AS283" s="160"/>
      <c r="AT283" s="160"/>
      <c r="AU283" s="160"/>
      <c r="AV283" s="160"/>
      <c r="AW283" s="160"/>
      <c r="AX283" s="160"/>
      <c r="AY283" s="160"/>
      <c r="AZ283" s="160"/>
      <c r="BA283" s="160"/>
      <c r="BB283" s="160"/>
      <c r="BC283" s="160"/>
      <c r="BD283" s="160"/>
      <c r="BE283" s="160"/>
      <c r="BF283" s="160"/>
      <c r="BG283" s="160"/>
      <c r="BH283" s="160"/>
      <c r="BI283" s="160"/>
      <c r="BJ283" s="157" t="s">
        <v>4370</v>
      </c>
      <c r="BK283" s="160"/>
      <c r="BL283" s="160"/>
      <c r="BM283" s="160"/>
      <c r="BN283" s="160"/>
      <c r="BO283" s="160"/>
      <c r="BP283" s="160"/>
      <c r="BQ283" s="160"/>
      <c r="BR283" s="160"/>
      <c r="BS283" s="160"/>
      <c r="BT283" s="160"/>
      <c r="BU283" s="160"/>
      <c r="BV283" s="160"/>
      <c r="BW283" s="103"/>
      <c r="BX283" s="103"/>
      <c r="BY283" s="103"/>
      <c r="BZ283" s="161"/>
      <c r="CA283" s="161"/>
      <c r="CB283" s="161"/>
      <c r="CC283" s="161"/>
      <c r="CD283" s="161"/>
      <c r="CE283" s="161"/>
      <c r="CF283" s="161"/>
      <c r="CG283" s="161"/>
      <c r="CH283" s="161"/>
      <c r="CI283" s="161"/>
      <c r="CJ283" s="161"/>
      <c r="CK283" s="161"/>
      <c r="CL283" s="161"/>
      <c r="CM283" s="161"/>
      <c r="CN283" s="161"/>
      <c r="CO283" s="161"/>
      <c r="CP283" s="161"/>
      <c r="CQ283" s="161"/>
      <c r="CR283" s="161"/>
      <c r="CS283" s="158" t="s">
        <v>4371</v>
      </c>
      <c r="CT283" s="161"/>
      <c r="CU283" s="161"/>
      <c r="CV283" s="161"/>
      <c r="CW283" s="161"/>
      <c r="CX283" s="161"/>
      <c r="CY283" s="161"/>
      <c r="CZ283" s="161"/>
      <c r="DA283" s="161"/>
      <c r="DB283" s="161"/>
      <c r="DC283" s="161"/>
      <c r="DD283" s="161"/>
      <c r="DE283" s="161"/>
    </row>
    <row r="284" spans="34:109" ht="15" hidden="1" customHeight="1">
      <c r="AH284" s="103"/>
      <c r="AI284" s="103"/>
      <c r="AJ284" s="103"/>
      <c r="AK284" s="103"/>
      <c r="AL284" s="153" t="str">
        <f t="shared" si="8"/>
        <v/>
      </c>
      <c r="AM284" s="153" t="str">
        <f t="shared" si="9"/>
        <v/>
      </c>
      <c r="AO284" s="103"/>
      <c r="AP284" s="151">
        <v>282</v>
      </c>
      <c r="AQ284" s="160"/>
      <c r="AR284" s="160"/>
      <c r="AS284" s="160"/>
      <c r="AT284" s="160"/>
      <c r="AU284" s="160"/>
      <c r="AV284" s="160"/>
      <c r="AW284" s="160"/>
      <c r="AX284" s="160"/>
      <c r="AY284" s="160"/>
      <c r="AZ284" s="160"/>
      <c r="BA284" s="160"/>
      <c r="BB284" s="160"/>
      <c r="BC284" s="160"/>
      <c r="BD284" s="160"/>
      <c r="BE284" s="160"/>
      <c r="BF284" s="160"/>
      <c r="BG284" s="160"/>
      <c r="BH284" s="160"/>
      <c r="BI284" s="160"/>
      <c r="BJ284" s="157" t="s">
        <v>4372</v>
      </c>
      <c r="BK284" s="160"/>
      <c r="BL284" s="160"/>
      <c r="BM284" s="160"/>
      <c r="BN284" s="160"/>
      <c r="BO284" s="160"/>
      <c r="BP284" s="160"/>
      <c r="BQ284" s="160"/>
      <c r="BR284" s="160"/>
      <c r="BS284" s="160"/>
      <c r="BT284" s="160"/>
      <c r="BU284" s="160"/>
      <c r="BV284" s="160"/>
      <c r="BW284" s="103"/>
      <c r="BX284" s="103"/>
      <c r="BY284" s="103"/>
      <c r="BZ284" s="161"/>
      <c r="CA284" s="161"/>
      <c r="CB284" s="161"/>
      <c r="CC284" s="161"/>
      <c r="CD284" s="161"/>
      <c r="CE284" s="161"/>
      <c r="CF284" s="161"/>
      <c r="CG284" s="161"/>
      <c r="CH284" s="161"/>
      <c r="CI284" s="161"/>
      <c r="CJ284" s="161"/>
      <c r="CK284" s="161"/>
      <c r="CL284" s="161"/>
      <c r="CM284" s="161"/>
      <c r="CN284" s="161"/>
      <c r="CO284" s="161"/>
      <c r="CP284" s="161"/>
      <c r="CQ284" s="161"/>
      <c r="CR284" s="161"/>
      <c r="CS284" s="158" t="s">
        <v>4373</v>
      </c>
      <c r="CT284" s="161"/>
      <c r="CU284" s="161"/>
      <c r="CV284" s="161"/>
      <c r="CW284" s="161"/>
      <c r="CX284" s="161"/>
      <c r="CY284" s="161"/>
      <c r="CZ284" s="161"/>
      <c r="DA284" s="161"/>
      <c r="DB284" s="161"/>
      <c r="DC284" s="161"/>
      <c r="DD284" s="161"/>
      <c r="DE284" s="161"/>
    </row>
    <row r="285" spans="34:109" ht="15" hidden="1" customHeight="1">
      <c r="AH285" s="103"/>
      <c r="AI285" s="103"/>
      <c r="AJ285" s="103"/>
      <c r="AK285" s="103"/>
      <c r="AL285" s="153" t="str">
        <f t="shared" si="8"/>
        <v/>
      </c>
      <c r="AM285" s="153" t="str">
        <f t="shared" si="9"/>
        <v/>
      </c>
      <c r="AO285" s="103"/>
      <c r="AP285" s="151">
        <v>283</v>
      </c>
      <c r="AQ285" s="160"/>
      <c r="AR285" s="160"/>
      <c r="AS285" s="160"/>
      <c r="AT285" s="160"/>
      <c r="AU285" s="160"/>
      <c r="AV285" s="160"/>
      <c r="AW285" s="160"/>
      <c r="AX285" s="160"/>
      <c r="AY285" s="160"/>
      <c r="AZ285" s="160"/>
      <c r="BA285" s="160"/>
      <c r="BB285" s="160"/>
      <c r="BC285" s="160"/>
      <c r="BD285" s="160"/>
      <c r="BE285" s="160"/>
      <c r="BF285" s="160"/>
      <c r="BG285" s="160"/>
      <c r="BH285" s="160"/>
      <c r="BI285" s="160"/>
      <c r="BJ285" s="157" t="s">
        <v>4374</v>
      </c>
      <c r="BK285" s="160"/>
      <c r="BL285" s="160"/>
      <c r="BM285" s="160"/>
      <c r="BN285" s="160"/>
      <c r="BO285" s="160"/>
      <c r="BP285" s="160"/>
      <c r="BQ285" s="160"/>
      <c r="BR285" s="160"/>
      <c r="BS285" s="160"/>
      <c r="BT285" s="160"/>
      <c r="BU285" s="160"/>
      <c r="BV285" s="160"/>
      <c r="BW285" s="103"/>
      <c r="BX285" s="103"/>
      <c r="BY285" s="103"/>
      <c r="BZ285" s="161"/>
      <c r="CA285" s="161"/>
      <c r="CB285" s="161"/>
      <c r="CC285" s="161"/>
      <c r="CD285" s="161"/>
      <c r="CE285" s="161"/>
      <c r="CF285" s="161"/>
      <c r="CG285" s="161"/>
      <c r="CH285" s="161"/>
      <c r="CI285" s="161"/>
      <c r="CJ285" s="161"/>
      <c r="CK285" s="161"/>
      <c r="CL285" s="161"/>
      <c r="CM285" s="161"/>
      <c r="CN285" s="161"/>
      <c r="CO285" s="161"/>
      <c r="CP285" s="161"/>
      <c r="CQ285" s="161"/>
      <c r="CR285" s="161"/>
      <c r="CS285" s="158" t="s">
        <v>4375</v>
      </c>
      <c r="CT285" s="161"/>
      <c r="CU285" s="161"/>
      <c r="CV285" s="161"/>
      <c r="CW285" s="161"/>
      <c r="CX285" s="161"/>
      <c r="CY285" s="161"/>
      <c r="CZ285" s="161"/>
      <c r="DA285" s="161"/>
      <c r="DB285" s="161"/>
      <c r="DC285" s="161"/>
      <c r="DD285" s="161"/>
      <c r="DE285" s="161"/>
    </row>
    <row r="286" spans="34:109" ht="15" hidden="1" customHeight="1">
      <c r="AH286" s="103"/>
      <c r="AI286" s="103"/>
      <c r="AJ286" s="103"/>
      <c r="AK286" s="103"/>
      <c r="AL286" s="153" t="str">
        <f t="shared" si="8"/>
        <v/>
      </c>
      <c r="AM286" s="153" t="str">
        <f t="shared" si="9"/>
        <v/>
      </c>
      <c r="AO286" s="103"/>
      <c r="AP286" s="151">
        <v>284</v>
      </c>
      <c r="AQ286" s="160"/>
      <c r="AR286" s="160"/>
      <c r="AS286" s="160"/>
      <c r="AT286" s="160"/>
      <c r="AU286" s="160"/>
      <c r="AV286" s="160"/>
      <c r="AW286" s="160"/>
      <c r="AX286" s="160"/>
      <c r="AY286" s="160"/>
      <c r="AZ286" s="160"/>
      <c r="BA286" s="160"/>
      <c r="BB286" s="160"/>
      <c r="BC286" s="160"/>
      <c r="BD286" s="160"/>
      <c r="BE286" s="160"/>
      <c r="BF286" s="160"/>
      <c r="BG286" s="160"/>
      <c r="BH286" s="160"/>
      <c r="BI286" s="160"/>
      <c r="BJ286" s="157" t="s">
        <v>4376</v>
      </c>
      <c r="BK286" s="160"/>
      <c r="BL286" s="160"/>
      <c r="BM286" s="160"/>
      <c r="BN286" s="160"/>
      <c r="BO286" s="160"/>
      <c r="BP286" s="160"/>
      <c r="BQ286" s="160"/>
      <c r="BR286" s="160"/>
      <c r="BS286" s="160"/>
      <c r="BT286" s="160"/>
      <c r="BU286" s="160"/>
      <c r="BV286" s="160"/>
      <c r="BW286" s="103"/>
      <c r="BX286" s="103"/>
      <c r="BY286" s="103"/>
      <c r="BZ286" s="161"/>
      <c r="CA286" s="161"/>
      <c r="CB286" s="161"/>
      <c r="CC286" s="161"/>
      <c r="CD286" s="161"/>
      <c r="CE286" s="161"/>
      <c r="CF286" s="161"/>
      <c r="CG286" s="161"/>
      <c r="CH286" s="161"/>
      <c r="CI286" s="161"/>
      <c r="CJ286" s="161"/>
      <c r="CK286" s="161"/>
      <c r="CL286" s="161"/>
      <c r="CM286" s="161"/>
      <c r="CN286" s="161"/>
      <c r="CO286" s="161"/>
      <c r="CP286" s="161"/>
      <c r="CQ286" s="161"/>
      <c r="CR286" s="161"/>
      <c r="CS286" s="158" t="s">
        <v>4377</v>
      </c>
      <c r="CT286" s="161"/>
      <c r="CU286" s="161"/>
      <c r="CV286" s="161"/>
      <c r="CW286" s="161"/>
      <c r="CX286" s="161"/>
      <c r="CY286" s="161"/>
      <c r="CZ286" s="161"/>
      <c r="DA286" s="161"/>
      <c r="DB286" s="161"/>
      <c r="DC286" s="161"/>
      <c r="DD286" s="161"/>
      <c r="DE286" s="161"/>
    </row>
    <row r="287" spans="34:109" ht="15" hidden="1" customHeight="1">
      <c r="AH287" s="103"/>
      <c r="AI287" s="103"/>
      <c r="AJ287" s="103"/>
      <c r="AK287" s="103"/>
      <c r="AL287" s="153" t="str">
        <f t="shared" si="8"/>
        <v/>
      </c>
      <c r="AM287" s="153" t="str">
        <f t="shared" si="9"/>
        <v/>
      </c>
      <c r="AO287" s="103"/>
      <c r="AP287" s="151">
        <v>285</v>
      </c>
      <c r="AQ287" s="160"/>
      <c r="AR287" s="160"/>
      <c r="AS287" s="160"/>
      <c r="AT287" s="160"/>
      <c r="AU287" s="160"/>
      <c r="AV287" s="160"/>
      <c r="AW287" s="160"/>
      <c r="AX287" s="160"/>
      <c r="AY287" s="160"/>
      <c r="AZ287" s="160"/>
      <c r="BA287" s="160"/>
      <c r="BB287" s="160"/>
      <c r="BC287" s="160"/>
      <c r="BD287" s="160"/>
      <c r="BE287" s="160"/>
      <c r="BF287" s="160"/>
      <c r="BG287" s="160"/>
      <c r="BH287" s="160"/>
      <c r="BI287" s="160"/>
      <c r="BJ287" s="157" t="s">
        <v>4378</v>
      </c>
      <c r="BK287" s="160"/>
      <c r="BL287" s="160"/>
      <c r="BM287" s="160"/>
      <c r="BN287" s="160"/>
      <c r="BO287" s="160"/>
      <c r="BP287" s="160"/>
      <c r="BQ287" s="160"/>
      <c r="BR287" s="160"/>
      <c r="BS287" s="160"/>
      <c r="BT287" s="160"/>
      <c r="BU287" s="160"/>
      <c r="BV287" s="160"/>
      <c r="BW287" s="103"/>
      <c r="BX287" s="103"/>
      <c r="BY287" s="103"/>
      <c r="BZ287" s="161"/>
      <c r="CA287" s="161"/>
      <c r="CB287" s="161"/>
      <c r="CC287" s="161"/>
      <c r="CD287" s="161"/>
      <c r="CE287" s="161"/>
      <c r="CF287" s="161"/>
      <c r="CG287" s="161"/>
      <c r="CH287" s="161"/>
      <c r="CI287" s="161"/>
      <c r="CJ287" s="161"/>
      <c r="CK287" s="161"/>
      <c r="CL287" s="161"/>
      <c r="CM287" s="161"/>
      <c r="CN287" s="161"/>
      <c r="CO287" s="161"/>
      <c r="CP287" s="161"/>
      <c r="CQ287" s="161"/>
      <c r="CR287" s="161"/>
      <c r="CS287" s="158" t="s">
        <v>4379</v>
      </c>
      <c r="CT287" s="161"/>
      <c r="CU287" s="161"/>
      <c r="CV287" s="161"/>
      <c r="CW287" s="161"/>
      <c r="CX287" s="161"/>
      <c r="CY287" s="161"/>
      <c r="CZ287" s="161"/>
      <c r="DA287" s="161"/>
      <c r="DB287" s="161"/>
      <c r="DC287" s="161"/>
      <c r="DD287" s="161"/>
      <c r="DE287" s="161"/>
    </row>
    <row r="288" spans="34:109" ht="15" hidden="1" customHeight="1">
      <c r="AH288" s="103"/>
      <c r="AI288" s="103"/>
      <c r="AJ288" s="103"/>
      <c r="AK288" s="103"/>
      <c r="AL288" s="153" t="str">
        <f t="shared" si="8"/>
        <v/>
      </c>
      <c r="AM288" s="153" t="str">
        <f t="shared" si="9"/>
        <v/>
      </c>
      <c r="AO288" s="103"/>
      <c r="AP288" s="151">
        <v>286</v>
      </c>
      <c r="AQ288" s="160"/>
      <c r="AR288" s="160"/>
      <c r="AS288" s="160"/>
      <c r="AT288" s="160"/>
      <c r="AU288" s="160"/>
      <c r="AV288" s="160"/>
      <c r="AW288" s="160"/>
      <c r="AX288" s="160"/>
      <c r="AY288" s="160"/>
      <c r="AZ288" s="160"/>
      <c r="BA288" s="160"/>
      <c r="BB288" s="160"/>
      <c r="BC288" s="160"/>
      <c r="BD288" s="160"/>
      <c r="BE288" s="160"/>
      <c r="BF288" s="160"/>
      <c r="BG288" s="160"/>
      <c r="BH288" s="160"/>
      <c r="BI288" s="160"/>
      <c r="BJ288" s="157" t="s">
        <v>4380</v>
      </c>
      <c r="BK288" s="160"/>
      <c r="BL288" s="160"/>
      <c r="BM288" s="160"/>
      <c r="BN288" s="160"/>
      <c r="BO288" s="160"/>
      <c r="BP288" s="160"/>
      <c r="BQ288" s="160"/>
      <c r="BR288" s="160"/>
      <c r="BS288" s="160"/>
      <c r="BT288" s="160"/>
      <c r="BU288" s="160"/>
      <c r="BV288" s="160"/>
      <c r="BW288" s="103"/>
      <c r="BX288" s="103"/>
      <c r="BY288" s="103"/>
      <c r="BZ288" s="161"/>
      <c r="CA288" s="161"/>
      <c r="CB288" s="161"/>
      <c r="CC288" s="161"/>
      <c r="CD288" s="161"/>
      <c r="CE288" s="161"/>
      <c r="CF288" s="161"/>
      <c r="CG288" s="161"/>
      <c r="CH288" s="161"/>
      <c r="CI288" s="161"/>
      <c r="CJ288" s="161"/>
      <c r="CK288" s="161"/>
      <c r="CL288" s="161"/>
      <c r="CM288" s="161"/>
      <c r="CN288" s="161"/>
      <c r="CO288" s="161"/>
      <c r="CP288" s="161"/>
      <c r="CQ288" s="161"/>
      <c r="CR288" s="161"/>
      <c r="CS288" s="158" t="s">
        <v>4381</v>
      </c>
      <c r="CT288" s="161"/>
      <c r="CU288" s="161"/>
      <c r="CV288" s="161"/>
      <c r="CW288" s="161"/>
      <c r="CX288" s="161"/>
      <c r="CY288" s="161"/>
      <c r="CZ288" s="161"/>
      <c r="DA288" s="161"/>
      <c r="DB288" s="161"/>
      <c r="DC288" s="161"/>
      <c r="DD288" s="161"/>
      <c r="DE288" s="161"/>
    </row>
    <row r="289" spans="34:109" ht="15" hidden="1" customHeight="1">
      <c r="AH289" s="103"/>
      <c r="AI289" s="103"/>
      <c r="AJ289" s="103"/>
      <c r="AK289" s="103"/>
      <c r="AL289" s="153" t="str">
        <f t="shared" si="8"/>
        <v/>
      </c>
      <c r="AM289" s="153" t="str">
        <f t="shared" si="9"/>
        <v/>
      </c>
      <c r="AO289" s="103"/>
      <c r="AP289" s="151">
        <v>287</v>
      </c>
      <c r="AQ289" s="160"/>
      <c r="AR289" s="160"/>
      <c r="AS289" s="160"/>
      <c r="AT289" s="160"/>
      <c r="AU289" s="160"/>
      <c r="AV289" s="160"/>
      <c r="AW289" s="160"/>
      <c r="AX289" s="160"/>
      <c r="AY289" s="160"/>
      <c r="AZ289" s="160"/>
      <c r="BA289" s="160"/>
      <c r="BB289" s="160"/>
      <c r="BC289" s="160"/>
      <c r="BD289" s="160"/>
      <c r="BE289" s="160"/>
      <c r="BF289" s="160"/>
      <c r="BG289" s="160"/>
      <c r="BH289" s="160"/>
      <c r="BI289" s="160"/>
      <c r="BJ289" s="157" t="s">
        <v>4382</v>
      </c>
      <c r="BK289" s="160"/>
      <c r="BL289" s="160"/>
      <c r="BM289" s="160"/>
      <c r="BN289" s="160"/>
      <c r="BO289" s="160"/>
      <c r="BP289" s="160"/>
      <c r="BQ289" s="160"/>
      <c r="BR289" s="160"/>
      <c r="BS289" s="160"/>
      <c r="BT289" s="160"/>
      <c r="BU289" s="160"/>
      <c r="BV289" s="160"/>
      <c r="BW289" s="103"/>
      <c r="BX289" s="103"/>
      <c r="BY289" s="103"/>
      <c r="BZ289" s="161"/>
      <c r="CA289" s="161"/>
      <c r="CB289" s="161"/>
      <c r="CC289" s="161"/>
      <c r="CD289" s="161"/>
      <c r="CE289" s="161"/>
      <c r="CF289" s="161"/>
      <c r="CG289" s="161"/>
      <c r="CH289" s="161"/>
      <c r="CI289" s="161"/>
      <c r="CJ289" s="161"/>
      <c r="CK289" s="161"/>
      <c r="CL289" s="161"/>
      <c r="CM289" s="161"/>
      <c r="CN289" s="161"/>
      <c r="CO289" s="161"/>
      <c r="CP289" s="161"/>
      <c r="CQ289" s="161"/>
      <c r="CR289" s="161"/>
      <c r="CS289" s="158" t="s">
        <v>4383</v>
      </c>
      <c r="CT289" s="161"/>
      <c r="CU289" s="161"/>
      <c r="CV289" s="161"/>
      <c r="CW289" s="161"/>
      <c r="CX289" s="161"/>
      <c r="CY289" s="161"/>
      <c r="CZ289" s="161"/>
      <c r="DA289" s="161"/>
      <c r="DB289" s="161"/>
      <c r="DC289" s="161"/>
      <c r="DD289" s="161"/>
      <c r="DE289" s="161"/>
    </row>
    <row r="290" spans="34:109" ht="15" hidden="1" customHeight="1">
      <c r="AH290" s="103"/>
      <c r="AI290" s="103"/>
      <c r="AJ290" s="103"/>
      <c r="AK290" s="103"/>
      <c r="AL290" s="153" t="str">
        <f t="shared" si="8"/>
        <v/>
      </c>
      <c r="AM290" s="153" t="str">
        <f t="shared" si="9"/>
        <v/>
      </c>
      <c r="AO290" s="103"/>
      <c r="AP290" s="151">
        <v>288</v>
      </c>
      <c r="AQ290" s="160"/>
      <c r="AR290" s="160"/>
      <c r="AS290" s="160"/>
      <c r="AT290" s="160"/>
      <c r="AU290" s="160"/>
      <c r="AV290" s="160"/>
      <c r="AW290" s="160"/>
      <c r="AX290" s="160"/>
      <c r="AY290" s="160"/>
      <c r="AZ290" s="160"/>
      <c r="BA290" s="160"/>
      <c r="BB290" s="160"/>
      <c r="BC290" s="160"/>
      <c r="BD290" s="160"/>
      <c r="BE290" s="160"/>
      <c r="BF290" s="160"/>
      <c r="BG290" s="160"/>
      <c r="BH290" s="160"/>
      <c r="BI290" s="160"/>
      <c r="BJ290" s="157" t="s">
        <v>4384</v>
      </c>
      <c r="BK290" s="160"/>
      <c r="BL290" s="160"/>
      <c r="BM290" s="160"/>
      <c r="BN290" s="160"/>
      <c r="BO290" s="160"/>
      <c r="BP290" s="160"/>
      <c r="BQ290" s="160"/>
      <c r="BR290" s="160"/>
      <c r="BS290" s="160"/>
      <c r="BT290" s="160"/>
      <c r="BU290" s="160"/>
      <c r="BV290" s="160"/>
      <c r="BW290" s="103"/>
      <c r="BX290" s="103"/>
      <c r="BY290" s="103"/>
      <c r="BZ290" s="161"/>
      <c r="CA290" s="161"/>
      <c r="CB290" s="161"/>
      <c r="CC290" s="161"/>
      <c r="CD290" s="161"/>
      <c r="CE290" s="161"/>
      <c r="CF290" s="161"/>
      <c r="CG290" s="161"/>
      <c r="CH290" s="161"/>
      <c r="CI290" s="161"/>
      <c r="CJ290" s="161"/>
      <c r="CK290" s="161"/>
      <c r="CL290" s="161"/>
      <c r="CM290" s="161"/>
      <c r="CN290" s="161"/>
      <c r="CO290" s="161"/>
      <c r="CP290" s="161"/>
      <c r="CQ290" s="161"/>
      <c r="CR290" s="161"/>
      <c r="CS290" s="158" t="s">
        <v>4385</v>
      </c>
      <c r="CT290" s="161"/>
      <c r="CU290" s="161"/>
      <c r="CV290" s="161"/>
      <c r="CW290" s="161"/>
      <c r="CX290" s="161"/>
      <c r="CY290" s="161"/>
      <c r="CZ290" s="161"/>
      <c r="DA290" s="161"/>
      <c r="DB290" s="161"/>
      <c r="DC290" s="161"/>
      <c r="DD290" s="161"/>
      <c r="DE290" s="161"/>
    </row>
    <row r="291" spans="34:109" ht="15" hidden="1" customHeight="1">
      <c r="AH291" s="103"/>
      <c r="AI291" s="103"/>
      <c r="AJ291" s="103"/>
      <c r="AK291" s="103"/>
      <c r="AL291" s="153" t="str">
        <f t="shared" si="8"/>
        <v/>
      </c>
      <c r="AM291" s="153" t="str">
        <f t="shared" si="9"/>
        <v/>
      </c>
      <c r="AO291" s="103"/>
      <c r="AP291" s="151">
        <v>289</v>
      </c>
      <c r="AQ291" s="160"/>
      <c r="AR291" s="160"/>
      <c r="AS291" s="160"/>
      <c r="AT291" s="160"/>
      <c r="AU291" s="160"/>
      <c r="AV291" s="160"/>
      <c r="AW291" s="160"/>
      <c r="AX291" s="160"/>
      <c r="AY291" s="160"/>
      <c r="AZ291" s="160"/>
      <c r="BA291" s="160"/>
      <c r="BB291" s="160"/>
      <c r="BC291" s="160"/>
      <c r="BD291" s="160"/>
      <c r="BE291" s="160"/>
      <c r="BF291" s="160"/>
      <c r="BG291" s="160"/>
      <c r="BH291" s="160"/>
      <c r="BI291" s="160"/>
      <c r="BJ291" s="157" t="s">
        <v>4386</v>
      </c>
      <c r="BK291" s="160"/>
      <c r="BL291" s="160"/>
      <c r="BM291" s="160"/>
      <c r="BN291" s="160"/>
      <c r="BO291" s="160"/>
      <c r="BP291" s="160"/>
      <c r="BQ291" s="160"/>
      <c r="BR291" s="160"/>
      <c r="BS291" s="160"/>
      <c r="BT291" s="160"/>
      <c r="BU291" s="160"/>
      <c r="BV291" s="160"/>
      <c r="BW291" s="103"/>
      <c r="BX291" s="103"/>
      <c r="BY291" s="103"/>
      <c r="BZ291" s="161"/>
      <c r="CA291" s="161"/>
      <c r="CB291" s="161"/>
      <c r="CC291" s="161"/>
      <c r="CD291" s="161"/>
      <c r="CE291" s="161"/>
      <c r="CF291" s="161"/>
      <c r="CG291" s="161"/>
      <c r="CH291" s="161"/>
      <c r="CI291" s="161"/>
      <c r="CJ291" s="161"/>
      <c r="CK291" s="161"/>
      <c r="CL291" s="161"/>
      <c r="CM291" s="161"/>
      <c r="CN291" s="161"/>
      <c r="CO291" s="161"/>
      <c r="CP291" s="161"/>
      <c r="CQ291" s="161"/>
      <c r="CR291" s="161"/>
      <c r="CS291" s="158" t="s">
        <v>4387</v>
      </c>
      <c r="CT291" s="161"/>
      <c r="CU291" s="161"/>
      <c r="CV291" s="161"/>
      <c r="CW291" s="161"/>
      <c r="CX291" s="161"/>
      <c r="CY291" s="161"/>
      <c r="CZ291" s="161"/>
      <c r="DA291" s="161"/>
      <c r="DB291" s="161"/>
      <c r="DC291" s="161"/>
      <c r="DD291" s="161"/>
      <c r="DE291" s="161"/>
    </row>
    <row r="292" spans="34:109" ht="15" hidden="1" customHeight="1">
      <c r="AH292" s="103"/>
      <c r="AI292" s="103"/>
      <c r="AJ292" s="103"/>
      <c r="AK292" s="103"/>
      <c r="AL292" s="153" t="str">
        <f t="shared" si="8"/>
        <v/>
      </c>
      <c r="AM292" s="153" t="str">
        <f t="shared" si="9"/>
        <v/>
      </c>
      <c r="AO292" s="103"/>
      <c r="AP292" s="151">
        <v>290</v>
      </c>
      <c r="AQ292" s="160"/>
      <c r="AR292" s="160"/>
      <c r="AS292" s="160"/>
      <c r="AT292" s="160"/>
      <c r="AU292" s="160"/>
      <c r="AV292" s="160"/>
      <c r="AW292" s="160"/>
      <c r="AX292" s="160"/>
      <c r="AY292" s="160"/>
      <c r="AZ292" s="160"/>
      <c r="BA292" s="160"/>
      <c r="BB292" s="160"/>
      <c r="BC292" s="160"/>
      <c r="BD292" s="160"/>
      <c r="BE292" s="160"/>
      <c r="BF292" s="160"/>
      <c r="BG292" s="160"/>
      <c r="BH292" s="160"/>
      <c r="BI292" s="160"/>
      <c r="BJ292" s="157" t="s">
        <v>4388</v>
      </c>
      <c r="BK292" s="160"/>
      <c r="BL292" s="160"/>
      <c r="BM292" s="160"/>
      <c r="BN292" s="160"/>
      <c r="BO292" s="160"/>
      <c r="BP292" s="160"/>
      <c r="BQ292" s="160"/>
      <c r="BR292" s="160"/>
      <c r="BS292" s="160"/>
      <c r="BT292" s="160"/>
      <c r="BU292" s="160"/>
      <c r="BV292" s="160"/>
      <c r="BW292" s="103"/>
      <c r="BX292" s="103"/>
      <c r="BY292" s="103"/>
      <c r="BZ292" s="161"/>
      <c r="CA292" s="161"/>
      <c r="CB292" s="161"/>
      <c r="CC292" s="161"/>
      <c r="CD292" s="161"/>
      <c r="CE292" s="161"/>
      <c r="CF292" s="161"/>
      <c r="CG292" s="161"/>
      <c r="CH292" s="161"/>
      <c r="CI292" s="161"/>
      <c r="CJ292" s="161"/>
      <c r="CK292" s="161"/>
      <c r="CL292" s="161"/>
      <c r="CM292" s="161"/>
      <c r="CN292" s="161"/>
      <c r="CO292" s="161"/>
      <c r="CP292" s="161"/>
      <c r="CQ292" s="161"/>
      <c r="CR292" s="161"/>
      <c r="CS292" s="158" t="s">
        <v>1841</v>
      </c>
      <c r="CT292" s="161"/>
      <c r="CU292" s="161"/>
      <c r="CV292" s="161"/>
      <c r="CW292" s="161"/>
      <c r="CX292" s="161"/>
      <c r="CY292" s="161"/>
      <c r="CZ292" s="161"/>
      <c r="DA292" s="161"/>
      <c r="DB292" s="161"/>
      <c r="DC292" s="161"/>
      <c r="DD292" s="161"/>
      <c r="DE292" s="161"/>
    </row>
    <row r="293" spans="34:109" ht="15" hidden="1" customHeight="1">
      <c r="AH293" s="103"/>
      <c r="AI293" s="103"/>
      <c r="AJ293" s="103"/>
      <c r="AK293" s="103"/>
      <c r="AL293" s="153" t="str">
        <f t="shared" si="8"/>
        <v/>
      </c>
      <c r="AM293" s="153" t="str">
        <f t="shared" si="9"/>
        <v/>
      </c>
      <c r="AO293" s="103"/>
      <c r="AP293" s="151">
        <v>291</v>
      </c>
      <c r="AQ293" s="160"/>
      <c r="AR293" s="160"/>
      <c r="AS293" s="160"/>
      <c r="AT293" s="160"/>
      <c r="AU293" s="160"/>
      <c r="AV293" s="160"/>
      <c r="AW293" s="160"/>
      <c r="AX293" s="160"/>
      <c r="AY293" s="160"/>
      <c r="AZ293" s="160"/>
      <c r="BA293" s="160"/>
      <c r="BB293" s="160"/>
      <c r="BC293" s="160"/>
      <c r="BD293" s="160"/>
      <c r="BE293" s="160"/>
      <c r="BF293" s="160"/>
      <c r="BG293" s="160"/>
      <c r="BH293" s="160"/>
      <c r="BI293" s="160"/>
      <c r="BJ293" s="157" t="s">
        <v>4389</v>
      </c>
      <c r="BK293" s="160"/>
      <c r="BL293" s="160"/>
      <c r="BM293" s="160"/>
      <c r="BN293" s="160"/>
      <c r="BO293" s="160"/>
      <c r="BP293" s="160"/>
      <c r="BQ293" s="160"/>
      <c r="BR293" s="160"/>
      <c r="BS293" s="160"/>
      <c r="BT293" s="160"/>
      <c r="BU293" s="160"/>
      <c r="BV293" s="160"/>
      <c r="BW293" s="103"/>
      <c r="BX293" s="103"/>
      <c r="BY293" s="103"/>
      <c r="BZ293" s="161"/>
      <c r="CA293" s="161"/>
      <c r="CB293" s="161"/>
      <c r="CC293" s="161"/>
      <c r="CD293" s="161"/>
      <c r="CE293" s="161"/>
      <c r="CF293" s="161"/>
      <c r="CG293" s="161"/>
      <c r="CH293" s="161"/>
      <c r="CI293" s="161"/>
      <c r="CJ293" s="161"/>
      <c r="CK293" s="161"/>
      <c r="CL293" s="161"/>
      <c r="CM293" s="161"/>
      <c r="CN293" s="161"/>
      <c r="CO293" s="161"/>
      <c r="CP293" s="161"/>
      <c r="CQ293" s="161"/>
      <c r="CR293" s="161"/>
      <c r="CS293" s="158" t="s">
        <v>4390</v>
      </c>
      <c r="CT293" s="161"/>
      <c r="CU293" s="161"/>
      <c r="CV293" s="161"/>
      <c r="CW293" s="161"/>
      <c r="CX293" s="161"/>
      <c r="CY293" s="161"/>
      <c r="CZ293" s="161"/>
      <c r="DA293" s="161"/>
      <c r="DB293" s="161"/>
      <c r="DC293" s="161"/>
      <c r="DD293" s="161"/>
      <c r="DE293" s="161"/>
    </row>
    <row r="294" spans="34:109" ht="15" hidden="1" customHeight="1">
      <c r="AH294" s="103"/>
      <c r="AI294" s="103"/>
      <c r="AJ294" s="103"/>
      <c r="AK294" s="103"/>
      <c r="AL294" s="153" t="str">
        <f t="shared" si="8"/>
        <v/>
      </c>
      <c r="AM294" s="153" t="str">
        <f t="shared" si="9"/>
        <v/>
      </c>
      <c r="AO294" s="103"/>
      <c r="AP294" s="151">
        <v>292</v>
      </c>
      <c r="AQ294" s="160"/>
      <c r="AR294" s="160"/>
      <c r="AS294" s="160"/>
      <c r="AT294" s="160"/>
      <c r="AU294" s="160"/>
      <c r="AV294" s="160"/>
      <c r="AW294" s="160"/>
      <c r="AX294" s="160"/>
      <c r="AY294" s="160"/>
      <c r="AZ294" s="160"/>
      <c r="BA294" s="160"/>
      <c r="BB294" s="160"/>
      <c r="BC294" s="160"/>
      <c r="BD294" s="160"/>
      <c r="BE294" s="160"/>
      <c r="BF294" s="160"/>
      <c r="BG294" s="160"/>
      <c r="BH294" s="160"/>
      <c r="BI294" s="160"/>
      <c r="BJ294" s="157" t="s">
        <v>4391</v>
      </c>
      <c r="BK294" s="160"/>
      <c r="BL294" s="160"/>
      <c r="BM294" s="160"/>
      <c r="BN294" s="160"/>
      <c r="BO294" s="160"/>
      <c r="BP294" s="160"/>
      <c r="BQ294" s="160"/>
      <c r="BR294" s="160"/>
      <c r="BS294" s="160"/>
      <c r="BT294" s="160"/>
      <c r="BU294" s="160"/>
      <c r="BV294" s="160"/>
      <c r="BW294" s="103"/>
      <c r="BX294" s="103"/>
      <c r="BY294" s="103"/>
      <c r="BZ294" s="161"/>
      <c r="CA294" s="161"/>
      <c r="CB294" s="161"/>
      <c r="CC294" s="161"/>
      <c r="CD294" s="161"/>
      <c r="CE294" s="161"/>
      <c r="CF294" s="161"/>
      <c r="CG294" s="161"/>
      <c r="CH294" s="161"/>
      <c r="CI294" s="161"/>
      <c r="CJ294" s="161"/>
      <c r="CK294" s="161"/>
      <c r="CL294" s="161"/>
      <c r="CM294" s="161"/>
      <c r="CN294" s="161"/>
      <c r="CO294" s="161"/>
      <c r="CP294" s="161"/>
      <c r="CQ294" s="161"/>
      <c r="CR294" s="161"/>
      <c r="CS294" s="158" t="s">
        <v>4392</v>
      </c>
      <c r="CT294" s="161"/>
      <c r="CU294" s="161"/>
      <c r="CV294" s="161"/>
      <c r="CW294" s="161"/>
      <c r="CX294" s="161"/>
      <c r="CY294" s="161"/>
      <c r="CZ294" s="161"/>
      <c r="DA294" s="161"/>
      <c r="DB294" s="161"/>
      <c r="DC294" s="161"/>
      <c r="DD294" s="161"/>
      <c r="DE294" s="161"/>
    </row>
    <row r="295" spans="34:109" ht="15" hidden="1" customHeight="1">
      <c r="AH295" s="103"/>
      <c r="AI295" s="103"/>
      <c r="AJ295" s="103"/>
      <c r="AK295" s="103"/>
      <c r="AL295" s="153" t="str">
        <f t="shared" si="8"/>
        <v/>
      </c>
      <c r="AM295" s="153" t="str">
        <f t="shared" si="9"/>
        <v/>
      </c>
      <c r="AO295" s="103"/>
      <c r="AP295" s="151">
        <v>293</v>
      </c>
      <c r="AQ295" s="160"/>
      <c r="AR295" s="160"/>
      <c r="AS295" s="160"/>
      <c r="AT295" s="160"/>
      <c r="AU295" s="160"/>
      <c r="AV295" s="160"/>
      <c r="AW295" s="160"/>
      <c r="AX295" s="160"/>
      <c r="AY295" s="160"/>
      <c r="AZ295" s="160"/>
      <c r="BA295" s="160"/>
      <c r="BB295" s="160"/>
      <c r="BC295" s="160"/>
      <c r="BD295" s="160"/>
      <c r="BE295" s="160"/>
      <c r="BF295" s="160"/>
      <c r="BG295" s="160"/>
      <c r="BH295" s="160"/>
      <c r="BI295" s="160"/>
      <c r="BJ295" s="157" t="s">
        <v>4393</v>
      </c>
      <c r="BK295" s="160"/>
      <c r="BL295" s="160"/>
      <c r="BM295" s="160"/>
      <c r="BN295" s="160"/>
      <c r="BO295" s="160"/>
      <c r="BP295" s="160"/>
      <c r="BQ295" s="160"/>
      <c r="BR295" s="160"/>
      <c r="BS295" s="160"/>
      <c r="BT295" s="160"/>
      <c r="BU295" s="160"/>
      <c r="BV295" s="160"/>
      <c r="BW295" s="103"/>
      <c r="BX295" s="103"/>
      <c r="BY295" s="103"/>
      <c r="BZ295" s="161"/>
      <c r="CA295" s="161"/>
      <c r="CB295" s="161"/>
      <c r="CC295" s="161"/>
      <c r="CD295" s="161"/>
      <c r="CE295" s="161"/>
      <c r="CF295" s="161"/>
      <c r="CG295" s="161"/>
      <c r="CH295" s="161"/>
      <c r="CI295" s="161"/>
      <c r="CJ295" s="161"/>
      <c r="CK295" s="161"/>
      <c r="CL295" s="161"/>
      <c r="CM295" s="161"/>
      <c r="CN295" s="161"/>
      <c r="CO295" s="161"/>
      <c r="CP295" s="161"/>
      <c r="CQ295" s="161"/>
      <c r="CR295" s="161"/>
      <c r="CS295" s="158" t="s">
        <v>4394</v>
      </c>
      <c r="CT295" s="161"/>
      <c r="CU295" s="161"/>
      <c r="CV295" s="161"/>
      <c r="CW295" s="161"/>
      <c r="CX295" s="161"/>
      <c r="CY295" s="161"/>
      <c r="CZ295" s="161"/>
      <c r="DA295" s="161"/>
      <c r="DB295" s="161"/>
      <c r="DC295" s="161"/>
      <c r="DD295" s="161"/>
      <c r="DE295" s="161"/>
    </row>
    <row r="296" spans="34:109" ht="15" hidden="1" customHeight="1">
      <c r="AH296" s="103"/>
      <c r="AI296" s="103"/>
      <c r="AJ296" s="103"/>
      <c r="AK296" s="103"/>
      <c r="AL296" s="153" t="str">
        <f t="shared" si="8"/>
        <v/>
      </c>
      <c r="AM296" s="153" t="str">
        <f t="shared" si="9"/>
        <v/>
      </c>
      <c r="AO296" s="103"/>
      <c r="AP296" s="151">
        <v>294</v>
      </c>
      <c r="AQ296" s="160"/>
      <c r="AR296" s="160"/>
      <c r="AS296" s="160"/>
      <c r="AT296" s="160"/>
      <c r="AU296" s="160"/>
      <c r="AV296" s="160"/>
      <c r="AW296" s="160"/>
      <c r="AX296" s="160"/>
      <c r="AY296" s="160"/>
      <c r="AZ296" s="160"/>
      <c r="BA296" s="160"/>
      <c r="BB296" s="160"/>
      <c r="BC296" s="160"/>
      <c r="BD296" s="160"/>
      <c r="BE296" s="160"/>
      <c r="BF296" s="160"/>
      <c r="BG296" s="160"/>
      <c r="BH296" s="160"/>
      <c r="BI296" s="160"/>
      <c r="BJ296" s="157" t="s">
        <v>4395</v>
      </c>
      <c r="BK296" s="160"/>
      <c r="BL296" s="160"/>
      <c r="BM296" s="160"/>
      <c r="BN296" s="160"/>
      <c r="BO296" s="160"/>
      <c r="BP296" s="160"/>
      <c r="BQ296" s="160"/>
      <c r="BR296" s="160"/>
      <c r="BS296" s="160"/>
      <c r="BT296" s="160"/>
      <c r="BU296" s="160"/>
      <c r="BV296" s="160"/>
      <c r="BW296" s="103"/>
      <c r="BX296" s="103"/>
      <c r="BY296" s="103"/>
      <c r="BZ296" s="161"/>
      <c r="CA296" s="161"/>
      <c r="CB296" s="161"/>
      <c r="CC296" s="161"/>
      <c r="CD296" s="161"/>
      <c r="CE296" s="161"/>
      <c r="CF296" s="161"/>
      <c r="CG296" s="161"/>
      <c r="CH296" s="161"/>
      <c r="CI296" s="161"/>
      <c r="CJ296" s="161"/>
      <c r="CK296" s="161"/>
      <c r="CL296" s="161"/>
      <c r="CM296" s="161"/>
      <c r="CN296" s="161"/>
      <c r="CO296" s="161"/>
      <c r="CP296" s="161"/>
      <c r="CQ296" s="161"/>
      <c r="CR296" s="161"/>
      <c r="CS296" s="158" t="s">
        <v>4396</v>
      </c>
      <c r="CT296" s="161"/>
      <c r="CU296" s="161"/>
      <c r="CV296" s="161"/>
      <c r="CW296" s="161"/>
      <c r="CX296" s="161"/>
      <c r="CY296" s="161"/>
      <c r="CZ296" s="161"/>
      <c r="DA296" s="161"/>
      <c r="DB296" s="161"/>
      <c r="DC296" s="161"/>
      <c r="DD296" s="161"/>
      <c r="DE296" s="161"/>
    </row>
    <row r="297" spans="34:109" ht="15" hidden="1" customHeight="1">
      <c r="AH297" s="103"/>
      <c r="AI297" s="103"/>
      <c r="AJ297" s="103"/>
      <c r="AK297" s="103"/>
      <c r="AL297" s="153" t="str">
        <f t="shared" si="8"/>
        <v/>
      </c>
      <c r="AM297" s="153" t="str">
        <f t="shared" si="9"/>
        <v/>
      </c>
      <c r="AO297" s="103"/>
      <c r="AP297" s="151">
        <v>295</v>
      </c>
      <c r="AQ297" s="160"/>
      <c r="AR297" s="160"/>
      <c r="AS297" s="160"/>
      <c r="AT297" s="160"/>
      <c r="AU297" s="160"/>
      <c r="AV297" s="160"/>
      <c r="AW297" s="160"/>
      <c r="AX297" s="160"/>
      <c r="AY297" s="160"/>
      <c r="AZ297" s="160"/>
      <c r="BA297" s="160"/>
      <c r="BB297" s="160"/>
      <c r="BC297" s="160"/>
      <c r="BD297" s="160"/>
      <c r="BE297" s="160"/>
      <c r="BF297" s="160"/>
      <c r="BG297" s="160"/>
      <c r="BH297" s="160"/>
      <c r="BI297" s="160"/>
      <c r="BJ297" s="157" t="s">
        <v>4397</v>
      </c>
      <c r="BK297" s="160"/>
      <c r="BL297" s="160"/>
      <c r="BM297" s="160"/>
      <c r="BN297" s="160"/>
      <c r="BO297" s="160"/>
      <c r="BP297" s="160"/>
      <c r="BQ297" s="160"/>
      <c r="BR297" s="160"/>
      <c r="BS297" s="160"/>
      <c r="BT297" s="160"/>
      <c r="BU297" s="160"/>
      <c r="BV297" s="160"/>
      <c r="BW297" s="103"/>
      <c r="BX297" s="103"/>
      <c r="BY297" s="103"/>
      <c r="BZ297" s="161"/>
      <c r="CA297" s="161"/>
      <c r="CB297" s="161"/>
      <c r="CC297" s="161"/>
      <c r="CD297" s="161"/>
      <c r="CE297" s="161"/>
      <c r="CF297" s="161"/>
      <c r="CG297" s="161"/>
      <c r="CH297" s="161"/>
      <c r="CI297" s="161"/>
      <c r="CJ297" s="161"/>
      <c r="CK297" s="161"/>
      <c r="CL297" s="161"/>
      <c r="CM297" s="161"/>
      <c r="CN297" s="161"/>
      <c r="CO297" s="161"/>
      <c r="CP297" s="161"/>
      <c r="CQ297" s="161"/>
      <c r="CR297" s="161"/>
      <c r="CS297" s="158" t="s">
        <v>4398</v>
      </c>
      <c r="CT297" s="161"/>
      <c r="CU297" s="161"/>
      <c r="CV297" s="161"/>
      <c r="CW297" s="161"/>
      <c r="CX297" s="161"/>
      <c r="CY297" s="161"/>
      <c r="CZ297" s="161"/>
      <c r="DA297" s="161"/>
      <c r="DB297" s="161"/>
      <c r="DC297" s="161"/>
      <c r="DD297" s="161"/>
      <c r="DE297" s="161"/>
    </row>
    <row r="298" spans="34:109" ht="15" hidden="1" customHeight="1">
      <c r="AH298" s="103"/>
      <c r="AI298" s="103"/>
      <c r="AJ298" s="103"/>
      <c r="AK298" s="103"/>
      <c r="AL298" s="153" t="str">
        <f t="shared" si="8"/>
        <v/>
      </c>
      <c r="AM298" s="153" t="str">
        <f t="shared" si="9"/>
        <v/>
      </c>
      <c r="AO298" s="103"/>
      <c r="AP298" s="151">
        <v>296</v>
      </c>
      <c r="AQ298" s="160"/>
      <c r="AR298" s="160"/>
      <c r="AS298" s="160"/>
      <c r="AT298" s="160"/>
      <c r="AU298" s="160"/>
      <c r="AV298" s="160"/>
      <c r="AW298" s="160"/>
      <c r="AX298" s="160"/>
      <c r="AY298" s="160"/>
      <c r="AZ298" s="160"/>
      <c r="BA298" s="160"/>
      <c r="BB298" s="160"/>
      <c r="BC298" s="160"/>
      <c r="BD298" s="160"/>
      <c r="BE298" s="160"/>
      <c r="BF298" s="160"/>
      <c r="BG298" s="160"/>
      <c r="BH298" s="160"/>
      <c r="BI298" s="160"/>
      <c r="BJ298" s="157" t="s">
        <v>4399</v>
      </c>
      <c r="BK298" s="160"/>
      <c r="BL298" s="160"/>
      <c r="BM298" s="160"/>
      <c r="BN298" s="160"/>
      <c r="BO298" s="160"/>
      <c r="BP298" s="160"/>
      <c r="BQ298" s="160"/>
      <c r="BR298" s="160"/>
      <c r="BS298" s="160"/>
      <c r="BT298" s="160"/>
      <c r="BU298" s="160"/>
      <c r="BV298" s="160"/>
      <c r="BW298" s="103"/>
      <c r="BX298" s="103"/>
      <c r="BY298" s="103"/>
      <c r="BZ298" s="161"/>
      <c r="CA298" s="161"/>
      <c r="CB298" s="161"/>
      <c r="CC298" s="161"/>
      <c r="CD298" s="161"/>
      <c r="CE298" s="161"/>
      <c r="CF298" s="161"/>
      <c r="CG298" s="161"/>
      <c r="CH298" s="161"/>
      <c r="CI298" s="161"/>
      <c r="CJ298" s="161"/>
      <c r="CK298" s="161"/>
      <c r="CL298" s="161"/>
      <c r="CM298" s="161"/>
      <c r="CN298" s="161"/>
      <c r="CO298" s="161"/>
      <c r="CP298" s="161"/>
      <c r="CQ298" s="161"/>
      <c r="CR298" s="161"/>
      <c r="CS298" s="158" t="s">
        <v>4400</v>
      </c>
      <c r="CT298" s="161"/>
      <c r="CU298" s="161"/>
      <c r="CV298" s="161"/>
      <c r="CW298" s="161"/>
      <c r="CX298" s="161"/>
      <c r="CY298" s="161"/>
      <c r="CZ298" s="161"/>
      <c r="DA298" s="161"/>
      <c r="DB298" s="161"/>
      <c r="DC298" s="161"/>
      <c r="DD298" s="161"/>
      <c r="DE298" s="161"/>
    </row>
    <row r="299" spans="34:109" ht="15" hidden="1" customHeight="1">
      <c r="AH299" s="103"/>
      <c r="AI299" s="103"/>
      <c r="AJ299" s="103"/>
      <c r="AK299" s="103"/>
      <c r="AL299" s="153" t="str">
        <f t="shared" si="8"/>
        <v/>
      </c>
      <c r="AM299" s="153" t="str">
        <f t="shared" si="9"/>
        <v/>
      </c>
      <c r="AO299" s="103"/>
      <c r="AP299" s="151">
        <v>297</v>
      </c>
      <c r="AQ299" s="160"/>
      <c r="AR299" s="160"/>
      <c r="AS299" s="160"/>
      <c r="AT299" s="160"/>
      <c r="AU299" s="160"/>
      <c r="AV299" s="160"/>
      <c r="AW299" s="160"/>
      <c r="AX299" s="160"/>
      <c r="AY299" s="160"/>
      <c r="AZ299" s="160"/>
      <c r="BA299" s="160"/>
      <c r="BB299" s="160"/>
      <c r="BC299" s="160"/>
      <c r="BD299" s="160"/>
      <c r="BE299" s="160"/>
      <c r="BF299" s="160"/>
      <c r="BG299" s="160"/>
      <c r="BH299" s="160"/>
      <c r="BI299" s="160"/>
      <c r="BJ299" s="157" t="s">
        <v>4401</v>
      </c>
      <c r="BK299" s="160"/>
      <c r="BL299" s="160"/>
      <c r="BM299" s="160"/>
      <c r="BN299" s="160"/>
      <c r="BO299" s="160"/>
      <c r="BP299" s="160"/>
      <c r="BQ299" s="160"/>
      <c r="BR299" s="160"/>
      <c r="BS299" s="160"/>
      <c r="BT299" s="160"/>
      <c r="BU299" s="160"/>
      <c r="BV299" s="160"/>
      <c r="BW299" s="103"/>
      <c r="BX299" s="103"/>
      <c r="BY299" s="103"/>
      <c r="BZ299" s="161"/>
      <c r="CA299" s="161"/>
      <c r="CB299" s="161"/>
      <c r="CC299" s="161"/>
      <c r="CD299" s="161"/>
      <c r="CE299" s="161"/>
      <c r="CF299" s="161"/>
      <c r="CG299" s="161"/>
      <c r="CH299" s="161"/>
      <c r="CI299" s="161"/>
      <c r="CJ299" s="161"/>
      <c r="CK299" s="161"/>
      <c r="CL299" s="161"/>
      <c r="CM299" s="161"/>
      <c r="CN299" s="161"/>
      <c r="CO299" s="161"/>
      <c r="CP299" s="161"/>
      <c r="CQ299" s="161"/>
      <c r="CR299" s="161"/>
      <c r="CS299" s="158" t="s">
        <v>4402</v>
      </c>
      <c r="CT299" s="161"/>
      <c r="CU299" s="161"/>
      <c r="CV299" s="161"/>
      <c r="CW299" s="161"/>
      <c r="CX299" s="161"/>
      <c r="CY299" s="161"/>
      <c r="CZ299" s="161"/>
      <c r="DA299" s="161"/>
      <c r="DB299" s="161"/>
      <c r="DC299" s="161"/>
      <c r="DD299" s="161"/>
      <c r="DE299" s="161"/>
    </row>
    <row r="300" spans="34:109" ht="15" hidden="1" customHeight="1">
      <c r="AH300" s="103"/>
      <c r="AI300" s="103"/>
      <c r="AJ300" s="103"/>
      <c r="AK300" s="103"/>
      <c r="AL300" s="153" t="str">
        <f t="shared" si="8"/>
        <v/>
      </c>
      <c r="AM300" s="153" t="str">
        <f t="shared" si="9"/>
        <v/>
      </c>
      <c r="AO300" s="103"/>
      <c r="AP300" s="151">
        <v>298</v>
      </c>
      <c r="AQ300" s="160"/>
      <c r="AR300" s="160"/>
      <c r="AS300" s="160"/>
      <c r="AT300" s="160"/>
      <c r="AU300" s="160"/>
      <c r="AV300" s="160"/>
      <c r="AW300" s="160"/>
      <c r="AX300" s="160"/>
      <c r="AY300" s="160"/>
      <c r="AZ300" s="160"/>
      <c r="BA300" s="160"/>
      <c r="BB300" s="160"/>
      <c r="BC300" s="160"/>
      <c r="BD300" s="160"/>
      <c r="BE300" s="160"/>
      <c r="BF300" s="160"/>
      <c r="BG300" s="160"/>
      <c r="BH300" s="160"/>
      <c r="BI300" s="160"/>
      <c r="BJ300" s="157" t="s">
        <v>4403</v>
      </c>
      <c r="BK300" s="160"/>
      <c r="BL300" s="160"/>
      <c r="BM300" s="160"/>
      <c r="BN300" s="160"/>
      <c r="BO300" s="160"/>
      <c r="BP300" s="160"/>
      <c r="BQ300" s="160"/>
      <c r="BR300" s="160"/>
      <c r="BS300" s="160"/>
      <c r="BT300" s="160"/>
      <c r="BU300" s="160"/>
      <c r="BV300" s="160"/>
      <c r="BW300" s="103"/>
      <c r="BX300" s="103"/>
      <c r="BY300" s="103"/>
      <c r="BZ300" s="161"/>
      <c r="CA300" s="161"/>
      <c r="CB300" s="161"/>
      <c r="CC300" s="161"/>
      <c r="CD300" s="161"/>
      <c r="CE300" s="161"/>
      <c r="CF300" s="161"/>
      <c r="CG300" s="161"/>
      <c r="CH300" s="161"/>
      <c r="CI300" s="161"/>
      <c r="CJ300" s="161"/>
      <c r="CK300" s="161"/>
      <c r="CL300" s="161"/>
      <c r="CM300" s="161"/>
      <c r="CN300" s="161"/>
      <c r="CO300" s="161"/>
      <c r="CP300" s="161"/>
      <c r="CQ300" s="161"/>
      <c r="CR300" s="161"/>
      <c r="CS300" s="158" t="s">
        <v>4404</v>
      </c>
      <c r="CT300" s="161"/>
      <c r="CU300" s="161"/>
      <c r="CV300" s="161"/>
      <c r="CW300" s="161"/>
      <c r="CX300" s="161"/>
      <c r="CY300" s="161"/>
      <c r="CZ300" s="161"/>
      <c r="DA300" s="161"/>
      <c r="DB300" s="161"/>
      <c r="DC300" s="161"/>
      <c r="DD300" s="161"/>
      <c r="DE300" s="161"/>
    </row>
    <row r="301" spans="34:109" ht="15" hidden="1" customHeight="1">
      <c r="AH301" s="103"/>
      <c r="AI301" s="103"/>
      <c r="AJ301" s="103"/>
      <c r="AK301" s="103"/>
      <c r="AL301" s="153" t="str">
        <f t="shared" si="8"/>
        <v/>
      </c>
      <c r="AM301" s="153" t="str">
        <f t="shared" si="9"/>
        <v/>
      </c>
      <c r="AO301" s="103"/>
      <c r="AP301" s="151">
        <v>299</v>
      </c>
      <c r="AQ301" s="160"/>
      <c r="AR301" s="160"/>
      <c r="AS301" s="160"/>
      <c r="AT301" s="160"/>
      <c r="AU301" s="160"/>
      <c r="AV301" s="160"/>
      <c r="AW301" s="160"/>
      <c r="AX301" s="160"/>
      <c r="AY301" s="160"/>
      <c r="AZ301" s="160"/>
      <c r="BA301" s="160"/>
      <c r="BB301" s="160"/>
      <c r="BC301" s="160"/>
      <c r="BD301" s="160"/>
      <c r="BE301" s="160"/>
      <c r="BF301" s="160"/>
      <c r="BG301" s="160"/>
      <c r="BH301" s="160"/>
      <c r="BI301" s="160"/>
      <c r="BJ301" s="157" t="s">
        <v>4405</v>
      </c>
      <c r="BK301" s="160"/>
      <c r="BL301" s="160"/>
      <c r="BM301" s="160"/>
      <c r="BN301" s="160"/>
      <c r="BO301" s="160"/>
      <c r="BP301" s="160"/>
      <c r="BQ301" s="160"/>
      <c r="BR301" s="160"/>
      <c r="BS301" s="160"/>
      <c r="BT301" s="160"/>
      <c r="BU301" s="160"/>
      <c r="BV301" s="160"/>
      <c r="BW301" s="103"/>
      <c r="BX301" s="103"/>
      <c r="BY301" s="103"/>
      <c r="BZ301" s="161"/>
      <c r="CA301" s="161"/>
      <c r="CB301" s="161"/>
      <c r="CC301" s="161"/>
      <c r="CD301" s="161"/>
      <c r="CE301" s="161"/>
      <c r="CF301" s="161"/>
      <c r="CG301" s="161"/>
      <c r="CH301" s="161"/>
      <c r="CI301" s="161"/>
      <c r="CJ301" s="161"/>
      <c r="CK301" s="161"/>
      <c r="CL301" s="161"/>
      <c r="CM301" s="161"/>
      <c r="CN301" s="161"/>
      <c r="CO301" s="161"/>
      <c r="CP301" s="161"/>
      <c r="CQ301" s="161"/>
      <c r="CR301" s="161"/>
      <c r="CS301" s="158" t="s">
        <v>4406</v>
      </c>
      <c r="CT301" s="161"/>
      <c r="CU301" s="161"/>
      <c r="CV301" s="161"/>
      <c r="CW301" s="161"/>
      <c r="CX301" s="161"/>
      <c r="CY301" s="161"/>
      <c r="CZ301" s="161"/>
      <c r="DA301" s="161"/>
      <c r="DB301" s="161"/>
      <c r="DC301" s="161"/>
      <c r="DD301" s="161"/>
      <c r="DE301" s="161"/>
    </row>
    <row r="302" spans="34:109" ht="15" hidden="1" customHeight="1">
      <c r="AH302" s="103"/>
      <c r="AI302" s="103"/>
      <c r="AJ302" s="103"/>
      <c r="AK302" s="103"/>
      <c r="AL302" s="153" t="str">
        <f t="shared" si="8"/>
        <v/>
      </c>
      <c r="AM302" s="153" t="str">
        <f t="shared" si="9"/>
        <v/>
      </c>
      <c r="AO302" s="103"/>
      <c r="AP302" s="151">
        <v>300</v>
      </c>
      <c r="AQ302" s="160"/>
      <c r="AR302" s="160"/>
      <c r="AS302" s="160"/>
      <c r="AT302" s="160"/>
      <c r="AU302" s="160"/>
      <c r="AV302" s="160"/>
      <c r="AW302" s="160"/>
      <c r="AX302" s="160"/>
      <c r="AY302" s="160"/>
      <c r="AZ302" s="160"/>
      <c r="BA302" s="160"/>
      <c r="BB302" s="160"/>
      <c r="BC302" s="160"/>
      <c r="BD302" s="160"/>
      <c r="BE302" s="160"/>
      <c r="BF302" s="160"/>
      <c r="BG302" s="160"/>
      <c r="BH302" s="160"/>
      <c r="BI302" s="160"/>
      <c r="BJ302" s="157" t="s">
        <v>4407</v>
      </c>
      <c r="BK302" s="160"/>
      <c r="BL302" s="160"/>
      <c r="BM302" s="160"/>
      <c r="BN302" s="160"/>
      <c r="BO302" s="160"/>
      <c r="BP302" s="160"/>
      <c r="BQ302" s="160"/>
      <c r="BR302" s="160"/>
      <c r="BS302" s="160"/>
      <c r="BT302" s="160"/>
      <c r="BU302" s="160"/>
      <c r="BV302" s="160"/>
      <c r="BW302" s="103"/>
      <c r="BX302" s="103"/>
      <c r="BY302" s="103"/>
      <c r="BZ302" s="161"/>
      <c r="CA302" s="161"/>
      <c r="CB302" s="161"/>
      <c r="CC302" s="161"/>
      <c r="CD302" s="161"/>
      <c r="CE302" s="161"/>
      <c r="CF302" s="161"/>
      <c r="CG302" s="161"/>
      <c r="CH302" s="161"/>
      <c r="CI302" s="161"/>
      <c r="CJ302" s="161"/>
      <c r="CK302" s="161"/>
      <c r="CL302" s="161"/>
      <c r="CM302" s="161"/>
      <c r="CN302" s="161"/>
      <c r="CO302" s="161"/>
      <c r="CP302" s="161"/>
      <c r="CQ302" s="161"/>
      <c r="CR302" s="161"/>
      <c r="CS302" s="158" t="s">
        <v>4408</v>
      </c>
      <c r="CT302" s="161"/>
      <c r="CU302" s="161"/>
      <c r="CV302" s="161"/>
      <c r="CW302" s="161"/>
      <c r="CX302" s="161"/>
      <c r="CY302" s="161"/>
      <c r="CZ302" s="161"/>
      <c r="DA302" s="161"/>
      <c r="DB302" s="161"/>
      <c r="DC302" s="161"/>
      <c r="DD302" s="161"/>
      <c r="DE302" s="161"/>
    </row>
    <row r="303" spans="34:109" ht="15" hidden="1" customHeight="1">
      <c r="AH303" s="103"/>
      <c r="AI303" s="103"/>
      <c r="AJ303" s="103"/>
      <c r="AK303" s="103"/>
      <c r="AL303" s="153" t="str">
        <f t="shared" si="8"/>
        <v/>
      </c>
      <c r="AM303" s="153" t="str">
        <f t="shared" si="9"/>
        <v/>
      </c>
      <c r="AO303" s="103"/>
      <c r="AP303" s="151">
        <v>301</v>
      </c>
      <c r="AQ303" s="160"/>
      <c r="AR303" s="160"/>
      <c r="AS303" s="160"/>
      <c r="AT303" s="160"/>
      <c r="AU303" s="160"/>
      <c r="AV303" s="160"/>
      <c r="AW303" s="160"/>
      <c r="AX303" s="160"/>
      <c r="AY303" s="160"/>
      <c r="AZ303" s="160"/>
      <c r="BA303" s="160"/>
      <c r="BB303" s="160"/>
      <c r="BC303" s="160"/>
      <c r="BD303" s="160"/>
      <c r="BE303" s="160"/>
      <c r="BF303" s="160"/>
      <c r="BG303" s="160"/>
      <c r="BH303" s="160"/>
      <c r="BI303" s="160"/>
      <c r="BJ303" s="157" t="s">
        <v>4409</v>
      </c>
      <c r="BK303" s="160"/>
      <c r="BL303" s="160"/>
      <c r="BM303" s="160"/>
      <c r="BN303" s="160"/>
      <c r="BO303" s="160"/>
      <c r="BP303" s="160"/>
      <c r="BQ303" s="160"/>
      <c r="BR303" s="160"/>
      <c r="BS303" s="160"/>
      <c r="BT303" s="160"/>
      <c r="BU303" s="160"/>
      <c r="BV303" s="160"/>
      <c r="BW303" s="103"/>
      <c r="BX303" s="103"/>
      <c r="BY303" s="103"/>
      <c r="BZ303" s="161"/>
      <c r="CA303" s="161"/>
      <c r="CB303" s="161"/>
      <c r="CC303" s="161"/>
      <c r="CD303" s="161"/>
      <c r="CE303" s="161"/>
      <c r="CF303" s="161"/>
      <c r="CG303" s="161"/>
      <c r="CH303" s="161"/>
      <c r="CI303" s="161"/>
      <c r="CJ303" s="161"/>
      <c r="CK303" s="161"/>
      <c r="CL303" s="161"/>
      <c r="CM303" s="161"/>
      <c r="CN303" s="161"/>
      <c r="CO303" s="161"/>
      <c r="CP303" s="161"/>
      <c r="CQ303" s="161"/>
      <c r="CR303" s="161"/>
      <c r="CS303" s="158" t="s">
        <v>4410</v>
      </c>
      <c r="CT303" s="161"/>
      <c r="CU303" s="161"/>
      <c r="CV303" s="161"/>
      <c r="CW303" s="161"/>
      <c r="CX303" s="161"/>
      <c r="CY303" s="161"/>
      <c r="CZ303" s="161"/>
      <c r="DA303" s="161"/>
      <c r="DB303" s="161"/>
      <c r="DC303" s="161"/>
      <c r="DD303" s="161"/>
      <c r="DE303" s="161"/>
    </row>
    <row r="304" spans="34:109" ht="15" hidden="1" customHeight="1">
      <c r="AH304" s="103"/>
      <c r="AI304" s="103"/>
      <c r="AJ304" s="103"/>
      <c r="AK304" s="103"/>
      <c r="AL304" s="153" t="str">
        <f t="shared" si="8"/>
        <v/>
      </c>
      <c r="AM304" s="153" t="str">
        <f t="shared" si="9"/>
        <v/>
      </c>
      <c r="AO304" s="103"/>
      <c r="AP304" s="151">
        <v>302</v>
      </c>
      <c r="AQ304" s="160"/>
      <c r="AR304" s="160"/>
      <c r="AS304" s="160"/>
      <c r="AT304" s="160"/>
      <c r="AU304" s="160"/>
      <c r="AV304" s="160"/>
      <c r="AW304" s="160"/>
      <c r="AX304" s="160"/>
      <c r="AY304" s="160"/>
      <c r="AZ304" s="160"/>
      <c r="BA304" s="160"/>
      <c r="BB304" s="160"/>
      <c r="BC304" s="160"/>
      <c r="BD304" s="160"/>
      <c r="BE304" s="160"/>
      <c r="BF304" s="160"/>
      <c r="BG304" s="160"/>
      <c r="BH304" s="160"/>
      <c r="BI304" s="160"/>
      <c r="BJ304" s="157" t="s">
        <v>4411</v>
      </c>
      <c r="BK304" s="160"/>
      <c r="BL304" s="160"/>
      <c r="BM304" s="160"/>
      <c r="BN304" s="160"/>
      <c r="BO304" s="160"/>
      <c r="BP304" s="160"/>
      <c r="BQ304" s="160"/>
      <c r="BR304" s="160"/>
      <c r="BS304" s="160"/>
      <c r="BT304" s="160"/>
      <c r="BU304" s="160"/>
      <c r="BV304" s="160"/>
      <c r="BW304" s="103"/>
      <c r="BX304" s="103"/>
      <c r="BY304" s="103"/>
      <c r="BZ304" s="161"/>
      <c r="CA304" s="161"/>
      <c r="CB304" s="161"/>
      <c r="CC304" s="161"/>
      <c r="CD304" s="161"/>
      <c r="CE304" s="161"/>
      <c r="CF304" s="161"/>
      <c r="CG304" s="161"/>
      <c r="CH304" s="161"/>
      <c r="CI304" s="161"/>
      <c r="CJ304" s="161"/>
      <c r="CK304" s="161"/>
      <c r="CL304" s="161"/>
      <c r="CM304" s="161"/>
      <c r="CN304" s="161"/>
      <c r="CO304" s="161"/>
      <c r="CP304" s="161"/>
      <c r="CQ304" s="161"/>
      <c r="CR304" s="161"/>
      <c r="CS304" s="158" t="s">
        <v>4412</v>
      </c>
      <c r="CT304" s="161"/>
      <c r="CU304" s="161"/>
      <c r="CV304" s="161"/>
      <c r="CW304" s="161"/>
      <c r="CX304" s="161"/>
      <c r="CY304" s="161"/>
      <c r="CZ304" s="161"/>
      <c r="DA304" s="161"/>
      <c r="DB304" s="161"/>
      <c r="DC304" s="161"/>
      <c r="DD304" s="161"/>
      <c r="DE304" s="161"/>
    </row>
    <row r="305" spans="34:109" ht="15" hidden="1" customHeight="1">
      <c r="AH305" s="103"/>
      <c r="AI305" s="103"/>
      <c r="AJ305" s="103"/>
      <c r="AK305" s="103"/>
      <c r="AL305" s="153" t="str">
        <f t="shared" si="8"/>
        <v/>
      </c>
      <c r="AM305" s="153" t="str">
        <f t="shared" si="9"/>
        <v/>
      </c>
      <c r="AO305" s="103"/>
      <c r="AP305" s="151">
        <v>303</v>
      </c>
      <c r="AQ305" s="160"/>
      <c r="AR305" s="160"/>
      <c r="AS305" s="160"/>
      <c r="AT305" s="160"/>
      <c r="AU305" s="160"/>
      <c r="AV305" s="160"/>
      <c r="AW305" s="160"/>
      <c r="AX305" s="160"/>
      <c r="AY305" s="160"/>
      <c r="AZ305" s="160"/>
      <c r="BA305" s="160"/>
      <c r="BB305" s="160"/>
      <c r="BC305" s="160"/>
      <c r="BD305" s="160"/>
      <c r="BE305" s="160"/>
      <c r="BF305" s="160"/>
      <c r="BG305" s="160"/>
      <c r="BH305" s="160"/>
      <c r="BI305" s="160"/>
      <c r="BJ305" s="157" t="s">
        <v>4413</v>
      </c>
      <c r="BK305" s="160"/>
      <c r="BL305" s="160"/>
      <c r="BM305" s="160"/>
      <c r="BN305" s="160"/>
      <c r="BO305" s="160"/>
      <c r="BP305" s="160"/>
      <c r="BQ305" s="160"/>
      <c r="BR305" s="160"/>
      <c r="BS305" s="160"/>
      <c r="BT305" s="160"/>
      <c r="BU305" s="160"/>
      <c r="BV305" s="160"/>
      <c r="BW305" s="103"/>
      <c r="BX305" s="103"/>
      <c r="BY305" s="103"/>
      <c r="BZ305" s="161"/>
      <c r="CA305" s="161"/>
      <c r="CB305" s="161"/>
      <c r="CC305" s="161"/>
      <c r="CD305" s="161"/>
      <c r="CE305" s="161"/>
      <c r="CF305" s="161"/>
      <c r="CG305" s="161"/>
      <c r="CH305" s="161"/>
      <c r="CI305" s="161"/>
      <c r="CJ305" s="161"/>
      <c r="CK305" s="161"/>
      <c r="CL305" s="161"/>
      <c r="CM305" s="161"/>
      <c r="CN305" s="161"/>
      <c r="CO305" s="161"/>
      <c r="CP305" s="161"/>
      <c r="CQ305" s="161"/>
      <c r="CR305" s="161"/>
      <c r="CS305" s="158" t="s">
        <v>4414</v>
      </c>
      <c r="CT305" s="161"/>
      <c r="CU305" s="161"/>
      <c r="CV305" s="161"/>
      <c r="CW305" s="161"/>
      <c r="CX305" s="161"/>
      <c r="CY305" s="161"/>
      <c r="CZ305" s="161"/>
      <c r="DA305" s="161"/>
      <c r="DB305" s="161"/>
      <c r="DC305" s="161"/>
      <c r="DD305" s="161"/>
      <c r="DE305" s="161"/>
    </row>
    <row r="306" spans="34:109" ht="15" hidden="1" customHeight="1">
      <c r="AH306" s="103"/>
      <c r="AI306" s="103"/>
      <c r="AJ306" s="103"/>
      <c r="AK306" s="103"/>
      <c r="AL306" s="153" t="str">
        <f t="shared" si="8"/>
        <v/>
      </c>
      <c r="AM306" s="153" t="str">
        <f t="shared" si="9"/>
        <v/>
      </c>
      <c r="AO306" s="103"/>
      <c r="AP306" s="151">
        <v>304</v>
      </c>
      <c r="AQ306" s="160"/>
      <c r="AR306" s="160"/>
      <c r="AS306" s="160"/>
      <c r="AT306" s="160"/>
      <c r="AU306" s="160"/>
      <c r="AV306" s="160"/>
      <c r="AW306" s="160"/>
      <c r="AX306" s="160"/>
      <c r="AY306" s="160"/>
      <c r="AZ306" s="160"/>
      <c r="BA306" s="160"/>
      <c r="BB306" s="160"/>
      <c r="BC306" s="160"/>
      <c r="BD306" s="160"/>
      <c r="BE306" s="160"/>
      <c r="BF306" s="160"/>
      <c r="BG306" s="160"/>
      <c r="BH306" s="160"/>
      <c r="BI306" s="160"/>
      <c r="BJ306" s="157" t="s">
        <v>4415</v>
      </c>
      <c r="BK306" s="160"/>
      <c r="BL306" s="160"/>
      <c r="BM306" s="160"/>
      <c r="BN306" s="160"/>
      <c r="BO306" s="160"/>
      <c r="BP306" s="160"/>
      <c r="BQ306" s="160"/>
      <c r="BR306" s="160"/>
      <c r="BS306" s="160"/>
      <c r="BT306" s="160"/>
      <c r="BU306" s="160"/>
      <c r="BV306" s="160"/>
      <c r="BW306" s="103"/>
      <c r="BX306" s="103"/>
      <c r="BY306" s="103"/>
      <c r="BZ306" s="161"/>
      <c r="CA306" s="161"/>
      <c r="CB306" s="161"/>
      <c r="CC306" s="161"/>
      <c r="CD306" s="161"/>
      <c r="CE306" s="161"/>
      <c r="CF306" s="161"/>
      <c r="CG306" s="161"/>
      <c r="CH306" s="161"/>
      <c r="CI306" s="161"/>
      <c r="CJ306" s="161"/>
      <c r="CK306" s="161"/>
      <c r="CL306" s="161"/>
      <c r="CM306" s="161"/>
      <c r="CN306" s="161"/>
      <c r="CO306" s="161"/>
      <c r="CP306" s="161"/>
      <c r="CQ306" s="161"/>
      <c r="CR306" s="161"/>
      <c r="CS306" s="158" t="s">
        <v>4416</v>
      </c>
      <c r="CT306" s="161"/>
      <c r="CU306" s="161"/>
      <c r="CV306" s="161"/>
      <c r="CW306" s="161"/>
      <c r="CX306" s="161"/>
      <c r="CY306" s="161"/>
      <c r="CZ306" s="161"/>
      <c r="DA306" s="161"/>
      <c r="DB306" s="161"/>
      <c r="DC306" s="161"/>
      <c r="DD306" s="161"/>
      <c r="DE306" s="161"/>
    </row>
    <row r="307" spans="34:109" ht="15" hidden="1" customHeight="1">
      <c r="AH307" s="103"/>
      <c r="AI307" s="103"/>
      <c r="AJ307" s="103"/>
      <c r="AK307" s="103"/>
      <c r="AL307" s="153" t="str">
        <f t="shared" si="8"/>
        <v/>
      </c>
      <c r="AM307" s="153" t="str">
        <f t="shared" si="9"/>
        <v/>
      </c>
      <c r="AO307" s="103"/>
      <c r="AP307" s="151">
        <v>305</v>
      </c>
      <c r="AQ307" s="160"/>
      <c r="AR307" s="160"/>
      <c r="AS307" s="160"/>
      <c r="AT307" s="160"/>
      <c r="AU307" s="160"/>
      <c r="AV307" s="160"/>
      <c r="AW307" s="160"/>
      <c r="AX307" s="160"/>
      <c r="AY307" s="160"/>
      <c r="AZ307" s="160"/>
      <c r="BA307" s="160"/>
      <c r="BB307" s="160"/>
      <c r="BC307" s="160"/>
      <c r="BD307" s="160"/>
      <c r="BE307" s="160"/>
      <c r="BF307" s="160"/>
      <c r="BG307" s="160"/>
      <c r="BH307" s="160"/>
      <c r="BI307" s="160"/>
      <c r="BJ307" s="157" t="s">
        <v>4417</v>
      </c>
      <c r="BK307" s="160"/>
      <c r="BL307" s="160"/>
      <c r="BM307" s="160"/>
      <c r="BN307" s="160"/>
      <c r="BO307" s="160"/>
      <c r="BP307" s="160"/>
      <c r="BQ307" s="160"/>
      <c r="BR307" s="160"/>
      <c r="BS307" s="160"/>
      <c r="BT307" s="160"/>
      <c r="BU307" s="160"/>
      <c r="BV307" s="160"/>
      <c r="BW307" s="103"/>
      <c r="BX307" s="103"/>
      <c r="BY307" s="103"/>
      <c r="BZ307" s="161"/>
      <c r="CA307" s="161"/>
      <c r="CB307" s="161"/>
      <c r="CC307" s="161"/>
      <c r="CD307" s="161"/>
      <c r="CE307" s="161"/>
      <c r="CF307" s="161"/>
      <c r="CG307" s="161"/>
      <c r="CH307" s="161"/>
      <c r="CI307" s="161"/>
      <c r="CJ307" s="161"/>
      <c r="CK307" s="161"/>
      <c r="CL307" s="161"/>
      <c r="CM307" s="161"/>
      <c r="CN307" s="161"/>
      <c r="CO307" s="161"/>
      <c r="CP307" s="161"/>
      <c r="CQ307" s="161"/>
      <c r="CR307" s="161"/>
      <c r="CS307" s="158" t="s">
        <v>4418</v>
      </c>
      <c r="CT307" s="161"/>
      <c r="CU307" s="161"/>
      <c r="CV307" s="161"/>
      <c r="CW307" s="161"/>
      <c r="CX307" s="161"/>
      <c r="CY307" s="161"/>
      <c r="CZ307" s="161"/>
      <c r="DA307" s="161"/>
      <c r="DB307" s="161"/>
      <c r="DC307" s="161"/>
      <c r="DD307" s="161"/>
      <c r="DE307" s="161"/>
    </row>
    <row r="308" spans="34:109" ht="15" hidden="1" customHeight="1">
      <c r="AH308" s="103"/>
      <c r="AI308" s="103"/>
      <c r="AJ308" s="103"/>
      <c r="AK308" s="103"/>
      <c r="AL308" s="153" t="str">
        <f t="shared" si="8"/>
        <v/>
      </c>
      <c r="AM308" s="153" t="str">
        <f t="shared" si="9"/>
        <v/>
      </c>
      <c r="AO308" s="103"/>
      <c r="AP308" s="151">
        <v>306</v>
      </c>
      <c r="AQ308" s="160"/>
      <c r="AR308" s="160"/>
      <c r="AS308" s="160"/>
      <c r="AT308" s="160"/>
      <c r="AU308" s="160"/>
      <c r="AV308" s="160"/>
      <c r="AW308" s="160"/>
      <c r="AX308" s="160"/>
      <c r="AY308" s="160"/>
      <c r="AZ308" s="160"/>
      <c r="BA308" s="160"/>
      <c r="BB308" s="160"/>
      <c r="BC308" s="160"/>
      <c r="BD308" s="160"/>
      <c r="BE308" s="160"/>
      <c r="BF308" s="160"/>
      <c r="BG308" s="160"/>
      <c r="BH308" s="160"/>
      <c r="BI308" s="160"/>
      <c r="BJ308" s="157" t="s">
        <v>4419</v>
      </c>
      <c r="BK308" s="160"/>
      <c r="BL308" s="160"/>
      <c r="BM308" s="160"/>
      <c r="BN308" s="160"/>
      <c r="BO308" s="160"/>
      <c r="BP308" s="160"/>
      <c r="BQ308" s="160"/>
      <c r="BR308" s="160"/>
      <c r="BS308" s="160"/>
      <c r="BT308" s="160"/>
      <c r="BU308" s="160"/>
      <c r="BV308" s="160"/>
      <c r="BW308" s="103"/>
      <c r="BX308" s="103"/>
      <c r="BY308" s="103"/>
      <c r="BZ308" s="161"/>
      <c r="CA308" s="161"/>
      <c r="CB308" s="161"/>
      <c r="CC308" s="161"/>
      <c r="CD308" s="161"/>
      <c r="CE308" s="161"/>
      <c r="CF308" s="161"/>
      <c r="CG308" s="161"/>
      <c r="CH308" s="161"/>
      <c r="CI308" s="161"/>
      <c r="CJ308" s="161"/>
      <c r="CK308" s="161"/>
      <c r="CL308" s="161"/>
      <c r="CM308" s="161"/>
      <c r="CN308" s="161"/>
      <c r="CO308" s="161"/>
      <c r="CP308" s="161"/>
      <c r="CQ308" s="161"/>
      <c r="CR308" s="161"/>
      <c r="CS308" s="158" t="s">
        <v>4420</v>
      </c>
      <c r="CT308" s="161"/>
      <c r="CU308" s="161"/>
      <c r="CV308" s="161"/>
      <c r="CW308" s="161"/>
      <c r="CX308" s="161"/>
      <c r="CY308" s="161"/>
      <c r="CZ308" s="161"/>
      <c r="DA308" s="161"/>
      <c r="DB308" s="161"/>
      <c r="DC308" s="161"/>
      <c r="DD308" s="161"/>
      <c r="DE308" s="161"/>
    </row>
    <row r="309" spans="34:109" ht="15" hidden="1" customHeight="1">
      <c r="AH309" s="103"/>
      <c r="AI309" s="103"/>
      <c r="AJ309" s="103"/>
      <c r="AK309" s="103"/>
      <c r="AL309" s="153" t="str">
        <f t="shared" si="8"/>
        <v/>
      </c>
      <c r="AM309" s="153" t="str">
        <f t="shared" si="9"/>
        <v/>
      </c>
      <c r="AO309" s="103"/>
      <c r="AP309" s="151">
        <v>307</v>
      </c>
      <c r="AQ309" s="160"/>
      <c r="AR309" s="160"/>
      <c r="AS309" s="160"/>
      <c r="AT309" s="160"/>
      <c r="AU309" s="160"/>
      <c r="AV309" s="160"/>
      <c r="AW309" s="160"/>
      <c r="AX309" s="160"/>
      <c r="AY309" s="160"/>
      <c r="AZ309" s="160"/>
      <c r="BA309" s="160"/>
      <c r="BB309" s="160"/>
      <c r="BC309" s="160"/>
      <c r="BD309" s="160"/>
      <c r="BE309" s="160"/>
      <c r="BF309" s="160"/>
      <c r="BG309" s="160"/>
      <c r="BH309" s="160"/>
      <c r="BI309" s="160"/>
      <c r="BJ309" s="157" t="s">
        <v>4421</v>
      </c>
      <c r="BK309" s="160"/>
      <c r="BL309" s="160"/>
      <c r="BM309" s="160"/>
      <c r="BN309" s="160"/>
      <c r="BO309" s="160"/>
      <c r="BP309" s="160"/>
      <c r="BQ309" s="160"/>
      <c r="BR309" s="160"/>
      <c r="BS309" s="160"/>
      <c r="BT309" s="160"/>
      <c r="BU309" s="160"/>
      <c r="BV309" s="160"/>
      <c r="BW309" s="103"/>
      <c r="BX309" s="103"/>
      <c r="BY309" s="103"/>
      <c r="BZ309" s="161"/>
      <c r="CA309" s="161"/>
      <c r="CB309" s="161"/>
      <c r="CC309" s="161"/>
      <c r="CD309" s="161"/>
      <c r="CE309" s="161"/>
      <c r="CF309" s="161"/>
      <c r="CG309" s="161"/>
      <c r="CH309" s="161"/>
      <c r="CI309" s="161"/>
      <c r="CJ309" s="161"/>
      <c r="CK309" s="161"/>
      <c r="CL309" s="161"/>
      <c r="CM309" s="161"/>
      <c r="CN309" s="161"/>
      <c r="CO309" s="161"/>
      <c r="CP309" s="161"/>
      <c r="CQ309" s="161"/>
      <c r="CR309" s="161"/>
      <c r="CS309" s="158" t="s">
        <v>4422</v>
      </c>
      <c r="CT309" s="161"/>
      <c r="CU309" s="161"/>
      <c r="CV309" s="161"/>
      <c r="CW309" s="161"/>
      <c r="CX309" s="161"/>
      <c r="CY309" s="161"/>
      <c r="CZ309" s="161"/>
      <c r="DA309" s="161"/>
      <c r="DB309" s="161"/>
      <c r="DC309" s="161"/>
      <c r="DD309" s="161"/>
      <c r="DE309" s="161"/>
    </row>
    <row r="310" spans="34:109" ht="15" hidden="1" customHeight="1">
      <c r="AH310" s="103"/>
      <c r="AI310" s="103"/>
      <c r="AJ310" s="103"/>
      <c r="AK310" s="103"/>
      <c r="AL310" s="153" t="str">
        <f t="shared" si="8"/>
        <v/>
      </c>
      <c r="AM310" s="153" t="str">
        <f t="shared" si="9"/>
        <v/>
      </c>
      <c r="AO310" s="103"/>
      <c r="AP310" s="151">
        <v>308</v>
      </c>
      <c r="AQ310" s="160"/>
      <c r="AR310" s="160"/>
      <c r="AS310" s="160"/>
      <c r="AT310" s="160"/>
      <c r="AU310" s="160"/>
      <c r="AV310" s="160"/>
      <c r="AW310" s="160"/>
      <c r="AX310" s="160"/>
      <c r="AY310" s="160"/>
      <c r="AZ310" s="160"/>
      <c r="BA310" s="160"/>
      <c r="BB310" s="160"/>
      <c r="BC310" s="160"/>
      <c r="BD310" s="160"/>
      <c r="BE310" s="160"/>
      <c r="BF310" s="160"/>
      <c r="BG310" s="160"/>
      <c r="BH310" s="160"/>
      <c r="BI310" s="160"/>
      <c r="BJ310" s="157" t="s">
        <v>4423</v>
      </c>
      <c r="BK310" s="160"/>
      <c r="BL310" s="160"/>
      <c r="BM310" s="160"/>
      <c r="BN310" s="160"/>
      <c r="BO310" s="160"/>
      <c r="BP310" s="160"/>
      <c r="BQ310" s="160"/>
      <c r="BR310" s="160"/>
      <c r="BS310" s="160"/>
      <c r="BT310" s="160"/>
      <c r="BU310" s="160"/>
      <c r="BV310" s="160"/>
      <c r="BW310" s="103"/>
      <c r="BX310" s="103"/>
      <c r="BY310" s="103"/>
      <c r="BZ310" s="161"/>
      <c r="CA310" s="161"/>
      <c r="CB310" s="161"/>
      <c r="CC310" s="161"/>
      <c r="CD310" s="161"/>
      <c r="CE310" s="161"/>
      <c r="CF310" s="161"/>
      <c r="CG310" s="161"/>
      <c r="CH310" s="161"/>
      <c r="CI310" s="161"/>
      <c r="CJ310" s="161"/>
      <c r="CK310" s="161"/>
      <c r="CL310" s="161"/>
      <c r="CM310" s="161"/>
      <c r="CN310" s="161"/>
      <c r="CO310" s="161"/>
      <c r="CP310" s="161"/>
      <c r="CQ310" s="161"/>
      <c r="CR310" s="161"/>
      <c r="CS310" s="158" t="s">
        <v>4424</v>
      </c>
      <c r="CT310" s="161"/>
      <c r="CU310" s="161"/>
      <c r="CV310" s="161"/>
      <c r="CW310" s="161"/>
      <c r="CX310" s="161"/>
      <c r="CY310" s="161"/>
      <c r="CZ310" s="161"/>
      <c r="DA310" s="161"/>
      <c r="DB310" s="161"/>
      <c r="DC310" s="161"/>
      <c r="DD310" s="161"/>
      <c r="DE310" s="161"/>
    </row>
    <row r="311" spans="34:109" ht="15" hidden="1" customHeight="1">
      <c r="AH311" s="103"/>
      <c r="AI311" s="103"/>
      <c r="AJ311" s="103"/>
      <c r="AK311" s="103"/>
      <c r="AL311" s="153" t="str">
        <f t="shared" si="8"/>
        <v/>
      </c>
      <c r="AM311" s="153" t="str">
        <f t="shared" si="9"/>
        <v/>
      </c>
      <c r="AO311" s="103"/>
      <c r="AP311" s="151">
        <v>309</v>
      </c>
      <c r="AQ311" s="160"/>
      <c r="AR311" s="160"/>
      <c r="AS311" s="160"/>
      <c r="AT311" s="160"/>
      <c r="AU311" s="160"/>
      <c r="AV311" s="160"/>
      <c r="AW311" s="160"/>
      <c r="AX311" s="160"/>
      <c r="AY311" s="160"/>
      <c r="AZ311" s="160"/>
      <c r="BA311" s="160"/>
      <c r="BB311" s="160"/>
      <c r="BC311" s="160"/>
      <c r="BD311" s="160"/>
      <c r="BE311" s="160"/>
      <c r="BF311" s="160"/>
      <c r="BG311" s="160"/>
      <c r="BH311" s="160"/>
      <c r="BI311" s="160"/>
      <c r="BJ311" s="157" t="s">
        <v>4425</v>
      </c>
      <c r="BK311" s="160"/>
      <c r="BL311" s="160"/>
      <c r="BM311" s="160"/>
      <c r="BN311" s="160"/>
      <c r="BO311" s="160"/>
      <c r="BP311" s="160"/>
      <c r="BQ311" s="160"/>
      <c r="BR311" s="160"/>
      <c r="BS311" s="160"/>
      <c r="BT311" s="160"/>
      <c r="BU311" s="160"/>
      <c r="BV311" s="160"/>
      <c r="BW311" s="103"/>
      <c r="BX311" s="103"/>
      <c r="BY311" s="103"/>
      <c r="BZ311" s="161"/>
      <c r="CA311" s="161"/>
      <c r="CB311" s="161"/>
      <c r="CC311" s="161"/>
      <c r="CD311" s="161"/>
      <c r="CE311" s="161"/>
      <c r="CF311" s="161"/>
      <c r="CG311" s="161"/>
      <c r="CH311" s="161"/>
      <c r="CI311" s="161"/>
      <c r="CJ311" s="161"/>
      <c r="CK311" s="161"/>
      <c r="CL311" s="161"/>
      <c r="CM311" s="161"/>
      <c r="CN311" s="161"/>
      <c r="CO311" s="161"/>
      <c r="CP311" s="161"/>
      <c r="CQ311" s="161"/>
      <c r="CR311" s="161"/>
      <c r="CS311" s="158" t="s">
        <v>4426</v>
      </c>
      <c r="CT311" s="161"/>
      <c r="CU311" s="161"/>
      <c r="CV311" s="161"/>
      <c r="CW311" s="161"/>
      <c r="CX311" s="161"/>
      <c r="CY311" s="161"/>
      <c r="CZ311" s="161"/>
      <c r="DA311" s="161"/>
      <c r="DB311" s="161"/>
      <c r="DC311" s="161"/>
      <c r="DD311" s="161"/>
      <c r="DE311" s="161"/>
    </row>
    <row r="312" spans="34:109" ht="15" hidden="1" customHeight="1">
      <c r="AH312" s="103"/>
      <c r="AI312" s="103"/>
      <c r="AJ312" s="103"/>
      <c r="AK312" s="103"/>
      <c r="AL312" s="153" t="str">
        <f t="shared" si="8"/>
        <v/>
      </c>
      <c r="AM312" s="153" t="str">
        <f t="shared" si="9"/>
        <v/>
      </c>
      <c r="AO312" s="103"/>
      <c r="AP312" s="151">
        <v>310</v>
      </c>
      <c r="AQ312" s="160"/>
      <c r="AR312" s="160"/>
      <c r="AS312" s="160"/>
      <c r="AT312" s="160"/>
      <c r="AU312" s="160"/>
      <c r="AV312" s="160"/>
      <c r="AW312" s="160"/>
      <c r="AX312" s="160"/>
      <c r="AY312" s="160"/>
      <c r="AZ312" s="160"/>
      <c r="BA312" s="160"/>
      <c r="BB312" s="160"/>
      <c r="BC312" s="160"/>
      <c r="BD312" s="160"/>
      <c r="BE312" s="160"/>
      <c r="BF312" s="160"/>
      <c r="BG312" s="160"/>
      <c r="BH312" s="160"/>
      <c r="BI312" s="160"/>
      <c r="BJ312" s="157" t="s">
        <v>4427</v>
      </c>
      <c r="BK312" s="160"/>
      <c r="BL312" s="160"/>
      <c r="BM312" s="160"/>
      <c r="BN312" s="160"/>
      <c r="BO312" s="160"/>
      <c r="BP312" s="160"/>
      <c r="BQ312" s="160"/>
      <c r="BR312" s="160"/>
      <c r="BS312" s="160"/>
      <c r="BT312" s="160"/>
      <c r="BU312" s="160"/>
      <c r="BV312" s="160"/>
      <c r="BW312" s="103"/>
      <c r="BX312" s="103"/>
      <c r="BY312" s="103"/>
      <c r="BZ312" s="161"/>
      <c r="CA312" s="161"/>
      <c r="CB312" s="161"/>
      <c r="CC312" s="161"/>
      <c r="CD312" s="161"/>
      <c r="CE312" s="161"/>
      <c r="CF312" s="161"/>
      <c r="CG312" s="161"/>
      <c r="CH312" s="161"/>
      <c r="CI312" s="161"/>
      <c r="CJ312" s="161"/>
      <c r="CK312" s="161"/>
      <c r="CL312" s="161"/>
      <c r="CM312" s="161"/>
      <c r="CN312" s="161"/>
      <c r="CO312" s="161"/>
      <c r="CP312" s="161"/>
      <c r="CQ312" s="161"/>
      <c r="CR312" s="161"/>
      <c r="CS312" s="158" t="s">
        <v>4428</v>
      </c>
      <c r="CT312" s="161"/>
      <c r="CU312" s="161"/>
      <c r="CV312" s="161"/>
      <c r="CW312" s="161"/>
      <c r="CX312" s="161"/>
      <c r="CY312" s="161"/>
      <c r="CZ312" s="161"/>
      <c r="DA312" s="161"/>
      <c r="DB312" s="161"/>
      <c r="DC312" s="161"/>
      <c r="DD312" s="161"/>
      <c r="DE312" s="161"/>
    </row>
    <row r="313" spans="34:109" ht="15" hidden="1" customHeight="1">
      <c r="AH313" s="103"/>
      <c r="AI313" s="103"/>
      <c r="AJ313" s="103"/>
      <c r="AK313" s="103"/>
      <c r="AL313" s="153" t="str">
        <f t="shared" si="8"/>
        <v/>
      </c>
      <c r="AM313" s="153" t="str">
        <f t="shared" si="9"/>
        <v/>
      </c>
      <c r="AO313" s="103"/>
      <c r="AP313" s="151">
        <v>311</v>
      </c>
      <c r="AQ313" s="160"/>
      <c r="AR313" s="160"/>
      <c r="AS313" s="160"/>
      <c r="AT313" s="160"/>
      <c r="AU313" s="160"/>
      <c r="AV313" s="160"/>
      <c r="AW313" s="160"/>
      <c r="AX313" s="160"/>
      <c r="AY313" s="160"/>
      <c r="AZ313" s="160"/>
      <c r="BA313" s="160"/>
      <c r="BB313" s="160"/>
      <c r="BC313" s="160"/>
      <c r="BD313" s="160"/>
      <c r="BE313" s="160"/>
      <c r="BF313" s="160"/>
      <c r="BG313" s="160"/>
      <c r="BH313" s="160"/>
      <c r="BI313" s="160"/>
      <c r="BJ313" s="157" t="s">
        <v>4429</v>
      </c>
      <c r="BK313" s="160"/>
      <c r="BL313" s="160"/>
      <c r="BM313" s="160"/>
      <c r="BN313" s="160"/>
      <c r="BO313" s="160"/>
      <c r="BP313" s="160"/>
      <c r="BQ313" s="160"/>
      <c r="BR313" s="160"/>
      <c r="BS313" s="160"/>
      <c r="BT313" s="160"/>
      <c r="BU313" s="160"/>
      <c r="BV313" s="160"/>
      <c r="BW313" s="103"/>
      <c r="BX313" s="103"/>
      <c r="BY313" s="103"/>
      <c r="BZ313" s="161"/>
      <c r="CA313" s="161"/>
      <c r="CB313" s="161"/>
      <c r="CC313" s="161"/>
      <c r="CD313" s="161"/>
      <c r="CE313" s="161"/>
      <c r="CF313" s="161"/>
      <c r="CG313" s="161"/>
      <c r="CH313" s="161"/>
      <c r="CI313" s="161"/>
      <c r="CJ313" s="161"/>
      <c r="CK313" s="161"/>
      <c r="CL313" s="161"/>
      <c r="CM313" s="161"/>
      <c r="CN313" s="161"/>
      <c r="CO313" s="161"/>
      <c r="CP313" s="161"/>
      <c r="CQ313" s="161"/>
      <c r="CR313" s="161"/>
      <c r="CS313" s="158" t="s">
        <v>4430</v>
      </c>
      <c r="CT313" s="161"/>
      <c r="CU313" s="161"/>
      <c r="CV313" s="161"/>
      <c r="CW313" s="161"/>
      <c r="CX313" s="161"/>
      <c r="CY313" s="161"/>
      <c r="CZ313" s="161"/>
      <c r="DA313" s="161"/>
      <c r="DB313" s="161"/>
      <c r="DC313" s="161"/>
      <c r="DD313" s="161"/>
      <c r="DE313" s="161"/>
    </row>
    <row r="314" spans="34:109" ht="15" hidden="1" customHeight="1">
      <c r="AH314" s="103"/>
      <c r="AI314" s="103"/>
      <c r="AJ314" s="103"/>
      <c r="AK314" s="103"/>
      <c r="AL314" s="153" t="str">
        <f t="shared" si="8"/>
        <v/>
      </c>
      <c r="AM314" s="153" t="str">
        <f t="shared" si="9"/>
        <v/>
      </c>
      <c r="AO314" s="103"/>
      <c r="AP314" s="151">
        <v>312</v>
      </c>
      <c r="AQ314" s="160"/>
      <c r="AR314" s="160"/>
      <c r="AS314" s="160"/>
      <c r="AT314" s="160"/>
      <c r="AU314" s="160"/>
      <c r="AV314" s="160"/>
      <c r="AW314" s="160"/>
      <c r="AX314" s="160"/>
      <c r="AY314" s="160"/>
      <c r="AZ314" s="160"/>
      <c r="BA314" s="160"/>
      <c r="BB314" s="160"/>
      <c r="BC314" s="160"/>
      <c r="BD314" s="160"/>
      <c r="BE314" s="160"/>
      <c r="BF314" s="160"/>
      <c r="BG314" s="160"/>
      <c r="BH314" s="160"/>
      <c r="BI314" s="160"/>
      <c r="BJ314" s="157" t="s">
        <v>4431</v>
      </c>
      <c r="BK314" s="160"/>
      <c r="BL314" s="160"/>
      <c r="BM314" s="160"/>
      <c r="BN314" s="160"/>
      <c r="BO314" s="160"/>
      <c r="BP314" s="160"/>
      <c r="BQ314" s="160"/>
      <c r="BR314" s="160"/>
      <c r="BS314" s="160"/>
      <c r="BT314" s="160"/>
      <c r="BU314" s="160"/>
      <c r="BV314" s="160"/>
      <c r="BW314" s="103"/>
      <c r="BX314" s="103"/>
      <c r="BY314" s="103"/>
      <c r="BZ314" s="161"/>
      <c r="CA314" s="161"/>
      <c r="CB314" s="161"/>
      <c r="CC314" s="161"/>
      <c r="CD314" s="161"/>
      <c r="CE314" s="161"/>
      <c r="CF314" s="161"/>
      <c r="CG314" s="161"/>
      <c r="CH314" s="161"/>
      <c r="CI314" s="161"/>
      <c r="CJ314" s="161"/>
      <c r="CK314" s="161"/>
      <c r="CL314" s="161"/>
      <c r="CM314" s="161"/>
      <c r="CN314" s="161"/>
      <c r="CO314" s="161"/>
      <c r="CP314" s="161"/>
      <c r="CQ314" s="161"/>
      <c r="CR314" s="161"/>
      <c r="CS314" s="158" t="s">
        <v>4432</v>
      </c>
      <c r="CT314" s="161"/>
      <c r="CU314" s="161"/>
      <c r="CV314" s="161"/>
      <c r="CW314" s="161"/>
      <c r="CX314" s="161"/>
      <c r="CY314" s="161"/>
      <c r="CZ314" s="161"/>
      <c r="DA314" s="161"/>
      <c r="DB314" s="161"/>
      <c r="DC314" s="161"/>
      <c r="DD314" s="161"/>
      <c r="DE314" s="161"/>
    </row>
    <row r="315" spans="34:109" ht="15" hidden="1" customHeight="1">
      <c r="AH315" s="103"/>
      <c r="AI315" s="103"/>
      <c r="AJ315" s="103"/>
      <c r="AK315" s="103"/>
      <c r="AL315" s="153" t="str">
        <f t="shared" si="8"/>
        <v/>
      </c>
      <c r="AM315" s="153" t="str">
        <f t="shared" si="9"/>
        <v/>
      </c>
      <c r="AO315" s="103"/>
      <c r="AP315" s="151">
        <v>313</v>
      </c>
      <c r="AQ315" s="160"/>
      <c r="AR315" s="160"/>
      <c r="AS315" s="160"/>
      <c r="AT315" s="160"/>
      <c r="AU315" s="160"/>
      <c r="AV315" s="160"/>
      <c r="AW315" s="160"/>
      <c r="AX315" s="160"/>
      <c r="AY315" s="160"/>
      <c r="AZ315" s="160"/>
      <c r="BA315" s="160"/>
      <c r="BB315" s="160"/>
      <c r="BC315" s="160"/>
      <c r="BD315" s="160"/>
      <c r="BE315" s="160"/>
      <c r="BF315" s="160"/>
      <c r="BG315" s="160"/>
      <c r="BH315" s="160"/>
      <c r="BI315" s="160"/>
      <c r="BJ315" s="157" t="s">
        <v>4433</v>
      </c>
      <c r="BK315" s="160"/>
      <c r="BL315" s="160"/>
      <c r="BM315" s="160"/>
      <c r="BN315" s="160"/>
      <c r="BO315" s="160"/>
      <c r="BP315" s="160"/>
      <c r="BQ315" s="160"/>
      <c r="BR315" s="160"/>
      <c r="BS315" s="160"/>
      <c r="BT315" s="160"/>
      <c r="BU315" s="160"/>
      <c r="BV315" s="160"/>
      <c r="BW315" s="103"/>
      <c r="BX315" s="103"/>
      <c r="BY315" s="103"/>
      <c r="BZ315" s="161"/>
      <c r="CA315" s="161"/>
      <c r="CB315" s="161"/>
      <c r="CC315" s="161"/>
      <c r="CD315" s="161"/>
      <c r="CE315" s="161"/>
      <c r="CF315" s="161"/>
      <c r="CG315" s="161"/>
      <c r="CH315" s="161"/>
      <c r="CI315" s="161"/>
      <c r="CJ315" s="161"/>
      <c r="CK315" s="161"/>
      <c r="CL315" s="161"/>
      <c r="CM315" s="161"/>
      <c r="CN315" s="161"/>
      <c r="CO315" s="161"/>
      <c r="CP315" s="161"/>
      <c r="CQ315" s="161"/>
      <c r="CR315" s="161"/>
      <c r="CS315" s="158" t="s">
        <v>4434</v>
      </c>
      <c r="CT315" s="161"/>
      <c r="CU315" s="161"/>
      <c r="CV315" s="161"/>
      <c r="CW315" s="161"/>
      <c r="CX315" s="161"/>
      <c r="CY315" s="161"/>
      <c r="CZ315" s="161"/>
      <c r="DA315" s="161"/>
      <c r="DB315" s="161"/>
      <c r="DC315" s="161"/>
      <c r="DD315" s="161"/>
      <c r="DE315" s="161"/>
    </row>
    <row r="316" spans="34:109" ht="15" hidden="1" customHeight="1">
      <c r="AH316" s="103"/>
      <c r="AI316" s="103"/>
      <c r="AJ316" s="103"/>
      <c r="AK316" s="103"/>
      <c r="AL316" s="153" t="str">
        <f t="shared" si="8"/>
        <v/>
      </c>
      <c r="AM316" s="153" t="str">
        <f t="shared" si="9"/>
        <v/>
      </c>
      <c r="AO316" s="103"/>
      <c r="AP316" s="151">
        <v>314</v>
      </c>
      <c r="AQ316" s="160"/>
      <c r="AR316" s="160"/>
      <c r="AS316" s="160"/>
      <c r="AT316" s="160"/>
      <c r="AU316" s="160"/>
      <c r="AV316" s="160"/>
      <c r="AW316" s="160"/>
      <c r="AX316" s="160"/>
      <c r="AY316" s="160"/>
      <c r="AZ316" s="160"/>
      <c r="BA316" s="160"/>
      <c r="BB316" s="160"/>
      <c r="BC316" s="160"/>
      <c r="BD316" s="160"/>
      <c r="BE316" s="160"/>
      <c r="BF316" s="160"/>
      <c r="BG316" s="160"/>
      <c r="BH316" s="160"/>
      <c r="BI316" s="160"/>
      <c r="BJ316" s="157" t="s">
        <v>4435</v>
      </c>
      <c r="BK316" s="160"/>
      <c r="BL316" s="160"/>
      <c r="BM316" s="160"/>
      <c r="BN316" s="160"/>
      <c r="BO316" s="160"/>
      <c r="BP316" s="160"/>
      <c r="BQ316" s="160"/>
      <c r="BR316" s="160"/>
      <c r="BS316" s="160"/>
      <c r="BT316" s="160"/>
      <c r="BU316" s="160"/>
      <c r="BV316" s="160"/>
      <c r="BW316" s="103"/>
      <c r="BX316" s="103"/>
      <c r="BY316" s="103"/>
      <c r="BZ316" s="161"/>
      <c r="CA316" s="161"/>
      <c r="CB316" s="161"/>
      <c r="CC316" s="161"/>
      <c r="CD316" s="161"/>
      <c r="CE316" s="161"/>
      <c r="CF316" s="161"/>
      <c r="CG316" s="161"/>
      <c r="CH316" s="161"/>
      <c r="CI316" s="161"/>
      <c r="CJ316" s="161"/>
      <c r="CK316" s="161"/>
      <c r="CL316" s="161"/>
      <c r="CM316" s="161"/>
      <c r="CN316" s="161"/>
      <c r="CO316" s="161"/>
      <c r="CP316" s="161"/>
      <c r="CQ316" s="161"/>
      <c r="CR316" s="161"/>
      <c r="CS316" s="158" t="s">
        <v>4436</v>
      </c>
      <c r="CT316" s="161"/>
      <c r="CU316" s="161"/>
      <c r="CV316" s="161"/>
      <c r="CW316" s="161"/>
      <c r="CX316" s="161"/>
      <c r="CY316" s="161"/>
      <c r="CZ316" s="161"/>
      <c r="DA316" s="161"/>
      <c r="DB316" s="161"/>
      <c r="DC316" s="161"/>
      <c r="DD316" s="161"/>
      <c r="DE316" s="161"/>
    </row>
    <row r="317" spans="34:109" ht="15" hidden="1" customHeight="1">
      <c r="AH317" s="103"/>
      <c r="AI317" s="103"/>
      <c r="AJ317" s="103"/>
      <c r="AK317" s="103"/>
      <c r="AL317" s="153" t="str">
        <f t="shared" si="8"/>
        <v/>
      </c>
      <c r="AM317" s="153" t="str">
        <f t="shared" si="9"/>
        <v/>
      </c>
      <c r="AO317" s="103"/>
      <c r="AP317" s="151">
        <v>315</v>
      </c>
      <c r="AQ317" s="160"/>
      <c r="AR317" s="160"/>
      <c r="AS317" s="160"/>
      <c r="AT317" s="160"/>
      <c r="AU317" s="160"/>
      <c r="AV317" s="160"/>
      <c r="AW317" s="160"/>
      <c r="AX317" s="160"/>
      <c r="AY317" s="160"/>
      <c r="AZ317" s="160"/>
      <c r="BA317" s="160"/>
      <c r="BB317" s="160"/>
      <c r="BC317" s="160"/>
      <c r="BD317" s="160"/>
      <c r="BE317" s="160"/>
      <c r="BF317" s="160"/>
      <c r="BG317" s="160"/>
      <c r="BH317" s="160"/>
      <c r="BI317" s="160"/>
      <c r="BJ317" s="157" t="s">
        <v>4437</v>
      </c>
      <c r="BK317" s="160"/>
      <c r="BL317" s="160"/>
      <c r="BM317" s="160"/>
      <c r="BN317" s="160"/>
      <c r="BO317" s="160"/>
      <c r="BP317" s="160"/>
      <c r="BQ317" s="160"/>
      <c r="BR317" s="160"/>
      <c r="BS317" s="160"/>
      <c r="BT317" s="160"/>
      <c r="BU317" s="160"/>
      <c r="BV317" s="160"/>
      <c r="BW317" s="103"/>
      <c r="BX317" s="103"/>
      <c r="BY317" s="103"/>
      <c r="BZ317" s="161"/>
      <c r="CA317" s="161"/>
      <c r="CB317" s="161"/>
      <c r="CC317" s="161"/>
      <c r="CD317" s="161"/>
      <c r="CE317" s="161"/>
      <c r="CF317" s="161"/>
      <c r="CG317" s="161"/>
      <c r="CH317" s="161"/>
      <c r="CI317" s="161"/>
      <c r="CJ317" s="161"/>
      <c r="CK317" s="161"/>
      <c r="CL317" s="161"/>
      <c r="CM317" s="161"/>
      <c r="CN317" s="161"/>
      <c r="CO317" s="161"/>
      <c r="CP317" s="161"/>
      <c r="CQ317" s="161"/>
      <c r="CR317" s="161"/>
      <c r="CS317" s="158" t="s">
        <v>4438</v>
      </c>
      <c r="CT317" s="161"/>
      <c r="CU317" s="161"/>
      <c r="CV317" s="161"/>
      <c r="CW317" s="161"/>
      <c r="CX317" s="161"/>
      <c r="CY317" s="161"/>
      <c r="CZ317" s="161"/>
      <c r="DA317" s="161"/>
      <c r="DB317" s="161"/>
      <c r="DC317" s="161"/>
      <c r="DD317" s="161"/>
      <c r="DE317" s="161"/>
    </row>
    <row r="318" spans="34:109" ht="15" hidden="1" customHeight="1">
      <c r="AH318" s="103"/>
      <c r="AI318" s="103"/>
      <c r="AJ318" s="103"/>
      <c r="AK318" s="103"/>
      <c r="AL318" s="153" t="str">
        <f t="shared" si="8"/>
        <v/>
      </c>
      <c r="AM318" s="153" t="str">
        <f t="shared" si="9"/>
        <v/>
      </c>
      <c r="AO318" s="103"/>
      <c r="AP318" s="151">
        <v>316</v>
      </c>
      <c r="AQ318" s="160"/>
      <c r="AR318" s="160"/>
      <c r="AS318" s="160"/>
      <c r="AT318" s="160"/>
      <c r="AU318" s="160"/>
      <c r="AV318" s="160"/>
      <c r="AW318" s="160"/>
      <c r="AX318" s="160"/>
      <c r="AY318" s="160"/>
      <c r="AZ318" s="160"/>
      <c r="BA318" s="160"/>
      <c r="BB318" s="160"/>
      <c r="BC318" s="160"/>
      <c r="BD318" s="160"/>
      <c r="BE318" s="160"/>
      <c r="BF318" s="160"/>
      <c r="BG318" s="160"/>
      <c r="BH318" s="160"/>
      <c r="BI318" s="160"/>
      <c r="BJ318" s="157" t="s">
        <v>4439</v>
      </c>
      <c r="BK318" s="160"/>
      <c r="BL318" s="160"/>
      <c r="BM318" s="160"/>
      <c r="BN318" s="160"/>
      <c r="BO318" s="160"/>
      <c r="BP318" s="160"/>
      <c r="BQ318" s="160"/>
      <c r="BR318" s="160"/>
      <c r="BS318" s="160"/>
      <c r="BT318" s="160"/>
      <c r="BU318" s="160"/>
      <c r="BV318" s="160"/>
      <c r="BW318" s="103"/>
      <c r="BX318" s="103"/>
      <c r="BY318" s="103"/>
      <c r="BZ318" s="161"/>
      <c r="CA318" s="161"/>
      <c r="CB318" s="161"/>
      <c r="CC318" s="161"/>
      <c r="CD318" s="161"/>
      <c r="CE318" s="161"/>
      <c r="CF318" s="161"/>
      <c r="CG318" s="161"/>
      <c r="CH318" s="161"/>
      <c r="CI318" s="161"/>
      <c r="CJ318" s="161"/>
      <c r="CK318" s="161"/>
      <c r="CL318" s="161"/>
      <c r="CM318" s="161"/>
      <c r="CN318" s="161"/>
      <c r="CO318" s="161"/>
      <c r="CP318" s="161"/>
      <c r="CQ318" s="161"/>
      <c r="CR318" s="161"/>
      <c r="CS318" s="158" t="s">
        <v>4440</v>
      </c>
      <c r="CT318" s="161"/>
      <c r="CU318" s="161"/>
      <c r="CV318" s="161"/>
      <c r="CW318" s="161"/>
      <c r="CX318" s="161"/>
      <c r="CY318" s="161"/>
      <c r="CZ318" s="161"/>
      <c r="DA318" s="161"/>
      <c r="DB318" s="161"/>
      <c r="DC318" s="161"/>
      <c r="DD318" s="161"/>
      <c r="DE318" s="161"/>
    </row>
    <row r="319" spans="34:109" ht="15" hidden="1" customHeight="1">
      <c r="AH319" s="103"/>
      <c r="AI319" s="103"/>
      <c r="AJ319" s="103"/>
      <c r="AK319" s="103"/>
      <c r="AL319" s="153" t="str">
        <f t="shared" si="8"/>
        <v/>
      </c>
      <c r="AM319" s="153" t="str">
        <f t="shared" si="9"/>
        <v/>
      </c>
      <c r="AO319" s="103"/>
      <c r="AP319" s="151">
        <v>317</v>
      </c>
      <c r="AQ319" s="160"/>
      <c r="AR319" s="160"/>
      <c r="AS319" s="160"/>
      <c r="AT319" s="160"/>
      <c r="AU319" s="160"/>
      <c r="AV319" s="160"/>
      <c r="AW319" s="160"/>
      <c r="AX319" s="160"/>
      <c r="AY319" s="160"/>
      <c r="AZ319" s="160"/>
      <c r="BA319" s="160"/>
      <c r="BB319" s="160"/>
      <c r="BC319" s="160"/>
      <c r="BD319" s="160"/>
      <c r="BE319" s="160"/>
      <c r="BF319" s="160"/>
      <c r="BG319" s="160"/>
      <c r="BH319" s="160"/>
      <c r="BI319" s="160"/>
      <c r="BJ319" s="157" t="s">
        <v>4441</v>
      </c>
      <c r="BK319" s="160"/>
      <c r="BL319" s="160"/>
      <c r="BM319" s="160"/>
      <c r="BN319" s="160"/>
      <c r="BO319" s="160"/>
      <c r="BP319" s="160"/>
      <c r="BQ319" s="160"/>
      <c r="BR319" s="160"/>
      <c r="BS319" s="160"/>
      <c r="BT319" s="160"/>
      <c r="BU319" s="160"/>
      <c r="BV319" s="160"/>
      <c r="BW319" s="103"/>
      <c r="BX319" s="103"/>
      <c r="BY319" s="103"/>
      <c r="BZ319" s="161"/>
      <c r="CA319" s="161"/>
      <c r="CB319" s="161"/>
      <c r="CC319" s="161"/>
      <c r="CD319" s="161"/>
      <c r="CE319" s="161"/>
      <c r="CF319" s="161"/>
      <c r="CG319" s="161"/>
      <c r="CH319" s="161"/>
      <c r="CI319" s="161"/>
      <c r="CJ319" s="161"/>
      <c r="CK319" s="161"/>
      <c r="CL319" s="161"/>
      <c r="CM319" s="161"/>
      <c r="CN319" s="161"/>
      <c r="CO319" s="161"/>
      <c r="CP319" s="161"/>
      <c r="CQ319" s="161"/>
      <c r="CR319" s="161"/>
      <c r="CS319" s="158" t="s">
        <v>4442</v>
      </c>
      <c r="CT319" s="161"/>
      <c r="CU319" s="161"/>
      <c r="CV319" s="161"/>
      <c r="CW319" s="161"/>
      <c r="CX319" s="161"/>
      <c r="CY319" s="161"/>
      <c r="CZ319" s="161"/>
      <c r="DA319" s="161"/>
      <c r="DB319" s="161"/>
      <c r="DC319" s="161"/>
      <c r="DD319" s="161"/>
      <c r="DE319" s="161"/>
    </row>
    <row r="320" spans="34:109" ht="15" hidden="1" customHeight="1">
      <c r="AH320" s="103"/>
      <c r="AI320" s="103"/>
      <c r="AJ320" s="103"/>
      <c r="AK320" s="103"/>
      <c r="AL320" s="153" t="str">
        <f t="shared" si="8"/>
        <v/>
      </c>
      <c r="AM320" s="153" t="str">
        <f t="shared" si="9"/>
        <v/>
      </c>
      <c r="AO320" s="103"/>
      <c r="AP320" s="151">
        <v>318</v>
      </c>
      <c r="AQ320" s="160"/>
      <c r="AR320" s="160"/>
      <c r="AS320" s="160"/>
      <c r="AT320" s="160"/>
      <c r="AU320" s="160"/>
      <c r="AV320" s="160"/>
      <c r="AW320" s="160"/>
      <c r="AX320" s="160"/>
      <c r="AY320" s="160"/>
      <c r="AZ320" s="160"/>
      <c r="BA320" s="160"/>
      <c r="BB320" s="160"/>
      <c r="BC320" s="160"/>
      <c r="BD320" s="160"/>
      <c r="BE320" s="160"/>
      <c r="BF320" s="160"/>
      <c r="BG320" s="160"/>
      <c r="BH320" s="160"/>
      <c r="BI320" s="160"/>
      <c r="BJ320" s="157" t="s">
        <v>4443</v>
      </c>
      <c r="BK320" s="160"/>
      <c r="BL320" s="160"/>
      <c r="BM320" s="160"/>
      <c r="BN320" s="160"/>
      <c r="BO320" s="160"/>
      <c r="BP320" s="160"/>
      <c r="BQ320" s="160"/>
      <c r="BR320" s="160"/>
      <c r="BS320" s="160"/>
      <c r="BT320" s="160"/>
      <c r="BU320" s="160"/>
      <c r="BV320" s="160"/>
      <c r="BW320" s="103"/>
      <c r="BX320" s="103"/>
      <c r="BY320" s="103"/>
      <c r="BZ320" s="161"/>
      <c r="CA320" s="161"/>
      <c r="CB320" s="161"/>
      <c r="CC320" s="161"/>
      <c r="CD320" s="161"/>
      <c r="CE320" s="161"/>
      <c r="CF320" s="161"/>
      <c r="CG320" s="161"/>
      <c r="CH320" s="161"/>
      <c r="CI320" s="161"/>
      <c r="CJ320" s="161"/>
      <c r="CK320" s="161"/>
      <c r="CL320" s="161"/>
      <c r="CM320" s="161"/>
      <c r="CN320" s="161"/>
      <c r="CO320" s="161"/>
      <c r="CP320" s="161"/>
      <c r="CQ320" s="161"/>
      <c r="CR320" s="161"/>
      <c r="CS320" s="158" t="s">
        <v>4444</v>
      </c>
      <c r="CT320" s="161"/>
      <c r="CU320" s="161"/>
      <c r="CV320" s="161"/>
      <c r="CW320" s="161"/>
      <c r="CX320" s="161"/>
      <c r="CY320" s="161"/>
      <c r="CZ320" s="161"/>
      <c r="DA320" s="161"/>
      <c r="DB320" s="161"/>
      <c r="DC320" s="161"/>
      <c r="DD320" s="161"/>
      <c r="DE320" s="161"/>
    </row>
    <row r="321" spans="34:109" ht="15" hidden="1" customHeight="1">
      <c r="AH321" s="103"/>
      <c r="AI321" s="103"/>
      <c r="AJ321" s="103"/>
      <c r="AK321" s="103"/>
      <c r="AL321" s="153" t="str">
        <f t="shared" si="8"/>
        <v/>
      </c>
      <c r="AM321" s="153" t="str">
        <f t="shared" si="9"/>
        <v/>
      </c>
      <c r="AO321" s="103"/>
      <c r="AP321" s="151">
        <v>319</v>
      </c>
      <c r="AQ321" s="160"/>
      <c r="AR321" s="160"/>
      <c r="AS321" s="160"/>
      <c r="AT321" s="160"/>
      <c r="AU321" s="160"/>
      <c r="AV321" s="160"/>
      <c r="AW321" s="160"/>
      <c r="AX321" s="160"/>
      <c r="AY321" s="160"/>
      <c r="AZ321" s="160"/>
      <c r="BA321" s="160"/>
      <c r="BB321" s="160"/>
      <c r="BC321" s="160"/>
      <c r="BD321" s="160"/>
      <c r="BE321" s="160"/>
      <c r="BF321" s="160"/>
      <c r="BG321" s="160"/>
      <c r="BH321" s="160"/>
      <c r="BI321" s="160"/>
      <c r="BJ321" s="157" t="s">
        <v>4445</v>
      </c>
      <c r="BK321" s="160"/>
      <c r="BL321" s="160"/>
      <c r="BM321" s="160"/>
      <c r="BN321" s="160"/>
      <c r="BO321" s="160"/>
      <c r="BP321" s="160"/>
      <c r="BQ321" s="160"/>
      <c r="BR321" s="160"/>
      <c r="BS321" s="160"/>
      <c r="BT321" s="160"/>
      <c r="BU321" s="160"/>
      <c r="BV321" s="160"/>
      <c r="BW321" s="103"/>
      <c r="BX321" s="103"/>
      <c r="BY321" s="103"/>
      <c r="BZ321" s="161"/>
      <c r="CA321" s="161"/>
      <c r="CB321" s="161"/>
      <c r="CC321" s="161"/>
      <c r="CD321" s="161"/>
      <c r="CE321" s="161"/>
      <c r="CF321" s="161"/>
      <c r="CG321" s="161"/>
      <c r="CH321" s="161"/>
      <c r="CI321" s="161"/>
      <c r="CJ321" s="161"/>
      <c r="CK321" s="161"/>
      <c r="CL321" s="161"/>
      <c r="CM321" s="161"/>
      <c r="CN321" s="161"/>
      <c r="CO321" s="161"/>
      <c r="CP321" s="161"/>
      <c r="CQ321" s="161"/>
      <c r="CR321" s="161"/>
      <c r="CS321" s="641" t="s">
        <v>4446</v>
      </c>
      <c r="CT321" s="161"/>
      <c r="CU321" s="161"/>
      <c r="CV321" s="161"/>
      <c r="CW321" s="161"/>
      <c r="CX321" s="161"/>
      <c r="CY321" s="161"/>
      <c r="CZ321" s="161"/>
      <c r="DA321" s="161"/>
      <c r="DB321" s="161"/>
      <c r="DC321" s="161"/>
      <c r="DD321" s="161"/>
      <c r="DE321" s="161"/>
    </row>
    <row r="322" spans="34:109" ht="15" hidden="1" customHeight="1">
      <c r="AH322" s="103"/>
      <c r="AI322" s="103"/>
      <c r="AJ322" s="103"/>
      <c r="AK322" s="103"/>
      <c r="AL322" s="153" t="str">
        <f t="shared" si="8"/>
        <v/>
      </c>
      <c r="AM322" s="153" t="str">
        <f t="shared" si="9"/>
        <v/>
      </c>
      <c r="AO322" s="103"/>
      <c r="AP322" s="151">
        <v>320</v>
      </c>
      <c r="AQ322" s="160"/>
      <c r="AR322" s="160"/>
      <c r="AS322" s="160"/>
      <c r="AT322" s="160"/>
      <c r="AU322" s="160"/>
      <c r="AV322" s="160"/>
      <c r="AW322" s="160"/>
      <c r="AX322" s="160"/>
      <c r="AY322" s="160"/>
      <c r="AZ322" s="160"/>
      <c r="BA322" s="160"/>
      <c r="BB322" s="160"/>
      <c r="BC322" s="160"/>
      <c r="BD322" s="160"/>
      <c r="BE322" s="160"/>
      <c r="BF322" s="160"/>
      <c r="BG322" s="160"/>
      <c r="BH322" s="160"/>
      <c r="BI322" s="160"/>
      <c r="BJ322" s="157" t="s">
        <v>4447</v>
      </c>
      <c r="BK322" s="160"/>
      <c r="BL322" s="160"/>
      <c r="BM322" s="160"/>
      <c r="BN322" s="160"/>
      <c r="BO322" s="160"/>
      <c r="BP322" s="160"/>
      <c r="BQ322" s="160"/>
      <c r="BR322" s="160"/>
      <c r="BS322" s="160"/>
      <c r="BT322" s="160"/>
      <c r="BU322" s="160"/>
      <c r="BV322" s="160"/>
      <c r="BW322" s="103"/>
      <c r="BX322" s="103"/>
      <c r="BY322" s="103"/>
      <c r="BZ322" s="161"/>
      <c r="CA322" s="161"/>
      <c r="CB322" s="161"/>
      <c r="CC322" s="161"/>
      <c r="CD322" s="161"/>
      <c r="CE322" s="161"/>
      <c r="CF322" s="161"/>
      <c r="CG322" s="161"/>
      <c r="CH322" s="161"/>
      <c r="CI322" s="161"/>
      <c r="CJ322" s="161"/>
      <c r="CK322" s="161"/>
      <c r="CL322" s="161"/>
      <c r="CM322" s="161"/>
      <c r="CN322" s="161"/>
      <c r="CO322" s="161"/>
      <c r="CP322" s="161"/>
      <c r="CQ322" s="161"/>
      <c r="CR322" s="161"/>
      <c r="CS322" s="641" t="s">
        <v>4448</v>
      </c>
      <c r="CT322" s="161"/>
      <c r="CU322" s="161"/>
      <c r="CV322" s="161"/>
      <c r="CW322" s="161"/>
      <c r="CX322" s="161"/>
      <c r="CY322" s="161"/>
      <c r="CZ322" s="161"/>
      <c r="DA322" s="161"/>
      <c r="DB322" s="161"/>
      <c r="DC322" s="161"/>
      <c r="DD322" s="161"/>
      <c r="DE322" s="161"/>
    </row>
    <row r="323" spans="34:109" ht="15" hidden="1" customHeight="1">
      <c r="AH323" s="103"/>
      <c r="AI323" s="103"/>
      <c r="AJ323" s="103"/>
      <c r="AK323" s="103"/>
      <c r="AL323" s="153" t="str">
        <f t="shared" si="8"/>
        <v/>
      </c>
      <c r="AM323" s="153" t="str">
        <f t="shared" si="9"/>
        <v/>
      </c>
      <c r="AO323" s="103"/>
      <c r="AP323" s="151">
        <v>321</v>
      </c>
      <c r="AQ323" s="160"/>
      <c r="AR323" s="160"/>
      <c r="AS323" s="160"/>
      <c r="AT323" s="160"/>
      <c r="AU323" s="160"/>
      <c r="AV323" s="160"/>
      <c r="AW323" s="160"/>
      <c r="AX323" s="160"/>
      <c r="AY323" s="160"/>
      <c r="AZ323" s="160"/>
      <c r="BA323" s="160"/>
      <c r="BB323" s="160"/>
      <c r="BC323" s="160"/>
      <c r="BD323" s="160"/>
      <c r="BE323" s="160"/>
      <c r="BF323" s="160"/>
      <c r="BG323" s="160"/>
      <c r="BH323" s="160"/>
      <c r="BI323" s="160"/>
      <c r="BJ323" s="157" t="s">
        <v>4449</v>
      </c>
      <c r="BK323" s="160"/>
      <c r="BL323" s="160"/>
      <c r="BM323" s="160"/>
      <c r="BN323" s="160"/>
      <c r="BO323" s="160"/>
      <c r="BP323" s="160"/>
      <c r="BQ323" s="160"/>
      <c r="BR323" s="160"/>
      <c r="BS323" s="160"/>
      <c r="BT323" s="160"/>
      <c r="BU323" s="160"/>
      <c r="BV323" s="160"/>
      <c r="BW323" s="103"/>
      <c r="BX323" s="103"/>
      <c r="BY323" s="103"/>
      <c r="BZ323" s="161"/>
      <c r="CA323" s="161"/>
      <c r="CB323" s="161"/>
      <c r="CC323" s="161"/>
      <c r="CD323" s="161"/>
      <c r="CE323" s="161"/>
      <c r="CF323" s="161"/>
      <c r="CG323" s="161"/>
      <c r="CH323" s="161"/>
      <c r="CI323" s="161"/>
      <c r="CJ323" s="161"/>
      <c r="CK323" s="161"/>
      <c r="CL323" s="161"/>
      <c r="CM323" s="161"/>
      <c r="CN323" s="161"/>
      <c r="CO323" s="161"/>
      <c r="CP323" s="161"/>
      <c r="CQ323" s="161"/>
      <c r="CR323" s="161"/>
      <c r="CS323" s="158" t="s">
        <v>4450</v>
      </c>
      <c r="CT323" s="161"/>
      <c r="CU323" s="161"/>
      <c r="CV323" s="161"/>
      <c r="CW323" s="161"/>
      <c r="CX323" s="161"/>
      <c r="CY323" s="161"/>
      <c r="CZ323" s="161"/>
      <c r="DA323" s="161"/>
      <c r="DB323" s="161"/>
      <c r="DC323" s="161"/>
      <c r="DD323" s="161"/>
      <c r="DE323" s="161"/>
    </row>
    <row r="324" spans="34:109" ht="15" hidden="1" customHeight="1">
      <c r="AH324" s="103"/>
      <c r="AI324" s="103"/>
      <c r="AJ324" s="103"/>
      <c r="AK324" s="103"/>
      <c r="AL324" s="153" t="str">
        <f t="shared" ref="AL324:AL387" si="10">IFERROR(IF(HLOOKUP($N$8, $BZ$3:$DE$573, $AP324, FALSE )="", "", HLOOKUP($N$8, $BZ$3:$DE$573, $AP324, FALSE)), "")</f>
        <v/>
      </c>
      <c r="AM324" s="153" t="str">
        <f t="shared" ref="AM324:AM387" si="11">IFERROR(IF(AL324="", "", HLOOKUP($N$8, $AQ$3:$BV$573, AP324, FALSE)), "")</f>
        <v/>
      </c>
      <c r="AO324" s="103"/>
      <c r="AP324" s="151">
        <v>322</v>
      </c>
      <c r="AQ324" s="160"/>
      <c r="AR324" s="160"/>
      <c r="AS324" s="160"/>
      <c r="AT324" s="160"/>
      <c r="AU324" s="160"/>
      <c r="AV324" s="160"/>
      <c r="AW324" s="160"/>
      <c r="AX324" s="160"/>
      <c r="AY324" s="160"/>
      <c r="AZ324" s="160"/>
      <c r="BA324" s="160"/>
      <c r="BB324" s="160"/>
      <c r="BC324" s="160"/>
      <c r="BD324" s="160"/>
      <c r="BE324" s="160"/>
      <c r="BF324" s="160"/>
      <c r="BG324" s="160"/>
      <c r="BH324" s="160"/>
      <c r="BI324" s="160"/>
      <c r="BJ324" s="157" t="s">
        <v>4451</v>
      </c>
      <c r="BK324" s="160"/>
      <c r="BL324" s="160"/>
      <c r="BM324" s="160"/>
      <c r="BN324" s="160"/>
      <c r="BO324" s="160"/>
      <c r="BP324" s="160"/>
      <c r="BQ324" s="160"/>
      <c r="BR324" s="160"/>
      <c r="BS324" s="160"/>
      <c r="BT324" s="160"/>
      <c r="BU324" s="160"/>
      <c r="BV324" s="160"/>
      <c r="BW324" s="103"/>
      <c r="BX324" s="103"/>
      <c r="BY324" s="103"/>
      <c r="BZ324" s="161"/>
      <c r="CA324" s="161"/>
      <c r="CB324" s="161"/>
      <c r="CC324" s="161"/>
      <c r="CD324" s="161"/>
      <c r="CE324" s="161"/>
      <c r="CF324" s="161"/>
      <c r="CG324" s="161"/>
      <c r="CH324" s="161"/>
      <c r="CI324" s="161"/>
      <c r="CJ324" s="161"/>
      <c r="CK324" s="161"/>
      <c r="CL324" s="161"/>
      <c r="CM324" s="161"/>
      <c r="CN324" s="161"/>
      <c r="CO324" s="161"/>
      <c r="CP324" s="161"/>
      <c r="CQ324" s="161"/>
      <c r="CR324" s="161"/>
      <c r="CS324" s="158" t="s">
        <v>4452</v>
      </c>
      <c r="CT324" s="161"/>
      <c r="CU324" s="161"/>
      <c r="CV324" s="161"/>
      <c r="CW324" s="161"/>
      <c r="CX324" s="161"/>
      <c r="CY324" s="161"/>
      <c r="CZ324" s="161"/>
      <c r="DA324" s="161"/>
      <c r="DB324" s="161"/>
      <c r="DC324" s="161"/>
      <c r="DD324" s="161"/>
      <c r="DE324" s="161"/>
    </row>
    <row r="325" spans="34:109" ht="15" hidden="1" customHeight="1">
      <c r="AH325" s="165"/>
      <c r="AI325" s="165"/>
      <c r="AJ325" s="165"/>
      <c r="AK325" s="165"/>
      <c r="AL325" s="153" t="str">
        <f t="shared" si="10"/>
        <v/>
      </c>
      <c r="AM325" s="153" t="str">
        <f t="shared" si="11"/>
        <v/>
      </c>
      <c r="AO325" s="165"/>
      <c r="AP325" s="151">
        <v>323</v>
      </c>
      <c r="AQ325" s="166"/>
      <c r="AR325" s="166"/>
      <c r="AS325" s="166"/>
      <c r="AT325" s="166"/>
      <c r="AU325" s="166"/>
      <c r="AV325" s="166"/>
      <c r="AW325" s="166"/>
      <c r="AX325" s="166"/>
      <c r="AY325" s="166"/>
      <c r="AZ325" s="166"/>
      <c r="BA325" s="166"/>
      <c r="BB325" s="166"/>
      <c r="BC325" s="166"/>
      <c r="BD325" s="166"/>
      <c r="BE325" s="166"/>
      <c r="BF325" s="166"/>
      <c r="BG325" s="166"/>
      <c r="BH325" s="166"/>
      <c r="BI325" s="166"/>
      <c r="BJ325" s="157" t="s">
        <v>4453</v>
      </c>
      <c r="BK325" s="166"/>
      <c r="BL325" s="166"/>
      <c r="BM325" s="166"/>
      <c r="BN325" s="166"/>
      <c r="BO325" s="166"/>
      <c r="BP325" s="166"/>
      <c r="BQ325" s="166"/>
      <c r="BR325" s="166"/>
      <c r="BS325" s="166"/>
      <c r="BT325" s="166"/>
      <c r="BU325" s="166"/>
      <c r="BV325" s="166"/>
      <c r="BW325" s="165"/>
      <c r="BX325" s="165"/>
      <c r="BY325" s="165"/>
      <c r="BZ325" s="167"/>
      <c r="CA325" s="167"/>
      <c r="CB325" s="167"/>
      <c r="CC325" s="167"/>
      <c r="CD325" s="167"/>
      <c r="CE325" s="167"/>
      <c r="CF325" s="167"/>
      <c r="CG325" s="167"/>
      <c r="CH325" s="167"/>
      <c r="CI325" s="167"/>
      <c r="CJ325" s="167"/>
      <c r="CK325" s="167"/>
      <c r="CL325" s="167"/>
      <c r="CM325" s="167"/>
      <c r="CN325" s="167"/>
      <c r="CO325" s="167"/>
      <c r="CP325" s="167"/>
      <c r="CQ325" s="167"/>
      <c r="CR325" s="167"/>
      <c r="CS325" s="158" t="s">
        <v>4454</v>
      </c>
      <c r="CT325" s="167"/>
      <c r="CU325" s="167"/>
      <c r="CV325" s="167"/>
      <c r="CW325" s="167"/>
      <c r="CX325" s="167"/>
      <c r="CY325" s="167"/>
      <c r="CZ325" s="167"/>
      <c r="DA325" s="167"/>
      <c r="DB325" s="167"/>
      <c r="DC325" s="167"/>
      <c r="DD325" s="167"/>
      <c r="DE325" s="167"/>
    </row>
    <row r="326" spans="34:109" ht="15" hidden="1" customHeight="1">
      <c r="AH326" s="165"/>
      <c r="AI326" s="165"/>
      <c r="AJ326" s="165"/>
      <c r="AK326" s="165"/>
      <c r="AL326" s="153" t="str">
        <f t="shared" si="10"/>
        <v/>
      </c>
      <c r="AM326" s="153" t="str">
        <f t="shared" si="11"/>
        <v/>
      </c>
      <c r="AO326" s="165"/>
      <c r="AP326" s="151">
        <v>324</v>
      </c>
      <c r="AQ326" s="166"/>
      <c r="AR326" s="166"/>
      <c r="AS326" s="166"/>
      <c r="AT326" s="166"/>
      <c r="AU326" s="166"/>
      <c r="AV326" s="166"/>
      <c r="AW326" s="166"/>
      <c r="AX326" s="166"/>
      <c r="AY326" s="166"/>
      <c r="AZ326" s="166"/>
      <c r="BA326" s="166"/>
      <c r="BB326" s="166"/>
      <c r="BC326" s="166"/>
      <c r="BD326" s="166"/>
      <c r="BE326" s="166"/>
      <c r="BF326" s="166"/>
      <c r="BG326" s="166"/>
      <c r="BH326" s="166"/>
      <c r="BI326" s="166"/>
      <c r="BJ326" s="157" t="s">
        <v>4455</v>
      </c>
      <c r="BK326" s="166"/>
      <c r="BL326" s="166"/>
      <c r="BM326" s="166"/>
      <c r="BN326" s="166"/>
      <c r="BO326" s="166"/>
      <c r="BP326" s="166"/>
      <c r="BQ326" s="166"/>
      <c r="BR326" s="166"/>
      <c r="BS326" s="166"/>
      <c r="BT326" s="166"/>
      <c r="BU326" s="166"/>
      <c r="BV326" s="166"/>
      <c r="BW326" s="165"/>
      <c r="BX326" s="165"/>
      <c r="BY326" s="165"/>
      <c r="BZ326" s="167"/>
      <c r="CA326" s="167"/>
      <c r="CB326" s="167"/>
      <c r="CC326" s="167"/>
      <c r="CD326" s="167"/>
      <c r="CE326" s="167"/>
      <c r="CF326" s="167"/>
      <c r="CG326" s="167"/>
      <c r="CH326" s="167"/>
      <c r="CI326" s="167"/>
      <c r="CJ326" s="167"/>
      <c r="CK326" s="167"/>
      <c r="CL326" s="167"/>
      <c r="CM326" s="167"/>
      <c r="CN326" s="167"/>
      <c r="CO326" s="167"/>
      <c r="CP326" s="167"/>
      <c r="CQ326" s="167"/>
      <c r="CR326" s="167"/>
      <c r="CS326" s="158" t="s">
        <v>4456</v>
      </c>
      <c r="CT326" s="167"/>
      <c r="CU326" s="167"/>
      <c r="CV326" s="167"/>
      <c r="CW326" s="167"/>
      <c r="CX326" s="167"/>
      <c r="CY326" s="167"/>
      <c r="CZ326" s="167"/>
      <c r="DA326" s="167"/>
      <c r="DB326" s="167"/>
      <c r="DC326" s="167"/>
      <c r="DD326" s="167"/>
      <c r="DE326" s="167"/>
    </row>
    <row r="327" spans="34:109" ht="15" hidden="1" customHeight="1">
      <c r="AH327" s="103"/>
      <c r="AI327" s="103"/>
      <c r="AJ327" s="103"/>
      <c r="AK327" s="103"/>
      <c r="AL327" s="153" t="str">
        <f t="shared" si="10"/>
        <v/>
      </c>
      <c r="AM327" s="153" t="str">
        <f t="shared" si="11"/>
        <v/>
      </c>
      <c r="AO327" s="103"/>
      <c r="AP327" s="151">
        <v>325</v>
      </c>
      <c r="AQ327" s="160"/>
      <c r="AR327" s="160"/>
      <c r="AS327" s="160"/>
      <c r="AT327" s="160"/>
      <c r="AU327" s="160"/>
      <c r="AV327" s="160"/>
      <c r="AW327" s="160"/>
      <c r="AX327" s="160"/>
      <c r="AY327" s="160"/>
      <c r="AZ327" s="160"/>
      <c r="BA327" s="160"/>
      <c r="BB327" s="160"/>
      <c r="BC327" s="160"/>
      <c r="BD327" s="160"/>
      <c r="BE327" s="160"/>
      <c r="BF327" s="160"/>
      <c r="BG327" s="160"/>
      <c r="BH327" s="160"/>
      <c r="BI327" s="160"/>
      <c r="BJ327" s="157" t="s">
        <v>4457</v>
      </c>
      <c r="BK327" s="160"/>
      <c r="BL327" s="160"/>
      <c r="BM327" s="160"/>
      <c r="BN327" s="160"/>
      <c r="BO327" s="160"/>
      <c r="BP327" s="160"/>
      <c r="BQ327" s="160"/>
      <c r="BR327" s="160"/>
      <c r="BS327" s="160"/>
      <c r="BT327" s="160"/>
      <c r="BU327" s="160"/>
      <c r="BV327" s="160"/>
      <c r="BW327" s="103"/>
      <c r="BX327" s="103"/>
      <c r="BY327" s="103"/>
      <c r="BZ327" s="161"/>
      <c r="CA327" s="161"/>
      <c r="CB327" s="161"/>
      <c r="CC327" s="161"/>
      <c r="CD327" s="161"/>
      <c r="CE327" s="161"/>
      <c r="CF327" s="161"/>
      <c r="CG327" s="161"/>
      <c r="CH327" s="161"/>
      <c r="CI327" s="161"/>
      <c r="CJ327" s="161"/>
      <c r="CK327" s="161"/>
      <c r="CL327" s="161"/>
      <c r="CM327" s="161"/>
      <c r="CN327" s="161"/>
      <c r="CO327" s="161"/>
      <c r="CP327" s="161"/>
      <c r="CQ327" s="161"/>
      <c r="CR327" s="161"/>
      <c r="CS327" s="158" t="s">
        <v>4458</v>
      </c>
      <c r="CT327" s="161"/>
      <c r="CU327" s="161"/>
      <c r="CV327" s="161"/>
      <c r="CW327" s="161"/>
      <c r="CX327" s="161"/>
      <c r="CY327" s="161"/>
      <c r="CZ327" s="161"/>
      <c r="DA327" s="161"/>
      <c r="DB327" s="161"/>
      <c r="DC327" s="161"/>
      <c r="DD327" s="161"/>
      <c r="DE327" s="161"/>
    </row>
    <row r="328" spans="34:109" ht="15" hidden="1" customHeight="1">
      <c r="AH328" s="103"/>
      <c r="AI328" s="103"/>
      <c r="AJ328" s="103"/>
      <c r="AK328" s="103"/>
      <c r="AL328" s="153" t="str">
        <f t="shared" si="10"/>
        <v/>
      </c>
      <c r="AM328" s="153" t="str">
        <f t="shared" si="11"/>
        <v/>
      </c>
      <c r="AO328" s="103"/>
      <c r="AP328" s="151">
        <v>326</v>
      </c>
      <c r="AQ328" s="160"/>
      <c r="AR328" s="160"/>
      <c r="AS328" s="160"/>
      <c r="AT328" s="160"/>
      <c r="AU328" s="160"/>
      <c r="AV328" s="160"/>
      <c r="AW328" s="160"/>
      <c r="AX328" s="160"/>
      <c r="AY328" s="160"/>
      <c r="AZ328" s="160"/>
      <c r="BA328" s="160"/>
      <c r="BB328" s="160"/>
      <c r="BC328" s="160"/>
      <c r="BD328" s="160"/>
      <c r="BE328" s="160"/>
      <c r="BF328" s="160"/>
      <c r="BG328" s="160"/>
      <c r="BH328" s="160"/>
      <c r="BI328" s="160"/>
      <c r="BJ328" s="157" t="s">
        <v>4459</v>
      </c>
      <c r="BK328" s="160"/>
      <c r="BL328" s="160"/>
      <c r="BM328" s="160"/>
      <c r="BN328" s="160"/>
      <c r="BO328" s="160"/>
      <c r="BP328" s="160"/>
      <c r="BQ328" s="160"/>
      <c r="BR328" s="160"/>
      <c r="BS328" s="160"/>
      <c r="BT328" s="160"/>
      <c r="BU328" s="160"/>
      <c r="BV328" s="160"/>
      <c r="BW328" s="103"/>
      <c r="BX328" s="103"/>
      <c r="BY328" s="103"/>
      <c r="BZ328" s="161"/>
      <c r="CA328" s="161"/>
      <c r="CB328" s="161"/>
      <c r="CC328" s="161"/>
      <c r="CD328" s="161"/>
      <c r="CE328" s="161"/>
      <c r="CF328" s="161"/>
      <c r="CG328" s="161"/>
      <c r="CH328" s="161"/>
      <c r="CI328" s="161"/>
      <c r="CJ328" s="161"/>
      <c r="CK328" s="161"/>
      <c r="CL328" s="161"/>
      <c r="CM328" s="161"/>
      <c r="CN328" s="161"/>
      <c r="CO328" s="161"/>
      <c r="CP328" s="161"/>
      <c r="CQ328" s="161"/>
      <c r="CR328" s="161"/>
      <c r="CS328" s="158" t="s">
        <v>4460</v>
      </c>
      <c r="CT328" s="161"/>
      <c r="CU328" s="161"/>
      <c r="CV328" s="161"/>
      <c r="CW328" s="161"/>
      <c r="CX328" s="161"/>
      <c r="CY328" s="161"/>
      <c r="CZ328" s="161"/>
      <c r="DA328" s="161"/>
      <c r="DB328" s="161"/>
      <c r="DC328" s="161"/>
      <c r="DD328" s="161"/>
      <c r="DE328" s="161"/>
    </row>
    <row r="329" spans="34:109" ht="15" hidden="1" customHeight="1">
      <c r="AH329" s="103"/>
      <c r="AI329" s="103"/>
      <c r="AJ329" s="103"/>
      <c r="AK329" s="103"/>
      <c r="AL329" s="153" t="str">
        <f t="shared" si="10"/>
        <v/>
      </c>
      <c r="AM329" s="153" t="str">
        <f t="shared" si="11"/>
        <v/>
      </c>
      <c r="AO329" s="103"/>
      <c r="AP329" s="151">
        <v>327</v>
      </c>
      <c r="AQ329" s="160"/>
      <c r="AR329" s="160"/>
      <c r="AS329" s="160"/>
      <c r="AT329" s="160"/>
      <c r="AU329" s="160"/>
      <c r="AV329" s="160"/>
      <c r="AW329" s="160"/>
      <c r="AX329" s="160"/>
      <c r="AY329" s="160"/>
      <c r="AZ329" s="160"/>
      <c r="BA329" s="160"/>
      <c r="BB329" s="160"/>
      <c r="BC329" s="160"/>
      <c r="BD329" s="160"/>
      <c r="BE329" s="160"/>
      <c r="BF329" s="160"/>
      <c r="BG329" s="160"/>
      <c r="BH329" s="160"/>
      <c r="BI329" s="160"/>
      <c r="BJ329" s="157" t="s">
        <v>4461</v>
      </c>
      <c r="BK329" s="160"/>
      <c r="BL329" s="160"/>
      <c r="BM329" s="160"/>
      <c r="BN329" s="160"/>
      <c r="BO329" s="160"/>
      <c r="BP329" s="160"/>
      <c r="BQ329" s="160"/>
      <c r="BR329" s="160"/>
      <c r="BS329" s="160"/>
      <c r="BT329" s="160"/>
      <c r="BU329" s="160"/>
      <c r="BV329" s="160"/>
      <c r="BW329" s="103"/>
      <c r="BX329" s="103"/>
      <c r="BY329" s="103"/>
      <c r="BZ329" s="161"/>
      <c r="CA329" s="161"/>
      <c r="CB329" s="161"/>
      <c r="CC329" s="161"/>
      <c r="CD329" s="161"/>
      <c r="CE329" s="161"/>
      <c r="CF329" s="161"/>
      <c r="CG329" s="161"/>
      <c r="CH329" s="161"/>
      <c r="CI329" s="161"/>
      <c r="CJ329" s="161"/>
      <c r="CK329" s="161"/>
      <c r="CL329" s="161"/>
      <c r="CM329" s="161"/>
      <c r="CN329" s="161"/>
      <c r="CO329" s="161"/>
      <c r="CP329" s="161"/>
      <c r="CQ329" s="161"/>
      <c r="CR329" s="161"/>
      <c r="CS329" s="158" t="s">
        <v>4462</v>
      </c>
      <c r="CT329" s="161"/>
      <c r="CU329" s="161"/>
      <c r="CV329" s="161"/>
      <c r="CW329" s="161"/>
      <c r="CX329" s="161"/>
      <c r="CY329" s="161"/>
      <c r="CZ329" s="161"/>
      <c r="DA329" s="161"/>
      <c r="DB329" s="161"/>
      <c r="DC329" s="161"/>
      <c r="DD329" s="161"/>
      <c r="DE329" s="161"/>
    </row>
    <row r="330" spans="34:109" ht="15" hidden="1" customHeight="1">
      <c r="AH330" s="103"/>
      <c r="AI330" s="103"/>
      <c r="AJ330" s="103"/>
      <c r="AK330" s="103"/>
      <c r="AL330" s="153" t="str">
        <f t="shared" si="10"/>
        <v/>
      </c>
      <c r="AM330" s="153" t="str">
        <f t="shared" si="11"/>
        <v/>
      </c>
      <c r="AO330" s="103"/>
      <c r="AP330" s="151">
        <v>328</v>
      </c>
      <c r="AQ330" s="160"/>
      <c r="AR330" s="160"/>
      <c r="AS330" s="160"/>
      <c r="AT330" s="160"/>
      <c r="AU330" s="160"/>
      <c r="AV330" s="160"/>
      <c r="AW330" s="160"/>
      <c r="AX330" s="160"/>
      <c r="AY330" s="160"/>
      <c r="AZ330" s="160"/>
      <c r="BA330" s="160"/>
      <c r="BB330" s="160"/>
      <c r="BC330" s="160"/>
      <c r="BD330" s="160"/>
      <c r="BE330" s="160"/>
      <c r="BF330" s="160"/>
      <c r="BG330" s="160"/>
      <c r="BH330" s="160"/>
      <c r="BI330" s="160"/>
      <c r="BJ330" s="157" t="s">
        <v>4463</v>
      </c>
      <c r="BK330" s="160"/>
      <c r="BL330" s="160"/>
      <c r="BM330" s="160"/>
      <c r="BN330" s="160"/>
      <c r="BO330" s="160"/>
      <c r="BP330" s="160"/>
      <c r="BQ330" s="160"/>
      <c r="BR330" s="160"/>
      <c r="BS330" s="160"/>
      <c r="BT330" s="160"/>
      <c r="BU330" s="160"/>
      <c r="BV330" s="160"/>
      <c r="BW330" s="103"/>
      <c r="BX330" s="103"/>
      <c r="BY330" s="103"/>
      <c r="BZ330" s="161"/>
      <c r="CA330" s="161"/>
      <c r="CB330" s="161"/>
      <c r="CC330" s="161"/>
      <c r="CD330" s="161"/>
      <c r="CE330" s="161"/>
      <c r="CF330" s="161"/>
      <c r="CG330" s="161"/>
      <c r="CH330" s="161"/>
      <c r="CI330" s="161"/>
      <c r="CJ330" s="161"/>
      <c r="CK330" s="161"/>
      <c r="CL330" s="161"/>
      <c r="CM330" s="161"/>
      <c r="CN330" s="161"/>
      <c r="CO330" s="161"/>
      <c r="CP330" s="161"/>
      <c r="CQ330" s="161"/>
      <c r="CR330" s="161"/>
      <c r="CS330" s="158" t="s">
        <v>4464</v>
      </c>
      <c r="CT330" s="161"/>
      <c r="CU330" s="161"/>
      <c r="CV330" s="161"/>
      <c r="CW330" s="161"/>
      <c r="CX330" s="161"/>
      <c r="CY330" s="161"/>
      <c r="CZ330" s="161"/>
      <c r="DA330" s="161"/>
      <c r="DB330" s="161"/>
      <c r="DC330" s="161"/>
      <c r="DD330" s="161"/>
      <c r="DE330" s="161"/>
    </row>
    <row r="331" spans="34:109" ht="15" hidden="1" customHeight="1">
      <c r="AH331" s="103"/>
      <c r="AI331" s="103"/>
      <c r="AJ331" s="103"/>
      <c r="AK331" s="103"/>
      <c r="AL331" s="153" t="str">
        <f t="shared" si="10"/>
        <v/>
      </c>
      <c r="AM331" s="153" t="str">
        <f t="shared" si="11"/>
        <v/>
      </c>
      <c r="AO331" s="103"/>
      <c r="AP331" s="151">
        <v>329</v>
      </c>
      <c r="AQ331" s="160"/>
      <c r="AR331" s="160"/>
      <c r="AS331" s="160"/>
      <c r="AT331" s="160"/>
      <c r="AU331" s="160"/>
      <c r="AV331" s="160"/>
      <c r="AW331" s="160"/>
      <c r="AX331" s="160"/>
      <c r="AY331" s="160"/>
      <c r="AZ331" s="160"/>
      <c r="BA331" s="160"/>
      <c r="BB331" s="160"/>
      <c r="BC331" s="160"/>
      <c r="BD331" s="160"/>
      <c r="BE331" s="160"/>
      <c r="BF331" s="160"/>
      <c r="BG331" s="160"/>
      <c r="BH331" s="160"/>
      <c r="BI331" s="160"/>
      <c r="BJ331" s="157" t="s">
        <v>4465</v>
      </c>
      <c r="BK331" s="160"/>
      <c r="BL331" s="160"/>
      <c r="BM331" s="160"/>
      <c r="BN331" s="160"/>
      <c r="BO331" s="160"/>
      <c r="BP331" s="160"/>
      <c r="BQ331" s="160"/>
      <c r="BR331" s="160"/>
      <c r="BS331" s="160"/>
      <c r="BT331" s="160"/>
      <c r="BU331" s="160"/>
      <c r="BV331" s="160"/>
      <c r="BW331" s="103"/>
      <c r="BX331" s="103"/>
      <c r="BY331" s="103"/>
      <c r="BZ331" s="161"/>
      <c r="CA331" s="161"/>
      <c r="CB331" s="161"/>
      <c r="CC331" s="161"/>
      <c r="CD331" s="161"/>
      <c r="CE331" s="161"/>
      <c r="CF331" s="161"/>
      <c r="CG331" s="161"/>
      <c r="CH331" s="161"/>
      <c r="CI331" s="161"/>
      <c r="CJ331" s="161"/>
      <c r="CK331" s="161"/>
      <c r="CL331" s="161"/>
      <c r="CM331" s="161"/>
      <c r="CN331" s="161"/>
      <c r="CO331" s="161"/>
      <c r="CP331" s="161"/>
      <c r="CQ331" s="161"/>
      <c r="CR331" s="161"/>
      <c r="CS331" s="158" t="s">
        <v>4466</v>
      </c>
      <c r="CT331" s="161"/>
      <c r="CU331" s="161"/>
      <c r="CV331" s="161"/>
      <c r="CW331" s="161"/>
      <c r="CX331" s="161"/>
      <c r="CY331" s="161"/>
      <c r="CZ331" s="161"/>
      <c r="DA331" s="161"/>
      <c r="DB331" s="161"/>
      <c r="DC331" s="161"/>
      <c r="DD331" s="161"/>
      <c r="DE331" s="161"/>
    </row>
    <row r="332" spans="34:109" ht="15" hidden="1" customHeight="1">
      <c r="AH332" s="103"/>
      <c r="AI332" s="103"/>
      <c r="AJ332" s="103"/>
      <c r="AK332" s="103"/>
      <c r="AL332" s="153" t="str">
        <f t="shared" si="10"/>
        <v/>
      </c>
      <c r="AM332" s="153" t="str">
        <f t="shared" si="11"/>
        <v/>
      </c>
      <c r="AO332" s="103"/>
      <c r="AP332" s="151">
        <v>330</v>
      </c>
      <c r="AQ332" s="160"/>
      <c r="AR332" s="160"/>
      <c r="AS332" s="160"/>
      <c r="AT332" s="160"/>
      <c r="AU332" s="160"/>
      <c r="AV332" s="160"/>
      <c r="AW332" s="160"/>
      <c r="AX332" s="160"/>
      <c r="AY332" s="160"/>
      <c r="AZ332" s="160"/>
      <c r="BA332" s="160"/>
      <c r="BB332" s="160"/>
      <c r="BC332" s="160"/>
      <c r="BD332" s="160"/>
      <c r="BE332" s="160"/>
      <c r="BF332" s="160"/>
      <c r="BG332" s="160"/>
      <c r="BH332" s="160"/>
      <c r="BI332" s="160"/>
      <c r="BJ332" s="157" t="s">
        <v>4467</v>
      </c>
      <c r="BK332" s="160"/>
      <c r="BL332" s="160"/>
      <c r="BM332" s="160"/>
      <c r="BN332" s="160"/>
      <c r="BO332" s="160"/>
      <c r="BP332" s="160"/>
      <c r="BQ332" s="160"/>
      <c r="BR332" s="160"/>
      <c r="BS332" s="160"/>
      <c r="BT332" s="160"/>
      <c r="BU332" s="160"/>
      <c r="BV332" s="160"/>
      <c r="BW332" s="103"/>
      <c r="BX332" s="103"/>
      <c r="BY332" s="103"/>
      <c r="BZ332" s="161"/>
      <c r="CA332" s="161"/>
      <c r="CB332" s="161"/>
      <c r="CC332" s="161"/>
      <c r="CD332" s="161"/>
      <c r="CE332" s="161"/>
      <c r="CF332" s="161"/>
      <c r="CG332" s="161"/>
      <c r="CH332" s="161"/>
      <c r="CI332" s="161"/>
      <c r="CJ332" s="161"/>
      <c r="CK332" s="161"/>
      <c r="CL332" s="161"/>
      <c r="CM332" s="161"/>
      <c r="CN332" s="161"/>
      <c r="CO332" s="161"/>
      <c r="CP332" s="161"/>
      <c r="CQ332" s="161"/>
      <c r="CR332" s="161"/>
      <c r="CS332" s="158" t="s">
        <v>4468</v>
      </c>
      <c r="CT332" s="161"/>
      <c r="CU332" s="161"/>
      <c r="CV332" s="161"/>
      <c r="CW332" s="161"/>
      <c r="CX332" s="161"/>
      <c r="CY332" s="161"/>
      <c r="CZ332" s="161"/>
      <c r="DA332" s="161"/>
      <c r="DB332" s="161"/>
      <c r="DC332" s="161"/>
      <c r="DD332" s="161"/>
      <c r="DE332" s="161"/>
    </row>
    <row r="333" spans="34:109" ht="15" hidden="1" customHeight="1">
      <c r="AH333" s="103"/>
      <c r="AI333" s="103"/>
      <c r="AJ333" s="103"/>
      <c r="AK333" s="103"/>
      <c r="AL333" s="153" t="str">
        <f t="shared" si="10"/>
        <v/>
      </c>
      <c r="AM333" s="153" t="str">
        <f t="shared" si="11"/>
        <v/>
      </c>
      <c r="AO333" s="103"/>
      <c r="AP333" s="151">
        <v>331</v>
      </c>
      <c r="AQ333" s="160"/>
      <c r="AR333" s="160"/>
      <c r="AS333" s="160"/>
      <c r="AT333" s="160"/>
      <c r="AU333" s="160"/>
      <c r="AV333" s="160"/>
      <c r="AW333" s="160"/>
      <c r="AX333" s="160"/>
      <c r="AY333" s="160"/>
      <c r="AZ333" s="160"/>
      <c r="BA333" s="160"/>
      <c r="BB333" s="160"/>
      <c r="BC333" s="160"/>
      <c r="BD333" s="160"/>
      <c r="BE333" s="160"/>
      <c r="BF333" s="160"/>
      <c r="BG333" s="160"/>
      <c r="BH333" s="160"/>
      <c r="BI333" s="160"/>
      <c r="BJ333" s="157" t="s">
        <v>4469</v>
      </c>
      <c r="BK333" s="160"/>
      <c r="BL333" s="160"/>
      <c r="BM333" s="160"/>
      <c r="BN333" s="160"/>
      <c r="BO333" s="160"/>
      <c r="BP333" s="160"/>
      <c r="BQ333" s="160"/>
      <c r="BR333" s="160"/>
      <c r="BS333" s="160"/>
      <c r="BT333" s="160"/>
      <c r="BU333" s="160"/>
      <c r="BV333" s="160"/>
      <c r="BW333" s="103"/>
      <c r="BX333" s="103"/>
      <c r="BY333" s="103"/>
      <c r="BZ333" s="161"/>
      <c r="CA333" s="161"/>
      <c r="CB333" s="161"/>
      <c r="CC333" s="161"/>
      <c r="CD333" s="161"/>
      <c r="CE333" s="161"/>
      <c r="CF333" s="161"/>
      <c r="CG333" s="161"/>
      <c r="CH333" s="161"/>
      <c r="CI333" s="161"/>
      <c r="CJ333" s="161"/>
      <c r="CK333" s="161"/>
      <c r="CL333" s="161"/>
      <c r="CM333" s="161"/>
      <c r="CN333" s="161"/>
      <c r="CO333" s="161"/>
      <c r="CP333" s="161"/>
      <c r="CQ333" s="161"/>
      <c r="CR333" s="161"/>
      <c r="CS333" s="158" t="s">
        <v>4470</v>
      </c>
      <c r="CT333" s="161"/>
      <c r="CU333" s="161"/>
      <c r="CV333" s="161"/>
      <c r="CW333" s="161"/>
      <c r="CX333" s="161"/>
      <c r="CY333" s="161"/>
      <c r="CZ333" s="161"/>
      <c r="DA333" s="161"/>
      <c r="DB333" s="161"/>
      <c r="DC333" s="161"/>
      <c r="DD333" s="161"/>
      <c r="DE333" s="161"/>
    </row>
    <row r="334" spans="34:109" ht="15" hidden="1" customHeight="1">
      <c r="AH334" s="103"/>
      <c r="AI334" s="103"/>
      <c r="AJ334" s="103"/>
      <c r="AK334" s="103"/>
      <c r="AL334" s="153" t="str">
        <f t="shared" si="10"/>
        <v/>
      </c>
      <c r="AM334" s="153" t="str">
        <f t="shared" si="11"/>
        <v/>
      </c>
      <c r="AO334" s="103"/>
      <c r="AP334" s="151">
        <v>332</v>
      </c>
      <c r="AQ334" s="160"/>
      <c r="AR334" s="160"/>
      <c r="AS334" s="160"/>
      <c r="AT334" s="160"/>
      <c r="AU334" s="160"/>
      <c r="AV334" s="160"/>
      <c r="AW334" s="160"/>
      <c r="AX334" s="160"/>
      <c r="AY334" s="160"/>
      <c r="AZ334" s="160"/>
      <c r="BA334" s="160"/>
      <c r="BB334" s="160"/>
      <c r="BC334" s="160"/>
      <c r="BD334" s="160"/>
      <c r="BE334" s="160"/>
      <c r="BF334" s="160"/>
      <c r="BG334" s="160"/>
      <c r="BH334" s="160"/>
      <c r="BI334" s="160"/>
      <c r="BJ334" s="157" t="s">
        <v>4471</v>
      </c>
      <c r="BK334" s="160"/>
      <c r="BL334" s="160"/>
      <c r="BM334" s="160"/>
      <c r="BN334" s="160"/>
      <c r="BO334" s="160"/>
      <c r="BP334" s="160"/>
      <c r="BQ334" s="160"/>
      <c r="BR334" s="160"/>
      <c r="BS334" s="160"/>
      <c r="BT334" s="160"/>
      <c r="BU334" s="160"/>
      <c r="BV334" s="160"/>
      <c r="BW334" s="103"/>
      <c r="BX334" s="103"/>
      <c r="BY334" s="103"/>
      <c r="BZ334" s="161"/>
      <c r="CA334" s="161"/>
      <c r="CB334" s="161"/>
      <c r="CC334" s="161"/>
      <c r="CD334" s="161"/>
      <c r="CE334" s="161"/>
      <c r="CF334" s="161"/>
      <c r="CG334" s="161"/>
      <c r="CH334" s="161"/>
      <c r="CI334" s="161"/>
      <c r="CJ334" s="161"/>
      <c r="CK334" s="161"/>
      <c r="CL334" s="161"/>
      <c r="CM334" s="161"/>
      <c r="CN334" s="161"/>
      <c r="CO334" s="161"/>
      <c r="CP334" s="161"/>
      <c r="CQ334" s="161"/>
      <c r="CR334" s="161"/>
      <c r="CS334" s="158" t="s">
        <v>4472</v>
      </c>
      <c r="CT334" s="161"/>
      <c r="CU334" s="161"/>
      <c r="CV334" s="161"/>
      <c r="CW334" s="161"/>
      <c r="CX334" s="161"/>
      <c r="CY334" s="161"/>
      <c r="CZ334" s="161"/>
      <c r="DA334" s="161"/>
      <c r="DB334" s="161"/>
      <c r="DC334" s="161"/>
      <c r="DD334" s="161"/>
      <c r="DE334" s="161"/>
    </row>
    <row r="335" spans="34:109" ht="15" hidden="1" customHeight="1">
      <c r="AH335" s="103"/>
      <c r="AI335" s="103"/>
      <c r="AJ335" s="103"/>
      <c r="AK335" s="103"/>
      <c r="AL335" s="153" t="str">
        <f t="shared" si="10"/>
        <v/>
      </c>
      <c r="AM335" s="153" t="str">
        <f t="shared" si="11"/>
        <v/>
      </c>
      <c r="AO335" s="103"/>
      <c r="AP335" s="151">
        <v>333</v>
      </c>
      <c r="AQ335" s="160"/>
      <c r="AR335" s="160"/>
      <c r="AS335" s="160"/>
      <c r="AT335" s="160"/>
      <c r="AU335" s="160"/>
      <c r="AV335" s="160"/>
      <c r="AW335" s="160"/>
      <c r="AX335" s="160"/>
      <c r="AY335" s="160"/>
      <c r="AZ335" s="160"/>
      <c r="BA335" s="160"/>
      <c r="BB335" s="160"/>
      <c r="BC335" s="160"/>
      <c r="BD335" s="160"/>
      <c r="BE335" s="160"/>
      <c r="BF335" s="160"/>
      <c r="BG335" s="160"/>
      <c r="BH335" s="160"/>
      <c r="BI335" s="160"/>
      <c r="BJ335" s="157" t="s">
        <v>4473</v>
      </c>
      <c r="BK335" s="160"/>
      <c r="BL335" s="160"/>
      <c r="BM335" s="160"/>
      <c r="BN335" s="160"/>
      <c r="BO335" s="160"/>
      <c r="BP335" s="160"/>
      <c r="BQ335" s="160"/>
      <c r="BR335" s="160"/>
      <c r="BS335" s="160"/>
      <c r="BT335" s="160"/>
      <c r="BU335" s="160"/>
      <c r="BV335" s="160"/>
      <c r="BW335" s="103"/>
      <c r="BX335" s="103"/>
      <c r="BY335" s="103"/>
      <c r="BZ335" s="161"/>
      <c r="CA335" s="161"/>
      <c r="CB335" s="161"/>
      <c r="CC335" s="161"/>
      <c r="CD335" s="161"/>
      <c r="CE335" s="161"/>
      <c r="CF335" s="161"/>
      <c r="CG335" s="161"/>
      <c r="CH335" s="161"/>
      <c r="CI335" s="161"/>
      <c r="CJ335" s="161"/>
      <c r="CK335" s="161"/>
      <c r="CL335" s="161"/>
      <c r="CM335" s="161"/>
      <c r="CN335" s="161"/>
      <c r="CO335" s="161"/>
      <c r="CP335" s="161"/>
      <c r="CQ335" s="161"/>
      <c r="CR335" s="161"/>
      <c r="CS335" s="158" t="s">
        <v>4474</v>
      </c>
      <c r="CT335" s="161"/>
      <c r="CU335" s="161"/>
      <c r="CV335" s="161"/>
      <c r="CW335" s="161"/>
      <c r="CX335" s="161"/>
      <c r="CY335" s="161"/>
      <c r="CZ335" s="161"/>
      <c r="DA335" s="161"/>
      <c r="DB335" s="161"/>
      <c r="DC335" s="161"/>
      <c r="DD335" s="161"/>
      <c r="DE335" s="161"/>
    </row>
    <row r="336" spans="34:109" ht="15" hidden="1" customHeight="1">
      <c r="AH336" s="103"/>
      <c r="AI336" s="103"/>
      <c r="AJ336" s="103"/>
      <c r="AK336" s="103"/>
      <c r="AL336" s="153" t="str">
        <f t="shared" si="10"/>
        <v/>
      </c>
      <c r="AM336" s="153" t="str">
        <f t="shared" si="11"/>
        <v/>
      </c>
      <c r="AO336" s="103"/>
      <c r="AP336" s="151">
        <v>334</v>
      </c>
      <c r="AQ336" s="160"/>
      <c r="AR336" s="160"/>
      <c r="AS336" s="160"/>
      <c r="AT336" s="160"/>
      <c r="AU336" s="160"/>
      <c r="AV336" s="160"/>
      <c r="AW336" s="160"/>
      <c r="AX336" s="160"/>
      <c r="AY336" s="160"/>
      <c r="AZ336" s="160"/>
      <c r="BA336" s="160"/>
      <c r="BB336" s="160"/>
      <c r="BC336" s="160"/>
      <c r="BD336" s="160"/>
      <c r="BE336" s="160"/>
      <c r="BF336" s="160"/>
      <c r="BG336" s="160"/>
      <c r="BH336" s="160"/>
      <c r="BI336" s="160"/>
      <c r="BJ336" s="157" t="s">
        <v>4475</v>
      </c>
      <c r="BK336" s="160"/>
      <c r="BL336" s="160"/>
      <c r="BM336" s="160"/>
      <c r="BN336" s="160"/>
      <c r="BO336" s="160"/>
      <c r="BP336" s="160"/>
      <c r="BQ336" s="160"/>
      <c r="BR336" s="160"/>
      <c r="BS336" s="160"/>
      <c r="BT336" s="160"/>
      <c r="BU336" s="160"/>
      <c r="BV336" s="160"/>
      <c r="BW336" s="103"/>
      <c r="BX336" s="103"/>
      <c r="BY336" s="103"/>
      <c r="BZ336" s="161"/>
      <c r="CA336" s="161"/>
      <c r="CB336" s="161"/>
      <c r="CC336" s="161"/>
      <c r="CD336" s="161"/>
      <c r="CE336" s="161"/>
      <c r="CF336" s="161"/>
      <c r="CG336" s="161"/>
      <c r="CH336" s="161"/>
      <c r="CI336" s="161"/>
      <c r="CJ336" s="161"/>
      <c r="CK336" s="161"/>
      <c r="CL336" s="161"/>
      <c r="CM336" s="161"/>
      <c r="CN336" s="161"/>
      <c r="CO336" s="161"/>
      <c r="CP336" s="161"/>
      <c r="CQ336" s="161"/>
      <c r="CR336" s="161"/>
      <c r="CS336" s="158" t="s">
        <v>4476</v>
      </c>
      <c r="CT336" s="161"/>
      <c r="CU336" s="161"/>
      <c r="CV336" s="161"/>
      <c r="CW336" s="161"/>
      <c r="CX336" s="161"/>
      <c r="CY336" s="161"/>
      <c r="CZ336" s="161"/>
      <c r="DA336" s="161"/>
      <c r="DB336" s="161"/>
      <c r="DC336" s="161"/>
      <c r="DD336" s="161"/>
      <c r="DE336" s="161"/>
    </row>
    <row r="337" spans="34:109" ht="15" hidden="1" customHeight="1">
      <c r="AH337" s="103"/>
      <c r="AI337" s="103"/>
      <c r="AJ337" s="103"/>
      <c r="AK337" s="103"/>
      <c r="AL337" s="153" t="str">
        <f t="shared" si="10"/>
        <v/>
      </c>
      <c r="AM337" s="153" t="str">
        <f t="shared" si="11"/>
        <v/>
      </c>
      <c r="AO337" s="103"/>
      <c r="AP337" s="151">
        <v>335</v>
      </c>
      <c r="AQ337" s="160"/>
      <c r="AR337" s="160"/>
      <c r="AS337" s="160"/>
      <c r="AT337" s="160"/>
      <c r="AU337" s="160"/>
      <c r="AV337" s="160"/>
      <c r="AW337" s="160"/>
      <c r="AX337" s="160"/>
      <c r="AY337" s="160"/>
      <c r="AZ337" s="160"/>
      <c r="BA337" s="160"/>
      <c r="BB337" s="160"/>
      <c r="BC337" s="160"/>
      <c r="BD337" s="160"/>
      <c r="BE337" s="160"/>
      <c r="BF337" s="160"/>
      <c r="BG337" s="160"/>
      <c r="BH337" s="160"/>
      <c r="BI337" s="160"/>
      <c r="BJ337" s="157" t="s">
        <v>4477</v>
      </c>
      <c r="BK337" s="160"/>
      <c r="BL337" s="160"/>
      <c r="BM337" s="160"/>
      <c r="BN337" s="160"/>
      <c r="BO337" s="160"/>
      <c r="BP337" s="160"/>
      <c r="BQ337" s="160"/>
      <c r="BR337" s="160"/>
      <c r="BS337" s="160"/>
      <c r="BT337" s="160"/>
      <c r="BU337" s="160"/>
      <c r="BV337" s="160"/>
      <c r="BW337" s="103"/>
      <c r="BX337" s="103"/>
      <c r="BY337" s="103"/>
      <c r="BZ337" s="161"/>
      <c r="CA337" s="161"/>
      <c r="CB337" s="161"/>
      <c r="CC337" s="161"/>
      <c r="CD337" s="161"/>
      <c r="CE337" s="161"/>
      <c r="CF337" s="161"/>
      <c r="CG337" s="161"/>
      <c r="CH337" s="161"/>
      <c r="CI337" s="161"/>
      <c r="CJ337" s="161"/>
      <c r="CK337" s="161"/>
      <c r="CL337" s="161"/>
      <c r="CM337" s="161"/>
      <c r="CN337" s="161"/>
      <c r="CO337" s="161"/>
      <c r="CP337" s="161"/>
      <c r="CQ337" s="161"/>
      <c r="CR337" s="161"/>
      <c r="CS337" s="158" t="s">
        <v>4478</v>
      </c>
      <c r="CT337" s="161"/>
      <c r="CU337" s="161"/>
      <c r="CV337" s="161"/>
      <c r="CW337" s="161"/>
      <c r="CX337" s="161"/>
      <c r="CY337" s="161"/>
      <c r="CZ337" s="161"/>
      <c r="DA337" s="161"/>
      <c r="DB337" s="161"/>
      <c r="DC337" s="161"/>
      <c r="DD337" s="161"/>
      <c r="DE337" s="161"/>
    </row>
    <row r="338" spans="34:109" ht="15" hidden="1" customHeight="1">
      <c r="AH338" s="103"/>
      <c r="AI338" s="103"/>
      <c r="AJ338" s="103"/>
      <c r="AK338" s="103"/>
      <c r="AL338" s="153" t="str">
        <f t="shared" si="10"/>
        <v/>
      </c>
      <c r="AM338" s="153" t="str">
        <f t="shared" si="11"/>
        <v/>
      </c>
      <c r="AO338" s="103"/>
      <c r="AP338" s="151">
        <v>336</v>
      </c>
      <c r="AQ338" s="160"/>
      <c r="AR338" s="160"/>
      <c r="AS338" s="160"/>
      <c r="AT338" s="160"/>
      <c r="AU338" s="160"/>
      <c r="AV338" s="160"/>
      <c r="AW338" s="160"/>
      <c r="AX338" s="160"/>
      <c r="AY338" s="160"/>
      <c r="AZ338" s="160"/>
      <c r="BA338" s="160"/>
      <c r="BB338" s="160"/>
      <c r="BC338" s="160"/>
      <c r="BD338" s="160"/>
      <c r="BE338" s="160"/>
      <c r="BF338" s="160"/>
      <c r="BG338" s="160"/>
      <c r="BH338" s="160"/>
      <c r="BI338" s="160"/>
      <c r="BJ338" s="157" t="s">
        <v>4479</v>
      </c>
      <c r="BK338" s="160"/>
      <c r="BL338" s="160"/>
      <c r="BM338" s="160"/>
      <c r="BN338" s="160"/>
      <c r="BO338" s="160"/>
      <c r="BP338" s="160"/>
      <c r="BQ338" s="160"/>
      <c r="BR338" s="160"/>
      <c r="BS338" s="160"/>
      <c r="BT338" s="160"/>
      <c r="BU338" s="160"/>
      <c r="BV338" s="160"/>
      <c r="BW338" s="103"/>
      <c r="BX338" s="103"/>
      <c r="BY338" s="103"/>
      <c r="BZ338" s="161"/>
      <c r="CA338" s="161"/>
      <c r="CB338" s="161"/>
      <c r="CC338" s="161"/>
      <c r="CD338" s="161"/>
      <c r="CE338" s="161"/>
      <c r="CF338" s="161"/>
      <c r="CG338" s="161"/>
      <c r="CH338" s="161"/>
      <c r="CI338" s="161"/>
      <c r="CJ338" s="161"/>
      <c r="CK338" s="161"/>
      <c r="CL338" s="161"/>
      <c r="CM338" s="161"/>
      <c r="CN338" s="161"/>
      <c r="CO338" s="161"/>
      <c r="CP338" s="161"/>
      <c r="CQ338" s="161"/>
      <c r="CR338" s="161"/>
      <c r="CS338" s="158" t="s">
        <v>4480</v>
      </c>
      <c r="CT338" s="161"/>
      <c r="CU338" s="161"/>
      <c r="CV338" s="161"/>
      <c r="CW338" s="161"/>
      <c r="CX338" s="161"/>
      <c r="CY338" s="161"/>
      <c r="CZ338" s="161"/>
      <c r="DA338" s="161"/>
      <c r="DB338" s="161"/>
      <c r="DC338" s="161"/>
      <c r="DD338" s="161"/>
      <c r="DE338" s="161"/>
    </row>
    <row r="339" spans="34:109" ht="15" hidden="1" customHeight="1">
      <c r="AH339" s="103"/>
      <c r="AI339" s="103"/>
      <c r="AJ339" s="103"/>
      <c r="AK339" s="103"/>
      <c r="AL339" s="153" t="str">
        <f t="shared" si="10"/>
        <v/>
      </c>
      <c r="AM339" s="153" t="str">
        <f t="shared" si="11"/>
        <v/>
      </c>
      <c r="AO339" s="103"/>
      <c r="AP339" s="151">
        <v>337</v>
      </c>
      <c r="AQ339" s="160"/>
      <c r="AR339" s="160"/>
      <c r="AS339" s="160"/>
      <c r="AT339" s="160"/>
      <c r="AU339" s="160"/>
      <c r="AV339" s="160"/>
      <c r="AW339" s="160"/>
      <c r="AX339" s="160"/>
      <c r="AY339" s="160"/>
      <c r="AZ339" s="160"/>
      <c r="BA339" s="160"/>
      <c r="BB339" s="160"/>
      <c r="BC339" s="160"/>
      <c r="BD339" s="160"/>
      <c r="BE339" s="160"/>
      <c r="BF339" s="160"/>
      <c r="BG339" s="160"/>
      <c r="BH339" s="160"/>
      <c r="BI339" s="160"/>
      <c r="BJ339" s="157" t="s">
        <v>4481</v>
      </c>
      <c r="BK339" s="160"/>
      <c r="BL339" s="160"/>
      <c r="BM339" s="160"/>
      <c r="BN339" s="160"/>
      <c r="BO339" s="160"/>
      <c r="BP339" s="160"/>
      <c r="BQ339" s="160"/>
      <c r="BR339" s="160"/>
      <c r="BS339" s="160"/>
      <c r="BT339" s="160"/>
      <c r="BU339" s="160"/>
      <c r="BV339" s="160"/>
      <c r="BW339" s="103"/>
      <c r="BX339" s="103"/>
      <c r="BY339" s="103"/>
      <c r="BZ339" s="161"/>
      <c r="CA339" s="161"/>
      <c r="CB339" s="161"/>
      <c r="CC339" s="161"/>
      <c r="CD339" s="161"/>
      <c r="CE339" s="161"/>
      <c r="CF339" s="161"/>
      <c r="CG339" s="161"/>
      <c r="CH339" s="161"/>
      <c r="CI339" s="161"/>
      <c r="CJ339" s="161"/>
      <c r="CK339" s="161"/>
      <c r="CL339" s="161"/>
      <c r="CM339" s="161"/>
      <c r="CN339" s="161"/>
      <c r="CO339" s="161"/>
      <c r="CP339" s="161"/>
      <c r="CQ339" s="161"/>
      <c r="CR339" s="161"/>
      <c r="CS339" s="158" t="s">
        <v>4482</v>
      </c>
      <c r="CT339" s="161"/>
      <c r="CU339" s="161"/>
      <c r="CV339" s="161"/>
      <c r="CW339" s="161"/>
      <c r="CX339" s="161"/>
      <c r="CY339" s="161"/>
      <c r="CZ339" s="161"/>
      <c r="DA339" s="161"/>
      <c r="DB339" s="161"/>
      <c r="DC339" s="161"/>
      <c r="DD339" s="161"/>
      <c r="DE339" s="161"/>
    </row>
    <row r="340" spans="34:109" ht="15" hidden="1" customHeight="1">
      <c r="AH340" s="103"/>
      <c r="AI340" s="103"/>
      <c r="AJ340" s="103"/>
      <c r="AK340" s="103"/>
      <c r="AL340" s="153" t="str">
        <f t="shared" si="10"/>
        <v/>
      </c>
      <c r="AM340" s="153" t="str">
        <f t="shared" si="11"/>
        <v/>
      </c>
      <c r="AO340" s="103"/>
      <c r="AP340" s="151">
        <v>338</v>
      </c>
      <c r="AQ340" s="160"/>
      <c r="AR340" s="160"/>
      <c r="AS340" s="160"/>
      <c r="AT340" s="160"/>
      <c r="AU340" s="160"/>
      <c r="AV340" s="160"/>
      <c r="AW340" s="160"/>
      <c r="AX340" s="160"/>
      <c r="AY340" s="160"/>
      <c r="AZ340" s="160"/>
      <c r="BA340" s="160"/>
      <c r="BB340" s="160"/>
      <c r="BC340" s="160"/>
      <c r="BD340" s="160"/>
      <c r="BE340" s="160"/>
      <c r="BF340" s="160"/>
      <c r="BG340" s="160"/>
      <c r="BH340" s="160"/>
      <c r="BI340" s="160"/>
      <c r="BJ340" s="157" t="s">
        <v>4483</v>
      </c>
      <c r="BK340" s="160"/>
      <c r="BL340" s="160"/>
      <c r="BM340" s="160"/>
      <c r="BN340" s="160"/>
      <c r="BO340" s="160"/>
      <c r="BP340" s="160"/>
      <c r="BQ340" s="160"/>
      <c r="BR340" s="160"/>
      <c r="BS340" s="160"/>
      <c r="BT340" s="160"/>
      <c r="BU340" s="160"/>
      <c r="BV340" s="160"/>
      <c r="BW340" s="103"/>
      <c r="BX340" s="103"/>
      <c r="BY340" s="103"/>
      <c r="BZ340" s="161"/>
      <c r="CA340" s="161"/>
      <c r="CB340" s="161"/>
      <c r="CC340" s="161"/>
      <c r="CD340" s="161"/>
      <c r="CE340" s="161"/>
      <c r="CF340" s="161"/>
      <c r="CG340" s="161"/>
      <c r="CH340" s="161"/>
      <c r="CI340" s="161"/>
      <c r="CJ340" s="161"/>
      <c r="CK340" s="161"/>
      <c r="CL340" s="161"/>
      <c r="CM340" s="161"/>
      <c r="CN340" s="161"/>
      <c r="CO340" s="161"/>
      <c r="CP340" s="161"/>
      <c r="CQ340" s="161"/>
      <c r="CR340" s="161"/>
      <c r="CS340" s="158" t="s">
        <v>4484</v>
      </c>
      <c r="CT340" s="161"/>
      <c r="CU340" s="161"/>
      <c r="CV340" s="161"/>
      <c r="CW340" s="161"/>
      <c r="CX340" s="161"/>
      <c r="CY340" s="161"/>
      <c r="CZ340" s="161"/>
      <c r="DA340" s="161"/>
      <c r="DB340" s="161"/>
      <c r="DC340" s="161"/>
      <c r="DD340" s="161"/>
      <c r="DE340" s="161"/>
    </row>
    <row r="341" spans="34:109" ht="15" hidden="1" customHeight="1">
      <c r="AH341" s="103"/>
      <c r="AI341" s="103"/>
      <c r="AJ341" s="103"/>
      <c r="AK341" s="103"/>
      <c r="AL341" s="153" t="str">
        <f t="shared" si="10"/>
        <v/>
      </c>
      <c r="AM341" s="153" t="str">
        <f t="shared" si="11"/>
        <v/>
      </c>
      <c r="AO341" s="103"/>
      <c r="AP341" s="151">
        <v>339</v>
      </c>
      <c r="AQ341" s="160"/>
      <c r="AR341" s="160"/>
      <c r="AS341" s="160"/>
      <c r="AT341" s="160"/>
      <c r="AU341" s="160"/>
      <c r="AV341" s="160"/>
      <c r="AW341" s="160"/>
      <c r="AX341" s="160"/>
      <c r="AY341" s="160"/>
      <c r="AZ341" s="160"/>
      <c r="BA341" s="160"/>
      <c r="BB341" s="160"/>
      <c r="BC341" s="160"/>
      <c r="BD341" s="160"/>
      <c r="BE341" s="160"/>
      <c r="BF341" s="160"/>
      <c r="BG341" s="160"/>
      <c r="BH341" s="160"/>
      <c r="BI341" s="160"/>
      <c r="BJ341" s="157" t="s">
        <v>4485</v>
      </c>
      <c r="BK341" s="160"/>
      <c r="BL341" s="160"/>
      <c r="BM341" s="160"/>
      <c r="BN341" s="160"/>
      <c r="BO341" s="160"/>
      <c r="BP341" s="160"/>
      <c r="BQ341" s="160"/>
      <c r="BR341" s="160"/>
      <c r="BS341" s="160"/>
      <c r="BT341" s="160"/>
      <c r="BU341" s="160"/>
      <c r="BV341" s="160"/>
      <c r="BW341" s="103"/>
      <c r="BX341" s="103"/>
      <c r="BY341" s="103"/>
      <c r="BZ341" s="161"/>
      <c r="CA341" s="161"/>
      <c r="CB341" s="161"/>
      <c r="CC341" s="161"/>
      <c r="CD341" s="161"/>
      <c r="CE341" s="161"/>
      <c r="CF341" s="161"/>
      <c r="CG341" s="161"/>
      <c r="CH341" s="161"/>
      <c r="CI341" s="161"/>
      <c r="CJ341" s="161"/>
      <c r="CK341" s="161"/>
      <c r="CL341" s="161"/>
      <c r="CM341" s="161"/>
      <c r="CN341" s="161"/>
      <c r="CO341" s="161"/>
      <c r="CP341" s="161"/>
      <c r="CQ341" s="161"/>
      <c r="CR341" s="161"/>
      <c r="CS341" s="158" t="s">
        <v>4486</v>
      </c>
      <c r="CT341" s="161"/>
      <c r="CU341" s="161"/>
      <c r="CV341" s="161"/>
      <c r="CW341" s="161"/>
      <c r="CX341" s="161"/>
      <c r="CY341" s="161"/>
      <c r="CZ341" s="161"/>
      <c r="DA341" s="161"/>
      <c r="DB341" s="161"/>
      <c r="DC341" s="161"/>
      <c r="DD341" s="161"/>
      <c r="DE341" s="161"/>
    </row>
    <row r="342" spans="34:109" ht="15" hidden="1" customHeight="1">
      <c r="AH342" s="103"/>
      <c r="AI342" s="103"/>
      <c r="AJ342" s="103"/>
      <c r="AK342" s="103"/>
      <c r="AL342" s="153" t="str">
        <f t="shared" si="10"/>
        <v/>
      </c>
      <c r="AM342" s="153" t="str">
        <f t="shared" si="11"/>
        <v/>
      </c>
      <c r="AO342" s="103"/>
      <c r="AP342" s="151">
        <v>340</v>
      </c>
      <c r="AQ342" s="160"/>
      <c r="AR342" s="160"/>
      <c r="AS342" s="160"/>
      <c r="AT342" s="160"/>
      <c r="AU342" s="160"/>
      <c r="AV342" s="160"/>
      <c r="AW342" s="160"/>
      <c r="AX342" s="160"/>
      <c r="AY342" s="160"/>
      <c r="AZ342" s="160"/>
      <c r="BA342" s="160"/>
      <c r="BB342" s="160"/>
      <c r="BC342" s="160"/>
      <c r="BD342" s="160"/>
      <c r="BE342" s="160"/>
      <c r="BF342" s="160"/>
      <c r="BG342" s="160"/>
      <c r="BH342" s="160"/>
      <c r="BI342" s="160"/>
      <c r="BJ342" s="157" t="s">
        <v>4487</v>
      </c>
      <c r="BK342" s="160"/>
      <c r="BL342" s="160"/>
      <c r="BM342" s="160"/>
      <c r="BN342" s="160"/>
      <c r="BO342" s="160"/>
      <c r="BP342" s="160"/>
      <c r="BQ342" s="160"/>
      <c r="BR342" s="160"/>
      <c r="BS342" s="160"/>
      <c r="BT342" s="160"/>
      <c r="BU342" s="160"/>
      <c r="BV342" s="160"/>
      <c r="BW342" s="103"/>
      <c r="BX342" s="103"/>
      <c r="BY342" s="103"/>
      <c r="BZ342" s="161"/>
      <c r="CA342" s="161"/>
      <c r="CB342" s="161"/>
      <c r="CC342" s="161"/>
      <c r="CD342" s="161"/>
      <c r="CE342" s="161"/>
      <c r="CF342" s="161"/>
      <c r="CG342" s="161"/>
      <c r="CH342" s="161"/>
      <c r="CI342" s="161"/>
      <c r="CJ342" s="161"/>
      <c r="CK342" s="161"/>
      <c r="CL342" s="161"/>
      <c r="CM342" s="161"/>
      <c r="CN342" s="161"/>
      <c r="CO342" s="161"/>
      <c r="CP342" s="161"/>
      <c r="CQ342" s="161"/>
      <c r="CR342" s="161"/>
      <c r="CS342" s="158" t="s">
        <v>4488</v>
      </c>
      <c r="CT342" s="161"/>
      <c r="CU342" s="161"/>
      <c r="CV342" s="161"/>
      <c r="CW342" s="161"/>
      <c r="CX342" s="161"/>
      <c r="CY342" s="161"/>
      <c r="CZ342" s="161"/>
      <c r="DA342" s="161"/>
      <c r="DB342" s="161"/>
      <c r="DC342" s="161"/>
      <c r="DD342" s="161"/>
      <c r="DE342" s="161"/>
    </row>
    <row r="343" spans="34:109" ht="15" hidden="1" customHeight="1">
      <c r="AH343" s="103"/>
      <c r="AI343" s="103"/>
      <c r="AJ343" s="103"/>
      <c r="AK343" s="103"/>
      <c r="AL343" s="153" t="str">
        <f t="shared" si="10"/>
        <v/>
      </c>
      <c r="AM343" s="153" t="str">
        <f t="shared" si="11"/>
        <v/>
      </c>
      <c r="AO343" s="103"/>
      <c r="AP343" s="151">
        <v>341</v>
      </c>
      <c r="AQ343" s="160"/>
      <c r="AR343" s="160"/>
      <c r="AS343" s="160"/>
      <c r="AT343" s="160"/>
      <c r="AU343" s="160"/>
      <c r="AV343" s="160"/>
      <c r="AW343" s="160"/>
      <c r="AX343" s="160"/>
      <c r="AY343" s="160"/>
      <c r="AZ343" s="160"/>
      <c r="BA343" s="160"/>
      <c r="BB343" s="160"/>
      <c r="BC343" s="160"/>
      <c r="BD343" s="160"/>
      <c r="BE343" s="160"/>
      <c r="BF343" s="160"/>
      <c r="BG343" s="160"/>
      <c r="BH343" s="160"/>
      <c r="BI343" s="160"/>
      <c r="BJ343" s="157" t="s">
        <v>4489</v>
      </c>
      <c r="BK343" s="160"/>
      <c r="BL343" s="160"/>
      <c r="BM343" s="160"/>
      <c r="BN343" s="160"/>
      <c r="BO343" s="160"/>
      <c r="BP343" s="160"/>
      <c r="BQ343" s="160"/>
      <c r="BR343" s="160"/>
      <c r="BS343" s="160"/>
      <c r="BT343" s="160"/>
      <c r="BU343" s="160"/>
      <c r="BV343" s="160"/>
      <c r="BW343" s="103"/>
      <c r="BX343" s="103"/>
      <c r="BY343" s="103"/>
      <c r="BZ343" s="161"/>
      <c r="CA343" s="161"/>
      <c r="CB343" s="161"/>
      <c r="CC343" s="161"/>
      <c r="CD343" s="161"/>
      <c r="CE343" s="161"/>
      <c r="CF343" s="161"/>
      <c r="CG343" s="161"/>
      <c r="CH343" s="161"/>
      <c r="CI343" s="161"/>
      <c r="CJ343" s="161"/>
      <c r="CK343" s="161"/>
      <c r="CL343" s="161"/>
      <c r="CM343" s="161"/>
      <c r="CN343" s="161"/>
      <c r="CO343" s="161"/>
      <c r="CP343" s="161"/>
      <c r="CQ343" s="161"/>
      <c r="CR343" s="161"/>
      <c r="CS343" s="158" t="s">
        <v>4490</v>
      </c>
      <c r="CT343" s="161"/>
      <c r="CU343" s="161"/>
      <c r="CV343" s="161"/>
      <c r="CW343" s="161"/>
      <c r="CX343" s="161"/>
      <c r="CY343" s="161"/>
      <c r="CZ343" s="161"/>
      <c r="DA343" s="161"/>
      <c r="DB343" s="161"/>
      <c r="DC343" s="161"/>
      <c r="DD343" s="161"/>
      <c r="DE343" s="161"/>
    </row>
    <row r="344" spans="34:109" ht="15" hidden="1" customHeight="1">
      <c r="AH344" s="103"/>
      <c r="AI344" s="103"/>
      <c r="AJ344" s="103"/>
      <c r="AK344" s="103"/>
      <c r="AL344" s="153" t="str">
        <f t="shared" si="10"/>
        <v/>
      </c>
      <c r="AM344" s="153" t="str">
        <f t="shared" si="11"/>
        <v/>
      </c>
      <c r="AO344" s="103"/>
      <c r="AP344" s="151">
        <v>342</v>
      </c>
      <c r="AQ344" s="160"/>
      <c r="AR344" s="160"/>
      <c r="AS344" s="160"/>
      <c r="AT344" s="160"/>
      <c r="AU344" s="160"/>
      <c r="AV344" s="160"/>
      <c r="AW344" s="160"/>
      <c r="AX344" s="160"/>
      <c r="AY344" s="160"/>
      <c r="AZ344" s="160"/>
      <c r="BA344" s="160"/>
      <c r="BB344" s="160"/>
      <c r="BC344" s="160"/>
      <c r="BD344" s="160"/>
      <c r="BE344" s="160"/>
      <c r="BF344" s="160"/>
      <c r="BG344" s="160"/>
      <c r="BH344" s="160"/>
      <c r="BI344" s="160"/>
      <c r="BJ344" s="157" t="s">
        <v>4491</v>
      </c>
      <c r="BK344" s="160"/>
      <c r="BL344" s="160"/>
      <c r="BM344" s="160"/>
      <c r="BN344" s="160"/>
      <c r="BO344" s="160"/>
      <c r="BP344" s="160"/>
      <c r="BQ344" s="160"/>
      <c r="BR344" s="160"/>
      <c r="BS344" s="160"/>
      <c r="BT344" s="160"/>
      <c r="BU344" s="160"/>
      <c r="BV344" s="160"/>
      <c r="BW344" s="103"/>
      <c r="BX344" s="103"/>
      <c r="BY344" s="103"/>
      <c r="BZ344" s="161"/>
      <c r="CA344" s="161"/>
      <c r="CB344" s="161"/>
      <c r="CC344" s="161"/>
      <c r="CD344" s="161"/>
      <c r="CE344" s="161"/>
      <c r="CF344" s="161"/>
      <c r="CG344" s="161"/>
      <c r="CH344" s="161"/>
      <c r="CI344" s="161"/>
      <c r="CJ344" s="161"/>
      <c r="CK344" s="161"/>
      <c r="CL344" s="161"/>
      <c r="CM344" s="161"/>
      <c r="CN344" s="161"/>
      <c r="CO344" s="161"/>
      <c r="CP344" s="161"/>
      <c r="CQ344" s="161"/>
      <c r="CR344" s="161"/>
      <c r="CS344" s="158" t="s">
        <v>4492</v>
      </c>
      <c r="CT344" s="161"/>
      <c r="CU344" s="161"/>
      <c r="CV344" s="161"/>
      <c r="CW344" s="161"/>
      <c r="CX344" s="161"/>
      <c r="CY344" s="161"/>
      <c r="CZ344" s="161"/>
      <c r="DA344" s="161"/>
      <c r="DB344" s="161"/>
      <c r="DC344" s="161"/>
      <c r="DD344" s="161"/>
      <c r="DE344" s="161"/>
    </row>
    <row r="345" spans="34:109" ht="15" hidden="1" customHeight="1">
      <c r="AH345" s="103"/>
      <c r="AI345" s="103"/>
      <c r="AJ345" s="103"/>
      <c r="AK345" s="103"/>
      <c r="AL345" s="153" t="str">
        <f t="shared" si="10"/>
        <v/>
      </c>
      <c r="AM345" s="153" t="str">
        <f t="shared" si="11"/>
        <v/>
      </c>
      <c r="AO345" s="103"/>
      <c r="AP345" s="151">
        <v>343</v>
      </c>
      <c r="AQ345" s="160"/>
      <c r="AR345" s="160"/>
      <c r="AS345" s="160"/>
      <c r="AT345" s="160"/>
      <c r="AU345" s="160"/>
      <c r="AV345" s="160"/>
      <c r="AW345" s="160"/>
      <c r="AX345" s="160"/>
      <c r="AY345" s="160"/>
      <c r="AZ345" s="160"/>
      <c r="BA345" s="160"/>
      <c r="BB345" s="160"/>
      <c r="BC345" s="160"/>
      <c r="BD345" s="160"/>
      <c r="BE345" s="160"/>
      <c r="BF345" s="160"/>
      <c r="BG345" s="160"/>
      <c r="BH345" s="160"/>
      <c r="BI345" s="160"/>
      <c r="BJ345" s="157" t="s">
        <v>4493</v>
      </c>
      <c r="BK345" s="160"/>
      <c r="BL345" s="160"/>
      <c r="BM345" s="160"/>
      <c r="BN345" s="160"/>
      <c r="BO345" s="160"/>
      <c r="BP345" s="160"/>
      <c r="BQ345" s="160"/>
      <c r="BR345" s="160"/>
      <c r="BS345" s="160"/>
      <c r="BT345" s="160"/>
      <c r="BU345" s="160"/>
      <c r="BV345" s="160"/>
      <c r="BW345" s="103"/>
      <c r="BX345" s="103"/>
      <c r="BY345" s="103"/>
      <c r="BZ345" s="161"/>
      <c r="CA345" s="161"/>
      <c r="CB345" s="161"/>
      <c r="CC345" s="161"/>
      <c r="CD345" s="161"/>
      <c r="CE345" s="161"/>
      <c r="CF345" s="161"/>
      <c r="CG345" s="161"/>
      <c r="CH345" s="161"/>
      <c r="CI345" s="161"/>
      <c r="CJ345" s="161"/>
      <c r="CK345" s="161"/>
      <c r="CL345" s="161"/>
      <c r="CM345" s="161"/>
      <c r="CN345" s="161"/>
      <c r="CO345" s="161"/>
      <c r="CP345" s="161"/>
      <c r="CQ345" s="161"/>
      <c r="CR345" s="161"/>
      <c r="CS345" s="158" t="s">
        <v>4494</v>
      </c>
      <c r="CT345" s="161"/>
      <c r="CU345" s="161"/>
      <c r="CV345" s="161"/>
      <c r="CW345" s="161"/>
      <c r="CX345" s="161"/>
      <c r="CY345" s="161"/>
      <c r="CZ345" s="161"/>
      <c r="DA345" s="161"/>
      <c r="DB345" s="161"/>
      <c r="DC345" s="161"/>
      <c r="DD345" s="161"/>
      <c r="DE345" s="161"/>
    </row>
    <row r="346" spans="34:109" ht="15" hidden="1" customHeight="1">
      <c r="AH346" s="103"/>
      <c r="AI346" s="103"/>
      <c r="AJ346" s="103"/>
      <c r="AK346" s="103"/>
      <c r="AL346" s="153" t="str">
        <f t="shared" si="10"/>
        <v/>
      </c>
      <c r="AM346" s="153" t="str">
        <f t="shared" si="11"/>
        <v/>
      </c>
      <c r="AO346" s="103"/>
      <c r="AP346" s="151">
        <v>344</v>
      </c>
      <c r="AQ346" s="160"/>
      <c r="AR346" s="160"/>
      <c r="AS346" s="160"/>
      <c r="AT346" s="160"/>
      <c r="AU346" s="160"/>
      <c r="AV346" s="160"/>
      <c r="AW346" s="160"/>
      <c r="AX346" s="160"/>
      <c r="AY346" s="160"/>
      <c r="AZ346" s="160"/>
      <c r="BA346" s="160"/>
      <c r="BB346" s="160"/>
      <c r="BC346" s="160"/>
      <c r="BD346" s="160"/>
      <c r="BE346" s="160"/>
      <c r="BF346" s="160"/>
      <c r="BG346" s="160"/>
      <c r="BH346" s="160"/>
      <c r="BI346" s="160"/>
      <c r="BJ346" s="157" t="s">
        <v>4495</v>
      </c>
      <c r="BK346" s="160"/>
      <c r="BL346" s="160"/>
      <c r="BM346" s="160"/>
      <c r="BN346" s="160"/>
      <c r="BO346" s="160"/>
      <c r="BP346" s="160"/>
      <c r="BQ346" s="160"/>
      <c r="BR346" s="160"/>
      <c r="BS346" s="160"/>
      <c r="BT346" s="160"/>
      <c r="BU346" s="160"/>
      <c r="BV346" s="160"/>
      <c r="BW346" s="103"/>
      <c r="BX346" s="103"/>
      <c r="BY346" s="103"/>
      <c r="BZ346" s="161"/>
      <c r="CA346" s="161"/>
      <c r="CB346" s="161"/>
      <c r="CC346" s="161"/>
      <c r="CD346" s="161"/>
      <c r="CE346" s="161"/>
      <c r="CF346" s="161"/>
      <c r="CG346" s="161"/>
      <c r="CH346" s="161"/>
      <c r="CI346" s="161"/>
      <c r="CJ346" s="161"/>
      <c r="CK346" s="161"/>
      <c r="CL346" s="161"/>
      <c r="CM346" s="161"/>
      <c r="CN346" s="161"/>
      <c r="CO346" s="161"/>
      <c r="CP346" s="161"/>
      <c r="CQ346" s="161"/>
      <c r="CR346" s="161"/>
      <c r="CS346" s="158" t="s">
        <v>4496</v>
      </c>
      <c r="CT346" s="161"/>
      <c r="CU346" s="161"/>
      <c r="CV346" s="161"/>
      <c r="CW346" s="161"/>
      <c r="CX346" s="161"/>
      <c r="CY346" s="161"/>
      <c r="CZ346" s="161"/>
      <c r="DA346" s="161"/>
      <c r="DB346" s="161"/>
      <c r="DC346" s="161"/>
      <c r="DD346" s="161"/>
      <c r="DE346" s="161"/>
    </row>
    <row r="347" spans="34:109" ht="15" hidden="1" customHeight="1">
      <c r="AH347" s="103"/>
      <c r="AI347" s="103"/>
      <c r="AJ347" s="103"/>
      <c r="AK347" s="103"/>
      <c r="AL347" s="153" t="str">
        <f t="shared" si="10"/>
        <v/>
      </c>
      <c r="AM347" s="153" t="str">
        <f t="shared" si="11"/>
        <v/>
      </c>
      <c r="AO347" s="103"/>
      <c r="AP347" s="151">
        <v>345</v>
      </c>
      <c r="AQ347" s="160"/>
      <c r="AR347" s="160"/>
      <c r="AS347" s="160"/>
      <c r="AT347" s="160"/>
      <c r="AU347" s="160"/>
      <c r="AV347" s="160"/>
      <c r="AW347" s="160"/>
      <c r="AX347" s="160"/>
      <c r="AY347" s="160"/>
      <c r="AZ347" s="160"/>
      <c r="BA347" s="160"/>
      <c r="BB347" s="160"/>
      <c r="BC347" s="160"/>
      <c r="BD347" s="160"/>
      <c r="BE347" s="160"/>
      <c r="BF347" s="160"/>
      <c r="BG347" s="160"/>
      <c r="BH347" s="160"/>
      <c r="BI347" s="160"/>
      <c r="BJ347" s="157" t="s">
        <v>4497</v>
      </c>
      <c r="BK347" s="160"/>
      <c r="BL347" s="160"/>
      <c r="BM347" s="160"/>
      <c r="BN347" s="160"/>
      <c r="BO347" s="160"/>
      <c r="BP347" s="160"/>
      <c r="BQ347" s="160"/>
      <c r="BR347" s="160"/>
      <c r="BS347" s="160"/>
      <c r="BT347" s="160"/>
      <c r="BU347" s="160"/>
      <c r="BV347" s="160"/>
      <c r="BW347" s="103"/>
      <c r="BX347" s="103"/>
      <c r="BY347" s="103"/>
      <c r="BZ347" s="161"/>
      <c r="CA347" s="161"/>
      <c r="CB347" s="161"/>
      <c r="CC347" s="161"/>
      <c r="CD347" s="161"/>
      <c r="CE347" s="161"/>
      <c r="CF347" s="161"/>
      <c r="CG347" s="161"/>
      <c r="CH347" s="161"/>
      <c r="CI347" s="161"/>
      <c r="CJ347" s="161"/>
      <c r="CK347" s="161"/>
      <c r="CL347" s="161"/>
      <c r="CM347" s="161"/>
      <c r="CN347" s="161"/>
      <c r="CO347" s="161"/>
      <c r="CP347" s="161"/>
      <c r="CQ347" s="161"/>
      <c r="CR347" s="161"/>
      <c r="CS347" s="158" t="s">
        <v>4498</v>
      </c>
      <c r="CT347" s="161"/>
      <c r="CU347" s="161"/>
      <c r="CV347" s="161"/>
      <c r="CW347" s="161"/>
      <c r="CX347" s="161"/>
      <c r="CY347" s="161"/>
      <c r="CZ347" s="161"/>
      <c r="DA347" s="161"/>
      <c r="DB347" s="161"/>
      <c r="DC347" s="161"/>
      <c r="DD347" s="161"/>
      <c r="DE347" s="161"/>
    </row>
    <row r="348" spans="34:109" ht="15" hidden="1" customHeight="1">
      <c r="AH348" s="103"/>
      <c r="AI348" s="103"/>
      <c r="AJ348" s="103"/>
      <c r="AK348" s="103"/>
      <c r="AL348" s="153" t="str">
        <f t="shared" si="10"/>
        <v/>
      </c>
      <c r="AM348" s="153" t="str">
        <f t="shared" si="11"/>
        <v/>
      </c>
      <c r="AO348" s="103"/>
      <c r="AP348" s="151">
        <v>346</v>
      </c>
      <c r="AQ348" s="160"/>
      <c r="AR348" s="160"/>
      <c r="AS348" s="160"/>
      <c r="AT348" s="160"/>
      <c r="AU348" s="160"/>
      <c r="AV348" s="160"/>
      <c r="AW348" s="160"/>
      <c r="AX348" s="160"/>
      <c r="AY348" s="160"/>
      <c r="AZ348" s="160"/>
      <c r="BA348" s="160"/>
      <c r="BB348" s="160"/>
      <c r="BC348" s="160"/>
      <c r="BD348" s="160"/>
      <c r="BE348" s="160"/>
      <c r="BF348" s="160"/>
      <c r="BG348" s="160"/>
      <c r="BH348" s="160"/>
      <c r="BI348" s="160"/>
      <c r="BJ348" s="157" t="s">
        <v>4499</v>
      </c>
      <c r="BK348" s="160"/>
      <c r="BL348" s="160"/>
      <c r="BM348" s="160"/>
      <c r="BN348" s="160"/>
      <c r="BO348" s="160"/>
      <c r="BP348" s="160"/>
      <c r="BQ348" s="160"/>
      <c r="BR348" s="160"/>
      <c r="BS348" s="160"/>
      <c r="BT348" s="160"/>
      <c r="BU348" s="160"/>
      <c r="BV348" s="160"/>
      <c r="BW348" s="103"/>
      <c r="BX348" s="103"/>
      <c r="BY348" s="103"/>
      <c r="BZ348" s="161"/>
      <c r="CA348" s="161"/>
      <c r="CB348" s="161"/>
      <c r="CC348" s="161"/>
      <c r="CD348" s="161"/>
      <c r="CE348" s="161"/>
      <c r="CF348" s="161"/>
      <c r="CG348" s="161"/>
      <c r="CH348" s="161"/>
      <c r="CI348" s="161"/>
      <c r="CJ348" s="161"/>
      <c r="CK348" s="161"/>
      <c r="CL348" s="161"/>
      <c r="CM348" s="161"/>
      <c r="CN348" s="161"/>
      <c r="CO348" s="161"/>
      <c r="CP348" s="161"/>
      <c r="CQ348" s="161"/>
      <c r="CR348" s="161"/>
      <c r="CS348" s="158" t="s">
        <v>4500</v>
      </c>
      <c r="CT348" s="161"/>
      <c r="CU348" s="161"/>
      <c r="CV348" s="161"/>
      <c r="CW348" s="161"/>
      <c r="CX348" s="161"/>
      <c r="CY348" s="161"/>
      <c r="CZ348" s="161"/>
      <c r="DA348" s="161"/>
      <c r="DB348" s="161"/>
      <c r="DC348" s="161"/>
      <c r="DD348" s="161"/>
      <c r="DE348" s="161"/>
    </row>
    <row r="349" spans="34:109" ht="15" hidden="1" customHeight="1">
      <c r="AH349" s="103"/>
      <c r="AI349" s="103"/>
      <c r="AJ349" s="103"/>
      <c r="AK349" s="103"/>
      <c r="AL349" s="153" t="str">
        <f t="shared" si="10"/>
        <v/>
      </c>
      <c r="AM349" s="153" t="str">
        <f t="shared" si="11"/>
        <v/>
      </c>
      <c r="AO349" s="103"/>
      <c r="AP349" s="151">
        <v>347</v>
      </c>
      <c r="AQ349" s="160"/>
      <c r="AR349" s="160"/>
      <c r="AS349" s="160"/>
      <c r="AT349" s="160"/>
      <c r="AU349" s="160"/>
      <c r="AV349" s="160"/>
      <c r="AW349" s="160"/>
      <c r="AX349" s="160"/>
      <c r="AY349" s="160"/>
      <c r="AZ349" s="160"/>
      <c r="BA349" s="160"/>
      <c r="BB349" s="160"/>
      <c r="BC349" s="160"/>
      <c r="BD349" s="160"/>
      <c r="BE349" s="160"/>
      <c r="BF349" s="160"/>
      <c r="BG349" s="160"/>
      <c r="BH349" s="160"/>
      <c r="BI349" s="160"/>
      <c r="BJ349" s="157" t="s">
        <v>4501</v>
      </c>
      <c r="BK349" s="160"/>
      <c r="BL349" s="160"/>
      <c r="BM349" s="160"/>
      <c r="BN349" s="160"/>
      <c r="BO349" s="160"/>
      <c r="BP349" s="160"/>
      <c r="BQ349" s="160"/>
      <c r="BR349" s="160"/>
      <c r="BS349" s="160"/>
      <c r="BT349" s="160"/>
      <c r="BU349" s="160"/>
      <c r="BV349" s="160"/>
      <c r="BW349" s="103"/>
      <c r="BX349" s="103"/>
      <c r="BY349" s="103"/>
      <c r="BZ349" s="161"/>
      <c r="CA349" s="161"/>
      <c r="CB349" s="161"/>
      <c r="CC349" s="161"/>
      <c r="CD349" s="161"/>
      <c r="CE349" s="161"/>
      <c r="CF349" s="161"/>
      <c r="CG349" s="161"/>
      <c r="CH349" s="161"/>
      <c r="CI349" s="161"/>
      <c r="CJ349" s="161"/>
      <c r="CK349" s="161"/>
      <c r="CL349" s="161"/>
      <c r="CM349" s="161"/>
      <c r="CN349" s="161"/>
      <c r="CO349" s="161"/>
      <c r="CP349" s="161"/>
      <c r="CQ349" s="161"/>
      <c r="CR349" s="161"/>
      <c r="CS349" s="158" t="s">
        <v>4502</v>
      </c>
      <c r="CT349" s="161"/>
      <c r="CU349" s="161"/>
      <c r="CV349" s="161"/>
      <c r="CW349" s="161"/>
      <c r="CX349" s="161"/>
      <c r="CY349" s="161"/>
      <c r="CZ349" s="161"/>
      <c r="DA349" s="161"/>
      <c r="DB349" s="161"/>
      <c r="DC349" s="161"/>
      <c r="DD349" s="161"/>
      <c r="DE349" s="161"/>
    </row>
    <row r="350" spans="34:109" ht="15" hidden="1" customHeight="1">
      <c r="AH350" s="103"/>
      <c r="AI350" s="103"/>
      <c r="AJ350" s="103"/>
      <c r="AK350" s="103"/>
      <c r="AL350" s="153" t="str">
        <f t="shared" si="10"/>
        <v/>
      </c>
      <c r="AM350" s="153" t="str">
        <f t="shared" si="11"/>
        <v/>
      </c>
      <c r="AO350" s="103"/>
      <c r="AP350" s="151">
        <v>348</v>
      </c>
      <c r="AQ350" s="160"/>
      <c r="AR350" s="160"/>
      <c r="AS350" s="160"/>
      <c r="AT350" s="160"/>
      <c r="AU350" s="160"/>
      <c r="AV350" s="160"/>
      <c r="AW350" s="160"/>
      <c r="AX350" s="160"/>
      <c r="AY350" s="160"/>
      <c r="AZ350" s="160"/>
      <c r="BA350" s="160"/>
      <c r="BB350" s="160"/>
      <c r="BC350" s="160"/>
      <c r="BD350" s="160"/>
      <c r="BE350" s="160"/>
      <c r="BF350" s="160"/>
      <c r="BG350" s="160"/>
      <c r="BH350" s="160"/>
      <c r="BI350" s="160"/>
      <c r="BJ350" s="157" t="s">
        <v>4503</v>
      </c>
      <c r="BK350" s="160"/>
      <c r="BL350" s="160"/>
      <c r="BM350" s="160"/>
      <c r="BN350" s="160"/>
      <c r="BO350" s="160"/>
      <c r="BP350" s="160"/>
      <c r="BQ350" s="160"/>
      <c r="BR350" s="160"/>
      <c r="BS350" s="160"/>
      <c r="BT350" s="160"/>
      <c r="BU350" s="160"/>
      <c r="BV350" s="160"/>
      <c r="BW350" s="103"/>
      <c r="BX350" s="103"/>
      <c r="BY350" s="103"/>
      <c r="BZ350" s="161"/>
      <c r="CA350" s="161"/>
      <c r="CB350" s="161"/>
      <c r="CC350" s="161"/>
      <c r="CD350" s="161"/>
      <c r="CE350" s="161"/>
      <c r="CF350" s="161"/>
      <c r="CG350" s="161"/>
      <c r="CH350" s="161"/>
      <c r="CI350" s="161"/>
      <c r="CJ350" s="161"/>
      <c r="CK350" s="161"/>
      <c r="CL350" s="161"/>
      <c r="CM350" s="161"/>
      <c r="CN350" s="161"/>
      <c r="CO350" s="161"/>
      <c r="CP350" s="161"/>
      <c r="CQ350" s="161"/>
      <c r="CR350" s="161"/>
      <c r="CS350" s="158" t="s">
        <v>4504</v>
      </c>
      <c r="CT350" s="161"/>
      <c r="CU350" s="161"/>
      <c r="CV350" s="161"/>
      <c r="CW350" s="161"/>
      <c r="CX350" s="161"/>
      <c r="CY350" s="161"/>
      <c r="CZ350" s="161"/>
      <c r="DA350" s="161"/>
      <c r="DB350" s="161"/>
      <c r="DC350" s="161"/>
      <c r="DD350" s="161"/>
      <c r="DE350" s="161"/>
    </row>
    <row r="351" spans="34:109" ht="15" hidden="1" customHeight="1">
      <c r="AH351" s="103"/>
      <c r="AI351" s="103"/>
      <c r="AJ351" s="103"/>
      <c r="AK351" s="103"/>
      <c r="AL351" s="153" t="str">
        <f t="shared" si="10"/>
        <v/>
      </c>
      <c r="AM351" s="153" t="str">
        <f t="shared" si="11"/>
        <v/>
      </c>
      <c r="AO351" s="103"/>
      <c r="AP351" s="151">
        <v>349</v>
      </c>
      <c r="AQ351" s="160"/>
      <c r="AR351" s="160"/>
      <c r="AS351" s="160"/>
      <c r="AT351" s="160"/>
      <c r="AU351" s="160"/>
      <c r="AV351" s="160"/>
      <c r="AW351" s="160"/>
      <c r="AX351" s="160"/>
      <c r="AY351" s="160"/>
      <c r="AZ351" s="160"/>
      <c r="BA351" s="160"/>
      <c r="BB351" s="160"/>
      <c r="BC351" s="160"/>
      <c r="BD351" s="160"/>
      <c r="BE351" s="160"/>
      <c r="BF351" s="160"/>
      <c r="BG351" s="160"/>
      <c r="BH351" s="160"/>
      <c r="BI351" s="160"/>
      <c r="BJ351" s="157" t="s">
        <v>4505</v>
      </c>
      <c r="BK351" s="160"/>
      <c r="BL351" s="160"/>
      <c r="BM351" s="160"/>
      <c r="BN351" s="160"/>
      <c r="BO351" s="160"/>
      <c r="BP351" s="160"/>
      <c r="BQ351" s="160"/>
      <c r="BR351" s="160"/>
      <c r="BS351" s="160"/>
      <c r="BT351" s="160"/>
      <c r="BU351" s="160"/>
      <c r="BV351" s="160"/>
      <c r="BW351" s="103"/>
      <c r="BX351" s="103"/>
      <c r="BY351" s="103"/>
      <c r="BZ351" s="161"/>
      <c r="CA351" s="161"/>
      <c r="CB351" s="161"/>
      <c r="CC351" s="161"/>
      <c r="CD351" s="161"/>
      <c r="CE351" s="161"/>
      <c r="CF351" s="161"/>
      <c r="CG351" s="161"/>
      <c r="CH351" s="161"/>
      <c r="CI351" s="161"/>
      <c r="CJ351" s="161"/>
      <c r="CK351" s="161"/>
      <c r="CL351" s="161"/>
      <c r="CM351" s="161"/>
      <c r="CN351" s="161"/>
      <c r="CO351" s="161"/>
      <c r="CP351" s="161"/>
      <c r="CQ351" s="161"/>
      <c r="CR351" s="161"/>
      <c r="CS351" s="158" t="s">
        <v>4506</v>
      </c>
      <c r="CT351" s="161"/>
      <c r="CU351" s="161"/>
      <c r="CV351" s="161"/>
      <c r="CW351" s="161"/>
      <c r="CX351" s="161"/>
      <c r="CY351" s="161"/>
      <c r="CZ351" s="161"/>
      <c r="DA351" s="161"/>
      <c r="DB351" s="161"/>
      <c r="DC351" s="161"/>
      <c r="DD351" s="161"/>
      <c r="DE351" s="161"/>
    </row>
    <row r="352" spans="34:109" ht="15" hidden="1" customHeight="1">
      <c r="AH352" s="103"/>
      <c r="AI352" s="103"/>
      <c r="AJ352" s="103"/>
      <c r="AK352" s="103"/>
      <c r="AL352" s="153" t="str">
        <f t="shared" si="10"/>
        <v/>
      </c>
      <c r="AM352" s="153" t="str">
        <f t="shared" si="11"/>
        <v/>
      </c>
      <c r="AO352" s="103"/>
      <c r="AP352" s="151">
        <v>350</v>
      </c>
      <c r="AQ352" s="160"/>
      <c r="AR352" s="160"/>
      <c r="AS352" s="160"/>
      <c r="AT352" s="160"/>
      <c r="AU352" s="160"/>
      <c r="AV352" s="160"/>
      <c r="AW352" s="160"/>
      <c r="AX352" s="160"/>
      <c r="AY352" s="160"/>
      <c r="AZ352" s="160"/>
      <c r="BA352" s="160"/>
      <c r="BB352" s="160"/>
      <c r="BC352" s="160"/>
      <c r="BD352" s="160"/>
      <c r="BE352" s="160"/>
      <c r="BF352" s="160"/>
      <c r="BG352" s="160"/>
      <c r="BH352" s="160"/>
      <c r="BI352" s="160"/>
      <c r="BJ352" s="157" t="s">
        <v>4507</v>
      </c>
      <c r="BK352" s="160"/>
      <c r="BL352" s="160"/>
      <c r="BM352" s="160"/>
      <c r="BN352" s="160"/>
      <c r="BO352" s="160"/>
      <c r="BP352" s="160"/>
      <c r="BQ352" s="160"/>
      <c r="BR352" s="160"/>
      <c r="BS352" s="160"/>
      <c r="BT352" s="160"/>
      <c r="BU352" s="160"/>
      <c r="BV352" s="160"/>
      <c r="BW352" s="103"/>
      <c r="BX352" s="103"/>
      <c r="BY352" s="103"/>
      <c r="BZ352" s="161"/>
      <c r="CA352" s="161"/>
      <c r="CB352" s="161"/>
      <c r="CC352" s="161"/>
      <c r="CD352" s="161"/>
      <c r="CE352" s="161"/>
      <c r="CF352" s="161"/>
      <c r="CG352" s="161"/>
      <c r="CH352" s="161"/>
      <c r="CI352" s="161"/>
      <c r="CJ352" s="161"/>
      <c r="CK352" s="161"/>
      <c r="CL352" s="161"/>
      <c r="CM352" s="161"/>
      <c r="CN352" s="161"/>
      <c r="CO352" s="161"/>
      <c r="CP352" s="161"/>
      <c r="CQ352" s="161"/>
      <c r="CR352" s="161"/>
      <c r="CS352" s="158" t="s">
        <v>4508</v>
      </c>
      <c r="CT352" s="161"/>
      <c r="CU352" s="161"/>
      <c r="CV352" s="161"/>
      <c r="CW352" s="161"/>
      <c r="CX352" s="161"/>
      <c r="CY352" s="161"/>
      <c r="CZ352" s="161"/>
      <c r="DA352" s="161"/>
      <c r="DB352" s="161"/>
      <c r="DC352" s="161"/>
      <c r="DD352" s="161"/>
      <c r="DE352" s="161"/>
    </row>
    <row r="353" spans="34:109" ht="15" hidden="1" customHeight="1">
      <c r="AH353" s="151"/>
      <c r="AI353" s="151"/>
      <c r="AJ353" s="151"/>
      <c r="AK353" s="151"/>
      <c r="AL353" s="153" t="str">
        <f t="shared" si="10"/>
        <v/>
      </c>
      <c r="AM353" s="153" t="str">
        <f t="shared" si="11"/>
        <v/>
      </c>
      <c r="AO353" s="151"/>
      <c r="AP353" s="151">
        <v>351</v>
      </c>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t="s">
        <v>4509</v>
      </c>
      <c r="BK353" s="157"/>
      <c r="BL353" s="157"/>
      <c r="BM353" s="157"/>
      <c r="BN353" s="157"/>
      <c r="BO353" s="157"/>
      <c r="BP353" s="157"/>
      <c r="BQ353" s="157"/>
      <c r="BR353" s="157"/>
      <c r="BS353" s="157"/>
      <c r="BT353" s="157"/>
      <c r="BU353" s="157"/>
      <c r="BV353" s="157"/>
      <c r="BW353" s="151"/>
      <c r="BX353" s="151"/>
      <c r="BY353" s="151"/>
      <c r="BZ353" s="158"/>
      <c r="CA353" s="158"/>
      <c r="CB353" s="158"/>
      <c r="CC353" s="158"/>
      <c r="CD353" s="158"/>
      <c r="CE353" s="158"/>
      <c r="CF353" s="158"/>
      <c r="CG353" s="158"/>
      <c r="CH353" s="158"/>
      <c r="CI353" s="158"/>
      <c r="CJ353" s="158"/>
      <c r="CK353" s="158"/>
      <c r="CL353" s="158"/>
      <c r="CM353" s="158"/>
      <c r="CN353" s="158"/>
      <c r="CO353" s="158"/>
      <c r="CP353" s="158"/>
      <c r="CQ353" s="158"/>
      <c r="CR353" s="158"/>
      <c r="CS353" s="158" t="s">
        <v>4510</v>
      </c>
      <c r="CT353" s="158"/>
      <c r="CU353" s="158"/>
      <c r="CV353" s="158"/>
      <c r="CW353" s="158"/>
      <c r="CX353" s="158"/>
      <c r="CY353" s="158"/>
      <c r="CZ353" s="158"/>
      <c r="DA353" s="158"/>
      <c r="DB353" s="158"/>
      <c r="DC353" s="158"/>
      <c r="DD353" s="158"/>
      <c r="DE353" s="158"/>
    </row>
    <row r="354" spans="34:109" ht="15" hidden="1" customHeight="1">
      <c r="AH354" s="151"/>
      <c r="AI354" s="151"/>
      <c r="AJ354" s="151"/>
      <c r="AK354" s="151"/>
      <c r="AL354" s="153" t="str">
        <f t="shared" si="10"/>
        <v/>
      </c>
      <c r="AM354" s="153" t="str">
        <f t="shared" si="11"/>
        <v/>
      </c>
      <c r="AO354" s="151"/>
      <c r="AP354" s="151">
        <v>352</v>
      </c>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t="s">
        <v>4511</v>
      </c>
      <c r="BK354" s="157"/>
      <c r="BL354" s="157"/>
      <c r="BM354" s="157"/>
      <c r="BN354" s="157"/>
      <c r="BO354" s="157"/>
      <c r="BP354" s="157"/>
      <c r="BQ354" s="157"/>
      <c r="BR354" s="157"/>
      <c r="BS354" s="157"/>
      <c r="BT354" s="157"/>
      <c r="BU354" s="157"/>
      <c r="BV354" s="157"/>
      <c r="BW354" s="151"/>
      <c r="BX354" s="151"/>
      <c r="BY354" s="151"/>
      <c r="BZ354" s="158"/>
      <c r="CA354" s="158"/>
      <c r="CB354" s="158"/>
      <c r="CC354" s="158"/>
      <c r="CD354" s="158"/>
      <c r="CE354" s="158"/>
      <c r="CF354" s="158"/>
      <c r="CG354" s="158"/>
      <c r="CH354" s="158"/>
      <c r="CI354" s="158"/>
      <c r="CJ354" s="158"/>
      <c r="CK354" s="158"/>
      <c r="CL354" s="158"/>
      <c r="CM354" s="158"/>
      <c r="CN354" s="158"/>
      <c r="CO354" s="158"/>
      <c r="CP354" s="158"/>
      <c r="CQ354" s="158"/>
      <c r="CR354" s="158"/>
      <c r="CS354" s="158" t="s">
        <v>4512</v>
      </c>
      <c r="CT354" s="158"/>
      <c r="CU354" s="158"/>
      <c r="CV354" s="158"/>
      <c r="CW354" s="158"/>
      <c r="CX354" s="158"/>
      <c r="CY354" s="158"/>
      <c r="CZ354" s="158"/>
      <c r="DA354" s="158"/>
      <c r="DB354" s="158"/>
      <c r="DC354" s="158"/>
      <c r="DD354" s="158"/>
      <c r="DE354" s="158"/>
    </row>
    <row r="355" spans="34:109" ht="15" hidden="1" customHeight="1">
      <c r="AH355" s="151"/>
      <c r="AI355" s="151"/>
      <c r="AJ355" s="151"/>
      <c r="AK355" s="151"/>
      <c r="AL355" s="153" t="str">
        <f t="shared" si="10"/>
        <v/>
      </c>
      <c r="AM355" s="153" t="str">
        <f t="shared" si="11"/>
        <v/>
      </c>
      <c r="AO355" s="151"/>
      <c r="AP355" s="151">
        <v>353</v>
      </c>
      <c r="AQ355" s="157"/>
      <c r="AR355" s="157"/>
      <c r="AS355" s="157"/>
      <c r="AT355" s="157"/>
      <c r="AU355" s="157"/>
      <c r="AV355" s="157"/>
      <c r="AW355" s="157"/>
      <c r="AX355" s="157"/>
      <c r="AY355" s="157"/>
      <c r="AZ355" s="157"/>
      <c r="BA355" s="157"/>
      <c r="BB355" s="157"/>
      <c r="BC355" s="157"/>
      <c r="BD355" s="157"/>
      <c r="BE355" s="157"/>
      <c r="BF355" s="157"/>
      <c r="BG355" s="157"/>
      <c r="BH355" s="157"/>
      <c r="BI355" s="157"/>
      <c r="BJ355" s="157" t="s">
        <v>4513</v>
      </c>
      <c r="BK355" s="157"/>
      <c r="BL355" s="157"/>
      <c r="BM355" s="157"/>
      <c r="BN355" s="157"/>
      <c r="BO355" s="157"/>
      <c r="BP355" s="157"/>
      <c r="BQ355" s="157"/>
      <c r="BR355" s="157"/>
      <c r="BS355" s="157"/>
      <c r="BT355" s="157"/>
      <c r="BU355" s="157"/>
      <c r="BV355" s="157"/>
      <c r="BW355" s="151"/>
      <c r="BX355" s="151"/>
      <c r="BY355" s="151"/>
      <c r="BZ355" s="158"/>
      <c r="CA355" s="158"/>
      <c r="CB355" s="158"/>
      <c r="CC355" s="158"/>
      <c r="CD355" s="158"/>
      <c r="CE355" s="158"/>
      <c r="CF355" s="158"/>
      <c r="CG355" s="158"/>
      <c r="CH355" s="158"/>
      <c r="CI355" s="158"/>
      <c r="CJ355" s="158"/>
      <c r="CK355" s="158"/>
      <c r="CL355" s="158"/>
      <c r="CM355" s="158"/>
      <c r="CN355" s="158"/>
      <c r="CO355" s="158"/>
      <c r="CP355" s="158"/>
      <c r="CQ355" s="158"/>
      <c r="CR355" s="158"/>
      <c r="CS355" s="158" t="s">
        <v>4514</v>
      </c>
      <c r="CT355" s="158"/>
      <c r="CU355" s="158"/>
      <c r="CV355" s="158"/>
      <c r="CW355" s="158"/>
      <c r="CX355" s="158"/>
      <c r="CY355" s="158"/>
      <c r="CZ355" s="158"/>
      <c r="DA355" s="158"/>
      <c r="DB355" s="158"/>
      <c r="DC355" s="158"/>
      <c r="DD355" s="158"/>
      <c r="DE355" s="158"/>
    </row>
    <row r="356" spans="34:109" ht="15" hidden="1" customHeight="1">
      <c r="AH356" s="103"/>
      <c r="AI356" s="103"/>
      <c r="AJ356" s="103"/>
      <c r="AK356" s="103"/>
      <c r="AL356" s="153" t="str">
        <f t="shared" si="10"/>
        <v/>
      </c>
      <c r="AM356" s="153" t="str">
        <f t="shared" si="11"/>
        <v/>
      </c>
      <c r="AO356" s="103"/>
      <c r="AP356" s="151">
        <v>354</v>
      </c>
      <c r="AQ356" s="160"/>
      <c r="AR356" s="160"/>
      <c r="AS356" s="160"/>
      <c r="AT356" s="160"/>
      <c r="AU356" s="160"/>
      <c r="AV356" s="160"/>
      <c r="AW356" s="160"/>
      <c r="AX356" s="160"/>
      <c r="AY356" s="160"/>
      <c r="AZ356" s="160"/>
      <c r="BA356" s="160"/>
      <c r="BB356" s="160"/>
      <c r="BC356" s="160"/>
      <c r="BD356" s="160"/>
      <c r="BE356" s="160"/>
      <c r="BF356" s="160"/>
      <c r="BG356" s="160"/>
      <c r="BH356" s="160"/>
      <c r="BI356" s="160"/>
      <c r="BJ356" s="157" t="s">
        <v>4515</v>
      </c>
      <c r="BK356" s="160"/>
      <c r="BL356" s="160"/>
      <c r="BM356" s="160"/>
      <c r="BN356" s="160"/>
      <c r="BO356" s="160"/>
      <c r="BP356" s="160"/>
      <c r="BQ356" s="160"/>
      <c r="BR356" s="160"/>
      <c r="BS356" s="160"/>
      <c r="BT356" s="160"/>
      <c r="BU356" s="160"/>
      <c r="BV356" s="160"/>
      <c r="BW356" s="103"/>
      <c r="BX356" s="103"/>
      <c r="BY356" s="103"/>
      <c r="BZ356" s="161"/>
      <c r="CA356" s="161"/>
      <c r="CB356" s="161"/>
      <c r="CC356" s="161"/>
      <c r="CD356" s="161"/>
      <c r="CE356" s="161"/>
      <c r="CF356" s="161"/>
      <c r="CG356" s="161"/>
      <c r="CH356" s="161"/>
      <c r="CI356" s="161"/>
      <c r="CJ356" s="161"/>
      <c r="CK356" s="161"/>
      <c r="CL356" s="161"/>
      <c r="CM356" s="161"/>
      <c r="CN356" s="161"/>
      <c r="CO356" s="161"/>
      <c r="CP356" s="161"/>
      <c r="CQ356" s="161"/>
      <c r="CR356" s="161"/>
      <c r="CS356" s="158" t="s">
        <v>2552</v>
      </c>
      <c r="CT356" s="161"/>
      <c r="CU356" s="161"/>
      <c r="CV356" s="161"/>
      <c r="CW356" s="161"/>
      <c r="CX356" s="161"/>
      <c r="CY356" s="161"/>
      <c r="CZ356" s="161"/>
      <c r="DA356" s="161"/>
      <c r="DB356" s="161"/>
      <c r="DC356" s="161"/>
      <c r="DD356" s="161"/>
      <c r="DE356" s="161"/>
    </row>
    <row r="357" spans="34:109" ht="15" hidden="1" customHeight="1">
      <c r="AH357" s="103"/>
      <c r="AI357" s="103"/>
      <c r="AJ357" s="103"/>
      <c r="AK357" s="103"/>
      <c r="AL357" s="153" t="str">
        <f t="shared" si="10"/>
        <v/>
      </c>
      <c r="AM357" s="153" t="str">
        <f t="shared" si="11"/>
        <v/>
      </c>
      <c r="AO357" s="103"/>
      <c r="AP357" s="151">
        <v>355</v>
      </c>
      <c r="AQ357" s="160"/>
      <c r="AR357" s="160"/>
      <c r="AS357" s="160"/>
      <c r="AT357" s="160"/>
      <c r="AU357" s="160"/>
      <c r="AV357" s="160"/>
      <c r="AW357" s="160"/>
      <c r="AX357" s="160"/>
      <c r="AY357" s="160"/>
      <c r="AZ357" s="160"/>
      <c r="BA357" s="160"/>
      <c r="BB357" s="160"/>
      <c r="BC357" s="160"/>
      <c r="BD357" s="160"/>
      <c r="BE357" s="160"/>
      <c r="BF357" s="160"/>
      <c r="BG357" s="160"/>
      <c r="BH357" s="160"/>
      <c r="BI357" s="160"/>
      <c r="BJ357" s="157" t="s">
        <v>4516</v>
      </c>
      <c r="BK357" s="160"/>
      <c r="BL357" s="160"/>
      <c r="BM357" s="160"/>
      <c r="BN357" s="160"/>
      <c r="BO357" s="160"/>
      <c r="BP357" s="160"/>
      <c r="BQ357" s="160"/>
      <c r="BR357" s="160"/>
      <c r="BS357" s="160"/>
      <c r="BT357" s="160"/>
      <c r="BU357" s="160"/>
      <c r="BV357" s="160"/>
      <c r="BW357" s="103"/>
      <c r="BX357" s="103"/>
      <c r="BY357" s="103"/>
      <c r="BZ357" s="161"/>
      <c r="CA357" s="161"/>
      <c r="CB357" s="161"/>
      <c r="CC357" s="161"/>
      <c r="CD357" s="161"/>
      <c r="CE357" s="161"/>
      <c r="CF357" s="161"/>
      <c r="CG357" s="161"/>
      <c r="CH357" s="161"/>
      <c r="CI357" s="161"/>
      <c r="CJ357" s="161"/>
      <c r="CK357" s="161"/>
      <c r="CL357" s="161"/>
      <c r="CM357" s="161"/>
      <c r="CN357" s="161"/>
      <c r="CO357" s="161"/>
      <c r="CP357" s="161"/>
      <c r="CQ357" s="161"/>
      <c r="CR357" s="161"/>
      <c r="CS357" s="158" t="s">
        <v>4517</v>
      </c>
      <c r="CT357" s="161"/>
      <c r="CU357" s="161"/>
      <c r="CV357" s="161"/>
      <c r="CW357" s="161"/>
      <c r="CX357" s="161"/>
      <c r="CY357" s="161"/>
      <c r="CZ357" s="161"/>
      <c r="DA357" s="161"/>
      <c r="DB357" s="161"/>
      <c r="DC357" s="161"/>
      <c r="DD357" s="161"/>
      <c r="DE357" s="161"/>
    </row>
    <row r="358" spans="34:109" ht="15" hidden="1" customHeight="1">
      <c r="AH358" s="103"/>
      <c r="AI358" s="103"/>
      <c r="AJ358" s="103"/>
      <c r="AK358" s="103"/>
      <c r="AL358" s="153" t="str">
        <f t="shared" si="10"/>
        <v/>
      </c>
      <c r="AM358" s="153" t="str">
        <f t="shared" si="11"/>
        <v/>
      </c>
      <c r="AO358" s="103"/>
      <c r="AP358" s="151">
        <v>356</v>
      </c>
      <c r="AQ358" s="160"/>
      <c r="AR358" s="160"/>
      <c r="AS358" s="160"/>
      <c r="AT358" s="160"/>
      <c r="AU358" s="160"/>
      <c r="AV358" s="160"/>
      <c r="AW358" s="160"/>
      <c r="AX358" s="160"/>
      <c r="AY358" s="160"/>
      <c r="AZ358" s="160"/>
      <c r="BA358" s="160"/>
      <c r="BB358" s="160"/>
      <c r="BC358" s="160"/>
      <c r="BD358" s="160"/>
      <c r="BE358" s="160"/>
      <c r="BF358" s="160"/>
      <c r="BG358" s="160"/>
      <c r="BH358" s="160"/>
      <c r="BI358" s="160"/>
      <c r="BJ358" s="157" t="s">
        <v>4518</v>
      </c>
      <c r="BK358" s="160"/>
      <c r="BL358" s="160"/>
      <c r="BM358" s="160"/>
      <c r="BN358" s="160"/>
      <c r="BO358" s="160"/>
      <c r="BP358" s="160"/>
      <c r="BQ358" s="160"/>
      <c r="BR358" s="160"/>
      <c r="BS358" s="160"/>
      <c r="BT358" s="160"/>
      <c r="BU358" s="160"/>
      <c r="BV358" s="160"/>
      <c r="BW358" s="103"/>
      <c r="BX358" s="103"/>
      <c r="BY358" s="103"/>
      <c r="BZ358" s="161"/>
      <c r="CA358" s="161"/>
      <c r="CB358" s="161"/>
      <c r="CC358" s="161"/>
      <c r="CD358" s="161"/>
      <c r="CE358" s="161"/>
      <c r="CF358" s="161"/>
      <c r="CG358" s="161"/>
      <c r="CH358" s="161"/>
      <c r="CI358" s="161"/>
      <c r="CJ358" s="161"/>
      <c r="CK358" s="161"/>
      <c r="CL358" s="161"/>
      <c r="CM358" s="161"/>
      <c r="CN358" s="161"/>
      <c r="CO358" s="161"/>
      <c r="CP358" s="161"/>
      <c r="CQ358" s="161"/>
      <c r="CR358" s="161"/>
      <c r="CS358" s="158" t="s">
        <v>4519</v>
      </c>
      <c r="CT358" s="161"/>
      <c r="CU358" s="161"/>
      <c r="CV358" s="161"/>
      <c r="CW358" s="161"/>
      <c r="CX358" s="161"/>
      <c r="CY358" s="161"/>
      <c r="CZ358" s="161"/>
      <c r="DA358" s="161"/>
      <c r="DB358" s="161"/>
      <c r="DC358" s="161"/>
      <c r="DD358" s="161"/>
      <c r="DE358" s="161"/>
    </row>
    <row r="359" spans="34:109" ht="15" hidden="1" customHeight="1">
      <c r="AH359" s="103"/>
      <c r="AI359" s="103"/>
      <c r="AJ359" s="103"/>
      <c r="AK359" s="103"/>
      <c r="AL359" s="153" t="str">
        <f t="shared" si="10"/>
        <v/>
      </c>
      <c r="AM359" s="153" t="str">
        <f t="shared" si="11"/>
        <v/>
      </c>
      <c r="AO359" s="103"/>
      <c r="AP359" s="151">
        <v>357</v>
      </c>
      <c r="AQ359" s="160"/>
      <c r="AR359" s="160"/>
      <c r="AS359" s="160"/>
      <c r="AT359" s="160"/>
      <c r="AU359" s="160"/>
      <c r="AV359" s="160"/>
      <c r="AW359" s="160"/>
      <c r="AX359" s="160"/>
      <c r="AY359" s="160"/>
      <c r="AZ359" s="160"/>
      <c r="BA359" s="160"/>
      <c r="BB359" s="160"/>
      <c r="BC359" s="160"/>
      <c r="BD359" s="160"/>
      <c r="BE359" s="160"/>
      <c r="BF359" s="160"/>
      <c r="BG359" s="160"/>
      <c r="BH359" s="160"/>
      <c r="BI359" s="160"/>
      <c r="BJ359" s="157" t="s">
        <v>4520</v>
      </c>
      <c r="BK359" s="160"/>
      <c r="BL359" s="160"/>
      <c r="BM359" s="160"/>
      <c r="BN359" s="160"/>
      <c r="BO359" s="160"/>
      <c r="BP359" s="160"/>
      <c r="BQ359" s="160"/>
      <c r="BR359" s="160"/>
      <c r="BS359" s="160"/>
      <c r="BT359" s="160"/>
      <c r="BU359" s="160"/>
      <c r="BV359" s="160"/>
      <c r="BW359" s="103"/>
      <c r="BX359" s="103"/>
      <c r="BY359" s="103"/>
      <c r="BZ359" s="161"/>
      <c r="CA359" s="161"/>
      <c r="CB359" s="161"/>
      <c r="CC359" s="161"/>
      <c r="CD359" s="161"/>
      <c r="CE359" s="161"/>
      <c r="CF359" s="161"/>
      <c r="CG359" s="161"/>
      <c r="CH359" s="161"/>
      <c r="CI359" s="161"/>
      <c r="CJ359" s="161"/>
      <c r="CK359" s="161"/>
      <c r="CL359" s="161"/>
      <c r="CM359" s="161"/>
      <c r="CN359" s="161"/>
      <c r="CO359" s="161"/>
      <c r="CP359" s="161"/>
      <c r="CQ359" s="161"/>
      <c r="CR359" s="161"/>
      <c r="CS359" s="158" t="s">
        <v>4521</v>
      </c>
      <c r="CT359" s="161"/>
      <c r="CU359" s="161"/>
      <c r="CV359" s="161"/>
      <c r="CW359" s="161"/>
      <c r="CX359" s="161"/>
      <c r="CY359" s="161"/>
      <c r="CZ359" s="161"/>
      <c r="DA359" s="161"/>
      <c r="DB359" s="161"/>
      <c r="DC359" s="161"/>
      <c r="DD359" s="161"/>
      <c r="DE359" s="161"/>
    </row>
    <row r="360" spans="34:109" ht="15" hidden="1" customHeight="1">
      <c r="AH360" s="103"/>
      <c r="AI360" s="103"/>
      <c r="AJ360" s="103"/>
      <c r="AK360" s="103"/>
      <c r="AL360" s="153" t="str">
        <f t="shared" si="10"/>
        <v/>
      </c>
      <c r="AM360" s="153" t="str">
        <f t="shared" si="11"/>
        <v/>
      </c>
      <c r="AO360" s="103"/>
      <c r="AP360" s="151">
        <v>358</v>
      </c>
      <c r="AQ360" s="160"/>
      <c r="AR360" s="160"/>
      <c r="AS360" s="160"/>
      <c r="AT360" s="160"/>
      <c r="AU360" s="160"/>
      <c r="AV360" s="160"/>
      <c r="AW360" s="160"/>
      <c r="AX360" s="160"/>
      <c r="AY360" s="160"/>
      <c r="AZ360" s="160"/>
      <c r="BA360" s="160"/>
      <c r="BB360" s="160"/>
      <c r="BC360" s="160"/>
      <c r="BD360" s="160"/>
      <c r="BE360" s="160"/>
      <c r="BF360" s="160"/>
      <c r="BG360" s="160"/>
      <c r="BH360" s="160"/>
      <c r="BI360" s="160"/>
      <c r="BJ360" s="157" t="s">
        <v>4522</v>
      </c>
      <c r="BK360" s="160"/>
      <c r="BL360" s="160"/>
      <c r="BM360" s="160"/>
      <c r="BN360" s="160"/>
      <c r="BO360" s="160"/>
      <c r="BP360" s="160"/>
      <c r="BQ360" s="160"/>
      <c r="BR360" s="160"/>
      <c r="BS360" s="160"/>
      <c r="BT360" s="160"/>
      <c r="BU360" s="160"/>
      <c r="BV360" s="160"/>
      <c r="BW360" s="103"/>
      <c r="BX360" s="103"/>
      <c r="BY360" s="103"/>
      <c r="BZ360" s="161"/>
      <c r="CA360" s="161"/>
      <c r="CB360" s="161"/>
      <c r="CC360" s="161"/>
      <c r="CD360" s="161"/>
      <c r="CE360" s="161"/>
      <c r="CF360" s="161"/>
      <c r="CG360" s="161"/>
      <c r="CH360" s="161"/>
      <c r="CI360" s="161"/>
      <c r="CJ360" s="161"/>
      <c r="CK360" s="161"/>
      <c r="CL360" s="161"/>
      <c r="CM360" s="161"/>
      <c r="CN360" s="161"/>
      <c r="CO360" s="161"/>
      <c r="CP360" s="161"/>
      <c r="CQ360" s="161"/>
      <c r="CR360" s="161"/>
      <c r="CS360" s="158" t="s">
        <v>4523</v>
      </c>
      <c r="CT360" s="161"/>
      <c r="CU360" s="161"/>
      <c r="CV360" s="161"/>
      <c r="CW360" s="161"/>
      <c r="CX360" s="161"/>
      <c r="CY360" s="161"/>
      <c r="CZ360" s="161"/>
      <c r="DA360" s="161"/>
      <c r="DB360" s="161"/>
      <c r="DC360" s="161"/>
      <c r="DD360" s="161"/>
      <c r="DE360" s="161"/>
    </row>
    <row r="361" spans="34:109" ht="15" hidden="1" customHeight="1">
      <c r="AH361" s="103"/>
      <c r="AI361" s="103"/>
      <c r="AJ361" s="103"/>
      <c r="AK361" s="103"/>
      <c r="AL361" s="153" t="str">
        <f t="shared" si="10"/>
        <v/>
      </c>
      <c r="AM361" s="153" t="str">
        <f t="shared" si="11"/>
        <v/>
      </c>
      <c r="AO361" s="103"/>
      <c r="AP361" s="151">
        <v>359</v>
      </c>
      <c r="AQ361" s="160"/>
      <c r="AR361" s="160"/>
      <c r="AS361" s="160"/>
      <c r="AT361" s="160"/>
      <c r="AU361" s="160"/>
      <c r="AV361" s="160"/>
      <c r="AW361" s="160"/>
      <c r="AX361" s="160"/>
      <c r="AY361" s="160"/>
      <c r="AZ361" s="160"/>
      <c r="BA361" s="160"/>
      <c r="BB361" s="160"/>
      <c r="BC361" s="160"/>
      <c r="BD361" s="160"/>
      <c r="BE361" s="160"/>
      <c r="BF361" s="160"/>
      <c r="BG361" s="160"/>
      <c r="BH361" s="160"/>
      <c r="BI361" s="160"/>
      <c r="BJ361" s="157" t="s">
        <v>4524</v>
      </c>
      <c r="BK361" s="160"/>
      <c r="BL361" s="160"/>
      <c r="BM361" s="160"/>
      <c r="BN361" s="160"/>
      <c r="BO361" s="160"/>
      <c r="BP361" s="160"/>
      <c r="BQ361" s="160"/>
      <c r="BR361" s="160"/>
      <c r="BS361" s="160"/>
      <c r="BT361" s="160"/>
      <c r="BU361" s="160"/>
      <c r="BV361" s="160"/>
      <c r="BW361" s="103"/>
      <c r="BX361" s="103"/>
      <c r="BY361" s="103"/>
      <c r="BZ361" s="161"/>
      <c r="CA361" s="161"/>
      <c r="CB361" s="161"/>
      <c r="CC361" s="161"/>
      <c r="CD361" s="161"/>
      <c r="CE361" s="161"/>
      <c r="CF361" s="161"/>
      <c r="CG361" s="161"/>
      <c r="CH361" s="161"/>
      <c r="CI361" s="161"/>
      <c r="CJ361" s="161"/>
      <c r="CK361" s="161"/>
      <c r="CL361" s="161"/>
      <c r="CM361" s="161"/>
      <c r="CN361" s="161"/>
      <c r="CO361" s="161"/>
      <c r="CP361" s="161"/>
      <c r="CQ361" s="161"/>
      <c r="CR361" s="161"/>
      <c r="CS361" s="158" t="s">
        <v>4525</v>
      </c>
      <c r="CT361" s="161"/>
      <c r="CU361" s="161"/>
      <c r="CV361" s="161"/>
      <c r="CW361" s="161"/>
      <c r="CX361" s="161"/>
      <c r="CY361" s="161"/>
      <c r="CZ361" s="161"/>
      <c r="DA361" s="161"/>
      <c r="DB361" s="161"/>
      <c r="DC361" s="161"/>
      <c r="DD361" s="161"/>
      <c r="DE361" s="161"/>
    </row>
    <row r="362" spans="34:109" ht="15" hidden="1" customHeight="1">
      <c r="AH362" s="103"/>
      <c r="AI362" s="103"/>
      <c r="AJ362" s="103"/>
      <c r="AK362" s="103"/>
      <c r="AL362" s="153" t="str">
        <f t="shared" si="10"/>
        <v/>
      </c>
      <c r="AM362" s="153" t="str">
        <f t="shared" si="11"/>
        <v/>
      </c>
      <c r="AO362" s="103"/>
      <c r="AP362" s="151">
        <v>360</v>
      </c>
      <c r="AQ362" s="160"/>
      <c r="AR362" s="160"/>
      <c r="AS362" s="160"/>
      <c r="AT362" s="160"/>
      <c r="AU362" s="160"/>
      <c r="AV362" s="160"/>
      <c r="AW362" s="160"/>
      <c r="AX362" s="160"/>
      <c r="AY362" s="160"/>
      <c r="AZ362" s="160"/>
      <c r="BA362" s="160"/>
      <c r="BB362" s="160"/>
      <c r="BC362" s="160"/>
      <c r="BD362" s="160"/>
      <c r="BE362" s="160"/>
      <c r="BF362" s="160"/>
      <c r="BG362" s="160"/>
      <c r="BH362" s="160"/>
      <c r="BI362" s="160"/>
      <c r="BJ362" s="157" t="s">
        <v>4526</v>
      </c>
      <c r="BK362" s="160"/>
      <c r="BL362" s="160"/>
      <c r="BM362" s="160"/>
      <c r="BN362" s="160"/>
      <c r="BO362" s="160"/>
      <c r="BP362" s="160"/>
      <c r="BQ362" s="160"/>
      <c r="BR362" s="160"/>
      <c r="BS362" s="160"/>
      <c r="BT362" s="160"/>
      <c r="BU362" s="160"/>
      <c r="BV362" s="160"/>
      <c r="BW362" s="103"/>
      <c r="BX362" s="103"/>
      <c r="BY362" s="103"/>
      <c r="BZ362" s="161"/>
      <c r="CA362" s="161"/>
      <c r="CB362" s="161"/>
      <c r="CC362" s="161"/>
      <c r="CD362" s="161"/>
      <c r="CE362" s="161"/>
      <c r="CF362" s="161"/>
      <c r="CG362" s="161"/>
      <c r="CH362" s="161"/>
      <c r="CI362" s="161"/>
      <c r="CJ362" s="161"/>
      <c r="CK362" s="161"/>
      <c r="CL362" s="161"/>
      <c r="CM362" s="161"/>
      <c r="CN362" s="161"/>
      <c r="CO362" s="161"/>
      <c r="CP362" s="161"/>
      <c r="CQ362" s="161"/>
      <c r="CR362" s="161"/>
      <c r="CS362" s="158" t="s">
        <v>4527</v>
      </c>
      <c r="CT362" s="161"/>
      <c r="CU362" s="161"/>
      <c r="CV362" s="161"/>
      <c r="CW362" s="161"/>
      <c r="CX362" s="161"/>
      <c r="CY362" s="161"/>
      <c r="CZ362" s="161"/>
      <c r="DA362" s="161"/>
      <c r="DB362" s="161"/>
      <c r="DC362" s="161"/>
      <c r="DD362" s="161"/>
      <c r="DE362" s="161"/>
    </row>
    <row r="363" spans="34:109" ht="15" hidden="1" customHeight="1">
      <c r="AH363" s="103"/>
      <c r="AI363" s="103"/>
      <c r="AJ363" s="103"/>
      <c r="AK363" s="103"/>
      <c r="AL363" s="153" t="str">
        <f t="shared" si="10"/>
        <v/>
      </c>
      <c r="AM363" s="153" t="str">
        <f t="shared" si="11"/>
        <v/>
      </c>
      <c r="AO363" s="103"/>
      <c r="AP363" s="151">
        <v>361</v>
      </c>
      <c r="AQ363" s="160"/>
      <c r="AR363" s="160"/>
      <c r="AS363" s="160"/>
      <c r="AT363" s="160"/>
      <c r="AU363" s="160"/>
      <c r="AV363" s="160"/>
      <c r="AW363" s="160"/>
      <c r="AX363" s="160"/>
      <c r="AY363" s="160"/>
      <c r="AZ363" s="160"/>
      <c r="BA363" s="160"/>
      <c r="BB363" s="160"/>
      <c r="BC363" s="160"/>
      <c r="BD363" s="160"/>
      <c r="BE363" s="160"/>
      <c r="BF363" s="160"/>
      <c r="BG363" s="160"/>
      <c r="BH363" s="160"/>
      <c r="BI363" s="160"/>
      <c r="BJ363" s="157" t="s">
        <v>4528</v>
      </c>
      <c r="BK363" s="160"/>
      <c r="BL363" s="160"/>
      <c r="BM363" s="160"/>
      <c r="BN363" s="160"/>
      <c r="BO363" s="160"/>
      <c r="BP363" s="160"/>
      <c r="BQ363" s="160"/>
      <c r="BR363" s="160"/>
      <c r="BS363" s="160"/>
      <c r="BT363" s="160"/>
      <c r="BU363" s="160"/>
      <c r="BV363" s="160"/>
      <c r="BW363" s="103"/>
      <c r="BX363" s="103"/>
      <c r="BY363" s="103"/>
      <c r="BZ363" s="161"/>
      <c r="CA363" s="161"/>
      <c r="CB363" s="161"/>
      <c r="CC363" s="161"/>
      <c r="CD363" s="161"/>
      <c r="CE363" s="161"/>
      <c r="CF363" s="161"/>
      <c r="CG363" s="161"/>
      <c r="CH363" s="161"/>
      <c r="CI363" s="161"/>
      <c r="CJ363" s="161"/>
      <c r="CK363" s="161"/>
      <c r="CL363" s="161"/>
      <c r="CM363" s="161"/>
      <c r="CN363" s="161"/>
      <c r="CO363" s="161"/>
      <c r="CP363" s="161"/>
      <c r="CQ363" s="161"/>
      <c r="CR363" s="161"/>
      <c r="CS363" s="158" t="s">
        <v>4529</v>
      </c>
      <c r="CT363" s="161"/>
      <c r="CU363" s="161"/>
      <c r="CV363" s="161"/>
      <c r="CW363" s="161"/>
      <c r="CX363" s="161"/>
      <c r="CY363" s="161"/>
      <c r="CZ363" s="161"/>
      <c r="DA363" s="161"/>
      <c r="DB363" s="161"/>
      <c r="DC363" s="161"/>
      <c r="DD363" s="161"/>
      <c r="DE363" s="161"/>
    </row>
    <row r="364" spans="34:109" ht="15" hidden="1" customHeight="1">
      <c r="AH364" s="103"/>
      <c r="AI364" s="103"/>
      <c r="AJ364" s="103"/>
      <c r="AK364" s="103"/>
      <c r="AL364" s="153" t="str">
        <f t="shared" si="10"/>
        <v/>
      </c>
      <c r="AM364" s="153" t="str">
        <f t="shared" si="11"/>
        <v/>
      </c>
      <c r="AO364" s="103"/>
      <c r="AP364" s="151">
        <v>362</v>
      </c>
      <c r="AQ364" s="160"/>
      <c r="AR364" s="160"/>
      <c r="AS364" s="160"/>
      <c r="AT364" s="160"/>
      <c r="AU364" s="160"/>
      <c r="AV364" s="160"/>
      <c r="AW364" s="160"/>
      <c r="AX364" s="160"/>
      <c r="AY364" s="160"/>
      <c r="AZ364" s="160"/>
      <c r="BA364" s="160"/>
      <c r="BB364" s="160"/>
      <c r="BC364" s="160"/>
      <c r="BD364" s="160"/>
      <c r="BE364" s="160"/>
      <c r="BF364" s="160"/>
      <c r="BG364" s="160"/>
      <c r="BH364" s="160"/>
      <c r="BI364" s="160"/>
      <c r="BJ364" s="157" t="s">
        <v>4530</v>
      </c>
      <c r="BK364" s="160"/>
      <c r="BL364" s="160"/>
      <c r="BM364" s="160"/>
      <c r="BN364" s="160"/>
      <c r="BO364" s="160"/>
      <c r="BP364" s="160"/>
      <c r="BQ364" s="160"/>
      <c r="BR364" s="160"/>
      <c r="BS364" s="160"/>
      <c r="BT364" s="160"/>
      <c r="BU364" s="160"/>
      <c r="BV364" s="160"/>
      <c r="BW364" s="103"/>
      <c r="BX364" s="103"/>
      <c r="BY364" s="103"/>
      <c r="BZ364" s="161"/>
      <c r="CA364" s="161"/>
      <c r="CB364" s="161"/>
      <c r="CC364" s="161"/>
      <c r="CD364" s="161"/>
      <c r="CE364" s="161"/>
      <c r="CF364" s="161"/>
      <c r="CG364" s="161"/>
      <c r="CH364" s="161"/>
      <c r="CI364" s="161"/>
      <c r="CJ364" s="161"/>
      <c r="CK364" s="161"/>
      <c r="CL364" s="161"/>
      <c r="CM364" s="161"/>
      <c r="CN364" s="161"/>
      <c r="CO364" s="161"/>
      <c r="CP364" s="161"/>
      <c r="CQ364" s="161"/>
      <c r="CR364" s="161"/>
      <c r="CS364" s="158" t="s">
        <v>4531</v>
      </c>
      <c r="CT364" s="161"/>
      <c r="CU364" s="161"/>
      <c r="CV364" s="161"/>
      <c r="CW364" s="161"/>
      <c r="CX364" s="161"/>
      <c r="CY364" s="161"/>
      <c r="CZ364" s="161"/>
      <c r="DA364" s="161"/>
      <c r="DB364" s="161"/>
      <c r="DC364" s="161"/>
      <c r="DD364" s="161"/>
      <c r="DE364" s="161"/>
    </row>
    <row r="365" spans="34:109" ht="15" hidden="1" customHeight="1">
      <c r="AH365" s="103"/>
      <c r="AI365" s="103"/>
      <c r="AJ365" s="103"/>
      <c r="AK365" s="103"/>
      <c r="AL365" s="153" t="str">
        <f t="shared" si="10"/>
        <v/>
      </c>
      <c r="AM365" s="153" t="str">
        <f t="shared" si="11"/>
        <v/>
      </c>
      <c r="AO365" s="103"/>
      <c r="AP365" s="151">
        <v>363</v>
      </c>
      <c r="AQ365" s="160"/>
      <c r="AR365" s="160"/>
      <c r="AS365" s="160"/>
      <c r="AT365" s="160"/>
      <c r="AU365" s="160"/>
      <c r="AV365" s="160"/>
      <c r="AW365" s="160"/>
      <c r="AX365" s="160"/>
      <c r="AY365" s="160"/>
      <c r="AZ365" s="160"/>
      <c r="BA365" s="160"/>
      <c r="BB365" s="160"/>
      <c r="BC365" s="160"/>
      <c r="BD365" s="160"/>
      <c r="BE365" s="160"/>
      <c r="BF365" s="160"/>
      <c r="BG365" s="160"/>
      <c r="BH365" s="160"/>
      <c r="BI365" s="160"/>
      <c r="BJ365" s="157" t="s">
        <v>4532</v>
      </c>
      <c r="BK365" s="160"/>
      <c r="BL365" s="160"/>
      <c r="BM365" s="160"/>
      <c r="BN365" s="160"/>
      <c r="BO365" s="160"/>
      <c r="BP365" s="160"/>
      <c r="BQ365" s="160"/>
      <c r="BR365" s="160"/>
      <c r="BS365" s="160"/>
      <c r="BT365" s="160"/>
      <c r="BU365" s="160"/>
      <c r="BV365" s="160"/>
      <c r="BW365" s="103"/>
      <c r="BX365" s="103"/>
      <c r="BY365" s="103"/>
      <c r="BZ365" s="161"/>
      <c r="CA365" s="161"/>
      <c r="CB365" s="161"/>
      <c r="CC365" s="161"/>
      <c r="CD365" s="161"/>
      <c r="CE365" s="161"/>
      <c r="CF365" s="161"/>
      <c r="CG365" s="161"/>
      <c r="CH365" s="161"/>
      <c r="CI365" s="161"/>
      <c r="CJ365" s="161"/>
      <c r="CK365" s="161"/>
      <c r="CL365" s="161"/>
      <c r="CM365" s="161"/>
      <c r="CN365" s="161"/>
      <c r="CO365" s="161"/>
      <c r="CP365" s="161"/>
      <c r="CQ365" s="161"/>
      <c r="CR365" s="161"/>
      <c r="CS365" s="158" t="s">
        <v>4533</v>
      </c>
      <c r="CT365" s="161"/>
      <c r="CU365" s="161"/>
      <c r="CV365" s="161"/>
      <c r="CW365" s="161"/>
      <c r="CX365" s="161"/>
      <c r="CY365" s="161"/>
      <c r="CZ365" s="161"/>
      <c r="DA365" s="161"/>
      <c r="DB365" s="161"/>
      <c r="DC365" s="161"/>
      <c r="DD365" s="161"/>
      <c r="DE365" s="161"/>
    </row>
    <row r="366" spans="34:109" ht="15" hidden="1" customHeight="1">
      <c r="AH366" s="103"/>
      <c r="AI366" s="103"/>
      <c r="AJ366" s="103"/>
      <c r="AK366" s="103"/>
      <c r="AL366" s="153" t="str">
        <f t="shared" si="10"/>
        <v/>
      </c>
      <c r="AM366" s="153" t="str">
        <f t="shared" si="11"/>
        <v/>
      </c>
      <c r="AO366" s="103"/>
      <c r="AP366" s="151">
        <v>364</v>
      </c>
      <c r="AQ366" s="160"/>
      <c r="AR366" s="160"/>
      <c r="AS366" s="160"/>
      <c r="AT366" s="160"/>
      <c r="AU366" s="160"/>
      <c r="AV366" s="160"/>
      <c r="AW366" s="160"/>
      <c r="AX366" s="160"/>
      <c r="AY366" s="160"/>
      <c r="AZ366" s="160"/>
      <c r="BA366" s="160"/>
      <c r="BB366" s="160"/>
      <c r="BC366" s="160"/>
      <c r="BD366" s="160"/>
      <c r="BE366" s="160"/>
      <c r="BF366" s="160"/>
      <c r="BG366" s="160"/>
      <c r="BH366" s="160"/>
      <c r="BI366" s="160"/>
      <c r="BJ366" s="157" t="s">
        <v>4534</v>
      </c>
      <c r="BK366" s="160"/>
      <c r="BL366" s="160"/>
      <c r="BM366" s="160"/>
      <c r="BN366" s="160"/>
      <c r="BO366" s="160"/>
      <c r="BP366" s="160"/>
      <c r="BQ366" s="160"/>
      <c r="BR366" s="160"/>
      <c r="BS366" s="160"/>
      <c r="BT366" s="160"/>
      <c r="BU366" s="160"/>
      <c r="BV366" s="160"/>
      <c r="BW366" s="103"/>
      <c r="BX366" s="103"/>
      <c r="BY366" s="103"/>
      <c r="BZ366" s="161"/>
      <c r="CA366" s="161"/>
      <c r="CB366" s="161"/>
      <c r="CC366" s="161"/>
      <c r="CD366" s="161"/>
      <c r="CE366" s="161"/>
      <c r="CF366" s="161"/>
      <c r="CG366" s="161"/>
      <c r="CH366" s="161"/>
      <c r="CI366" s="161"/>
      <c r="CJ366" s="161"/>
      <c r="CK366" s="161"/>
      <c r="CL366" s="161"/>
      <c r="CM366" s="161"/>
      <c r="CN366" s="161"/>
      <c r="CO366" s="161"/>
      <c r="CP366" s="161"/>
      <c r="CQ366" s="161"/>
      <c r="CR366" s="161"/>
      <c r="CS366" s="158" t="s">
        <v>4535</v>
      </c>
      <c r="CT366" s="161"/>
      <c r="CU366" s="161"/>
      <c r="CV366" s="161"/>
      <c r="CW366" s="161"/>
      <c r="CX366" s="161"/>
      <c r="CY366" s="161"/>
      <c r="CZ366" s="161"/>
      <c r="DA366" s="161"/>
      <c r="DB366" s="161"/>
      <c r="DC366" s="161"/>
      <c r="DD366" s="161"/>
      <c r="DE366" s="161"/>
    </row>
    <row r="367" spans="34:109" ht="15" hidden="1" customHeight="1">
      <c r="AH367" s="103"/>
      <c r="AI367" s="103"/>
      <c r="AJ367" s="103"/>
      <c r="AK367" s="103"/>
      <c r="AL367" s="153" t="str">
        <f t="shared" si="10"/>
        <v/>
      </c>
      <c r="AM367" s="153" t="str">
        <f t="shared" si="11"/>
        <v/>
      </c>
      <c r="AO367" s="103"/>
      <c r="AP367" s="151">
        <v>365</v>
      </c>
      <c r="AQ367" s="160"/>
      <c r="AR367" s="160"/>
      <c r="AS367" s="160"/>
      <c r="AT367" s="160"/>
      <c r="AU367" s="160"/>
      <c r="AV367" s="160"/>
      <c r="AW367" s="160"/>
      <c r="AX367" s="160"/>
      <c r="AY367" s="160"/>
      <c r="AZ367" s="160"/>
      <c r="BA367" s="160"/>
      <c r="BB367" s="160"/>
      <c r="BC367" s="160"/>
      <c r="BD367" s="160"/>
      <c r="BE367" s="160"/>
      <c r="BF367" s="160"/>
      <c r="BG367" s="160"/>
      <c r="BH367" s="160"/>
      <c r="BI367" s="160"/>
      <c r="BJ367" s="157" t="s">
        <v>4536</v>
      </c>
      <c r="BK367" s="160"/>
      <c r="BL367" s="160"/>
      <c r="BM367" s="160"/>
      <c r="BN367" s="160"/>
      <c r="BO367" s="160"/>
      <c r="BP367" s="160"/>
      <c r="BQ367" s="160"/>
      <c r="BR367" s="160"/>
      <c r="BS367" s="160"/>
      <c r="BT367" s="160"/>
      <c r="BU367" s="160"/>
      <c r="BV367" s="160"/>
      <c r="BW367" s="103"/>
      <c r="BX367" s="103"/>
      <c r="BY367" s="103"/>
      <c r="BZ367" s="161"/>
      <c r="CA367" s="161"/>
      <c r="CB367" s="161"/>
      <c r="CC367" s="161"/>
      <c r="CD367" s="161"/>
      <c r="CE367" s="161"/>
      <c r="CF367" s="161"/>
      <c r="CG367" s="161"/>
      <c r="CH367" s="161"/>
      <c r="CI367" s="161"/>
      <c r="CJ367" s="161"/>
      <c r="CK367" s="161"/>
      <c r="CL367" s="161"/>
      <c r="CM367" s="161"/>
      <c r="CN367" s="161"/>
      <c r="CO367" s="161"/>
      <c r="CP367" s="161"/>
      <c r="CQ367" s="161"/>
      <c r="CR367" s="161"/>
      <c r="CS367" s="158" t="s">
        <v>4537</v>
      </c>
      <c r="CT367" s="161"/>
      <c r="CU367" s="161"/>
      <c r="CV367" s="161"/>
      <c r="CW367" s="161"/>
      <c r="CX367" s="161"/>
      <c r="CY367" s="161"/>
      <c r="CZ367" s="161"/>
      <c r="DA367" s="161"/>
      <c r="DB367" s="161"/>
      <c r="DC367" s="161"/>
      <c r="DD367" s="161"/>
      <c r="DE367" s="161"/>
    </row>
    <row r="368" spans="34:109" ht="15" hidden="1" customHeight="1">
      <c r="AH368" s="103"/>
      <c r="AI368" s="103"/>
      <c r="AJ368" s="103"/>
      <c r="AK368" s="103"/>
      <c r="AL368" s="153" t="str">
        <f t="shared" si="10"/>
        <v/>
      </c>
      <c r="AM368" s="153" t="str">
        <f t="shared" si="11"/>
        <v/>
      </c>
      <c r="AO368" s="103"/>
      <c r="AP368" s="151">
        <v>366</v>
      </c>
      <c r="AQ368" s="160"/>
      <c r="AR368" s="160"/>
      <c r="AS368" s="160"/>
      <c r="AT368" s="160"/>
      <c r="AU368" s="160"/>
      <c r="AV368" s="160"/>
      <c r="AW368" s="160"/>
      <c r="AX368" s="160"/>
      <c r="AY368" s="160"/>
      <c r="AZ368" s="160"/>
      <c r="BA368" s="160"/>
      <c r="BB368" s="160"/>
      <c r="BC368" s="160"/>
      <c r="BD368" s="160"/>
      <c r="BE368" s="160"/>
      <c r="BF368" s="160"/>
      <c r="BG368" s="160"/>
      <c r="BH368" s="160"/>
      <c r="BI368" s="160"/>
      <c r="BJ368" s="157" t="s">
        <v>4538</v>
      </c>
      <c r="BK368" s="160"/>
      <c r="BL368" s="160"/>
      <c r="BM368" s="160"/>
      <c r="BN368" s="160"/>
      <c r="BO368" s="160"/>
      <c r="BP368" s="160"/>
      <c r="BQ368" s="160"/>
      <c r="BR368" s="160"/>
      <c r="BS368" s="160"/>
      <c r="BT368" s="160"/>
      <c r="BU368" s="160"/>
      <c r="BV368" s="160"/>
      <c r="BW368" s="103"/>
      <c r="BX368" s="103"/>
      <c r="BY368" s="103"/>
      <c r="BZ368" s="161"/>
      <c r="CA368" s="161"/>
      <c r="CB368" s="161"/>
      <c r="CC368" s="161"/>
      <c r="CD368" s="161"/>
      <c r="CE368" s="161"/>
      <c r="CF368" s="161"/>
      <c r="CG368" s="161"/>
      <c r="CH368" s="161"/>
      <c r="CI368" s="161"/>
      <c r="CJ368" s="161"/>
      <c r="CK368" s="161"/>
      <c r="CL368" s="161"/>
      <c r="CM368" s="161"/>
      <c r="CN368" s="161"/>
      <c r="CO368" s="161"/>
      <c r="CP368" s="161"/>
      <c r="CQ368" s="161"/>
      <c r="CR368" s="161"/>
      <c r="CS368" s="158" t="s">
        <v>4539</v>
      </c>
      <c r="CT368" s="161"/>
      <c r="CU368" s="161"/>
      <c r="CV368" s="161"/>
      <c r="CW368" s="161"/>
      <c r="CX368" s="161"/>
      <c r="CY368" s="161"/>
      <c r="CZ368" s="161"/>
      <c r="DA368" s="161"/>
      <c r="DB368" s="161"/>
      <c r="DC368" s="161"/>
      <c r="DD368" s="161"/>
      <c r="DE368" s="161"/>
    </row>
    <row r="369" spans="34:109" ht="15" hidden="1" customHeight="1">
      <c r="AH369" s="103"/>
      <c r="AI369" s="103"/>
      <c r="AJ369" s="103"/>
      <c r="AK369" s="103"/>
      <c r="AL369" s="153" t="str">
        <f t="shared" si="10"/>
        <v/>
      </c>
      <c r="AM369" s="153" t="str">
        <f t="shared" si="11"/>
        <v/>
      </c>
      <c r="AO369" s="103"/>
      <c r="AP369" s="151">
        <v>367</v>
      </c>
      <c r="AQ369" s="160"/>
      <c r="AR369" s="160"/>
      <c r="AS369" s="160"/>
      <c r="AT369" s="160"/>
      <c r="AU369" s="160"/>
      <c r="AV369" s="160"/>
      <c r="AW369" s="160"/>
      <c r="AX369" s="160"/>
      <c r="AY369" s="160"/>
      <c r="AZ369" s="160"/>
      <c r="BA369" s="160"/>
      <c r="BB369" s="160"/>
      <c r="BC369" s="160"/>
      <c r="BD369" s="160"/>
      <c r="BE369" s="160"/>
      <c r="BF369" s="160"/>
      <c r="BG369" s="160"/>
      <c r="BH369" s="160"/>
      <c r="BI369" s="160"/>
      <c r="BJ369" s="157" t="s">
        <v>4540</v>
      </c>
      <c r="BK369" s="160"/>
      <c r="BL369" s="160"/>
      <c r="BM369" s="160"/>
      <c r="BN369" s="160"/>
      <c r="BO369" s="160"/>
      <c r="BP369" s="160"/>
      <c r="BQ369" s="160"/>
      <c r="BR369" s="160"/>
      <c r="BS369" s="160"/>
      <c r="BT369" s="160"/>
      <c r="BU369" s="160"/>
      <c r="BV369" s="160"/>
      <c r="BW369" s="103"/>
      <c r="BX369" s="103"/>
      <c r="BY369" s="103"/>
      <c r="BZ369" s="161"/>
      <c r="CA369" s="161"/>
      <c r="CB369" s="161"/>
      <c r="CC369" s="161"/>
      <c r="CD369" s="161"/>
      <c r="CE369" s="161"/>
      <c r="CF369" s="161"/>
      <c r="CG369" s="161"/>
      <c r="CH369" s="161"/>
      <c r="CI369" s="161"/>
      <c r="CJ369" s="161"/>
      <c r="CK369" s="161"/>
      <c r="CL369" s="161"/>
      <c r="CM369" s="161"/>
      <c r="CN369" s="161"/>
      <c r="CO369" s="161"/>
      <c r="CP369" s="161"/>
      <c r="CQ369" s="161"/>
      <c r="CR369" s="161"/>
      <c r="CS369" s="158" t="s">
        <v>4541</v>
      </c>
      <c r="CT369" s="161"/>
      <c r="CU369" s="161"/>
      <c r="CV369" s="161"/>
      <c r="CW369" s="161"/>
      <c r="CX369" s="161"/>
      <c r="CY369" s="161"/>
      <c r="CZ369" s="161"/>
      <c r="DA369" s="161"/>
      <c r="DB369" s="161"/>
      <c r="DC369" s="161"/>
      <c r="DD369" s="161"/>
      <c r="DE369" s="161"/>
    </row>
    <row r="370" spans="34:109" ht="15" hidden="1" customHeight="1">
      <c r="AH370" s="103"/>
      <c r="AI370" s="103"/>
      <c r="AJ370" s="103"/>
      <c r="AK370" s="103"/>
      <c r="AL370" s="153" t="str">
        <f t="shared" si="10"/>
        <v/>
      </c>
      <c r="AM370" s="153" t="str">
        <f t="shared" si="11"/>
        <v/>
      </c>
      <c r="AO370" s="103"/>
      <c r="AP370" s="151">
        <v>368</v>
      </c>
      <c r="AQ370" s="160"/>
      <c r="AR370" s="160"/>
      <c r="AS370" s="160"/>
      <c r="AT370" s="160"/>
      <c r="AU370" s="160"/>
      <c r="AV370" s="160"/>
      <c r="AW370" s="160"/>
      <c r="AX370" s="160"/>
      <c r="AY370" s="160"/>
      <c r="AZ370" s="160"/>
      <c r="BA370" s="160"/>
      <c r="BB370" s="160"/>
      <c r="BC370" s="160"/>
      <c r="BD370" s="160"/>
      <c r="BE370" s="160"/>
      <c r="BF370" s="160"/>
      <c r="BG370" s="160"/>
      <c r="BH370" s="160"/>
      <c r="BI370" s="160"/>
      <c r="BJ370" s="157" t="s">
        <v>4542</v>
      </c>
      <c r="BK370" s="160"/>
      <c r="BL370" s="160"/>
      <c r="BM370" s="160"/>
      <c r="BN370" s="160"/>
      <c r="BO370" s="160"/>
      <c r="BP370" s="160"/>
      <c r="BQ370" s="160"/>
      <c r="BR370" s="160"/>
      <c r="BS370" s="160"/>
      <c r="BT370" s="160"/>
      <c r="BU370" s="160"/>
      <c r="BV370" s="160"/>
      <c r="BW370" s="103"/>
      <c r="BX370" s="103"/>
      <c r="BY370" s="103"/>
      <c r="BZ370" s="161"/>
      <c r="CA370" s="161"/>
      <c r="CB370" s="161"/>
      <c r="CC370" s="161"/>
      <c r="CD370" s="161"/>
      <c r="CE370" s="161"/>
      <c r="CF370" s="161"/>
      <c r="CG370" s="161"/>
      <c r="CH370" s="161"/>
      <c r="CI370" s="161"/>
      <c r="CJ370" s="161"/>
      <c r="CK370" s="161"/>
      <c r="CL370" s="161"/>
      <c r="CM370" s="161"/>
      <c r="CN370" s="161"/>
      <c r="CO370" s="161"/>
      <c r="CP370" s="161"/>
      <c r="CQ370" s="161"/>
      <c r="CR370" s="161"/>
      <c r="CS370" s="158" t="s">
        <v>4543</v>
      </c>
      <c r="CT370" s="161"/>
      <c r="CU370" s="161"/>
      <c r="CV370" s="161"/>
      <c r="CW370" s="161"/>
      <c r="CX370" s="161"/>
      <c r="CY370" s="161"/>
      <c r="CZ370" s="161"/>
      <c r="DA370" s="161"/>
      <c r="DB370" s="161"/>
      <c r="DC370" s="161"/>
      <c r="DD370" s="161"/>
      <c r="DE370" s="161"/>
    </row>
    <row r="371" spans="34:109" ht="15" hidden="1" customHeight="1">
      <c r="AH371" s="103"/>
      <c r="AI371" s="103"/>
      <c r="AJ371" s="103"/>
      <c r="AK371" s="103"/>
      <c r="AL371" s="153" t="str">
        <f t="shared" si="10"/>
        <v/>
      </c>
      <c r="AM371" s="153" t="str">
        <f t="shared" si="11"/>
        <v/>
      </c>
      <c r="AO371" s="103"/>
      <c r="AP371" s="151">
        <v>369</v>
      </c>
      <c r="AQ371" s="160"/>
      <c r="AR371" s="160"/>
      <c r="AS371" s="160"/>
      <c r="AT371" s="160"/>
      <c r="AU371" s="160"/>
      <c r="AV371" s="160"/>
      <c r="AW371" s="160"/>
      <c r="AX371" s="160"/>
      <c r="AY371" s="160"/>
      <c r="AZ371" s="160"/>
      <c r="BA371" s="160"/>
      <c r="BB371" s="160"/>
      <c r="BC371" s="160"/>
      <c r="BD371" s="160"/>
      <c r="BE371" s="160"/>
      <c r="BF371" s="160"/>
      <c r="BG371" s="160"/>
      <c r="BH371" s="160"/>
      <c r="BI371" s="160"/>
      <c r="BJ371" s="157" t="s">
        <v>4544</v>
      </c>
      <c r="BK371" s="160"/>
      <c r="BL371" s="160"/>
      <c r="BM371" s="160"/>
      <c r="BN371" s="160"/>
      <c r="BO371" s="160"/>
      <c r="BP371" s="160"/>
      <c r="BQ371" s="160"/>
      <c r="BR371" s="160"/>
      <c r="BS371" s="160"/>
      <c r="BT371" s="160"/>
      <c r="BU371" s="160"/>
      <c r="BV371" s="160"/>
      <c r="BW371" s="103"/>
      <c r="BX371" s="103"/>
      <c r="BY371" s="103"/>
      <c r="BZ371" s="161"/>
      <c r="CA371" s="161"/>
      <c r="CB371" s="161"/>
      <c r="CC371" s="161"/>
      <c r="CD371" s="161"/>
      <c r="CE371" s="161"/>
      <c r="CF371" s="161"/>
      <c r="CG371" s="161"/>
      <c r="CH371" s="161"/>
      <c r="CI371" s="161"/>
      <c r="CJ371" s="161"/>
      <c r="CK371" s="161"/>
      <c r="CL371" s="161"/>
      <c r="CM371" s="161"/>
      <c r="CN371" s="161"/>
      <c r="CO371" s="161"/>
      <c r="CP371" s="161"/>
      <c r="CQ371" s="161"/>
      <c r="CR371" s="161"/>
      <c r="CS371" s="158" t="s">
        <v>4545</v>
      </c>
      <c r="CT371" s="161"/>
      <c r="CU371" s="161"/>
      <c r="CV371" s="161"/>
      <c r="CW371" s="161"/>
      <c r="CX371" s="161"/>
      <c r="CY371" s="161"/>
      <c r="CZ371" s="161"/>
      <c r="DA371" s="161"/>
      <c r="DB371" s="161"/>
      <c r="DC371" s="161"/>
      <c r="DD371" s="161"/>
      <c r="DE371" s="161"/>
    </row>
    <row r="372" spans="34:109" ht="15" hidden="1" customHeight="1">
      <c r="AH372" s="103"/>
      <c r="AI372" s="103"/>
      <c r="AJ372" s="103"/>
      <c r="AK372" s="103"/>
      <c r="AL372" s="153" t="str">
        <f t="shared" si="10"/>
        <v/>
      </c>
      <c r="AM372" s="153" t="str">
        <f t="shared" si="11"/>
        <v/>
      </c>
      <c r="AO372" s="103"/>
      <c r="AP372" s="151">
        <v>370</v>
      </c>
      <c r="AQ372" s="160"/>
      <c r="AR372" s="160"/>
      <c r="AS372" s="160"/>
      <c r="AT372" s="160"/>
      <c r="AU372" s="160"/>
      <c r="AV372" s="160"/>
      <c r="AW372" s="160"/>
      <c r="AX372" s="160"/>
      <c r="AY372" s="160"/>
      <c r="AZ372" s="160"/>
      <c r="BA372" s="160"/>
      <c r="BB372" s="160"/>
      <c r="BC372" s="160"/>
      <c r="BD372" s="160"/>
      <c r="BE372" s="160"/>
      <c r="BF372" s="160"/>
      <c r="BG372" s="160"/>
      <c r="BH372" s="160"/>
      <c r="BI372" s="160"/>
      <c r="BJ372" s="157" t="s">
        <v>4546</v>
      </c>
      <c r="BK372" s="160"/>
      <c r="BL372" s="160"/>
      <c r="BM372" s="160"/>
      <c r="BN372" s="160"/>
      <c r="BO372" s="160"/>
      <c r="BP372" s="160"/>
      <c r="BQ372" s="160"/>
      <c r="BR372" s="160"/>
      <c r="BS372" s="160"/>
      <c r="BT372" s="160"/>
      <c r="BU372" s="160"/>
      <c r="BV372" s="160"/>
      <c r="BW372" s="103"/>
      <c r="BX372" s="103"/>
      <c r="BY372" s="103"/>
      <c r="BZ372" s="161"/>
      <c r="CA372" s="161"/>
      <c r="CB372" s="161"/>
      <c r="CC372" s="161"/>
      <c r="CD372" s="161"/>
      <c r="CE372" s="161"/>
      <c r="CF372" s="161"/>
      <c r="CG372" s="161"/>
      <c r="CH372" s="161"/>
      <c r="CI372" s="161"/>
      <c r="CJ372" s="161"/>
      <c r="CK372" s="161"/>
      <c r="CL372" s="161"/>
      <c r="CM372" s="161"/>
      <c r="CN372" s="161"/>
      <c r="CO372" s="161"/>
      <c r="CP372" s="161"/>
      <c r="CQ372" s="161"/>
      <c r="CR372" s="161"/>
      <c r="CS372" s="158" t="s">
        <v>4547</v>
      </c>
      <c r="CT372" s="161"/>
      <c r="CU372" s="161"/>
      <c r="CV372" s="161"/>
      <c r="CW372" s="161"/>
      <c r="CX372" s="161"/>
      <c r="CY372" s="161"/>
      <c r="CZ372" s="161"/>
      <c r="DA372" s="161"/>
      <c r="DB372" s="161"/>
      <c r="DC372" s="161"/>
      <c r="DD372" s="161"/>
      <c r="DE372" s="161"/>
    </row>
    <row r="373" spans="34:109" ht="15" hidden="1" customHeight="1">
      <c r="AH373" s="103"/>
      <c r="AI373" s="103"/>
      <c r="AJ373" s="103"/>
      <c r="AK373" s="103"/>
      <c r="AL373" s="153" t="str">
        <f t="shared" si="10"/>
        <v/>
      </c>
      <c r="AM373" s="153" t="str">
        <f t="shared" si="11"/>
        <v/>
      </c>
      <c r="AO373" s="103"/>
      <c r="AP373" s="151">
        <v>371</v>
      </c>
      <c r="AQ373" s="160"/>
      <c r="AR373" s="160"/>
      <c r="AS373" s="160"/>
      <c r="AT373" s="160"/>
      <c r="AU373" s="160"/>
      <c r="AV373" s="160"/>
      <c r="AW373" s="160"/>
      <c r="AX373" s="160"/>
      <c r="AY373" s="160"/>
      <c r="AZ373" s="160"/>
      <c r="BA373" s="160"/>
      <c r="BB373" s="160"/>
      <c r="BC373" s="160"/>
      <c r="BD373" s="160"/>
      <c r="BE373" s="160"/>
      <c r="BF373" s="160"/>
      <c r="BG373" s="160"/>
      <c r="BH373" s="160"/>
      <c r="BI373" s="160"/>
      <c r="BJ373" s="157" t="s">
        <v>4548</v>
      </c>
      <c r="BK373" s="160"/>
      <c r="BL373" s="160"/>
      <c r="BM373" s="160"/>
      <c r="BN373" s="160"/>
      <c r="BO373" s="160"/>
      <c r="BP373" s="160"/>
      <c r="BQ373" s="160"/>
      <c r="BR373" s="160"/>
      <c r="BS373" s="160"/>
      <c r="BT373" s="160"/>
      <c r="BU373" s="160"/>
      <c r="BV373" s="160"/>
      <c r="BW373" s="103"/>
      <c r="BX373" s="103"/>
      <c r="BY373" s="103"/>
      <c r="BZ373" s="161"/>
      <c r="CA373" s="161"/>
      <c r="CB373" s="161"/>
      <c r="CC373" s="161"/>
      <c r="CD373" s="161"/>
      <c r="CE373" s="161"/>
      <c r="CF373" s="161"/>
      <c r="CG373" s="161"/>
      <c r="CH373" s="161"/>
      <c r="CI373" s="161"/>
      <c r="CJ373" s="161"/>
      <c r="CK373" s="161"/>
      <c r="CL373" s="161"/>
      <c r="CM373" s="161"/>
      <c r="CN373" s="161"/>
      <c r="CO373" s="161"/>
      <c r="CP373" s="161"/>
      <c r="CQ373" s="161"/>
      <c r="CR373" s="161"/>
      <c r="CS373" s="158" t="s">
        <v>4549</v>
      </c>
      <c r="CT373" s="161"/>
      <c r="CU373" s="161"/>
      <c r="CV373" s="161"/>
      <c r="CW373" s="161"/>
      <c r="CX373" s="161"/>
      <c r="CY373" s="161"/>
      <c r="CZ373" s="161"/>
      <c r="DA373" s="161"/>
      <c r="DB373" s="161"/>
      <c r="DC373" s="161"/>
      <c r="DD373" s="161"/>
      <c r="DE373" s="161"/>
    </row>
    <row r="374" spans="34:109" ht="15" hidden="1" customHeight="1">
      <c r="AH374" s="103"/>
      <c r="AI374" s="103"/>
      <c r="AJ374" s="103"/>
      <c r="AK374" s="103"/>
      <c r="AL374" s="153" t="str">
        <f t="shared" si="10"/>
        <v/>
      </c>
      <c r="AM374" s="153" t="str">
        <f t="shared" si="11"/>
        <v/>
      </c>
      <c r="AO374" s="103"/>
      <c r="AP374" s="151">
        <v>372</v>
      </c>
      <c r="AQ374" s="160"/>
      <c r="AR374" s="160"/>
      <c r="AS374" s="160"/>
      <c r="AT374" s="160"/>
      <c r="AU374" s="160"/>
      <c r="AV374" s="160"/>
      <c r="AW374" s="160"/>
      <c r="AX374" s="160"/>
      <c r="AY374" s="160"/>
      <c r="AZ374" s="160"/>
      <c r="BA374" s="160"/>
      <c r="BB374" s="160"/>
      <c r="BC374" s="160"/>
      <c r="BD374" s="160"/>
      <c r="BE374" s="160"/>
      <c r="BF374" s="160"/>
      <c r="BG374" s="160"/>
      <c r="BH374" s="160"/>
      <c r="BI374" s="160"/>
      <c r="BJ374" s="157" t="s">
        <v>4550</v>
      </c>
      <c r="BK374" s="160"/>
      <c r="BL374" s="160"/>
      <c r="BM374" s="160"/>
      <c r="BN374" s="160"/>
      <c r="BO374" s="160"/>
      <c r="BP374" s="160"/>
      <c r="BQ374" s="160"/>
      <c r="BR374" s="160"/>
      <c r="BS374" s="160"/>
      <c r="BT374" s="160"/>
      <c r="BU374" s="160"/>
      <c r="BV374" s="160"/>
      <c r="BW374" s="103"/>
      <c r="BX374" s="103"/>
      <c r="BY374" s="103"/>
      <c r="BZ374" s="161"/>
      <c r="CA374" s="161"/>
      <c r="CB374" s="161"/>
      <c r="CC374" s="161"/>
      <c r="CD374" s="161"/>
      <c r="CE374" s="161"/>
      <c r="CF374" s="161"/>
      <c r="CG374" s="161"/>
      <c r="CH374" s="161"/>
      <c r="CI374" s="161"/>
      <c r="CJ374" s="161"/>
      <c r="CK374" s="161"/>
      <c r="CL374" s="161"/>
      <c r="CM374" s="161"/>
      <c r="CN374" s="161"/>
      <c r="CO374" s="161"/>
      <c r="CP374" s="161"/>
      <c r="CQ374" s="161"/>
      <c r="CR374" s="161"/>
      <c r="CS374" s="158" t="s">
        <v>4551</v>
      </c>
      <c r="CT374" s="161"/>
      <c r="CU374" s="161"/>
      <c r="CV374" s="161"/>
      <c r="CW374" s="161"/>
      <c r="CX374" s="161"/>
      <c r="CY374" s="161"/>
      <c r="CZ374" s="161"/>
      <c r="DA374" s="161"/>
      <c r="DB374" s="161"/>
      <c r="DC374" s="161"/>
      <c r="DD374" s="161"/>
      <c r="DE374" s="161"/>
    </row>
    <row r="375" spans="34:109" ht="15" hidden="1" customHeight="1">
      <c r="AH375" s="151"/>
      <c r="AI375" s="151"/>
      <c r="AJ375" s="151"/>
      <c r="AK375" s="151"/>
      <c r="AL375" s="153" t="str">
        <f t="shared" si="10"/>
        <v/>
      </c>
      <c r="AM375" s="153" t="str">
        <f t="shared" si="11"/>
        <v/>
      </c>
      <c r="AO375" s="151"/>
      <c r="AP375" s="151">
        <v>373</v>
      </c>
      <c r="AQ375" s="157"/>
      <c r="AR375" s="157"/>
      <c r="AS375" s="157"/>
      <c r="AT375" s="157"/>
      <c r="AU375" s="157"/>
      <c r="AV375" s="157"/>
      <c r="AW375" s="157"/>
      <c r="AX375" s="157"/>
      <c r="AY375" s="157"/>
      <c r="AZ375" s="157"/>
      <c r="BA375" s="157"/>
      <c r="BB375" s="157"/>
      <c r="BC375" s="157"/>
      <c r="BD375" s="157"/>
      <c r="BE375" s="157"/>
      <c r="BF375" s="157"/>
      <c r="BG375" s="157"/>
      <c r="BH375" s="157"/>
      <c r="BI375" s="157"/>
      <c r="BJ375" s="157" t="s">
        <v>4552</v>
      </c>
      <c r="BK375" s="157"/>
      <c r="BL375" s="157"/>
      <c r="BM375" s="157"/>
      <c r="BN375" s="157"/>
      <c r="BO375" s="157"/>
      <c r="BP375" s="157"/>
      <c r="BQ375" s="157"/>
      <c r="BR375" s="157"/>
      <c r="BS375" s="157"/>
      <c r="BT375" s="157"/>
      <c r="BU375" s="157"/>
      <c r="BV375" s="157"/>
      <c r="BW375" s="151"/>
      <c r="BX375" s="151"/>
      <c r="BY375" s="151"/>
      <c r="BZ375" s="158"/>
      <c r="CA375" s="158"/>
      <c r="CB375" s="158"/>
      <c r="CC375" s="158"/>
      <c r="CD375" s="158"/>
      <c r="CE375" s="158"/>
      <c r="CF375" s="158"/>
      <c r="CG375" s="158"/>
      <c r="CH375" s="158"/>
      <c r="CI375" s="158"/>
      <c r="CJ375" s="158"/>
      <c r="CK375" s="158"/>
      <c r="CL375" s="158"/>
      <c r="CM375" s="158"/>
      <c r="CN375" s="158"/>
      <c r="CO375" s="158"/>
      <c r="CP375" s="158"/>
      <c r="CQ375" s="158"/>
      <c r="CR375" s="158"/>
      <c r="CS375" s="158" t="s">
        <v>4553</v>
      </c>
      <c r="CT375" s="158"/>
      <c r="CU375" s="158"/>
      <c r="CV375" s="158"/>
      <c r="CW375" s="158"/>
      <c r="CX375" s="158"/>
      <c r="CY375" s="158"/>
      <c r="CZ375" s="158"/>
      <c r="DA375" s="158"/>
      <c r="DB375" s="158"/>
      <c r="DC375" s="158"/>
      <c r="DD375" s="158"/>
      <c r="DE375" s="158"/>
    </row>
    <row r="376" spans="34:109" ht="15" hidden="1" customHeight="1">
      <c r="AH376" s="151"/>
      <c r="AI376" s="151"/>
      <c r="AJ376" s="151"/>
      <c r="AK376" s="151"/>
      <c r="AL376" s="153" t="str">
        <f t="shared" si="10"/>
        <v/>
      </c>
      <c r="AM376" s="153" t="str">
        <f t="shared" si="11"/>
        <v/>
      </c>
      <c r="AO376" s="151"/>
      <c r="AP376" s="151">
        <v>374</v>
      </c>
      <c r="AQ376" s="157"/>
      <c r="AR376" s="157"/>
      <c r="AS376" s="157"/>
      <c r="AT376" s="157"/>
      <c r="AU376" s="157"/>
      <c r="AV376" s="157"/>
      <c r="AW376" s="157"/>
      <c r="AX376" s="157"/>
      <c r="AY376" s="157"/>
      <c r="AZ376" s="157"/>
      <c r="BA376" s="157"/>
      <c r="BB376" s="157"/>
      <c r="BC376" s="157"/>
      <c r="BD376" s="157"/>
      <c r="BE376" s="157"/>
      <c r="BF376" s="157"/>
      <c r="BG376" s="157"/>
      <c r="BH376" s="157"/>
      <c r="BI376" s="157"/>
      <c r="BJ376" s="157" t="s">
        <v>4554</v>
      </c>
      <c r="BK376" s="157"/>
      <c r="BL376" s="157"/>
      <c r="BM376" s="157"/>
      <c r="BN376" s="157"/>
      <c r="BO376" s="157"/>
      <c r="BP376" s="157"/>
      <c r="BQ376" s="157"/>
      <c r="BR376" s="157"/>
      <c r="BS376" s="157"/>
      <c r="BT376" s="157"/>
      <c r="BU376" s="157"/>
      <c r="BV376" s="157"/>
      <c r="BW376" s="151"/>
      <c r="BX376" s="151"/>
      <c r="BY376" s="151"/>
      <c r="BZ376" s="158"/>
      <c r="CA376" s="158"/>
      <c r="CB376" s="158"/>
      <c r="CC376" s="158"/>
      <c r="CD376" s="158"/>
      <c r="CE376" s="158"/>
      <c r="CF376" s="158"/>
      <c r="CG376" s="158"/>
      <c r="CH376" s="158"/>
      <c r="CI376" s="158"/>
      <c r="CJ376" s="158"/>
      <c r="CK376" s="158"/>
      <c r="CL376" s="158"/>
      <c r="CM376" s="158"/>
      <c r="CN376" s="158"/>
      <c r="CO376" s="158"/>
      <c r="CP376" s="158"/>
      <c r="CQ376" s="158"/>
      <c r="CR376" s="158"/>
      <c r="CS376" s="158" t="s">
        <v>4555</v>
      </c>
      <c r="CT376" s="158"/>
      <c r="CU376" s="158"/>
      <c r="CV376" s="158"/>
      <c r="CW376" s="158"/>
      <c r="CX376" s="158"/>
      <c r="CY376" s="158"/>
      <c r="CZ376" s="158"/>
      <c r="DA376" s="158"/>
      <c r="DB376" s="158"/>
      <c r="DC376" s="158"/>
      <c r="DD376" s="158"/>
      <c r="DE376" s="158"/>
    </row>
    <row r="377" spans="34:109" ht="15" hidden="1" customHeight="1">
      <c r="AH377" s="103"/>
      <c r="AI377" s="103"/>
      <c r="AJ377" s="103"/>
      <c r="AK377" s="103"/>
      <c r="AL377" s="153" t="str">
        <f t="shared" si="10"/>
        <v/>
      </c>
      <c r="AM377" s="153" t="str">
        <f t="shared" si="11"/>
        <v/>
      </c>
      <c r="AO377" s="103"/>
      <c r="AP377" s="151">
        <v>375</v>
      </c>
      <c r="AQ377" s="160"/>
      <c r="AR377" s="160"/>
      <c r="AS377" s="160"/>
      <c r="AT377" s="160"/>
      <c r="AU377" s="160"/>
      <c r="AV377" s="160"/>
      <c r="AW377" s="160"/>
      <c r="AX377" s="160"/>
      <c r="AY377" s="160"/>
      <c r="AZ377" s="160"/>
      <c r="BA377" s="160"/>
      <c r="BB377" s="160"/>
      <c r="BC377" s="160"/>
      <c r="BD377" s="160"/>
      <c r="BE377" s="160"/>
      <c r="BF377" s="160"/>
      <c r="BG377" s="160"/>
      <c r="BH377" s="160"/>
      <c r="BI377" s="160"/>
      <c r="BJ377" s="157" t="s">
        <v>4556</v>
      </c>
      <c r="BK377" s="160"/>
      <c r="BL377" s="160"/>
      <c r="BM377" s="160"/>
      <c r="BN377" s="160"/>
      <c r="BO377" s="160"/>
      <c r="BP377" s="160"/>
      <c r="BQ377" s="160"/>
      <c r="BR377" s="160"/>
      <c r="BS377" s="160"/>
      <c r="BT377" s="160"/>
      <c r="BU377" s="160"/>
      <c r="BV377" s="160"/>
      <c r="BW377" s="103"/>
      <c r="BX377" s="103"/>
      <c r="BY377" s="103"/>
      <c r="BZ377" s="161"/>
      <c r="CA377" s="161"/>
      <c r="CB377" s="161"/>
      <c r="CC377" s="161"/>
      <c r="CD377" s="161"/>
      <c r="CE377" s="161"/>
      <c r="CF377" s="161"/>
      <c r="CG377" s="161"/>
      <c r="CH377" s="161"/>
      <c r="CI377" s="161"/>
      <c r="CJ377" s="161"/>
      <c r="CK377" s="161"/>
      <c r="CL377" s="161"/>
      <c r="CM377" s="161"/>
      <c r="CN377" s="161"/>
      <c r="CO377" s="161"/>
      <c r="CP377" s="161"/>
      <c r="CQ377" s="161"/>
      <c r="CR377" s="161"/>
      <c r="CS377" s="158" t="s">
        <v>4557</v>
      </c>
      <c r="CT377" s="161"/>
      <c r="CU377" s="161"/>
      <c r="CV377" s="161"/>
      <c r="CW377" s="161"/>
      <c r="CX377" s="161"/>
      <c r="CY377" s="161"/>
      <c r="CZ377" s="161"/>
      <c r="DA377" s="161"/>
      <c r="DB377" s="161"/>
      <c r="DC377" s="161"/>
      <c r="DD377" s="161"/>
      <c r="DE377" s="161"/>
    </row>
    <row r="378" spans="34:109" ht="15" hidden="1" customHeight="1">
      <c r="AH378" s="103"/>
      <c r="AI378" s="103"/>
      <c r="AJ378" s="103"/>
      <c r="AK378" s="103"/>
      <c r="AL378" s="153" t="str">
        <f t="shared" si="10"/>
        <v/>
      </c>
      <c r="AM378" s="153" t="str">
        <f t="shared" si="11"/>
        <v/>
      </c>
      <c r="AO378" s="103"/>
      <c r="AP378" s="151">
        <v>376</v>
      </c>
      <c r="AQ378" s="160"/>
      <c r="AR378" s="160"/>
      <c r="AS378" s="160"/>
      <c r="AT378" s="160"/>
      <c r="AU378" s="160"/>
      <c r="AV378" s="160"/>
      <c r="AW378" s="160"/>
      <c r="AX378" s="160"/>
      <c r="AY378" s="160"/>
      <c r="AZ378" s="160"/>
      <c r="BA378" s="160"/>
      <c r="BB378" s="160"/>
      <c r="BC378" s="160"/>
      <c r="BD378" s="160"/>
      <c r="BE378" s="160"/>
      <c r="BF378" s="160"/>
      <c r="BG378" s="160"/>
      <c r="BH378" s="160"/>
      <c r="BI378" s="160"/>
      <c r="BJ378" s="157" t="s">
        <v>4558</v>
      </c>
      <c r="BK378" s="160"/>
      <c r="BL378" s="160"/>
      <c r="BM378" s="160"/>
      <c r="BN378" s="160"/>
      <c r="BO378" s="160"/>
      <c r="BP378" s="160"/>
      <c r="BQ378" s="160"/>
      <c r="BR378" s="160"/>
      <c r="BS378" s="160"/>
      <c r="BT378" s="160"/>
      <c r="BU378" s="160"/>
      <c r="BV378" s="160"/>
      <c r="BW378" s="103"/>
      <c r="BX378" s="103"/>
      <c r="BY378" s="103"/>
      <c r="BZ378" s="161"/>
      <c r="CA378" s="161"/>
      <c r="CB378" s="161"/>
      <c r="CC378" s="161"/>
      <c r="CD378" s="161"/>
      <c r="CE378" s="161"/>
      <c r="CF378" s="161"/>
      <c r="CG378" s="161"/>
      <c r="CH378" s="161"/>
      <c r="CI378" s="161"/>
      <c r="CJ378" s="161"/>
      <c r="CK378" s="161"/>
      <c r="CL378" s="161"/>
      <c r="CM378" s="161"/>
      <c r="CN378" s="161"/>
      <c r="CO378" s="161"/>
      <c r="CP378" s="161"/>
      <c r="CQ378" s="161"/>
      <c r="CR378" s="161"/>
      <c r="CS378" s="158" t="s">
        <v>4559</v>
      </c>
      <c r="CT378" s="161"/>
      <c r="CU378" s="161"/>
      <c r="CV378" s="161"/>
      <c r="CW378" s="161"/>
      <c r="CX378" s="161"/>
      <c r="CY378" s="161"/>
      <c r="CZ378" s="161"/>
      <c r="DA378" s="161"/>
      <c r="DB378" s="161"/>
      <c r="DC378" s="161"/>
      <c r="DD378" s="161"/>
      <c r="DE378" s="161"/>
    </row>
    <row r="379" spans="34:109" ht="15" hidden="1" customHeight="1">
      <c r="AH379" s="103"/>
      <c r="AI379" s="103"/>
      <c r="AJ379" s="103"/>
      <c r="AK379" s="103"/>
      <c r="AL379" s="153" t="str">
        <f t="shared" si="10"/>
        <v/>
      </c>
      <c r="AM379" s="153" t="str">
        <f t="shared" si="11"/>
        <v/>
      </c>
      <c r="AO379" s="103"/>
      <c r="AP379" s="151">
        <v>377</v>
      </c>
      <c r="AQ379" s="160"/>
      <c r="AR379" s="160"/>
      <c r="AS379" s="160"/>
      <c r="AT379" s="160"/>
      <c r="AU379" s="160"/>
      <c r="AV379" s="160"/>
      <c r="AW379" s="160"/>
      <c r="AX379" s="160"/>
      <c r="AY379" s="160"/>
      <c r="AZ379" s="160"/>
      <c r="BA379" s="160"/>
      <c r="BB379" s="160"/>
      <c r="BC379" s="160"/>
      <c r="BD379" s="160"/>
      <c r="BE379" s="160"/>
      <c r="BF379" s="160"/>
      <c r="BG379" s="160"/>
      <c r="BH379" s="160"/>
      <c r="BI379" s="160"/>
      <c r="BJ379" s="157" t="s">
        <v>4560</v>
      </c>
      <c r="BK379" s="160"/>
      <c r="BL379" s="160"/>
      <c r="BM379" s="160"/>
      <c r="BN379" s="160"/>
      <c r="BO379" s="160"/>
      <c r="BP379" s="160"/>
      <c r="BQ379" s="160"/>
      <c r="BR379" s="160"/>
      <c r="BS379" s="160"/>
      <c r="BT379" s="160"/>
      <c r="BU379" s="160"/>
      <c r="BV379" s="160"/>
      <c r="BW379" s="103"/>
      <c r="BX379" s="103"/>
      <c r="BY379" s="103"/>
      <c r="BZ379" s="161"/>
      <c r="CA379" s="161"/>
      <c r="CB379" s="161"/>
      <c r="CC379" s="161"/>
      <c r="CD379" s="161"/>
      <c r="CE379" s="161"/>
      <c r="CF379" s="161"/>
      <c r="CG379" s="161"/>
      <c r="CH379" s="161"/>
      <c r="CI379" s="161"/>
      <c r="CJ379" s="161"/>
      <c r="CK379" s="161"/>
      <c r="CL379" s="161"/>
      <c r="CM379" s="161"/>
      <c r="CN379" s="161"/>
      <c r="CO379" s="161"/>
      <c r="CP379" s="161"/>
      <c r="CQ379" s="161"/>
      <c r="CR379" s="161"/>
      <c r="CS379" s="158" t="s">
        <v>4561</v>
      </c>
      <c r="CT379" s="161"/>
      <c r="CU379" s="161"/>
      <c r="CV379" s="161"/>
      <c r="CW379" s="161"/>
      <c r="CX379" s="161"/>
      <c r="CY379" s="161"/>
      <c r="CZ379" s="161"/>
      <c r="DA379" s="161"/>
      <c r="DB379" s="161"/>
      <c r="DC379" s="161"/>
      <c r="DD379" s="161"/>
      <c r="DE379" s="161"/>
    </row>
    <row r="380" spans="34:109" ht="15" hidden="1" customHeight="1">
      <c r="AH380" s="103"/>
      <c r="AI380" s="103"/>
      <c r="AJ380" s="103"/>
      <c r="AK380" s="103"/>
      <c r="AL380" s="153" t="str">
        <f t="shared" si="10"/>
        <v/>
      </c>
      <c r="AM380" s="153" t="str">
        <f t="shared" si="11"/>
        <v/>
      </c>
      <c r="AO380" s="103"/>
      <c r="AP380" s="151">
        <v>378</v>
      </c>
      <c r="AQ380" s="160"/>
      <c r="AR380" s="160"/>
      <c r="AS380" s="160"/>
      <c r="AT380" s="160"/>
      <c r="AU380" s="160"/>
      <c r="AV380" s="160"/>
      <c r="AW380" s="160"/>
      <c r="AX380" s="160"/>
      <c r="AY380" s="160"/>
      <c r="AZ380" s="160"/>
      <c r="BA380" s="160"/>
      <c r="BB380" s="160"/>
      <c r="BC380" s="160"/>
      <c r="BD380" s="160"/>
      <c r="BE380" s="160"/>
      <c r="BF380" s="160"/>
      <c r="BG380" s="160"/>
      <c r="BH380" s="160"/>
      <c r="BI380" s="160"/>
      <c r="BJ380" s="157" t="s">
        <v>4562</v>
      </c>
      <c r="BK380" s="160"/>
      <c r="BL380" s="160"/>
      <c r="BM380" s="160"/>
      <c r="BN380" s="160"/>
      <c r="BO380" s="160"/>
      <c r="BP380" s="160"/>
      <c r="BQ380" s="160"/>
      <c r="BR380" s="160"/>
      <c r="BS380" s="160"/>
      <c r="BT380" s="160"/>
      <c r="BU380" s="160"/>
      <c r="BV380" s="160"/>
      <c r="BW380" s="103"/>
      <c r="BX380" s="103"/>
      <c r="BY380" s="103"/>
      <c r="BZ380" s="161"/>
      <c r="CA380" s="161"/>
      <c r="CB380" s="161"/>
      <c r="CC380" s="161"/>
      <c r="CD380" s="161"/>
      <c r="CE380" s="161"/>
      <c r="CF380" s="161"/>
      <c r="CG380" s="161"/>
      <c r="CH380" s="161"/>
      <c r="CI380" s="161"/>
      <c r="CJ380" s="161"/>
      <c r="CK380" s="161"/>
      <c r="CL380" s="161"/>
      <c r="CM380" s="161"/>
      <c r="CN380" s="161"/>
      <c r="CO380" s="161"/>
      <c r="CP380" s="161"/>
      <c r="CQ380" s="161"/>
      <c r="CR380" s="161"/>
      <c r="CS380" s="158" t="s">
        <v>4563</v>
      </c>
      <c r="CT380" s="161"/>
      <c r="CU380" s="161"/>
      <c r="CV380" s="161"/>
      <c r="CW380" s="161"/>
      <c r="CX380" s="161"/>
      <c r="CY380" s="161"/>
      <c r="CZ380" s="161"/>
      <c r="DA380" s="161"/>
      <c r="DB380" s="161"/>
      <c r="DC380" s="161"/>
      <c r="DD380" s="161"/>
      <c r="DE380" s="161"/>
    </row>
    <row r="381" spans="34:109" ht="15" hidden="1" customHeight="1">
      <c r="AH381" s="103"/>
      <c r="AI381" s="103"/>
      <c r="AJ381" s="103"/>
      <c r="AK381" s="103"/>
      <c r="AL381" s="153" t="str">
        <f t="shared" si="10"/>
        <v/>
      </c>
      <c r="AM381" s="153" t="str">
        <f t="shared" si="11"/>
        <v/>
      </c>
      <c r="AO381" s="103"/>
      <c r="AP381" s="151">
        <v>379</v>
      </c>
      <c r="AQ381" s="160"/>
      <c r="AR381" s="160"/>
      <c r="AS381" s="160"/>
      <c r="AT381" s="160"/>
      <c r="AU381" s="160"/>
      <c r="AV381" s="160"/>
      <c r="AW381" s="160"/>
      <c r="AX381" s="160"/>
      <c r="AY381" s="160"/>
      <c r="AZ381" s="160"/>
      <c r="BA381" s="160"/>
      <c r="BB381" s="160"/>
      <c r="BC381" s="160"/>
      <c r="BD381" s="160"/>
      <c r="BE381" s="160"/>
      <c r="BF381" s="160"/>
      <c r="BG381" s="160"/>
      <c r="BH381" s="160"/>
      <c r="BI381" s="160"/>
      <c r="BJ381" s="157" t="s">
        <v>4564</v>
      </c>
      <c r="BK381" s="160"/>
      <c r="BL381" s="160"/>
      <c r="BM381" s="160"/>
      <c r="BN381" s="160"/>
      <c r="BO381" s="160"/>
      <c r="BP381" s="160"/>
      <c r="BQ381" s="160"/>
      <c r="BR381" s="160"/>
      <c r="BS381" s="160"/>
      <c r="BT381" s="160"/>
      <c r="BU381" s="160"/>
      <c r="BV381" s="160"/>
      <c r="BW381" s="103"/>
      <c r="BX381" s="103"/>
      <c r="BY381" s="103"/>
      <c r="BZ381" s="161"/>
      <c r="CA381" s="161"/>
      <c r="CB381" s="161"/>
      <c r="CC381" s="161"/>
      <c r="CD381" s="161"/>
      <c r="CE381" s="161"/>
      <c r="CF381" s="161"/>
      <c r="CG381" s="161"/>
      <c r="CH381" s="161"/>
      <c r="CI381" s="161"/>
      <c r="CJ381" s="161"/>
      <c r="CK381" s="161"/>
      <c r="CL381" s="161"/>
      <c r="CM381" s="161"/>
      <c r="CN381" s="161"/>
      <c r="CO381" s="161"/>
      <c r="CP381" s="161"/>
      <c r="CQ381" s="161"/>
      <c r="CR381" s="161"/>
      <c r="CS381" s="158" t="s">
        <v>4565</v>
      </c>
      <c r="CT381" s="161"/>
      <c r="CU381" s="161"/>
      <c r="CV381" s="161"/>
      <c r="CW381" s="161"/>
      <c r="CX381" s="161"/>
      <c r="CY381" s="161"/>
      <c r="CZ381" s="161"/>
      <c r="DA381" s="161"/>
      <c r="DB381" s="161"/>
      <c r="DC381" s="161"/>
      <c r="DD381" s="161"/>
      <c r="DE381" s="161"/>
    </row>
    <row r="382" spans="34:109" ht="15" hidden="1" customHeight="1">
      <c r="AH382" s="103"/>
      <c r="AI382" s="103"/>
      <c r="AJ382" s="103"/>
      <c r="AK382" s="103"/>
      <c r="AL382" s="153" t="str">
        <f t="shared" si="10"/>
        <v/>
      </c>
      <c r="AM382" s="153" t="str">
        <f t="shared" si="11"/>
        <v/>
      </c>
      <c r="AO382" s="103"/>
      <c r="AP382" s="151">
        <v>380</v>
      </c>
      <c r="AQ382" s="160"/>
      <c r="AR382" s="160"/>
      <c r="AS382" s="160"/>
      <c r="AT382" s="160"/>
      <c r="AU382" s="160"/>
      <c r="AV382" s="160"/>
      <c r="AW382" s="160"/>
      <c r="AX382" s="160"/>
      <c r="AY382" s="160"/>
      <c r="AZ382" s="160"/>
      <c r="BA382" s="160"/>
      <c r="BB382" s="160"/>
      <c r="BC382" s="160"/>
      <c r="BD382" s="160"/>
      <c r="BE382" s="160"/>
      <c r="BF382" s="160"/>
      <c r="BG382" s="160"/>
      <c r="BH382" s="160"/>
      <c r="BI382" s="160"/>
      <c r="BJ382" s="157" t="s">
        <v>4566</v>
      </c>
      <c r="BK382" s="160"/>
      <c r="BL382" s="160"/>
      <c r="BM382" s="160"/>
      <c r="BN382" s="160"/>
      <c r="BO382" s="160"/>
      <c r="BP382" s="160"/>
      <c r="BQ382" s="160"/>
      <c r="BR382" s="160"/>
      <c r="BS382" s="160"/>
      <c r="BT382" s="160"/>
      <c r="BU382" s="160"/>
      <c r="BV382" s="160"/>
      <c r="BW382" s="103"/>
      <c r="BX382" s="103"/>
      <c r="BY382" s="103"/>
      <c r="BZ382" s="161"/>
      <c r="CA382" s="161"/>
      <c r="CB382" s="161"/>
      <c r="CC382" s="161"/>
      <c r="CD382" s="161"/>
      <c r="CE382" s="161"/>
      <c r="CF382" s="161"/>
      <c r="CG382" s="161"/>
      <c r="CH382" s="161"/>
      <c r="CI382" s="161"/>
      <c r="CJ382" s="161"/>
      <c r="CK382" s="161"/>
      <c r="CL382" s="161"/>
      <c r="CM382" s="161"/>
      <c r="CN382" s="161"/>
      <c r="CO382" s="161"/>
      <c r="CP382" s="161"/>
      <c r="CQ382" s="161"/>
      <c r="CR382" s="161"/>
      <c r="CS382" s="158" t="s">
        <v>4567</v>
      </c>
      <c r="CT382" s="161"/>
      <c r="CU382" s="161"/>
      <c r="CV382" s="161"/>
      <c r="CW382" s="161"/>
      <c r="CX382" s="161"/>
      <c r="CY382" s="161"/>
      <c r="CZ382" s="161"/>
      <c r="DA382" s="161"/>
      <c r="DB382" s="161"/>
      <c r="DC382" s="161"/>
      <c r="DD382" s="161"/>
      <c r="DE382" s="161"/>
    </row>
    <row r="383" spans="34:109" ht="15" hidden="1" customHeight="1">
      <c r="AH383" s="103"/>
      <c r="AI383" s="103"/>
      <c r="AJ383" s="103"/>
      <c r="AK383" s="103"/>
      <c r="AL383" s="153" t="str">
        <f t="shared" si="10"/>
        <v/>
      </c>
      <c r="AM383" s="153" t="str">
        <f t="shared" si="11"/>
        <v/>
      </c>
      <c r="AO383" s="103"/>
      <c r="AP383" s="151">
        <v>381</v>
      </c>
      <c r="AQ383" s="160"/>
      <c r="AR383" s="160"/>
      <c r="AS383" s="160"/>
      <c r="AT383" s="160"/>
      <c r="AU383" s="160"/>
      <c r="AV383" s="160"/>
      <c r="AW383" s="160"/>
      <c r="AX383" s="160"/>
      <c r="AY383" s="160"/>
      <c r="AZ383" s="160"/>
      <c r="BA383" s="160"/>
      <c r="BB383" s="160"/>
      <c r="BC383" s="160"/>
      <c r="BD383" s="160"/>
      <c r="BE383" s="160"/>
      <c r="BF383" s="160"/>
      <c r="BG383" s="160"/>
      <c r="BH383" s="160"/>
      <c r="BI383" s="160"/>
      <c r="BJ383" s="157" t="s">
        <v>4568</v>
      </c>
      <c r="BK383" s="160"/>
      <c r="BL383" s="160"/>
      <c r="BM383" s="160"/>
      <c r="BN383" s="160"/>
      <c r="BO383" s="160"/>
      <c r="BP383" s="160"/>
      <c r="BQ383" s="160"/>
      <c r="BR383" s="160"/>
      <c r="BS383" s="160"/>
      <c r="BT383" s="160"/>
      <c r="BU383" s="160"/>
      <c r="BV383" s="160"/>
      <c r="BW383" s="103"/>
      <c r="BX383" s="103"/>
      <c r="BY383" s="103"/>
      <c r="BZ383" s="161"/>
      <c r="CA383" s="161"/>
      <c r="CB383" s="161"/>
      <c r="CC383" s="161"/>
      <c r="CD383" s="161"/>
      <c r="CE383" s="161"/>
      <c r="CF383" s="161"/>
      <c r="CG383" s="161"/>
      <c r="CH383" s="161"/>
      <c r="CI383" s="161"/>
      <c r="CJ383" s="161"/>
      <c r="CK383" s="161"/>
      <c r="CL383" s="161"/>
      <c r="CM383" s="161"/>
      <c r="CN383" s="161"/>
      <c r="CO383" s="161"/>
      <c r="CP383" s="161"/>
      <c r="CQ383" s="161"/>
      <c r="CR383" s="161"/>
      <c r="CS383" s="158" t="s">
        <v>4569</v>
      </c>
      <c r="CT383" s="161"/>
      <c r="CU383" s="161"/>
      <c r="CV383" s="161"/>
      <c r="CW383" s="161"/>
      <c r="CX383" s="161"/>
      <c r="CY383" s="161"/>
      <c r="CZ383" s="161"/>
      <c r="DA383" s="161"/>
      <c r="DB383" s="161"/>
      <c r="DC383" s="161"/>
      <c r="DD383" s="161"/>
      <c r="DE383" s="161"/>
    </row>
    <row r="384" spans="34:109" ht="15" hidden="1" customHeight="1">
      <c r="AH384" s="103"/>
      <c r="AI384" s="103"/>
      <c r="AJ384" s="103"/>
      <c r="AK384" s="103"/>
      <c r="AL384" s="153" t="str">
        <f t="shared" si="10"/>
        <v/>
      </c>
      <c r="AM384" s="153" t="str">
        <f t="shared" si="11"/>
        <v/>
      </c>
      <c r="AO384" s="103"/>
      <c r="AP384" s="151">
        <v>382</v>
      </c>
      <c r="AQ384" s="160"/>
      <c r="AR384" s="160"/>
      <c r="AS384" s="160"/>
      <c r="AT384" s="160"/>
      <c r="AU384" s="160"/>
      <c r="AV384" s="160"/>
      <c r="AW384" s="160"/>
      <c r="AX384" s="160"/>
      <c r="AY384" s="160"/>
      <c r="AZ384" s="160"/>
      <c r="BA384" s="160"/>
      <c r="BB384" s="160"/>
      <c r="BC384" s="160"/>
      <c r="BD384" s="160"/>
      <c r="BE384" s="160"/>
      <c r="BF384" s="160"/>
      <c r="BG384" s="160"/>
      <c r="BH384" s="160"/>
      <c r="BI384" s="160"/>
      <c r="BJ384" s="157" t="s">
        <v>4570</v>
      </c>
      <c r="BK384" s="160"/>
      <c r="BL384" s="160"/>
      <c r="BM384" s="160"/>
      <c r="BN384" s="160"/>
      <c r="BO384" s="160"/>
      <c r="BP384" s="160"/>
      <c r="BQ384" s="160"/>
      <c r="BR384" s="160"/>
      <c r="BS384" s="160"/>
      <c r="BT384" s="160"/>
      <c r="BU384" s="160"/>
      <c r="BV384" s="160"/>
      <c r="BW384" s="103"/>
      <c r="BX384" s="103"/>
      <c r="BY384" s="103"/>
      <c r="BZ384" s="161"/>
      <c r="CA384" s="161"/>
      <c r="CB384" s="161"/>
      <c r="CC384" s="161"/>
      <c r="CD384" s="161"/>
      <c r="CE384" s="161"/>
      <c r="CF384" s="161"/>
      <c r="CG384" s="161"/>
      <c r="CH384" s="161"/>
      <c r="CI384" s="161"/>
      <c r="CJ384" s="161"/>
      <c r="CK384" s="161"/>
      <c r="CL384" s="161"/>
      <c r="CM384" s="161"/>
      <c r="CN384" s="161"/>
      <c r="CO384" s="161"/>
      <c r="CP384" s="161"/>
      <c r="CQ384" s="161"/>
      <c r="CR384" s="161"/>
      <c r="CS384" s="158" t="s">
        <v>4571</v>
      </c>
      <c r="CT384" s="161"/>
      <c r="CU384" s="161"/>
      <c r="CV384" s="161"/>
      <c r="CW384" s="161"/>
      <c r="CX384" s="161"/>
      <c r="CY384" s="161"/>
      <c r="CZ384" s="161"/>
      <c r="DA384" s="161"/>
      <c r="DB384" s="161"/>
      <c r="DC384" s="161"/>
      <c r="DD384" s="161"/>
      <c r="DE384" s="161"/>
    </row>
    <row r="385" spans="34:109" ht="15" hidden="1" customHeight="1">
      <c r="AH385" s="103"/>
      <c r="AI385" s="103"/>
      <c r="AJ385" s="103"/>
      <c r="AK385" s="103"/>
      <c r="AL385" s="153" t="str">
        <f t="shared" si="10"/>
        <v/>
      </c>
      <c r="AM385" s="153" t="str">
        <f t="shared" si="11"/>
        <v/>
      </c>
      <c r="AO385" s="103"/>
      <c r="AP385" s="151">
        <v>383</v>
      </c>
      <c r="AQ385" s="160"/>
      <c r="AR385" s="160"/>
      <c r="AS385" s="160"/>
      <c r="AT385" s="160"/>
      <c r="AU385" s="160"/>
      <c r="AV385" s="160"/>
      <c r="AW385" s="160"/>
      <c r="AX385" s="160"/>
      <c r="AY385" s="160"/>
      <c r="AZ385" s="160"/>
      <c r="BA385" s="160"/>
      <c r="BB385" s="160"/>
      <c r="BC385" s="160"/>
      <c r="BD385" s="160"/>
      <c r="BE385" s="160"/>
      <c r="BF385" s="160"/>
      <c r="BG385" s="160"/>
      <c r="BH385" s="160"/>
      <c r="BI385" s="160"/>
      <c r="BJ385" s="157" t="s">
        <v>4572</v>
      </c>
      <c r="BK385" s="160"/>
      <c r="BL385" s="160"/>
      <c r="BM385" s="160"/>
      <c r="BN385" s="160"/>
      <c r="BO385" s="160"/>
      <c r="BP385" s="160"/>
      <c r="BQ385" s="160"/>
      <c r="BR385" s="160"/>
      <c r="BS385" s="160"/>
      <c r="BT385" s="160"/>
      <c r="BU385" s="160"/>
      <c r="BV385" s="160"/>
      <c r="BW385" s="103"/>
      <c r="BX385" s="103"/>
      <c r="BY385" s="103"/>
      <c r="BZ385" s="161"/>
      <c r="CA385" s="161"/>
      <c r="CB385" s="161"/>
      <c r="CC385" s="161"/>
      <c r="CD385" s="161"/>
      <c r="CE385" s="161"/>
      <c r="CF385" s="161"/>
      <c r="CG385" s="161"/>
      <c r="CH385" s="161"/>
      <c r="CI385" s="161"/>
      <c r="CJ385" s="161"/>
      <c r="CK385" s="161"/>
      <c r="CL385" s="161"/>
      <c r="CM385" s="161"/>
      <c r="CN385" s="161"/>
      <c r="CO385" s="161"/>
      <c r="CP385" s="161"/>
      <c r="CQ385" s="161"/>
      <c r="CR385" s="161"/>
      <c r="CS385" s="158" t="s">
        <v>4573</v>
      </c>
      <c r="CT385" s="161"/>
      <c r="CU385" s="161"/>
      <c r="CV385" s="161"/>
      <c r="CW385" s="161"/>
      <c r="CX385" s="161"/>
      <c r="CY385" s="161"/>
      <c r="CZ385" s="161"/>
      <c r="DA385" s="161"/>
      <c r="DB385" s="161"/>
      <c r="DC385" s="161"/>
      <c r="DD385" s="161"/>
      <c r="DE385" s="161"/>
    </row>
    <row r="386" spans="34:109" ht="15" hidden="1" customHeight="1">
      <c r="AH386" s="103"/>
      <c r="AI386" s="103"/>
      <c r="AJ386" s="103"/>
      <c r="AK386" s="103"/>
      <c r="AL386" s="153" t="str">
        <f t="shared" si="10"/>
        <v/>
      </c>
      <c r="AM386" s="153" t="str">
        <f t="shared" si="11"/>
        <v/>
      </c>
      <c r="AO386" s="103"/>
      <c r="AP386" s="151">
        <v>384</v>
      </c>
      <c r="AQ386" s="160"/>
      <c r="AR386" s="160"/>
      <c r="AS386" s="160"/>
      <c r="AT386" s="160"/>
      <c r="AU386" s="160"/>
      <c r="AV386" s="160"/>
      <c r="AW386" s="160"/>
      <c r="AX386" s="160"/>
      <c r="AY386" s="160"/>
      <c r="AZ386" s="160"/>
      <c r="BA386" s="160"/>
      <c r="BB386" s="160"/>
      <c r="BC386" s="160"/>
      <c r="BD386" s="160"/>
      <c r="BE386" s="160"/>
      <c r="BF386" s="160"/>
      <c r="BG386" s="160"/>
      <c r="BH386" s="160"/>
      <c r="BI386" s="160"/>
      <c r="BJ386" s="157" t="s">
        <v>4574</v>
      </c>
      <c r="BK386" s="160"/>
      <c r="BL386" s="160"/>
      <c r="BM386" s="160"/>
      <c r="BN386" s="160"/>
      <c r="BO386" s="160"/>
      <c r="BP386" s="160"/>
      <c r="BQ386" s="160"/>
      <c r="BR386" s="160"/>
      <c r="BS386" s="160"/>
      <c r="BT386" s="160"/>
      <c r="BU386" s="160"/>
      <c r="BV386" s="160"/>
      <c r="BW386" s="103"/>
      <c r="BX386" s="103"/>
      <c r="BY386" s="103"/>
      <c r="BZ386" s="161"/>
      <c r="CA386" s="161"/>
      <c r="CB386" s="161"/>
      <c r="CC386" s="161"/>
      <c r="CD386" s="161"/>
      <c r="CE386" s="161"/>
      <c r="CF386" s="161"/>
      <c r="CG386" s="161"/>
      <c r="CH386" s="161"/>
      <c r="CI386" s="161"/>
      <c r="CJ386" s="161"/>
      <c r="CK386" s="161"/>
      <c r="CL386" s="161"/>
      <c r="CM386" s="161"/>
      <c r="CN386" s="161"/>
      <c r="CO386" s="161"/>
      <c r="CP386" s="161"/>
      <c r="CQ386" s="161"/>
      <c r="CR386" s="161"/>
      <c r="CS386" s="158" t="s">
        <v>4575</v>
      </c>
      <c r="CT386" s="161"/>
      <c r="CU386" s="161"/>
      <c r="CV386" s="161"/>
      <c r="CW386" s="161"/>
      <c r="CX386" s="161"/>
      <c r="CY386" s="161"/>
      <c r="CZ386" s="161"/>
      <c r="DA386" s="161"/>
      <c r="DB386" s="161"/>
      <c r="DC386" s="161"/>
      <c r="DD386" s="161"/>
      <c r="DE386" s="161"/>
    </row>
    <row r="387" spans="34:109" ht="15" hidden="1" customHeight="1">
      <c r="AH387" s="103"/>
      <c r="AI387" s="103"/>
      <c r="AJ387" s="103"/>
      <c r="AK387" s="103"/>
      <c r="AL387" s="153" t="str">
        <f t="shared" si="10"/>
        <v/>
      </c>
      <c r="AM387" s="153" t="str">
        <f t="shared" si="11"/>
        <v/>
      </c>
      <c r="AO387" s="103"/>
      <c r="AP387" s="151">
        <v>385</v>
      </c>
      <c r="AQ387" s="160"/>
      <c r="AR387" s="160"/>
      <c r="AS387" s="160"/>
      <c r="AT387" s="160"/>
      <c r="AU387" s="160"/>
      <c r="AV387" s="160"/>
      <c r="AW387" s="160"/>
      <c r="AX387" s="160"/>
      <c r="AY387" s="160"/>
      <c r="AZ387" s="160"/>
      <c r="BA387" s="160"/>
      <c r="BB387" s="160"/>
      <c r="BC387" s="160"/>
      <c r="BD387" s="160"/>
      <c r="BE387" s="160"/>
      <c r="BF387" s="160"/>
      <c r="BG387" s="160"/>
      <c r="BH387" s="160"/>
      <c r="BI387" s="160"/>
      <c r="BJ387" s="157" t="s">
        <v>4576</v>
      </c>
      <c r="BK387" s="160"/>
      <c r="BL387" s="160"/>
      <c r="BM387" s="160"/>
      <c r="BN387" s="160"/>
      <c r="BO387" s="160"/>
      <c r="BP387" s="160"/>
      <c r="BQ387" s="160"/>
      <c r="BR387" s="160"/>
      <c r="BS387" s="160"/>
      <c r="BT387" s="160"/>
      <c r="BU387" s="160"/>
      <c r="BV387" s="160"/>
      <c r="BW387" s="103"/>
      <c r="BX387" s="103"/>
      <c r="BY387" s="103"/>
      <c r="BZ387" s="161"/>
      <c r="CA387" s="161"/>
      <c r="CB387" s="161"/>
      <c r="CC387" s="161"/>
      <c r="CD387" s="161"/>
      <c r="CE387" s="161"/>
      <c r="CF387" s="161"/>
      <c r="CG387" s="161"/>
      <c r="CH387" s="161"/>
      <c r="CI387" s="161"/>
      <c r="CJ387" s="161"/>
      <c r="CK387" s="161"/>
      <c r="CL387" s="161"/>
      <c r="CM387" s="161"/>
      <c r="CN387" s="161"/>
      <c r="CO387" s="161"/>
      <c r="CP387" s="161"/>
      <c r="CQ387" s="161"/>
      <c r="CR387" s="161"/>
      <c r="CS387" s="158" t="s">
        <v>4577</v>
      </c>
      <c r="CT387" s="161"/>
      <c r="CU387" s="161"/>
      <c r="CV387" s="161"/>
      <c r="CW387" s="161"/>
      <c r="CX387" s="161"/>
      <c r="CY387" s="161"/>
      <c r="CZ387" s="161"/>
      <c r="DA387" s="161"/>
      <c r="DB387" s="161"/>
      <c r="DC387" s="161"/>
      <c r="DD387" s="161"/>
      <c r="DE387" s="161"/>
    </row>
    <row r="388" spans="34:109" ht="15" hidden="1" customHeight="1">
      <c r="AH388" s="103"/>
      <c r="AI388" s="103"/>
      <c r="AJ388" s="103"/>
      <c r="AK388" s="103"/>
      <c r="AL388" s="153" t="str">
        <f t="shared" ref="AL388:AL451" si="12">IFERROR(IF(HLOOKUP($N$8, $BZ$3:$DE$573, $AP388, FALSE )="", "", HLOOKUP($N$8, $BZ$3:$DE$573, $AP388, FALSE)), "")</f>
        <v/>
      </c>
      <c r="AM388" s="153" t="str">
        <f t="shared" ref="AM388:AM451" si="13">IFERROR(IF(AL388="", "", HLOOKUP($N$8, $AQ$3:$BV$573, AP388, FALSE)), "")</f>
        <v/>
      </c>
      <c r="AO388" s="103"/>
      <c r="AP388" s="151">
        <v>386</v>
      </c>
      <c r="AQ388" s="160"/>
      <c r="AR388" s="160"/>
      <c r="AS388" s="160"/>
      <c r="AT388" s="160"/>
      <c r="AU388" s="160"/>
      <c r="AV388" s="160"/>
      <c r="AW388" s="160"/>
      <c r="AX388" s="160"/>
      <c r="AY388" s="160"/>
      <c r="AZ388" s="160"/>
      <c r="BA388" s="160"/>
      <c r="BB388" s="160"/>
      <c r="BC388" s="160"/>
      <c r="BD388" s="160"/>
      <c r="BE388" s="160"/>
      <c r="BF388" s="160"/>
      <c r="BG388" s="160"/>
      <c r="BH388" s="160"/>
      <c r="BI388" s="160"/>
      <c r="BJ388" s="157" t="s">
        <v>4578</v>
      </c>
      <c r="BK388" s="160"/>
      <c r="BL388" s="160"/>
      <c r="BM388" s="160"/>
      <c r="BN388" s="160"/>
      <c r="BO388" s="160"/>
      <c r="BP388" s="160"/>
      <c r="BQ388" s="160"/>
      <c r="BR388" s="160"/>
      <c r="BS388" s="160"/>
      <c r="BT388" s="160"/>
      <c r="BU388" s="160"/>
      <c r="BV388" s="160"/>
      <c r="BW388" s="103"/>
      <c r="BX388" s="103"/>
      <c r="BY388" s="103"/>
      <c r="BZ388" s="161"/>
      <c r="CA388" s="161"/>
      <c r="CB388" s="161"/>
      <c r="CC388" s="161"/>
      <c r="CD388" s="161"/>
      <c r="CE388" s="161"/>
      <c r="CF388" s="161"/>
      <c r="CG388" s="161"/>
      <c r="CH388" s="161"/>
      <c r="CI388" s="161"/>
      <c r="CJ388" s="161"/>
      <c r="CK388" s="161"/>
      <c r="CL388" s="161"/>
      <c r="CM388" s="161"/>
      <c r="CN388" s="161"/>
      <c r="CO388" s="161"/>
      <c r="CP388" s="161"/>
      <c r="CQ388" s="161"/>
      <c r="CR388" s="161"/>
      <c r="CS388" s="158" t="s">
        <v>4579</v>
      </c>
      <c r="CT388" s="161"/>
      <c r="CU388" s="161"/>
      <c r="CV388" s="161"/>
      <c r="CW388" s="161"/>
      <c r="CX388" s="161"/>
      <c r="CY388" s="161"/>
      <c r="CZ388" s="161"/>
      <c r="DA388" s="161"/>
      <c r="DB388" s="161"/>
      <c r="DC388" s="161"/>
      <c r="DD388" s="161"/>
      <c r="DE388" s="161"/>
    </row>
    <row r="389" spans="34:109" ht="15" hidden="1" customHeight="1">
      <c r="AH389" s="103"/>
      <c r="AI389" s="103"/>
      <c r="AJ389" s="103"/>
      <c r="AK389" s="103"/>
      <c r="AL389" s="153" t="str">
        <f t="shared" si="12"/>
        <v/>
      </c>
      <c r="AM389" s="153" t="str">
        <f t="shared" si="13"/>
        <v/>
      </c>
      <c r="AO389" s="103"/>
      <c r="AP389" s="151">
        <v>387</v>
      </c>
      <c r="AQ389" s="160"/>
      <c r="AR389" s="160"/>
      <c r="AS389" s="160"/>
      <c r="AT389" s="160"/>
      <c r="AU389" s="160"/>
      <c r="AV389" s="160"/>
      <c r="AW389" s="160"/>
      <c r="AX389" s="160"/>
      <c r="AY389" s="160"/>
      <c r="AZ389" s="160"/>
      <c r="BA389" s="160"/>
      <c r="BB389" s="160"/>
      <c r="BC389" s="160"/>
      <c r="BD389" s="160"/>
      <c r="BE389" s="160"/>
      <c r="BF389" s="160"/>
      <c r="BG389" s="160"/>
      <c r="BH389" s="160"/>
      <c r="BI389" s="160"/>
      <c r="BJ389" s="157" t="s">
        <v>4580</v>
      </c>
      <c r="BK389" s="160"/>
      <c r="BL389" s="160"/>
      <c r="BM389" s="160"/>
      <c r="BN389" s="160"/>
      <c r="BO389" s="160"/>
      <c r="BP389" s="160"/>
      <c r="BQ389" s="160"/>
      <c r="BR389" s="160"/>
      <c r="BS389" s="160"/>
      <c r="BT389" s="160"/>
      <c r="BU389" s="160"/>
      <c r="BV389" s="160"/>
      <c r="BW389" s="103"/>
      <c r="BX389" s="103"/>
      <c r="BY389" s="103"/>
      <c r="BZ389" s="161"/>
      <c r="CA389" s="161"/>
      <c r="CB389" s="161"/>
      <c r="CC389" s="161"/>
      <c r="CD389" s="161"/>
      <c r="CE389" s="161"/>
      <c r="CF389" s="161"/>
      <c r="CG389" s="161"/>
      <c r="CH389" s="161"/>
      <c r="CI389" s="161"/>
      <c r="CJ389" s="161"/>
      <c r="CK389" s="161"/>
      <c r="CL389" s="161"/>
      <c r="CM389" s="161"/>
      <c r="CN389" s="161"/>
      <c r="CO389" s="161"/>
      <c r="CP389" s="161"/>
      <c r="CQ389" s="161"/>
      <c r="CR389" s="161"/>
      <c r="CS389" s="158" t="s">
        <v>4581</v>
      </c>
      <c r="CT389" s="161"/>
      <c r="CU389" s="161"/>
      <c r="CV389" s="161"/>
      <c r="CW389" s="161"/>
      <c r="CX389" s="161"/>
      <c r="CY389" s="161"/>
      <c r="CZ389" s="161"/>
      <c r="DA389" s="161"/>
      <c r="DB389" s="161"/>
      <c r="DC389" s="161"/>
      <c r="DD389" s="161"/>
      <c r="DE389" s="161"/>
    </row>
    <row r="390" spans="34:109" ht="15" hidden="1" customHeight="1">
      <c r="AH390" s="103"/>
      <c r="AI390" s="103"/>
      <c r="AJ390" s="103"/>
      <c r="AK390" s="103"/>
      <c r="AL390" s="153" t="str">
        <f t="shared" si="12"/>
        <v/>
      </c>
      <c r="AM390" s="153" t="str">
        <f t="shared" si="13"/>
        <v/>
      </c>
      <c r="AO390" s="103"/>
      <c r="AP390" s="151">
        <v>388</v>
      </c>
      <c r="AQ390" s="160"/>
      <c r="AR390" s="160"/>
      <c r="AS390" s="160"/>
      <c r="AT390" s="160"/>
      <c r="AU390" s="160"/>
      <c r="AV390" s="160"/>
      <c r="AW390" s="160"/>
      <c r="AX390" s="160"/>
      <c r="AY390" s="160"/>
      <c r="AZ390" s="160"/>
      <c r="BA390" s="160"/>
      <c r="BB390" s="160"/>
      <c r="BC390" s="160"/>
      <c r="BD390" s="160"/>
      <c r="BE390" s="160"/>
      <c r="BF390" s="160"/>
      <c r="BG390" s="160"/>
      <c r="BH390" s="160"/>
      <c r="BI390" s="160"/>
      <c r="BJ390" s="157" t="s">
        <v>4582</v>
      </c>
      <c r="BK390" s="160"/>
      <c r="BL390" s="160"/>
      <c r="BM390" s="160"/>
      <c r="BN390" s="160"/>
      <c r="BO390" s="160"/>
      <c r="BP390" s="160"/>
      <c r="BQ390" s="160"/>
      <c r="BR390" s="160"/>
      <c r="BS390" s="160"/>
      <c r="BT390" s="160"/>
      <c r="BU390" s="160"/>
      <c r="BV390" s="160"/>
      <c r="BW390" s="103"/>
      <c r="BX390" s="103"/>
      <c r="BY390" s="103"/>
      <c r="BZ390" s="161"/>
      <c r="CA390" s="161"/>
      <c r="CB390" s="161"/>
      <c r="CC390" s="161"/>
      <c r="CD390" s="161"/>
      <c r="CE390" s="161"/>
      <c r="CF390" s="161"/>
      <c r="CG390" s="161"/>
      <c r="CH390" s="161"/>
      <c r="CI390" s="161"/>
      <c r="CJ390" s="161"/>
      <c r="CK390" s="161"/>
      <c r="CL390" s="161"/>
      <c r="CM390" s="161"/>
      <c r="CN390" s="161"/>
      <c r="CO390" s="161"/>
      <c r="CP390" s="161"/>
      <c r="CQ390" s="161"/>
      <c r="CR390" s="161"/>
      <c r="CS390" s="158" t="s">
        <v>4583</v>
      </c>
      <c r="CT390" s="161"/>
      <c r="CU390" s="161"/>
      <c r="CV390" s="161"/>
      <c r="CW390" s="161"/>
      <c r="CX390" s="161"/>
      <c r="CY390" s="161"/>
      <c r="CZ390" s="161"/>
      <c r="DA390" s="161"/>
      <c r="DB390" s="161"/>
      <c r="DC390" s="161"/>
      <c r="DD390" s="161"/>
      <c r="DE390" s="161"/>
    </row>
    <row r="391" spans="34:109" ht="15" hidden="1" customHeight="1">
      <c r="AH391" s="103"/>
      <c r="AI391" s="103"/>
      <c r="AJ391" s="103"/>
      <c r="AK391" s="103"/>
      <c r="AL391" s="153" t="str">
        <f t="shared" si="12"/>
        <v/>
      </c>
      <c r="AM391" s="153" t="str">
        <f t="shared" si="13"/>
        <v/>
      </c>
      <c r="AO391" s="103"/>
      <c r="AP391" s="151">
        <v>389</v>
      </c>
      <c r="AQ391" s="160"/>
      <c r="AR391" s="160"/>
      <c r="AS391" s="160"/>
      <c r="AT391" s="160"/>
      <c r="AU391" s="160"/>
      <c r="AV391" s="160"/>
      <c r="AW391" s="160"/>
      <c r="AX391" s="160"/>
      <c r="AY391" s="160"/>
      <c r="AZ391" s="160"/>
      <c r="BA391" s="160"/>
      <c r="BB391" s="160"/>
      <c r="BC391" s="160"/>
      <c r="BD391" s="160"/>
      <c r="BE391" s="160"/>
      <c r="BF391" s="160"/>
      <c r="BG391" s="160"/>
      <c r="BH391" s="160"/>
      <c r="BI391" s="160"/>
      <c r="BJ391" s="157" t="s">
        <v>4584</v>
      </c>
      <c r="BK391" s="160"/>
      <c r="BL391" s="160"/>
      <c r="BM391" s="160"/>
      <c r="BN391" s="160"/>
      <c r="BO391" s="160"/>
      <c r="BP391" s="160"/>
      <c r="BQ391" s="160"/>
      <c r="BR391" s="160"/>
      <c r="BS391" s="160"/>
      <c r="BT391" s="160"/>
      <c r="BU391" s="160"/>
      <c r="BV391" s="160"/>
      <c r="BW391" s="103"/>
      <c r="BX391" s="103"/>
      <c r="BY391" s="103"/>
      <c r="BZ391" s="161"/>
      <c r="CA391" s="161"/>
      <c r="CB391" s="161"/>
      <c r="CC391" s="161"/>
      <c r="CD391" s="161"/>
      <c r="CE391" s="161"/>
      <c r="CF391" s="161"/>
      <c r="CG391" s="161"/>
      <c r="CH391" s="161"/>
      <c r="CI391" s="161"/>
      <c r="CJ391" s="161"/>
      <c r="CK391" s="161"/>
      <c r="CL391" s="161"/>
      <c r="CM391" s="161"/>
      <c r="CN391" s="161"/>
      <c r="CO391" s="161"/>
      <c r="CP391" s="161"/>
      <c r="CQ391" s="161"/>
      <c r="CR391" s="161"/>
      <c r="CS391" s="158" t="s">
        <v>4585</v>
      </c>
      <c r="CT391" s="161"/>
      <c r="CU391" s="161"/>
      <c r="CV391" s="161"/>
      <c r="CW391" s="161"/>
      <c r="CX391" s="161"/>
      <c r="CY391" s="161"/>
      <c r="CZ391" s="161"/>
      <c r="DA391" s="161"/>
      <c r="DB391" s="161"/>
      <c r="DC391" s="161"/>
      <c r="DD391" s="161"/>
      <c r="DE391" s="161"/>
    </row>
    <row r="392" spans="34:109" ht="15" hidden="1" customHeight="1">
      <c r="AH392" s="103"/>
      <c r="AI392" s="103"/>
      <c r="AJ392" s="103"/>
      <c r="AK392" s="103"/>
      <c r="AL392" s="153" t="str">
        <f t="shared" si="12"/>
        <v/>
      </c>
      <c r="AM392" s="153" t="str">
        <f t="shared" si="13"/>
        <v/>
      </c>
      <c r="AO392" s="103"/>
      <c r="AP392" s="151">
        <v>390</v>
      </c>
      <c r="AQ392" s="160"/>
      <c r="AR392" s="160"/>
      <c r="AS392" s="160"/>
      <c r="AT392" s="160"/>
      <c r="AU392" s="160"/>
      <c r="AV392" s="160"/>
      <c r="AW392" s="160"/>
      <c r="AX392" s="160"/>
      <c r="AY392" s="160"/>
      <c r="AZ392" s="160"/>
      <c r="BA392" s="160"/>
      <c r="BB392" s="160"/>
      <c r="BC392" s="160"/>
      <c r="BD392" s="160"/>
      <c r="BE392" s="160"/>
      <c r="BF392" s="160"/>
      <c r="BG392" s="160"/>
      <c r="BH392" s="160"/>
      <c r="BI392" s="160"/>
      <c r="BJ392" s="157" t="s">
        <v>4586</v>
      </c>
      <c r="BK392" s="160"/>
      <c r="BL392" s="160"/>
      <c r="BM392" s="160"/>
      <c r="BN392" s="160"/>
      <c r="BO392" s="160"/>
      <c r="BP392" s="160"/>
      <c r="BQ392" s="160"/>
      <c r="BR392" s="160"/>
      <c r="BS392" s="160"/>
      <c r="BT392" s="160"/>
      <c r="BU392" s="160"/>
      <c r="BV392" s="160"/>
      <c r="BW392" s="103"/>
      <c r="BX392" s="103"/>
      <c r="BY392" s="103"/>
      <c r="BZ392" s="161"/>
      <c r="CA392" s="161"/>
      <c r="CB392" s="161"/>
      <c r="CC392" s="161"/>
      <c r="CD392" s="161"/>
      <c r="CE392" s="161"/>
      <c r="CF392" s="161"/>
      <c r="CG392" s="161"/>
      <c r="CH392" s="161"/>
      <c r="CI392" s="161"/>
      <c r="CJ392" s="161"/>
      <c r="CK392" s="161"/>
      <c r="CL392" s="161"/>
      <c r="CM392" s="161"/>
      <c r="CN392" s="161"/>
      <c r="CO392" s="161"/>
      <c r="CP392" s="161"/>
      <c r="CQ392" s="161"/>
      <c r="CR392" s="161"/>
      <c r="CS392" s="158" t="s">
        <v>4587</v>
      </c>
      <c r="CT392" s="161"/>
      <c r="CU392" s="161"/>
      <c r="CV392" s="161"/>
      <c r="CW392" s="161"/>
      <c r="CX392" s="161"/>
      <c r="CY392" s="161"/>
      <c r="CZ392" s="161"/>
      <c r="DA392" s="161"/>
      <c r="DB392" s="161"/>
      <c r="DC392" s="161"/>
      <c r="DD392" s="161"/>
      <c r="DE392" s="161"/>
    </row>
    <row r="393" spans="34:109" ht="15" hidden="1" customHeight="1">
      <c r="AH393" s="103"/>
      <c r="AI393" s="103"/>
      <c r="AJ393" s="103"/>
      <c r="AK393" s="103"/>
      <c r="AL393" s="153" t="str">
        <f t="shared" si="12"/>
        <v/>
      </c>
      <c r="AM393" s="153" t="str">
        <f t="shared" si="13"/>
        <v/>
      </c>
      <c r="AO393" s="103"/>
      <c r="AP393" s="151">
        <v>391</v>
      </c>
      <c r="AQ393" s="160"/>
      <c r="AR393" s="160"/>
      <c r="AS393" s="160"/>
      <c r="AT393" s="160"/>
      <c r="AU393" s="160"/>
      <c r="AV393" s="160"/>
      <c r="AW393" s="160"/>
      <c r="AX393" s="160"/>
      <c r="AY393" s="160"/>
      <c r="AZ393" s="160"/>
      <c r="BA393" s="160"/>
      <c r="BB393" s="160"/>
      <c r="BC393" s="160"/>
      <c r="BD393" s="160"/>
      <c r="BE393" s="160"/>
      <c r="BF393" s="160"/>
      <c r="BG393" s="160"/>
      <c r="BH393" s="160"/>
      <c r="BI393" s="160"/>
      <c r="BJ393" s="157" t="s">
        <v>4588</v>
      </c>
      <c r="BK393" s="160"/>
      <c r="BL393" s="160"/>
      <c r="BM393" s="160"/>
      <c r="BN393" s="160"/>
      <c r="BO393" s="160"/>
      <c r="BP393" s="160"/>
      <c r="BQ393" s="160"/>
      <c r="BR393" s="160"/>
      <c r="BS393" s="160"/>
      <c r="BT393" s="160"/>
      <c r="BU393" s="160"/>
      <c r="BV393" s="160"/>
      <c r="BW393" s="103"/>
      <c r="BX393" s="103"/>
      <c r="BY393" s="103"/>
      <c r="BZ393" s="161"/>
      <c r="CA393" s="161"/>
      <c r="CB393" s="161"/>
      <c r="CC393" s="161"/>
      <c r="CD393" s="161"/>
      <c r="CE393" s="161"/>
      <c r="CF393" s="161"/>
      <c r="CG393" s="161"/>
      <c r="CH393" s="161"/>
      <c r="CI393" s="161"/>
      <c r="CJ393" s="161"/>
      <c r="CK393" s="161"/>
      <c r="CL393" s="161"/>
      <c r="CM393" s="161"/>
      <c r="CN393" s="161"/>
      <c r="CO393" s="161"/>
      <c r="CP393" s="161"/>
      <c r="CQ393" s="161"/>
      <c r="CR393" s="161"/>
      <c r="CS393" s="158" t="s">
        <v>4589</v>
      </c>
      <c r="CT393" s="161"/>
      <c r="CU393" s="161"/>
      <c r="CV393" s="161"/>
      <c r="CW393" s="161"/>
      <c r="CX393" s="161"/>
      <c r="CY393" s="161"/>
      <c r="CZ393" s="161"/>
      <c r="DA393" s="161"/>
      <c r="DB393" s="161"/>
      <c r="DC393" s="161"/>
      <c r="DD393" s="161"/>
      <c r="DE393" s="161"/>
    </row>
    <row r="394" spans="34:109" ht="15" hidden="1" customHeight="1">
      <c r="AH394" s="103"/>
      <c r="AI394" s="103"/>
      <c r="AJ394" s="103"/>
      <c r="AK394" s="103"/>
      <c r="AL394" s="153" t="str">
        <f t="shared" si="12"/>
        <v/>
      </c>
      <c r="AM394" s="153" t="str">
        <f t="shared" si="13"/>
        <v/>
      </c>
      <c r="AO394" s="103"/>
      <c r="AP394" s="151">
        <v>392</v>
      </c>
      <c r="AQ394" s="160"/>
      <c r="AR394" s="160"/>
      <c r="AS394" s="160"/>
      <c r="AT394" s="160"/>
      <c r="AU394" s="160"/>
      <c r="AV394" s="160"/>
      <c r="AW394" s="160"/>
      <c r="AX394" s="160"/>
      <c r="AY394" s="160"/>
      <c r="AZ394" s="160"/>
      <c r="BA394" s="160"/>
      <c r="BB394" s="160"/>
      <c r="BC394" s="160"/>
      <c r="BD394" s="160"/>
      <c r="BE394" s="160"/>
      <c r="BF394" s="160"/>
      <c r="BG394" s="160"/>
      <c r="BH394" s="160"/>
      <c r="BI394" s="160"/>
      <c r="BJ394" s="157" t="s">
        <v>4590</v>
      </c>
      <c r="BK394" s="160"/>
      <c r="BL394" s="160"/>
      <c r="BM394" s="160"/>
      <c r="BN394" s="160"/>
      <c r="BO394" s="160"/>
      <c r="BP394" s="160"/>
      <c r="BQ394" s="160"/>
      <c r="BR394" s="160"/>
      <c r="BS394" s="160"/>
      <c r="BT394" s="160"/>
      <c r="BU394" s="160"/>
      <c r="BV394" s="160"/>
      <c r="BW394" s="103"/>
      <c r="BX394" s="103"/>
      <c r="BY394" s="103"/>
      <c r="BZ394" s="161"/>
      <c r="CA394" s="161"/>
      <c r="CB394" s="161"/>
      <c r="CC394" s="161"/>
      <c r="CD394" s="161"/>
      <c r="CE394" s="161"/>
      <c r="CF394" s="161"/>
      <c r="CG394" s="161"/>
      <c r="CH394" s="161"/>
      <c r="CI394" s="161"/>
      <c r="CJ394" s="161"/>
      <c r="CK394" s="161"/>
      <c r="CL394" s="161"/>
      <c r="CM394" s="161"/>
      <c r="CN394" s="161"/>
      <c r="CO394" s="161"/>
      <c r="CP394" s="161"/>
      <c r="CQ394" s="161"/>
      <c r="CR394" s="161"/>
      <c r="CS394" s="158" t="s">
        <v>4591</v>
      </c>
      <c r="CT394" s="161"/>
      <c r="CU394" s="161"/>
      <c r="CV394" s="161"/>
      <c r="CW394" s="161"/>
      <c r="CX394" s="161"/>
      <c r="CY394" s="161"/>
      <c r="CZ394" s="161"/>
      <c r="DA394" s="161"/>
      <c r="DB394" s="161"/>
      <c r="DC394" s="161"/>
      <c r="DD394" s="161"/>
      <c r="DE394" s="161"/>
    </row>
    <row r="395" spans="34:109" ht="15" hidden="1" customHeight="1">
      <c r="AH395" s="103"/>
      <c r="AI395" s="103"/>
      <c r="AJ395" s="103"/>
      <c r="AK395" s="103"/>
      <c r="AL395" s="153" t="str">
        <f t="shared" si="12"/>
        <v/>
      </c>
      <c r="AM395" s="153" t="str">
        <f t="shared" si="13"/>
        <v/>
      </c>
      <c r="AO395" s="103"/>
      <c r="AP395" s="151">
        <v>393</v>
      </c>
      <c r="AQ395" s="160"/>
      <c r="AR395" s="160"/>
      <c r="AS395" s="160"/>
      <c r="AT395" s="160"/>
      <c r="AU395" s="160"/>
      <c r="AV395" s="160"/>
      <c r="AW395" s="160"/>
      <c r="AX395" s="160"/>
      <c r="AY395" s="160"/>
      <c r="AZ395" s="160"/>
      <c r="BA395" s="160"/>
      <c r="BB395" s="160"/>
      <c r="BC395" s="160"/>
      <c r="BD395" s="160"/>
      <c r="BE395" s="160"/>
      <c r="BF395" s="160"/>
      <c r="BG395" s="160"/>
      <c r="BH395" s="160"/>
      <c r="BI395" s="160"/>
      <c r="BJ395" s="157" t="s">
        <v>4592</v>
      </c>
      <c r="BK395" s="160"/>
      <c r="BL395" s="160"/>
      <c r="BM395" s="160"/>
      <c r="BN395" s="160"/>
      <c r="BO395" s="160"/>
      <c r="BP395" s="160"/>
      <c r="BQ395" s="160"/>
      <c r="BR395" s="160"/>
      <c r="BS395" s="160"/>
      <c r="BT395" s="160"/>
      <c r="BU395" s="160"/>
      <c r="BV395" s="160"/>
      <c r="BW395" s="103"/>
      <c r="BX395" s="103"/>
      <c r="BY395" s="103"/>
      <c r="BZ395" s="161"/>
      <c r="CA395" s="161"/>
      <c r="CB395" s="161"/>
      <c r="CC395" s="161"/>
      <c r="CD395" s="161"/>
      <c r="CE395" s="161"/>
      <c r="CF395" s="161"/>
      <c r="CG395" s="161"/>
      <c r="CH395" s="161"/>
      <c r="CI395" s="161"/>
      <c r="CJ395" s="161"/>
      <c r="CK395" s="161"/>
      <c r="CL395" s="161"/>
      <c r="CM395" s="161"/>
      <c r="CN395" s="161"/>
      <c r="CO395" s="161"/>
      <c r="CP395" s="161"/>
      <c r="CQ395" s="161"/>
      <c r="CR395" s="161"/>
      <c r="CS395" s="158" t="s">
        <v>4593</v>
      </c>
      <c r="CT395" s="161"/>
      <c r="CU395" s="161"/>
      <c r="CV395" s="161"/>
      <c r="CW395" s="161"/>
      <c r="CX395" s="161"/>
      <c r="CY395" s="161"/>
      <c r="CZ395" s="161"/>
      <c r="DA395" s="161"/>
      <c r="DB395" s="161"/>
      <c r="DC395" s="161"/>
      <c r="DD395" s="161"/>
      <c r="DE395" s="161"/>
    </row>
    <row r="396" spans="34:109" ht="15" hidden="1" customHeight="1">
      <c r="AH396" s="103"/>
      <c r="AI396" s="103"/>
      <c r="AJ396" s="103"/>
      <c r="AK396" s="103"/>
      <c r="AL396" s="153" t="str">
        <f t="shared" si="12"/>
        <v/>
      </c>
      <c r="AM396" s="153" t="str">
        <f t="shared" si="13"/>
        <v/>
      </c>
      <c r="AO396" s="103"/>
      <c r="AP396" s="151">
        <v>394</v>
      </c>
      <c r="AQ396" s="160"/>
      <c r="AR396" s="160"/>
      <c r="AS396" s="160"/>
      <c r="AT396" s="160"/>
      <c r="AU396" s="160"/>
      <c r="AV396" s="160"/>
      <c r="AW396" s="160"/>
      <c r="AX396" s="160"/>
      <c r="AY396" s="160"/>
      <c r="AZ396" s="160"/>
      <c r="BA396" s="160"/>
      <c r="BB396" s="160"/>
      <c r="BC396" s="160"/>
      <c r="BD396" s="160"/>
      <c r="BE396" s="160"/>
      <c r="BF396" s="160"/>
      <c r="BG396" s="160"/>
      <c r="BH396" s="160"/>
      <c r="BI396" s="160"/>
      <c r="BJ396" s="157" t="s">
        <v>4594</v>
      </c>
      <c r="BK396" s="160"/>
      <c r="BL396" s="160"/>
      <c r="BM396" s="160"/>
      <c r="BN396" s="160"/>
      <c r="BO396" s="160"/>
      <c r="BP396" s="160"/>
      <c r="BQ396" s="160"/>
      <c r="BR396" s="160"/>
      <c r="BS396" s="160"/>
      <c r="BT396" s="160"/>
      <c r="BU396" s="160"/>
      <c r="BV396" s="160"/>
      <c r="BW396" s="103"/>
      <c r="BX396" s="103"/>
      <c r="BY396" s="103"/>
      <c r="BZ396" s="161"/>
      <c r="CA396" s="161"/>
      <c r="CB396" s="161"/>
      <c r="CC396" s="161"/>
      <c r="CD396" s="161"/>
      <c r="CE396" s="161"/>
      <c r="CF396" s="161"/>
      <c r="CG396" s="161"/>
      <c r="CH396" s="161"/>
      <c r="CI396" s="161"/>
      <c r="CJ396" s="161"/>
      <c r="CK396" s="161"/>
      <c r="CL396" s="161"/>
      <c r="CM396" s="161"/>
      <c r="CN396" s="161"/>
      <c r="CO396" s="161"/>
      <c r="CP396" s="161"/>
      <c r="CQ396" s="161"/>
      <c r="CR396" s="161"/>
      <c r="CS396" s="158" t="s">
        <v>4595</v>
      </c>
      <c r="CT396" s="161"/>
      <c r="CU396" s="161"/>
      <c r="CV396" s="161"/>
      <c r="CW396" s="161"/>
      <c r="CX396" s="161"/>
      <c r="CY396" s="161"/>
      <c r="CZ396" s="161"/>
      <c r="DA396" s="161"/>
      <c r="DB396" s="161"/>
      <c r="DC396" s="161"/>
      <c r="DD396" s="161"/>
      <c r="DE396" s="161"/>
    </row>
    <row r="397" spans="34:109" ht="15" hidden="1" customHeight="1">
      <c r="AH397" s="103"/>
      <c r="AI397" s="103"/>
      <c r="AJ397" s="103"/>
      <c r="AK397" s="103"/>
      <c r="AL397" s="153" t="str">
        <f t="shared" si="12"/>
        <v/>
      </c>
      <c r="AM397" s="153" t="str">
        <f t="shared" si="13"/>
        <v/>
      </c>
      <c r="AO397" s="103"/>
      <c r="AP397" s="151">
        <v>395</v>
      </c>
      <c r="AQ397" s="160"/>
      <c r="AR397" s="160"/>
      <c r="AS397" s="160"/>
      <c r="AT397" s="160"/>
      <c r="AU397" s="160"/>
      <c r="AV397" s="160"/>
      <c r="AW397" s="160"/>
      <c r="AX397" s="160"/>
      <c r="AY397" s="160"/>
      <c r="AZ397" s="160"/>
      <c r="BA397" s="160"/>
      <c r="BB397" s="160"/>
      <c r="BC397" s="160"/>
      <c r="BD397" s="160"/>
      <c r="BE397" s="160"/>
      <c r="BF397" s="160"/>
      <c r="BG397" s="160"/>
      <c r="BH397" s="160"/>
      <c r="BI397" s="160"/>
      <c r="BJ397" s="157" t="s">
        <v>4596</v>
      </c>
      <c r="BK397" s="160"/>
      <c r="BL397" s="160"/>
      <c r="BM397" s="160"/>
      <c r="BN397" s="160"/>
      <c r="BO397" s="160"/>
      <c r="BP397" s="160"/>
      <c r="BQ397" s="160"/>
      <c r="BR397" s="160"/>
      <c r="BS397" s="160"/>
      <c r="BT397" s="160"/>
      <c r="BU397" s="160"/>
      <c r="BV397" s="160"/>
      <c r="BW397" s="103"/>
      <c r="BX397" s="103"/>
      <c r="BY397" s="103"/>
      <c r="BZ397" s="161"/>
      <c r="CA397" s="161"/>
      <c r="CB397" s="161"/>
      <c r="CC397" s="161"/>
      <c r="CD397" s="161"/>
      <c r="CE397" s="161"/>
      <c r="CF397" s="161"/>
      <c r="CG397" s="161"/>
      <c r="CH397" s="161"/>
      <c r="CI397" s="161"/>
      <c r="CJ397" s="161"/>
      <c r="CK397" s="161"/>
      <c r="CL397" s="161"/>
      <c r="CM397" s="161"/>
      <c r="CN397" s="161"/>
      <c r="CO397" s="161"/>
      <c r="CP397" s="161"/>
      <c r="CQ397" s="161"/>
      <c r="CR397" s="161"/>
      <c r="CS397" s="158" t="s">
        <v>4597</v>
      </c>
      <c r="CT397" s="161"/>
      <c r="CU397" s="161"/>
      <c r="CV397" s="161"/>
      <c r="CW397" s="161"/>
      <c r="CX397" s="161"/>
      <c r="CY397" s="161"/>
      <c r="CZ397" s="161"/>
      <c r="DA397" s="161"/>
      <c r="DB397" s="161"/>
      <c r="DC397" s="161"/>
      <c r="DD397" s="161"/>
      <c r="DE397" s="161"/>
    </row>
    <row r="398" spans="34:109" ht="15" hidden="1" customHeight="1">
      <c r="AH398" s="103"/>
      <c r="AI398" s="103"/>
      <c r="AJ398" s="103"/>
      <c r="AK398" s="103"/>
      <c r="AL398" s="153" t="str">
        <f t="shared" si="12"/>
        <v/>
      </c>
      <c r="AM398" s="153" t="str">
        <f t="shared" si="13"/>
        <v/>
      </c>
      <c r="AO398" s="103"/>
      <c r="AP398" s="151">
        <v>396</v>
      </c>
      <c r="AQ398" s="160"/>
      <c r="AR398" s="160"/>
      <c r="AS398" s="160"/>
      <c r="AT398" s="160"/>
      <c r="AU398" s="160"/>
      <c r="AV398" s="160"/>
      <c r="AW398" s="160"/>
      <c r="AX398" s="160"/>
      <c r="AY398" s="160"/>
      <c r="AZ398" s="160"/>
      <c r="BA398" s="160"/>
      <c r="BB398" s="160"/>
      <c r="BC398" s="160"/>
      <c r="BD398" s="160"/>
      <c r="BE398" s="160"/>
      <c r="BF398" s="160"/>
      <c r="BG398" s="160"/>
      <c r="BH398" s="160"/>
      <c r="BI398" s="160"/>
      <c r="BJ398" s="157" t="s">
        <v>4598</v>
      </c>
      <c r="BK398" s="160"/>
      <c r="BL398" s="160"/>
      <c r="BM398" s="160"/>
      <c r="BN398" s="160"/>
      <c r="BO398" s="160"/>
      <c r="BP398" s="160"/>
      <c r="BQ398" s="160"/>
      <c r="BR398" s="160"/>
      <c r="BS398" s="160"/>
      <c r="BT398" s="160"/>
      <c r="BU398" s="160"/>
      <c r="BV398" s="160"/>
      <c r="BW398" s="103"/>
      <c r="BX398" s="103"/>
      <c r="BY398" s="103"/>
      <c r="BZ398" s="161"/>
      <c r="CA398" s="161"/>
      <c r="CB398" s="161"/>
      <c r="CC398" s="161"/>
      <c r="CD398" s="161"/>
      <c r="CE398" s="161"/>
      <c r="CF398" s="161"/>
      <c r="CG398" s="161"/>
      <c r="CH398" s="161"/>
      <c r="CI398" s="161"/>
      <c r="CJ398" s="161"/>
      <c r="CK398" s="161"/>
      <c r="CL398" s="161"/>
      <c r="CM398" s="161"/>
      <c r="CN398" s="161"/>
      <c r="CO398" s="161"/>
      <c r="CP398" s="161"/>
      <c r="CQ398" s="161"/>
      <c r="CR398" s="161"/>
      <c r="CS398" s="158" t="s">
        <v>4599</v>
      </c>
      <c r="CT398" s="161"/>
      <c r="CU398" s="161"/>
      <c r="CV398" s="161"/>
      <c r="CW398" s="161"/>
      <c r="CX398" s="161"/>
      <c r="CY398" s="161"/>
      <c r="CZ398" s="161"/>
      <c r="DA398" s="161"/>
      <c r="DB398" s="161"/>
      <c r="DC398" s="161"/>
      <c r="DD398" s="161"/>
      <c r="DE398" s="161"/>
    </row>
    <row r="399" spans="34:109" ht="15" hidden="1" customHeight="1">
      <c r="AH399" s="103"/>
      <c r="AI399" s="103"/>
      <c r="AJ399" s="103"/>
      <c r="AK399" s="103"/>
      <c r="AL399" s="153" t="str">
        <f t="shared" si="12"/>
        <v/>
      </c>
      <c r="AM399" s="153" t="str">
        <f t="shared" si="13"/>
        <v/>
      </c>
      <c r="AO399" s="103"/>
      <c r="AP399" s="151">
        <v>397</v>
      </c>
      <c r="AQ399" s="160"/>
      <c r="AR399" s="160"/>
      <c r="AS399" s="160"/>
      <c r="AT399" s="160"/>
      <c r="AU399" s="160"/>
      <c r="AV399" s="160"/>
      <c r="AW399" s="160"/>
      <c r="AX399" s="160"/>
      <c r="AY399" s="160"/>
      <c r="AZ399" s="160"/>
      <c r="BA399" s="160"/>
      <c r="BB399" s="160"/>
      <c r="BC399" s="160"/>
      <c r="BD399" s="160"/>
      <c r="BE399" s="160"/>
      <c r="BF399" s="160"/>
      <c r="BG399" s="160"/>
      <c r="BH399" s="160"/>
      <c r="BI399" s="160"/>
      <c r="BJ399" s="157" t="s">
        <v>4600</v>
      </c>
      <c r="BK399" s="160"/>
      <c r="BL399" s="160"/>
      <c r="BM399" s="160"/>
      <c r="BN399" s="160"/>
      <c r="BO399" s="160"/>
      <c r="BP399" s="160"/>
      <c r="BQ399" s="160"/>
      <c r="BR399" s="160"/>
      <c r="BS399" s="160"/>
      <c r="BT399" s="160"/>
      <c r="BU399" s="160"/>
      <c r="BV399" s="160"/>
      <c r="BW399" s="103"/>
      <c r="BX399" s="103"/>
      <c r="BY399" s="103"/>
      <c r="BZ399" s="161"/>
      <c r="CA399" s="161"/>
      <c r="CB399" s="161"/>
      <c r="CC399" s="161"/>
      <c r="CD399" s="161"/>
      <c r="CE399" s="161"/>
      <c r="CF399" s="161"/>
      <c r="CG399" s="161"/>
      <c r="CH399" s="161"/>
      <c r="CI399" s="161"/>
      <c r="CJ399" s="161"/>
      <c r="CK399" s="161"/>
      <c r="CL399" s="161"/>
      <c r="CM399" s="161"/>
      <c r="CN399" s="161"/>
      <c r="CO399" s="161"/>
      <c r="CP399" s="161"/>
      <c r="CQ399" s="161"/>
      <c r="CR399" s="161"/>
      <c r="CS399" s="158" t="s">
        <v>4601</v>
      </c>
      <c r="CT399" s="161"/>
      <c r="CU399" s="161"/>
      <c r="CV399" s="161"/>
      <c r="CW399" s="161"/>
      <c r="CX399" s="161"/>
      <c r="CY399" s="161"/>
      <c r="CZ399" s="161"/>
      <c r="DA399" s="161"/>
      <c r="DB399" s="161"/>
      <c r="DC399" s="161"/>
      <c r="DD399" s="161"/>
      <c r="DE399" s="161"/>
    </row>
    <row r="400" spans="34:109" ht="15" hidden="1" customHeight="1">
      <c r="AH400" s="103"/>
      <c r="AI400" s="103"/>
      <c r="AJ400" s="103"/>
      <c r="AK400" s="103"/>
      <c r="AL400" s="153" t="str">
        <f t="shared" si="12"/>
        <v/>
      </c>
      <c r="AM400" s="153" t="str">
        <f t="shared" si="13"/>
        <v/>
      </c>
      <c r="AO400" s="103"/>
      <c r="AP400" s="151">
        <v>398</v>
      </c>
      <c r="AQ400" s="160"/>
      <c r="AR400" s="160"/>
      <c r="AS400" s="160"/>
      <c r="AT400" s="160"/>
      <c r="AU400" s="160"/>
      <c r="AV400" s="160"/>
      <c r="AW400" s="160"/>
      <c r="AX400" s="160"/>
      <c r="AY400" s="160"/>
      <c r="AZ400" s="160"/>
      <c r="BA400" s="160"/>
      <c r="BB400" s="160"/>
      <c r="BC400" s="160"/>
      <c r="BD400" s="160"/>
      <c r="BE400" s="160"/>
      <c r="BF400" s="160"/>
      <c r="BG400" s="160"/>
      <c r="BH400" s="160"/>
      <c r="BI400" s="160"/>
      <c r="BJ400" s="157" t="s">
        <v>4602</v>
      </c>
      <c r="BK400" s="160"/>
      <c r="BL400" s="160"/>
      <c r="BM400" s="160"/>
      <c r="BN400" s="160"/>
      <c r="BO400" s="160"/>
      <c r="BP400" s="160"/>
      <c r="BQ400" s="160"/>
      <c r="BR400" s="160"/>
      <c r="BS400" s="160"/>
      <c r="BT400" s="160"/>
      <c r="BU400" s="160"/>
      <c r="BV400" s="160"/>
      <c r="BW400" s="103"/>
      <c r="BX400" s="103"/>
      <c r="BY400" s="103"/>
      <c r="BZ400" s="161"/>
      <c r="CA400" s="161"/>
      <c r="CB400" s="161"/>
      <c r="CC400" s="161"/>
      <c r="CD400" s="161"/>
      <c r="CE400" s="161"/>
      <c r="CF400" s="161"/>
      <c r="CG400" s="161"/>
      <c r="CH400" s="161"/>
      <c r="CI400" s="161"/>
      <c r="CJ400" s="161"/>
      <c r="CK400" s="161"/>
      <c r="CL400" s="161"/>
      <c r="CM400" s="161"/>
      <c r="CN400" s="161"/>
      <c r="CO400" s="161"/>
      <c r="CP400" s="161"/>
      <c r="CQ400" s="161"/>
      <c r="CR400" s="161"/>
      <c r="CS400" s="158" t="s">
        <v>4603</v>
      </c>
      <c r="CT400" s="161"/>
      <c r="CU400" s="161"/>
      <c r="CV400" s="161"/>
      <c r="CW400" s="161"/>
      <c r="CX400" s="161"/>
      <c r="CY400" s="161"/>
      <c r="CZ400" s="161"/>
      <c r="DA400" s="161"/>
      <c r="DB400" s="161"/>
      <c r="DC400" s="161"/>
      <c r="DD400" s="161"/>
      <c r="DE400" s="161"/>
    </row>
    <row r="401" spans="34:109" ht="15" hidden="1" customHeight="1">
      <c r="AH401" s="103"/>
      <c r="AI401" s="103"/>
      <c r="AJ401" s="103"/>
      <c r="AK401" s="103"/>
      <c r="AL401" s="153" t="str">
        <f t="shared" si="12"/>
        <v/>
      </c>
      <c r="AM401" s="153" t="str">
        <f t="shared" si="13"/>
        <v/>
      </c>
      <c r="AO401" s="103"/>
      <c r="AP401" s="151">
        <v>399</v>
      </c>
      <c r="AQ401" s="160"/>
      <c r="AR401" s="160"/>
      <c r="AS401" s="160"/>
      <c r="AT401" s="160"/>
      <c r="AU401" s="160"/>
      <c r="AV401" s="160"/>
      <c r="AW401" s="160"/>
      <c r="AX401" s="160"/>
      <c r="AY401" s="160"/>
      <c r="AZ401" s="160"/>
      <c r="BA401" s="160"/>
      <c r="BB401" s="160"/>
      <c r="BC401" s="160"/>
      <c r="BD401" s="160"/>
      <c r="BE401" s="160"/>
      <c r="BF401" s="160"/>
      <c r="BG401" s="160"/>
      <c r="BH401" s="160"/>
      <c r="BI401" s="160"/>
      <c r="BJ401" s="157" t="s">
        <v>4604</v>
      </c>
      <c r="BK401" s="160"/>
      <c r="BL401" s="160"/>
      <c r="BM401" s="160"/>
      <c r="BN401" s="160"/>
      <c r="BO401" s="160"/>
      <c r="BP401" s="160"/>
      <c r="BQ401" s="160"/>
      <c r="BR401" s="160"/>
      <c r="BS401" s="160"/>
      <c r="BT401" s="160"/>
      <c r="BU401" s="160"/>
      <c r="BV401" s="160"/>
      <c r="BW401" s="103"/>
      <c r="BX401" s="103"/>
      <c r="BY401" s="103"/>
      <c r="BZ401" s="161"/>
      <c r="CA401" s="161"/>
      <c r="CB401" s="161"/>
      <c r="CC401" s="161"/>
      <c r="CD401" s="161"/>
      <c r="CE401" s="161"/>
      <c r="CF401" s="161"/>
      <c r="CG401" s="161"/>
      <c r="CH401" s="161"/>
      <c r="CI401" s="161"/>
      <c r="CJ401" s="161"/>
      <c r="CK401" s="161"/>
      <c r="CL401" s="161"/>
      <c r="CM401" s="161"/>
      <c r="CN401" s="161"/>
      <c r="CO401" s="161"/>
      <c r="CP401" s="161"/>
      <c r="CQ401" s="161"/>
      <c r="CR401" s="161"/>
      <c r="CS401" s="158" t="s">
        <v>4605</v>
      </c>
      <c r="CT401" s="161"/>
      <c r="CU401" s="161"/>
      <c r="CV401" s="161"/>
      <c r="CW401" s="161"/>
      <c r="CX401" s="161"/>
      <c r="CY401" s="161"/>
      <c r="CZ401" s="161"/>
      <c r="DA401" s="161"/>
      <c r="DB401" s="161"/>
      <c r="DC401" s="161"/>
      <c r="DD401" s="161"/>
      <c r="DE401" s="161"/>
    </row>
    <row r="402" spans="34:109" ht="15" hidden="1" customHeight="1">
      <c r="AH402" s="103"/>
      <c r="AI402" s="103"/>
      <c r="AJ402" s="103"/>
      <c r="AK402" s="103"/>
      <c r="AL402" s="153" t="str">
        <f t="shared" si="12"/>
        <v/>
      </c>
      <c r="AM402" s="153" t="str">
        <f t="shared" si="13"/>
        <v/>
      </c>
      <c r="AO402" s="103"/>
      <c r="AP402" s="151">
        <v>400</v>
      </c>
      <c r="AQ402" s="160"/>
      <c r="AR402" s="160"/>
      <c r="AS402" s="160"/>
      <c r="AT402" s="160"/>
      <c r="AU402" s="160"/>
      <c r="AV402" s="160"/>
      <c r="AW402" s="160"/>
      <c r="AX402" s="160"/>
      <c r="AY402" s="160"/>
      <c r="AZ402" s="160"/>
      <c r="BA402" s="160"/>
      <c r="BB402" s="160"/>
      <c r="BC402" s="160"/>
      <c r="BD402" s="160"/>
      <c r="BE402" s="160"/>
      <c r="BF402" s="160"/>
      <c r="BG402" s="160"/>
      <c r="BH402" s="160"/>
      <c r="BI402" s="160"/>
      <c r="BJ402" s="157" t="s">
        <v>4606</v>
      </c>
      <c r="BK402" s="160"/>
      <c r="BL402" s="160"/>
      <c r="BM402" s="160"/>
      <c r="BN402" s="160"/>
      <c r="BO402" s="160"/>
      <c r="BP402" s="160"/>
      <c r="BQ402" s="160"/>
      <c r="BR402" s="160"/>
      <c r="BS402" s="160"/>
      <c r="BT402" s="160"/>
      <c r="BU402" s="160"/>
      <c r="BV402" s="160"/>
      <c r="BW402" s="103"/>
      <c r="BX402" s="103"/>
      <c r="BY402" s="103"/>
      <c r="BZ402" s="161"/>
      <c r="CA402" s="161"/>
      <c r="CB402" s="161"/>
      <c r="CC402" s="161"/>
      <c r="CD402" s="161"/>
      <c r="CE402" s="161"/>
      <c r="CF402" s="161"/>
      <c r="CG402" s="161"/>
      <c r="CH402" s="161"/>
      <c r="CI402" s="161"/>
      <c r="CJ402" s="161"/>
      <c r="CK402" s="161"/>
      <c r="CL402" s="161"/>
      <c r="CM402" s="161"/>
      <c r="CN402" s="161"/>
      <c r="CO402" s="161"/>
      <c r="CP402" s="161"/>
      <c r="CQ402" s="161"/>
      <c r="CR402" s="161"/>
      <c r="CS402" s="158" t="s">
        <v>4607</v>
      </c>
      <c r="CT402" s="161"/>
      <c r="CU402" s="161"/>
      <c r="CV402" s="161"/>
      <c r="CW402" s="161"/>
      <c r="CX402" s="161"/>
      <c r="CY402" s="161"/>
      <c r="CZ402" s="161"/>
      <c r="DA402" s="161"/>
      <c r="DB402" s="161"/>
      <c r="DC402" s="161"/>
      <c r="DD402" s="161"/>
      <c r="DE402" s="161"/>
    </row>
    <row r="403" spans="34:109" ht="15" hidden="1" customHeight="1">
      <c r="AH403" s="103"/>
      <c r="AI403" s="103"/>
      <c r="AJ403" s="103"/>
      <c r="AK403" s="103"/>
      <c r="AL403" s="153" t="str">
        <f t="shared" si="12"/>
        <v/>
      </c>
      <c r="AM403" s="153" t="str">
        <f t="shared" si="13"/>
        <v/>
      </c>
      <c r="AO403" s="103"/>
      <c r="AP403" s="151">
        <v>401</v>
      </c>
      <c r="AQ403" s="160"/>
      <c r="AR403" s="160"/>
      <c r="AS403" s="160"/>
      <c r="AT403" s="160"/>
      <c r="AU403" s="160"/>
      <c r="AV403" s="160"/>
      <c r="AW403" s="160"/>
      <c r="AX403" s="160"/>
      <c r="AY403" s="160"/>
      <c r="AZ403" s="160"/>
      <c r="BA403" s="160"/>
      <c r="BB403" s="160"/>
      <c r="BC403" s="160"/>
      <c r="BD403" s="160"/>
      <c r="BE403" s="160"/>
      <c r="BF403" s="160"/>
      <c r="BG403" s="160"/>
      <c r="BH403" s="160"/>
      <c r="BI403" s="160"/>
      <c r="BJ403" s="157" t="s">
        <v>4608</v>
      </c>
      <c r="BK403" s="160"/>
      <c r="BL403" s="160"/>
      <c r="BM403" s="160"/>
      <c r="BN403" s="160"/>
      <c r="BO403" s="160"/>
      <c r="BP403" s="160"/>
      <c r="BQ403" s="160"/>
      <c r="BR403" s="160"/>
      <c r="BS403" s="160"/>
      <c r="BT403" s="160"/>
      <c r="BU403" s="160"/>
      <c r="BV403" s="160"/>
      <c r="BW403" s="103"/>
      <c r="BX403" s="103"/>
      <c r="BY403" s="103"/>
      <c r="BZ403" s="161"/>
      <c r="CA403" s="161"/>
      <c r="CB403" s="161"/>
      <c r="CC403" s="161"/>
      <c r="CD403" s="161"/>
      <c r="CE403" s="161"/>
      <c r="CF403" s="161"/>
      <c r="CG403" s="161"/>
      <c r="CH403" s="161"/>
      <c r="CI403" s="161"/>
      <c r="CJ403" s="161"/>
      <c r="CK403" s="161"/>
      <c r="CL403" s="161"/>
      <c r="CM403" s="161"/>
      <c r="CN403" s="161"/>
      <c r="CO403" s="161"/>
      <c r="CP403" s="161"/>
      <c r="CQ403" s="161"/>
      <c r="CR403" s="161"/>
      <c r="CS403" s="158" t="s">
        <v>4609</v>
      </c>
      <c r="CT403" s="161"/>
      <c r="CU403" s="161"/>
      <c r="CV403" s="161"/>
      <c r="CW403" s="161"/>
      <c r="CX403" s="161"/>
      <c r="CY403" s="161"/>
      <c r="CZ403" s="161"/>
      <c r="DA403" s="161"/>
      <c r="DB403" s="161"/>
      <c r="DC403" s="161"/>
      <c r="DD403" s="161"/>
      <c r="DE403" s="161"/>
    </row>
    <row r="404" spans="34:109" ht="15" hidden="1" customHeight="1">
      <c r="AH404" s="103"/>
      <c r="AI404" s="103"/>
      <c r="AJ404" s="103"/>
      <c r="AK404" s="103"/>
      <c r="AL404" s="153" t="str">
        <f t="shared" si="12"/>
        <v/>
      </c>
      <c r="AM404" s="153" t="str">
        <f t="shared" si="13"/>
        <v/>
      </c>
      <c r="AO404" s="103"/>
      <c r="AP404" s="151">
        <v>402</v>
      </c>
      <c r="AQ404" s="160"/>
      <c r="AR404" s="160"/>
      <c r="AS404" s="160"/>
      <c r="AT404" s="160"/>
      <c r="AU404" s="160"/>
      <c r="AV404" s="160"/>
      <c r="AW404" s="160"/>
      <c r="AX404" s="160"/>
      <c r="AY404" s="160"/>
      <c r="AZ404" s="160"/>
      <c r="BA404" s="160"/>
      <c r="BB404" s="160"/>
      <c r="BC404" s="160"/>
      <c r="BD404" s="160"/>
      <c r="BE404" s="160"/>
      <c r="BF404" s="160"/>
      <c r="BG404" s="160"/>
      <c r="BH404" s="160"/>
      <c r="BI404" s="160"/>
      <c r="BJ404" s="157" t="s">
        <v>4610</v>
      </c>
      <c r="BK404" s="160"/>
      <c r="BL404" s="160"/>
      <c r="BM404" s="160"/>
      <c r="BN404" s="160"/>
      <c r="BO404" s="160"/>
      <c r="BP404" s="160"/>
      <c r="BQ404" s="160"/>
      <c r="BR404" s="160"/>
      <c r="BS404" s="160"/>
      <c r="BT404" s="160"/>
      <c r="BU404" s="160"/>
      <c r="BV404" s="160"/>
      <c r="BW404" s="103"/>
      <c r="BX404" s="103"/>
      <c r="BY404" s="103"/>
      <c r="BZ404" s="161"/>
      <c r="CA404" s="161"/>
      <c r="CB404" s="161"/>
      <c r="CC404" s="161"/>
      <c r="CD404" s="161"/>
      <c r="CE404" s="161"/>
      <c r="CF404" s="161"/>
      <c r="CG404" s="161"/>
      <c r="CH404" s="161"/>
      <c r="CI404" s="161"/>
      <c r="CJ404" s="161"/>
      <c r="CK404" s="161"/>
      <c r="CL404" s="161"/>
      <c r="CM404" s="161"/>
      <c r="CN404" s="161"/>
      <c r="CO404" s="161"/>
      <c r="CP404" s="161"/>
      <c r="CQ404" s="161"/>
      <c r="CR404" s="161"/>
      <c r="CS404" s="158" t="s">
        <v>4611</v>
      </c>
      <c r="CT404" s="161"/>
      <c r="CU404" s="161"/>
      <c r="CV404" s="161"/>
      <c r="CW404" s="161"/>
      <c r="CX404" s="161"/>
      <c r="CY404" s="161"/>
      <c r="CZ404" s="161"/>
      <c r="DA404" s="161"/>
      <c r="DB404" s="161"/>
      <c r="DC404" s="161"/>
      <c r="DD404" s="161"/>
      <c r="DE404" s="161"/>
    </row>
    <row r="405" spans="34:109" ht="15" hidden="1" customHeight="1">
      <c r="AH405" s="103"/>
      <c r="AI405" s="103"/>
      <c r="AJ405" s="103"/>
      <c r="AK405" s="103"/>
      <c r="AL405" s="153" t="str">
        <f t="shared" si="12"/>
        <v/>
      </c>
      <c r="AM405" s="153" t="str">
        <f t="shared" si="13"/>
        <v/>
      </c>
      <c r="AO405" s="103"/>
      <c r="AP405" s="151">
        <v>403</v>
      </c>
      <c r="AQ405" s="160"/>
      <c r="AR405" s="160"/>
      <c r="AS405" s="160"/>
      <c r="AT405" s="160"/>
      <c r="AU405" s="160"/>
      <c r="AV405" s="160"/>
      <c r="AW405" s="160"/>
      <c r="AX405" s="160"/>
      <c r="AY405" s="160"/>
      <c r="AZ405" s="160"/>
      <c r="BA405" s="160"/>
      <c r="BB405" s="160"/>
      <c r="BC405" s="160"/>
      <c r="BD405" s="160"/>
      <c r="BE405" s="160"/>
      <c r="BF405" s="160"/>
      <c r="BG405" s="160"/>
      <c r="BH405" s="160"/>
      <c r="BI405" s="160"/>
      <c r="BJ405" s="157" t="s">
        <v>4612</v>
      </c>
      <c r="BK405" s="160"/>
      <c r="BL405" s="160"/>
      <c r="BM405" s="160"/>
      <c r="BN405" s="160"/>
      <c r="BO405" s="160"/>
      <c r="BP405" s="160"/>
      <c r="BQ405" s="160"/>
      <c r="BR405" s="160"/>
      <c r="BS405" s="160"/>
      <c r="BT405" s="160"/>
      <c r="BU405" s="160"/>
      <c r="BV405" s="160"/>
      <c r="BW405" s="103"/>
      <c r="BX405" s="103"/>
      <c r="BY405" s="103"/>
      <c r="BZ405" s="161"/>
      <c r="CA405" s="161"/>
      <c r="CB405" s="161"/>
      <c r="CC405" s="161"/>
      <c r="CD405" s="161"/>
      <c r="CE405" s="161"/>
      <c r="CF405" s="161"/>
      <c r="CG405" s="161"/>
      <c r="CH405" s="161"/>
      <c r="CI405" s="161"/>
      <c r="CJ405" s="161"/>
      <c r="CK405" s="161"/>
      <c r="CL405" s="161"/>
      <c r="CM405" s="161"/>
      <c r="CN405" s="161"/>
      <c r="CO405" s="161"/>
      <c r="CP405" s="161"/>
      <c r="CQ405" s="161"/>
      <c r="CR405" s="161"/>
      <c r="CS405" s="158" t="s">
        <v>4613</v>
      </c>
      <c r="CT405" s="161"/>
      <c r="CU405" s="161"/>
      <c r="CV405" s="161"/>
      <c r="CW405" s="161"/>
      <c r="CX405" s="161"/>
      <c r="CY405" s="161"/>
      <c r="CZ405" s="161"/>
      <c r="DA405" s="161"/>
      <c r="DB405" s="161"/>
      <c r="DC405" s="161"/>
      <c r="DD405" s="161"/>
      <c r="DE405" s="161"/>
    </row>
    <row r="406" spans="34:109" ht="15" hidden="1" customHeight="1">
      <c r="AH406" s="103"/>
      <c r="AI406" s="103"/>
      <c r="AJ406" s="103"/>
      <c r="AK406" s="103"/>
      <c r="AL406" s="153" t="str">
        <f t="shared" si="12"/>
        <v/>
      </c>
      <c r="AM406" s="153" t="str">
        <f t="shared" si="13"/>
        <v/>
      </c>
      <c r="AO406" s="103"/>
      <c r="AP406" s="151">
        <v>404</v>
      </c>
      <c r="AQ406" s="160"/>
      <c r="AR406" s="160"/>
      <c r="AS406" s="160"/>
      <c r="AT406" s="160"/>
      <c r="AU406" s="160"/>
      <c r="AV406" s="160"/>
      <c r="AW406" s="160"/>
      <c r="AX406" s="160"/>
      <c r="AY406" s="160"/>
      <c r="AZ406" s="160"/>
      <c r="BA406" s="160"/>
      <c r="BB406" s="160"/>
      <c r="BC406" s="160"/>
      <c r="BD406" s="160"/>
      <c r="BE406" s="160"/>
      <c r="BF406" s="160"/>
      <c r="BG406" s="160"/>
      <c r="BH406" s="160"/>
      <c r="BI406" s="160"/>
      <c r="BJ406" s="157" t="s">
        <v>4614</v>
      </c>
      <c r="BK406" s="160"/>
      <c r="BL406" s="160"/>
      <c r="BM406" s="160"/>
      <c r="BN406" s="160"/>
      <c r="BO406" s="160"/>
      <c r="BP406" s="160"/>
      <c r="BQ406" s="160"/>
      <c r="BR406" s="160"/>
      <c r="BS406" s="160"/>
      <c r="BT406" s="160"/>
      <c r="BU406" s="160"/>
      <c r="BV406" s="160"/>
      <c r="BW406" s="103"/>
      <c r="BX406" s="103"/>
      <c r="BY406" s="103"/>
      <c r="BZ406" s="161"/>
      <c r="CA406" s="161"/>
      <c r="CB406" s="161"/>
      <c r="CC406" s="161"/>
      <c r="CD406" s="161"/>
      <c r="CE406" s="161"/>
      <c r="CF406" s="161"/>
      <c r="CG406" s="161"/>
      <c r="CH406" s="161"/>
      <c r="CI406" s="161"/>
      <c r="CJ406" s="161"/>
      <c r="CK406" s="161"/>
      <c r="CL406" s="161"/>
      <c r="CM406" s="161"/>
      <c r="CN406" s="161"/>
      <c r="CO406" s="161"/>
      <c r="CP406" s="161"/>
      <c r="CQ406" s="161"/>
      <c r="CR406" s="161"/>
      <c r="CS406" s="158" t="s">
        <v>4615</v>
      </c>
      <c r="CT406" s="161"/>
      <c r="CU406" s="161"/>
      <c r="CV406" s="161"/>
      <c r="CW406" s="161"/>
      <c r="CX406" s="161"/>
      <c r="CY406" s="161"/>
      <c r="CZ406" s="161"/>
      <c r="DA406" s="161"/>
      <c r="DB406" s="161"/>
      <c r="DC406" s="161"/>
      <c r="DD406" s="161"/>
      <c r="DE406" s="161"/>
    </row>
    <row r="407" spans="34:109" ht="15" hidden="1" customHeight="1">
      <c r="AH407" s="103"/>
      <c r="AI407" s="103"/>
      <c r="AJ407" s="103"/>
      <c r="AK407" s="103"/>
      <c r="AL407" s="153" t="str">
        <f t="shared" si="12"/>
        <v/>
      </c>
      <c r="AM407" s="153" t="str">
        <f t="shared" si="13"/>
        <v/>
      </c>
      <c r="AO407" s="103"/>
      <c r="AP407" s="151">
        <v>405</v>
      </c>
      <c r="AQ407" s="160"/>
      <c r="AR407" s="160"/>
      <c r="AS407" s="160"/>
      <c r="AT407" s="160"/>
      <c r="AU407" s="160"/>
      <c r="AV407" s="160"/>
      <c r="AW407" s="160"/>
      <c r="AX407" s="160"/>
      <c r="AY407" s="160"/>
      <c r="AZ407" s="160"/>
      <c r="BA407" s="160"/>
      <c r="BB407" s="160"/>
      <c r="BC407" s="160"/>
      <c r="BD407" s="160"/>
      <c r="BE407" s="160"/>
      <c r="BF407" s="160"/>
      <c r="BG407" s="160"/>
      <c r="BH407" s="160"/>
      <c r="BI407" s="160"/>
      <c r="BJ407" s="157" t="s">
        <v>4616</v>
      </c>
      <c r="BK407" s="160"/>
      <c r="BL407" s="160"/>
      <c r="BM407" s="160"/>
      <c r="BN407" s="160"/>
      <c r="BO407" s="160"/>
      <c r="BP407" s="160"/>
      <c r="BQ407" s="160"/>
      <c r="BR407" s="160"/>
      <c r="BS407" s="160"/>
      <c r="BT407" s="160"/>
      <c r="BU407" s="160"/>
      <c r="BV407" s="160"/>
      <c r="BW407" s="103"/>
      <c r="BX407" s="103"/>
      <c r="BY407" s="103"/>
      <c r="BZ407" s="161"/>
      <c r="CA407" s="161"/>
      <c r="CB407" s="161"/>
      <c r="CC407" s="161"/>
      <c r="CD407" s="161"/>
      <c r="CE407" s="161"/>
      <c r="CF407" s="161"/>
      <c r="CG407" s="161"/>
      <c r="CH407" s="161"/>
      <c r="CI407" s="161"/>
      <c r="CJ407" s="161"/>
      <c r="CK407" s="161"/>
      <c r="CL407" s="161"/>
      <c r="CM407" s="161"/>
      <c r="CN407" s="161"/>
      <c r="CO407" s="161"/>
      <c r="CP407" s="161"/>
      <c r="CQ407" s="161"/>
      <c r="CR407" s="161"/>
      <c r="CS407" s="158" t="s">
        <v>4617</v>
      </c>
      <c r="CT407" s="161"/>
      <c r="CU407" s="161"/>
      <c r="CV407" s="161"/>
      <c r="CW407" s="161"/>
      <c r="CX407" s="161"/>
      <c r="CY407" s="161"/>
      <c r="CZ407" s="161"/>
      <c r="DA407" s="161"/>
      <c r="DB407" s="161"/>
      <c r="DC407" s="161"/>
      <c r="DD407" s="161"/>
      <c r="DE407" s="161"/>
    </row>
    <row r="408" spans="34:109" ht="15" hidden="1" customHeight="1">
      <c r="AH408" s="103"/>
      <c r="AI408" s="103"/>
      <c r="AJ408" s="103"/>
      <c r="AK408" s="103"/>
      <c r="AL408" s="153" t="str">
        <f t="shared" si="12"/>
        <v/>
      </c>
      <c r="AM408" s="153" t="str">
        <f t="shared" si="13"/>
        <v/>
      </c>
      <c r="AO408" s="103"/>
      <c r="AP408" s="151">
        <v>406</v>
      </c>
      <c r="AQ408" s="160"/>
      <c r="AR408" s="160"/>
      <c r="AS408" s="160"/>
      <c r="AT408" s="160"/>
      <c r="AU408" s="160"/>
      <c r="AV408" s="160"/>
      <c r="AW408" s="160"/>
      <c r="AX408" s="160"/>
      <c r="AY408" s="160"/>
      <c r="AZ408" s="160"/>
      <c r="BA408" s="160"/>
      <c r="BB408" s="160"/>
      <c r="BC408" s="160"/>
      <c r="BD408" s="160"/>
      <c r="BE408" s="160"/>
      <c r="BF408" s="160"/>
      <c r="BG408" s="160"/>
      <c r="BH408" s="160"/>
      <c r="BI408" s="160"/>
      <c r="BJ408" s="157" t="s">
        <v>4618</v>
      </c>
      <c r="BK408" s="160"/>
      <c r="BL408" s="160"/>
      <c r="BM408" s="160"/>
      <c r="BN408" s="160"/>
      <c r="BO408" s="160"/>
      <c r="BP408" s="160"/>
      <c r="BQ408" s="160"/>
      <c r="BR408" s="160"/>
      <c r="BS408" s="160"/>
      <c r="BT408" s="160"/>
      <c r="BU408" s="160"/>
      <c r="BV408" s="160"/>
      <c r="BW408" s="103"/>
      <c r="BX408" s="103"/>
      <c r="BY408" s="103"/>
      <c r="BZ408" s="161"/>
      <c r="CA408" s="161"/>
      <c r="CB408" s="161"/>
      <c r="CC408" s="161"/>
      <c r="CD408" s="161"/>
      <c r="CE408" s="161"/>
      <c r="CF408" s="161"/>
      <c r="CG408" s="161"/>
      <c r="CH408" s="161"/>
      <c r="CI408" s="161"/>
      <c r="CJ408" s="161"/>
      <c r="CK408" s="161"/>
      <c r="CL408" s="161"/>
      <c r="CM408" s="161"/>
      <c r="CN408" s="161"/>
      <c r="CO408" s="161"/>
      <c r="CP408" s="161"/>
      <c r="CQ408" s="161"/>
      <c r="CR408" s="161"/>
      <c r="CS408" s="158" t="s">
        <v>4619</v>
      </c>
      <c r="CT408" s="161"/>
      <c r="CU408" s="161"/>
      <c r="CV408" s="161"/>
      <c r="CW408" s="161"/>
      <c r="CX408" s="161"/>
      <c r="CY408" s="161"/>
      <c r="CZ408" s="161"/>
      <c r="DA408" s="161"/>
      <c r="DB408" s="161"/>
      <c r="DC408" s="161"/>
      <c r="DD408" s="161"/>
      <c r="DE408" s="161"/>
    </row>
    <row r="409" spans="34:109" ht="15" hidden="1" customHeight="1">
      <c r="AH409" s="103"/>
      <c r="AI409" s="103"/>
      <c r="AJ409" s="103"/>
      <c r="AK409" s="103"/>
      <c r="AL409" s="153" t="str">
        <f t="shared" si="12"/>
        <v/>
      </c>
      <c r="AM409" s="153" t="str">
        <f t="shared" si="13"/>
        <v/>
      </c>
      <c r="AO409" s="103"/>
      <c r="AP409" s="151">
        <v>407</v>
      </c>
      <c r="AQ409" s="160"/>
      <c r="AR409" s="160"/>
      <c r="AS409" s="160"/>
      <c r="AT409" s="160"/>
      <c r="AU409" s="160"/>
      <c r="AV409" s="160"/>
      <c r="AW409" s="160"/>
      <c r="AX409" s="160"/>
      <c r="AY409" s="160"/>
      <c r="AZ409" s="160"/>
      <c r="BA409" s="160"/>
      <c r="BB409" s="160"/>
      <c r="BC409" s="160"/>
      <c r="BD409" s="160"/>
      <c r="BE409" s="160"/>
      <c r="BF409" s="160"/>
      <c r="BG409" s="160"/>
      <c r="BH409" s="160"/>
      <c r="BI409" s="160"/>
      <c r="BJ409" s="157" t="s">
        <v>4620</v>
      </c>
      <c r="BK409" s="160"/>
      <c r="BL409" s="160"/>
      <c r="BM409" s="160"/>
      <c r="BN409" s="160"/>
      <c r="BO409" s="160"/>
      <c r="BP409" s="160"/>
      <c r="BQ409" s="160"/>
      <c r="BR409" s="160"/>
      <c r="BS409" s="160"/>
      <c r="BT409" s="160"/>
      <c r="BU409" s="160"/>
      <c r="BV409" s="160"/>
      <c r="BW409" s="103"/>
      <c r="BX409" s="103"/>
      <c r="BY409" s="103"/>
      <c r="BZ409" s="161"/>
      <c r="CA409" s="161"/>
      <c r="CB409" s="161"/>
      <c r="CC409" s="161"/>
      <c r="CD409" s="161"/>
      <c r="CE409" s="161"/>
      <c r="CF409" s="161"/>
      <c r="CG409" s="161"/>
      <c r="CH409" s="161"/>
      <c r="CI409" s="161"/>
      <c r="CJ409" s="161"/>
      <c r="CK409" s="161"/>
      <c r="CL409" s="161"/>
      <c r="CM409" s="161"/>
      <c r="CN409" s="161"/>
      <c r="CO409" s="161"/>
      <c r="CP409" s="161"/>
      <c r="CQ409" s="161"/>
      <c r="CR409" s="161"/>
      <c r="CS409" s="158" t="s">
        <v>4621</v>
      </c>
      <c r="CT409" s="161"/>
      <c r="CU409" s="161"/>
      <c r="CV409" s="161"/>
      <c r="CW409" s="161"/>
      <c r="CX409" s="161"/>
      <c r="CY409" s="161"/>
      <c r="CZ409" s="161"/>
      <c r="DA409" s="161"/>
      <c r="DB409" s="161"/>
      <c r="DC409" s="161"/>
      <c r="DD409" s="161"/>
      <c r="DE409" s="161"/>
    </row>
    <row r="410" spans="34:109" ht="15" hidden="1" customHeight="1">
      <c r="AH410" s="103"/>
      <c r="AI410" s="103"/>
      <c r="AJ410" s="103"/>
      <c r="AK410" s="103"/>
      <c r="AL410" s="153" t="str">
        <f t="shared" si="12"/>
        <v/>
      </c>
      <c r="AM410" s="153" t="str">
        <f t="shared" si="13"/>
        <v/>
      </c>
      <c r="AO410" s="103"/>
      <c r="AP410" s="151">
        <v>408</v>
      </c>
      <c r="AQ410" s="160"/>
      <c r="AR410" s="160"/>
      <c r="AS410" s="160"/>
      <c r="AT410" s="160"/>
      <c r="AU410" s="160"/>
      <c r="AV410" s="160"/>
      <c r="AW410" s="160"/>
      <c r="AX410" s="160"/>
      <c r="AY410" s="160"/>
      <c r="AZ410" s="160"/>
      <c r="BA410" s="160"/>
      <c r="BB410" s="160"/>
      <c r="BC410" s="160"/>
      <c r="BD410" s="160"/>
      <c r="BE410" s="160"/>
      <c r="BF410" s="160"/>
      <c r="BG410" s="160"/>
      <c r="BH410" s="160"/>
      <c r="BI410" s="160"/>
      <c r="BJ410" s="157" t="s">
        <v>4622</v>
      </c>
      <c r="BK410" s="160"/>
      <c r="BL410" s="160"/>
      <c r="BM410" s="160"/>
      <c r="BN410" s="160"/>
      <c r="BO410" s="160"/>
      <c r="BP410" s="160"/>
      <c r="BQ410" s="160"/>
      <c r="BR410" s="160"/>
      <c r="BS410" s="160"/>
      <c r="BT410" s="160"/>
      <c r="BU410" s="160"/>
      <c r="BV410" s="160"/>
      <c r="BW410" s="103"/>
      <c r="BX410" s="103"/>
      <c r="BY410" s="103"/>
      <c r="BZ410" s="161"/>
      <c r="CA410" s="161"/>
      <c r="CB410" s="161"/>
      <c r="CC410" s="161"/>
      <c r="CD410" s="161"/>
      <c r="CE410" s="161"/>
      <c r="CF410" s="161"/>
      <c r="CG410" s="161"/>
      <c r="CH410" s="161"/>
      <c r="CI410" s="161"/>
      <c r="CJ410" s="161"/>
      <c r="CK410" s="161"/>
      <c r="CL410" s="161"/>
      <c r="CM410" s="161"/>
      <c r="CN410" s="161"/>
      <c r="CO410" s="161"/>
      <c r="CP410" s="161"/>
      <c r="CQ410" s="161"/>
      <c r="CR410" s="161"/>
      <c r="CS410" s="158" t="s">
        <v>4623</v>
      </c>
      <c r="CT410" s="161"/>
      <c r="CU410" s="161"/>
      <c r="CV410" s="161"/>
      <c r="CW410" s="161"/>
      <c r="CX410" s="161"/>
      <c r="CY410" s="161"/>
      <c r="CZ410" s="161"/>
      <c r="DA410" s="161"/>
      <c r="DB410" s="161"/>
      <c r="DC410" s="161"/>
      <c r="DD410" s="161"/>
      <c r="DE410" s="161"/>
    </row>
    <row r="411" spans="34:109" ht="15" hidden="1" customHeight="1">
      <c r="AH411" s="103"/>
      <c r="AI411" s="103"/>
      <c r="AJ411" s="103"/>
      <c r="AK411" s="103"/>
      <c r="AL411" s="153" t="str">
        <f t="shared" si="12"/>
        <v/>
      </c>
      <c r="AM411" s="153" t="str">
        <f t="shared" si="13"/>
        <v/>
      </c>
      <c r="AO411" s="103"/>
      <c r="AP411" s="151">
        <v>409</v>
      </c>
      <c r="AQ411" s="160"/>
      <c r="AR411" s="160"/>
      <c r="AS411" s="160"/>
      <c r="AT411" s="160"/>
      <c r="AU411" s="160"/>
      <c r="AV411" s="160"/>
      <c r="AW411" s="160"/>
      <c r="AX411" s="160"/>
      <c r="AY411" s="160"/>
      <c r="AZ411" s="160"/>
      <c r="BA411" s="160"/>
      <c r="BB411" s="160"/>
      <c r="BC411" s="160"/>
      <c r="BD411" s="160"/>
      <c r="BE411" s="160"/>
      <c r="BF411" s="160"/>
      <c r="BG411" s="160"/>
      <c r="BH411" s="160"/>
      <c r="BI411" s="160"/>
      <c r="BJ411" s="157" t="s">
        <v>4624</v>
      </c>
      <c r="BK411" s="160"/>
      <c r="BL411" s="160"/>
      <c r="BM411" s="160"/>
      <c r="BN411" s="160"/>
      <c r="BO411" s="160"/>
      <c r="BP411" s="160"/>
      <c r="BQ411" s="160"/>
      <c r="BR411" s="160"/>
      <c r="BS411" s="160"/>
      <c r="BT411" s="160"/>
      <c r="BU411" s="160"/>
      <c r="BV411" s="160"/>
      <c r="BW411" s="103"/>
      <c r="BX411" s="103"/>
      <c r="BY411" s="103"/>
      <c r="BZ411" s="161"/>
      <c r="CA411" s="161"/>
      <c r="CB411" s="161"/>
      <c r="CC411" s="161"/>
      <c r="CD411" s="161"/>
      <c r="CE411" s="161"/>
      <c r="CF411" s="161"/>
      <c r="CG411" s="161"/>
      <c r="CH411" s="161"/>
      <c r="CI411" s="161"/>
      <c r="CJ411" s="161"/>
      <c r="CK411" s="161"/>
      <c r="CL411" s="161"/>
      <c r="CM411" s="161"/>
      <c r="CN411" s="161"/>
      <c r="CO411" s="161"/>
      <c r="CP411" s="161"/>
      <c r="CQ411" s="161"/>
      <c r="CR411" s="161"/>
      <c r="CS411" s="158" t="s">
        <v>4625</v>
      </c>
      <c r="CT411" s="161"/>
      <c r="CU411" s="161"/>
      <c r="CV411" s="161"/>
      <c r="CW411" s="161"/>
      <c r="CX411" s="161"/>
      <c r="CY411" s="161"/>
      <c r="CZ411" s="161"/>
      <c r="DA411" s="161"/>
      <c r="DB411" s="161"/>
      <c r="DC411" s="161"/>
      <c r="DD411" s="161"/>
      <c r="DE411" s="161"/>
    </row>
    <row r="412" spans="34:109" ht="15" hidden="1" customHeight="1">
      <c r="AH412" s="103"/>
      <c r="AI412" s="103"/>
      <c r="AJ412" s="103"/>
      <c r="AK412" s="103"/>
      <c r="AL412" s="153" t="str">
        <f t="shared" si="12"/>
        <v/>
      </c>
      <c r="AM412" s="153" t="str">
        <f t="shared" si="13"/>
        <v/>
      </c>
      <c r="AO412" s="103"/>
      <c r="AP412" s="151">
        <v>410</v>
      </c>
      <c r="AQ412" s="160"/>
      <c r="AR412" s="160"/>
      <c r="AS412" s="160"/>
      <c r="AT412" s="160"/>
      <c r="AU412" s="160"/>
      <c r="AV412" s="160"/>
      <c r="AW412" s="160"/>
      <c r="AX412" s="160"/>
      <c r="AY412" s="160"/>
      <c r="AZ412" s="160"/>
      <c r="BA412" s="160"/>
      <c r="BB412" s="160"/>
      <c r="BC412" s="160"/>
      <c r="BD412" s="160"/>
      <c r="BE412" s="160"/>
      <c r="BF412" s="160"/>
      <c r="BG412" s="160"/>
      <c r="BH412" s="160"/>
      <c r="BI412" s="160"/>
      <c r="BJ412" s="157" t="s">
        <v>4626</v>
      </c>
      <c r="BK412" s="160"/>
      <c r="BL412" s="160"/>
      <c r="BM412" s="160"/>
      <c r="BN412" s="160"/>
      <c r="BO412" s="160"/>
      <c r="BP412" s="160"/>
      <c r="BQ412" s="160"/>
      <c r="BR412" s="160"/>
      <c r="BS412" s="160"/>
      <c r="BT412" s="160"/>
      <c r="BU412" s="160"/>
      <c r="BV412" s="160"/>
      <c r="BW412" s="103"/>
      <c r="BX412" s="103"/>
      <c r="BY412" s="103"/>
      <c r="BZ412" s="161"/>
      <c r="CA412" s="161"/>
      <c r="CB412" s="161"/>
      <c r="CC412" s="161"/>
      <c r="CD412" s="161"/>
      <c r="CE412" s="161"/>
      <c r="CF412" s="161"/>
      <c r="CG412" s="161"/>
      <c r="CH412" s="161"/>
      <c r="CI412" s="161"/>
      <c r="CJ412" s="161"/>
      <c r="CK412" s="161"/>
      <c r="CL412" s="161"/>
      <c r="CM412" s="161"/>
      <c r="CN412" s="161"/>
      <c r="CO412" s="161"/>
      <c r="CP412" s="161"/>
      <c r="CQ412" s="161"/>
      <c r="CR412" s="161"/>
      <c r="CS412" s="158" t="s">
        <v>4627</v>
      </c>
      <c r="CT412" s="161"/>
      <c r="CU412" s="161"/>
      <c r="CV412" s="161"/>
      <c r="CW412" s="161"/>
      <c r="CX412" s="161"/>
      <c r="CY412" s="161"/>
      <c r="CZ412" s="161"/>
      <c r="DA412" s="161"/>
      <c r="DB412" s="161"/>
      <c r="DC412" s="161"/>
      <c r="DD412" s="161"/>
      <c r="DE412" s="161"/>
    </row>
    <row r="413" spans="34:109" ht="15" hidden="1" customHeight="1">
      <c r="AH413" s="103"/>
      <c r="AI413" s="103"/>
      <c r="AJ413" s="103"/>
      <c r="AK413" s="103"/>
      <c r="AL413" s="153" t="str">
        <f t="shared" si="12"/>
        <v/>
      </c>
      <c r="AM413" s="153" t="str">
        <f t="shared" si="13"/>
        <v/>
      </c>
      <c r="AO413" s="103"/>
      <c r="AP413" s="151">
        <v>411</v>
      </c>
      <c r="AQ413" s="160"/>
      <c r="AR413" s="160"/>
      <c r="AS413" s="160"/>
      <c r="AT413" s="160"/>
      <c r="AU413" s="160"/>
      <c r="AV413" s="160"/>
      <c r="AW413" s="160"/>
      <c r="AX413" s="160"/>
      <c r="AY413" s="160"/>
      <c r="AZ413" s="160"/>
      <c r="BA413" s="160"/>
      <c r="BB413" s="160"/>
      <c r="BC413" s="160"/>
      <c r="BD413" s="160"/>
      <c r="BE413" s="160"/>
      <c r="BF413" s="160"/>
      <c r="BG413" s="160"/>
      <c r="BH413" s="160"/>
      <c r="BI413" s="160"/>
      <c r="BJ413" s="157" t="s">
        <v>4628</v>
      </c>
      <c r="BK413" s="160"/>
      <c r="BL413" s="160"/>
      <c r="BM413" s="160"/>
      <c r="BN413" s="160"/>
      <c r="BO413" s="160"/>
      <c r="BP413" s="160"/>
      <c r="BQ413" s="160"/>
      <c r="BR413" s="160"/>
      <c r="BS413" s="160"/>
      <c r="BT413" s="160"/>
      <c r="BU413" s="160"/>
      <c r="BV413" s="160"/>
      <c r="BW413" s="103"/>
      <c r="BX413" s="103"/>
      <c r="BY413" s="103"/>
      <c r="BZ413" s="161"/>
      <c r="CA413" s="161"/>
      <c r="CB413" s="161"/>
      <c r="CC413" s="161"/>
      <c r="CD413" s="161"/>
      <c r="CE413" s="161"/>
      <c r="CF413" s="161"/>
      <c r="CG413" s="161"/>
      <c r="CH413" s="161"/>
      <c r="CI413" s="161"/>
      <c r="CJ413" s="161"/>
      <c r="CK413" s="161"/>
      <c r="CL413" s="161"/>
      <c r="CM413" s="161"/>
      <c r="CN413" s="161"/>
      <c r="CO413" s="161"/>
      <c r="CP413" s="161"/>
      <c r="CQ413" s="161"/>
      <c r="CR413" s="161"/>
      <c r="CS413" s="158" t="s">
        <v>4629</v>
      </c>
      <c r="CT413" s="161"/>
      <c r="CU413" s="161"/>
      <c r="CV413" s="161"/>
      <c r="CW413" s="161"/>
      <c r="CX413" s="161"/>
      <c r="CY413" s="161"/>
      <c r="CZ413" s="161"/>
      <c r="DA413" s="161"/>
      <c r="DB413" s="161"/>
      <c r="DC413" s="161"/>
      <c r="DD413" s="161"/>
      <c r="DE413" s="161"/>
    </row>
    <row r="414" spans="34:109" ht="15" hidden="1" customHeight="1">
      <c r="AH414" s="103"/>
      <c r="AI414" s="103"/>
      <c r="AJ414" s="103"/>
      <c r="AK414" s="103"/>
      <c r="AL414" s="153" t="str">
        <f t="shared" si="12"/>
        <v/>
      </c>
      <c r="AM414" s="153" t="str">
        <f t="shared" si="13"/>
        <v/>
      </c>
      <c r="AO414" s="103"/>
      <c r="AP414" s="151">
        <v>412</v>
      </c>
      <c r="AQ414" s="160"/>
      <c r="AR414" s="160"/>
      <c r="AS414" s="160"/>
      <c r="AT414" s="160"/>
      <c r="AU414" s="160"/>
      <c r="AV414" s="160"/>
      <c r="AW414" s="160"/>
      <c r="AX414" s="160"/>
      <c r="AY414" s="160"/>
      <c r="AZ414" s="160"/>
      <c r="BA414" s="160"/>
      <c r="BB414" s="160"/>
      <c r="BC414" s="160"/>
      <c r="BD414" s="160"/>
      <c r="BE414" s="160"/>
      <c r="BF414" s="160"/>
      <c r="BG414" s="160"/>
      <c r="BH414" s="160"/>
      <c r="BI414" s="160"/>
      <c r="BJ414" s="157" t="s">
        <v>4630</v>
      </c>
      <c r="BK414" s="160"/>
      <c r="BL414" s="160"/>
      <c r="BM414" s="160"/>
      <c r="BN414" s="160"/>
      <c r="BO414" s="160"/>
      <c r="BP414" s="160"/>
      <c r="BQ414" s="160"/>
      <c r="BR414" s="160"/>
      <c r="BS414" s="160"/>
      <c r="BT414" s="160"/>
      <c r="BU414" s="160"/>
      <c r="BV414" s="160"/>
      <c r="BW414" s="103"/>
      <c r="BX414" s="103"/>
      <c r="BY414" s="103"/>
      <c r="BZ414" s="161"/>
      <c r="CA414" s="161"/>
      <c r="CB414" s="161"/>
      <c r="CC414" s="161"/>
      <c r="CD414" s="161"/>
      <c r="CE414" s="161"/>
      <c r="CF414" s="161"/>
      <c r="CG414" s="161"/>
      <c r="CH414" s="161"/>
      <c r="CI414" s="161"/>
      <c r="CJ414" s="161"/>
      <c r="CK414" s="161"/>
      <c r="CL414" s="161"/>
      <c r="CM414" s="161"/>
      <c r="CN414" s="161"/>
      <c r="CO414" s="161"/>
      <c r="CP414" s="161"/>
      <c r="CQ414" s="161"/>
      <c r="CR414" s="161"/>
      <c r="CS414" s="158" t="s">
        <v>4631</v>
      </c>
      <c r="CT414" s="161"/>
      <c r="CU414" s="161"/>
      <c r="CV414" s="161"/>
      <c r="CW414" s="161"/>
      <c r="CX414" s="161"/>
      <c r="CY414" s="161"/>
      <c r="CZ414" s="161"/>
      <c r="DA414" s="161"/>
      <c r="DB414" s="161"/>
      <c r="DC414" s="161"/>
      <c r="DD414" s="161"/>
      <c r="DE414" s="161"/>
    </row>
    <row r="415" spans="34:109" ht="15" hidden="1" customHeight="1">
      <c r="AH415" s="103"/>
      <c r="AI415" s="103"/>
      <c r="AJ415" s="103"/>
      <c r="AK415" s="103"/>
      <c r="AL415" s="153" t="str">
        <f t="shared" si="12"/>
        <v/>
      </c>
      <c r="AM415" s="153" t="str">
        <f t="shared" si="13"/>
        <v/>
      </c>
      <c r="AO415" s="103"/>
      <c r="AP415" s="151">
        <v>413</v>
      </c>
      <c r="AQ415" s="160"/>
      <c r="AR415" s="160"/>
      <c r="AS415" s="160"/>
      <c r="AT415" s="160"/>
      <c r="AU415" s="160"/>
      <c r="AV415" s="160"/>
      <c r="AW415" s="160"/>
      <c r="AX415" s="160"/>
      <c r="AY415" s="160"/>
      <c r="AZ415" s="160"/>
      <c r="BA415" s="160"/>
      <c r="BB415" s="160"/>
      <c r="BC415" s="160"/>
      <c r="BD415" s="160"/>
      <c r="BE415" s="160"/>
      <c r="BF415" s="160"/>
      <c r="BG415" s="160"/>
      <c r="BH415" s="160"/>
      <c r="BI415" s="160"/>
      <c r="BJ415" s="157" t="s">
        <v>4632</v>
      </c>
      <c r="BK415" s="160"/>
      <c r="BL415" s="160"/>
      <c r="BM415" s="160"/>
      <c r="BN415" s="160"/>
      <c r="BO415" s="160"/>
      <c r="BP415" s="160"/>
      <c r="BQ415" s="160"/>
      <c r="BR415" s="160"/>
      <c r="BS415" s="160"/>
      <c r="BT415" s="160"/>
      <c r="BU415" s="160"/>
      <c r="BV415" s="160"/>
      <c r="BW415" s="103"/>
      <c r="BX415" s="103"/>
      <c r="BY415" s="103"/>
      <c r="BZ415" s="161"/>
      <c r="CA415" s="161"/>
      <c r="CB415" s="161"/>
      <c r="CC415" s="161"/>
      <c r="CD415" s="161"/>
      <c r="CE415" s="161"/>
      <c r="CF415" s="161"/>
      <c r="CG415" s="161"/>
      <c r="CH415" s="161"/>
      <c r="CI415" s="161"/>
      <c r="CJ415" s="161"/>
      <c r="CK415" s="161"/>
      <c r="CL415" s="161"/>
      <c r="CM415" s="161"/>
      <c r="CN415" s="161"/>
      <c r="CO415" s="161"/>
      <c r="CP415" s="161"/>
      <c r="CQ415" s="161"/>
      <c r="CR415" s="161"/>
      <c r="CS415" s="158" t="s">
        <v>4633</v>
      </c>
      <c r="CT415" s="161"/>
      <c r="CU415" s="161"/>
      <c r="CV415" s="161"/>
      <c r="CW415" s="161"/>
      <c r="CX415" s="161"/>
      <c r="CY415" s="161"/>
      <c r="CZ415" s="161"/>
      <c r="DA415" s="161"/>
      <c r="DB415" s="161"/>
      <c r="DC415" s="161"/>
      <c r="DD415" s="161"/>
      <c r="DE415" s="161"/>
    </row>
    <row r="416" spans="34:109" ht="15" hidden="1" customHeight="1">
      <c r="AH416" s="103"/>
      <c r="AI416" s="103"/>
      <c r="AJ416" s="103"/>
      <c r="AK416" s="103"/>
      <c r="AL416" s="153" t="str">
        <f t="shared" si="12"/>
        <v/>
      </c>
      <c r="AM416" s="153" t="str">
        <f t="shared" si="13"/>
        <v/>
      </c>
      <c r="AO416" s="103"/>
      <c r="AP416" s="151">
        <v>414</v>
      </c>
      <c r="AQ416" s="160"/>
      <c r="AR416" s="160"/>
      <c r="AS416" s="160"/>
      <c r="AT416" s="160"/>
      <c r="AU416" s="160"/>
      <c r="AV416" s="160"/>
      <c r="AW416" s="160"/>
      <c r="AX416" s="160"/>
      <c r="AY416" s="160"/>
      <c r="AZ416" s="160"/>
      <c r="BA416" s="160"/>
      <c r="BB416" s="160"/>
      <c r="BC416" s="160"/>
      <c r="BD416" s="160"/>
      <c r="BE416" s="160"/>
      <c r="BF416" s="160"/>
      <c r="BG416" s="160"/>
      <c r="BH416" s="160"/>
      <c r="BI416" s="160"/>
      <c r="BJ416" s="157" t="s">
        <v>4634</v>
      </c>
      <c r="BK416" s="160"/>
      <c r="BL416" s="160"/>
      <c r="BM416" s="160"/>
      <c r="BN416" s="160"/>
      <c r="BO416" s="160"/>
      <c r="BP416" s="160"/>
      <c r="BQ416" s="160"/>
      <c r="BR416" s="160"/>
      <c r="BS416" s="160"/>
      <c r="BT416" s="160"/>
      <c r="BU416" s="160"/>
      <c r="BV416" s="160"/>
      <c r="BW416" s="103"/>
      <c r="BX416" s="103"/>
      <c r="BY416" s="103"/>
      <c r="BZ416" s="161"/>
      <c r="CA416" s="161"/>
      <c r="CB416" s="161"/>
      <c r="CC416" s="161"/>
      <c r="CD416" s="161"/>
      <c r="CE416" s="161"/>
      <c r="CF416" s="161"/>
      <c r="CG416" s="161"/>
      <c r="CH416" s="161"/>
      <c r="CI416" s="161"/>
      <c r="CJ416" s="161"/>
      <c r="CK416" s="161"/>
      <c r="CL416" s="161"/>
      <c r="CM416" s="161"/>
      <c r="CN416" s="161"/>
      <c r="CO416" s="161"/>
      <c r="CP416" s="161"/>
      <c r="CQ416" s="161"/>
      <c r="CR416" s="161"/>
      <c r="CS416" s="158" t="s">
        <v>4635</v>
      </c>
      <c r="CT416" s="161"/>
      <c r="CU416" s="161"/>
      <c r="CV416" s="161"/>
      <c r="CW416" s="161"/>
      <c r="CX416" s="161"/>
      <c r="CY416" s="161"/>
      <c r="CZ416" s="161"/>
      <c r="DA416" s="161"/>
      <c r="DB416" s="161"/>
      <c r="DC416" s="161"/>
      <c r="DD416" s="161"/>
      <c r="DE416" s="161"/>
    </row>
    <row r="417" spans="34:109" ht="15" hidden="1" customHeight="1">
      <c r="AH417" s="103"/>
      <c r="AI417" s="103"/>
      <c r="AJ417" s="103"/>
      <c r="AK417" s="103"/>
      <c r="AL417" s="153" t="str">
        <f t="shared" si="12"/>
        <v/>
      </c>
      <c r="AM417" s="153" t="str">
        <f t="shared" si="13"/>
        <v/>
      </c>
      <c r="AO417" s="103"/>
      <c r="AP417" s="151">
        <v>415</v>
      </c>
      <c r="AQ417" s="160"/>
      <c r="AR417" s="160"/>
      <c r="AS417" s="160"/>
      <c r="AT417" s="160"/>
      <c r="AU417" s="160"/>
      <c r="AV417" s="160"/>
      <c r="AW417" s="160"/>
      <c r="AX417" s="160"/>
      <c r="AY417" s="160"/>
      <c r="AZ417" s="160"/>
      <c r="BA417" s="160"/>
      <c r="BB417" s="160"/>
      <c r="BC417" s="160"/>
      <c r="BD417" s="160"/>
      <c r="BE417" s="160"/>
      <c r="BF417" s="160"/>
      <c r="BG417" s="160"/>
      <c r="BH417" s="160"/>
      <c r="BI417" s="160"/>
      <c r="BJ417" s="157" t="s">
        <v>4636</v>
      </c>
      <c r="BK417" s="160"/>
      <c r="BL417" s="160"/>
      <c r="BM417" s="160"/>
      <c r="BN417" s="160"/>
      <c r="BO417" s="160"/>
      <c r="BP417" s="160"/>
      <c r="BQ417" s="160"/>
      <c r="BR417" s="160"/>
      <c r="BS417" s="160"/>
      <c r="BT417" s="160"/>
      <c r="BU417" s="160"/>
      <c r="BV417" s="160"/>
      <c r="BW417" s="103"/>
      <c r="BX417" s="103"/>
      <c r="BY417" s="103"/>
      <c r="BZ417" s="161"/>
      <c r="CA417" s="161"/>
      <c r="CB417" s="161"/>
      <c r="CC417" s="161"/>
      <c r="CD417" s="161"/>
      <c r="CE417" s="161"/>
      <c r="CF417" s="161"/>
      <c r="CG417" s="161"/>
      <c r="CH417" s="161"/>
      <c r="CI417" s="161"/>
      <c r="CJ417" s="161"/>
      <c r="CK417" s="161"/>
      <c r="CL417" s="161"/>
      <c r="CM417" s="161"/>
      <c r="CN417" s="161"/>
      <c r="CO417" s="161"/>
      <c r="CP417" s="161"/>
      <c r="CQ417" s="161"/>
      <c r="CR417" s="161"/>
      <c r="CS417" s="158" t="s">
        <v>4637</v>
      </c>
      <c r="CT417" s="161"/>
      <c r="CU417" s="161"/>
      <c r="CV417" s="161"/>
      <c r="CW417" s="161"/>
      <c r="CX417" s="161"/>
      <c r="CY417" s="161"/>
      <c r="CZ417" s="161"/>
      <c r="DA417" s="161"/>
      <c r="DB417" s="161"/>
      <c r="DC417" s="161"/>
      <c r="DD417" s="161"/>
      <c r="DE417" s="161"/>
    </row>
    <row r="418" spans="34:109" ht="15" hidden="1" customHeight="1">
      <c r="AH418" s="103"/>
      <c r="AI418" s="103"/>
      <c r="AJ418" s="103"/>
      <c r="AK418" s="103"/>
      <c r="AL418" s="153" t="str">
        <f t="shared" si="12"/>
        <v/>
      </c>
      <c r="AM418" s="153" t="str">
        <f t="shared" si="13"/>
        <v/>
      </c>
      <c r="AO418" s="103"/>
      <c r="AP418" s="151">
        <v>416</v>
      </c>
      <c r="AQ418" s="160"/>
      <c r="AR418" s="160"/>
      <c r="AS418" s="160"/>
      <c r="AT418" s="160"/>
      <c r="AU418" s="160"/>
      <c r="AV418" s="160"/>
      <c r="AW418" s="160"/>
      <c r="AX418" s="160"/>
      <c r="AY418" s="160"/>
      <c r="AZ418" s="160"/>
      <c r="BA418" s="160"/>
      <c r="BB418" s="160"/>
      <c r="BC418" s="160"/>
      <c r="BD418" s="160"/>
      <c r="BE418" s="160"/>
      <c r="BF418" s="160"/>
      <c r="BG418" s="160"/>
      <c r="BH418" s="160"/>
      <c r="BI418" s="160"/>
      <c r="BJ418" s="157" t="s">
        <v>4638</v>
      </c>
      <c r="BK418" s="160"/>
      <c r="BL418" s="160"/>
      <c r="BM418" s="160"/>
      <c r="BN418" s="160"/>
      <c r="BO418" s="160"/>
      <c r="BP418" s="160"/>
      <c r="BQ418" s="160"/>
      <c r="BR418" s="160"/>
      <c r="BS418" s="160"/>
      <c r="BT418" s="160"/>
      <c r="BU418" s="160"/>
      <c r="BV418" s="160"/>
      <c r="BW418" s="103"/>
      <c r="BX418" s="103"/>
      <c r="BY418" s="103"/>
      <c r="BZ418" s="161"/>
      <c r="CA418" s="161"/>
      <c r="CB418" s="161"/>
      <c r="CC418" s="161"/>
      <c r="CD418" s="161"/>
      <c r="CE418" s="161"/>
      <c r="CF418" s="161"/>
      <c r="CG418" s="161"/>
      <c r="CH418" s="161"/>
      <c r="CI418" s="161"/>
      <c r="CJ418" s="161"/>
      <c r="CK418" s="161"/>
      <c r="CL418" s="161"/>
      <c r="CM418" s="161"/>
      <c r="CN418" s="161"/>
      <c r="CO418" s="161"/>
      <c r="CP418" s="161"/>
      <c r="CQ418" s="161"/>
      <c r="CR418" s="161"/>
      <c r="CS418" s="158" t="s">
        <v>4639</v>
      </c>
      <c r="CT418" s="161"/>
      <c r="CU418" s="161"/>
      <c r="CV418" s="161"/>
      <c r="CW418" s="161"/>
      <c r="CX418" s="161"/>
      <c r="CY418" s="161"/>
      <c r="CZ418" s="161"/>
      <c r="DA418" s="161"/>
      <c r="DB418" s="161"/>
      <c r="DC418" s="161"/>
      <c r="DD418" s="161"/>
      <c r="DE418" s="161"/>
    </row>
    <row r="419" spans="34:109" ht="15" hidden="1" customHeight="1">
      <c r="AH419" s="103"/>
      <c r="AI419" s="103"/>
      <c r="AJ419" s="103"/>
      <c r="AK419" s="103"/>
      <c r="AL419" s="153" t="str">
        <f t="shared" si="12"/>
        <v/>
      </c>
      <c r="AM419" s="153" t="str">
        <f t="shared" si="13"/>
        <v/>
      </c>
      <c r="AO419" s="103"/>
      <c r="AP419" s="151">
        <v>417</v>
      </c>
      <c r="AQ419" s="160"/>
      <c r="AR419" s="160"/>
      <c r="AS419" s="160"/>
      <c r="AT419" s="160"/>
      <c r="AU419" s="160"/>
      <c r="AV419" s="160"/>
      <c r="AW419" s="160"/>
      <c r="AX419" s="160"/>
      <c r="AY419" s="160"/>
      <c r="AZ419" s="160"/>
      <c r="BA419" s="160"/>
      <c r="BB419" s="160"/>
      <c r="BC419" s="160"/>
      <c r="BD419" s="160"/>
      <c r="BE419" s="160"/>
      <c r="BF419" s="160"/>
      <c r="BG419" s="160"/>
      <c r="BH419" s="160"/>
      <c r="BI419" s="160"/>
      <c r="BJ419" s="157" t="s">
        <v>4640</v>
      </c>
      <c r="BK419" s="160"/>
      <c r="BL419" s="160"/>
      <c r="BM419" s="160"/>
      <c r="BN419" s="160"/>
      <c r="BO419" s="160"/>
      <c r="BP419" s="160"/>
      <c r="BQ419" s="160"/>
      <c r="BR419" s="160"/>
      <c r="BS419" s="160"/>
      <c r="BT419" s="160"/>
      <c r="BU419" s="160"/>
      <c r="BV419" s="160"/>
      <c r="BW419" s="103"/>
      <c r="BX419" s="103"/>
      <c r="BY419" s="103"/>
      <c r="BZ419" s="161"/>
      <c r="CA419" s="161"/>
      <c r="CB419" s="161"/>
      <c r="CC419" s="161"/>
      <c r="CD419" s="161"/>
      <c r="CE419" s="161"/>
      <c r="CF419" s="161"/>
      <c r="CG419" s="161"/>
      <c r="CH419" s="161"/>
      <c r="CI419" s="161"/>
      <c r="CJ419" s="161"/>
      <c r="CK419" s="161"/>
      <c r="CL419" s="161"/>
      <c r="CM419" s="161"/>
      <c r="CN419" s="161"/>
      <c r="CO419" s="161"/>
      <c r="CP419" s="161"/>
      <c r="CQ419" s="161"/>
      <c r="CR419" s="161"/>
      <c r="CS419" s="158" t="s">
        <v>4641</v>
      </c>
      <c r="CT419" s="161"/>
      <c r="CU419" s="161"/>
      <c r="CV419" s="161"/>
      <c r="CW419" s="161"/>
      <c r="CX419" s="161"/>
      <c r="CY419" s="161"/>
      <c r="CZ419" s="161"/>
      <c r="DA419" s="161"/>
      <c r="DB419" s="161"/>
      <c r="DC419" s="161"/>
      <c r="DD419" s="161"/>
      <c r="DE419" s="161"/>
    </row>
    <row r="420" spans="34:109" ht="15" hidden="1" customHeight="1">
      <c r="AH420" s="103"/>
      <c r="AI420" s="103"/>
      <c r="AJ420" s="103"/>
      <c r="AK420" s="103"/>
      <c r="AL420" s="153" t="str">
        <f t="shared" si="12"/>
        <v/>
      </c>
      <c r="AM420" s="153" t="str">
        <f t="shared" si="13"/>
        <v/>
      </c>
      <c r="AO420" s="103"/>
      <c r="AP420" s="151">
        <v>418</v>
      </c>
      <c r="AQ420" s="160"/>
      <c r="AR420" s="160"/>
      <c r="AS420" s="160"/>
      <c r="AT420" s="160"/>
      <c r="AU420" s="160"/>
      <c r="AV420" s="160"/>
      <c r="AW420" s="160"/>
      <c r="AX420" s="160"/>
      <c r="AY420" s="160"/>
      <c r="AZ420" s="160"/>
      <c r="BA420" s="160"/>
      <c r="BB420" s="160"/>
      <c r="BC420" s="160"/>
      <c r="BD420" s="160"/>
      <c r="BE420" s="160"/>
      <c r="BF420" s="160"/>
      <c r="BG420" s="160"/>
      <c r="BH420" s="160"/>
      <c r="BI420" s="160"/>
      <c r="BJ420" s="157" t="s">
        <v>4642</v>
      </c>
      <c r="BK420" s="160"/>
      <c r="BL420" s="160"/>
      <c r="BM420" s="160"/>
      <c r="BN420" s="160"/>
      <c r="BO420" s="160"/>
      <c r="BP420" s="160"/>
      <c r="BQ420" s="160"/>
      <c r="BR420" s="160"/>
      <c r="BS420" s="160"/>
      <c r="BT420" s="160"/>
      <c r="BU420" s="160"/>
      <c r="BV420" s="160"/>
      <c r="BW420" s="103"/>
      <c r="BX420" s="103"/>
      <c r="BY420" s="103"/>
      <c r="BZ420" s="161"/>
      <c r="CA420" s="161"/>
      <c r="CB420" s="161"/>
      <c r="CC420" s="161"/>
      <c r="CD420" s="161"/>
      <c r="CE420" s="161"/>
      <c r="CF420" s="161"/>
      <c r="CG420" s="161"/>
      <c r="CH420" s="161"/>
      <c r="CI420" s="161"/>
      <c r="CJ420" s="161"/>
      <c r="CK420" s="161"/>
      <c r="CL420" s="161"/>
      <c r="CM420" s="161"/>
      <c r="CN420" s="161"/>
      <c r="CO420" s="161"/>
      <c r="CP420" s="161"/>
      <c r="CQ420" s="161"/>
      <c r="CR420" s="161"/>
      <c r="CS420" s="158" t="s">
        <v>4643</v>
      </c>
      <c r="CT420" s="161"/>
      <c r="CU420" s="161"/>
      <c r="CV420" s="161"/>
      <c r="CW420" s="161"/>
      <c r="CX420" s="161"/>
      <c r="CY420" s="161"/>
      <c r="CZ420" s="161"/>
      <c r="DA420" s="161"/>
      <c r="DB420" s="161"/>
      <c r="DC420" s="161"/>
      <c r="DD420" s="161"/>
      <c r="DE420" s="161"/>
    </row>
    <row r="421" spans="34:109" ht="15" hidden="1" customHeight="1">
      <c r="AH421" s="103"/>
      <c r="AI421" s="103"/>
      <c r="AJ421" s="103"/>
      <c r="AK421" s="103"/>
      <c r="AL421" s="153" t="str">
        <f t="shared" si="12"/>
        <v/>
      </c>
      <c r="AM421" s="153" t="str">
        <f t="shared" si="13"/>
        <v/>
      </c>
      <c r="AO421" s="103"/>
      <c r="AP421" s="151">
        <v>419</v>
      </c>
      <c r="AQ421" s="160"/>
      <c r="AR421" s="160"/>
      <c r="AS421" s="160"/>
      <c r="AT421" s="160"/>
      <c r="AU421" s="160"/>
      <c r="AV421" s="160"/>
      <c r="AW421" s="160"/>
      <c r="AX421" s="160"/>
      <c r="AY421" s="160"/>
      <c r="AZ421" s="160"/>
      <c r="BA421" s="160"/>
      <c r="BB421" s="160"/>
      <c r="BC421" s="160"/>
      <c r="BD421" s="160"/>
      <c r="BE421" s="160"/>
      <c r="BF421" s="160"/>
      <c r="BG421" s="160"/>
      <c r="BH421" s="160"/>
      <c r="BI421" s="160"/>
      <c r="BJ421" s="157" t="s">
        <v>4644</v>
      </c>
      <c r="BK421" s="160"/>
      <c r="BL421" s="160"/>
      <c r="BM421" s="160"/>
      <c r="BN421" s="160"/>
      <c r="BO421" s="160"/>
      <c r="BP421" s="160"/>
      <c r="BQ421" s="160"/>
      <c r="BR421" s="160"/>
      <c r="BS421" s="160"/>
      <c r="BT421" s="160"/>
      <c r="BU421" s="160"/>
      <c r="BV421" s="160"/>
      <c r="BW421" s="103"/>
      <c r="BX421" s="103"/>
      <c r="BY421" s="103"/>
      <c r="BZ421" s="161"/>
      <c r="CA421" s="161"/>
      <c r="CB421" s="161"/>
      <c r="CC421" s="161"/>
      <c r="CD421" s="161"/>
      <c r="CE421" s="161"/>
      <c r="CF421" s="161"/>
      <c r="CG421" s="161"/>
      <c r="CH421" s="161"/>
      <c r="CI421" s="161"/>
      <c r="CJ421" s="161"/>
      <c r="CK421" s="161"/>
      <c r="CL421" s="161"/>
      <c r="CM421" s="161"/>
      <c r="CN421" s="161"/>
      <c r="CO421" s="161"/>
      <c r="CP421" s="161"/>
      <c r="CQ421" s="161"/>
      <c r="CR421" s="161"/>
      <c r="CS421" s="158" t="s">
        <v>4645</v>
      </c>
      <c r="CT421" s="161"/>
      <c r="CU421" s="161"/>
      <c r="CV421" s="161"/>
      <c r="CW421" s="161"/>
      <c r="CX421" s="161"/>
      <c r="CY421" s="161"/>
      <c r="CZ421" s="161"/>
      <c r="DA421" s="161"/>
      <c r="DB421" s="161"/>
      <c r="DC421" s="161"/>
      <c r="DD421" s="161"/>
      <c r="DE421" s="161"/>
    </row>
    <row r="422" spans="34:109" ht="15" hidden="1" customHeight="1">
      <c r="AH422" s="103"/>
      <c r="AI422" s="103"/>
      <c r="AJ422" s="103"/>
      <c r="AK422" s="103"/>
      <c r="AL422" s="153" t="str">
        <f t="shared" si="12"/>
        <v/>
      </c>
      <c r="AM422" s="153" t="str">
        <f t="shared" si="13"/>
        <v/>
      </c>
      <c r="AO422" s="103"/>
      <c r="AP422" s="151">
        <v>420</v>
      </c>
      <c r="AQ422" s="160"/>
      <c r="AR422" s="160"/>
      <c r="AS422" s="160"/>
      <c r="AT422" s="160"/>
      <c r="AU422" s="160"/>
      <c r="AV422" s="160"/>
      <c r="AW422" s="160"/>
      <c r="AX422" s="160"/>
      <c r="AY422" s="160"/>
      <c r="AZ422" s="160"/>
      <c r="BA422" s="160"/>
      <c r="BB422" s="160"/>
      <c r="BC422" s="160"/>
      <c r="BD422" s="160"/>
      <c r="BE422" s="160"/>
      <c r="BF422" s="160"/>
      <c r="BG422" s="160"/>
      <c r="BH422" s="160"/>
      <c r="BI422" s="160"/>
      <c r="BJ422" s="157" t="s">
        <v>4646</v>
      </c>
      <c r="BK422" s="160"/>
      <c r="BL422" s="160"/>
      <c r="BM422" s="160"/>
      <c r="BN422" s="160"/>
      <c r="BO422" s="160"/>
      <c r="BP422" s="160"/>
      <c r="BQ422" s="160"/>
      <c r="BR422" s="160"/>
      <c r="BS422" s="160"/>
      <c r="BT422" s="160"/>
      <c r="BU422" s="160"/>
      <c r="BV422" s="160"/>
      <c r="BW422" s="103"/>
      <c r="BX422" s="103"/>
      <c r="BY422" s="103"/>
      <c r="BZ422" s="161"/>
      <c r="CA422" s="161"/>
      <c r="CB422" s="161"/>
      <c r="CC422" s="161"/>
      <c r="CD422" s="161"/>
      <c r="CE422" s="161"/>
      <c r="CF422" s="161"/>
      <c r="CG422" s="161"/>
      <c r="CH422" s="161"/>
      <c r="CI422" s="161"/>
      <c r="CJ422" s="161"/>
      <c r="CK422" s="161"/>
      <c r="CL422" s="161"/>
      <c r="CM422" s="161"/>
      <c r="CN422" s="161"/>
      <c r="CO422" s="161"/>
      <c r="CP422" s="161"/>
      <c r="CQ422" s="161"/>
      <c r="CR422" s="161"/>
      <c r="CS422" s="158" t="s">
        <v>4647</v>
      </c>
      <c r="CT422" s="161"/>
      <c r="CU422" s="161"/>
      <c r="CV422" s="161"/>
      <c r="CW422" s="161"/>
      <c r="CX422" s="161"/>
      <c r="CY422" s="161"/>
      <c r="CZ422" s="161"/>
      <c r="DA422" s="161"/>
      <c r="DB422" s="161"/>
      <c r="DC422" s="161"/>
      <c r="DD422" s="161"/>
      <c r="DE422" s="161"/>
    </row>
    <row r="423" spans="34:109" ht="15" hidden="1" customHeight="1">
      <c r="AH423" s="103"/>
      <c r="AI423" s="103"/>
      <c r="AJ423" s="103"/>
      <c r="AK423" s="103"/>
      <c r="AL423" s="153" t="str">
        <f t="shared" si="12"/>
        <v/>
      </c>
      <c r="AM423" s="153" t="str">
        <f t="shared" si="13"/>
        <v/>
      </c>
      <c r="AO423" s="103"/>
      <c r="AP423" s="151">
        <v>421</v>
      </c>
      <c r="AQ423" s="160"/>
      <c r="AR423" s="160"/>
      <c r="AS423" s="160"/>
      <c r="AT423" s="160"/>
      <c r="AU423" s="160"/>
      <c r="AV423" s="160"/>
      <c r="AW423" s="160"/>
      <c r="AX423" s="160"/>
      <c r="AY423" s="160"/>
      <c r="AZ423" s="160"/>
      <c r="BA423" s="160"/>
      <c r="BB423" s="160"/>
      <c r="BC423" s="160"/>
      <c r="BD423" s="160"/>
      <c r="BE423" s="160"/>
      <c r="BF423" s="160"/>
      <c r="BG423" s="160"/>
      <c r="BH423" s="160"/>
      <c r="BI423" s="160"/>
      <c r="BJ423" s="157" t="s">
        <v>4648</v>
      </c>
      <c r="BK423" s="160"/>
      <c r="BL423" s="160"/>
      <c r="BM423" s="160"/>
      <c r="BN423" s="160"/>
      <c r="BO423" s="160"/>
      <c r="BP423" s="160"/>
      <c r="BQ423" s="160"/>
      <c r="BR423" s="160"/>
      <c r="BS423" s="160"/>
      <c r="BT423" s="160"/>
      <c r="BU423" s="160"/>
      <c r="BV423" s="160"/>
      <c r="BW423" s="103"/>
      <c r="BX423" s="103"/>
      <c r="BY423" s="103"/>
      <c r="BZ423" s="161"/>
      <c r="CA423" s="161"/>
      <c r="CB423" s="161"/>
      <c r="CC423" s="161"/>
      <c r="CD423" s="161"/>
      <c r="CE423" s="161"/>
      <c r="CF423" s="161"/>
      <c r="CG423" s="161"/>
      <c r="CH423" s="161"/>
      <c r="CI423" s="161"/>
      <c r="CJ423" s="161"/>
      <c r="CK423" s="161"/>
      <c r="CL423" s="161"/>
      <c r="CM423" s="161"/>
      <c r="CN423" s="161"/>
      <c r="CO423" s="161"/>
      <c r="CP423" s="161"/>
      <c r="CQ423" s="161"/>
      <c r="CR423" s="161"/>
      <c r="CS423" s="158" t="s">
        <v>4649</v>
      </c>
      <c r="CT423" s="161"/>
      <c r="CU423" s="161"/>
      <c r="CV423" s="161"/>
      <c r="CW423" s="161"/>
      <c r="CX423" s="161"/>
      <c r="CY423" s="161"/>
      <c r="CZ423" s="161"/>
      <c r="DA423" s="161"/>
      <c r="DB423" s="161"/>
      <c r="DC423" s="161"/>
      <c r="DD423" s="161"/>
      <c r="DE423" s="161"/>
    </row>
    <row r="424" spans="34:109" ht="15" hidden="1" customHeight="1">
      <c r="AH424" s="103"/>
      <c r="AI424" s="103"/>
      <c r="AJ424" s="103"/>
      <c r="AK424" s="103"/>
      <c r="AL424" s="153" t="str">
        <f t="shared" si="12"/>
        <v/>
      </c>
      <c r="AM424" s="153" t="str">
        <f t="shared" si="13"/>
        <v/>
      </c>
      <c r="AO424" s="103"/>
      <c r="AP424" s="151">
        <v>422</v>
      </c>
      <c r="AQ424" s="160"/>
      <c r="AR424" s="160"/>
      <c r="AS424" s="160"/>
      <c r="AT424" s="160"/>
      <c r="AU424" s="160"/>
      <c r="AV424" s="160"/>
      <c r="AW424" s="160"/>
      <c r="AX424" s="160"/>
      <c r="AY424" s="160"/>
      <c r="AZ424" s="160"/>
      <c r="BA424" s="160"/>
      <c r="BB424" s="160"/>
      <c r="BC424" s="160"/>
      <c r="BD424" s="160"/>
      <c r="BE424" s="160"/>
      <c r="BF424" s="160"/>
      <c r="BG424" s="160"/>
      <c r="BH424" s="160"/>
      <c r="BI424" s="160"/>
      <c r="BJ424" s="157" t="s">
        <v>4650</v>
      </c>
      <c r="BK424" s="160"/>
      <c r="BL424" s="160"/>
      <c r="BM424" s="160"/>
      <c r="BN424" s="160"/>
      <c r="BO424" s="160"/>
      <c r="BP424" s="160"/>
      <c r="BQ424" s="160"/>
      <c r="BR424" s="160"/>
      <c r="BS424" s="160"/>
      <c r="BT424" s="160"/>
      <c r="BU424" s="160"/>
      <c r="BV424" s="160"/>
      <c r="BW424" s="103"/>
      <c r="BX424" s="103"/>
      <c r="BY424" s="103"/>
      <c r="BZ424" s="161"/>
      <c r="CA424" s="161"/>
      <c r="CB424" s="161"/>
      <c r="CC424" s="161"/>
      <c r="CD424" s="161"/>
      <c r="CE424" s="161"/>
      <c r="CF424" s="161"/>
      <c r="CG424" s="161"/>
      <c r="CH424" s="161"/>
      <c r="CI424" s="161"/>
      <c r="CJ424" s="161"/>
      <c r="CK424" s="161"/>
      <c r="CL424" s="161"/>
      <c r="CM424" s="161"/>
      <c r="CN424" s="161"/>
      <c r="CO424" s="161"/>
      <c r="CP424" s="161"/>
      <c r="CQ424" s="161"/>
      <c r="CR424" s="161"/>
      <c r="CS424" s="158" t="s">
        <v>4651</v>
      </c>
      <c r="CT424" s="161"/>
      <c r="CU424" s="161"/>
      <c r="CV424" s="161"/>
      <c r="CW424" s="161"/>
      <c r="CX424" s="161"/>
      <c r="CY424" s="161"/>
      <c r="CZ424" s="161"/>
      <c r="DA424" s="161"/>
      <c r="DB424" s="161"/>
      <c r="DC424" s="161"/>
      <c r="DD424" s="161"/>
      <c r="DE424" s="161"/>
    </row>
    <row r="425" spans="34:109" ht="15" hidden="1" customHeight="1">
      <c r="AH425" s="103"/>
      <c r="AI425" s="103"/>
      <c r="AJ425" s="103"/>
      <c r="AK425" s="103"/>
      <c r="AL425" s="153" t="str">
        <f t="shared" si="12"/>
        <v/>
      </c>
      <c r="AM425" s="153" t="str">
        <f t="shared" si="13"/>
        <v/>
      </c>
      <c r="AO425" s="103"/>
      <c r="AP425" s="151">
        <v>423</v>
      </c>
      <c r="AQ425" s="160"/>
      <c r="AR425" s="160"/>
      <c r="AS425" s="160"/>
      <c r="AT425" s="160"/>
      <c r="AU425" s="160"/>
      <c r="AV425" s="160"/>
      <c r="AW425" s="160"/>
      <c r="AX425" s="160"/>
      <c r="AY425" s="160"/>
      <c r="AZ425" s="160"/>
      <c r="BA425" s="160"/>
      <c r="BB425" s="160"/>
      <c r="BC425" s="160"/>
      <c r="BD425" s="160"/>
      <c r="BE425" s="160"/>
      <c r="BF425" s="160"/>
      <c r="BG425" s="160"/>
      <c r="BH425" s="160"/>
      <c r="BI425" s="160"/>
      <c r="BJ425" s="157" t="s">
        <v>4652</v>
      </c>
      <c r="BK425" s="160"/>
      <c r="BL425" s="160"/>
      <c r="BM425" s="160"/>
      <c r="BN425" s="160"/>
      <c r="BO425" s="160"/>
      <c r="BP425" s="160"/>
      <c r="BQ425" s="160"/>
      <c r="BR425" s="160"/>
      <c r="BS425" s="160"/>
      <c r="BT425" s="160"/>
      <c r="BU425" s="160"/>
      <c r="BV425" s="160"/>
      <c r="BW425" s="103"/>
      <c r="BX425" s="103"/>
      <c r="BY425" s="103"/>
      <c r="BZ425" s="161"/>
      <c r="CA425" s="161"/>
      <c r="CB425" s="161"/>
      <c r="CC425" s="161"/>
      <c r="CD425" s="161"/>
      <c r="CE425" s="161"/>
      <c r="CF425" s="161"/>
      <c r="CG425" s="161"/>
      <c r="CH425" s="161"/>
      <c r="CI425" s="161"/>
      <c r="CJ425" s="161"/>
      <c r="CK425" s="161"/>
      <c r="CL425" s="161"/>
      <c r="CM425" s="161"/>
      <c r="CN425" s="161"/>
      <c r="CO425" s="161"/>
      <c r="CP425" s="161"/>
      <c r="CQ425" s="161"/>
      <c r="CR425" s="161"/>
      <c r="CS425" s="158" t="s">
        <v>4653</v>
      </c>
      <c r="CT425" s="161"/>
      <c r="CU425" s="161"/>
      <c r="CV425" s="161"/>
      <c r="CW425" s="161"/>
      <c r="CX425" s="161"/>
      <c r="CY425" s="161"/>
      <c r="CZ425" s="161"/>
      <c r="DA425" s="161"/>
      <c r="DB425" s="161"/>
      <c r="DC425" s="161"/>
      <c r="DD425" s="161"/>
      <c r="DE425" s="161"/>
    </row>
    <row r="426" spans="34:109" ht="15" hidden="1" customHeight="1">
      <c r="AH426" s="103"/>
      <c r="AI426" s="103"/>
      <c r="AJ426" s="103"/>
      <c r="AK426" s="103"/>
      <c r="AL426" s="153" t="str">
        <f t="shared" si="12"/>
        <v/>
      </c>
      <c r="AM426" s="153" t="str">
        <f t="shared" si="13"/>
        <v/>
      </c>
      <c r="AO426" s="103"/>
      <c r="AP426" s="151">
        <v>424</v>
      </c>
      <c r="AQ426" s="160"/>
      <c r="AR426" s="160"/>
      <c r="AS426" s="160"/>
      <c r="AT426" s="160"/>
      <c r="AU426" s="160"/>
      <c r="AV426" s="160"/>
      <c r="AW426" s="160"/>
      <c r="AX426" s="160"/>
      <c r="AY426" s="160"/>
      <c r="AZ426" s="160"/>
      <c r="BA426" s="160"/>
      <c r="BB426" s="160"/>
      <c r="BC426" s="160"/>
      <c r="BD426" s="160"/>
      <c r="BE426" s="160"/>
      <c r="BF426" s="160"/>
      <c r="BG426" s="160"/>
      <c r="BH426" s="160"/>
      <c r="BI426" s="160"/>
      <c r="BJ426" s="157" t="s">
        <v>4654</v>
      </c>
      <c r="BK426" s="160"/>
      <c r="BL426" s="160"/>
      <c r="BM426" s="160"/>
      <c r="BN426" s="160"/>
      <c r="BO426" s="160"/>
      <c r="BP426" s="160"/>
      <c r="BQ426" s="160"/>
      <c r="BR426" s="160"/>
      <c r="BS426" s="160"/>
      <c r="BT426" s="160"/>
      <c r="BU426" s="160"/>
      <c r="BV426" s="160"/>
      <c r="BW426" s="103"/>
      <c r="BX426" s="103"/>
      <c r="BY426" s="103"/>
      <c r="BZ426" s="161"/>
      <c r="CA426" s="161"/>
      <c r="CB426" s="161"/>
      <c r="CC426" s="161"/>
      <c r="CD426" s="161"/>
      <c r="CE426" s="161"/>
      <c r="CF426" s="161"/>
      <c r="CG426" s="161"/>
      <c r="CH426" s="161"/>
      <c r="CI426" s="161"/>
      <c r="CJ426" s="161"/>
      <c r="CK426" s="161"/>
      <c r="CL426" s="161"/>
      <c r="CM426" s="161"/>
      <c r="CN426" s="161"/>
      <c r="CO426" s="161"/>
      <c r="CP426" s="161"/>
      <c r="CQ426" s="161"/>
      <c r="CR426" s="161"/>
      <c r="CS426" s="158" t="s">
        <v>4655</v>
      </c>
      <c r="CT426" s="161"/>
      <c r="CU426" s="161"/>
      <c r="CV426" s="161"/>
      <c r="CW426" s="161"/>
      <c r="CX426" s="161"/>
      <c r="CY426" s="161"/>
      <c r="CZ426" s="161"/>
      <c r="DA426" s="161"/>
      <c r="DB426" s="161"/>
      <c r="DC426" s="161"/>
      <c r="DD426" s="161"/>
      <c r="DE426" s="161"/>
    </row>
    <row r="427" spans="34:109" ht="15" hidden="1" customHeight="1">
      <c r="AH427" s="103"/>
      <c r="AI427" s="103"/>
      <c r="AJ427" s="103"/>
      <c r="AK427" s="103"/>
      <c r="AL427" s="153" t="str">
        <f t="shared" si="12"/>
        <v/>
      </c>
      <c r="AM427" s="153" t="str">
        <f t="shared" si="13"/>
        <v/>
      </c>
      <c r="AO427" s="103"/>
      <c r="AP427" s="151">
        <v>425</v>
      </c>
      <c r="AQ427" s="160"/>
      <c r="AR427" s="160"/>
      <c r="AS427" s="160"/>
      <c r="AT427" s="160"/>
      <c r="AU427" s="160"/>
      <c r="AV427" s="160"/>
      <c r="AW427" s="160"/>
      <c r="AX427" s="160"/>
      <c r="AY427" s="160"/>
      <c r="AZ427" s="160"/>
      <c r="BA427" s="160"/>
      <c r="BB427" s="160"/>
      <c r="BC427" s="160"/>
      <c r="BD427" s="160"/>
      <c r="BE427" s="160"/>
      <c r="BF427" s="160"/>
      <c r="BG427" s="160"/>
      <c r="BH427" s="160"/>
      <c r="BI427" s="160"/>
      <c r="BJ427" s="157" t="s">
        <v>4656</v>
      </c>
      <c r="BK427" s="160"/>
      <c r="BL427" s="160"/>
      <c r="BM427" s="160"/>
      <c r="BN427" s="160"/>
      <c r="BO427" s="160"/>
      <c r="BP427" s="160"/>
      <c r="BQ427" s="160"/>
      <c r="BR427" s="160"/>
      <c r="BS427" s="160"/>
      <c r="BT427" s="160"/>
      <c r="BU427" s="160"/>
      <c r="BV427" s="160"/>
      <c r="BW427" s="103"/>
      <c r="BX427" s="103"/>
      <c r="BY427" s="103"/>
      <c r="BZ427" s="161"/>
      <c r="CA427" s="161"/>
      <c r="CB427" s="161"/>
      <c r="CC427" s="161"/>
      <c r="CD427" s="161"/>
      <c r="CE427" s="161"/>
      <c r="CF427" s="161"/>
      <c r="CG427" s="161"/>
      <c r="CH427" s="161"/>
      <c r="CI427" s="161"/>
      <c r="CJ427" s="161"/>
      <c r="CK427" s="161"/>
      <c r="CL427" s="161"/>
      <c r="CM427" s="161"/>
      <c r="CN427" s="161"/>
      <c r="CO427" s="161"/>
      <c r="CP427" s="161"/>
      <c r="CQ427" s="161"/>
      <c r="CR427" s="161"/>
      <c r="CS427" s="158" t="s">
        <v>4657</v>
      </c>
      <c r="CT427" s="161"/>
      <c r="CU427" s="161"/>
      <c r="CV427" s="161"/>
      <c r="CW427" s="161"/>
      <c r="CX427" s="161"/>
      <c r="CY427" s="161"/>
      <c r="CZ427" s="161"/>
      <c r="DA427" s="161"/>
      <c r="DB427" s="161"/>
      <c r="DC427" s="161"/>
      <c r="DD427" s="161"/>
      <c r="DE427" s="161"/>
    </row>
    <row r="428" spans="34:109" ht="15" hidden="1" customHeight="1">
      <c r="AH428" s="103"/>
      <c r="AI428" s="103"/>
      <c r="AJ428" s="103"/>
      <c r="AK428" s="103"/>
      <c r="AL428" s="153" t="str">
        <f t="shared" si="12"/>
        <v/>
      </c>
      <c r="AM428" s="153" t="str">
        <f t="shared" si="13"/>
        <v/>
      </c>
      <c r="AO428" s="103"/>
      <c r="AP428" s="151">
        <v>426</v>
      </c>
      <c r="AQ428" s="160"/>
      <c r="AR428" s="160"/>
      <c r="AS428" s="160"/>
      <c r="AT428" s="160"/>
      <c r="AU428" s="160"/>
      <c r="AV428" s="160"/>
      <c r="AW428" s="160"/>
      <c r="AX428" s="160"/>
      <c r="AY428" s="160"/>
      <c r="AZ428" s="160"/>
      <c r="BA428" s="160"/>
      <c r="BB428" s="160"/>
      <c r="BC428" s="160"/>
      <c r="BD428" s="160"/>
      <c r="BE428" s="160"/>
      <c r="BF428" s="160"/>
      <c r="BG428" s="160"/>
      <c r="BH428" s="160"/>
      <c r="BI428" s="160"/>
      <c r="BJ428" s="157" t="s">
        <v>4658</v>
      </c>
      <c r="BK428" s="160"/>
      <c r="BL428" s="160"/>
      <c r="BM428" s="160"/>
      <c r="BN428" s="160"/>
      <c r="BO428" s="160"/>
      <c r="BP428" s="160"/>
      <c r="BQ428" s="160"/>
      <c r="BR428" s="160"/>
      <c r="BS428" s="160"/>
      <c r="BT428" s="160"/>
      <c r="BU428" s="160"/>
      <c r="BV428" s="160"/>
      <c r="BW428" s="103"/>
      <c r="BX428" s="103"/>
      <c r="BY428" s="103"/>
      <c r="BZ428" s="161"/>
      <c r="CA428" s="161"/>
      <c r="CB428" s="161"/>
      <c r="CC428" s="161"/>
      <c r="CD428" s="161"/>
      <c r="CE428" s="161"/>
      <c r="CF428" s="161"/>
      <c r="CG428" s="161"/>
      <c r="CH428" s="161"/>
      <c r="CI428" s="161"/>
      <c r="CJ428" s="161"/>
      <c r="CK428" s="161"/>
      <c r="CL428" s="161"/>
      <c r="CM428" s="161"/>
      <c r="CN428" s="161"/>
      <c r="CO428" s="161"/>
      <c r="CP428" s="161"/>
      <c r="CQ428" s="161"/>
      <c r="CR428" s="161"/>
      <c r="CS428" s="158" t="s">
        <v>4659</v>
      </c>
      <c r="CT428" s="161"/>
      <c r="CU428" s="161"/>
      <c r="CV428" s="161"/>
      <c r="CW428" s="161"/>
      <c r="CX428" s="161"/>
      <c r="CY428" s="161"/>
      <c r="CZ428" s="161"/>
      <c r="DA428" s="161"/>
      <c r="DB428" s="161"/>
      <c r="DC428" s="161"/>
      <c r="DD428" s="161"/>
      <c r="DE428" s="161"/>
    </row>
    <row r="429" spans="34:109" ht="15" hidden="1" customHeight="1">
      <c r="AH429" s="103"/>
      <c r="AI429" s="103"/>
      <c r="AJ429" s="103"/>
      <c r="AK429" s="103"/>
      <c r="AL429" s="153" t="str">
        <f t="shared" si="12"/>
        <v/>
      </c>
      <c r="AM429" s="153" t="str">
        <f t="shared" si="13"/>
        <v/>
      </c>
      <c r="AO429" s="103"/>
      <c r="AP429" s="151">
        <v>427</v>
      </c>
      <c r="AQ429" s="160"/>
      <c r="AR429" s="160"/>
      <c r="AS429" s="160"/>
      <c r="AT429" s="160"/>
      <c r="AU429" s="160"/>
      <c r="AV429" s="160"/>
      <c r="AW429" s="160"/>
      <c r="AX429" s="160"/>
      <c r="AY429" s="160"/>
      <c r="AZ429" s="160"/>
      <c r="BA429" s="160"/>
      <c r="BB429" s="160"/>
      <c r="BC429" s="160"/>
      <c r="BD429" s="160"/>
      <c r="BE429" s="160"/>
      <c r="BF429" s="160"/>
      <c r="BG429" s="160"/>
      <c r="BH429" s="160"/>
      <c r="BI429" s="160"/>
      <c r="BJ429" s="157" t="s">
        <v>4660</v>
      </c>
      <c r="BK429" s="160"/>
      <c r="BL429" s="160"/>
      <c r="BM429" s="160"/>
      <c r="BN429" s="160"/>
      <c r="BO429" s="160"/>
      <c r="BP429" s="160"/>
      <c r="BQ429" s="160"/>
      <c r="BR429" s="160"/>
      <c r="BS429" s="160"/>
      <c r="BT429" s="160"/>
      <c r="BU429" s="160"/>
      <c r="BV429" s="160"/>
      <c r="BW429" s="103"/>
      <c r="BX429" s="103"/>
      <c r="BY429" s="103"/>
      <c r="BZ429" s="161"/>
      <c r="CA429" s="161"/>
      <c r="CB429" s="161"/>
      <c r="CC429" s="161"/>
      <c r="CD429" s="161"/>
      <c r="CE429" s="161"/>
      <c r="CF429" s="161"/>
      <c r="CG429" s="161"/>
      <c r="CH429" s="161"/>
      <c r="CI429" s="161"/>
      <c r="CJ429" s="161"/>
      <c r="CK429" s="161"/>
      <c r="CL429" s="161"/>
      <c r="CM429" s="161"/>
      <c r="CN429" s="161"/>
      <c r="CO429" s="161"/>
      <c r="CP429" s="161"/>
      <c r="CQ429" s="161"/>
      <c r="CR429" s="161"/>
      <c r="CS429" s="158" t="s">
        <v>4661</v>
      </c>
      <c r="CT429" s="161"/>
      <c r="CU429" s="161"/>
      <c r="CV429" s="161"/>
      <c r="CW429" s="161"/>
      <c r="CX429" s="161"/>
      <c r="CY429" s="161"/>
      <c r="CZ429" s="161"/>
      <c r="DA429" s="161"/>
      <c r="DB429" s="161"/>
      <c r="DC429" s="161"/>
      <c r="DD429" s="161"/>
      <c r="DE429" s="161"/>
    </row>
    <row r="430" spans="34:109" ht="15" hidden="1" customHeight="1">
      <c r="AH430" s="103"/>
      <c r="AI430" s="103"/>
      <c r="AJ430" s="103"/>
      <c r="AK430" s="103"/>
      <c r="AL430" s="153" t="str">
        <f t="shared" si="12"/>
        <v/>
      </c>
      <c r="AM430" s="153" t="str">
        <f t="shared" si="13"/>
        <v/>
      </c>
      <c r="AO430" s="103"/>
      <c r="AP430" s="151">
        <v>428</v>
      </c>
      <c r="AQ430" s="160"/>
      <c r="AR430" s="160"/>
      <c r="AS430" s="160"/>
      <c r="AT430" s="160"/>
      <c r="AU430" s="160"/>
      <c r="AV430" s="160"/>
      <c r="AW430" s="160"/>
      <c r="AX430" s="160"/>
      <c r="AY430" s="160"/>
      <c r="AZ430" s="160"/>
      <c r="BA430" s="160"/>
      <c r="BB430" s="160"/>
      <c r="BC430" s="160"/>
      <c r="BD430" s="160"/>
      <c r="BE430" s="160"/>
      <c r="BF430" s="160"/>
      <c r="BG430" s="160"/>
      <c r="BH430" s="160"/>
      <c r="BI430" s="160"/>
      <c r="BJ430" s="157" t="s">
        <v>4662</v>
      </c>
      <c r="BK430" s="160"/>
      <c r="BL430" s="160"/>
      <c r="BM430" s="160"/>
      <c r="BN430" s="160"/>
      <c r="BO430" s="160"/>
      <c r="BP430" s="160"/>
      <c r="BQ430" s="160"/>
      <c r="BR430" s="160"/>
      <c r="BS430" s="160"/>
      <c r="BT430" s="160"/>
      <c r="BU430" s="160"/>
      <c r="BV430" s="160"/>
      <c r="BW430" s="103"/>
      <c r="BX430" s="103"/>
      <c r="BY430" s="103"/>
      <c r="BZ430" s="161"/>
      <c r="CA430" s="161"/>
      <c r="CB430" s="161"/>
      <c r="CC430" s="161"/>
      <c r="CD430" s="161"/>
      <c r="CE430" s="161"/>
      <c r="CF430" s="161"/>
      <c r="CG430" s="161"/>
      <c r="CH430" s="161"/>
      <c r="CI430" s="161"/>
      <c r="CJ430" s="161"/>
      <c r="CK430" s="161"/>
      <c r="CL430" s="161"/>
      <c r="CM430" s="161"/>
      <c r="CN430" s="161"/>
      <c r="CO430" s="161"/>
      <c r="CP430" s="161"/>
      <c r="CQ430" s="161"/>
      <c r="CR430" s="161"/>
      <c r="CS430" s="158" t="s">
        <v>4663</v>
      </c>
      <c r="CT430" s="161"/>
      <c r="CU430" s="161"/>
      <c r="CV430" s="161"/>
      <c r="CW430" s="161"/>
      <c r="CX430" s="161"/>
      <c r="CY430" s="161"/>
      <c r="CZ430" s="161"/>
      <c r="DA430" s="161"/>
      <c r="DB430" s="161"/>
      <c r="DC430" s="161"/>
      <c r="DD430" s="161"/>
      <c r="DE430" s="161"/>
    </row>
    <row r="431" spans="34:109" ht="15" hidden="1" customHeight="1">
      <c r="AH431" s="103"/>
      <c r="AI431" s="103"/>
      <c r="AJ431" s="103"/>
      <c r="AK431" s="103"/>
      <c r="AL431" s="153" t="str">
        <f t="shared" si="12"/>
        <v/>
      </c>
      <c r="AM431" s="153" t="str">
        <f t="shared" si="13"/>
        <v/>
      </c>
      <c r="AO431" s="103"/>
      <c r="AP431" s="151">
        <v>429</v>
      </c>
      <c r="AQ431" s="160"/>
      <c r="AR431" s="160"/>
      <c r="AS431" s="160"/>
      <c r="AT431" s="160"/>
      <c r="AU431" s="160"/>
      <c r="AV431" s="160"/>
      <c r="AW431" s="160"/>
      <c r="AX431" s="160"/>
      <c r="AY431" s="160"/>
      <c r="AZ431" s="160"/>
      <c r="BA431" s="160"/>
      <c r="BB431" s="160"/>
      <c r="BC431" s="160"/>
      <c r="BD431" s="160"/>
      <c r="BE431" s="160"/>
      <c r="BF431" s="160"/>
      <c r="BG431" s="160"/>
      <c r="BH431" s="160"/>
      <c r="BI431" s="160"/>
      <c r="BJ431" s="157" t="s">
        <v>4664</v>
      </c>
      <c r="BK431" s="160"/>
      <c r="BL431" s="160"/>
      <c r="BM431" s="160"/>
      <c r="BN431" s="160"/>
      <c r="BO431" s="160"/>
      <c r="BP431" s="160"/>
      <c r="BQ431" s="160"/>
      <c r="BR431" s="160"/>
      <c r="BS431" s="160"/>
      <c r="BT431" s="160"/>
      <c r="BU431" s="160"/>
      <c r="BV431" s="160"/>
      <c r="BW431" s="103"/>
      <c r="BX431" s="103"/>
      <c r="BY431" s="103"/>
      <c r="BZ431" s="161"/>
      <c r="CA431" s="161"/>
      <c r="CB431" s="161"/>
      <c r="CC431" s="161"/>
      <c r="CD431" s="161"/>
      <c r="CE431" s="161"/>
      <c r="CF431" s="161"/>
      <c r="CG431" s="161"/>
      <c r="CH431" s="161"/>
      <c r="CI431" s="161"/>
      <c r="CJ431" s="161"/>
      <c r="CK431" s="161"/>
      <c r="CL431" s="161"/>
      <c r="CM431" s="161"/>
      <c r="CN431" s="161"/>
      <c r="CO431" s="161"/>
      <c r="CP431" s="161"/>
      <c r="CQ431" s="161"/>
      <c r="CR431" s="161"/>
      <c r="CS431" s="158" t="s">
        <v>4665</v>
      </c>
      <c r="CT431" s="161"/>
      <c r="CU431" s="161"/>
      <c r="CV431" s="161"/>
      <c r="CW431" s="161"/>
      <c r="CX431" s="161"/>
      <c r="CY431" s="161"/>
      <c r="CZ431" s="161"/>
      <c r="DA431" s="161"/>
      <c r="DB431" s="161"/>
      <c r="DC431" s="161"/>
      <c r="DD431" s="161"/>
      <c r="DE431" s="161"/>
    </row>
    <row r="432" spans="34:109" ht="15" hidden="1" customHeight="1">
      <c r="AH432" s="103"/>
      <c r="AI432" s="103"/>
      <c r="AJ432" s="103"/>
      <c r="AK432" s="103"/>
      <c r="AL432" s="153" t="str">
        <f t="shared" si="12"/>
        <v/>
      </c>
      <c r="AM432" s="153" t="str">
        <f t="shared" si="13"/>
        <v/>
      </c>
      <c r="AO432" s="103"/>
      <c r="AP432" s="151">
        <v>430</v>
      </c>
      <c r="AQ432" s="160"/>
      <c r="AR432" s="160"/>
      <c r="AS432" s="160"/>
      <c r="AT432" s="160"/>
      <c r="AU432" s="160"/>
      <c r="AV432" s="160"/>
      <c r="AW432" s="160"/>
      <c r="AX432" s="160"/>
      <c r="AY432" s="160"/>
      <c r="AZ432" s="160"/>
      <c r="BA432" s="160"/>
      <c r="BB432" s="160"/>
      <c r="BC432" s="160"/>
      <c r="BD432" s="160"/>
      <c r="BE432" s="160"/>
      <c r="BF432" s="160"/>
      <c r="BG432" s="160"/>
      <c r="BH432" s="160"/>
      <c r="BI432" s="160"/>
      <c r="BJ432" s="157" t="s">
        <v>4666</v>
      </c>
      <c r="BK432" s="160"/>
      <c r="BL432" s="160"/>
      <c r="BM432" s="160"/>
      <c r="BN432" s="160"/>
      <c r="BO432" s="160"/>
      <c r="BP432" s="160"/>
      <c r="BQ432" s="160"/>
      <c r="BR432" s="160"/>
      <c r="BS432" s="160"/>
      <c r="BT432" s="160"/>
      <c r="BU432" s="160"/>
      <c r="BV432" s="160"/>
      <c r="BW432" s="103"/>
      <c r="BX432" s="103"/>
      <c r="BY432" s="103"/>
      <c r="BZ432" s="161"/>
      <c r="CA432" s="161"/>
      <c r="CB432" s="161"/>
      <c r="CC432" s="161"/>
      <c r="CD432" s="161"/>
      <c r="CE432" s="161"/>
      <c r="CF432" s="161"/>
      <c r="CG432" s="161"/>
      <c r="CH432" s="161"/>
      <c r="CI432" s="161"/>
      <c r="CJ432" s="161"/>
      <c r="CK432" s="161"/>
      <c r="CL432" s="161"/>
      <c r="CM432" s="161"/>
      <c r="CN432" s="161"/>
      <c r="CO432" s="161"/>
      <c r="CP432" s="161"/>
      <c r="CQ432" s="161"/>
      <c r="CR432" s="161"/>
      <c r="CS432" s="158" t="s">
        <v>4667</v>
      </c>
      <c r="CT432" s="161"/>
      <c r="CU432" s="161"/>
      <c r="CV432" s="161"/>
      <c r="CW432" s="161"/>
      <c r="CX432" s="161"/>
      <c r="CY432" s="161"/>
      <c r="CZ432" s="161"/>
      <c r="DA432" s="161"/>
      <c r="DB432" s="161"/>
      <c r="DC432" s="161"/>
      <c r="DD432" s="161"/>
      <c r="DE432" s="161"/>
    </row>
    <row r="433" spans="34:109" ht="15" hidden="1" customHeight="1">
      <c r="AH433" s="103"/>
      <c r="AI433" s="103"/>
      <c r="AJ433" s="103"/>
      <c r="AK433" s="103"/>
      <c r="AL433" s="153" t="str">
        <f t="shared" si="12"/>
        <v/>
      </c>
      <c r="AM433" s="153" t="str">
        <f t="shared" si="13"/>
        <v/>
      </c>
      <c r="AO433" s="103"/>
      <c r="AP433" s="151">
        <v>431</v>
      </c>
      <c r="AQ433" s="160"/>
      <c r="AR433" s="160"/>
      <c r="AS433" s="160"/>
      <c r="AT433" s="160"/>
      <c r="AU433" s="160"/>
      <c r="AV433" s="160"/>
      <c r="AW433" s="160"/>
      <c r="AX433" s="160"/>
      <c r="AY433" s="160"/>
      <c r="AZ433" s="160"/>
      <c r="BA433" s="160"/>
      <c r="BB433" s="160"/>
      <c r="BC433" s="160"/>
      <c r="BD433" s="160"/>
      <c r="BE433" s="160"/>
      <c r="BF433" s="160"/>
      <c r="BG433" s="160"/>
      <c r="BH433" s="160"/>
      <c r="BI433" s="160"/>
      <c r="BJ433" s="157" t="s">
        <v>4668</v>
      </c>
      <c r="BK433" s="160"/>
      <c r="BL433" s="160"/>
      <c r="BM433" s="160"/>
      <c r="BN433" s="160"/>
      <c r="BO433" s="160"/>
      <c r="BP433" s="160"/>
      <c r="BQ433" s="160"/>
      <c r="BR433" s="160"/>
      <c r="BS433" s="160"/>
      <c r="BT433" s="160"/>
      <c r="BU433" s="160"/>
      <c r="BV433" s="160"/>
      <c r="BW433" s="103"/>
      <c r="BX433" s="103"/>
      <c r="BY433" s="103"/>
      <c r="BZ433" s="161"/>
      <c r="CA433" s="161"/>
      <c r="CB433" s="161"/>
      <c r="CC433" s="161"/>
      <c r="CD433" s="161"/>
      <c r="CE433" s="161"/>
      <c r="CF433" s="161"/>
      <c r="CG433" s="161"/>
      <c r="CH433" s="161"/>
      <c r="CI433" s="161"/>
      <c r="CJ433" s="161"/>
      <c r="CK433" s="161"/>
      <c r="CL433" s="161"/>
      <c r="CM433" s="161"/>
      <c r="CN433" s="161"/>
      <c r="CO433" s="161"/>
      <c r="CP433" s="161"/>
      <c r="CQ433" s="161"/>
      <c r="CR433" s="161"/>
      <c r="CS433" s="158" t="s">
        <v>4669</v>
      </c>
      <c r="CT433" s="161"/>
      <c r="CU433" s="161"/>
      <c r="CV433" s="161"/>
      <c r="CW433" s="161"/>
      <c r="CX433" s="161"/>
      <c r="CY433" s="161"/>
      <c r="CZ433" s="161"/>
      <c r="DA433" s="161"/>
      <c r="DB433" s="161"/>
      <c r="DC433" s="161"/>
      <c r="DD433" s="161"/>
      <c r="DE433" s="161"/>
    </row>
    <row r="434" spans="34:109" ht="15" hidden="1" customHeight="1">
      <c r="AH434" s="103"/>
      <c r="AI434" s="103"/>
      <c r="AJ434" s="103"/>
      <c r="AK434" s="103"/>
      <c r="AL434" s="153" t="str">
        <f t="shared" si="12"/>
        <v/>
      </c>
      <c r="AM434" s="153" t="str">
        <f t="shared" si="13"/>
        <v/>
      </c>
      <c r="AO434" s="103"/>
      <c r="AP434" s="151">
        <v>432</v>
      </c>
      <c r="AQ434" s="160"/>
      <c r="AR434" s="160"/>
      <c r="AS434" s="160"/>
      <c r="AT434" s="160"/>
      <c r="AU434" s="160"/>
      <c r="AV434" s="160"/>
      <c r="AW434" s="160"/>
      <c r="AX434" s="160"/>
      <c r="AY434" s="160"/>
      <c r="AZ434" s="160"/>
      <c r="BA434" s="160"/>
      <c r="BB434" s="160"/>
      <c r="BC434" s="160"/>
      <c r="BD434" s="160"/>
      <c r="BE434" s="160"/>
      <c r="BF434" s="160"/>
      <c r="BG434" s="160"/>
      <c r="BH434" s="160"/>
      <c r="BI434" s="160"/>
      <c r="BJ434" s="157" t="s">
        <v>4670</v>
      </c>
      <c r="BK434" s="160"/>
      <c r="BL434" s="160"/>
      <c r="BM434" s="160"/>
      <c r="BN434" s="160"/>
      <c r="BO434" s="160"/>
      <c r="BP434" s="160"/>
      <c r="BQ434" s="160"/>
      <c r="BR434" s="160"/>
      <c r="BS434" s="160"/>
      <c r="BT434" s="160"/>
      <c r="BU434" s="160"/>
      <c r="BV434" s="160"/>
      <c r="BW434" s="103"/>
      <c r="BX434" s="103"/>
      <c r="BY434" s="103"/>
      <c r="BZ434" s="161"/>
      <c r="CA434" s="161"/>
      <c r="CB434" s="161"/>
      <c r="CC434" s="161"/>
      <c r="CD434" s="161"/>
      <c r="CE434" s="161"/>
      <c r="CF434" s="161"/>
      <c r="CG434" s="161"/>
      <c r="CH434" s="161"/>
      <c r="CI434" s="161"/>
      <c r="CJ434" s="161"/>
      <c r="CK434" s="161"/>
      <c r="CL434" s="161"/>
      <c r="CM434" s="161"/>
      <c r="CN434" s="161"/>
      <c r="CO434" s="161"/>
      <c r="CP434" s="161"/>
      <c r="CQ434" s="161"/>
      <c r="CR434" s="161"/>
      <c r="CS434" s="158" t="s">
        <v>4671</v>
      </c>
      <c r="CT434" s="161"/>
      <c r="CU434" s="161"/>
      <c r="CV434" s="161"/>
      <c r="CW434" s="161"/>
      <c r="CX434" s="161"/>
      <c r="CY434" s="161"/>
      <c r="CZ434" s="161"/>
      <c r="DA434" s="161"/>
      <c r="DB434" s="161"/>
      <c r="DC434" s="161"/>
      <c r="DD434" s="161"/>
      <c r="DE434" s="161"/>
    </row>
    <row r="435" spans="34:109" ht="15" hidden="1" customHeight="1">
      <c r="AH435" s="103"/>
      <c r="AI435" s="103"/>
      <c r="AJ435" s="103"/>
      <c r="AK435" s="103"/>
      <c r="AL435" s="153" t="str">
        <f t="shared" si="12"/>
        <v/>
      </c>
      <c r="AM435" s="153" t="str">
        <f t="shared" si="13"/>
        <v/>
      </c>
      <c r="AO435" s="103"/>
      <c r="AP435" s="151">
        <v>433</v>
      </c>
      <c r="AQ435" s="160"/>
      <c r="AR435" s="160"/>
      <c r="AS435" s="160"/>
      <c r="AT435" s="160"/>
      <c r="AU435" s="160"/>
      <c r="AV435" s="160"/>
      <c r="AW435" s="160"/>
      <c r="AX435" s="160"/>
      <c r="AY435" s="160"/>
      <c r="AZ435" s="160"/>
      <c r="BA435" s="160"/>
      <c r="BB435" s="160"/>
      <c r="BC435" s="160"/>
      <c r="BD435" s="160"/>
      <c r="BE435" s="160"/>
      <c r="BF435" s="160"/>
      <c r="BG435" s="160"/>
      <c r="BH435" s="160"/>
      <c r="BI435" s="160"/>
      <c r="BJ435" s="157" t="s">
        <v>4672</v>
      </c>
      <c r="BK435" s="160"/>
      <c r="BL435" s="160"/>
      <c r="BM435" s="160"/>
      <c r="BN435" s="160"/>
      <c r="BO435" s="160"/>
      <c r="BP435" s="160"/>
      <c r="BQ435" s="160"/>
      <c r="BR435" s="160"/>
      <c r="BS435" s="160"/>
      <c r="BT435" s="160"/>
      <c r="BU435" s="160"/>
      <c r="BV435" s="160"/>
      <c r="BW435" s="103"/>
      <c r="BX435" s="103"/>
      <c r="BY435" s="103"/>
      <c r="BZ435" s="161"/>
      <c r="CA435" s="161"/>
      <c r="CB435" s="161"/>
      <c r="CC435" s="161"/>
      <c r="CD435" s="161"/>
      <c r="CE435" s="161"/>
      <c r="CF435" s="161"/>
      <c r="CG435" s="161"/>
      <c r="CH435" s="161"/>
      <c r="CI435" s="161"/>
      <c r="CJ435" s="161"/>
      <c r="CK435" s="161"/>
      <c r="CL435" s="161"/>
      <c r="CM435" s="161"/>
      <c r="CN435" s="161"/>
      <c r="CO435" s="161"/>
      <c r="CP435" s="161"/>
      <c r="CQ435" s="161"/>
      <c r="CR435" s="161"/>
      <c r="CS435" s="158" t="s">
        <v>4673</v>
      </c>
      <c r="CT435" s="161"/>
      <c r="CU435" s="161"/>
      <c r="CV435" s="161"/>
      <c r="CW435" s="161"/>
      <c r="CX435" s="161"/>
      <c r="CY435" s="161"/>
      <c r="CZ435" s="161"/>
      <c r="DA435" s="161"/>
      <c r="DB435" s="161"/>
      <c r="DC435" s="161"/>
      <c r="DD435" s="161"/>
      <c r="DE435" s="161"/>
    </row>
    <row r="436" spans="34:109" ht="15" hidden="1" customHeight="1">
      <c r="AH436" s="103"/>
      <c r="AI436" s="103"/>
      <c r="AJ436" s="103"/>
      <c r="AK436" s="103"/>
      <c r="AL436" s="153" t="str">
        <f t="shared" si="12"/>
        <v/>
      </c>
      <c r="AM436" s="153" t="str">
        <f t="shared" si="13"/>
        <v/>
      </c>
      <c r="AO436" s="103"/>
      <c r="AP436" s="151">
        <v>434</v>
      </c>
      <c r="AQ436" s="160"/>
      <c r="AR436" s="160"/>
      <c r="AS436" s="160"/>
      <c r="AT436" s="160"/>
      <c r="AU436" s="160"/>
      <c r="AV436" s="160"/>
      <c r="AW436" s="160"/>
      <c r="AX436" s="160"/>
      <c r="AY436" s="160"/>
      <c r="AZ436" s="160"/>
      <c r="BA436" s="160"/>
      <c r="BB436" s="160"/>
      <c r="BC436" s="160"/>
      <c r="BD436" s="160"/>
      <c r="BE436" s="160"/>
      <c r="BF436" s="160"/>
      <c r="BG436" s="160"/>
      <c r="BH436" s="160"/>
      <c r="BI436" s="160"/>
      <c r="BJ436" s="157" t="s">
        <v>4674</v>
      </c>
      <c r="BK436" s="160"/>
      <c r="BL436" s="160"/>
      <c r="BM436" s="160"/>
      <c r="BN436" s="160"/>
      <c r="BO436" s="160"/>
      <c r="BP436" s="160"/>
      <c r="BQ436" s="160"/>
      <c r="BR436" s="160"/>
      <c r="BS436" s="160"/>
      <c r="BT436" s="160"/>
      <c r="BU436" s="160"/>
      <c r="BV436" s="160"/>
      <c r="BW436" s="103"/>
      <c r="BX436" s="103"/>
      <c r="BY436" s="103"/>
      <c r="BZ436" s="161"/>
      <c r="CA436" s="161"/>
      <c r="CB436" s="161"/>
      <c r="CC436" s="161"/>
      <c r="CD436" s="161"/>
      <c r="CE436" s="161"/>
      <c r="CF436" s="161"/>
      <c r="CG436" s="161"/>
      <c r="CH436" s="161"/>
      <c r="CI436" s="161"/>
      <c r="CJ436" s="161"/>
      <c r="CK436" s="161"/>
      <c r="CL436" s="161"/>
      <c r="CM436" s="161"/>
      <c r="CN436" s="161"/>
      <c r="CO436" s="161"/>
      <c r="CP436" s="161"/>
      <c r="CQ436" s="161"/>
      <c r="CR436" s="161"/>
      <c r="CS436" s="158" t="s">
        <v>4675</v>
      </c>
      <c r="CT436" s="161"/>
      <c r="CU436" s="161"/>
      <c r="CV436" s="161"/>
      <c r="CW436" s="161"/>
      <c r="CX436" s="161"/>
      <c r="CY436" s="161"/>
      <c r="CZ436" s="161"/>
      <c r="DA436" s="161"/>
      <c r="DB436" s="161"/>
      <c r="DC436" s="161"/>
      <c r="DD436" s="161"/>
      <c r="DE436" s="161"/>
    </row>
    <row r="437" spans="34:109" ht="15" hidden="1" customHeight="1">
      <c r="AH437" s="103"/>
      <c r="AI437" s="103"/>
      <c r="AJ437" s="103"/>
      <c r="AK437" s="103"/>
      <c r="AL437" s="153" t="str">
        <f t="shared" si="12"/>
        <v/>
      </c>
      <c r="AM437" s="153" t="str">
        <f t="shared" si="13"/>
        <v/>
      </c>
      <c r="AO437" s="103"/>
      <c r="AP437" s="151">
        <v>435</v>
      </c>
      <c r="AQ437" s="160"/>
      <c r="AR437" s="160"/>
      <c r="AS437" s="160"/>
      <c r="AT437" s="160"/>
      <c r="AU437" s="160"/>
      <c r="AV437" s="160"/>
      <c r="AW437" s="160"/>
      <c r="AX437" s="160"/>
      <c r="AY437" s="160"/>
      <c r="AZ437" s="160"/>
      <c r="BA437" s="160"/>
      <c r="BB437" s="160"/>
      <c r="BC437" s="160"/>
      <c r="BD437" s="160"/>
      <c r="BE437" s="160"/>
      <c r="BF437" s="160"/>
      <c r="BG437" s="160"/>
      <c r="BH437" s="160"/>
      <c r="BI437" s="160"/>
      <c r="BJ437" s="157" t="s">
        <v>4676</v>
      </c>
      <c r="BK437" s="160"/>
      <c r="BL437" s="160"/>
      <c r="BM437" s="160"/>
      <c r="BN437" s="160"/>
      <c r="BO437" s="160"/>
      <c r="BP437" s="160"/>
      <c r="BQ437" s="160"/>
      <c r="BR437" s="160"/>
      <c r="BS437" s="160"/>
      <c r="BT437" s="160"/>
      <c r="BU437" s="160"/>
      <c r="BV437" s="160"/>
      <c r="BW437" s="103"/>
      <c r="BX437" s="103"/>
      <c r="BY437" s="103"/>
      <c r="BZ437" s="161"/>
      <c r="CA437" s="161"/>
      <c r="CB437" s="161"/>
      <c r="CC437" s="161"/>
      <c r="CD437" s="161"/>
      <c r="CE437" s="161"/>
      <c r="CF437" s="161"/>
      <c r="CG437" s="161"/>
      <c r="CH437" s="161"/>
      <c r="CI437" s="161"/>
      <c r="CJ437" s="161"/>
      <c r="CK437" s="161"/>
      <c r="CL437" s="161"/>
      <c r="CM437" s="161"/>
      <c r="CN437" s="161"/>
      <c r="CO437" s="161"/>
      <c r="CP437" s="161"/>
      <c r="CQ437" s="161"/>
      <c r="CR437" s="161"/>
      <c r="CS437" s="158" t="s">
        <v>4677</v>
      </c>
      <c r="CT437" s="161"/>
      <c r="CU437" s="161"/>
      <c r="CV437" s="161"/>
      <c r="CW437" s="161"/>
      <c r="CX437" s="161"/>
      <c r="CY437" s="161"/>
      <c r="CZ437" s="161"/>
      <c r="DA437" s="161"/>
      <c r="DB437" s="161"/>
      <c r="DC437" s="161"/>
      <c r="DD437" s="161"/>
      <c r="DE437" s="161"/>
    </row>
    <row r="438" spans="34:109" ht="15" hidden="1" customHeight="1">
      <c r="AH438" s="103"/>
      <c r="AI438" s="103"/>
      <c r="AJ438" s="103"/>
      <c r="AK438" s="103"/>
      <c r="AL438" s="153" t="str">
        <f t="shared" si="12"/>
        <v/>
      </c>
      <c r="AM438" s="153" t="str">
        <f t="shared" si="13"/>
        <v/>
      </c>
      <c r="AO438" s="103"/>
      <c r="AP438" s="151">
        <v>436</v>
      </c>
      <c r="AQ438" s="160"/>
      <c r="AR438" s="160"/>
      <c r="AS438" s="160"/>
      <c r="AT438" s="160"/>
      <c r="AU438" s="160"/>
      <c r="AV438" s="160"/>
      <c r="AW438" s="160"/>
      <c r="AX438" s="160"/>
      <c r="AY438" s="160"/>
      <c r="AZ438" s="160"/>
      <c r="BA438" s="160"/>
      <c r="BB438" s="160"/>
      <c r="BC438" s="160"/>
      <c r="BD438" s="160"/>
      <c r="BE438" s="160"/>
      <c r="BF438" s="160"/>
      <c r="BG438" s="160"/>
      <c r="BH438" s="160"/>
      <c r="BI438" s="160"/>
      <c r="BJ438" s="157" t="s">
        <v>4678</v>
      </c>
      <c r="BK438" s="160"/>
      <c r="BL438" s="160"/>
      <c r="BM438" s="160"/>
      <c r="BN438" s="160"/>
      <c r="BO438" s="160"/>
      <c r="BP438" s="160"/>
      <c r="BQ438" s="160"/>
      <c r="BR438" s="160"/>
      <c r="BS438" s="160"/>
      <c r="BT438" s="160"/>
      <c r="BU438" s="160"/>
      <c r="BV438" s="160"/>
      <c r="BW438" s="103"/>
      <c r="BX438" s="103"/>
      <c r="BY438" s="103"/>
      <c r="BZ438" s="161"/>
      <c r="CA438" s="161"/>
      <c r="CB438" s="161"/>
      <c r="CC438" s="161"/>
      <c r="CD438" s="161"/>
      <c r="CE438" s="161"/>
      <c r="CF438" s="161"/>
      <c r="CG438" s="161"/>
      <c r="CH438" s="161"/>
      <c r="CI438" s="161"/>
      <c r="CJ438" s="161"/>
      <c r="CK438" s="161"/>
      <c r="CL438" s="161"/>
      <c r="CM438" s="161"/>
      <c r="CN438" s="161"/>
      <c r="CO438" s="161"/>
      <c r="CP438" s="161"/>
      <c r="CQ438" s="161"/>
      <c r="CR438" s="161"/>
      <c r="CS438" s="158" t="s">
        <v>4679</v>
      </c>
      <c r="CT438" s="161"/>
      <c r="CU438" s="161"/>
      <c r="CV438" s="161"/>
      <c r="CW438" s="161"/>
      <c r="CX438" s="161"/>
      <c r="CY438" s="161"/>
      <c r="CZ438" s="161"/>
      <c r="DA438" s="161"/>
      <c r="DB438" s="161"/>
      <c r="DC438" s="161"/>
      <c r="DD438" s="161"/>
      <c r="DE438" s="161"/>
    </row>
    <row r="439" spans="34:109" ht="15" hidden="1" customHeight="1">
      <c r="AH439" s="151"/>
      <c r="AI439" s="151"/>
      <c r="AJ439" s="151"/>
      <c r="AK439" s="151"/>
      <c r="AL439" s="153" t="str">
        <f t="shared" si="12"/>
        <v/>
      </c>
      <c r="AM439" s="153" t="str">
        <f t="shared" si="13"/>
        <v/>
      </c>
      <c r="AO439" s="151"/>
      <c r="AP439" s="151">
        <v>437</v>
      </c>
      <c r="AQ439" s="157"/>
      <c r="AR439" s="157"/>
      <c r="AS439" s="157"/>
      <c r="AT439" s="157"/>
      <c r="AU439" s="157"/>
      <c r="AV439" s="157"/>
      <c r="AW439" s="157"/>
      <c r="AX439" s="157"/>
      <c r="AY439" s="157"/>
      <c r="AZ439" s="157"/>
      <c r="BA439" s="157"/>
      <c r="BB439" s="157"/>
      <c r="BC439" s="157"/>
      <c r="BD439" s="157"/>
      <c r="BE439" s="157"/>
      <c r="BF439" s="157"/>
      <c r="BG439" s="157"/>
      <c r="BH439" s="157"/>
      <c r="BI439" s="157"/>
      <c r="BJ439" s="157" t="s">
        <v>4680</v>
      </c>
      <c r="BK439" s="157"/>
      <c r="BL439" s="157"/>
      <c r="BM439" s="157"/>
      <c r="BN439" s="157"/>
      <c r="BO439" s="157"/>
      <c r="BP439" s="157"/>
      <c r="BQ439" s="157"/>
      <c r="BR439" s="157"/>
      <c r="BS439" s="157"/>
      <c r="BT439" s="157"/>
      <c r="BU439" s="157"/>
      <c r="BV439" s="157"/>
      <c r="BW439" s="151"/>
      <c r="BX439" s="151"/>
      <c r="BY439" s="151"/>
      <c r="BZ439" s="158"/>
      <c r="CA439" s="158"/>
      <c r="CB439" s="158"/>
      <c r="CC439" s="158"/>
      <c r="CD439" s="158"/>
      <c r="CE439" s="158"/>
      <c r="CF439" s="158"/>
      <c r="CG439" s="158"/>
      <c r="CH439" s="158"/>
      <c r="CI439" s="158"/>
      <c r="CJ439" s="158"/>
      <c r="CK439" s="158"/>
      <c r="CL439" s="158"/>
      <c r="CM439" s="158"/>
      <c r="CN439" s="158"/>
      <c r="CO439" s="158"/>
      <c r="CP439" s="158"/>
      <c r="CQ439" s="158"/>
      <c r="CR439" s="158"/>
      <c r="CS439" s="158" t="s">
        <v>4681</v>
      </c>
      <c r="CT439" s="158"/>
      <c r="CU439" s="158"/>
      <c r="CV439" s="158"/>
      <c r="CW439" s="158"/>
      <c r="CX439" s="158"/>
      <c r="CY439" s="158"/>
      <c r="CZ439" s="158"/>
      <c r="DA439" s="158"/>
      <c r="DB439" s="158"/>
      <c r="DC439" s="158"/>
      <c r="DD439" s="158"/>
      <c r="DE439" s="158"/>
    </row>
    <row r="440" spans="34:109" ht="15" hidden="1" customHeight="1">
      <c r="AH440" s="103"/>
      <c r="AI440" s="103"/>
      <c r="AJ440" s="103"/>
      <c r="AK440" s="103"/>
      <c r="AL440" s="153" t="str">
        <f t="shared" si="12"/>
        <v/>
      </c>
      <c r="AM440" s="153" t="str">
        <f t="shared" si="13"/>
        <v/>
      </c>
      <c r="AO440" s="103"/>
      <c r="AP440" s="151">
        <v>438</v>
      </c>
      <c r="AQ440" s="160"/>
      <c r="AR440" s="160"/>
      <c r="AS440" s="160"/>
      <c r="AT440" s="160"/>
      <c r="AU440" s="160"/>
      <c r="AV440" s="160"/>
      <c r="AW440" s="160"/>
      <c r="AX440" s="160"/>
      <c r="AY440" s="160"/>
      <c r="AZ440" s="160"/>
      <c r="BA440" s="160"/>
      <c r="BB440" s="160"/>
      <c r="BC440" s="160"/>
      <c r="BD440" s="160"/>
      <c r="BE440" s="160"/>
      <c r="BF440" s="160"/>
      <c r="BG440" s="160"/>
      <c r="BH440" s="160"/>
      <c r="BI440" s="160"/>
      <c r="BJ440" s="157" t="s">
        <v>4682</v>
      </c>
      <c r="BK440" s="160"/>
      <c r="BL440" s="160"/>
      <c r="BM440" s="160"/>
      <c r="BN440" s="160"/>
      <c r="BO440" s="160"/>
      <c r="BP440" s="160"/>
      <c r="BQ440" s="160"/>
      <c r="BR440" s="160"/>
      <c r="BS440" s="160"/>
      <c r="BT440" s="160"/>
      <c r="BU440" s="160"/>
      <c r="BV440" s="160"/>
      <c r="BW440" s="103"/>
      <c r="BX440" s="103"/>
      <c r="BY440" s="103"/>
      <c r="BZ440" s="161"/>
      <c r="CA440" s="161"/>
      <c r="CB440" s="161"/>
      <c r="CC440" s="161"/>
      <c r="CD440" s="161"/>
      <c r="CE440" s="161"/>
      <c r="CF440" s="161"/>
      <c r="CG440" s="161"/>
      <c r="CH440" s="161"/>
      <c r="CI440" s="161"/>
      <c r="CJ440" s="161"/>
      <c r="CK440" s="161"/>
      <c r="CL440" s="161"/>
      <c r="CM440" s="161"/>
      <c r="CN440" s="161"/>
      <c r="CO440" s="161"/>
      <c r="CP440" s="161"/>
      <c r="CQ440" s="161"/>
      <c r="CR440" s="161"/>
      <c r="CS440" s="158" t="s">
        <v>4683</v>
      </c>
      <c r="CT440" s="161"/>
      <c r="CU440" s="161"/>
      <c r="CV440" s="161"/>
      <c r="CW440" s="161"/>
      <c r="CX440" s="161"/>
      <c r="CY440" s="161"/>
      <c r="CZ440" s="161"/>
      <c r="DA440" s="161"/>
      <c r="DB440" s="161"/>
      <c r="DC440" s="161"/>
      <c r="DD440" s="161"/>
      <c r="DE440" s="161"/>
    </row>
    <row r="441" spans="34:109" ht="15" hidden="1" customHeight="1">
      <c r="AH441" s="103"/>
      <c r="AI441" s="103"/>
      <c r="AJ441" s="103"/>
      <c r="AK441" s="103"/>
      <c r="AL441" s="153" t="str">
        <f t="shared" si="12"/>
        <v/>
      </c>
      <c r="AM441" s="153" t="str">
        <f t="shared" si="13"/>
        <v/>
      </c>
      <c r="AO441" s="103"/>
      <c r="AP441" s="151">
        <v>439</v>
      </c>
      <c r="AQ441" s="160"/>
      <c r="AR441" s="160"/>
      <c r="AS441" s="160"/>
      <c r="AT441" s="160"/>
      <c r="AU441" s="160"/>
      <c r="AV441" s="160"/>
      <c r="AW441" s="160"/>
      <c r="AX441" s="160"/>
      <c r="AY441" s="160"/>
      <c r="AZ441" s="160"/>
      <c r="BA441" s="160"/>
      <c r="BB441" s="160"/>
      <c r="BC441" s="160"/>
      <c r="BD441" s="160"/>
      <c r="BE441" s="160"/>
      <c r="BF441" s="160"/>
      <c r="BG441" s="160"/>
      <c r="BH441" s="160"/>
      <c r="BI441" s="160"/>
      <c r="BJ441" s="157" t="s">
        <v>4684</v>
      </c>
      <c r="BK441" s="160"/>
      <c r="BL441" s="160"/>
      <c r="BM441" s="160"/>
      <c r="BN441" s="160"/>
      <c r="BO441" s="160"/>
      <c r="BP441" s="160"/>
      <c r="BQ441" s="160"/>
      <c r="BR441" s="160"/>
      <c r="BS441" s="160"/>
      <c r="BT441" s="160"/>
      <c r="BU441" s="160"/>
      <c r="BV441" s="160"/>
      <c r="BW441" s="103"/>
      <c r="BX441" s="103"/>
      <c r="BY441" s="103"/>
      <c r="BZ441" s="161"/>
      <c r="CA441" s="161"/>
      <c r="CB441" s="161"/>
      <c r="CC441" s="161"/>
      <c r="CD441" s="161"/>
      <c r="CE441" s="161"/>
      <c r="CF441" s="161"/>
      <c r="CG441" s="161"/>
      <c r="CH441" s="161"/>
      <c r="CI441" s="161"/>
      <c r="CJ441" s="161"/>
      <c r="CK441" s="161"/>
      <c r="CL441" s="161"/>
      <c r="CM441" s="161"/>
      <c r="CN441" s="161"/>
      <c r="CO441" s="161"/>
      <c r="CP441" s="161"/>
      <c r="CQ441" s="161"/>
      <c r="CR441" s="161"/>
      <c r="CS441" s="158" t="s">
        <v>4685</v>
      </c>
      <c r="CT441" s="161"/>
      <c r="CU441" s="161"/>
      <c r="CV441" s="161"/>
      <c r="CW441" s="161"/>
      <c r="CX441" s="161"/>
      <c r="CY441" s="161"/>
      <c r="CZ441" s="161"/>
      <c r="DA441" s="161"/>
      <c r="DB441" s="161"/>
      <c r="DC441" s="161"/>
      <c r="DD441" s="161"/>
      <c r="DE441" s="161"/>
    </row>
    <row r="442" spans="34:109" ht="15" hidden="1" customHeight="1">
      <c r="AH442" s="103"/>
      <c r="AI442" s="103"/>
      <c r="AJ442" s="103"/>
      <c r="AK442" s="103"/>
      <c r="AL442" s="153" t="str">
        <f t="shared" si="12"/>
        <v/>
      </c>
      <c r="AM442" s="153" t="str">
        <f t="shared" si="13"/>
        <v/>
      </c>
      <c r="AO442" s="103"/>
      <c r="AP442" s="151">
        <v>440</v>
      </c>
      <c r="AQ442" s="160"/>
      <c r="AR442" s="160"/>
      <c r="AS442" s="160"/>
      <c r="AT442" s="160"/>
      <c r="AU442" s="160"/>
      <c r="AV442" s="160"/>
      <c r="AW442" s="160"/>
      <c r="AX442" s="160"/>
      <c r="AY442" s="160"/>
      <c r="AZ442" s="160"/>
      <c r="BA442" s="160"/>
      <c r="BB442" s="160"/>
      <c r="BC442" s="160"/>
      <c r="BD442" s="160"/>
      <c r="BE442" s="160"/>
      <c r="BF442" s="160"/>
      <c r="BG442" s="160"/>
      <c r="BH442" s="160"/>
      <c r="BI442" s="160"/>
      <c r="BJ442" s="157" t="s">
        <v>4686</v>
      </c>
      <c r="BK442" s="160"/>
      <c r="BL442" s="160"/>
      <c r="BM442" s="160"/>
      <c r="BN442" s="160"/>
      <c r="BO442" s="160"/>
      <c r="BP442" s="160"/>
      <c r="BQ442" s="160"/>
      <c r="BR442" s="160"/>
      <c r="BS442" s="160"/>
      <c r="BT442" s="160"/>
      <c r="BU442" s="160"/>
      <c r="BV442" s="160"/>
      <c r="BW442" s="103"/>
      <c r="BX442" s="103"/>
      <c r="BY442" s="103"/>
      <c r="BZ442" s="161"/>
      <c r="CA442" s="161"/>
      <c r="CB442" s="161"/>
      <c r="CC442" s="161"/>
      <c r="CD442" s="161"/>
      <c r="CE442" s="161"/>
      <c r="CF442" s="161"/>
      <c r="CG442" s="161"/>
      <c r="CH442" s="161"/>
      <c r="CI442" s="161"/>
      <c r="CJ442" s="161"/>
      <c r="CK442" s="161"/>
      <c r="CL442" s="161"/>
      <c r="CM442" s="161"/>
      <c r="CN442" s="161"/>
      <c r="CO442" s="161"/>
      <c r="CP442" s="161"/>
      <c r="CQ442" s="161"/>
      <c r="CR442" s="161"/>
      <c r="CS442" s="158" t="s">
        <v>4687</v>
      </c>
      <c r="CT442" s="161"/>
      <c r="CU442" s="161"/>
      <c r="CV442" s="161"/>
      <c r="CW442" s="161"/>
      <c r="CX442" s="161"/>
      <c r="CY442" s="161"/>
      <c r="CZ442" s="161"/>
      <c r="DA442" s="161"/>
      <c r="DB442" s="161"/>
      <c r="DC442" s="161"/>
      <c r="DD442" s="161"/>
      <c r="DE442" s="161"/>
    </row>
    <row r="443" spans="34:109" ht="15" hidden="1" customHeight="1">
      <c r="AH443" s="103"/>
      <c r="AI443" s="103"/>
      <c r="AJ443" s="103"/>
      <c r="AK443" s="103"/>
      <c r="AL443" s="153" t="str">
        <f t="shared" si="12"/>
        <v/>
      </c>
      <c r="AM443" s="153" t="str">
        <f t="shared" si="13"/>
        <v/>
      </c>
      <c r="AO443" s="103"/>
      <c r="AP443" s="151">
        <v>441</v>
      </c>
      <c r="AQ443" s="160"/>
      <c r="AR443" s="160"/>
      <c r="AS443" s="160"/>
      <c r="AT443" s="160"/>
      <c r="AU443" s="160"/>
      <c r="AV443" s="160"/>
      <c r="AW443" s="160"/>
      <c r="AX443" s="160"/>
      <c r="AY443" s="160"/>
      <c r="AZ443" s="160"/>
      <c r="BA443" s="160"/>
      <c r="BB443" s="160"/>
      <c r="BC443" s="160"/>
      <c r="BD443" s="160"/>
      <c r="BE443" s="160"/>
      <c r="BF443" s="160"/>
      <c r="BG443" s="160"/>
      <c r="BH443" s="160"/>
      <c r="BI443" s="160"/>
      <c r="BJ443" s="157" t="s">
        <v>4688</v>
      </c>
      <c r="BK443" s="160"/>
      <c r="BL443" s="160"/>
      <c r="BM443" s="160"/>
      <c r="BN443" s="160"/>
      <c r="BO443" s="160"/>
      <c r="BP443" s="160"/>
      <c r="BQ443" s="160"/>
      <c r="BR443" s="160"/>
      <c r="BS443" s="160"/>
      <c r="BT443" s="160"/>
      <c r="BU443" s="160"/>
      <c r="BV443" s="160"/>
      <c r="BW443" s="103"/>
      <c r="BX443" s="103"/>
      <c r="BY443" s="103"/>
      <c r="BZ443" s="161"/>
      <c r="CA443" s="161"/>
      <c r="CB443" s="161"/>
      <c r="CC443" s="161"/>
      <c r="CD443" s="161"/>
      <c r="CE443" s="161"/>
      <c r="CF443" s="161"/>
      <c r="CG443" s="161"/>
      <c r="CH443" s="161"/>
      <c r="CI443" s="161"/>
      <c r="CJ443" s="161"/>
      <c r="CK443" s="161"/>
      <c r="CL443" s="161"/>
      <c r="CM443" s="161"/>
      <c r="CN443" s="161"/>
      <c r="CO443" s="161"/>
      <c r="CP443" s="161"/>
      <c r="CQ443" s="161"/>
      <c r="CR443" s="161"/>
      <c r="CS443" s="158" t="s">
        <v>4689</v>
      </c>
      <c r="CT443" s="161"/>
      <c r="CU443" s="161"/>
      <c r="CV443" s="161"/>
      <c r="CW443" s="161"/>
      <c r="CX443" s="161"/>
      <c r="CY443" s="161"/>
      <c r="CZ443" s="161"/>
      <c r="DA443" s="161"/>
      <c r="DB443" s="161"/>
      <c r="DC443" s="161"/>
      <c r="DD443" s="161"/>
      <c r="DE443" s="161"/>
    </row>
    <row r="444" spans="34:109" ht="15" hidden="1" customHeight="1">
      <c r="AH444" s="103"/>
      <c r="AI444" s="103"/>
      <c r="AJ444" s="103"/>
      <c r="AK444" s="103"/>
      <c r="AL444" s="153" t="str">
        <f t="shared" si="12"/>
        <v/>
      </c>
      <c r="AM444" s="153" t="str">
        <f t="shared" si="13"/>
        <v/>
      </c>
      <c r="AO444" s="103"/>
      <c r="AP444" s="151">
        <v>442</v>
      </c>
      <c r="AQ444" s="160"/>
      <c r="AR444" s="160"/>
      <c r="AS444" s="160"/>
      <c r="AT444" s="160"/>
      <c r="AU444" s="160"/>
      <c r="AV444" s="160"/>
      <c r="AW444" s="160"/>
      <c r="AX444" s="160"/>
      <c r="AY444" s="160"/>
      <c r="AZ444" s="160"/>
      <c r="BA444" s="160"/>
      <c r="BB444" s="160"/>
      <c r="BC444" s="160"/>
      <c r="BD444" s="160"/>
      <c r="BE444" s="160"/>
      <c r="BF444" s="160"/>
      <c r="BG444" s="160"/>
      <c r="BH444" s="160"/>
      <c r="BI444" s="160"/>
      <c r="BJ444" s="157" t="s">
        <v>4690</v>
      </c>
      <c r="BK444" s="160"/>
      <c r="BL444" s="160"/>
      <c r="BM444" s="160"/>
      <c r="BN444" s="160"/>
      <c r="BO444" s="160"/>
      <c r="BP444" s="160"/>
      <c r="BQ444" s="160"/>
      <c r="BR444" s="160"/>
      <c r="BS444" s="160"/>
      <c r="BT444" s="160"/>
      <c r="BU444" s="160"/>
      <c r="BV444" s="160"/>
      <c r="BW444" s="103"/>
      <c r="BX444" s="103"/>
      <c r="BY444" s="103"/>
      <c r="BZ444" s="161"/>
      <c r="CA444" s="161"/>
      <c r="CB444" s="161"/>
      <c r="CC444" s="161"/>
      <c r="CD444" s="161"/>
      <c r="CE444" s="161"/>
      <c r="CF444" s="161"/>
      <c r="CG444" s="161"/>
      <c r="CH444" s="161"/>
      <c r="CI444" s="161"/>
      <c r="CJ444" s="161"/>
      <c r="CK444" s="161"/>
      <c r="CL444" s="161"/>
      <c r="CM444" s="161"/>
      <c r="CN444" s="161"/>
      <c r="CO444" s="161"/>
      <c r="CP444" s="161"/>
      <c r="CQ444" s="161"/>
      <c r="CR444" s="161"/>
      <c r="CS444" s="158" t="s">
        <v>4691</v>
      </c>
      <c r="CT444" s="161"/>
      <c r="CU444" s="161"/>
      <c r="CV444" s="161"/>
      <c r="CW444" s="161"/>
      <c r="CX444" s="161"/>
      <c r="CY444" s="161"/>
      <c r="CZ444" s="161"/>
      <c r="DA444" s="161"/>
      <c r="DB444" s="161"/>
      <c r="DC444" s="161"/>
      <c r="DD444" s="161"/>
      <c r="DE444" s="161"/>
    </row>
    <row r="445" spans="34:109" ht="15" hidden="1" customHeight="1">
      <c r="AH445" s="103"/>
      <c r="AI445" s="103"/>
      <c r="AJ445" s="103"/>
      <c r="AK445" s="103"/>
      <c r="AL445" s="153" t="str">
        <f t="shared" si="12"/>
        <v/>
      </c>
      <c r="AM445" s="153" t="str">
        <f t="shared" si="13"/>
        <v/>
      </c>
      <c r="AO445" s="103"/>
      <c r="AP445" s="151">
        <v>443</v>
      </c>
      <c r="AQ445" s="160"/>
      <c r="AR445" s="160"/>
      <c r="AS445" s="160"/>
      <c r="AT445" s="160"/>
      <c r="AU445" s="160"/>
      <c r="AV445" s="160"/>
      <c r="AW445" s="160"/>
      <c r="AX445" s="160"/>
      <c r="AY445" s="160"/>
      <c r="AZ445" s="160"/>
      <c r="BA445" s="160"/>
      <c r="BB445" s="160"/>
      <c r="BC445" s="160"/>
      <c r="BD445" s="160"/>
      <c r="BE445" s="160"/>
      <c r="BF445" s="160"/>
      <c r="BG445" s="160"/>
      <c r="BH445" s="160"/>
      <c r="BI445" s="160"/>
      <c r="BJ445" s="157" t="s">
        <v>4692</v>
      </c>
      <c r="BK445" s="160"/>
      <c r="BL445" s="160"/>
      <c r="BM445" s="160"/>
      <c r="BN445" s="160"/>
      <c r="BO445" s="160"/>
      <c r="BP445" s="160"/>
      <c r="BQ445" s="160"/>
      <c r="BR445" s="160"/>
      <c r="BS445" s="160"/>
      <c r="BT445" s="160"/>
      <c r="BU445" s="160"/>
      <c r="BV445" s="160"/>
      <c r="BW445" s="103"/>
      <c r="BX445" s="103"/>
      <c r="BY445" s="103"/>
      <c r="BZ445" s="161"/>
      <c r="CA445" s="161"/>
      <c r="CB445" s="161"/>
      <c r="CC445" s="161"/>
      <c r="CD445" s="161"/>
      <c r="CE445" s="161"/>
      <c r="CF445" s="161"/>
      <c r="CG445" s="161"/>
      <c r="CH445" s="161"/>
      <c r="CI445" s="161"/>
      <c r="CJ445" s="161"/>
      <c r="CK445" s="161"/>
      <c r="CL445" s="161"/>
      <c r="CM445" s="161"/>
      <c r="CN445" s="161"/>
      <c r="CO445" s="161"/>
      <c r="CP445" s="161"/>
      <c r="CQ445" s="161"/>
      <c r="CR445" s="161"/>
      <c r="CS445" s="158" t="s">
        <v>4693</v>
      </c>
      <c r="CT445" s="161"/>
      <c r="CU445" s="161"/>
      <c r="CV445" s="161"/>
      <c r="CW445" s="161"/>
      <c r="CX445" s="161"/>
      <c r="CY445" s="161"/>
      <c r="CZ445" s="161"/>
      <c r="DA445" s="161"/>
      <c r="DB445" s="161"/>
      <c r="DC445" s="161"/>
      <c r="DD445" s="161"/>
      <c r="DE445" s="161"/>
    </row>
    <row r="446" spans="34:109" ht="15" hidden="1" customHeight="1">
      <c r="AH446" s="103"/>
      <c r="AI446" s="103"/>
      <c r="AJ446" s="103"/>
      <c r="AK446" s="103"/>
      <c r="AL446" s="153" t="str">
        <f t="shared" si="12"/>
        <v/>
      </c>
      <c r="AM446" s="153" t="str">
        <f t="shared" si="13"/>
        <v/>
      </c>
      <c r="AO446" s="103"/>
      <c r="AP446" s="151">
        <v>444</v>
      </c>
      <c r="AQ446" s="160"/>
      <c r="AR446" s="160"/>
      <c r="AS446" s="160"/>
      <c r="AT446" s="160"/>
      <c r="AU446" s="160"/>
      <c r="AV446" s="160"/>
      <c r="AW446" s="160"/>
      <c r="AX446" s="160"/>
      <c r="AY446" s="160"/>
      <c r="AZ446" s="160"/>
      <c r="BA446" s="160"/>
      <c r="BB446" s="160"/>
      <c r="BC446" s="160"/>
      <c r="BD446" s="160"/>
      <c r="BE446" s="160"/>
      <c r="BF446" s="160"/>
      <c r="BG446" s="160"/>
      <c r="BH446" s="160"/>
      <c r="BI446" s="160"/>
      <c r="BJ446" s="157" t="s">
        <v>4694</v>
      </c>
      <c r="BK446" s="160"/>
      <c r="BL446" s="160"/>
      <c r="BM446" s="160"/>
      <c r="BN446" s="160"/>
      <c r="BO446" s="160"/>
      <c r="BP446" s="160"/>
      <c r="BQ446" s="160"/>
      <c r="BR446" s="160"/>
      <c r="BS446" s="160"/>
      <c r="BT446" s="160"/>
      <c r="BU446" s="160"/>
      <c r="BV446" s="160"/>
      <c r="BW446" s="103"/>
      <c r="BX446" s="103"/>
      <c r="BY446" s="103"/>
      <c r="BZ446" s="161"/>
      <c r="CA446" s="161"/>
      <c r="CB446" s="161"/>
      <c r="CC446" s="161"/>
      <c r="CD446" s="161"/>
      <c r="CE446" s="161"/>
      <c r="CF446" s="161"/>
      <c r="CG446" s="161"/>
      <c r="CH446" s="161"/>
      <c r="CI446" s="161"/>
      <c r="CJ446" s="161"/>
      <c r="CK446" s="161"/>
      <c r="CL446" s="161"/>
      <c r="CM446" s="161"/>
      <c r="CN446" s="161"/>
      <c r="CO446" s="161"/>
      <c r="CP446" s="161"/>
      <c r="CQ446" s="161"/>
      <c r="CR446" s="161"/>
      <c r="CS446" s="158" t="s">
        <v>4695</v>
      </c>
      <c r="CT446" s="161"/>
      <c r="CU446" s="161"/>
      <c r="CV446" s="161"/>
      <c r="CW446" s="161"/>
      <c r="CX446" s="161"/>
      <c r="CY446" s="161"/>
      <c r="CZ446" s="161"/>
      <c r="DA446" s="161"/>
      <c r="DB446" s="161"/>
      <c r="DC446" s="161"/>
      <c r="DD446" s="161"/>
      <c r="DE446" s="161"/>
    </row>
    <row r="447" spans="34:109" ht="15" hidden="1" customHeight="1">
      <c r="AH447" s="103"/>
      <c r="AI447" s="103"/>
      <c r="AJ447" s="103"/>
      <c r="AK447" s="103"/>
      <c r="AL447" s="153" t="str">
        <f t="shared" si="12"/>
        <v/>
      </c>
      <c r="AM447" s="153" t="str">
        <f t="shared" si="13"/>
        <v/>
      </c>
      <c r="AO447" s="103"/>
      <c r="AP447" s="151">
        <v>445</v>
      </c>
      <c r="AQ447" s="160"/>
      <c r="AR447" s="160"/>
      <c r="AS447" s="160"/>
      <c r="AT447" s="160"/>
      <c r="AU447" s="160"/>
      <c r="AV447" s="160"/>
      <c r="AW447" s="160"/>
      <c r="AX447" s="160"/>
      <c r="AY447" s="160"/>
      <c r="AZ447" s="160"/>
      <c r="BA447" s="160"/>
      <c r="BB447" s="160"/>
      <c r="BC447" s="160"/>
      <c r="BD447" s="160"/>
      <c r="BE447" s="160"/>
      <c r="BF447" s="160"/>
      <c r="BG447" s="160"/>
      <c r="BH447" s="160"/>
      <c r="BI447" s="160"/>
      <c r="BJ447" s="157" t="s">
        <v>4696</v>
      </c>
      <c r="BK447" s="160"/>
      <c r="BL447" s="160"/>
      <c r="BM447" s="160"/>
      <c r="BN447" s="160"/>
      <c r="BO447" s="160"/>
      <c r="BP447" s="160"/>
      <c r="BQ447" s="160"/>
      <c r="BR447" s="160"/>
      <c r="BS447" s="160"/>
      <c r="BT447" s="160"/>
      <c r="BU447" s="160"/>
      <c r="BV447" s="160"/>
      <c r="BW447" s="103"/>
      <c r="BX447" s="103"/>
      <c r="BY447" s="103"/>
      <c r="BZ447" s="161"/>
      <c r="CA447" s="161"/>
      <c r="CB447" s="161"/>
      <c r="CC447" s="161"/>
      <c r="CD447" s="161"/>
      <c r="CE447" s="161"/>
      <c r="CF447" s="161"/>
      <c r="CG447" s="161"/>
      <c r="CH447" s="161"/>
      <c r="CI447" s="161"/>
      <c r="CJ447" s="161"/>
      <c r="CK447" s="161"/>
      <c r="CL447" s="161"/>
      <c r="CM447" s="161"/>
      <c r="CN447" s="161"/>
      <c r="CO447" s="161"/>
      <c r="CP447" s="161"/>
      <c r="CQ447" s="161"/>
      <c r="CR447" s="161"/>
      <c r="CS447" s="158" t="s">
        <v>4697</v>
      </c>
      <c r="CT447" s="161"/>
      <c r="CU447" s="161"/>
      <c r="CV447" s="161"/>
      <c r="CW447" s="161"/>
      <c r="CX447" s="161"/>
      <c r="CY447" s="161"/>
      <c r="CZ447" s="161"/>
      <c r="DA447" s="161"/>
      <c r="DB447" s="161"/>
      <c r="DC447" s="161"/>
      <c r="DD447" s="161"/>
      <c r="DE447" s="161"/>
    </row>
    <row r="448" spans="34:109" ht="15" hidden="1" customHeight="1">
      <c r="AH448" s="103"/>
      <c r="AI448" s="103"/>
      <c r="AJ448" s="103"/>
      <c r="AK448" s="103"/>
      <c r="AL448" s="153" t="str">
        <f t="shared" si="12"/>
        <v/>
      </c>
      <c r="AM448" s="153" t="str">
        <f t="shared" si="13"/>
        <v/>
      </c>
      <c r="AO448" s="103"/>
      <c r="AP448" s="151">
        <v>446</v>
      </c>
      <c r="AQ448" s="160"/>
      <c r="AR448" s="160"/>
      <c r="AS448" s="160"/>
      <c r="AT448" s="160"/>
      <c r="AU448" s="160"/>
      <c r="AV448" s="160"/>
      <c r="AW448" s="160"/>
      <c r="AX448" s="160"/>
      <c r="AY448" s="160"/>
      <c r="AZ448" s="160"/>
      <c r="BA448" s="160"/>
      <c r="BB448" s="160"/>
      <c r="BC448" s="160"/>
      <c r="BD448" s="160"/>
      <c r="BE448" s="160"/>
      <c r="BF448" s="160"/>
      <c r="BG448" s="160"/>
      <c r="BH448" s="160"/>
      <c r="BI448" s="160"/>
      <c r="BJ448" s="157" t="s">
        <v>4698</v>
      </c>
      <c r="BK448" s="160"/>
      <c r="BL448" s="160"/>
      <c r="BM448" s="160"/>
      <c r="BN448" s="160"/>
      <c r="BO448" s="160"/>
      <c r="BP448" s="160"/>
      <c r="BQ448" s="160"/>
      <c r="BR448" s="160"/>
      <c r="BS448" s="160"/>
      <c r="BT448" s="160"/>
      <c r="BU448" s="160"/>
      <c r="BV448" s="160"/>
      <c r="BW448" s="103"/>
      <c r="BX448" s="103"/>
      <c r="BY448" s="103"/>
      <c r="BZ448" s="161"/>
      <c r="CA448" s="161"/>
      <c r="CB448" s="161"/>
      <c r="CC448" s="161"/>
      <c r="CD448" s="161"/>
      <c r="CE448" s="161"/>
      <c r="CF448" s="161"/>
      <c r="CG448" s="161"/>
      <c r="CH448" s="161"/>
      <c r="CI448" s="161"/>
      <c r="CJ448" s="161"/>
      <c r="CK448" s="161"/>
      <c r="CL448" s="161"/>
      <c r="CM448" s="161"/>
      <c r="CN448" s="161"/>
      <c r="CO448" s="161"/>
      <c r="CP448" s="161"/>
      <c r="CQ448" s="161"/>
      <c r="CR448" s="161"/>
      <c r="CS448" s="158" t="s">
        <v>4699</v>
      </c>
      <c r="CT448" s="161"/>
      <c r="CU448" s="161"/>
      <c r="CV448" s="161"/>
      <c r="CW448" s="161"/>
      <c r="CX448" s="161"/>
      <c r="CY448" s="161"/>
      <c r="CZ448" s="161"/>
      <c r="DA448" s="161"/>
      <c r="DB448" s="161"/>
      <c r="DC448" s="161"/>
      <c r="DD448" s="161"/>
      <c r="DE448" s="161"/>
    </row>
    <row r="449" spans="34:109" ht="15" hidden="1" customHeight="1">
      <c r="AH449" s="103"/>
      <c r="AI449" s="103"/>
      <c r="AJ449" s="103"/>
      <c r="AK449" s="103"/>
      <c r="AL449" s="153" t="str">
        <f t="shared" si="12"/>
        <v/>
      </c>
      <c r="AM449" s="153" t="str">
        <f t="shared" si="13"/>
        <v/>
      </c>
      <c r="AO449" s="103"/>
      <c r="AP449" s="151">
        <v>447</v>
      </c>
      <c r="AQ449" s="160"/>
      <c r="AR449" s="160"/>
      <c r="AS449" s="160"/>
      <c r="AT449" s="160"/>
      <c r="AU449" s="160"/>
      <c r="AV449" s="160"/>
      <c r="AW449" s="160"/>
      <c r="AX449" s="160"/>
      <c r="AY449" s="160"/>
      <c r="AZ449" s="160"/>
      <c r="BA449" s="160"/>
      <c r="BB449" s="160"/>
      <c r="BC449" s="160"/>
      <c r="BD449" s="160"/>
      <c r="BE449" s="160"/>
      <c r="BF449" s="160"/>
      <c r="BG449" s="160"/>
      <c r="BH449" s="160"/>
      <c r="BI449" s="160"/>
      <c r="BJ449" s="157" t="s">
        <v>4700</v>
      </c>
      <c r="BK449" s="160"/>
      <c r="BL449" s="160"/>
      <c r="BM449" s="160"/>
      <c r="BN449" s="160"/>
      <c r="BO449" s="160"/>
      <c r="BP449" s="160"/>
      <c r="BQ449" s="160"/>
      <c r="BR449" s="160"/>
      <c r="BS449" s="160"/>
      <c r="BT449" s="160"/>
      <c r="BU449" s="160"/>
      <c r="BV449" s="160"/>
      <c r="BW449" s="103"/>
      <c r="BX449" s="103"/>
      <c r="BY449" s="103"/>
      <c r="BZ449" s="161"/>
      <c r="CA449" s="161"/>
      <c r="CB449" s="161"/>
      <c r="CC449" s="161"/>
      <c r="CD449" s="161"/>
      <c r="CE449" s="161"/>
      <c r="CF449" s="161"/>
      <c r="CG449" s="161"/>
      <c r="CH449" s="161"/>
      <c r="CI449" s="161"/>
      <c r="CJ449" s="161"/>
      <c r="CK449" s="161"/>
      <c r="CL449" s="161"/>
      <c r="CM449" s="161"/>
      <c r="CN449" s="161"/>
      <c r="CO449" s="161"/>
      <c r="CP449" s="161"/>
      <c r="CQ449" s="161"/>
      <c r="CR449" s="161"/>
      <c r="CS449" s="158" t="s">
        <v>4701</v>
      </c>
      <c r="CT449" s="161"/>
      <c r="CU449" s="161"/>
      <c r="CV449" s="161"/>
      <c r="CW449" s="161"/>
      <c r="CX449" s="161"/>
      <c r="CY449" s="161"/>
      <c r="CZ449" s="161"/>
      <c r="DA449" s="161"/>
      <c r="DB449" s="161"/>
      <c r="DC449" s="161"/>
      <c r="DD449" s="161"/>
      <c r="DE449" s="161"/>
    </row>
    <row r="450" spans="34:109" ht="15" hidden="1" customHeight="1">
      <c r="AH450" s="103"/>
      <c r="AI450" s="103"/>
      <c r="AJ450" s="103"/>
      <c r="AK450" s="103"/>
      <c r="AL450" s="153" t="str">
        <f t="shared" si="12"/>
        <v/>
      </c>
      <c r="AM450" s="153" t="str">
        <f t="shared" si="13"/>
        <v/>
      </c>
      <c r="AO450" s="103"/>
      <c r="AP450" s="151">
        <v>448</v>
      </c>
      <c r="AQ450" s="160"/>
      <c r="AR450" s="160"/>
      <c r="AS450" s="160"/>
      <c r="AT450" s="160"/>
      <c r="AU450" s="160"/>
      <c r="AV450" s="160"/>
      <c r="AW450" s="160"/>
      <c r="AX450" s="160"/>
      <c r="AY450" s="160"/>
      <c r="AZ450" s="160"/>
      <c r="BA450" s="160"/>
      <c r="BB450" s="160"/>
      <c r="BC450" s="160"/>
      <c r="BD450" s="160"/>
      <c r="BE450" s="160"/>
      <c r="BF450" s="160"/>
      <c r="BG450" s="160"/>
      <c r="BH450" s="160"/>
      <c r="BI450" s="160"/>
      <c r="BJ450" s="157" t="s">
        <v>4702</v>
      </c>
      <c r="BK450" s="160"/>
      <c r="BL450" s="160"/>
      <c r="BM450" s="160"/>
      <c r="BN450" s="160"/>
      <c r="BO450" s="160"/>
      <c r="BP450" s="160"/>
      <c r="BQ450" s="160"/>
      <c r="BR450" s="160"/>
      <c r="BS450" s="160"/>
      <c r="BT450" s="160"/>
      <c r="BU450" s="160"/>
      <c r="BV450" s="160"/>
      <c r="BW450" s="103"/>
      <c r="BX450" s="103"/>
      <c r="BY450" s="103"/>
      <c r="BZ450" s="161"/>
      <c r="CA450" s="161"/>
      <c r="CB450" s="161"/>
      <c r="CC450" s="161"/>
      <c r="CD450" s="161"/>
      <c r="CE450" s="161"/>
      <c r="CF450" s="161"/>
      <c r="CG450" s="161"/>
      <c r="CH450" s="161"/>
      <c r="CI450" s="161"/>
      <c r="CJ450" s="161"/>
      <c r="CK450" s="161"/>
      <c r="CL450" s="161"/>
      <c r="CM450" s="161"/>
      <c r="CN450" s="161"/>
      <c r="CO450" s="161"/>
      <c r="CP450" s="161"/>
      <c r="CQ450" s="161"/>
      <c r="CR450" s="161"/>
      <c r="CS450" s="158" t="s">
        <v>4703</v>
      </c>
      <c r="CT450" s="161"/>
      <c r="CU450" s="161"/>
      <c r="CV450" s="161"/>
      <c r="CW450" s="161"/>
      <c r="CX450" s="161"/>
      <c r="CY450" s="161"/>
      <c r="CZ450" s="161"/>
      <c r="DA450" s="161"/>
      <c r="DB450" s="161"/>
      <c r="DC450" s="161"/>
      <c r="DD450" s="161"/>
      <c r="DE450" s="161"/>
    </row>
    <row r="451" spans="34:109" ht="15" hidden="1" customHeight="1">
      <c r="AH451" s="103"/>
      <c r="AI451" s="103"/>
      <c r="AJ451" s="103"/>
      <c r="AK451" s="103"/>
      <c r="AL451" s="153" t="str">
        <f t="shared" si="12"/>
        <v/>
      </c>
      <c r="AM451" s="153" t="str">
        <f t="shared" si="13"/>
        <v/>
      </c>
      <c r="AO451" s="103"/>
      <c r="AP451" s="151">
        <v>449</v>
      </c>
      <c r="AQ451" s="160"/>
      <c r="AR451" s="160"/>
      <c r="AS451" s="160"/>
      <c r="AT451" s="160"/>
      <c r="AU451" s="160"/>
      <c r="AV451" s="160"/>
      <c r="AW451" s="160"/>
      <c r="AX451" s="160"/>
      <c r="AY451" s="160"/>
      <c r="AZ451" s="160"/>
      <c r="BA451" s="160"/>
      <c r="BB451" s="160"/>
      <c r="BC451" s="160"/>
      <c r="BD451" s="160"/>
      <c r="BE451" s="160"/>
      <c r="BF451" s="160"/>
      <c r="BG451" s="160"/>
      <c r="BH451" s="160"/>
      <c r="BI451" s="160"/>
      <c r="BJ451" s="157" t="s">
        <v>4704</v>
      </c>
      <c r="BK451" s="160"/>
      <c r="BL451" s="160"/>
      <c r="BM451" s="160"/>
      <c r="BN451" s="160"/>
      <c r="BO451" s="160"/>
      <c r="BP451" s="160"/>
      <c r="BQ451" s="160"/>
      <c r="BR451" s="160"/>
      <c r="BS451" s="160"/>
      <c r="BT451" s="160"/>
      <c r="BU451" s="160"/>
      <c r="BV451" s="160"/>
      <c r="BW451" s="103"/>
      <c r="BX451" s="103"/>
      <c r="BY451" s="103"/>
      <c r="BZ451" s="161"/>
      <c r="CA451" s="161"/>
      <c r="CB451" s="161"/>
      <c r="CC451" s="161"/>
      <c r="CD451" s="161"/>
      <c r="CE451" s="161"/>
      <c r="CF451" s="161"/>
      <c r="CG451" s="161"/>
      <c r="CH451" s="161"/>
      <c r="CI451" s="161"/>
      <c r="CJ451" s="161"/>
      <c r="CK451" s="161"/>
      <c r="CL451" s="161"/>
      <c r="CM451" s="161"/>
      <c r="CN451" s="161"/>
      <c r="CO451" s="161"/>
      <c r="CP451" s="161"/>
      <c r="CQ451" s="161"/>
      <c r="CR451" s="161"/>
      <c r="CS451" s="158" t="s">
        <v>4705</v>
      </c>
      <c r="CT451" s="161"/>
      <c r="CU451" s="161"/>
      <c r="CV451" s="161"/>
      <c r="CW451" s="161"/>
      <c r="CX451" s="161"/>
      <c r="CY451" s="161"/>
      <c r="CZ451" s="161"/>
      <c r="DA451" s="161"/>
      <c r="DB451" s="161"/>
      <c r="DC451" s="161"/>
      <c r="DD451" s="161"/>
      <c r="DE451" s="161"/>
    </row>
    <row r="452" spans="34:109" ht="15" hidden="1" customHeight="1">
      <c r="AH452" s="103"/>
      <c r="AI452" s="103"/>
      <c r="AJ452" s="103"/>
      <c r="AK452" s="103"/>
      <c r="AL452" s="153" t="str">
        <f t="shared" ref="AL452:AL515" si="14">IFERROR(IF(HLOOKUP($N$8, $BZ$3:$DE$573, $AP452, FALSE )="", "", HLOOKUP($N$8, $BZ$3:$DE$573, $AP452, FALSE)), "")</f>
        <v/>
      </c>
      <c r="AM452" s="153" t="str">
        <f t="shared" ref="AM452:AM515" si="15">IFERROR(IF(AL452="", "", HLOOKUP($N$8, $AQ$3:$BV$573, AP452, FALSE)), "")</f>
        <v/>
      </c>
      <c r="AO452" s="103"/>
      <c r="AP452" s="151">
        <v>450</v>
      </c>
      <c r="AQ452" s="160"/>
      <c r="AR452" s="160"/>
      <c r="AS452" s="160"/>
      <c r="AT452" s="160"/>
      <c r="AU452" s="160"/>
      <c r="AV452" s="160"/>
      <c r="AW452" s="160"/>
      <c r="AX452" s="160"/>
      <c r="AY452" s="160"/>
      <c r="AZ452" s="160"/>
      <c r="BA452" s="160"/>
      <c r="BB452" s="160"/>
      <c r="BC452" s="160"/>
      <c r="BD452" s="160"/>
      <c r="BE452" s="160"/>
      <c r="BF452" s="160"/>
      <c r="BG452" s="160"/>
      <c r="BH452" s="160"/>
      <c r="BI452" s="160"/>
      <c r="BJ452" s="157" t="s">
        <v>4706</v>
      </c>
      <c r="BK452" s="160"/>
      <c r="BL452" s="160"/>
      <c r="BM452" s="160"/>
      <c r="BN452" s="160"/>
      <c r="BO452" s="160"/>
      <c r="BP452" s="160"/>
      <c r="BQ452" s="160"/>
      <c r="BR452" s="160"/>
      <c r="BS452" s="160"/>
      <c r="BT452" s="160"/>
      <c r="BU452" s="160"/>
      <c r="BV452" s="160"/>
      <c r="BW452" s="103"/>
      <c r="BX452" s="103"/>
      <c r="BY452" s="103"/>
      <c r="BZ452" s="161"/>
      <c r="CA452" s="161"/>
      <c r="CB452" s="161"/>
      <c r="CC452" s="161"/>
      <c r="CD452" s="161"/>
      <c r="CE452" s="161"/>
      <c r="CF452" s="161"/>
      <c r="CG452" s="161"/>
      <c r="CH452" s="161"/>
      <c r="CI452" s="161"/>
      <c r="CJ452" s="161"/>
      <c r="CK452" s="161"/>
      <c r="CL452" s="161"/>
      <c r="CM452" s="161"/>
      <c r="CN452" s="161"/>
      <c r="CO452" s="161"/>
      <c r="CP452" s="161"/>
      <c r="CQ452" s="161"/>
      <c r="CR452" s="161"/>
      <c r="CS452" s="158" t="s">
        <v>4707</v>
      </c>
      <c r="CT452" s="161"/>
      <c r="CU452" s="161"/>
      <c r="CV452" s="161"/>
      <c r="CW452" s="161"/>
      <c r="CX452" s="161"/>
      <c r="CY452" s="161"/>
      <c r="CZ452" s="161"/>
      <c r="DA452" s="161"/>
      <c r="DB452" s="161"/>
      <c r="DC452" s="161"/>
      <c r="DD452" s="161"/>
      <c r="DE452" s="161"/>
    </row>
    <row r="453" spans="34:109" ht="15" hidden="1" customHeight="1">
      <c r="AH453" s="103"/>
      <c r="AI453" s="103"/>
      <c r="AJ453" s="103"/>
      <c r="AK453" s="103"/>
      <c r="AL453" s="153" t="str">
        <f t="shared" si="14"/>
        <v/>
      </c>
      <c r="AM453" s="153" t="str">
        <f t="shared" si="15"/>
        <v/>
      </c>
      <c r="AO453" s="103"/>
      <c r="AP453" s="151">
        <v>451</v>
      </c>
      <c r="AQ453" s="160"/>
      <c r="AR453" s="160"/>
      <c r="AS453" s="160"/>
      <c r="AT453" s="160"/>
      <c r="AU453" s="160"/>
      <c r="AV453" s="160"/>
      <c r="AW453" s="160"/>
      <c r="AX453" s="160"/>
      <c r="AY453" s="160"/>
      <c r="AZ453" s="160"/>
      <c r="BA453" s="160"/>
      <c r="BB453" s="160"/>
      <c r="BC453" s="160"/>
      <c r="BD453" s="160"/>
      <c r="BE453" s="160"/>
      <c r="BF453" s="160"/>
      <c r="BG453" s="160"/>
      <c r="BH453" s="160"/>
      <c r="BI453" s="160"/>
      <c r="BJ453" s="157" t="s">
        <v>4708</v>
      </c>
      <c r="BK453" s="160"/>
      <c r="BL453" s="160"/>
      <c r="BM453" s="160"/>
      <c r="BN453" s="160"/>
      <c r="BO453" s="160"/>
      <c r="BP453" s="160"/>
      <c r="BQ453" s="160"/>
      <c r="BR453" s="160"/>
      <c r="BS453" s="160"/>
      <c r="BT453" s="160"/>
      <c r="BU453" s="160"/>
      <c r="BV453" s="160"/>
      <c r="BW453" s="103"/>
      <c r="BX453" s="103"/>
      <c r="BY453" s="103"/>
      <c r="BZ453" s="161"/>
      <c r="CA453" s="161"/>
      <c r="CB453" s="161"/>
      <c r="CC453" s="161"/>
      <c r="CD453" s="161"/>
      <c r="CE453" s="161"/>
      <c r="CF453" s="161"/>
      <c r="CG453" s="161"/>
      <c r="CH453" s="161"/>
      <c r="CI453" s="161"/>
      <c r="CJ453" s="161"/>
      <c r="CK453" s="161"/>
      <c r="CL453" s="161"/>
      <c r="CM453" s="161"/>
      <c r="CN453" s="161"/>
      <c r="CO453" s="161"/>
      <c r="CP453" s="161"/>
      <c r="CQ453" s="161"/>
      <c r="CR453" s="161"/>
      <c r="CS453" s="158" t="s">
        <v>4709</v>
      </c>
      <c r="CT453" s="161"/>
      <c r="CU453" s="161"/>
      <c r="CV453" s="161"/>
      <c r="CW453" s="161"/>
      <c r="CX453" s="161"/>
      <c r="CY453" s="161"/>
      <c r="CZ453" s="161"/>
      <c r="DA453" s="161"/>
      <c r="DB453" s="161"/>
      <c r="DC453" s="161"/>
      <c r="DD453" s="161"/>
      <c r="DE453" s="161"/>
    </row>
    <row r="454" spans="34:109" ht="15" hidden="1" customHeight="1">
      <c r="AH454" s="103"/>
      <c r="AI454" s="103"/>
      <c r="AJ454" s="103"/>
      <c r="AK454" s="103"/>
      <c r="AL454" s="153" t="str">
        <f t="shared" si="14"/>
        <v/>
      </c>
      <c r="AM454" s="153" t="str">
        <f t="shared" si="15"/>
        <v/>
      </c>
      <c r="AO454" s="103"/>
      <c r="AP454" s="151">
        <v>452</v>
      </c>
      <c r="AQ454" s="160"/>
      <c r="AR454" s="160"/>
      <c r="AS454" s="160"/>
      <c r="AT454" s="160"/>
      <c r="AU454" s="160"/>
      <c r="AV454" s="160"/>
      <c r="AW454" s="160"/>
      <c r="AX454" s="160"/>
      <c r="AY454" s="160"/>
      <c r="AZ454" s="160"/>
      <c r="BA454" s="160"/>
      <c r="BB454" s="160"/>
      <c r="BC454" s="160"/>
      <c r="BD454" s="160"/>
      <c r="BE454" s="160"/>
      <c r="BF454" s="160"/>
      <c r="BG454" s="160"/>
      <c r="BH454" s="160"/>
      <c r="BI454" s="160"/>
      <c r="BJ454" s="157" t="s">
        <v>4710</v>
      </c>
      <c r="BK454" s="160"/>
      <c r="BL454" s="160"/>
      <c r="BM454" s="160"/>
      <c r="BN454" s="160"/>
      <c r="BO454" s="160"/>
      <c r="BP454" s="160"/>
      <c r="BQ454" s="160"/>
      <c r="BR454" s="160"/>
      <c r="BS454" s="160"/>
      <c r="BT454" s="160"/>
      <c r="BU454" s="160"/>
      <c r="BV454" s="160"/>
      <c r="BW454" s="103"/>
      <c r="BX454" s="103"/>
      <c r="BY454" s="103"/>
      <c r="BZ454" s="161"/>
      <c r="CA454" s="161"/>
      <c r="CB454" s="161"/>
      <c r="CC454" s="161"/>
      <c r="CD454" s="161"/>
      <c r="CE454" s="161"/>
      <c r="CF454" s="161"/>
      <c r="CG454" s="161"/>
      <c r="CH454" s="161"/>
      <c r="CI454" s="161"/>
      <c r="CJ454" s="161"/>
      <c r="CK454" s="161"/>
      <c r="CL454" s="161"/>
      <c r="CM454" s="161"/>
      <c r="CN454" s="161"/>
      <c r="CO454" s="161"/>
      <c r="CP454" s="161"/>
      <c r="CQ454" s="161"/>
      <c r="CR454" s="161"/>
      <c r="CS454" s="158" t="s">
        <v>4711</v>
      </c>
      <c r="CT454" s="161"/>
      <c r="CU454" s="161"/>
      <c r="CV454" s="161"/>
      <c r="CW454" s="161"/>
      <c r="CX454" s="161"/>
      <c r="CY454" s="161"/>
      <c r="CZ454" s="161"/>
      <c r="DA454" s="161"/>
      <c r="DB454" s="161"/>
      <c r="DC454" s="161"/>
      <c r="DD454" s="161"/>
      <c r="DE454" s="161"/>
    </row>
    <row r="455" spans="34:109" ht="15" hidden="1" customHeight="1">
      <c r="AH455" s="103"/>
      <c r="AI455" s="103"/>
      <c r="AJ455" s="103"/>
      <c r="AK455" s="103"/>
      <c r="AL455" s="153" t="str">
        <f t="shared" si="14"/>
        <v/>
      </c>
      <c r="AM455" s="153" t="str">
        <f t="shared" si="15"/>
        <v/>
      </c>
      <c r="AO455" s="103"/>
      <c r="AP455" s="151">
        <v>453</v>
      </c>
      <c r="AQ455" s="160"/>
      <c r="AR455" s="160"/>
      <c r="AS455" s="160"/>
      <c r="AT455" s="160"/>
      <c r="AU455" s="160"/>
      <c r="AV455" s="160"/>
      <c r="AW455" s="160"/>
      <c r="AX455" s="160"/>
      <c r="AY455" s="160"/>
      <c r="AZ455" s="160"/>
      <c r="BA455" s="160"/>
      <c r="BB455" s="160"/>
      <c r="BC455" s="160"/>
      <c r="BD455" s="160"/>
      <c r="BE455" s="160"/>
      <c r="BF455" s="160"/>
      <c r="BG455" s="160"/>
      <c r="BH455" s="160"/>
      <c r="BI455" s="160"/>
      <c r="BJ455" s="157" t="s">
        <v>4712</v>
      </c>
      <c r="BK455" s="160"/>
      <c r="BL455" s="160"/>
      <c r="BM455" s="160"/>
      <c r="BN455" s="160"/>
      <c r="BO455" s="160"/>
      <c r="BP455" s="160"/>
      <c r="BQ455" s="160"/>
      <c r="BR455" s="160"/>
      <c r="BS455" s="160"/>
      <c r="BT455" s="160"/>
      <c r="BU455" s="160"/>
      <c r="BV455" s="160"/>
      <c r="BW455" s="103"/>
      <c r="BX455" s="103"/>
      <c r="BY455" s="103"/>
      <c r="BZ455" s="161"/>
      <c r="CA455" s="161"/>
      <c r="CB455" s="161"/>
      <c r="CC455" s="161"/>
      <c r="CD455" s="161"/>
      <c r="CE455" s="161"/>
      <c r="CF455" s="161"/>
      <c r="CG455" s="161"/>
      <c r="CH455" s="161"/>
      <c r="CI455" s="161"/>
      <c r="CJ455" s="161"/>
      <c r="CK455" s="161"/>
      <c r="CL455" s="161"/>
      <c r="CM455" s="161"/>
      <c r="CN455" s="161"/>
      <c r="CO455" s="161"/>
      <c r="CP455" s="161"/>
      <c r="CQ455" s="161"/>
      <c r="CR455" s="161"/>
      <c r="CS455" s="158" t="s">
        <v>4713</v>
      </c>
      <c r="CT455" s="161"/>
      <c r="CU455" s="161"/>
      <c r="CV455" s="161"/>
      <c r="CW455" s="161"/>
      <c r="CX455" s="161"/>
      <c r="CY455" s="161"/>
      <c r="CZ455" s="161"/>
      <c r="DA455" s="161"/>
      <c r="DB455" s="161"/>
      <c r="DC455" s="161"/>
      <c r="DD455" s="161"/>
      <c r="DE455" s="161"/>
    </row>
    <row r="456" spans="34:109" ht="15" hidden="1" customHeight="1">
      <c r="AH456" s="103"/>
      <c r="AI456" s="103"/>
      <c r="AJ456" s="103"/>
      <c r="AK456" s="103"/>
      <c r="AL456" s="153" t="str">
        <f t="shared" si="14"/>
        <v/>
      </c>
      <c r="AM456" s="153" t="str">
        <f t="shared" si="15"/>
        <v/>
      </c>
      <c r="AO456" s="103"/>
      <c r="AP456" s="151">
        <v>454</v>
      </c>
      <c r="AQ456" s="160"/>
      <c r="AR456" s="160"/>
      <c r="AS456" s="160"/>
      <c r="AT456" s="160"/>
      <c r="AU456" s="160"/>
      <c r="AV456" s="160"/>
      <c r="AW456" s="160"/>
      <c r="AX456" s="160"/>
      <c r="AY456" s="160"/>
      <c r="AZ456" s="160"/>
      <c r="BA456" s="160"/>
      <c r="BB456" s="160"/>
      <c r="BC456" s="160"/>
      <c r="BD456" s="160"/>
      <c r="BE456" s="160"/>
      <c r="BF456" s="160"/>
      <c r="BG456" s="160"/>
      <c r="BH456" s="160"/>
      <c r="BI456" s="160"/>
      <c r="BJ456" s="157" t="s">
        <v>4714</v>
      </c>
      <c r="BK456" s="160"/>
      <c r="BL456" s="160"/>
      <c r="BM456" s="160"/>
      <c r="BN456" s="160"/>
      <c r="BO456" s="160"/>
      <c r="BP456" s="160"/>
      <c r="BQ456" s="160"/>
      <c r="BR456" s="160"/>
      <c r="BS456" s="160"/>
      <c r="BT456" s="160"/>
      <c r="BU456" s="160"/>
      <c r="BV456" s="160"/>
      <c r="BW456" s="103"/>
      <c r="BX456" s="103"/>
      <c r="BY456" s="103"/>
      <c r="BZ456" s="161"/>
      <c r="CA456" s="161"/>
      <c r="CB456" s="161"/>
      <c r="CC456" s="161"/>
      <c r="CD456" s="161"/>
      <c r="CE456" s="161"/>
      <c r="CF456" s="161"/>
      <c r="CG456" s="161"/>
      <c r="CH456" s="161"/>
      <c r="CI456" s="161"/>
      <c r="CJ456" s="161"/>
      <c r="CK456" s="161"/>
      <c r="CL456" s="161"/>
      <c r="CM456" s="161"/>
      <c r="CN456" s="161"/>
      <c r="CO456" s="161"/>
      <c r="CP456" s="161"/>
      <c r="CQ456" s="161"/>
      <c r="CR456" s="161"/>
      <c r="CS456" s="158" t="s">
        <v>4715</v>
      </c>
      <c r="CT456" s="161"/>
      <c r="CU456" s="161"/>
      <c r="CV456" s="161"/>
      <c r="CW456" s="161"/>
      <c r="CX456" s="161"/>
      <c r="CY456" s="161"/>
      <c r="CZ456" s="161"/>
      <c r="DA456" s="161"/>
      <c r="DB456" s="161"/>
      <c r="DC456" s="161"/>
      <c r="DD456" s="161"/>
      <c r="DE456" s="161"/>
    </row>
    <row r="457" spans="34:109" ht="15" hidden="1" customHeight="1">
      <c r="AH457" s="103"/>
      <c r="AI457" s="103"/>
      <c r="AJ457" s="103"/>
      <c r="AK457" s="103"/>
      <c r="AL457" s="153" t="str">
        <f t="shared" si="14"/>
        <v/>
      </c>
      <c r="AM457" s="153" t="str">
        <f t="shared" si="15"/>
        <v/>
      </c>
      <c r="AO457" s="103"/>
      <c r="AP457" s="151">
        <v>455</v>
      </c>
      <c r="AQ457" s="160"/>
      <c r="AR457" s="160"/>
      <c r="AS457" s="160"/>
      <c r="AT457" s="160"/>
      <c r="AU457" s="160"/>
      <c r="AV457" s="160"/>
      <c r="AW457" s="160"/>
      <c r="AX457" s="160"/>
      <c r="AY457" s="160"/>
      <c r="AZ457" s="160"/>
      <c r="BA457" s="160"/>
      <c r="BB457" s="160"/>
      <c r="BC457" s="160"/>
      <c r="BD457" s="160"/>
      <c r="BE457" s="160"/>
      <c r="BF457" s="160"/>
      <c r="BG457" s="160"/>
      <c r="BH457" s="160"/>
      <c r="BI457" s="160"/>
      <c r="BJ457" s="157" t="s">
        <v>4716</v>
      </c>
      <c r="BK457" s="160"/>
      <c r="BL457" s="160"/>
      <c r="BM457" s="160"/>
      <c r="BN457" s="160"/>
      <c r="BO457" s="160"/>
      <c r="BP457" s="160"/>
      <c r="BQ457" s="160"/>
      <c r="BR457" s="160"/>
      <c r="BS457" s="160"/>
      <c r="BT457" s="160"/>
      <c r="BU457" s="160"/>
      <c r="BV457" s="160"/>
      <c r="BW457" s="103"/>
      <c r="BX457" s="103"/>
      <c r="BY457" s="103"/>
      <c r="BZ457" s="161"/>
      <c r="CA457" s="161"/>
      <c r="CB457" s="161"/>
      <c r="CC457" s="161"/>
      <c r="CD457" s="161"/>
      <c r="CE457" s="161"/>
      <c r="CF457" s="161"/>
      <c r="CG457" s="161"/>
      <c r="CH457" s="161"/>
      <c r="CI457" s="161"/>
      <c r="CJ457" s="161"/>
      <c r="CK457" s="161"/>
      <c r="CL457" s="161"/>
      <c r="CM457" s="161"/>
      <c r="CN457" s="161"/>
      <c r="CO457" s="161"/>
      <c r="CP457" s="161"/>
      <c r="CQ457" s="161"/>
      <c r="CR457" s="161"/>
      <c r="CS457" s="158" t="s">
        <v>4717</v>
      </c>
      <c r="CT457" s="161"/>
      <c r="CU457" s="161"/>
      <c r="CV457" s="161"/>
      <c r="CW457" s="161"/>
      <c r="CX457" s="161"/>
      <c r="CY457" s="161"/>
      <c r="CZ457" s="161"/>
      <c r="DA457" s="161"/>
      <c r="DB457" s="161"/>
      <c r="DC457" s="161"/>
      <c r="DD457" s="161"/>
      <c r="DE457" s="161"/>
    </row>
    <row r="458" spans="34:109" ht="15" hidden="1" customHeight="1">
      <c r="AH458" s="103"/>
      <c r="AI458" s="103"/>
      <c r="AJ458" s="103"/>
      <c r="AK458" s="103"/>
      <c r="AL458" s="153" t="str">
        <f t="shared" si="14"/>
        <v/>
      </c>
      <c r="AM458" s="153" t="str">
        <f t="shared" si="15"/>
        <v/>
      </c>
      <c r="AO458" s="103"/>
      <c r="AP458" s="151">
        <v>456</v>
      </c>
      <c r="AQ458" s="160"/>
      <c r="AR458" s="160"/>
      <c r="AS458" s="160"/>
      <c r="AT458" s="160"/>
      <c r="AU458" s="160"/>
      <c r="AV458" s="160"/>
      <c r="AW458" s="160"/>
      <c r="AX458" s="160"/>
      <c r="AY458" s="160"/>
      <c r="AZ458" s="160"/>
      <c r="BA458" s="160"/>
      <c r="BB458" s="160"/>
      <c r="BC458" s="160"/>
      <c r="BD458" s="160"/>
      <c r="BE458" s="160"/>
      <c r="BF458" s="160"/>
      <c r="BG458" s="160"/>
      <c r="BH458" s="160"/>
      <c r="BI458" s="160"/>
      <c r="BJ458" s="157" t="s">
        <v>4718</v>
      </c>
      <c r="BK458" s="160"/>
      <c r="BL458" s="160"/>
      <c r="BM458" s="160"/>
      <c r="BN458" s="160"/>
      <c r="BO458" s="160"/>
      <c r="BP458" s="160"/>
      <c r="BQ458" s="160"/>
      <c r="BR458" s="160"/>
      <c r="BS458" s="160"/>
      <c r="BT458" s="160"/>
      <c r="BU458" s="160"/>
      <c r="BV458" s="160"/>
      <c r="BW458" s="103"/>
      <c r="BX458" s="103"/>
      <c r="BY458" s="103"/>
      <c r="BZ458" s="161"/>
      <c r="CA458" s="161"/>
      <c r="CB458" s="161"/>
      <c r="CC458" s="161"/>
      <c r="CD458" s="161"/>
      <c r="CE458" s="161"/>
      <c r="CF458" s="161"/>
      <c r="CG458" s="161"/>
      <c r="CH458" s="161"/>
      <c r="CI458" s="161"/>
      <c r="CJ458" s="161"/>
      <c r="CK458" s="161"/>
      <c r="CL458" s="161"/>
      <c r="CM458" s="161"/>
      <c r="CN458" s="161"/>
      <c r="CO458" s="161"/>
      <c r="CP458" s="161"/>
      <c r="CQ458" s="161"/>
      <c r="CR458" s="161"/>
      <c r="CS458" s="158" t="s">
        <v>4719</v>
      </c>
      <c r="CT458" s="161"/>
      <c r="CU458" s="161"/>
      <c r="CV458" s="161"/>
      <c r="CW458" s="161"/>
      <c r="CX458" s="161"/>
      <c r="CY458" s="161"/>
      <c r="CZ458" s="161"/>
      <c r="DA458" s="161"/>
      <c r="DB458" s="161"/>
      <c r="DC458" s="161"/>
      <c r="DD458" s="161"/>
      <c r="DE458" s="161"/>
    </row>
    <row r="459" spans="34:109" ht="15" hidden="1" customHeight="1">
      <c r="AH459" s="103"/>
      <c r="AI459" s="103"/>
      <c r="AJ459" s="103"/>
      <c r="AK459" s="103"/>
      <c r="AL459" s="153" t="str">
        <f t="shared" si="14"/>
        <v/>
      </c>
      <c r="AM459" s="153" t="str">
        <f t="shared" si="15"/>
        <v/>
      </c>
      <c r="AO459" s="103"/>
      <c r="AP459" s="151">
        <v>457</v>
      </c>
      <c r="AQ459" s="160"/>
      <c r="AR459" s="160"/>
      <c r="AS459" s="160"/>
      <c r="AT459" s="160"/>
      <c r="AU459" s="160"/>
      <c r="AV459" s="160"/>
      <c r="AW459" s="160"/>
      <c r="AX459" s="160"/>
      <c r="AY459" s="160"/>
      <c r="AZ459" s="160"/>
      <c r="BA459" s="160"/>
      <c r="BB459" s="160"/>
      <c r="BC459" s="160"/>
      <c r="BD459" s="160"/>
      <c r="BE459" s="160"/>
      <c r="BF459" s="160"/>
      <c r="BG459" s="160"/>
      <c r="BH459" s="160"/>
      <c r="BI459" s="160"/>
      <c r="BJ459" s="157" t="s">
        <v>4720</v>
      </c>
      <c r="BK459" s="160"/>
      <c r="BL459" s="160"/>
      <c r="BM459" s="160"/>
      <c r="BN459" s="160"/>
      <c r="BO459" s="160"/>
      <c r="BP459" s="160"/>
      <c r="BQ459" s="160"/>
      <c r="BR459" s="160"/>
      <c r="BS459" s="160"/>
      <c r="BT459" s="160"/>
      <c r="BU459" s="160"/>
      <c r="BV459" s="160"/>
      <c r="BW459" s="103"/>
      <c r="BX459" s="103"/>
      <c r="BY459" s="103"/>
      <c r="BZ459" s="161"/>
      <c r="CA459" s="161"/>
      <c r="CB459" s="161"/>
      <c r="CC459" s="161"/>
      <c r="CD459" s="161"/>
      <c r="CE459" s="161"/>
      <c r="CF459" s="161"/>
      <c r="CG459" s="161"/>
      <c r="CH459" s="161"/>
      <c r="CI459" s="161"/>
      <c r="CJ459" s="161"/>
      <c r="CK459" s="161"/>
      <c r="CL459" s="161"/>
      <c r="CM459" s="161"/>
      <c r="CN459" s="161"/>
      <c r="CO459" s="161"/>
      <c r="CP459" s="161"/>
      <c r="CQ459" s="161"/>
      <c r="CR459" s="161"/>
      <c r="CS459" s="158" t="s">
        <v>4721</v>
      </c>
      <c r="CT459" s="161"/>
      <c r="CU459" s="161"/>
      <c r="CV459" s="161"/>
      <c r="CW459" s="161"/>
      <c r="CX459" s="161"/>
      <c r="CY459" s="161"/>
      <c r="CZ459" s="161"/>
      <c r="DA459" s="161"/>
      <c r="DB459" s="161"/>
      <c r="DC459" s="161"/>
      <c r="DD459" s="161"/>
      <c r="DE459" s="161"/>
    </row>
    <row r="460" spans="34:109" ht="15" hidden="1" customHeight="1">
      <c r="AH460" s="103"/>
      <c r="AI460" s="103"/>
      <c r="AJ460" s="103"/>
      <c r="AK460" s="103"/>
      <c r="AL460" s="153" t="str">
        <f t="shared" si="14"/>
        <v/>
      </c>
      <c r="AM460" s="153" t="str">
        <f t="shared" si="15"/>
        <v/>
      </c>
      <c r="AO460" s="103"/>
      <c r="AP460" s="151">
        <v>458</v>
      </c>
      <c r="AQ460" s="160"/>
      <c r="AR460" s="160"/>
      <c r="AS460" s="160"/>
      <c r="AT460" s="160"/>
      <c r="AU460" s="160"/>
      <c r="AV460" s="160"/>
      <c r="AW460" s="160"/>
      <c r="AX460" s="160"/>
      <c r="AY460" s="160"/>
      <c r="AZ460" s="160"/>
      <c r="BA460" s="160"/>
      <c r="BB460" s="160"/>
      <c r="BC460" s="160"/>
      <c r="BD460" s="160"/>
      <c r="BE460" s="160"/>
      <c r="BF460" s="160"/>
      <c r="BG460" s="160"/>
      <c r="BH460" s="160"/>
      <c r="BI460" s="160"/>
      <c r="BJ460" s="157" t="s">
        <v>4722</v>
      </c>
      <c r="BK460" s="160"/>
      <c r="BL460" s="160"/>
      <c r="BM460" s="160"/>
      <c r="BN460" s="160"/>
      <c r="BO460" s="160"/>
      <c r="BP460" s="160"/>
      <c r="BQ460" s="160"/>
      <c r="BR460" s="160"/>
      <c r="BS460" s="160"/>
      <c r="BT460" s="160"/>
      <c r="BU460" s="160"/>
      <c r="BV460" s="160"/>
      <c r="BW460" s="103"/>
      <c r="BX460" s="103"/>
      <c r="BY460" s="103"/>
      <c r="BZ460" s="161"/>
      <c r="CA460" s="161"/>
      <c r="CB460" s="161"/>
      <c r="CC460" s="161"/>
      <c r="CD460" s="161"/>
      <c r="CE460" s="161"/>
      <c r="CF460" s="161"/>
      <c r="CG460" s="161"/>
      <c r="CH460" s="161"/>
      <c r="CI460" s="161"/>
      <c r="CJ460" s="161"/>
      <c r="CK460" s="161"/>
      <c r="CL460" s="161"/>
      <c r="CM460" s="161"/>
      <c r="CN460" s="161"/>
      <c r="CO460" s="161"/>
      <c r="CP460" s="161"/>
      <c r="CQ460" s="161"/>
      <c r="CR460" s="161"/>
      <c r="CS460" s="158" t="s">
        <v>4723</v>
      </c>
      <c r="CT460" s="161"/>
      <c r="CU460" s="161"/>
      <c r="CV460" s="161"/>
      <c r="CW460" s="161"/>
      <c r="CX460" s="161"/>
      <c r="CY460" s="161"/>
      <c r="CZ460" s="161"/>
      <c r="DA460" s="161"/>
      <c r="DB460" s="161"/>
      <c r="DC460" s="161"/>
      <c r="DD460" s="161"/>
      <c r="DE460" s="161"/>
    </row>
    <row r="461" spans="34:109" ht="15" hidden="1" customHeight="1">
      <c r="AH461" s="103"/>
      <c r="AI461" s="103"/>
      <c r="AJ461" s="103"/>
      <c r="AK461" s="103"/>
      <c r="AL461" s="153" t="str">
        <f t="shared" si="14"/>
        <v/>
      </c>
      <c r="AM461" s="153" t="str">
        <f t="shared" si="15"/>
        <v/>
      </c>
      <c r="AO461" s="103"/>
      <c r="AP461" s="151">
        <v>459</v>
      </c>
      <c r="AQ461" s="160"/>
      <c r="AR461" s="160"/>
      <c r="AS461" s="160"/>
      <c r="AT461" s="160"/>
      <c r="AU461" s="160"/>
      <c r="AV461" s="160"/>
      <c r="AW461" s="160"/>
      <c r="AX461" s="160"/>
      <c r="AY461" s="160"/>
      <c r="AZ461" s="160"/>
      <c r="BA461" s="160"/>
      <c r="BB461" s="160"/>
      <c r="BC461" s="160"/>
      <c r="BD461" s="160"/>
      <c r="BE461" s="160"/>
      <c r="BF461" s="160"/>
      <c r="BG461" s="160"/>
      <c r="BH461" s="160"/>
      <c r="BI461" s="160"/>
      <c r="BJ461" s="157" t="s">
        <v>4724</v>
      </c>
      <c r="BK461" s="160"/>
      <c r="BL461" s="160"/>
      <c r="BM461" s="160"/>
      <c r="BN461" s="160"/>
      <c r="BO461" s="160"/>
      <c r="BP461" s="160"/>
      <c r="BQ461" s="160"/>
      <c r="BR461" s="160"/>
      <c r="BS461" s="160"/>
      <c r="BT461" s="160"/>
      <c r="BU461" s="160"/>
      <c r="BV461" s="160"/>
      <c r="BW461" s="103"/>
      <c r="BX461" s="103"/>
      <c r="BY461" s="103"/>
      <c r="BZ461" s="161"/>
      <c r="CA461" s="161"/>
      <c r="CB461" s="161"/>
      <c r="CC461" s="161"/>
      <c r="CD461" s="161"/>
      <c r="CE461" s="161"/>
      <c r="CF461" s="161"/>
      <c r="CG461" s="161"/>
      <c r="CH461" s="161"/>
      <c r="CI461" s="161"/>
      <c r="CJ461" s="161"/>
      <c r="CK461" s="161"/>
      <c r="CL461" s="161"/>
      <c r="CM461" s="161"/>
      <c r="CN461" s="161"/>
      <c r="CO461" s="161"/>
      <c r="CP461" s="161"/>
      <c r="CQ461" s="161"/>
      <c r="CR461" s="161"/>
      <c r="CS461" s="158" t="s">
        <v>4725</v>
      </c>
      <c r="CT461" s="161"/>
      <c r="CU461" s="161"/>
      <c r="CV461" s="161"/>
      <c r="CW461" s="161"/>
      <c r="CX461" s="161"/>
      <c r="CY461" s="161"/>
      <c r="CZ461" s="161"/>
      <c r="DA461" s="161"/>
      <c r="DB461" s="161"/>
      <c r="DC461" s="161"/>
      <c r="DD461" s="161"/>
      <c r="DE461" s="161"/>
    </row>
    <row r="462" spans="34:109" ht="15" hidden="1" customHeight="1">
      <c r="AH462" s="103"/>
      <c r="AI462" s="103"/>
      <c r="AJ462" s="103"/>
      <c r="AK462" s="103"/>
      <c r="AL462" s="153" t="str">
        <f t="shared" si="14"/>
        <v/>
      </c>
      <c r="AM462" s="153" t="str">
        <f t="shared" si="15"/>
        <v/>
      </c>
      <c r="AO462" s="103"/>
      <c r="AP462" s="151">
        <v>460</v>
      </c>
      <c r="AQ462" s="160"/>
      <c r="AR462" s="160"/>
      <c r="AS462" s="160"/>
      <c r="AT462" s="160"/>
      <c r="AU462" s="160"/>
      <c r="AV462" s="160"/>
      <c r="AW462" s="160"/>
      <c r="AX462" s="160"/>
      <c r="AY462" s="160"/>
      <c r="AZ462" s="160"/>
      <c r="BA462" s="160"/>
      <c r="BB462" s="160"/>
      <c r="BC462" s="160"/>
      <c r="BD462" s="160"/>
      <c r="BE462" s="160"/>
      <c r="BF462" s="160"/>
      <c r="BG462" s="160"/>
      <c r="BH462" s="160"/>
      <c r="BI462" s="160"/>
      <c r="BJ462" s="157" t="s">
        <v>4726</v>
      </c>
      <c r="BK462" s="160"/>
      <c r="BL462" s="160"/>
      <c r="BM462" s="160"/>
      <c r="BN462" s="160"/>
      <c r="BO462" s="160"/>
      <c r="BP462" s="160"/>
      <c r="BQ462" s="160"/>
      <c r="BR462" s="160"/>
      <c r="BS462" s="160"/>
      <c r="BT462" s="160"/>
      <c r="BU462" s="160"/>
      <c r="BV462" s="160"/>
      <c r="BW462" s="103"/>
      <c r="BX462" s="103"/>
      <c r="BY462" s="103"/>
      <c r="BZ462" s="161"/>
      <c r="CA462" s="161"/>
      <c r="CB462" s="161"/>
      <c r="CC462" s="161"/>
      <c r="CD462" s="161"/>
      <c r="CE462" s="161"/>
      <c r="CF462" s="161"/>
      <c r="CG462" s="161"/>
      <c r="CH462" s="161"/>
      <c r="CI462" s="161"/>
      <c r="CJ462" s="161"/>
      <c r="CK462" s="161"/>
      <c r="CL462" s="161"/>
      <c r="CM462" s="161"/>
      <c r="CN462" s="161"/>
      <c r="CO462" s="161"/>
      <c r="CP462" s="161"/>
      <c r="CQ462" s="161"/>
      <c r="CR462" s="161"/>
      <c r="CS462" s="158" t="s">
        <v>4727</v>
      </c>
      <c r="CT462" s="161"/>
      <c r="CU462" s="161"/>
      <c r="CV462" s="161"/>
      <c r="CW462" s="161"/>
      <c r="CX462" s="161"/>
      <c r="CY462" s="161"/>
      <c r="CZ462" s="161"/>
      <c r="DA462" s="161"/>
      <c r="DB462" s="161"/>
      <c r="DC462" s="161"/>
      <c r="DD462" s="161"/>
      <c r="DE462" s="161"/>
    </row>
    <row r="463" spans="34:109" ht="15" hidden="1" customHeight="1">
      <c r="AH463" s="103"/>
      <c r="AI463" s="103"/>
      <c r="AJ463" s="103"/>
      <c r="AK463" s="103"/>
      <c r="AL463" s="153" t="str">
        <f t="shared" si="14"/>
        <v/>
      </c>
      <c r="AM463" s="153" t="str">
        <f t="shared" si="15"/>
        <v/>
      </c>
      <c r="AO463" s="103"/>
      <c r="AP463" s="151">
        <v>461</v>
      </c>
      <c r="AQ463" s="160"/>
      <c r="AR463" s="160"/>
      <c r="AS463" s="160"/>
      <c r="AT463" s="160"/>
      <c r="AU463" s="160"/>
      <c r="AV463" s="160"/>
      <c r="AW463" s="160"/>
      <c r="AX463" s="160"/>
      <c r="AY463" s="160"/>
      <c r="AZ463" s="160"/>
      <c r="BA463" s="160"/>
      <c r="BB463" s="160"/>
      <c r="BC463" s="160"/>
      <c r="BD463" s="160"/>
      <c r="BE463" s="160"/>
      <c r="BF463" s="160"/>
      <c r="BG463" s="160"/>
      <c r="BH463" s="160"/>
      <c r="BI463" s="160"/>
      <c r="BJ463" s="157" t="s">
        <v>4728</v>
      </c>
      <c r="BK463" s="160"/>
      <c r="BL463" s="160"/>
      <c r="BM463" s="160"/>
      <c r="BN463" s="160"/>
      <c r="BO463" s="160"/>
      <c r="BP463" s="160"/>
      <c r="BQ463" s="160"/>
      <c r="BR463" s="160"/>
      <c r="BS463" s="160"/>
      <c r="BT463" s="160"/>
      <c r="BU463" s="160"/>
      <c r="BV463" s="160"/>
      <c r="BW463" s="103"/>
      <c r="BX463" s="103"/>
      <c r="BY463" s="103"/>
      <c r="BZ463" s="161"/>
      <c r="CA463" s="161"/>
      <c r="CB463" s="161"/>
      <c r="CC463" s="161"/>
      <c r="CD463" s="161"/>
      <c r="CE463" s="161"/>
      <c r="CF463" s="161"/>
      <c r="CG463" s="161"/>
      <c r="CH463" s="161"/>
      <c r="CI463" s="161"/>
      <c r="CJ463" s="161"/>
      <c r="CK463" s="161"/>
      <c r="CL463" s="161"/>
      <c r="CM463" s="161"/>
      <c r="CN463" s="161"/>
      <c r="CO463" s="161"/>
      <c r="CP463" s="161"/>
      <c r="CQ463" s="161"/>
      <c r="CR463" s="161"/>
      <c r="CS463" s="158" t="s">
        <v>4729</v>
      </c>
      <c r="CT463" s="161"/>
      <c r="CU463" s="161"/>
      <c r="CV463" s="161"/>
      <c r="CW463" s="161"/>
      <c r="CX463" s="161"/>
      <c r="CY463" s="161"/>
      <c r="CZ463" s="161"/>
      <c r="DA463" s="161"/>
      <c r="DB463" s="161"/>
      <c r="DC463" s="161"/>
      <c r="DD463" s="161"/>
      <c r="DE463" s="161"/>
    </row>
    <row r="464" spans="34:109" ht="15" hidden="1" customHeight="1">
      <c r="AH464" s="103"/>
      <c r="AI464" s="103"/>
      <c r="AJ464" s="103"/>
      <c r="AK464" s="103"/>
      <c r="AL464" s="153" t="str">
        <f t="shared" si="14"/>
        <v/>
      </c>
      <c r="AM464" s="153" t="str">
        <f t="shared" si="15"/>
        <v/>
      </c>
      <c r="AO464" s="103"/>
      <c r="AP464" s="151">
        <v>462</v>
      </c>
      <c r="AQ464" s="160"/>
      <c r="AR464" s="160"/>
      <c r="AS464" s="160"/>
      <c r="AT464" s="160"/>
      <c r="AU464" s="160"/>
      <c r="AV464" s="160"/>
      <c r="AW464" s="160"/>
      <c r="AX464" s="160"/>
      <c r="AY464" s="160"/>
      <c r="AZ464" s="160"/>
      <c r="BA464" s="160"/>
      <c r="BB464" s="160"/>
      <c r="BC464" s="160"/>
      <c r="BD464" s="160"/>
      <c r="BE464" s="160"/>
      <c r="BF464" s="160"/>
      <c r="BG464" s="160"/>
      <c r="BH464" s="160"/>
      <c r="BI464" s="160"/>
      <c r="BJ464" s="157" t="s">
        <v>4730</v>
      </c>
      <c r="BK464" s="160"/>
      <c r="BL464" s="160"/>
      <c r="BM464" s="160"/>
      <c r="BN464" s="160"/>
      <c r="BO464" s="160"/>
      <c r="BP464" s="160"/>
      <c r="BQ464" s="160"/>
      <c r="BR464" s="160"/>
      <c r="BS464" s="160"/>
      <c r="BT464" s="160"/>
      <c r="BU464" s="160"/>
      <c r="BV464" s="160"/>
      <c r="BW464" s="103"/>
      <c r="BX464" s="103"/>
      <c r="BY464" s="103"/>
      <c r="BZ464" s="161"/>
      <c r="CA464" s="161"/>
      <c r="CB464" s="161"/>
      <c r="CC464" s="161"/>
      <c r="CD464" s="161"/>
      <c r="CE464" s="161"/>
      <c r="CF464" s="161"/>
      <c r="CG464" s="161"/>
      <c r="CH464" s="161"/>
      <c r="CI464" s="161"/>
      <c r="CJ464" s="161"/>
      <c r="CK464" s="161"/>
      <c r="CL464" s="161"/>
      <c r="CM464" s="161"/>
      <c r="CN464" s="161"/>
      <c r="CO464" s="161"/>
      <c r="CP464" s="161"/>
      <c r="CQ464" s="161"/>
      <c r="CR464" s="161"/>
      <c r="CS464" s="158" t="s">
        <v>4731</v>
      </c>
      <c r="CT464" s="161"/>
      <c r="CU464" s="161"/>
      <c r="CV464" s="161"/>
      <c r="CW464" s="161"/>
      <c r="CX464" s="161"/>
      <c r="CY464" s="161"/>
      <c r="CZ464" s="161"/>
      <c r="DA464" s="161"/>
      <c r="DB464" s="161"/>
      <c r="DC464" s="161"/>
      <c r="DD464" s="161"/>
      <c r="DE464" s="161"/>
    </row>
    <row r="465" spans="34:109" ht="15" hidden="1" customHeight="1">
      <c r="AH465" s="103"/>
      <c r="AI465" s="103"/>
      <c r="AJ465" s="103"/>
      <c r="AK465" s="103"/>
      <c r="AL465" s="153" t="str">
        <f t="shared" si="14"/>
        <v/>
      </c>
      <c r="AM465" s="153" t="str">
        <f t="shared" si="15"/>
        <v/>
      </c>
      <c r="AO465" s="103"/>
      <c r="AP465" s="151">
        <v>463</v>
      </c>
      <c r="AQ465" s="160"/>
      <c r="AR465" s="160"/>
      <c r="AS465" s="160"/>
      <c r="AT465" s="160"/>
      <c r="AU465" s="160"/>
      <c r="AV465" s="160"/>
      <c r="AW465" s="160"/>
      <c r="AX465" s="160"/>
      <c r="AY465" s="160"/>
      <c r="AZ465" s="160"/>
      <c r="BA465" s="160"/>
      <c r="BB465" s="160"/>
      <c r="BC465" s="160"/>
      <c r="BD465" s="160"/>
      <c r="BE465" s="160"/>
      <c r="BF465" s="160"/>
      <c r="BG465" s="160"/>
      <c r="BH465" s="160"/>
      <c r="BI465" s="160"/>
      <c r="BJ465" s="157" t="s">
        <v>4732</v>
      </c>
      <c r="BK465" s="160"/>
      <c r="BL465" s="160"/>
      <c r="BM465" s="160"/>
      <c r="BN465" s="160"/>
      <c r="BO465" s="160"/>
      <c r="BP465" s="160"/>
      <c r="BQ465" s="160"/>
      <c r="BR465" s="160"/>
      <c r="BS465" s="160"/>
      <c r="BT465" s="160"/>
      <c r="BU465" s="160"/>
      <c r="BV465" s="160"/>
      <c r="BW465" s="103"/>
      <c r="BX465" s="103"/>
      <c r="BY465" s="103"/>
      <c r="BZ465" s="161"/>
      <c r="CA465" s="161"/>
      <c r="CB465" s="161"/>
      <c r="CC465" s="161"/>
      <c r="CD465" s="161"/>
      <c r="CE465" s="161"/>
      <c r="CF465" s="161"/>
      <c r="CG465" s="161"/>
      <c r="CH465" s="161"/>
      <c r="CI465" s="161"/>
      <c r="CJ465" s="161"/>
      <c r="CK465" s="161"/>
      <c r="CL465" s="161"/>
      <c r="CM465" s="161"/>
      <c r="CN465" s="161"/>
      <c r="CO465" s="161"/>
      <c r="CP465" s="161"/>
      <c r="CQ465" s="161"/>
      <c r="CR465" s="161"/>
      <c r="CS465" s="158" t="s">
        <v>4733</v>
      </c>
      <c r="CT465" s="161"/>
      <c r="CU465" s="161"/>
      <c r="CV465" s="161"/>
      <c r="CW465" s="161"/>
      <c r="CX465" s="161"/>
      <c r="CY465" s="161"/>
      <c r="CZ465" s="161"/>
      <c r="DA465" s="161"/>
      <c r="DB465" s="161"/>
      <c r="DC465" s="161"/>
      <c r="DD465" s="161"/>
      <c r="DE465" s="161"/>
    </row>
    <row r="466" spans="34:109" ht="15" hidden="1" customHeight="1">
      <c r="AH466" s="103"/>
      <c r="AI466" s="103"/>
      <c r="AJ466" s="103"/>
      <c r="AK466" s="103"/>
      <c r="AL466" s="153" t="str">
        <f t="shared" si="14"/>
        <v/>
      </c>
      <c r="AM466" s="153" t="str">
        <f t="shared" si="15"/>
        <v/>
      </c>
      <c r="AO466" s="103"/>
      <c r="AP466" s="151">
        <v>464</v>
      </c>
      <c r="AQ466" s="160"/>
      <c r="AR466" s="160"/>
      <c r="AS466" s="160"/>
      <c r="AT466" s="160"/>
      <c r="AU466" s="160"/>
      <c r="AV466" s="160"/>
      <c r="AW466" s="160"/>
      <c r="AX466" s="160"/>
      <c r="AY466" s="160"/>
      <c r="AZ466" s="160"/>
      <c r="BA466" s="160"/>
      <c r="BB466" s="160"/>
      <c r="BC466" s="160"/>
      <c r="BD466" s="160"/>
      <c r="BE466" s="160"/>
      <c r="BF466" s="160"/>
      <c r="BG466" s="160"/>
      <c r="BH466" s="160"/>
      <c r="BI466" s="160"/>
      <c r="BJ466" s="157" t="s">
        <v>4734</v>
      </c>
      <c r="BK466" s="160"/>
      <c r="BL466" s="160"/>
      <c r="BM466" s="160"/>
      <c r="BN466" s="160"/>
      <c r="BO466" s="160"/>
      <c r="BP466" s="160"/>
      <c r="BQ466" s="160"/>
      <c r="BR466" s="160"/>
      <c r="BS466" s="160"/>
      <c r="BT466" s="160"/>
      <c r="BU466" s="160"/>
      <c r="BV466" s="160"/>
      <c r="BW466" s="103"/>
      <c r="BX466" s="103"/>
      <c r="BY466" s="103"/>
      <c r="BZ466" s="161"/>
      <c r="CA466" s="161"/>
      <c r="CB466" s="161"/>
      <c r="CC466" s="161"/>
      <c r="CD466" s="161"/>
      <c r="CE466" s="161"/>
      <c r="CF466" s="161"/>
      <c r="CG466" s="161"/>
      <c r="CH466" s="161"/>
      <c r="CI466" s="161"/>
      <c r="CJ466" s="161"/>
      <c r="CK466" s="161"/>
      <c r="CL466" s="161"/>
      <c r="CM466" s="161"/>
      <c r="CN466" s="161"/>
      <c r="CO466" s="161"/>
      <c r="CP466" s="161"/>
      <c r="CQ466" s="161"/>
      <c r="CR466" s="161"/>
      <c r="CS466" s="158" t="s">
        <v>4735</v>
      </c>
      <c r="CT466" s="161"/>
      <c r="CU466" s="161"/>
      <c r="CV466" s="161"/>
      <c r="CW466" s="161"/>
      <c r="CX466" s="161"/>
      <c r="CY466" s="161"/>
      <c r="CZ466" s="161"/>
      <c r="DA466" s="161"/>
      <c r="DB466" s="161"/>
      <c r="DC466" s="161"/>
      <c r="DD466" s="161"/>
      <c r="DE466" s="161"/>
    </row>
    <row r="467" spans="34:109" ht="15" hidden="1" customHeight="1">
      <c r="AH467" s="103"/>
      <c r="AI467" s="103"/>
      <c r="AJ467" s="103"/>
      <c r="AK467" s="103"/>
      <c r="AL467" s="153" t="str">
        <f t="shared" si="14"/>
        <v/>
      </c>
      <c r="AM467" s="153" t="str">
        <f t="shared" si="15"/>
        <v/>
      </c>
      <c r="AO467" s="103"/>
      <c r="AP467" s="151">
        <v>465</v>
      </c>
      <c r="AQ467" s="160"/>
      <c r="AR467" s="160"/>
      <c r="AS467" s="160"/>
      <c r="AT467" s="160"/>
      <c r="AU467" s="160"/>
      <c r="AV467" s="160"/>
      <c r="AW467" s="160"/>
      <c r="AX467" s="160"/>
      <c r="AY467" s="160"/>
      <c r="AZ467" s="160"/>
      <c r="BA467" s="160"/>
      <c r="BB467" s="160"/>
      <c r="BC467" s="160"/>
      <c r="BD467" s="160"/>
      <c r="BE467" s="160"/>
      <c r="BF467" s="160"/>
      <c r="BG467" s="160"/>
      <c r="BH467" s="160"/>
      <c r="BI467" s="160"/>
      <c r="BJ467" s="157" t="s">
        <v>4736</v>
      </c>
      <c r="BK467" s="160"/>
      <c r="BL467" s="160"/>
      <c r="BM467" s="160"/>
      <c r="BN467" s="160"/>
      <c r="BO467" s="160"/>
      <c r="BP467" s="160"/>
      <c r="BQ467" s="160"/>
      <c r="BR467" s="160"/>
      <c r="BS467" s="160"/>
      <c r="BT467" s="160"/>
      <c r="BU467" s="160"/>
      <c r="BV467" s="160"/>
      <c r="BW467" s="103"/>
      <c r="BX467" s="103"/>
      <c r="BY467" s="103"/>
      <c r="BZ467" s="161"/>
      <c r="CA467" s="161"/>
      <c r="CB467" s="161"/>
      <c r="CC467" s="161"/>
      <c r="CD467" s="161"/>
      <c r="CE467" s="161"/>
      <c r="CF467" s="161"/>
      <c r="CG467" s="161"/>
      <c r="CH467" s="161"/>
      <c r="CI467" s="161"/>
      <c r="CJ467" s="161"/>
      <c r="CK467" s="161"/>
      <c r="CL467" s="161"/>
      <c r="CM467" s="161"/>
      <c r="CN467" s="161"/>
      <c r="CO467" s="161"/>
      <c r="CP467" s="161"/>
      <c r="CQ467" s="161"/>
      <c r="CR467" s="161"/>
      <c r="CS467" s="158" t="s">
        <v>4737</v>
      </c>
      <c r="CT467" s="161"/>
      <c r="CU467" s="161"/>
      <c r="CV467" s="161"/>
      <c r="CW467" s="161"/>
      <c r="CX467" s="161"/>
      <c r="CY467" s="161"/>
      <c r="CZ467" s="161"/>
      <c r="DA467" s="161"/>
      <c r="DB467" s="161"/>
      <c r="DC467" s="161"/>
      <c r="DD467" s="161"/>
      <c r="DE467" s="161"/>
    </row>
    <row r="468" spans="34:109" ht="15" hidden="1" customHeight="1">
      <c r="AH468" s="103"/>
      <c r="AI468" s="103"/>
      <c r="AJ468" s="103"/>
      <c r="AK468" s="103"/>
      <c r="AL468" s="153" t="str">
        <f t="shared" si="14"/>
        <v/>
      </c>
      <c r="AM468" s="153" t="str">
        <f t="shared" si="15"/>
        <v/>
      </c>
      <c r="AO468" s="103"/>
      <c r="AP468" s="151">
        <v>466</v>
      </c>
      <c r="AQ468" s="160"/>
      <c r="AR468" s="160"/>
      <c r="AS468" s="160"/>
      <c r="AT468" s="160"/>
      <c r="AU468" s="160"/>
      <c r="AV468" s="160"/>
      <c r="AW468" s="160"/>
      <c r="AX468" s="160"/>
      <c r="AY468" s="160"/>
      <c r="AZ468" s="160"/>
      <c r="BA468" s="160"/>
      <c r="BB468" s="160"/>
      <c r="BC468" s="160"/>
      <c r="BD468" s="160"/>
      <c r="BE468" s="160"/>
      <c r="BF468" s="160"/>
      <c r="BG468" s="160"/>
      <c r="BH468" s="160"/>
      <c r="BI468" s="160"/>
      <c r="BJ468" s="157" t="s">
        <v>4738</v>
      </c>
      <c r="BK468" s="160"/>
      <c r="BL468" s="160"/>
      <c r="BM468" s="160"/>
      <c r="BN468" s="160"/>
      <c r="BO468" s="160"/>
      <c r="BP468" s="160"/>
      <c r="BQ468" s="160"/>
      <c r="BR468" s="160"/>
      <c r="BS468" s="160"/>
      <c r="BT468" s="160"/>
      <c r="BU468" s="160"/>
      <c r="BV468" s="160"/>
      <c r="BW468" s="103"/>
      <c r="BX468" s="103"/>
      <c r="BY468" s="103"/>
      <c r="BZ468" s="161"/>
      <c r="CA468" s="161"/>
      <c r="CB468" s="161"/>
      <c r="CC468" s="161"/>
      <c r="CD468" s="161"/>
      <c r="CE468" s="161"/>
      <c r="CF468" s="161"/>
      <c r="CG468" s="161"/>
      <c r="CH468" s="161"/>
      <c r="CI468" s="161"/>
      <c r="CJ468" s="161"/>
      <c r="CK468" s="161"/>
      <c r="CL468" s="161"/>
      <c r="CM468" s="161"/>
      <c r="CN468" s="161"/>
      <c r="CO468" s="161"/>
      <c r="CP468" s="161"/>
      <c r="CQ468" s="161"/>
      <c r="CR468" s="161"/>
      <c r="CS468" s="158" t="s">
        <v>4739</v>
      </c>
      <c r="CT468" s="161"/>
      <c r="CU468" s="161"/>
      <c r="CV468" s="161"/>
      <c r="CW468" s="161"/>
      <c r="CX468" s="161"/>
      <c r="CY468" s="161"/>
      <c r="CZ468" s="161"/>
      <c r="DA468" s="161"/>
      <c r="DB468" s="161"/>
      <c r="DC468" s="161"/>
      <c r="DD468" s="161"/>
      <c r="DE468" s="161"/>
    </row>
    <row r="469" spans="34:109" ht="15" hidden="1" customHeight="1">
      <c r="AH469" s="151"/>
      <c r="AI469" s="151"/>
      <c r="AJ469" s="151"/>
      <c r="AK469" s="151"/>
      <c r="AL469" s="153" t="str">
        <f t="shared" si="14"/>
        <v/>
      </c>
      <c r="AM469" s="153" t="str">
        <f t="shared" si="15"/>
        <v/>
      </c>
      <c r="AO469" s="151"/>
      <c r="AP469" s="151">
        <v>467</v>
      </c>
      <c r="AQ469" s="157"/>
      <c r="AR469" s="157"/>
      <c r="AS469" s="157"/>
      <c r="AT469" s="157"/>
      <c r="AU469" s="157"/>
      <c r="AV469" s="157"/>
      <c r="AW469" s="157"/>
      <c r="AX469" s="157"/>
      <c r="AY469" s="157"/>
      <c r="AZ469" s="157"/>
      <c r="BA469" s="157"/>
      <c r="BB469" s="157"/>
      <c r="BC469" s="157"/>
      <c r="BD469" s="157"/>
      <c r="BE469" s="157"/>
      <c r="BF469" s="157"/>
      <c r="BG469" s="157"/>
      <c r="BH469" s="157"/>
      <c r="BI469" s="157"/>
      <c r="BJ469" s="157" t="s">
        <v>4740</v>
      </c>
      <c r="BK469" s="157"/>
      <c r="BL469" s="157"/>
      <c r="BM469" s="157"/>
      <c r="BN469" s="157"/>
      <c r="BO469" s="157"/>
      <c r="BP469" s="157"/>
      <c r="BQ469" s="157"/>
      <c r="BR469" s="157"/>
      <c r="BS469" s="157"/>
      <c r="BT469" s="157"/>
      <c r="BU469" s="157"/>
      <c r="BV469" s="157"/>
      <c r="BW469" s="151"/>
      <c r="BX469" s="151"/>
      <c r="BY469" s="151"/>
      <c r="BZ469" s="158"/>
      <c r="CA469" s="158"/>
      <c r="CB469" s="158"/>
      <c r="CC469" s="158"/>
      <c r="CD469" s="158"/>
      <c r="CE469" s="158"/>
      <c r="CF469" s="158"/>
      <c r="CG469" s="158"/>
      <c r="CH469" s="158"/>
      <c r="CI469" s="158"/>
      <c r="CJ469" s="158"/>
      <c r="CK469" s="158"/>
      <c r="CL469" s="158"/>
      <c r="CM469" s="158"/>
      <c r="CN469" s="158"/>
      <c r="CO469" s="158"/>
      <c r="CP469" s="158"/>
      <c r="CQ469" s="158"/>
      <c r="CR469" s="158"/>
      <c r="CS469" s="158" t="s">
        <v>4741</v>
      </c>
      <c r="CT469" s="158"/>
      <c r="CU469" s="158"/>
      <c r="CV469" s="158"/>
      <c r="CW469" s="158"/>
      <c r="CX469" s="158"/>
      <c r="CY469" s="158"/>
      <c r="CZ469" s="158"/>
      <c r="DA469" s="158"/>
      <c r="DB469" s="158"/>
      <c r="DC469" s="158"/>
      <c r="DD469" s="158"/>
      <c r="DE469" s="158"/>
    </row>
    <row r="470" spans="34:109" ht="15" hidden="1" customHeight="1">
      <c r="AH470" s="103"/>
      <c r="AI470" s="103"/>
      <c r="AJ470" s="103"/>
      <c r="AK470" s="103"/>
      <c r="AL470" s="153" t="str">
        <f t="shared" si="14"/>
        <v/>
      </c>
      <c r="AM470" s="153" t="str">
        <f t="shared" si="15"/>
        <v/>
      </c>
      <c r="AO470" s="103"/>
      <c r="AP470" s="151">
        <v>468</v>
      </c>
      <c r="AQ470" s="160"/>
      <c r="AR470" s="160"/>
      <c r="AS470" s="160"/>
      <c r="AT470" s="160"/>
      <c r="AU470" s="160"/>
      <c r="AV470" s="160"/>
      <c r="AW470" s="160"/>
      <c r="AX470" s="160"/>
      <c r="AY470" s="160"/>
      <c r="AZ470" s="160"/>
      <c r="BA470" s="160"/>
      <c r="BB470" s="160"/>
      <c r="BC470" s="160"/>
      <c r="BD470" s="160"/>
      <c r="BE470" s="160"/>
      <c r="BF470" s="160"/>
      <c r="BG470" s="160"/>
      <c r="BH470" s="160"/>
      <c r="BI470" s="160"/>
      <c r="BJ470" s="157" t="s">
        <v>4742</v>
      </c>
      <c r="BK470" s="160"/>
      <c r="BL470" s="160"/>
      <c r="BM470" s="160"/>
      <c r="BN470" s="160"/>
      <c r="BO470" s="160"/>
      <c r="BP470" s="160"/>
      <c r="BQ470" s="160"/>
      <c r="BR470" s="160"/>
      <c r="BS470" s="160"/>
      <c r="BT470" s="160"/>
      <c r="BU470" s="160"/>
      <c r="BV470" s="160"/>
      <c r="BW470" s="103"/>
      <c r="BX470" s="103"/>
      <c r="BY470" s="103"/>
      <c r="BZ470" s="161"/>
      <c r="CA470" s="161"/>
      <c r="CB470" s="161"/>
      <c r="CC470" s="161"/>
      <c r="CD470" s="161"/>
      <c r="CE470" s="161"/>
      <c r="CF470" s="161"/>
      <c r="CG470" s="161"/>
      <c r="CH470" s="161"/>
      <c r="CI470" s="161"/>
      <c r="CJ470" s="161"/>
      <c r="CK470" s="161"/>
      <c r="CL470" s="161"/>
      <c r="CM470" s="161"/>
      <c r="CN470" s="161"/>
      <c r="CO470" s="161"/>
      <c r="CP470" s="161"/>
      <c r="CQ470" s="161"/>
      <c r="CR470" s="161"/>
      <c r="CS470" s="158" t="s">
        <v>4743</v>
      </c>
      <c r="CT470" s="161"/>
      <c r="CU470" s="161"/>
      <c r="CV470" s="161"/>
      <c r="CW470" s="161"/>
      <c r="CX470" s="161"/>
      <c r="CY470" s="161"/>
      <c r="CZ470" s="161"/>
      <c r="DA470" s="161"/>
      <c r="DB470" s="161"/>
      <c r="DC470" s="161"/>
      <c r="DD470" s="161"/>
      <c r="DE470" s="161"/>
    </row>
    <row r="471" spans="34:109" ht="15" hidden="1" customHeight="1">
      <c r="AH471" s="103"/>
      <c r="AI471" s="103"/>
      <c r="AJ471" s="103"/>
      <c r="AK471" s="103"/>
      <c r="AL471" s="153" t="str">
        <f t="shared" si="14"/>
        <v/>
      </c>
      <c r="AM471" s="153" t="str">
        <f t="shared" si="15"/>
        <v/>
      </c>
      <c r="AO471" s="103"/>
      <c r="AP471" s="151">
        <v>469</v>
      </c>
      <c r="AQ471" s="160"/>
      <c r="AR471" s="160"/>
      <c r="AS471" s="160"/>
      <c r="AT471" s="160"/>
      <c r="AU471" s="160"/>
      <c r="AV471" s="160"/>
      <c r="AW471" s="160"/>
      <c r="AX471" s="160"/>
      <c r="AY471" s="160"/>
      <c r="AZ471" s="160"/>
      <c r="BA471" s="160"/>
      <c r="BB471" s="160"/>
      <c r="BC471" s="160"/>
      <c r="BD471" s="160"/>
      <c r="BE471" s="160"/>
      <c r="BF471" s="160"/>
      <c r="BG471" s="160"/>
      <c r="BH471" s="160"/>
      <c r="BI471" s="160"/>
      <c r="BJ471" s="157" t="s">
        <v>4744</v>
      </c>
      <c r="BK471" s="160"/>
      <c r="BL471" s="160"/>
      <c r="BM471" s="160"/>
      <c r="BN471" s="160"/>
      <c r="BO471" s="160"/>
      <c r="BP471" s="160"/>
      <c r="BQ471" s="160"/>
      <c r="BR471" s="160"/>
      <c r="BS471" s="160"/>
      <c r="BT471" s="160"/>
      <c r="BU471" s="160"/>
      <c r="BV471" s="160"/>
      <c r="BW471" s="103"/>
      <c r="BX471" s="103"/>
      <c r="BY471" s="103"/>
      <c r="BZ471" s="161"/>
      <c r="CA471" s="161"/>
      <c r="CB471" s="161"/>
      <c r="CC471" s="161"/>
      <c r="CD471" s="161"/>
      <c r="CE471" s="161"/>
      <c r="CF471" s="161"/>
      <c r="CG471" s="161"/>
      <c r="CH471" s="161"/>
      <c r="CI471" s="161"/>
      <c r="CJ471" s="161"/>
      <c r="CK471" s="161"/>
      <c r="CL471" s="161"/>
      <c r="CM471" s="161"/>
      <c r="CN471" s="161"/>
      <c r="CO471" s="161"/>
      <c r="CP471" s="161"/>
      <c r="CQ471" s="161"/>
      <c r="CR471" s="161"/>
      <c r="CS471" s="158" t="s">
        <v>4745</v>
      </c>
      <c r="CT471" s="161"/>
      <c r="CU471" s="161"/>
      <c r="CV471" s="161"/>
      <c r="CW471" s="161"/>
      <c r="CX471" s="161"/>
      <c r="CY471" s="161"/>
      <c r="CZ471" s="161"/>
      <c r="DA471" s="161"/>
      <c r="DB471" s="161"/>
      <c r="DC471" s="161"/>
      <c r="DD471" s="161"/>
      <c r="DE471" s="161"/>
    </row>
    <row r="472" spans="34:109" ht="15" hidden="1" customHeight="1">
      <c r="AH472" s="103"/>
      <c r="AI472" s="103"/>
      <c r="AJ472" s="103"/>
      <c r="AK472" s="103"/>
      <c r="AL472" s="153" t="str">
        <f t="shared" si="14"/>
        <v/>
      </c>
      <c r="AM472" s="153" t="str">
        <f t="shared" si="15"/>
        <v/>
      </c>
      <c r="AO472" s="103"/>
      <c r="AP472" s="151">
        <v>470</v>
      </c>
      <c r="AQ472" s="160"/>
      <c r="AR472" s="160"/>
      <c r="AS472" s="160"/>
      <c r="AT472" s="160"/>
      <c r="AU472" s="160"/>
      <c r="AV472" s="160"/>
      <c r="AW472" s="160"/>
      <c r="AX472" s="160"/>
      <c r="AY472" s="160"/>
      <c r="AZ472" s="160"/>
      <c r="BA472" s="160"/>
      <c r="BB472" s="160"/>
      <c r="BC472" s="160"/>
      <c r="BD472" s="160"/>
      <c r="BE472" s="160"/>
      <c r="BF472" s="160"/>
      <c r="BG472" s="160"/>
      <c r="BH472" s="160"/>
      <c r="BI472" s="160"/>
      <c r="BJ472" s="157" t="s">
        <v>4746</v>
      </c>
      <c r="BK472" s="160"/>
      <c r="BL472" s="160"/>
      <c r="BM472" s="160"/>
      <c r="BN472" s="160"/>
      <c r="BO472" s="160"/>
      <c r="BP472" s="160"/>
      <c r="BQ472" s="160"/>
      <c r="BR472" s="160"/>
      <c r="BS472" s="160"/>
      <c r="BT472" s="160"/>
      <c r="BU472" s="160"/>
      <c r="BV472" s="160"/>
      <c r="BW472" s="103"/>
      <c r="BX472" s="103"/>
      <c r="BY472" s="103"/>
      <c r="BZ472" s="161"/>
      <c r="CA472" s="161"/>
      <c r="CB472" s="161"/>
      <c r="CC472" s="161"/>
      <c r="CD472" s="161"/>
      <c r="CE472" s="161"/>
      <c r="CF472" s="161"/>
      <c r="CG472" s="161"/>
      <c r="CH472" s="161"/>
      <c r="CI472" s="161"/>
      <c r="CJ472" s="161"/>
      <c r="CK472" s="161"/>
      <c r="CL472" s="161"/>
      <c r="CM472" s="161"/>
      <c r="CN472" s="161"/>
      <c r="CO472" s="161"/>
      <c r="CP472" s="161"/>
      <c r="CQ472" s="161"/>
      <c r="CR472" s="161"/>
      <c r="CS472" s="158" t="s">
        <v>4747</v>
      </c>
      <c r="CT472" s="161"/>
      <c r="CU472" s="161"/>
      <c r="CV472" s="161"/>
      <c r="CW472" s="161"/>
      <c r="CX472" s="161"/>
      <c r="CY472" s="161"/>
      <c r="CZ472" s="161"/>
      <c r="DA472" s="161"/>
      <c r="DB472" s="161"/>
      <c r="DC472" s="161"/>
      <c r="DD472" s="161"/>
      <c r="DE472" s="161"/>
    </row>
    <row r="473" spans="34:109" ht="15" hidden="1" customHeight="1">
      <c r="AH473" s="103"/>
      <c r="AI473" s="103"/>
      <c r="AJ473" s="103"/>
      <c r="AK473" s="103"/>
      <c r="AL473" s="153" t="str">
        <f t="shared" si="14"/>
        <v/>
      </c>
      <c r="AM473" s="153" t="str">
        <f t="shared" si="15"/>
        <v/>
      </c>
      <c r="AO473" s="103"/>
      <c r="AP473" s="151">
        <v>471</v>
      </c>
      <c r="AQ473" s="160"/>
      <c r="AR473" s="160"/>
      <c r="AS473" s="160"/>
      <c r="AT473" s="160"/>
      <c r="AU473" s="160"/>
      <c r="AV473" s="160"/>
      <c r="AW473" s="160"/>
      <c r="AX473" s="160"/>
      <c r="AY473" s="160"/>
      <c r="AZ473" s="160"/>
      <c r="BA473" s="160"/>
      <c r="BB473" s="160"/>
      <c r="BC473" s="160"/>
      <c r="BD473" s="160"/>
      <c r="BE473" s="160"/>
      <c r="BF473" s="160"/>
      <c r="BG473" s="160"/>
      <c r="BH473" s="160"/>
      <c r="BI473" s="160"/>
      <c r="BJ473" s="157" t="s">
        <v>4748</v>
      </c>
      <c r="BK473" s="160"/>
      <c r="BL473" s="160"/>
      <c r="BM473" s="160"/>
      <c r="BN473" s="160"/>
      <c r="BO473" s="160"/>
      <c r="BP473" s="160"/>
      <c r="BQ473" s="160"/>
      <c r="BR473" s="160"/>
      <c r="BS473" s="160"/>
      <c r="BT473" s="160"/>
      <c r="BU473" s="160"/>
      <c r="BV473" s="160"/>
      <c r="BW473" s="103"/>
      <c r="BX473" s="103"/>
      <c r="BY473" s="103"/>
      <c r="BZ473" s="161"/>
      <c r="CA473" s="161"/>
      <c r="CB473" s="161"/>
      <c r="CC473" s="161"/>
      <c r="CD473" s="161"/>
      <c r="CE473" s="161"/>
      <c r="CF473" s="161"/>
      <c r="CG473" s="161"/>
      <c r="CH473" s="161"/>
      <c r="CI473" s="161"/>
      <c r="CJ473" s="161"/>
      <c r="CK473" s="161"/>
      <c r="CL473" s="161"/>
      <c r="CM473" s="161"/>
      <c r="CN473" s="161"/>
      <c r="CO473" s="161"/>
      <c r="CP473" s="161"/>
      <c r="CQ473" s="161"/>
      <c r="CR473" s="161"/>
      <c r="CS473" s="158" t="s">
        <v>4749</v>
      </c>
      <c r="CT473" s="161"/>
      <c r="CU473" s="161"/>
      <c r="CV473" s="161"/>
      <c r="CW473" s="161"/>
      <c r="CX473" s="161"/>
      <c r="CY473" s="161"/>
      <c r="CZ473" s="161"/>
      <c r="DA473" s="161"/>
      <c r="DB473" s="161"/>
      <c r="DC473" s="161"/>
      <c r="DD473" s="161"/>
      <c r="DE473" s="161"/>
    </row>
    <row r="474" spans="34:109" ht="15" hidden="1" customHeight="1">
      <c r="AH474" s="103"/>
      <c r="AI474" s="103"/>
      <c r="AJ474" s="103"/>
      <c r="AK474" s="103"/>
      <c r="AL474" s="153" t="str">
        <f t="shared" si="14"/>
        <v/>
      </c>
      <c r="AM474" s="153" t="str">
        <f t="shared" si="15"/>
        <v/>
      </c>
      <c r="AO474" s="103"/>
      <c r="AP474" s="151">
        <v>472</v>
      </c>
      <c r="AQ474" s="160"/>
      <c r="AR474" s="160"/>
      <c r="AS474" s="160"/>
      <c r="AT474" s="160"/>
      <c r="AU474" s="160"/>
      <c r="AV474" s="160"/>
      <c r="AW474" s="160"/>
      <c r="AX474" s="160"/>
      <c r="AY474" s="160"/>
      <c r="AZ474" s="160"/>
      <c r="BA474" s="160"/>
      <c r="BB474" s="160"/>
      <c r="BC474" s="160"/>
      <c r="BD474" s="160"/>
      <c r="BE474" s="160"/>
      <c r="BF474" s="160"/>
      <c r="BG474" s="160"/>
      <c r="BH474" s="160"/>
      <c r="BI474" s="160"/>
      <c r="BJ474" s="157" t="s">
        <v>4750</v>
      </c>
      <c r="BK474" s="160"/>
      <c r="BL474" s="160"/>
      <c r="BM474" s="160"/>
      <c r="BN474" s="160"/>
      <c r="BO474" s="160"/>
      <c r="BP474" s="160"/>
      <c r="BQ474" s="160"/>
      <c r="BR474" s="160"/>
      <c r="BS474" s="160"/>
      <c r="BT474" s="160"/>
      <c r="BU474" s="160"/>
      <c r="BV474" s="160"/>
      <c r="BW474" s="103"/>
      <c r="BX474" s="103"/>
      <c r="BY474" s="103"/>
      <c r="BZ474" s="161"/>
      <c r="CA474" s="161"/>
      <c r="CB474" s="161"/>
      <c r="CC474" s="161"/>
      <c r="CD474" s="161"/>
      <c r="CE474" s="161"/>
      <c r="CF474" s="161"/>
      <c r="CG474" s="161"/>
      <c r="CH474" s="161"/>
      <c r="CI474" s="161"/>
      <c r="CJ474" s="161"/>
      <c r="CK474" s="161"/>
      <c r="CL474" s="161"/>
      <c r="CM474" s="161"/>
      <c r="CN474" s="161"/>
      <c r="CO474" s="161"/>
      <c r="CP474" s="161"/>
      <c r="CQ474" s="161"/>
      <c r="CR474" s="161"/>
      <c r="CS474" s="158" t="s">
        <v>4751</v>
      </c>
      <c r="CT474" s="161"/>
      <c r="CU474" s="161"/>
      <c r="CV474" s="161"/>
      <c r="CW474" s="161"/>
      <c r="CX474" s="161"/>
      <c r="CY474" s="161"/>
      <c r="CZ474" s="161"/>
      <c r="DA474" s="161"/>
      <c r="DB474" s="161"/>
      <c r="DC474" s="161"/>
      <c r="DD474" s="161"/>
      <c r="DE474" s="161"/>
    </row>
    <row r="475" spans="34:109" ht="15" hidden="1" customHeight="1">
      <c r="AH475" s="103"/>
      <c r="AI475" s="103"/>
      <c r="AJ475" s="103"/>
      <c r="AK475" s="103"/>
      <c r="AL475" s="153" t="str">
        <f t="shared" si="14"/>
        <v/>
      </c>
      <c r="AM475" s="153" t="str">
        <f t="shared" si="15"/>
        <v/>
      </c>
      <c r="AO475" s="103"/>
      <c r="AP475" s="151">
        <v>473</v>
      </c>
      <c r="AQ475" s="160"/>
      <c r="AR475" s="160"/>
      <c r="AS475" s="160"/>
      <c r="AT475" s="160"/>
      <c r="AU475" s="160"/>
      <c r="AV475" s="160"/>
      <c r="AW475" s="160"/>
      <c r="AX475" s="160"/>
      <c r="AY475" s="160"/>
      <c r="AZ475" s="160"/>
      <c r="BA475" s="160"/>
      <c r="BB475" s="160"/>
      <c r="BC475" s="160"/>
      <c r="BD475" s="160"/>
      <c r="BE475" s="160"/>
      <c r="BF475" s="160"/>
      <c r="BG475" s="160"/>
      <c r="BH475" s="160"/>
      <c r="BI475" s="160"/>
      <c r="BJ475" s="157" t="s">
        <v>4752</v>
      </c>
      <c r="BK475" s="160"/>
      <c r="BL475" s="160"/>
      <c r="BM475" s="160"/>
      <c r="BN475" s="160"/>
      <c r="BO475" s="160"/>
      <c r="BP475" s="160"/>
      <c r="BQ475" s="160"/>
      <c r="BR475" s="160"/>
      <c r="BS475" s="160"/>
      <c r="BT475" s="160"/>
      <c r="BU475" s="160"/>
      <c r="BV475" s="160"/>
      <c r="BW475" s="103"/>
      <c r="BX475" s="103"/>
      <c r="BY475" s="103"/>
      <c r="BZ475" s="161"/>
      <c r="CA475" s="161"/>
      <c r="CB475" s="161"/>
      <c r="CC475" s="161"/>
      <c r="CD475" s="161"/>
      <c r="CE475" s="161"/>
      <c r="CF475" s="161"/>
      <c r="CG475" s="161"/>
      <c r="CH475" s="161"/>
      <c r="CI475" s="161"/>
      <c r="CJ475" s="161"/>
      <c r="CK475" s="161"/>
      <c r="CL475" s="161"/>
      <c r="CM475" s="161"/>
      <c r="CN475" s="161"/>
      <c r="CO475" s="161"/>
      <c r="CP475" s="161"/>
      <c r="CQ475" s="161"/>
      <c r="CR475" s="161"/>
      <c r="CS475" s="158" t="s">
        <v>4753</v>
      </c>
      <c r="CT475" s="161"/>
      <c r="CU475" s="161"/>
      <c r="CV475" s="161"/>
      <c r="CW475" s="161"/>
      <c r="CX475" s="161"/>
      <c r="CY475" s="161"/>
      <c r="CZ475" s="161"/>
      <c r="DA475" s="161"/>
      <c r="DB475" s="161"/>
      <c r="DC475" s="161"/>
      <c r="DD475" s="161"/>
      <c r="DE475" s="161"/>
    </row>
    <row r="476" spans="34:109" ht="15" hidden="1" customHeight="1">
      <c r="AH476" s="103"/>
      <c r="AI476" s="103"/>
      <c r="AJ476" s="103"/>
      <c r="AK476" s="103"/>
      <c r="AL476" s="153" t="str">
        <f t="shared" si="14"/>
        <v/>
      </c>
      <c r="AM476" s="153" t="str">
        <f t="shared" si="15"/>
        <v/>
      </c>
      <c r="AO476" s="103"/>
      <c r="AP476" s="151">
        <v>474</v>
      </c>
      <c r="AQ476" s="160"/>
      <c r="AR476" s="160"/>
      <c r="AS476" s="160"/>
      <c r="AT476" s="160"/>
      <c r="AU476" s="160"/>
      <c r="AV476" s="160"/>
      <c r="AW476" s="160"/>
      <c r="AX476" s="160"/>
      <c r="AY476" s="160"/>
      <c r="AZ476" s="160"/>
      <c r="BA476" s="160"/>
      <c r="BB476" s="160"/>
      <c r="BC476" s="160"/>
      <c r="BD476" s="160"/>
      <c r="BE476" s="160"/>
      <c r="BF476" s="160"/>
      <c r="BG476" s="160"/>
      <c r="BH476" s="160"/>
      <c r="BI476" s="160"/>
      <c r="BJ476" s="157" t="s">
        <v>4754</v>
      </c>
      <c r="BK476" s="160"/>
      <c r="BL476" s="160"/>
      <c r="BM476" s="160"/>
      <c r="BN476" s="160"/>
      <c r="BO476" s="160"/>
      <c r="BP476" s="160"/>
      <c r="BQ476" s="160"/>
      <c r="BR476" s="160"/>
      <c r="BS476" s="160"/>
      <c r="BT476" s="160"/>
      <c r="BU476" s="160"/>
      <c r="BV476" s="160"/>
      <c r="BW476" s="103"/>
      <c r="BX476" s="103"/>
      <c r="BY476" s="103"/>
      <c r="BZ476" s="161"/>
      <c r="CA476" s="161"/>
      <c r="CB476" s="161"/>
      <c r="CC476" s="161"/>
      <c r="CD476" s="161"/>
      <c r="CE476" s="161"/>
      <c r="CF476" s="161"/>
      <c r="CG476" s="161"/>
      <c r="CH476" s="161"/>
      <c r="CI476" s="161"/>
      <c r="CJ476" s="161"/>
      <c r="CK476" s="161"/>
      <c r="CL476" s="161"/>
      <c r="CM476" s="161"/>
      <c r="CN476" s="161"/>
      <c r="CO476" s="161"/>
      <c r="CP476" s="161"/>
      <c r="CQ476" s="161"/>
      <c r="CR476" s="161"/>
      <c r="CS476" s="158" t="s">
        <v>4755</v>
      </c>
      <c r="CT476" s="161"/>
      <c r="CU476" s="161"/>
      <c r="CV476" s="161"/>
      <c r="CW476" s="161"/>
      <c r="CX476" s="161"/>
      <c r="CY476" s="161"/>
      <c r="CZ476" s="161"/>
      <c r="DA476" s="161"/>
      <c r="DB476" s="161"/>
      <c r="DC476" s="161"/>
      <c r="DD476" s="161"/>
      <c r="DE476" s="161"/>
    </row>
    <row r="477" spans="34:109" ht="15" hidden="1" customHeight="1">
      <c r="AH477" s="103"/>
      <c r="AI477" s="103"/>
      <c r="AJ477" s="103"/>
      <c r="AK477" s="103"/>
      <c r="AL477" s="153" t="str">
        <f t="shared" si="14"/>
        <v/>
      </c>
      <c r="AM477" s="153" t="str">
        <f t="shared" si="15"/>
        <v/>
      </c>
      <c r="AO477" s="103"/>
      <c r="AP477" s="151">
        <v>475</v>
      </c>
      <c r="AQ477" s="160"/>
      <c r="AR477" s="160"/>
      <c r="AS477" s="160"/>
      <c r="AT477" s="160"/>
      <c r="AU477" s="160"/>
      <c r="AV477" s="160"/>
      <c r="AW477" s="160"/>
      <c r="AX477" s="160"/>
      <c r="AY477" s="160"/>
      <c r="AZ477" s="160"/>
      <c r="BA477" s="160"/>
      <c r="BB477" s="160"/>
      <c r="BC477" s="160"/>
      <c r="BD477" s="160"/>
      <c r="BE477" s="160"/>
      <c r="BF477" s="160"/>
      <c r="BG477" s="160"/>
      <c r="BH477" s="160"/>
      <c r="BI477" s="160"/>
      <c r="BJ477" s="157" t="s">
        <v>4756</v>
      </c>
      <c r="BK477" s="160"/>
      <c r="BL477" s="160"/>
      <c r="BM477" s="160"/>
      <c r="BN477" s="160"/>
      <c r="BO477" s="160"/>
      <c r="BP477" s="160"/>
      <c r="BQ477" s="160"/>
      <c r="BR477" s="160"/>
      <c r="BS477" s="160"/>
      <c r="BT477" s="160"/>
      <c r="BU477" s="160"/>
      <c r="BV477" s="160"/>
      <c r="BW477" s="103"/>
      <c r="BX477" s="103"/>
      <c r="BY477" s="103"/>
      <c r="BZ477" s="161"/>
      <c r="CA477" s="161"/>
      <c r="CB477" s="161"/>
      <c r="CC477" s="161"/>
      <c r="CD477" s="161"/>
      <c r="CE477" s="161"/>
      <c r="CF477" s="161"/>
      <c r="CG477" s="161"/>
      <c r="CH477" s="161"/>
      <c r="CI477" s="161"/>
      <c r="CJ477" s="161"/>
      <c r="CK477" s="161"/>
      <c r="CL477" s="161"/>
      <c r="CM477" s="161"/>
      <c r="CN477" s="161"/>
      <c r="CO477" s="161"/>
      <c r="CP477" s="161"/>
      <c r="CQ477" s="161"/>
      <c r="CR477" s="161"/>
      <c r="CS477" s="158" t="s">
        <v>4757</v>
      </c>
      <c r="CT477" s="161"/>
      <c r="CU477" s="161"/>
      <c r="CV477" s="161"/>
      <c r="CW477" s="161"/>
      <c r="CX477" s="161"/>
      <c r="CY477" s="161"/>
      <c r="CZ477" s="161"/>
      <c r="DA477" s="161"/>
      <c r="DB477" s="161"/>
      <c r="DC477" s="161"/>
      <c r="DD477" s="161"/>
      <c r="DE477" s="161"/>
    </row>
    <row r="478" spans="34:109" ht="15" hidden="1" customHeight="1">
      <c r="AH478" s="103"/>
      <c r="AI478" s="103"/>
      <c r="AJ478" s="103"/>
      <c r="AK478" s="103"/>
      <c r="AL478" s="153" t="str">
        <f t="shared" si="14"/>
        <v/>
      </c>
      <c r="AM478" s="153" t="str">
        <f t="shared" si="15"/>
        <v/>
      </c>
      <c r="AO478" s="103"/>
      <c r="AP478" s="151">
        <v>476</v>
      </c>
      <c r="AQ478" s="160"/>
      <c r="AR478" s="160"/>
      <c r="AS478" s="160"/>
      <c r="AT478" s="160"/>
      <c r="AU478" s="160"/>
      <c r="AV478" s="160"/>
      <c r="AW478" s="160"/>
      <c r="AX478" s="160"/>
      <c r="AY478" s="160"/>
      <c r="AZ478" s="160"/>
      <c r="BA478" s="160"/>
      <c r="BB478" s="160"/>
      <c r="BC478" s="160"/>
      <c r="BD478" s="160"/>
      <c r="BE478" s="160"/>
      <c r="BF478" s="160"/>
      <c r="BG478" s="160"/>
      <c r="BH478" s="160"/>
      <c r="BI478" s="160"/>
      <c r="BJ478" s="157" t="s">
        <v>4758</v>
      </c>
      <c r="BK478" s="160"/>
      <c r="BL478" s="160"/>
      <c r="BM478" s="160"/>
      <c r="BN478" s="160"/>
      <c r="BO478" s="160"/>
      <c r="BP478" s="160"/>
      <c r="BQ478" s="160"/>
      <c r="BR478" s="160"/>
      <c r="BS478" s="160"/>
      <c r="BT478" s="160"/>
      <c r="BU478" s="160"/>
      <c r="BV478" s="160"/>
      <c r="BW478" s="103"/>
      <c r="BX478" s="103"/>
      <c r="BY478" s="103"/>
      <c r="BZ478" s="161"/>
      <c r="CA478" s="161"/>
      <c r="CB478" s="161"/>
      <c r="CC478" s="161"/>
      <c r="CD478" s="161"/>
      <c r="CE478" s="161"/>
      <c r="CF478" s="161"/>
      <c r="CG478" s="161"/>
      <c r="CH478" s="161"/>
      <c r="CI478" s="161"/>
      <c r="CJ478" s="161"/>
      <c r="CK478" s="161"/>
      <c r="CL478" s="161"/>
      <c r="CM478" s="161"/>
      <c r="CN478" s="161"/>
      <c r="CO478" s="161"/>
      <c r="CP478" s="161"/>
      <c r="CQ478" s="161"/>
      <c r="CR478" s="161"/>
      <c r="CS478" s="158" t="s">
        <v>4759</v>
      </c>
      <c r="CT478" s="161"/>
      <c r="CU478" s="161"/>
      <c r="CV478" s="161"/>
      <c r="CW478" s="161"/>
      <c r="CX478" s="161"/>
      <c r="CY478" s="161"/>
      <c r="CZ478" s="161"/>
      <c r="DA478" s="161"/>
      <c r="DB478" s="161"/>
      <c r="DC478" s="161"/>
      <c r="DD478" s="161"/>
      <c r="DE478" s="161"/>
    </row>
    <row r="479" spans="34:109" ht="15" hidden="1" customHeight="1">
      <c r="AH479" s="103"/>
      <c r="AI479" s="103"/>
      <c r="AJ479" s="103"/>
      <c r="AK479" s="103"/>
      <c r="AL479" s="153" t="str">
        <f t="shared" si="14"/>
        <v/>
      </c>
      <c r="AM479" s="153" t="str">
        <f t="shared" si="15"/>
        <v/>
      </c>
      <c r="AO479" s="103"/>
      <c r="AP479" s="151">
        <v>477</v>
      </c>
      <c r="AQ479" s="160"/>
      <c r="AR479" s="160"/>
      <c r="AS479" s="160"/>
      <c r="AT479" s="160"/>
      <c r="AU479" s="160"/>
      <c r="AV479" s="160"/>
      <c r="AW479" s="160"/>
      <c r="AX479" s="160"/>
      <c r="AY479" s="160"/>
      <c r="AZ479" s="160"/>
      <c r="BA479" s="160"/>
      <c r="BB479" s="160"/>
      <c r="BC479" s="160"/>
      <c r="BD479" s="160"/>
      <c r="BE479" s="160"/>
      <c r="BF479" s="160"/>
      <c r="BG479" s="160"/>
      <c r="BH479" s="160"/>
      <c r="BI479" s="160"/>
      <c r="BJ479" s="157" t="s">
        <v>4760</v>
      </c>
      <c r="BK479" s="160"/>
      <c r="BL479" s="160"/>
      <c r="BM479" s="160"/>
      <c r="BN479" s="160"/>
      <c r="BO479" s="160"/>
      <c r="BP479" s="160"/>
      <c r="BQ479" s="160"/>
      <c r="BR479" s="160"/>
      <c r="BS479" s="160"/>
      <c r="BT479" s="160"/>
      <c r="BU479" s="160"/>
      <c r="BV479" s="160"/>
      <c r="BW479" s="103"/>
      <c r="BX479" s="103"/>
      <c r="BY479" s="103"/>
      <c r="BZ479" s="161"/>
      <c r="CA479" s="161"/>
      <c r="CB479" s="161"/>
      <c r="CC479" s="161"/>
      <c r="CD479" s="161"/>
      <c r="CE479" s="161"/>
      <c r="CF479" s="161"/>
      <c r="CG479" s="161"/>
      <c r="CH479" s="161"/>
      <c r="CI479" s="161"/>
      <c r="CJ479" s="161"/>
      <c r="CK479" s="161"/>
      <c r="CL479" s="161"/>
      <c r="CM479" s="161"/>
      <c r="CN479" s="161"/>
      <c r="CO479" s="161"/>
      <c r="CP479" s="161"/>
      <c r="CQ479" s="161"/>
      <c r="CR479" s="161"/>
      <c r="CS479" s="158" t="s">
        <v>4761</v>
      </c>
      <c r="CT479" s="161"/>
      <c r="CU479" s="161"/>
      <c r="CV479" s="161"/>
      <c r="CW479" s="161"/>
      <c r="CX479" s="161"/>
      <c r="CY479" s="161"/>
      <c r="CZ479" s="161"/>
      <c r="DA479" s="161"/>
      <c r="DB479" s="161"/>
      <c r="DC479" s="161"/>
      <c r="DD479" s="161"/>
      <c r="DE479" s="161"/>
    </row>
    <row r="480" spans="34:109" ht="15" hidden="1" customHeight="1">
      <c r="AH480" s="103"/>
      <c r="AI480" s="103"/>
      <c r="AJ480" s="103"/>
      <c r="AK480" s="103"/>
      <c r="AL480" s="153" t="str">
        <f t="shared" si="14"/>
        <v/>
      </c>
      <c r="AM480" s="153" t="str">
        <f t="shared" si="15"/>
        <v/>
      </c>
      <c r="AO480" s="103"/>
      <c r="AP480" s="151">
        <v>478</v>
      </c>
      <c r="AQ480" s="160"/>
      <c r="AR480" s="160"/>
      <c r="AS480" s="160"/>
      <c r="AT480" s="160"/>
      <c r="AU480" s="160"/>
      <c r="AV480" s="160"/>
      <c r="AW480" s="160"/>
      <c r="AX480" s="160"/>
      <c r="AY480" s="160"/>
      <c r="AZ480" s="160"/>
      <c r="BA480" s="160"/>
      <c r="BB480" s="160"/>
      <c r="BC480" s="160"/>
      <c r="BD480" s="160"/>
      <c r="BE480" s="160"/>
      <c r="BF480" s="160"/>
      <c r="BG480" s="160"/>
      <c r="BH480" s="160"/>
      <c r="BI480" s="160"/>
      <c r="BJ480" s="157" t="s">
        <v>4762</v>
      </c>
      <c r="BK480" s="160"/>
      <c r="BL480" s="160"/>
      <c r="BM480" s="160"/>
      <c r="BN480" s="160"/>
      <c r="BO480" s="160"/>
      <c r="BP480" s="160"/>
      <c r="BQ480" s="160"/>
      <c r="BR480" s="160"/>
      <c r="BS480" s="160"/>
      <c r="BT480" s="160"/>
      <c r="BU480" s="160"/>
      <c r="BV480" s="160"/>
      <c r="BW480" s="103"/>
      <c r="BX480" s="103"/>
      <c r="BY480" s="103"/>
      <c r="BZ480" s="161"/>
      <c r="CA480" s="161"/>
      <c r="CB480" s="161"/>
      <c r="CC480" s="161"/>
      <c r="CD480" s="161"/>
      <c r="CE480" s="161"/>
      <c r="CF480" s="161"/>
      <c r="CG480" s="161"/>
      <c r="CH480" s="161"/>
      <c r="CI480" s="161"/>
      <c r="CJ480" s="161"/>
      <c r="CK480" s="161"/>
      <c r="CL480" s="161"/>
      <c r="CM480" s="161"/>
      <c r="CN480" s="161"/>
      <c r="CO480" s="161"/>
      <c r="CP480" s="161"/>
      <c r="CQ480" s="161"/>
      <c r="CR480" s="161"/>
      <c r="CS480" s="158" t="s">
        <v>4763</v>
      </c>
      <c r="CT480" s="161"/>
      <c r="CU480" s="161"/>
      <c r="CV480" s="161"/>
      <c r="CW480" s="161"/>
      <c r="CX480" s="161"/>
      <c r="CY480" s="161"/>
      <c r="CZ480" s="161"/>
      <c r="DA480" s="161"/>
      <c r="DB480" s="161"/>
      <c r="DC480" s="161"/>
      <c r="DD480" s="161"/>
      <c r="DE480" s="161"/>
    </row>
    <row r="481" spans="34:109" ht="15" hidden="1" customHeight="1">
      <c r="AH481" s="103"/>
      <c r="AI481" s="103"/>
      <c r="AJ481" s="103"/>
      <c r="AK481" s="103"/>
      <c r="AL481" s="153" t="str">
        <f t="shared" si="14"/>
        <v/>
      </c>
      <c r="AM481" s="153" t="str">
        <f t="shared" si="15"/>
        <v/>
      </c>
      <c r="AO481" s="103"/>
      <c r="AP481" s="151">
        <v>479</v>
      </c>
      <c r="AQ481" s="160"/>
      <c r="AR481" s="160"/>
      <c r="AS481" s="160"/>
      <c r="AT481" s="160"/>
      <c r="AU481" s="160"/>
      <c r="AV481" s="160"/>
      <c r="AW481" s="160"/>
      <c r="AX481" s="160"/>
      <c r="AY481" s="160"/>
      <c r="AZ481" s="160"/>
      <c r="BA481" s="160"/>
      <c r="BB481" s="160"/>
      <c r="BC481" s="160"/>
      <c r="BD481" s="160"/>
      <c r="BE481" s="160"/>
      <c r="BF481" s="160"/>
      <c r="BG481" s="160"/>
      <c r="BH481" s="160"/>
      <c r="BI481" s="160"/>
      <c r="BJ481" s="157" t="s">
        <v>4764</v>
      </c>
      <c r="BK481" s="160"/>
      <c r="BL481" s="160"/>
      <c r="BM481" s="160"/>
      <c r="BN481" s="160"/>
      <c r="BO481" s="160"/>
      <c r="BP481" s="160"/>
      <c r="BQ481" s="160"/>
      <c r="BR481" s="160"/>
      <c r="BS481" s="160"/>
      <c r="BT481" s="160"/>
      <c r="BU481" s="160"/>
      <c r="BV481" s="160"/>
      <c r="BW481" s="103"/>
      <c r="BX481" s="103"/>
      <c r="BY481" s="103"/>
      <c r="BZ481" s="161"/>
      <c r="CA481" s="161"/>
      <c r="CB481" s="161"/>
      <c r="CC481" s="161"/>
      <c r="CD481" s="161"/>
      <c r="CE481" s="161"/>
      <c r="CF481" s="161"/>
      <c r="CG481" s="161"/>
      <c r="CH481" s="161"/>
      <c r="CI481" s="161"/>
      <c r="CJ481" s="161"/>
      <c r="CK481" s="161"/>
      <c r="CL481" s="161"/>
      <c r="CM481" s="161"/>
      <c r="CN481" s="161"/>
      <c r="CO481" s="161"/>
      <c r="CP481" s="161"/>
      <c r="CQ481" s="161"/>
      <c r="CR481" s="161"/>
      <c r="CS481" s="158" t="s">
        <v>4765</v>
      </c>
      <c r="CT481" s="161"/>
      <c r="CU481" s="161"/>
      <c r="CV481" s="161"/>
      <c r="CW481" s="161"/>
      <c r="CX481" s="161"/>
      <c r="CY481" s="161"/>
      <c r="CZ481" s="161"/>
      <c r="DA481" s="161"/>
      <c r="DB481" s="161"/>
      <c r="DC481" s="161"/>
      <c r="DD481" s="161"/>
      <c r="DE481" s="161"/>
    </row>
    <row r="482" spans="34:109" ht="15" hidden="1" customHeight="1">
      <c r="AH482" s="103"/>
      <c r="AI482" s="103"/>
      <c r="AJ482" s="103"/>
      <c r="AK482" s="103"/>
      <c r="AL482" s="153" t="str">
        <f t="shared" si="14"/>
        <v/>
      </c>
      <c r="AM482" s="153" t="str">
        <f t="shared" si="15"/>
        <v/>
      </c>
      <c r="AO482" s="103"/>
      <c r="AP482" s="151">
        <v>480</v>
      </c>
      <c r="AQ482" s="160"/>
      <c r="AR482" s="160"/>
      <c r="AS482" s="160"/>
      <c r="AT482" s="160"/>
      <c r="AU482" s="160"/>
      <c r="AV482" s="160"/>
      <c r="AW482" s="160"/>
      <c r="AX482" s="160"/>
      <c r="AY482" s="160"/>
      <c r="AZ482" s="160"/>
      <c r="BA482" s="160"/>
      <c r="BB482" s="160"/>
      <c r="BC482" s="160"/>
      <c r="BD482" s="160"/>
      <c r="BE482" s="160"/>
      <c r="BF482" s="160"/>
      <c r="BG482" s="160"/>
      <c r="BH482" s="160"/>
      <c r="BI482" s="160"/>
      <c r="BJ482" s="157" t="s">
        <v>4766</v>
      </c>
      <c r="BK482" s="160"/>
      <c r="BL482" s="160"/>
      <c r="BM482" s="160"/>
      <c r="BN482" s="160"/>
      <c r="BO482" s="160"/>
      <c r="BP482" s="160"/>
      <c r="BQ482" s="160"/>
      <c r="BR482" s="160"/>
      <c r="BS482" s="160"/>
      <c r="BT482" s="160"/>
      <c r="BU482" s="160"/>
      <c r="BV482" s="160"/>
      <c r="BW482" s="103"/>
      <c r="BX482" s="103"/>
      <c r="BY482" s="103"/>
      <c r="BZ482" s="161"/>
      <c r="CA482" s="161"/>
      <c r="CB482" s="161"/>
      <c r="CC482" s="161"/>
      <c r="CD482" s="161"/>
      <c r="CE482" s="161"/>
      <c r="CF482" s="161"/>
      <c r="CG482" s="161"/>
      <c r="CH482" s="161"/>
      <c r="CI482" s="161"/>
      <c r="CJ482" s="161"/>
      <c r="CK482" s="161"/>
      <c r="CL482" s="161"/>
      <c r="CM482" s="161"/>
      <c r="CN482" s="161"/>
      <c r="CO482" s="161"/>
      <c r="CP482" s="161"/>
      <c r="CQ482" s="161"/>
      <c r="CR482" s="161"/>
      <c r="CS482" s="158" t="s">
        <v>4767</v>
      </c>
      <c r="CT482" s="161"/>
      <c r="CU482" s="161"/>
      <c r="CV482" s="161"/>
      <c r="CW482" s="161"/>
      <c r="CX482" s="161"/>
      <c r="CY482" s="161"/>
      <c r="CZ482" s="161"/>
      <c r="DA482" s="161"/>
      <c r="DB482" s="161"/>
      <c r="DC482" s="161"/>
      <c r="DD482" s="161"/>
      <c r="DE482" s="161"/>
    </row>
    <row r="483" spans="34:109" ht="15" hidden="1" customHeight="1">
      <c r="AH483" s="103"/>
      <c r="AI483" s="103"/>
      <c r="AJ483" s="103"/>
      <c r="AK483" s="103"/>
      <c r="AL483" s="153" t="str">
        <f t="shared" si="14"/>
        <v/>
      </c>
      <c r="AM483" s="153" t="str">
        <f t="shared" si="15"/>
        <v/>
      </c>
      <c r="AO483" s="103"/>
      <c r="AP483" s="151">
        <v>481</v>
      </c>
      <c r="AQ483" s="160"/>
      <c r="AR483" s="160"/>
      <c r="AS483" s="160"/>
      <c r="AT483" s="160"/>
      <c r="AU483" s="160"/>
      <c r="AV483" s="160"/>
      <c r="AW483" s="160"/>
      <c r="AX483" s="160"/>
      <c r="AY483" s="160"/>
      <c r="AZ483" s="160"/>
      <c r="BA483" s="160"/>
      <c r="BB483" s="160"/>
      <c r="BC483" s="160"/>
      <c r="BD483" s="160"/>
      <c r="BE483" s="160"/>
      <c r="BF483" s="160"/>
      <c r="BG483" s="160"/>
      <c r="BH483" s="160"/>
      <c r="BI483" s="160"/>
      <c r="BJ483" s="157" t="s">
        <v>4768</v>
      </c>
      <c r="BK483" s="160"/>
      <c r="BL483" s="160"/>
      <c r="BM483" s="160"/>
      <c r="BN483" s="160"/>
      <c r="BO483" s="160"/>
      <c r="BP483" s="160"/>
      <c r="BQ483" s="160"/>
      <c r="BR483" s="160"/>
      <c r="BS483" s="160"/>
      <c r="BT483" s="160"/>
      <c r="BU483" s="160"/>
      <c r="BV483" s="160"/>
      <c r="BW483" s="103"/>
      <c r="BX483" s="103"/>
      <c r="BY483" s="103"/>
      <c r="BZ483" s="161"/>
      <c r="CA483" s="161"/>
      <c r="CB483" s="161"/>
      <c r="CC483" s="161"/>
      <c r="CD483" s="161"/>
      <c r="CE483" s="161"/>
      <c r="CF483" s="161"/>
      <c r="CG483" s="161"/>
      <c r="CH483" s="161"/>
      <c r="CI483" s="161"/>
      <c r="CJ483" s="161"/>
      <c r="CK483" s="161"/>
      <c r="CL483" s="161"/>
      <c r="CM483" s="161"/>
      <c r="CN483" s="161"/>
      <c r="CO483" s="161"/>
      <c r="CP483" s="161"/>
      <c r="CQ483" s="161"/>
      <c r="CR483" s="161"/>
      <c r="CS483" s="158" t="s">
        <v>4769</v>
      </c>
      <c r="CT483" s="161"/>
      <c r="CU483" s="161"/>
      <c r="CV483" s="161"/>
      <c r="CW483" s="161"/>
      <c r="CX483" s="161"/>
      <c r="CY483" s="161"/>
      <c r="CZ483" s="161"/>
      <c r="DA483" s="161"/>
      <c r="DB483" s="161"/>
      <c r="DC483" s="161"/>
      <c r="DD483" s="161"/>
      <c r="DE483" s="161"/>
    </row>
    <row r="484" spans="34:109" ht="15" hidden="1" customHeight="1">
      <c r="AH484" s="103"/>
      <c r="AI484" s="103"/>
      <c r="AJ484" s="103"/>
      <c r="AK484" s="103"/>
      <c r="AL484" s="153" t="str">
        <f t="shared" si="14"/>
        <v/>
      </c>
      <c r="AM484" s="153" t="str">
        <f t="shared" si="15"/>
        <v/>
      </c>
      <c r="AO484" s="103"/>
      <c r="AP484" s="151">
        <v>482</v>
      </c>
      <c r="AQ484" s="160"/>
      <c r="AR484" s="160"/>
      <c r="AS484" s="160"/>
      <c r="AT484" s="160"/>
      <c r="AU484" s="160"/>
      <c r="AV484" s="160"/>
      <c r="AW484" s="160"/>
      <c r="AX484" s="160"/>
      <c r="AY484" s="160"/>
      <c r="AZ484" s="160"/>
      <c r="BA484" s="160"/>
      <c r="BB484" s="160"/>
      <c r="BC484" s="160"/>
      <c r="BD484" s="160"/>
      <c r="BE484" s="160"/>
      <c r="BF484" s="160"/>
      <c r="BG484" s="160"/>
      <c r="BH484" s="160"/>
      <c r="BI484" s="160"/>
      <c r="BJ484" s="157" t="s">
        <v>4770</v>
      </c>
      <c r="BK484" s="160"/>
      <c r="BL484" s="160"/>
      <c r="BM484" s="160"/>
      <c r="BN484" s="160"/>
      <c r="BO484" s="160"/>
      <c r="BP484" s="160"/>
      <c r="BQ484" s="160"/>
      <c r="BR484" s="160"/>
      <c r="BS484" s="160"/>
      <c r="BT484" s="160"/>
      <c r="BU484" s="160"/>
      <c r="BV484" s="160"/>
      <c r="BW484" s="103"/>
      <c r="BX484" s="103"/>
      <c r="BY484" s="103"/>
      <c r="BZ484" s="161"/>
      <c r="CA484" s="161"/>
      <c r="CB484" s="161"/>
      <c r="CC484" s="161"/>
      <c r="CD484" s="161"/>
      <c r="CE484" s="161"/>
      <c r="CF484" s="161"/>
      <c r="CG484" s="161"/>
      <c r="CH484" s="161"/>
      <c r="CI484" s="161"/>
      <c r="CJ484" s="161"/>
      <c r="CK484" s="161"/>
      <c r="CL484" s="161"/>
      <c r="CM484" s="161"/>
      <c r="CN484" s="161"/>
      <c r="CO484" s="161"/>
      <c r="CP484" s="161"/>
      <c r="CQ484" s="161"/>
      <c r="CR484" s="161"/>
      <c r="CS484" s="158" t="s">
        <v>4771</v>
      </c>
      <c r="CT484" s="161"/>
      <c r="CU484" s="161"/>
      <c r="CV484" s="161"/>
      <c r="CW484" s="161"/>
      <c r="CX484" s="161"/>
      <c r="CY484" s="161"/>
      <c r="CZ484" s="161"/>
      <c r="DA484" s="161"/>
      <c r="DB484" s="161"/>
      <c r="DC484" s="161"/>
      <c r="DD484" s="161"/>
      <c r="DE484" s="161"/>
    </row>
    <row r="485" spans="34:109" ht="15" hidden="1" customHeight="1">
      <c r="AH485" s="103"/>
      <c r="AI485" s="103"/>
      <c r="AJ485" s="103"/>
      <c r="AK485" s="103"/>
      <c r="AL485" s="153" t="str">
        <f t="shared" si="14"/>
        <v/>
      </c>
      <c r="AM485" s="153" t="str">
        <f t="shared" si="15"/>
        <v/>
      </c>
      <c r="AO485" s="103"/>
      <c r="AP485" s="151">
        <v>483</v>
      </c>
      <c r="AQ485" s="160"/>
      <c r="AR485" s="160"/>
      <c r="AS485" s="160"/>
      <c r="AT485" s="160"/>
      <c r="AU485" s="160"/>
      <c r="AV485" s="160"/>
      <c r="AW485" s="160"/>
      <c r="AX485" s="160"/>
      <c r="AY485" s="160"/>
      <c r="AZ485" s="160"/>
      <c r="BA485" s="160"/>
      <c r="BB485" s="160"/>
      <c r="BC485" s="160"/>
      <c r="BD485" s="160"/>
      <c r="BE485" s="160"/>
      <c r="BF485" s="160"/>
      <c r="BG485" s="160"/>
      <c r="BH485" s="160"/>
      <c r="BI485" s="160"/>
      <c r="BJ485" s="157" t="s">
        <v>4772</v>
      </c>
      <c r="BK485" s="160"/>
      <c r="BL485" s="160"/>
      <c r="BM485" s="160"/>
      <c r="BN485" s="160"/>
      <c r="BO485" s="160"/>
      <c r="BP485" s="160"/>
      <c r="BQ485" s="160"/>
      <c r="BR485" s="160"/>
      <c r="BS485" s="160"/>
      <c r="BT485" s="160"/>
      <c r="BU485" s="160"/>
      <c r="BV485" s="160"/>
      <c r="BW485" s="103"/>
      <c r="BX485" s="103"/>
      <c r="BY485" s="103"/>
      <c r="BZ485" s="161"/>
      <c r="CA485" s="161"/>
      <c r="CB485" s="161"/>
      <c r="CC485" s="161"/>
      <c r="CD485" s="161"/>
      <c r="CE485" s="161"/>
      <c r="CF485" s="161"/>
      <c r="CG485" s="161"/>
      <c r="CH485" s="161"/>
      <c r="CI485" s="161"/>
      <c r="CJ485" s="161"/>
      <c r="CK485" s="161"/>
      <c r="CL485" s="161"/>
      <c r="CM485" s="161"/>
      <c r="CN485" s="161"/>
      <c r="CO485" s="161"/>
      <c r="CP485" s="161"/>
      <c r="CQ485" s="161"/>
      <c r="CR485" s="161"/>
      <c r="CS485" s="158" t="s">
        <v>4773</v>
      </c>
      <c r="CT485" s="161"/>
      <c r="CU485" s="161"/>
      <c r="CV485" s="161"/>
      <c r="CW485" s="161"/>
      <c r="CX485" s="161"/>
      <c r="CY485" s="161"/>
      <c r="CZ485" s="161"/>
      <c r="DA485" s="161"/>
      <c r="DB485" s="161"/>
      <c r="DC485" s="161"/>
      <c r="DD485" s="161"/>
      <c r="DE485" s="161"/>
    </row>
    <row r="486" spans="34:109" ht="15" hidden="1" customHeight="1">
      <c r="AH486" s="103"/>
      <c r="AI486" s="103"/>
      <c r="AJ486" s="103"/>
      <c r="AK486" s="103"/>
      <c r="AL486" s="153" t="str">
        <f t="shared" si="14"/>
        <v/>
      </c>
      <c r="AM486" s="153" t="str">
        <f t="shared" si="15"/>
        <v/>
      </c>
      <c r="AO486" s="103"/>
      <c r="AP486" s="151">
        <v>484</v>
      </c>
      <c r="AQ486" s="160"/>
      <c r="AR486" s="160"/>
      <c r="AS486" s="160"/>
      <c r="AT486" s="160"/>
      <c r="AU486" s="160"/>
      <c r="AV486" s="160"/>
      <c r="AW486" s="160"/>
      <c r="AX486" s="160"/>
      <c r="AY486" s="160"/>
      <c r="AZ486" s="160"/>
      <c r="BA486" s="160"/>
      <c r="BB486" s="160"/>
      <c r="BC486" s="160"/>
      <c r="BD486" s="160"/>
      <c r="BE486" s="160"/>
      <c r="BF486" s="160"/>
      <c r="BG486" s="160"/>
      <c r="BH486" s="160"/>
      <c r="BI486" s="160"/>
      <c r="BJ486" s="157" t="s">
        <v>4774</v>
      </c>
      <c r="BK486" s="160"/>
      <c r="BL486" s="160"/>
      <c r="BM486" s="160"/>
      <c r="BN486" s="160"/>
      <c r="BO486" s="160"/>
      <c r="BP486" s="160"/>
      <c r="BQ486" s="160"/>
      <c r="BR486" s="160"/>
      <c r="BS486" s="160"/>
      <c r="BT486" s="160"/>
      <c r="BU486" s="160"/>
      <c r="BV486" s="160"/>
      <c r="BW486" s="103"/>
      <c r="BX486" s="103"/>
      <c r="BY486" s="103"/>
      <c r="BZ486" s="161"/>
      <c r="CA486" s="161"/>
      <c r="CB486" s="161"/>
      <c r="CC486" s="161"/>
      <c r="CD486" s="161"/>
      <c r="CE486" s="161"/>
      <c r="CF486" s="161"/>
      <c r="CG486" s="161"/>
      <c r="CH486" s="161"/>
      <c r="CI486" s="161"/>
      <c r="CJ486" s="161"/>
      <c r="CK486" s="161"/>
      <c r="CL486" s="161"/>
      <c r="CM486" s="161"/>
      <c r="CN486" s="161"/>
      <c r="CO486" s="161"/>
      <c r="CP486" s="161"/>
      <c r="CQ486" s="161"/>
      <c r="CR486" s="161"/>
      <c r="CS486" s="158" t="s">
        <v>4775</v>
      </c>
      <c r="CT486" s="161"/>
      <c r="CU486" s="161"/>
      <c r="CV486" s="161"/>
      <c r="CW486" s="161"/>
      <c r="CX486" s="161"/>
      <c r="CY486" s="161"/>
      <c r="CZ486" s="161"/>
      <c r="DA486" s="161"/>
      <c r="DB486" s="161"/>
      <c r="DC486" s="161"/>
      <c r="DD486" s="161"/>
      <c r="DE486" s="161"/>
    </row>
    <row r="487" spans="34:109" ht="15" hidden="1" customHeight="1">
      <c r="AH487" s="103"/>
      <c r="AI487" s="103"/>
      <c r="AJ487" s="103"/>
      <c r="AK487" s="103"/>
      <c r="AL487" s="153" t="str">
        <f t="shared" si="14"/>
        <v/>
      </c>
      <c r="AM487" s="153" t="str">
        <f t="shared" si="15"/>
        <v/>
      </c>
      <c r="AO487" s="103"/>
      <c r="AP487" s="151">
        <v>485</v>
      </c>
      <c r="AQ487" s="160"/>
      <c r="AR487" s="160"/>
      <c r="AS487" s="160"/>
      <c r="AT487" s="160"/>
      <c r="AU487" s="160"/>
      <c r="AV487" s="160"/>
      <c r="AW487" s="160"/>
      <c r="AX487" s="160"/>
      <c r="AY487" s="160"/>
      <c r="AZ487" s="160"/>
      <c r="BA487" s="160"/>
      <c r="BB487" s="160"/>
      <c r="BC487" s="160"/>
      <c r="BD487" s="160"/>
      <c r="BE487" s="160"/>
      <c r="BF487" s="160"/>
      <c r="BG487" s="160"/>
      <c r="BH487" s="160"/>
      <c r="BI487" s="160"/>
      <c r="BJ487" s="157" t="s">
        <v>4776</v>
      </c>
      <c r="BK487" s="160"/>
      <c r="BL487" s="160"/>
      <c r="BM487" s="160"/>
      <c r="BN487" s="160"/>
      <c r="BO487" s="160"/>
      <c r="BP487" s="160"/>
      <c r="BQ487" s="160"/>
      <c r="BR487" s="160"/>
      <c r="BS487" s="160"/>
      <c r="BT487" s="160"/>
      <c r="BU487" s="160"/>
      <c r="BV487" s="160"/>
      <c r="BW487" s="103"/>
      <c r="BX487" s="103"/>
      <c r="BY487" s="103"/>
      <c r="BZ487" s="161"/>
      <c r="CA487" s="161"/>
      <c r="CB487" s="161"/>
      <c r="CC487" s="161"/>
      <c r="CD487" s="161"/>
      <c r="CE487" s="161"/>
      <c r="CF487" s="161"/>
      <c r="CG487" s="161"/>
      <c r="CH487" s="161"/>
      <c r="CI487" s="161"/>
      <c r="CJ487" s="161"/>
      <c r="CK487" s="161"/>
      <c r="CL487" s="161"/>
      <c r="CM487" s="161"/>
      <c r="CN487" s="161"/>
      <c r="CO487" s="161"/>
      <c r="CP487" s="161"/>
      <c r="CQ487" s="161"/>
      <c r="CR487" s="161"/>
      <c r="CS487" s="158" t="s">
        <v>4777</v>
      </c>
      <c r="CT487" s="161"/>
      <c r="CU487" s="161"/>
      <c r="CV487" s="161"/>
      <c r="CW487" s="161"/>
      <c r="CX487" s="161"/>
      <c r="CY487" s="161"/>
      <c r="CZ487" s="161"/>
      <c r="DA487" s="161"/>
      <c r="DB487" s="161"/>
      <c r="DC487" s="161"/>
      <c r="DD487" s="161"/>
      <c r="DE487" s="161"/>
    </row>
    <row r="488" spans="34:109" ht="15" hidden="1" customHeight="1">
      <c r="AH488" s="103"/>
      <c r="AI488" s="103"/>
      <c r="AJ488" s="103"/>
      <c r="AK488" s="103"/>
      <c r="AL488" s="153" t="str">
        <f t="shared" si="14"/>
        <v/>
      </c>
      <c r="AM488" s="153" t="str">
        <f t="shared" si="15"/>
        <v/>
      </c>
      <c r="AO488" s="103"/>
      <c r="AP488" s="151">
        <v>486</v>
      </c>
      <c r="AQ488" s="160"/>
      <c r="AR488" s="160"/>
      <c r="AS488" s="160"/>
      <c r="AT488" s="160"/>
      <c r="AU488" s="160"/>
      <c r="AV488" s="160"/>
      <c r="AW488" s="160"/>
      <c r="AX488" s="160"/>
      <c r="AY488" s="160"/>
      <c r="AZ488" s="160"/>
      <c r="BA488" s="160"/>
      <c r="BB488" s="160"/>
      <c r="BC488" s="160"/>
      <c r="BD488" s="160"/>
      <c r="BE488" s="160"/>
      <c r="BF488" s="160"/>
      <c r="BG488" s="160"/>
      <c r="BH488" s="160"/>
      <c r="BI488" s="160"/>
      <c r="BJ488" s="157" t="s">
        <v>4778</v>
      </c>
      <c r="BK488" s="160"/>
      <c r="BL488" s="160"/>
      <c r="BM488" s="160"/>
      <c r="BN488" s="160"/>
      <c r="BO488" s="160"/>
      <c r="BP488" s="160"/>
      <c r="BQ488" s="160"/>
      <c r="BR488" s="160"/>
      <c r="BS488" s="160"/>
      <c r="BT488" s="160"/>
      <c r="BU488" s="160"/>
      <c r="BV488" s="160"/>
      <c r="BW488" s="103"/>
      <c r="BX488" s="103"/>
      <c r="BY488" s="103"/>
      <c r="BZ488" s="161"/>
      <c r="CA488" s="161"/>
      <c r="CB488" s="161"/>
      <c r="CC488" s="161"/>
      <c r="CD488" s="161"/>
      <c r="CE488" s="161"/>
      <c r="CF488" s="161"/>
      <c r="CG488" s="161"/>
      <c r="CH488" s="161"/>
      <c r="CI488" s="161"/>
      <c r="CJ488" s="161"/>
      <c r="CK488" s="161"/>
      <c r="CL488" s="161"/>
      <c r="CM488" s="161"/>
      <c r="CN488" s="161"/>
      <c r="CO488" s="161"/>
      <c r="CP488" s="161"/>
      <c r="CQ488" s="161"/>
      <c r="CR488" s="161"/>
      <c r="CS488" s="158" t="s">
        <v>4779</v>
      </c>
      <c r="CT488" s="161"/>
      <c r="CU488" s="161"/>
      <c r="CV488" s="161"/>
      <c r="CW488" s="161"/>
      <c r="CX488" s="161"/>
      <c r="CY488" s="161"/>
      <c r="CZ488" s="161"/>
      <c r="DA488" s="161"/>
      <c r="DB488" s="161"/>
      <c r="DC488" s="161"/>
      <c r="DD488" s="161"/>
      <c r="DE488" s="161"/>
    </row>
    <row r="489" spans="34:109" ht="15" hidden="1" customHeight="1">
      <c r="AH489" s="103"/>
      <c r="AI489" s="103"/>
      <c r="AJ489" s="103"/>
      <c r="AK489" s="103"/>
      <c r="AL489" s="153" t="str">
        <f t="shared" si="14"/>
        <v/>
      </c>
      <c r="AM489" s="153" t="str">
        <f t="shared" si="15"/>
        <v/>
      </c>
      <c r="AO489" s="103"/>
      <c r="AP489" s="151">
        <v>487</v>
      </c>
      <c r="AQ489" s="160"/>
      <c r="AR489" s="160"/>
      <c r="AS489" s="160"/>
      <c r="AT489" s="160"/>
      <c r="AU489" s="160"/>
      <c r="AV489" s="160"/>
      <c r="AW489" s="160"/>
      <c r="AX489" s="160"/>
      <c r="AY489" s="160"/>
      <c r="AZ489" s="160"/>
      <c r="BA489" s="160"/>
      <c r="BB489" s="160"/>
      <c r="BC489" s="160"/>
      <c r="BD489" s="160"/>
      <c r="BE489" s="160"/>
      <c r="BF489" s="160"/>
      <c r="BG489" s="160"/>
      <c r="BH489" s="160"/>
      <c r="BI489" s="160"/>
      <c r="BJ489" s="157" t="s">
        <v>4780</v>
      </c>
      <c r="BK489" s="160"/>
      <c r="BL489" s="160"/>
      <c r="BM489" s="160"/>
      <c r="BN489" s="160"/>
      <c r="BO489" s="160"/>
      <c r="BP489" s="160"/>
      <c r="BQ489" s="160"/>
      <c r="BR489" s="160"/>
      <c r="BS489" s="160"/>
      <c r="BT489" s="160"/>
      <c r="BU489" s="160"/>
      <c r="BV489" s="160"/>
      <c r="BW489" s="103"/>
      <c r="BX489" s="103"/>
      <c r="BY489" s="103"/>
      <c r="BZ489" s="161"/>
      <c r="CA489" s="161"/>
      <c r="CB489" s="161"/>
      <c r="CC489" s="161"/>
      <c r="CD489" s="161"/>
      <c r="CE489" s="161"/>
      <c r="CF489" s="161"/>
      <c r="CG489" s="161"/>
      <c r="CH489" s="161"/>
      <c r="CI489" s="161"/>
      <c r="CJ489" s="161"/>
      <c r="CK489" s="161"/>
      <c r="CL489" s="161"/>
      <c r="CM489" s="161"/>
      <c r="CN489" s="161"/>
      <c r="CO489" s="161"/>
      <c r="CP489" s="161"/>
      <c r="CQ489" s="161"/>
      <c r="CR489" s="161"/>
      <c r="CS489" s="158" t="s">
        <v>4781</v>
      </c>
      <c r="CT489" s="161"/>
      <c r="CU489" s="161"/>
      <c r="CV489" s="161"/>
      <c r="CW489" s="161"/>
      <c r="CX489" s="161"/>
      <c r="CY489" s="161"/>
      <c r="CZ489" s="161"/>
      <c r="DA489" s="161"/>
      <c r="DB489" s="161"/>
      <c r="DC489" s="161"/>
      <c r="DD489" s="161"/>
      <c r="DE489" s="161"/>
    </row>
    <row r="490" spans="34:109" ht="15" hidden="1" customHeight="1">
      <c r="AH490" s="103"/>
      <c r="AI490" s="103"/>
      <c r="AJ490" s="103"/>
      <c r="AK490" s="103"/>
      <c r="AL490" s="153" t="str">
        <f t="shared" si="14"/>
        <v/>
      </c>
      <c r="AM490" s="153" t="str">
        <f t="shared" si="15"/>
        <v/>
      </c>
      <c r="AO490" s="103"/>
      <c r="AP490" s="151">
        <v>488</v>
      </c>
      <c r="AQ490" s="160"/>
      <c r="AR490" s="160"/>
      <c r="AS490" s="160"/>
      <c r="AT490" s="160"/>
      <c r="AU490" s="160"/>
      <c r="AV490" s="160"/>
      <c r="AW490" s="160"/>
      <c r="AX490" s="160"/>
      <c r="AY490" s="160"/>
      <c r="AZ490" s="160"/>
      <c r="BA490" s="160"/>
      <c r="BB490" s="160"/>
      <c r="BC490" s="160"/>
      <c r="BD490" s="160"/>
      <c r="BE490" s="160"/>
      <c r="BF490" s="160"/>
      <c r="BG490" s="160"/>
      <c r="BH490" s="160"/>
      <c r="BI490" s="160"/>
      <c r="BJ490" s="157" t="s">
        <v>4782</v>
      </c>
      <c r="BK490" s="160"/>
      <c r="BL490" s="160"/>
      <c r="BM490" s="160"/>
      <c r="BN490" s="160"/>
      <c r="BO490" s="160"/>
      <c r="BP490" s="160"/>
      <c r="BQ490" s="160"/>
      <c r="BR490" s="160"/>
      <c r="BS490" s="160"/>
      <c r="BT490" s="160"/>
      <c r="BU490" s="160"/>
      <c r="BV490" s="160"/>
      <c r="BW490" s="103"/>
      <c r="BX490" s="103"/>
      <c r="BY490" s="103"/>
      <c r="BZ490" s="161"/>
      <c r="CA490" s="161"/>
      <c r="CB490" s="161"/>
      <c r="CC490" s="161"/>
      <c r="CD490" s="161"/>
      <c r="CE490" s="161"/>
      <c r="CF490" s="161"/>
      <c r="CG490" s="161"/>
      <c r="CH490" s="161"/>
      <c r="CI490" s="161"/>
      <c r="CJ490" s="161"/>
      <c r="CK490" s="161"/>
      <c r="CL490" s="161"/>
      <c r="CM490" s="161"/>
      <c r="CN490" s="161"/>
      <c r="CO490" s="161"/>
      <c r="CP490" s="161"/>
      <c r="CQ490" s="161"/>
      <c r="CR490" s="161"/>
      <c r="CS490" s="158" t="s">
        <v>4783</v>
      </c>
      <c r="CT490" s="161"/>
      <c r="CU490" s="161"/>
      <c r="CV490" s="161"/>
      <c r="CW490" s="161"/>
      <c r="CX490" s="161"/>
      <c r="CY490" s="161"/>
      <c r="CZ490" s="161"/>
      <c r="DA490" s="161"/>
      <c r="DB490" s="161"/>
      <c r="DC490" s="161"/>
      <c r="DD490" s="161"/>
      <c r="DE490" s="161"/>
    </row>
    <row r="491" spans="34:109" ht="15" hidden="1" customHeight="1">
      <c r="AH491" s="103"/>
      <c r="AI491" s="103"/>
      <c r="AJ491" s="103"/>
      <c r="AK491" s="103"/>
      <c r="AL491" s="153" t="str">
        <f t="shared" si="14"/>
        <v/>
      </c>
      <c r="AM491" s="153" t="str">
        <f t="shared" si="15"/>
        <v/>
      </c>
      <c r="AO491" s="103"/>
      <c r="AP491" s="151">
        <v>489</v>
      </c>
      <c r="AQ491" s="160"/>
      <c r="AR491" s="160"/>
      <c r="AS491" s="160"/>
      <c r="AT491" s="160"/>
      <c r="AU491" s="160"/>
      <c r="AV491" s="160"/>
      <c r="AW491" s="160"/>
      <c r="AX491" s="160"/>
      <c r="AY491" s="160"/>
      <c r="AZ491" s="160"/>
      <c r="BA491" s="160"/>
      <c r="BB491" s="160"/>
      <c r="BC491" s="160"/>
      <c r="BD491" s="160"/>
      <c r="BE491" s="160"/>
      <c r="BF491" s="160"/>
      <c r="BG491" s="160"/>
      <c r="BH491" s="160"/>
      <c r="BI491" s="160"/>
      <c r="BJ491" s="157" t="s">
        <v>4784</v>
      </c>
      <c r="BK491" s="160"/>
      <c r="BL491" s="160"/>
      <c r="BM491" s="160"/>
      <c r="BN491" s="160"/>
      <c r="BO491" s="160"/>
      <c r="BP491" s="160"/>
      <c r="BQ491" s="160"/>
      <c r="BR491" s="160"/>
      <c r="BS491" s="160"/>
      <c r="BT491" s="160"/>
      <c r="BU491" s="160"/>
      <c r="BV491" s="160"/>
      <c r="BW491" s="103"/>
      <c r="BX491" s="103"/>
      <c r="BY491" s="103"/>
      <c r="BZ491" s="161"/>
      <c r="CA491" s="161"/>
      <c r="CB491" s="161"/>
      <c r="CC491" s="161"/>
      <c r="CD491" s="161"/>
      <c r="CE491" s="161"/>
      <c r="CF491" s="161"/>
      <c r="CG491" s="161"/>
      <c r="CH491" s="161"/>
      <c r="CI491" s="161"/>
      <c r="CJ491" s="161"/>
      <c r="CK491" s="161"/>
      <c r="CL491" s="161"/>
      <c r="CM491" s="161"/>
      <c r="CN491" s="161"/>
      <c r="CO491" s="161"/>
      <c r="CP491" s="161"/>
      <c r="CQ491" s="161"/>
      <c r="CR491" s="161"/>
      <c r="CS491" s="158" t="s">
        <v>4785</v>
      </c>
      <c r="CT491" s="161"/>
      <c r="CU491" s="161"/>
      <c r="CV491" s="161"/>
      <c r="CW491" s="161"/>
      <c r="CX491" s="161"/>
      <c r="CY491" s="161"/>
      <c r="CZ491" s="161"/>
      <c r="DA491" s="161"/>
      <c r="DB491" s="161"/>
      <c r="DC491" s="161"/>
      <c r="DD491" s="161"/>
      <c r="DE491" s="161"/>
    </row>
    <row r="492" spans="34:109" ht="15" hidden="1" customHeight="1">
      <c r="AH492" s="103"/>
      <c r="AI492" s="103"/>
      <c r="AJ492" s="103"/>
      <c r="AK492" s="103"/>
      <c r="AL492" s="153" t="str">
        <f t="shared" si="14"/>
        <v/>
      </c>
      <c r="AM492" s="153" t="str">
        <f t="shared" si="15"/>
        <v/>
      </c>
      <c r="AO492" s="103"/>
      <c r="AP492" s="151">
        <v>490</v>
      </c>
      <c r="AQ492" s="160"/>
      <c r="AR492" s="160"/>
      <c r="AS492" s="160"/>
      <c r="AT492" s="160"/>
      <c r="AU492" s="160"/>
      <c r="AV492" s="160"/>
      <c r="AW492" s="160"/>
      <c r="AX492" s="160"/>
      <c r="AY492" s="160"/>
      <c r="AZ492" s="160"/>
      <c r="BA492" s="160"/>
      <c r="BB492" s="160"/>
      <c r="BC492" s="160"/>
      <c r="BD492" s="160"/>
      <c r="BE492" s="160"/>
      <c r="BF492" s="160"/>
      <c r="BG492" s="160"/>
      <c r="BH492" s="160"/>
      <c r="BI492" s="160"/>
      <c r="BJ492" s="157" t="s">
        <v>4786</v>
      </c>
      <c r="BK492" s="160"/>
      <c r="BL492" s="160"/>
      <c r="BM492" s="160"/>
      <c r="BN492" s="160"/>
      <c r="BO492" s="160"/>
      <c r="BP492" s="160"/>
      <c r="BQ492" s="160"/>
      <c r="BR492" s="160"/>
      <c r="BS492" s="160"/>
      <c r="BT492" s="160"/>
      <c r="BU492" s="160"/>
      <c r="BV492" s="160"/>
      <c r="BW492" s="103"/>
      <c r="BX492" s="103"/>
      <c r="BY492" s="103"/>
      <c r="BZ492" s="161"/>
      <c r="CA492" s="161"/>
      <c r="CB492" s="161"/>
      <c r="CC492" s="161"/>
      <c r="CD492" s="161"/>
      <c r="CE492" s="161"/>
      <c r="CF492" s="161"/>
      <c r="CG492" s="161"/>
      <c r="CH492" s="161"/>
      <c r="CI492" s="161"/>
      <c r="CJ492" s="161"/>
      <c r="CK492" s="161"/>
      <c r="CL492" s="161"/>
      <c r="CM492" s="161"/>
      <c r="CN492" s="161"/>
      <c r="CO492" s="161"/>
      <c r="CP492" s="161"/>
      <c r="CQ492" s="161"/>
      <c r="CR492" s="161"/>
      <c r="CS492" s="158" t="s">
        <v>4787</v>
      </c>
      <c r="CT492" s="161"/>
      <c r="CU492" s="161"/>
      <c r="CV492" s="161"/>
      <c r="CW492" s="161"/>
      <c r="CX492" s="161"/>
      <c r="CY492" s="161"/>
      <c r="CZ492" s="161"/>
      <c r="DA492" s="161"/>
      <c r="DB492" s="161"/>
      <c r="DC492" s="161"/>
      <c r="DD492" s="161"/>
      <c r="DE492" s="161"/>
    </row>
    <row r="493" spans="34:109" ht="15" hidden="1" customHeight="1">
      <c r="AH493" s="151"/>
      <c r="AI493" s="151"/>
      <c r="AJ493" s="151"/>
      <c r="AK493" s="151"/>
      <c r="AL493" s="153" t="str">
        <f t="shared" si="14"/>
        <v/>
      </c>
      <c r="AM493" s="153" t="str">
        <f t="shared" si="15"/>
        <v/>
      </c>
      <c r="AO493" s="151"/>
      <c r="AP493" s="151">
        <v>491</v>
      </c>
      <c r="AQ493" s="157"/>
      <c r="AR493" s="157"/>
      <c r="AS493" s="157"/>
      <c r="AT493" s="157"/>
      <c r="AU493" s="157"/>
      <c r="AV493" s="157"/>
      <c r="AW493" s="157"/>
      <c r="AX493" s="157"/>
      <c r="AY493" s="157"/>
      <c r="AZ493" s="157"/>
      <c r="BA493" s="157"/>
      <c r="BB493" s="157"/>
      <c r="BC493" s="157"/>
      <c r="BD493" s="157"/>
      <c r="BE493" s="157"/>
      <c r="BF493" s="157"/>
      <c r="BG493" s="157"/>
      <c r="BH493" s="157"/>
      <c r="BI493" s="157"/>
      <c r="BJ493" s="157" t="s">
        <v>4788</v>
      </c>
      <c r="BK493" s="157"/>
      <c r="BL493" s="157"/>
      <c r="BM493" s="157"/>
      <c r="BN493" s="157"/>
      <c r="BO493" s="157"/>
      <c r="BP493" s="157"/>
      <c r="BQ493" s="157"/>
      <c r="BR493" s="157"/>
      <c r="BS493" s="157"/>
      <c r="BT493" s="157"/>
      <c r="BU493" s="157"/>
      <c r="BV493" s="157"/>
      <c r="BW493" s="151"/>
      <c r="BX493" s="151"/>
      <c r="BY493" s="151"/>
      <c r="BZ493" s="158"/>
      <c r="CA493" s="158"/>
      <c r="CB493" s="158"/>
      <c r="CC493" s="158"/>
      <c r="CD493" s="158"/>
      <c r="CE493" s="158"/>
      <c r="CF493" s="158"/>
      <c r="CG493" s="158"/>
      <c r="CH493" s="158"/>
      <c r="CI493" s="158"/>
      <c r="CJ493" s="158"/>
      <c r="CK493" s="158"/>
      <c r="CL493" s="158"/>
      <c r="CM493" s="158"/>
      <c r="CN493" s="158"/>
      <c r="CO493" s="158"/>
      <c r="CP493" s="158"/>
      <c r="CQ493" s="158"/>
      <c r="CR493" s="158"/>
      <c r="CS493" s="158" t="s">
        <v>4789</v>
      </c>
      <c r="CT493" s="158"/>
      <c r="CU493" s="158"/>
      <c r="CV493" s="158"/>
      <c r="CW493" s="158"/>
      <c r="CX493" s="158"/>
      <c r="CY493" s="158"/>
      <c r="CZ493" s="158"/>
      <c r="DA493" s="158"/>
      <c r="DB493" s="158"/>
      <c r="DC493" s="158"/>
      <c r="DD493" s="158"/>
      <c r="DE493" s="158"/>
    </row>
    <row r="494" spans="34:109" ht="15" hidden="1" customHeight="1">
      <c r="AH494" s="103"/>
      <c r="AI494" s="103"/>
      <c r="AJ494" s="103"/>
      <c r="AK494" s="103"/>
      <c r="AL494" s="153" t="str">
        <f t="shared" si="14"/>
        <v/>
      </c>
      <c r="AM494" s="153" t="str">
        <f t="shared" si="15"/>
        <v/>
      </c>
      <c r="AO494" s="103"/>
      <c r="AP494" s="151">
        <v>492</v>
      </c>
      <c r="AQ494" s="160"/>
      <c r="AR494" s="160"/>
      <c r="AS494" s="160"/>
      <c r="AT494" s="160"/>
      <c r="AU494" s="160"/>
      <c r="AV494" s="160"/>
      <c r="AW494" s="160"/>
      <c r="AX494" s="160"/>
      <c r="AY494" s="160"/>
      <c r="AZ494" s="160"/>
      <c r="BA494" s="160"/>
      <c r="BB494" s="160"/>
      <c r="BC494" s="160"/>
      <c r="BD494" s="160"/>
      <c r="BE494" s="160"/>
      <c r="BF494" s="160"/>
      <c r="BG494" s="160"/>
      <c r="BH494" s="160"/>
      <c r="BI494" s="160"/>
      <c r="BJ494" s="157" t="s">
        <v>4790</v>
      </c>
      <c r="BK494" s="160"/>
      <c r="BL494" s="160"/>
      <c r="BM494" s="160"/>
      <c r="BN494" s="160"/>
      <c r="BO494" s="160"/>
      <c r="BP494" s="160"/>
      <c r="BQ494" s="160"/>
      <c r="BR494" s="160"/>
      <c r="BS494" s="160"/>
      <c r="BT494" s="160"/>
      <c r="BU494" s="160"/>
      <c r="BV494" s="160"/>
      <c r="BW494" s="103"/>
      <c r="BX494" s="103"/>
      <c r="BY494" s="103"/>
      <c r="BZ494" s="161"/>
      <c r="CA494" s="161"/>
      <c r="CB494" s="161"/>
      <c r="CC494" s="161"/>
      <c r="CD494" s="161"/>
      <c r="CE494" s="161"/>
      <c r="CF494" s="161"/>
      <c r="CG494" s="161"/>
      <c r="CH494" s="161"/>
      <c r="CI494" s="161"/>
      <c r="CJ494" s="161"/>
      <c r="CK494" s="161"/>
      <c r="CL494" s="161"/>
      <c r="CM494" s="161"/>
      <c r="CN494" s="161"/>
      <c r="CO494" s="161"/>
      <c r="CP494" s="161"/>
      <c r="CQ494" s="161"/>
      <c r="CR494" s="161"/>
      <c r="CS494" s="158" t="s">
        <v>4791</v>
      </c>
      <c r="CT494" s="161"/>
      <c r="CU494" s="161"/>
      <c r="CV494" s="161"/>
      <c r="CW494" s="161"/>
      <c r="CX494" s="161"/>
      <c r="CY494" s="161"/>
      <c r="CZ494" s="161"/>
      <c r="DA494" s="161"/>
      <c r="DB494" s="161"/>
      <c r="DC494" s="161"/>
      <c r="DD494" s="161"/>
      <c r="DE494" s="161"/>
    </row>
    <row r="495" spans="34:109" ht="15" hidden="1" customHeight="1">
      <c r="AH495" s="103"/>
      <c r="AI495" s="103"/>
      <c r="AJ495" s="103"/>
      <c r="AK495" s="103"/>
      <c r="AL495" s="153" t="str">
        <f t="shared" si="14"/>
        <v/>
      </c>
      <c r="AM495" s="153" t="str">
        <f t="shared" si="15"/>
        <v/>
      </c>
      <c r="AO495" s="103"/>
      <c r="AP495" s="151">
        <v>493</v>
      </c>
      <c r="AQ495" s="160"/>
      <c r="AR495" s="160"/>
      <c r="AS495" s="160"/>
      <c r="AT495" s="160"/>
      <c r="AU495" s="160"/>
      <c r="AV495" s="160"/>
      <c r="AW495" s="160"/>
      <c r="AX495" s="160"/>
      <c r="AY495" s="160"/>
      <c r="AZ495" s="160"/>
      <c r="BA495" s="160"/>
      <c r="BB495" s="160"/>
      <c r="BC495" s="160"/>
      <c r="BD495" s="160"/>
      <c r="BE495" s="160"/>
      <c r="BF495" s="160"/>
      <c r="BG495" s="160"/>
      <c r="BH495" s="160"/>
      <c r="BI495" s="160"/>
      <c r="BJ495" s="157" t="s">
        <v>4792</v>
      </c>
      <c r="BK495" s="160"/>
      <c r="BL495" s="160"/>
      <c r="BM495" s="160"/>
      <c r="BN495" s="160"/>
      <c r="BO495" s="160"/>
      <c r="BP495" s="160"/>
      <c r="BQ495" s="160"/>
      <c r="BR495" s="160"/>
      <c r="BS495" s="160"/>
      <c r="BT495" s="160"/>
      <c r="BU495" s="160"/>
      <c r="BV495" s="160"/>
      <c r="BW495" s="103"/>
      <c r="BX495" s="103"/>
      <c r="BY495" s="103"/>
      <c r="BZ495" s="161"/>
      <c r="CA495" s="161"/>
      <c r="CB495" s="161"/>
      <c r="CC495" s="161"/>
      <c r="CD495" s="161"/>
      <c r="CE495" s="161"/>
      <c r="CF495" s="161"/>
      <c r="CG495" s="161"/>
      <c r="CH495" s="161"/>
      <c r="CI495" s="161"/>
      <c r="CJ495" s="161"/>
      <c r="CK495" s="161"/>
      <c r="CL495" s="161"/>
      <c r="CM495" s="161"/>
      <c r="CN495" s="161"/>
      <c r="CO495" s="161"/>
      <c r="CP495" s="161"/>
      <c r="CQ495" s="161"/>
      <c r="CR495" s="161"/>
      <c r="CS495" s="158" t="s">
        <v>4793</v>
      </c>
      <c r="CT495" s="161"/>
      <c r="CU495" s="161"/>
      <c r="CV495" s="161"/>
      <c r="CW495" s="161"/>
      <c r="CX495" s="161"/>
      <c r="CY495" s="161"/>
      <c r="CZ495" s="161"/>
      <c r="DA495" s="161"/>
      <c r="DB495" s="161"/>
      <c r="DC495" s="161"/>
      <c r="DD495" s="161"/>
      <c r="DE495" s="161"/>
    </row>
    <row r="496" spans="34:109" ht="15" hidden="1" customHeight="1">
      <c r="AH496" s="103"/>
      <c r="AI496" s="103"/>
      <c r="AJ496" s="103"/>
      <c r="AK496" s="103"/>
      <c r="AL496" s="153" t="str">
        <f t="shared" si="14"/>
        <v/>
      </c>
      <c r="AM496" s="153" t="str">
        <f t="shared" si="15"/>
        <v/>
      </c>
      <c r="AO496" s="103"/>
      <c r="AP496" s="151">
        <v>494</v>
      </c>
      <c r="AQ496" s="160"/>
      <c r="AR496" s="160"/>
      <c r="AS496" s="160"/>
      <c r="AT496" s="160"/>
      <c r="AU496" s="160"/>
      <c r="AV496" s="160"/>
      <c r="AW496" s="160"/>
      <c r="AX496" s="160"/>
      <c r="AY496" s="160"/>
      <c r="AZ496" s="160"/>
      <c r="BA496" s="160"/>
      <c r="BB496" s="160"/>
      <c r="BC496" s="160"/>
      <c r="BD496" s="160"/>
      <c r="BE496" s="160"/>
      <c r="BF496" s="160"/>
      <c r="BG496" s="160"/>
      <c r="BH496" s="160"/>
      <c r="BI496" s="160"/>
      <c r="BJ496" s="157" t="s">
        <v>4794</v>
      </c>
      <c r="BK496" s="160"/>
      <c r="BL496" s="160"/>
      <c r="BM496" s="160"/>
      <c r="BN496" s="160"/>
      <c r="BO496" s="160"/>
      <c r="BP496" s="160"/>
      <c r="BQ496" s="160"/>
      <c r="BR496" s="160"/>
      <c r="BS496" s="160"/>
      <c r="BT496" s="160"/>
      <c r="BU496" s="160"/>
      <c r="BV496" s="160"/>
      <c r="BW496" s="103"/>
      <c r="BX496" s="103"/>
      <c r="BY496" s="103"/>
      <c r="BZ496" s="161"/>
      <c r="CA496" s="161"/>
      <c r="CB496" s="161"/>
      <c r="CC496" s="161"/>
      <c r="CD496" s="161"/>
      <c r="CE496" s="161"/>
      <c r="CF496" s="161"/>
      <c r="CG496" s="161"/>
      <c r="CH496" s="161"/>
      <c r="CI496" s="161"/>
      <c r="CJ496" s="161"/>
      <c r="CK496" s="161"/>
      <c r="CL496" s="161"/>
      <c r="CM496" s="161"/>
      <c r="CN496" s="161"/>
      <c r="CO496" s="161"/>
      <c r="CP496" s="161"/>
      <c r="CQ496" s="161"/>
      <c r="CR496" s="161"/>
      <c r="CS496" s="158" t="s">
        <v>4795</v>
      </c>
      <c r="CT496" s="161"/>
      <c r="CU496" s="161"/>
      <c r="CV496" s="161"/>
      <c r="CW496" s="161"/>
      <c r="CX496" s="161"/>
      <c r="CY496" s="161"/>
      <c r="CZ496" s="161"/>
      <c r="DA496" s="161"/>
      <c r="DB496" s="161"/>
      <c r="DC496" s="161"/>
      <c r="DD496" s="161"/>
      <c r="DE496" s="161"/>
    </row>
    <row r="497" spans="34:109" ht="15" hidden="1" customHeight="1">
      <c r="AH497" s="103"/>
      <c r="AI497" s="103"/>
      <c r="AJ497" s="103"/>
      <c r="AK497" s="103"/>
      <c r="AL497" s="153" t="str">
        <f t="shared" si="14"/>
        <v/>
      </c>
      <c r="AM497" s="153" t="str">
        <f t="shared" si="15"/>
        <v/>
      </c>
      <c r="AO497" s="103"/>
      <c r="AP497" s="151">
        <v>495</v>
      </c>
      <c r="AQ497" s="160"/>
      <c r="AR497" s="160"/>
      <c r="AS497" s="160"/>
      <c r="AT497" s="160"/>
      <c r="AU497" s="160"/>
      <c r="AV497" s="160"/>
      <c r="AW497" s="160"/>
      <c r="AX497" s="160"/>
      <c r="AY497" s="160"/>
      <c r="AZ497" s="160"/>
      <c r="BA497" s="160"/>
      <c r="BB497" s="160"/>
      <c r="BC497" s="160"/>
      <c r="BD497" s="160"/>
      <c r="BE497" s="160"/>
      <c r="BF497" s="160"/>
      <c r="BG497" s="160"/>
      <c r="BH497" s="160"/>
      <c r="BI497" s="160"/>
      <c r="BJ497" s="157" t="s">
        <v>4796</v>
      </c>
      <c r="BK497" s="160"/>
      <c r="BL497" s="160"/>
      <c r="BM497" s="160"/>
      <c r="BN497" s="160"/>
      <c r="BO497" s="160"/>
      <c r="BP497" s="160"/>
      <c r="BQ497" s="160"/>
      <c r="BR497" s="160"/>
      <c r="BS497" s="160"/>
      <c r="BT497" s="160"/>
      <c r="BU497" s="160"/>
      <c r="BV497" s="160"/>
      <c r="BW497" s="103"/>
      <c r="BX497" s="103"/>
      <c r="BY497" s="103"/>
      <c r="BZ497" s="161"/>
      <c r="CA497" s="161"/>
      <c r="CB497" s="161"/>
      <c r="CC497" s="161"/>
      <c r="CD497" s="161"/>
      <c r="CE497" s="161"/>
      <c r="CF497" s="161"/>
      <c r="CG497" s="161"/>
      <c r="CH497" s="161"/>
      <c r="CI497" s="161"/>
      <c r="CJ497" s="161"/>
      <c r="CK497" s="161"/>
      <c r="CL497" s="161"/>
      <c r="CM497" s="161"/>
      <c r="CN497" s="161"/>
      <c r="CO497" s="161"/>
      <c r="CP497" s="161"/>
      <c r="CQ497" s="161"/>
      <c r="CR497" s="161"/>
      <c r="CS497" s="158" t="s">
        <v>4797</v>
      </c>
      <c r="CT497" s="161"/>
      <c r="CU497" s="161"/>
      <c r="CV497" s="161"/>
      <c r="CW497" s="161"/>
      <c r="CX497" s="161"/>
      <c r="CY497" s="161"/>
      <c r="CZ497" s="161"/>
      <c r="DA497" s="161"/>
      <c r="DB497" s="161"/>
      <c r="DC497" s="161"/>
      <c r="DD497" s="161"/>
      <c r="DE497" s="161"/>
    </row>
    <row r="498" spans="34:109" ht="15" hidden="1" customHeight="1">
      <c r="AH498" s="103"/>
      <c r="AI498" s="103"/>
      <c r="AJ498" s="103"/>
      <c r="AK498" s="103"/>
      <c r="AL498" s="153" t="str">
        <f t="shared" si="14"/>
        <v/>
      </c>
      <c r="AM498" s="153" t="str">
        <f t="shared" si="15"/>
        <v/>
      </c>
      <c r="AO498" s="103"/>
      <c r="AP498" s="151">
        <v>496</v>
      </c>
      <c r="AQ498" s="160"/>
      <c r="AR498" s="160"/>
      <c r="AS498" s="160"/>
      <c r="AT498" s="160"/>
      <c r="AU498" s="160"/>
      <c r="AV498" s="160"/>
      <c r="AW498" s="160"/>
      <c r="AX498" s="160"/>
      <c r="AY498" s="160"/>
      <c r="AZ498" s="160"/>
      <c r="BA498" s="160"/>
      <c r="BB498" s="160"/>
      <c r="BC498" s="160"/>
      <c r="BD498" s="160"/>
      <c r="BE498" s="160"/>
      <c r="BF498" s="160"/>
      <c r="BG498" s="160"/>
      <c r="BH498" s="160"/>
      <c r="BI498" s="160"/>
      <c r="BJ498" s="157" t="s">
        <v>4798</v>
      </c>
      <c r="BK498" s="160"/>
      <c r="BL498" s="160"/>
      <c r="BM498" s="160"/>
      <c r="BN498" s="160"/>
      <c r="BO498" s="160"/>
      <c r="BP498" s="160"/>
      <c r="BQ498" s="160"/>
      <c r="BR498" s="160"/>
      <c r="BS498" s="160"/>
      <c r="BT498" s="160"/>
      <c r="BU498" s="160"/>
      <c r="BV498" s="160"/>
      <c r="BW498" s="103"/>
      <c r="BX498" s="103"/>
      <c r="BY498" s="103"/>
      <c r="BZ498" s="161"/>
      <c r="CA498" s="161"/>
      <c r="CB498" s="161"/>
      <c r="CC498" s="161"/>
      <c r="CD498" s="161"/>
      <c r="CE498" s="161"/>
      <c r="CF498" s="161"/>
      <c r="CG498" s="161"/>
      <c r="CH498" s="161"/>
      <c r="CI498" s="161"/>
      <c r="CJ498" s="161"/>
      <c r="CK498" s="161"/>
      <c r="CL498" s="161"/>
      <c r="CM498" s="161"/>
      <c r="CN498" s="161"/>
      <c r="CO498" s="161"/>
      <c r="CP498" s="161"/>
      <c r="CQ498" s="161"/>
      <c r="CR498" s="161"/>
      <c r="CS498" s="158" t="s">
        <v>4799</v>
      </c>
      <c r="CT498" s="161"/>
      <c r="CU498" s="161"/>
      <c r="CV498" s="161"/>
      <c r="CW498" s="161"/>
      <c r="CX498" s="161"/>
      <c r="CY498" s="161"/>
      <c r="CZ498" s="161"/>
      <c r="DA498" s="161"/>
      <c r="DB498" s="161"/>
      <c r="DC498" s="161"/>
      <c r="DD498" s="161"/>
      <c r="DE498" s="161"/>
    </row>
    <row r="499" spans="34:109" ht="15" hidden="1" customHeight="1">
      <c r="AH499" s="103"/>
      <c r="AI499" s="103"/>
      <c r="AJ499" s="103"/>
      <c r="AK499" s="103"/>
      <c r="AL499" s="153" t="str">
        <f t="shared" si="14"/>
        <v/>
      </c>
      <c r="AM499" s="153" t="str">
        <f t="shared" si="15"/>
        <v/>
      </c>
      <c r="AO499" s="103"/>
      <c r="AP499" s="151">
        <v>497</v>
      </c>
      <c r="AQ499" s="160"/>
      <c r="AR499" s="160"/>
      <c r="AS499" s="160"/>
      <c r="AT499" s="160"/>
      <c r="AU499" s="160"/>
      <c r="AV499" s="160"/>
      <c r="AW499" s="160"/>
      <c r="AX499" s="160"/>
      <c r="AY499" s="160"/>
      <c r="AZ499" s="160"/>
      <c r="BA499" s="160"/>
      <c r="BB499" s="160"/>
      <c r="BC499" s="160"/>
      <c r="BD499" s="160"/>
      <c r="BE499" s="160"/>
      <c r="BF499" s="160"/>
      <c r="BG499" s="160"/>
      <c r="BH499" s="160"/>
      <c r="BI499" s="160"/>
      <c r="BJ499" s="157" t="s">
        <v>4800</v>
      </c>
      <c r="BK499" s="160"/>
      <c r="BL499" s="160"/>
      <c r="BM499" s="160"/>
      <c r="BN499" s="160"/>
      <c r="BO499" s="160"/>
      <c r="BP499" s="160"/>
      <c r="BQ499" s="160"/>
      <c r="BR499" s="160"/>
      <c r="BS499" s="160"/>
      <c r="BT499" s="160"/>
      <c r="BU499" s="160"/>
      <c r="BV499" s="160"/>
      <c r="BW499" s="103"/>
      <c r="BX499" s="103"/>
      <c r="BY499" s="103"/>
      <c r="BZ499" s="161"/>
      <c r="CA499" s="161"/>
      <c r="CB499" s="161"/>
      <c r="CC499" s="161"/>
      <c r="CD499" s="161"/>
      <c r="CE499" s="161"/>
      <c r="CF499" s="161"/>
      <c r="CG499" s="161"/>
      <c r="CH499" s="161"/>
      <c r="CI499" s="161"/>
      <c r="CJ499" s="161"/>
      <c r="CK499" s="161"/>
      <c r="CL499" s="161"/>
      <c r="CM499" s="161"/>
      <c r="CN499" s="161"/>
      <c r="CO499" s="161"/>
      <c r="CP499" s="161"/>
      <c r="CQ499" s="161"/>
      <c r="CR499" s="161"/>
      <c r="CS499" s="158" t="s">
        <v>4801</v>
      </c>
      <c r="CT499" s="161"/>
      <c r="CU499" s="161"/>
      <c r="CV499" s="161"/>
      <c r="CW499" s="161"/>
      <c r="CX499" s="161"/>
      <c r="CY499" s="161"/>
      <c r="CZ499" s="161"/>
      <c r="DA499" s="161"/>
      <c r="DB499" s="161"/>
      <c r="DC499" s="161"/>
      <c r="DD499" s="161"/>
      <c r="DE499" s="161"/>
    </row>
    <row r="500" spans="34:109" ht="15" hidden="1" customHeight="1">
      <c r="AH500" s="103"/>
      <c r="AI500" s="103"/>
      <c r="AJ500" s="103"/>
      <c r="AK500" s="103"/>
      <c r="AL500" s="153" t="str">
        <f t="shared" si="14"/>
        <v/>
      </c>
      <c r="AM500" s="153" t="str">
        <f t="shared" si="15"/>
        <v/>
      </c>
      <c r="AO500" s="103"/>
      <c r="AP500" s="151">
        <v>498</v>
      </c>
      <c r="AQ500" s="160"/>
      <c r="AR500" s="160"/>
      <c r="AS500" s="160"/>
      <c r="AT500" s="160"/>
      <c r="AU500" s="160"/>
      <c r="AV500" s="160"/>
      <c r="AW500" s="160"/>
      <c r="AX500" s="160"/>
      <c r="AY500" s="160"/>
      <c r="AZ500" s="160"/>
      <c r="BA500" s="160"/>
      <c r="BB500" s="160"/>
      <c r="BC500" s="160"/>
      <c r="BD500" s="160"/>
      <c r="BE500" s="160"/>
      <c r="BF500" s="160"/>
      <c r="BG500" s="160"/>
      <c r="BH500" s="160"/>
      <c r="BI500" s="160"/>
      <c r="BJ500" s="157" t="s">
        <v>4802</v>
      </c>
      <c r="BK500" s="160"/>
      <c r="BL500" s="160"/>
      <c r="BM500" s="160"/>
      <c r="BN500" s="160"/>
      <c r="BO500" s="160"/>
      <c r="BP500" s="160"/>
      <c r="BQ500" s="160"/>
      <c r="BR500" s="160"/>
      <c r="BS500" s="160"/>
      <c r="BT500" s="160"/>
      <c r="BU500" s="160"/>
      <c r="BV500" s="160"/>
      <c r="BW500" s="103"/>
      <c r="BX500" s="103"/>
      <c r="BY500" s="103"/>
      <c r="BZ500" s="161"/>
      <c r="CA500" s="161"/>
      <c r="CB500" s="161"/>
      <c r="CC500" s="161"/>
      <c r="CD500" s="161"/>
      <c r="CE500" s="161"/>
      <c r="CF500" s="161"/>
      <c r="CG500" s="161"/>
      <c r="CH500" s="161"/>
      <c r="CI500" s="161"/>
      <c r="CJ500" s="161"/>
      <c r="CK500" s="161"/>
      <c r="CL500" s="161"/>
      <c r="CM500" s="161"/>
      <c r="CN500" s="161"/>
      <c r="CO500" s="161"/>
      <c r="CP500" s="161"/>
      <c r="CQ500" s="161"/>
      <c r="CR500" s="161"/>
      <c r="CS500" s="158" t="s">
        <v>4803</v>
      </c>
      <c r="CT500" s="161"/>
      <c r="CU500" s="161"/>
      <c r="CV500" s="161"/>
      <c r="CW500" s="161"/>
      <c r="CX500" s="161"/>
      <c r="CY500" s="161"/>
      <c r="CZ500" s="161"/>
      <c r="DA500" s="161"/>
      <c r="DB500" s="161"/>
      <c r="DC500" s="161"/>
      <c r="DD500" s="161"/>
      <c r="DE500" s="161"/>
    </row>
    <row r="501" spans="34:109" ht="15" hidden="1" customHeight="1">
      <c r="AH501" s="103"/>
      <c r="AI501" s="103"/>
      <c r="AJ501" s="103"/>
      <c r="AK501" s="103"/>
      <c r="AL501" s="153" t="str">
        <f t="shared" si="14"/>
        <v/>
      </c>
      <c r="AM501" s="153" t="str">
        <f t="shared" si="15"/>
        <v/>
      </c>
      <c r="AO501" s="103"/>
      <c r="AP501" s="151">
        <v>499</v>
      </c>
      <c r="AQ501" s="160"/>
      <c r="AR501" s="160"/>
      <c r="AS501" s="160"/>
      <c r="AT501" s="160"/>
      <c r="AU501" s="160"/>
      <c r="AV501" s="160"/>
      <c r="AW501" s="160"/>
      <c r="AX501" s="160"/>
      <c r="AY501" s="160"/>
      <c r="AZ501" s="160"/>
      <c r="BA501" s="160"/>
      <c r="BB501" s="160"/>
      <c r="BC501" s="160"/>
      <c r="BD501" s="160"/>
      <c r="BE501" s="160"/>
      <c r="BF501" s="160"/>
      <c r="BG501" s="160"/>
      <c r="BH501" s="160"/>
      <c r="BI501" s="160"/>
      <c r="BJ501" s="157" t="s">
        <v>4804</v>
      </c>
      <c r="BK501" s="160"/>
      <c r="BL501" s="160"/>
      <c r="BM501" s="160"/>
      <c r="BN501" s="160"/>
      <c r="BO501" s="160"/>
      <c r="BP501" s="160"/>
      <c r="BQ501" s="160"/>
      <c r="BR501" s="160"/>
      <c r="BS501" s="160"/>
      <c r="BT501" s="160"/>
      <c r="BU501" s="160"/>
      <c r="BV501" s="160"/>
      <c r="BW501" s="103"/>
      <c r="BX501" s="103"/>
      <c r="BY501" s="103"/>
      <c r="BZ501" s="161"/>
      <c r="CA501" s="161"/>
      <c r="CB501" s="161"/>
      <c r="CC501" s="161"/>
      <c r="CD501" s="161"/>
      <c r="CE501" s="161"/>
      <c r="CF501" s="161"/>
      <c r="CG501" s="161"/>
      <c r="CH501" s="161"/>
      <c r="CI501" s="161"/>
      <c r="CJ501" s="161"/>
      <c r="CK501" s="161"/>
      <c r="CL501" s="161"/>
      <c r="CM501" s="161"/>
      <c r="CN501" s="161"/>
      <c r="CO501" s="161"/>
      <c r="CP501" s="161"/>
      <c r="CQ501" s="161"/>
      <c r="CR501" s="161"/>
      <c r="CS501" s="158" t="s">
        <v>4805</v>
      </c>
      <c r="CT501" s="161"/>
      <c r="CU501" s="161"/>
      <c r="CV501" s="161"/>
      <c r="CW501" s="161"/>
      <c r="CX501" s="161"/>
      <c r="CY501" s="161"/>
      <c r="CZ501" s="161"/>
      <c r="DA501" s="161"/>
      <c r="DB501" s="161"/>
      <c r="DC501" s="161"/>
      <c r="DD501" s="161"/>
      <c r="DE501" s="161"/>
    </row>
    <row r="502" spans="34:109" ht="15" hidden="1" customHeight="1">
      <c r="AH502" s="103"/>
      <c r="AI502" s="103"/>
      <c r="AJ502" s="103"/>
      <c r="AK502" s="103"/>
      <c r="AL502" s="153" t="str">
        <f t="shared" si="14"/>
        <v/>
      </c>
      <c r="AM502" s="153" t="str">
        <f t="shared" si="15"/>
        <v/>
      </c>
      <c r="AO502" s="103"/>
      <c r="AP502" s="151">
        <v>500</v>
      </c>
      <c r="AQ502" s="160"/>
      <c r="AR502" s="160"/>
      <c r="AS502" s="160"/>
      <c r="AT502" s="160"/>
      <c r="AU502" s="160"/>
      <c r="AV502" s="160"/>
      <c r="AW502" s="160"/>
      <c r="AX502" s="160"/>
      <c r="AY502" s="160"/>
      <c r="AZ502" s="160"/>
      <c r="BA502" s="160"/>
      <c r="BB502" s="160"/>
      <c r="BC502" s="160"/>
      <c r="BD502" s="160"/>
      <c r="BE502" s="160"/>
      <c r="BF502" s="160"/>
      <c r="BG502" s="160"/>
      <c r="BH502" s="160"/>
      <c r="BI502" s="160"/>
      <c r="BJ502" s="157" t="s">
        <v>4806</v>
      </c>
      <c r="BK502" s="160"/>
      <c r="BL502" s="160"/>
      <c r="BM502" s="160"/>
      <c r="BN502" s="160"/>
      <c r="BO502" s="160"/>
      <c r="BP502" s="160"/>
      <c r="BQ502" s="160"/>
      <c r="BR502" s="160"/>
      <c r="BS502" s="160"/>
      <c r="BT502" s="160"/>
      <c r="BU502" s="160"/>
      <c r="BV502" s="160"/>
      <c r="BW502" s="103"/>
      <c r="BX502" s="103"/>
      <c r="BY502" s="103"/>
      <c r="BZ502" s="161"/>
      <c r="CA502" s="161"/>
      <c r="CB502" s="161"/>
      <c r="CC502" s="161"/>
      <c r="CD502" s="161"/>
      <c r="CE502" s="161"/>
      <c r="CF502" s="161"/>
      <c r="CG502" s="161"/>
      <c r="CH502" s="161"/>
      <c r="CI502" s="161"/>
      <c r="CJ502" s="161"/>
      <c r="CK502" s="161"/>
      <c r="CL502" s="161"/>
      <c r="CM502" s="161"/>
      <c r="CN502" s="161"/>
      <c r="CO502" s="161"/>
      <c r="CP502" s="161"/>
      <c r="CQ502" s="161"/>
      <c r="CR502" s="161"/>
      <c r="CS502" s="158" t="s">
        <v>4807</v>
      </c>
      <c r="CT502" s="161"/>
      <c r="CU502" s="161"/>
      <c r="CV502" s="161"/>
      <c r="CW502" s="161"/>
      <c r="CX502" s="161"/>
      <c r="CY502" s="161"/>
      <c r="CZ502" s="161"/>
      <c r="DA502" s="161"/>
      <c r="DB502" s="161"/>
      <c r="DC502" s="161"/>
      <c r="DD502" s="161"/>
      <c r="DE502" s="161"/>
    </row>
    <row r="503" spans="34:109" ht="15" hidden="1" customHeight="1">
      <c r="AH503" s="103"/>
      <c r="AI503" s="103"/>
      <c r="AJ503" s="103"/>
      <c r="AK503" s="103"/>
      <c r="AL503" s="153" t="str">
        <f t="shared" si="14"/>
        <v/>
      </c>
      <c r="AM503" s="153" t="str">
        <f t="shared" si="15"/>
        <v/>
      </c>
      <c r="AO503" s="103"/>
      <c r="AP503" s="151">
        <v>501</v>
      </c>
      <c r="AQ503" s="160"/>
      <c r="AR503" s="160"/>
      <c r="AS503" s="160"/>
      <c r="AT503" s="160"/>
      <c r="AU503" s="160"/>
      <c r="AV503" s="160"/>
      <c r="AW503" s="160"/>
      <c r="AX503" s="160"/>
      <c r="AY503" s="160"/>
      <c r="AZ503" s="160"/>
      <c r="BA503" s="160"/>
      <c r="BB503" s="160"/>
      <c r="BC503" s="160"/>
      <c r="BD503" s="160"/>
      <c r="BE503" s="160"/>
      <c r="BF503" s="160"/>
      <c r="BG503" s="160"/>
      <c r="BH503" s="160"/>
      <c r="BI503" s="160"/>
      <c r="BJ503" s="157" t="s">
        <v>4808</v>
      </c>
      <c r="BK503" s="160"/>
      <c r="BL503" s="160"/>
      <c r="BM503" s="160"/>
      <c r="BN503" s="160"/>
      <c r="BO503" s="160"/>
      <c r="BP503" s="160"/>
      <c r="BQ503" s="160"/>
      <c r="BR503" s="160"/>
      <c r="BS503" s="160"/>
      <c r="BT503" s="160"/>
      <c r="BU503" s="160"/>
      <c r="BV503" s="160"/>
      <c r="BW503" s="103"/>
      <c r="BX503" s="103"/>
      <c r="BY503" s="103"/>
      <c r="BZ503" s="161"/>
      <c r="CA503" s="161"/>
      <c r="CB503" s="161"/>
      <c r="CC503" s="161"/>
      <c r="CD503" s="161"/>
      <c r="CE503" s="161"/>
      <c r="CF503" s="161"/>
      <c r="CG503" s="161"/>
      <c r="CH503" s="161"/>
      <c r="CI503" s="161"/>
      <c r="CJ503" s="161"/>
      <c r="CK503" s="161"/>
      <c r="CL503" s="161"/>
      <c r="CM503" s="161"/>
      <c r="CN503" s="161"/>
      <c r="CO503" s="161"/>
      <c r="CP503" s="161"/>
      <c r="CQ503" s="161"/>
      <c r="CR503" s="161"/>
      <c r="CS503" s="158" t="s">
        <v>4809</v>
      </c>
      <c r="CT503" s="161"/>
      <c r="CU503" s="161"/>
      <c r="CV503" s="161"/>
      <c r="CW503" s="161"/>
      <c r="CX503" s="161"/>
      <c r="CY503" s="161"/>
      <c r="CZ503" s="161"/>
      <c r="DA503" s="161"/>
      <c r="DB503" s="161"/>
      <c r="DC503" s="161"/>
      <c r="DD503" s="161"/>
      <c r="DE503" s="161"/>
    </row>
    <row r="504" spans="34:109" ht="15" hidden="1" customHeight="1">
      <c r="AH504" s="103"/>
      <c r="AI504" s="103"/>
      <c r="AJ504" s="103"/>
      <c r="AK504" s="103"/>
      <c r="AL504" s="153" t="str">
        <f t="shared" si="14"/>
        <v/>
      </c>
      <c r="AM504" s="153" t="str">
        <f t="shared" si="15"/>
        <v/>
      </c>
      <c r="AO504" s="103"/>
      <c r="AP504" s="151">
        <v>502</v>
      </c>
      <c r="AQ504" s="160"/>
      <c r="AR504" s="160"/>
      <c r="AS504" s="160"/>
      <c r="AT504" s="160"/>
      <c r="AU504" s="160"/>
      <c r="AV504" s="160"/>
      <c r="AW504" s="160"/>
      <c r="AX504" s="160"/>
      <c r="AY504" s="160"/>
      <c r="AZ504" s="160"/>
      <c r="BA504" s="160"/>
      <c r="BB504" s="160"/>
      <c r="BC504" s="160"/>
      <c r="BD504" s="160"/>
      <c r="BE504" s="160"/>
      <c r="BF504" s="160"/>
      <c r="BG504" s="160"/>
      <c r="BH504" s="160"/>
      <c r="BI504" s="160"/>
      <c r="BJ504" s="157" t="s">
        <v>4810</v>
      </c>
      <c r="BK504" s="160"/>
      <c r="BL504" s="160"/>
      <c r="BM504" s="160"/>
      <c r="BN504" s="160"/>
      <c r="BO504" s="160"/>
      <c r="BP504" s="160"/>
      <c r="BQ504" s="160"/>
      <c r="BR504" s="160"/>
      <c r="BS504" s="160"/>
      <c r="BT504" s="160"/>
      <c r="BU504" s="160"/>
      <c r="BV504" s="160"/>
      <c r="BW504" s="103"/>
      <c r="BX504" s="103"/>
      <c r="BY504" s="103"/>
      <c r="BZ504" s="161"/>
      <c r="CA504" s="161"/>
      <c r="CB504" s="161"/>
      <c r="CC504" s="161"/>
      <c r="CD504" s="161"/>
      <c r="CE504" s="161"/>
      <c r="CF504" s="161"/>
      <c r="CG504" s="161"/>
      <c r="CH504" s="161"/>
      <c r="CI504" s="161"/>
      <c r="CJ504" s="161"/>
      <c r="CK504" s="161"/>
      <c r="CL504" s="161"/>
      <c r="CM504" s="161"/>
      <c r="CN504" s="161"/>
      <c r="CO504" s="161"/>
      <c r="CP504" s="161"/>
      <c r="CQ504" s="161"/>
      <c r="CR504" s="161"/>
      <c r="CS504" s="158" t="s">
        <v>4811</v>
      </c>
      <c r="CT504" s="161"/>
      <c r="CU504" s="161"/>
      <c r="CV504" s="161"/>
      <c r="CW504" s="161"/>
      <c r="CX504" s="161"/>
      <c r="CY504" s="161"/>
      <c r="CZ504" s="161"/>
      <c r="DA504" s="161"/>
      <c r="DB504" s="161"/>
      <c r="DC504" s="161"/>
      <c r="DD504" s="161"/>
      <c r="DE504" s="161"/>
    </row>
    <row r="505" spans="34:109" ht="15" hidden="1" customHeight="1">
      <c r="AH505" s="103"/>
      <c r="AI505" s="103"/>
      <c r="AJ505" s="103"/>
      <c r="AK505" s="103"/>
      <c r="AL505" s="153" t="str">
        <f t="shared" si="14"/>
        <v/>
      </c>
      <c r="AM505" s="153" t="str">
        <f t="shared" si="15"/>
        <v/>
      </c>
      <c r="AO505" s="103"/>
      <c r="AP505" s="151">
        <v>503</v>
      </c>
      <c r="AQ505" s="160"/>
      <c r="AR505" s="160"/>
      <c r="AS505" s="160"/>
      <c r="AT505" s="160"/>
      <c r="AU505" s="160"/>
      <c r="AV505" s="160"/>
      <c r="AW505" s="160"/>
      <c r="AX505" s="160"/>
      <c r="AY505" s="160"/>
      <c r="AZ505" s="160"/>
      <c r="BA505" s="160"/>
      <c r="BB505" s="160"/>
      <c r="BC505" s="160"/>
      <c r="BD505" s="160"/>
      <c r="BE505" s="160"/>
      <c r="BF505" s="160"/>
      <c r="BG505" s="160"/>
      <c r="BH505" s="160"/>
      <c r="BI505" s="160"/>
      <c r="BJ505" s="157" t="s">
        <v>4812</v>
      </c>
      <c r="BK505" s="160"/>
      <c r="BL505" s="160"/>
      <c r="BM505" s="160"/>
      <c r="BN505" s="160"/>
      <c r="BO505" s="160"/>
      <c r="BP505" s="160"/>
      <c r="BQ505" s="160"/>
      <c r="BR505" s="160"/>
      <c r="BS505" s="160"/>
      <c r="BT505" s="160"/>
      <c r="BU505" s="160"/>
      <c r="BV505" s="160"/>
      <c r="BW505" s="103"/>
      <c r="BX505" s="103"/>
      <c r="BY505" s="103"/>
      <c r="BZ505" s="161"/>
      <c r="CA505" s="161"/>
      <c r="CB505" s="161"/>
      <c r="CC505" s="161"/>
      <c r="CD505" s="161"/>
      <c r="CE505" s="161"/>
      <c r="CF505" s="161"/>
      <c r="CG505" s="161"/>
      <c r="CH505" s="161"/>
      <c r="CI505" s="161"/>
      <c r="CJ505" s="161"/>
      <c r="CK505" s="161"/>
      <c r="CL505" s="161"/>
      <c r="CM505" s="161"/>
      <c r="CN505" s="161"/>
      <c r="CO505" s="161"/>
      <c r="CP505" s="161"/>
      <c r="CQ505" s="161"/>
      <c r="CR505" s="161"/>
      <c r="CS505" s="158" t="s">
        <v>4813</v>
      </c>
      <c r="CT505" s="161"/>
      <c r="CU505" s="161"/>
      <c r="CV505" s="161"/>
      <c r="CW505" s="161"/>
      <c r="CX505" s="161"/>
      <c r="CY505" s="161"/>
      <c r="CZ505" s="161"/>
      <c r="DA505" s="161"/>
      <c r="DB505" s="161"/>
      <c r="DC505" s="161"/>
      <c r="DD505" s="161"/>
      <c r="DE505" s="161"/>
    </row>
    <row r="506" spans="34:109" ht="15" hidden="1" customHeight="1">
      <c r="AH506" s="103"/>
      <c r="AI506" s="103"/>
      <c r="AJ506" s="103"/>
      <c r="AK506" s="103"/>
      <c r="AL506" s="153" t="str">
        <f t="shared" si="14"/>
        <v/>
      </c>
      <c r="AM506" s="153" t="str">
        <f t="shared" si="15"/>
        <v/>
      </c>
      <c r="AO506" s="103"/>
      <c r="AP506" s="151">
        <v>504</v>
      </c>
      <c r="AQ506" s="160"/>
      <c r="AR506" s="160"/>
      <c r="AS506" s="160"/>
      <c r="AT506" s="160"/>
      <c r="AU506" s="160"/>
      <c r="AV506" s="160"/>
      <c r="AW506" s="160"/>
      <c r="AX506" s="160"/>
      <c r="AY506" s="160"/>
      <c r="AZ506" s="160"/>
      <c r="BA506" s="160"/>
      <c r="BB506" s="160"/>
      <c r="BC506" s="160"/>
      <c r="BD506" s="160"/>
      <c r="BE506" s="160"/>
      <c r="BF506" s="160"/>
      <c r="BG506" s="160"/>
      <c r="BH506" s="160"/>
      <c r="BI506" s="160"/>
      <c r="BJ506" s="157" t="s">
        <v>4814</v>
      </c>
      <c r="BK506" s="160"/>
      <c r="BL506" s="160"/>
      <c r="BM506" s="160"/>
      <c r="BN506" s="160"/>
      <c r="BO506" s="160"/>
      <c r="BP506" s="160"/>
      <c r="BQ506" s="160"/>
      <c r="BR506" s="160"/>
      <c r="BS506" s="160"/>
      <c r="BT506" s="160"/>
      <c r="BU506" s="160"/>
      <c r="BV506" s="160"/>
      <c r="BW506" s="103"/>
      <c r="BX506" s="103"/>
      <c r="BY506" s="103"/>
      <c r="BZ506" s="161"/>
      <c r="CA506" s="161"/>
      <c r="CB506" s="161"/>
      <c r="CC506" s="161"/>
      <c r="CD506" s="161"/>
      <c r="CE506" s="161"/>
      <c r="CF506" s="161"/>
      <c r="CG506" s="161"/>
      <c r="CH506" s="161"/>
      <c r="CI506" s="161"/>
      <c r="CJ506" s="161"/>
      <c r="CK506" s="161"/>
      <c r="CL506" s="161"/>
      <c r="CM506" s="161"/>
      <c r="CN506" s="161"/>
      <c r="CO506" s="161"/>
      <c r="CP506" s="161"/>
      <c r="CQ506" s="161"/>
      <c r="CR506" s="161"/>
      <c r="CS506" s="158" t="s">
        <v>4815</v>
      </c>
      <c r="CT506" s="161"/>
      <c r="CU506" s="161"/>
      <c r="CV506" s="161"/>
      <c r="CW506" s="161"/>
      <c r="CX506" s="161"/>
      <c r="CY506" s="161"/>
      <c r="CZ506" s="161"/>
      <c r="DA506" s="161"/>
      <c r="DB506" s="161"/>
      <c r="DC506" s="161"/>
      <c r="DD506" s="161"/>
      <c r="DE506" s="161"/>
    </row>
    <row r="507" spans="34:109" ht="15" hidden="1" customHeight="1">
      <c r="AH507" s="103"/>
      <c r="AI507" s="103"/>
      <c r="AJ507" s="103"/>
      <c r="AK507" s="103"/>
      <c r="AL507" s="153" t="str">
        <f t="shared" si="14"/>
        <v/>
      </c>
      <c r="AM507" s="153" t="str">
        <f t="shared" si="15"/>
        <v/>
      </c>
      <c r="AO507" s="103"/>
      <c r="AP507" s="151">
        <v>505</v>
      </c>
      <c r="AQ507" s="160"/>
      <c r="AR507" s="160"/>
      <c r="AS507" s="160"/>
      <c r="AT507" s="160"/>
      <c r="AU507" s="160"/>
      <c r="AV507" s="160"/>
      <c r="AW507" s="160"/>
      <c r="AX507" s="160"/>
      <c r="AY507" s="160"/>
      <c r="AZ507" s="160"/>
      <c r="BA507" s="160"/>
      <c r="BB507" s="160"/>
      <c r="BC507" s="160"/>
      <c r="BD507" s="160"/>
      <c r="BE507" s="160"/>
      <c r="BF507" s="160"/>
      <c r="BG507" s="160"/>
      <c r="BH507" s="160"/>
      <c r="BI507" s="160"/>
      <c r="BJ507" s="157" t="s">
        <v>4816</v>
      </c>
      <c r="BK507" s="160"/>
      <c r="BL507" s="160"/>
      <c r="BM507" s="160"/>
      <c r="BN507" s="160"/>
      <c r="BO507" s="160"/>
      <c r="BP507" s="160"/>
      <c r="BQ507" s="160"/>
      <c r="BR507" s="160"/>
      <c r="BS507" s="160"/>
      <c r="BT507" s="160"/>
      <c r="BU507" s="160"/>
      <c r="BV507" s="160"/>
      <c r="BW507" s="103"/>
      <c r="BX507" s="103"/>
      <c r="BY507" s="103"/>
      <c r="BZ507" s="161"/>
      <c r="CA507" s="161"/>
      <c r="CB507" s="161"/>
      <c r="CC507" s="161"/>
      <c r="CD507" s="161"/>
      <c r="CE507" s="161"/>
      <c r="CF507" s="161"/>
      <c r="CG507" s="161"/>
      <c r="CH507" s="161"/>
      <c r="CI507" s="161"/>
      <c r="CJ507" s="161"/>
      <c r="CK507" s="161"/>
      <c r="CL507" s="161"/>
      <c r="CM507" s="161"/>
      <c r="CN507" s="161"/>
      <c r="CO507" s="161"/>
      <c r="CP507" s="161"/>
      <c r="CQ507" s="161"/>
      <c r="CR507" s="161"/>
      <c r="CS507" s="158" t="s">
        <v>4817</v>
      </c>
      <c r="CT507" s="161"/>
      <c r="CU507" s="161"/>
      <c r="CV507" s="161"/>
      <c r="CW507" s="161"/>
      <c r="CX507" s="161"/>
      <c r="CY507" s="161"/>
      <c r="CZ507" s="161"/>
      <c r="DA507" s="161"/>
      <c r="DB507" s="161"/>
      <c r="DC507" s="161"/>
      <c r="DD507" s="161"/>
      <c r="DE507" s="161"/>
    </row>
    <row r="508" spans="34:109" ht="15" hidden="1" customHeight="1">
      <c r="AH508" s="103"/>
      <c r="AI508" s="103"/>
      <c r="AJ508" s="103"/>
      <c r="AK508" s="103"/>
      <c r="AL508" s="153" t="str">
        <f t="shared" si="14"/>
        <v/>
      </c>
      <c r="AM508" s="153" t="str">
        <f t="shared" si="15"/>
        <v/>
      </c>
      <c r="AO508" s="103"/>
      <c r="AP508" s="151">
        <v>506</v>
      </c>
      <c r="AQ508" s="160"/>
      <c r="AR508" s="160"/>
      <c r="AS508" s="160"/>
      <c r="AT508" s="160"/>
      <c r="AU508" s="160"/>
      <c r="AV508" s="160"/>
      <c r="AW508" s="160"/>
      <c r="AX508" s="160"/>
      <c r="AY508" s="160"/>
      <c r="AZ508" s="160"/>
      <c r="BA508" s="160"/>
      <c r="BB508" s="160"/>
      <c r="BC508" s="160"/>
      <c r="BD508" s="160"/>
      <c r="BE508" s="160"/>
      <c r="BF508" s="160"/>
      <c r="BG508" s="160"/>
      <c r="BH508" s="160"/>
      <c r="BI508" s="160"/>
      <c r="BJ508" s="157" t="s">
        <v>4818</v>
      </c>
      <c r="BK508" s="160"/>
      <c r="BL508" s="160"/>
      <c r="BM508" s="160"/>
      <c r="BN508" s="160"/>
      <c r="BO508" s="160"/>
      <c r="BP508" s="160"/>
      <c r="BQ508" s="160"/>
      <c r="BR508" s="160"/>
      <c r="BS508" s="160"/>
      <c r="BT508" s="160"/>
      <c r="BU508" s="160"/>
      <c r="BV508" s="160"/>
      <c r="BW508" s="103"/>
      <c r="BX508" s="103"/>
      <c r="BY508" s="103"/>
      <c r="BZ508" s="161"/>
      <c r="CA508" s="161"/>
      <c r="CB508" s="161"/>
      <c r="CC508" s="161"/>
      <c r="CD508" s="161"/>
      <c r="CE508" s="161"/>
      <c r="CF508" s="161"/>
      <c r="CG508" s="161"/>
      <c r="CH508" s="161"/>
      <c r="CI508" s="161"/>
      <c r="CJ508" s="161"/>
      <c r="CK508" s="161"/>
      <c r="CL508" s="161"/>
      <c r="CM508" s="161"/>
      <c r="CN508" s="161"/>
      <c r="CO508" s="161"/>
      <c r="CP508" s="161"/>
      <c r="CQ508" s="161"/>
      <c r="CR508" s="161"/>
      <c r="CS508" s="158" t="s">
        <v>4819</v>
      </c>
      <c r="CT508" s="161"/>
      <c r="CU508" s="161"/>
      <c r="CV508" s="161"/>
      <c r="CW508" s="161"/>
      <c r="CX508" s="161"/>
      <c r="CY508" s="161"/>
      <c r="CZ508" s="161"/>
      <c r="DA508" s="161"/>
      <c r="DB508" s="161"/>
      <c r="DC508" s="161"/>
      <c r="DD508" s="161"/>
      <c r="DE508" s="161"/>
    </row>
    <row r="509" spans="34:109" ht="15" hidden="1" customHeight="1">
      <c r="AH509" s="103"/>
      <c r="AI509" s="103"/>
      <c r="AJ509" s="103"/>
      <c r="AK509" s="103"/>
      <c r="AL509" s="153" t="str">
        <f t="shared" si="14"/>
        <v/>
      </c>
      <c r="AM509" s="153" t="str">
        <f t="shared" si="15"/>
        <v/>
      </c>
      <c r="AO509" s="103"/>
      <c r="AP509" s="151">
        <v>507</v>
      </c>
      <c r="AQ509" s="160"/>
      <c r="AR509" s="160"/>
      <c r="AS509" s="160"/>
      <c r="AT509" s="160"/>
      <c r="AU509" s="160"/>
      <c r="AV509" s="160"/>
      <c r="AW509" s="160"/>
      <c r="AX509" s="160"/>
      <c r="AY509" s="160"/>
      <c r="AZ509" s="160"/>
      <c r="BA509" s="160"/>
      <c r="BB509" s="160"/>
      <c r="BC509" s="160"/>
      <c r="BD509" s="160"/>
      <c r="BE509" s="160"/>
      <c r="BF509" s="160"/>
      <c r="BG509" s="160"/>
      <c r="BH509" s="160"/>
      <c r="BI509" s="160"/>
      <c r="BJ509" s="157" t="s">
        <v>4820</v>
      </c>
      <c r="BK509" s="160"/>
      <c r="BL509" s="160"/>
      <c r="BM509" s="160"/>
      <c r="BN509" s="160"/>
      <c r="BO509" s="160"/>
      <c r="BP509" s="160"/>
      <c r="BQ509" s="160"/>
      <c r="BR509" s="160"/>
      <c r="BS509" s="160"/>
      <c r="BT509" s="160"/>
      <c r="BU509" s="160"/>
      <c r="BV509" s="160"/>
      <c r="BW509" s="103"/>
      <c r="BX509" s="103"/>
      <c r="BY509" s="103"/>
      <c r="BZ509" s="161"/>
      <c r="CA509" s="161"/>
      <c r="CB509" s="161"/>
      <c r="CC509" s="161"/>
      <c r="CD509" s="161"/>
      <c r="CE509" s="161"/>
      <c r="CF509" s="161"/>
      <c r="CG509" s="161"/>
      <c r="CH509" s="161"/>
      <c r="CI509" s="161"/>
      <c r="CJ509" s="161"/>
      <c r="CK509" s="161"/>
      <c r="CL509" s="161"/>
      <c r="CM509" s="161"/>
      <c r="CN509" s="161"/>
      <c r="CO509" s="161"/>
      <c r="CP509" s="161"/>
      <c r="CQ509" s="161"/>
      <c r="CR509" s="161"/>
      <c r="CS509" s="158" t="s">
        <v>4821</v>
      </c>
      <c r="CT509" s="161"/>
      <c r="CU509" s="161"/>
      <c r="CV509" s="161"/>
      <c r="CW509" s="161"/>
      <c r="CX509" s="161"/>
      <c r="CY509" s="161"/>
      <c r="CZ509" s="161"/>
      <c r="DA509" s="161"/>
      <c r="DB509" s="161"/>
      <c r="DC509" s="161"/>
      <c r="DD509" s="161"/>
      <c r="DE509" s="161"/>
    </row>
    <row r="510" spans="34:109" ht="15" hidden="1" customHeight="1">
      <c r="AH510" s="103"/>
      <c r="AI510" s="103"/>
      <c r="AJ510" s="103"/>
      <c r="AK510" s="103"/>
      <c r="AL510" s="153" t="str">
        <f t="shared" si="14"/>
        <v/>
      </c>
      <c r="AM510" s="153" t="str">
        <f t="shared" si="15"/>
        <v/>
      </c>
      <c r="AO510" s="103"/>
      <c r="AP510" s="151">
        <v>508</v>
      </c>
      <c r="AQ510" s="160"/>
      <c r="AR510" s="160"/>
      <c r="AS510" s="160"/>
      <c r="AT510" s="160"/>
      <c r="AU510" s="160"/>
      <c r="AV510" s="160"/>
      <c r="AW510" s="160"/>
      <c r="AX510" s="160"/>
      <c r="AY510" s="160"/>
      <c r="AZ510" s="160"/>
      <c r="BA510" s="160"/>
      <c r="BB510" s="160"/>
      <c r="BC510" s="160"/>
      <c r="BD510" s="160"/>
      <c r="BE510" s="160"/>
      <c r="BF510" s="160"/>
      <c r="BG510" s="160"/>
      <c r="BH510" s="160"/>
      <c r="BI510" s="160"/>
      <c r="BJ510" s="157" t="s">
        <v>4822</v>
      </c>
      <c r="BK510" s="160"/>
      <c r="BL510" s="160"/>
      <c r="BM510" s="160"/>
      <c r="BN510" s="160"/>
      <c r="BO510" s="160"/>
      <c r="BP510" s="160"/>
      <c r="BQ510" s="160"/>
      <c r="BR510" s="160"/>
      <c r="BS510" s="160"/>
      <c r="BT510" s="160"/>
      <c r="BU510" s="160"/>
      <c r="BV510" s="160"/>
      <c r="BW510" s="103"/>
      <c r="BX510" s="103"/>
      <c r="BY510" s="103"/>
      <c r="BZ510" s="161"/>
      <c r="CA510" s="161"/>
      <c r="CB510" s="161"/>
      <c r="CC510" s="161"/>
      <c r="CD510" s="161"/>
      <c r="CE510" s="161"/>
      <c r="CF510" s="161"/>
      <c r="CG510" s="161"/>
      <c r="CH510" s="161"/>
      <c r="CI510" s="161"/>
      <c r="CJ510" s="161"/>
      <c r="CK510" s="161"/>
      <c r="CL510" s="161"/>
      <c r="CM510" s="161"/>
      <c r="CN510" s="161"/>
      <c r="CO510" s="161"/>
      <c r="CP510" s="161"/>
      <c r="CQ510" s="161"/>
      <c r="CR510" s="161"/>
      <c r="CS510" s="158" t="s">
        <v>4823</v>
      </c>
      <c r="CT510" s="161"/>
      <c r="CU510" s="161"/>
      <c r="CV510" s="161"/>
      <c r="CW510" s="161"/>
      <c r="CX510" s="161"/>
      <c r="CY510" s="161"/>
      <c r="CZ510" s="161"/>
      <c r="DA510" s="161"/>
      <c r="DB510" s="161"/>
      <c r="DC510" s="161"/>
      <c r="DD510" s="161"/>
      <c r="DE510" s="161"/>
    </row>
    <row r="511" spans="34:109" ht="15" hidden="1" customHeight="1">
      <c r="AH511" s="103"/>
      <c r="AI511" s="103"/>
      <c r="AJ511" s="103"/>
      <c r="AK511" s="103"/>
      <c r="AL511" s="153" t="str">
        <f t="shared" si="14"/>
        <v/>
      </c>
      <c r="AM511" s="153" t="str">
        <f t="shared" si="15"/>
        <v/>
      </c>
      <c r="AO511" s="103"/>
      <c r="AP511" s="151">
        <v>509</v>
      </c>
      <c r="AQ511" s="160"/>
      <c r="AR511" s="160"/>
      <c r="AS511" s="160"/>
      <c r="AT511" s="160"/>
      <c r="AU511" s="160"/>
      <c r="AV511" s="160"/>
      <c r="AW511" s="160"/>
      <c r="AX511" s="160"/>
      <c r="AY511" s="160"/>
      <c r="AZ511" s="160"/>
      <c r="BA511" s="160"/>
      <c r="BB511" s="160"/>
      <c r="BC511" s="160"/>
      <c r="BD511" s="160"/>
      <c r="BE511" s="160"/>
      <c r="BF511" s="160"/>
      <c r="BG511" s="160"/>
      <c r="BH511" s="160"/>
      <c r="BI511" s="160"/>
      <c r="BJ511" s="157" t="s">
        <v>4824</v>
      </c>
      <c r="BK511" s="160"/>
      <c r="BL511" s="160"/>
      <c r="BM511" s="160"/>
      <c r="BN511" s="160"/>
      <c r="BO511" s="160"/>
      <c r="BP511" s="160"/>
      <c r="BQ511" s="160"/>
      <c r="BR511" s="160"/>
      <c r="BS511" s="160"/>
      <c r="BT511" s="160"/>
      <c r="BU511" s="160"/>
      <c r="BV511" s="160"/>
      <c r="BW511" s="103"/>
      <c r="BX511" s="103"/>
      <c r="BY511" s="103"/>
      <c r="BZ511" s="161"/>
      <c r="CA511" s="161"/>
      <c r="CB511" s="161"/>
      <c r="CC511" s="161"/>
      <c r="CD511" s="161"/>
      <c r="CE511" s="161"/>
      <c r="CF511" s="161"/>
      <c r="CG511" s="161"/>
      <c r="CH511" s="161"/>
      <c r="CI511" s="161"/>
      <c r="CJ511" s="161"/>
      <c r="CK511" s="161"/>
      <c r="CL511" s="161"/>
      <c r="CM511" s="161"/>
      <c r="CN511" s="161"/>
      <c r="CO511" s="161"/>
      <c r="CP511" s="161"/>
      <c r="CQ511" s="161"/>
      <c r="CR511" s="161"/>
      <c r="CS511" s="158" t="s">
        <v>4825</v>
      </c>
      <c r="CT511" s="161"/>
      <c r="CU511" s="161"/>
      <c r="CV511" s="161"/>
      <c r="CW511" s="161"/>
      <c r="CX511" s="161"/>
      <c r="CY511" s="161"/>
      <c r="CZ511" s="161"/>
      <c r="DA511" s="161"/>
      <c r="DB511" s="161"/>
      <c r="DC511" s="161"/>
      <c r="DD511" s="161"/>
      <c r="DE511" s="161"/>
    </row>
    <row r="512" spans="34:109" ht="15" hidden="1" customHeight="1">
      <c r="AH512" s="103"/>
      <c r="AI512" s="103"/>
      <c r="AJ512" s="103"/>
      <c r="AK512" s="103"/>
      <c r="AL512" s="153" t="str">
        <f t="shared" si="14"/>
        <v/>
      </c>
      <c r="AM512" s="153" t="str">
        <f t="shared" si="15"/>
        <v/>
      </c>
      <c r="AO512" s="103"/>
      <c r="AP512" s="151">
        <v>510</v>
      </c>
      <c r="AQ512" s="160"/>
      <c r="AR512" s="160"/>
      <c r="AS512" s="160"/>
      <c r="AT512" s="160"/>
      <c r="AU512" s="160"/>
      <c r="AV512" s="160"/>
      <c r="AW512" s="160"/>
      <c r="AX512" s="160"/>
      <c r="AY512" s="160"/>
      <c r="AZ512" s="160"/>
      <c r="BA512" s="160"/>
      <c r="BB512" s="160"/>
      <c r="BC512" s="160"/>
      <c r="BD512" s="160"/>
      <c r="BE512" s="160"/>
      <c r="BF512" s="160"/>
      <c r="BG512" s="160"/>
      <c r="BH512" s="160"/>
      <c r="BI512" s="160"/>
      <c r="BJ512" s="157" t="s">
        <v>4826</v>
      </c>
      <c r="BK512" s="160"/>
      <c r="BL512" s="160"/>
      <c r="BM512" s="160"/>
      <c r="BN512" s="160"/>
      <c r="BO512" s="160"/>
      <c r="BP512" s="160"/>
      <c r="BQ512" s="160"/>
      <c r="BR512" s="160"/>
      <c r="BS512" s="160"/>
      <c r="BT512" s="160"/>
      <c r="BU512" s="160"/>
      <c r="BV512" s="160"/>
      <c r="BW512" s="103"/>
      <c r="BX512" s="103"/>
      <c r="BY512" s="103"/>
      <c r="BZ512" s="161"/>
      <c r="CA512" s="161"/>
      <c r="CB512" s="161"/>
      <c r="CC512" s="161"/>
      <c r="CD512" s="161"/>
      <c r="CE512" s="161"/>
      <c r="CF512" s="161"/>
      <c r="CG512" s="161"/>
      <c r="CH512" s="161"/>
      <c r="CI512" s="161"/>
      <c r="CJ512" s="161"/>
      <c r="CK512" s="161"/>
      <c r="CL512" s="161"/>
      <c r="CM512" s="161"/>
      <c r="CN512" s="161"/>
      <c r="CO512" s="161"/>
      <c r="CP512" s="161"/>
      <c r="CQ512" s="161"/>
      <c r="CR512" s="161"/>
      <c r="CS512" s="158" t="s">
        <v>4827</v>
      </c>
      <c r="CT512" s="161"/>
      <c r="CU512" s="161"/>
      <c r="CV512" s="161"/>
      <c r="CW512" s="161"/>
      <c r="CX512" s="161"/>
      <c r="CY512" s="161"/>
      <c r="CZ512" s="161"/>
      <c r="DA512" s="161"/>
      <c r="DB512" s="161"/>
      <c r="DC512" s="161"/>
      <c r="DD512" s="161"/>
      <c r="DE512" s="161"/>
    </row>
    <row r="513" spans="34:109" ht="15" hidden="1" customHeight="1">
      <c r="AH513" s="103"/>
      <c r="AI513" s="103"/>
      <c r="AJ513" s="103"/>
      <c r="AK513" s="103"/>
      <c r="AL513" s="153" t="str">
        <f t="shared" si="14"/>
        <v/>
      </c>
      <c r="AM513" s="153" t="str">
        <f t="shared" si="15"/>
        <v/>
      </c>
      <c r="AO513" s="103"/>
      <c r="AP513" s="151">
        <v>511</v>
      </c>
      <c r="AQ513" s="160"/>
      <c r="AR513" s="160"/>
      <c r="AS513" s="160"/>
      <c r="AT513" s="160"/>
      <c r="AU513" s="160"/>
      <c r="AV513" s="160"/>
      <c r="AW513" s="160"/>
      <c r="AX513" s="160"/>
      <c r="AY513" s="160"/>
      <c r="AZ513" s="160"/>
      <c r="BA513" s="160"/>
      <c r="BB513" s="160"/>
      <c r="BC513" s="160"/>
      <c r="BD513" s="160"/>
      <c r="BE513" s="160"/>
      <c r="BF513" s="160"/>
      <c r="BG513" s="160"/>
      <c r="BH513" s="160"/>
      <c r="BI513" s="160"/>
      <c r="BJ513" s="157" t="s">
        <v>4828</v>
      </c>
      <c r="BK513" s="160"/>
      <c r="BL513" s="160"/>
      <c r="BM513" s="160"/>
      <c r="BN513" s="160"/>
      <c r="BO513" s="160"/>
      <c r="BP513" s="160"/>
      <c r="BQ513" s="160"/>
      <c r="BR513" s="160"/>
      <c r="BS513" s="160"/>
      <c r="BT513" s="160"/>
      <c r="BU513" s="160"/>
      <c r="BV513" s="160"/>
      <c r="BW513" s="103"/>
      <c r="BX513" s="103"/>
      <c r="BY513" s="103"/>
      <c r="BZ513" s="161"/>
      <c r="CA513" s="161"/>
      <c r="CB513" s="161"/>
      <c r="CC513" s="161"/>
      <c r="CD513" s="161"/>
      <c r="CE513" s="161"/>
      <c r="CF513" s="161"/>
      <c r="CG513" s="161"/>
      <c r="CH513" s="161"/>
      <c r="CI513" s="161"/>
      <c r="CJ513" s="161"/>
      <c r="CK513" s="161"/>
      <c r="CL513" s="161"/>
      <c r="CM513" s="161"/>
      <c r="CN513" s="161"/>
      <c r="CO513" s="161"/>
      <c r="CP513" s="161"/>
      <c r="CQ513" s="161"/>
      <c r="CR513" s="161"/>
      <c r="CS513" s="158" t="s">
        <v>4829</v>
      </c>
      <c r="CT513" s="161"/>
      <c r="CU513" s="161"/>
      <c r="CV513" s="161"/>
      <c r="CW513" s="161"/>
      <c r="CX513" s="161"/>
      <c r="CY513" s="161"/>
      <c r="CZ513" s="161"/>
      <c r="DA513" s="161"/>
      <c r="DB513" s="161"/>
      <c r="DC513" s="161"/>
      <c r="DD513" s="161"/>
      <c r="DE513" s="161"/>
    </row>
    <row r="514" spans="34:109" ht="15" hidden="1" customHeight="1">
      <c r="AH514" s="103"/>
      <c r="AI514" s="103"/>
      <c r="AJ514" s="103"/>
      <c r="AK514" s="103"/>
      <c r="AL514" s="153" t="str">
        <f t="shared" si="14"/>
        <v/>
      </c>
      <c r="AM514" s="153" t="str">
        <f t="shared" si="15"/>
        <v/>
      </c>
      <c r="AO514" s="103"/>
      <c r="AP514" s="151">
        <v>512</v>
      </c>
      <c r="AQ514" s="160"/>
      <c r="AR514" s="160"/>
      <c r="AS514" s="160"/>
      <c r="AT514" s="160"/>
      <c r="AU514" s="160"/>
      <c r="AV514" s="160"/>
      <c r="AW514" s="160"/>
      <c r="AX514" s="160"/>
      <c r="AY514" s="160"/>
      <c r="AZ514" s="160"/>
      <c r="BA514" s="160"/>
      <c r="BB514" s="160"/>
      <c r="BC514" s="160"/>
      <c r="BD514" s="160"/>
      <c r="BE514" s="160"/>
      <c r="BF514" s="160"/>
      <c r="BG514" s="160"/>
      <c r="BH514" s="160"/>
      <c r="BI514" s="160"/>
      <c r="BJ514" s="157" t="s">
        <v>4830</v>
      </c>
      <c r="BK514" s="160"/>
      <c r="BL514" s="160"/>
      <c r="BM514" s="160"/>
      <c r="BN514" s="160"/>
      <c r="BO514" s="160"/>
      <c r="BP514" s="160"/>
      <c r="BQ514" s="160"/>
      <c r="BR514" s="160"/>
      <c r="BS514" s="160"/>
      <c r="BT514" s="160"/>
      <c r="BU514" s="160"/>
      <c r="BV514" s="160"/>
      <c r="BW514" s="103"/>
      <c r="BX514" s="103"/>
      <c r="BY514" s="103"/>
      <c r="BZ514" s="161"/>
      <c r="CA514" s="161"/>
      <c r="CB514" s="161"/>
      <c r="CC514" s="161"/>
      <c r="CD514" s="161"/>
      <c r="CE514" s="161"/>
      <c r="CF514" s="161"/>
      <c r="CG514" s="161"/>
      <c r="CH514" s="161"/>
      <c r="CI514" s="161"/>
      <c r="CJ514" s="161"/>
      <c r="CK514" s="161"/>
      <c r="CL514" s="161"/>
      <c r="CM514" s="161"/>
      <c r="CN514" s="161"/>
      <c r="CO514" s="161"/>
      <c r="CP514" s="161"/>
      <c r="CQ514" s="161"/>
      <c r="CR514" s="161"/>
      <c r="CS514" s="158" t="s">
        <v>4831</v>
      </c>
      <c r="CT514" s="161"/>
      <c r="CU514" s="161"/>
      <c r="CV514" s="161"/>
      <c r="CW514" s="161"/>
      <c r="CX514" s="161"/>
      <c r="CY514" s="161"/>
      <c r="CZ514" s="161"/>
      <c r="DA514" s="161"/>
      <c r="DB514" s="161"/>
      <c r="DC514" s="161"/>
      <c r="DD514" s="161"/>
      <c r="DE514" s="161"/>
    </row>
    <row r="515" spans="34:109" ht="15" hidden="1" customHeight="1">
      <c r="AH515" s="103"/>
      <c r="AI515" s="103"/>
      <c r="AJ515" s="103"/>
      <c r="AK515" s="103"/>
      <c r="AL515" s="153" t="str">
        <f t="shared" si="14"/>
        <v/>
      </c>
      <c r="AM515" s="153" t="str">
        <f t="shared" si="15"/>
        <v/>
      </c>
      <c r="AO515" s="103"/>
      <c r="AP515" s="151">
        <v>513</v>
      </c>
      <c r="AQ515" s="160"/>
      <c r="AR515" s="160"/>
      <c r="AS515" s="160"/>
      <c r="AT515" s="160"/>
      <c r="AU515" s="160"/>
      <c r="AV515" s="160"/>
      <c r="AW515" s="160"/>
      <c r="AX515" s="160"/>
      <c r="AY515" s="160"/>
      <c r="AZ515" s="160"/>
      <c r="BA515" s="160"/>
      <c r="BB515" s="160"/>
      <c r="BC515" s="160"/>
      <c r="BD515" s="160"/>
      <c r="BE515" s="160"/>
      <c r="BF515" s="160"/>
      <c r="BG515" s="160"/>
      <c r="BH515" s="160"/>
      <c r="BI515" s="160"/>
      <c r="BJ515" s="157" t="s">
        <v>4832</v>
      </c>
      <c r="BK515" s="160"/>
      <c r="BL515" s="160"/>
      <c r="BM515" s="160"/>
      <c r="BN515" s="160"/>
      <c r="BO515" s="160"/>
      <c r="BP515" s="160"/>
      <c r="BQ515" s="160"/>
      <c r="BR515" s="160"/>
      <c r="BS515" s="160"/>
      <c r="BT515" s="160"/>
      <c r="BU515" s="160"/>
      <c r="BV515" s="160"/>
      <c r="BW515" s="103"/>
      <c r="BX515" s="103"/>
      <c r="BY515" s="103"/>
      <c r="BZ515" s="161"/>
      <c r="CA515" s="161"/>
      <c r="CB515" s="161"/>
      <c r="CC515" s="161"/>
      <c r="CD515" s="161"/>
      <c r="CE515" s="161"/>
      <c r="CF515" s="161"/>
      <c r="CG515" s="161"/>
      <c r="CH515" s="161"/>
      <c r="CI515" s="161"/>
      <c r="CJ515" s="161"/>
      <c r="CK515" s="161"/>
      <c r="CL515" s="161"/>
      <c r="CM515" s="161"/>
      <c r="CN515" s="161"/>
      <c r="CO515" s="161"/>
      <c r="CP515" s="161"/>
      <c r="CQ515" s="161"/>
      <c r="CR515" s="161"/>
      <c r="CS515" s="158" t="s">
        <v>4833</v>
      </c>
      <c r="CT515" s="161"/>
      <c r="CU515" s="161"/>
      <c r="CV515" s="161"/>
      <c r="CW515" s="161"/>
      <c r="CX515" s="161"/>
      <c r="CY515" s="161"/>
      <c r="CZ515" s="161"/>
      <c r="DA515" s="161"/>
      <c r="DB515" s="161"/>
      <c r="DC515" s="161"/>
      <c r="DD515" s="161"/>
      <c r="DE515" s="161"/>
    </row>
    <row r="516" spans="34:109" ht="15" hidden="1" customHeight="1">
      <c r="AH516" s="103"/>
      <c r="AI516" s="103"/>
      <c r="AJ516" s="103"/>
      <c r="AK516" s="103"/>
      <c r="AL516" s="153" t="str">
        <f t="shared" ref="AL516:AL573" si="16">IFERROR(IF(HLOOKUP($N$8, $BZ$3:$DE$573, $AP516, FALSE )="", "", HLOOKUP($N$8, $BZ$3:$DE$573, $AP516, FALSE)), "")</f>
        <v/>
      </c>
      <c r="AM516" s="153" t="str">
        <f t="shared" ref="AM516:AM573" si="17">IFERROR(IF(AL516="", "", HLOOKUP($N$8, $AQ$3:$BV$573, AP516, FALSE)), "")</f>
        <v/>
      </c>
      <c r="AO516" s="103"/>
      <c r="AP516" s="151">
        <v>514</v>
      </c>
      <c r="AQ516" s="160"/>
      <c r="AR516" s="160"/>
      <c r="AS516" s="160"/>
      <c r="AT516" s="160"/>
      <c r="AU516" s="160"/>
      <c r="AV516" s="160"/>
      <c r="AW516" s="160"/>
      <c r="AX516" s="160"/>
      <c r="AY516" s="160"/>
      <c r="AZ516" s="160"/>
      <c r="BA516" s="160"/>
      <c r="BB516" s="160"/>
      <c r="BC516" s="160"/>
      <c r="BD516" s="160"/>
      <c r="BE516" s="160"/>
      <c r="BF516" s="160"/>
      <c r="BG516" s="160"/>
      <c r="BH516" s="160"/>
      <c r="BI516" s="160"/>
      <c r="BJ516" s="157" t="s">
        <v>4834</v>
      </c>
      <c r="BK516" s="160"/>
      <c r="BL516" s="160"/>
      <c r="BM516" s="160"/>
      <c r="BN516" s="160"/>
      <c r="BO516" s="160"/>
      <c r="BP516" s="160"/>
      <c r="BQ516" s="160"/>
      <c r="BR516" s="160"/>
      <c r="BS516" s="160"/>
      <c r="BT516" s="160"/>
      <c r="BU516" s="160"/>
      <c r="BV516" s="160"/>
      <c r="BW516" s="103"/>
      <c r="BX516" s="103"/>
      <c r="BY516" s="103"/>
      <c r="BZ516" s="161"/>
      <c r="CA516" s="161"/>
      <c r="CB516" s="161"/>
      <c r="CC516" s="161"/>
      <c r="CD516" s="161"/>
      <c r="CE516" s="161"/>
      <c r="CF516" s="161"/>
      <c r="CG516" s="161"/>
      <c r="CH516" s="161"/>
      <c r="CI516" s="161"/>
      <c r="CJ516" s="161"/>
      <c r="CK516" s="161"/>
      <c r="CL516" s="161"/>
      <c r="CM516" s="161"/>
      <c r="CN516" s="161"/>
      <c r="CO516" s="161"/>
      <c r="CP516" s="161"/>
      <c r="CQ516" s="161"/>
      <c r="CR516" s="161"/>
      <c r="CS516" s="158" t="s">
        <v>4835</v>
      </c>
      <c r="CT516" s="161"/>
      <c r="CU516" s="161"/>
      <c r="CV516" s="161"/>
      <c r="CW516" s="161"/>
      <c r="CX516" s="161"/>
      <c r="CY516" s="161"/>
      <c r="CZ516" s="161"/>
      <c r="DA516" s="161"/>
      <c r="DB516" s="161"/>
      <c r="DC516" s="161"/>
      <c r="DD516" s="161"/>
      <c r="DE516" s="161"/>
    </row>
    <row r="517" spans="34:109" ht="15" hidden="1" customHeight="1">
      <c r="AH517" s="103"/>
      <c r="AI517" s="103"/>
      <c r="AJ517" s="103"/>
      <c r="AK517" s="103"/>
      <c r="AL517" s="153" t="str">
        <f t="shared" si="16"/>
        <v/>
      </c>
      <c r="AM517" s="153" t="str">
        <f t="shared" si="17"/>
        <v/>
      </c>
      <c r="AO517" s="103"/>
      <c r="AP517" s="151">
        <v>515</v>
      </c>
      <c r="AQ517" s="160"/>
      <c r="AR517" s="160"/>
      <c r="AS517" s="160"/>
      <c r="AT517" s="160"/>
      <c r="AU517" s="160"/>
      <c r="AV517" s="160"/>
      <c r="AW517" s="160"/>
      <c r="AX517" s="160"/>
      <c r="AY517" s="160"/>
      <c r="AZ517" s="160"/>
      <c r="BA517" s="160"/>
      <c r="BB517" s="160"/>
      <c r="BC517" s="160"/>
      <c r="BD517" s="160"/>
      <c r="BE517" s="160"/>
      <c r="BF517" s="160"/>
      <c r="BG517" s="160"/>
      <c r="BH517" s="160"/>
      <c r="BI517" s="160"/>
      <c r="BJ517" s="157" t="s">
        <v>4836</v>
      </c>
      <c r="BK517" s="160"/>
      <c r="BL517" s="160"/>
      <c r="BM517" s="160"/>
      <c r="BN517" s="160"/>
      <c r="BO517" s="160"/>
      <c r="BP517" s="160"/>
      <c r="BQ517" s="160"/>
      <c r="BR517" s="160"/>
      <c r="BS517" s="160"/>
      <c r="BT517" s="160"/>
      <c r="BU517" s="160"/>
      <c r="BV517" s="160"/>
      <c r="BW517" s="103"/>
      <c r="BX517" s="103"/>
      <c r="BY517" s="103"/>
      <c r="BZ517" s="161"/>
      <c r="CA517" s="161"/>
      <c r="CB517" s="161"/>
      <c r="CC517" s="161"/>
      <c r="CD517" s="161"/>
      <c r="CE517" s="161"/>
      <c r="CF517" s="161"/>
      <c r="CG517" s="161"/>
      <c r="CH517" s="161"/>
      <c r="CI517" s="161"/>
      <c r="CJ517" s="161"/>
      <c r="CK517" s="161"/>
      <c r="CL517" s="161"/>
      <c r="CM517" s="161"/>
      <c r="CN517" s="161"/>
      <c r="CO517" s="161"/>
      <c r="CP517" s="161"/>
      <c r="CQ517" s="161"/>
      <c r="CR517" s="161"/>
      <c r="CS517" s="158" t="s">
        <v>4837</v>
      </c>
      <c r="CT517" s="161"/>
      <c r="CU517" s="161"/>
      <c r="CV517" s="161"/>
      <c r="CW517" s="161"/>
      <c r="CX517" s="161"/>
      <c r="CY517" s="161"/>
      <c r="CZ517" s="161"/>
      <c r="DA517" s="161"/>
      <c r="DB517" s="161"/>
      <c r="DC517" s="161"/>
      <c r="DD517" s="161"/>
      <c r="DE517" s="161"/>
    </row>
    <row r="518" spans="34:109" ht="15" hidden="1" customHeight="1">
      <c r="AH518" s="103"/>
      <c r="AI518" s="103"/>
      <c r="AJ518" s="103"/>
      <c r="AK518" s="103"/>
      <c r="AL518" s="153" t="str">
        <f t="shared" si="16"/>
        <v/>
      </c>
      <c r="AM518" s="153" t="str">
        <f t="shared" si="17"/>
        <v/>
      </c>
      <c r="AO518" s="103"/>
      <c r="AP518" s="151">
        <v>516</v>
      </c>
      <c r="AQ518" s="160"/>
      <c r="AR518" s="160"/>
      <c r="AS518" s="160"/>
      <c r="AT518" s="160"/>
      <c r="AU518" s="160"/>
      <c r="AV518" s="160"/>
      <c r="AW518" s="160"/>
      <c r="AX518" s="160"/>
      <c r="AY518" s="160"/>
      <c r="AZ518" s="160"/>
      <c r="BA518" s="160"/>
      <c r="BB518" s="160"/>
      <c r="BC518" s="160"/>
      <c r="BD518" s="160"/>
      <c r="BE518" s="160"/>
      <c r="BF518" s="160"/>
      <c r="BG518" s="160"/>
      <c r="BH518" s="160"/>
      <c r="BI518" s="160"/>
      <c r="BJ518" s="157" t="s">
        <v>4838</v>
      </c>
      <c r="BK518" s="160"/>
      <c r="BL518" s="160"/>
      <c r="BM518" s="160"/>
      <c r="BN518" s="160"/>
      <c r="BO518" s="160"/>
      <c r="BP518" s="160"/>
      <c r="BQ518" s="160"/>
      <c r="BR518" s="160"/>
      <c r="BS518" s="160"/>
      <c r="BT518" s="160"/>
      <c r="BU518" s="160"/>
      <c r="BV518" s="160"/>
      <c r="BW518" s="103"/>
      <c r="BX518" s="103"/>
      <c r="BY518" s="103"/>
      <c r="BZ518" s="161"/>
      <c r="CA518" s="161"/>
      <c r="CB518" s="161"/>
      <c r="CC518" s="161"/>
      <c r="CD518" s="161"/>
      <c r="CE518" s="161"/>
      <c r="CF518" s="161"/>
      <c r="CG518" s="161"/>
      <c r="CH518" s="161"/>
      <c r="CI518" s="161"/>
      <c r="CJ518" s="161"/>
      <c r="CK518" s="161"/>
      <c r="CL518" s="161"/>
      <c r="CM518" s="161"/>
      <c r="CN518" s="161"/>
      <c r="CO518" s="161"/>
      <c r="CP518" s="161"/>
      <c r="CQ518" s="161"/>
      <c r="CR518" s="161"/>
      <c r="CS518" s="158" t="s">
        <v>4839</v>
      </c>
      <c r="CT518" s="161"/>
      <c r="CU518" s="161"/>
      <c r="CV518" s="161"/>
      <c r="CW518" s="161"/>
      <c r="CX518" s="161"/>
      <c r="CY518" s="161"/>
      <c r="CZ518" s="161"/>
      <c r="DA518" s="161"/>
      <c r="DB518" s="161"/>
      <c r="DC518" s="161"/>
      <c r="DD518" s="161"/>
      <c r="DE518" s="161"/>
    </row>
    <row r="519" spans="34:109" ht="15" hidden="1" customHeight="1">
      <c r="AH519" s="103"/>
      <c r="AI519" s="103"/>
      <c r="AJ519" s="103"/>
      <c r="AK519" s="103"/>
      <c r="AL519" s="153" t="str">
        <f t="shared" si="16"/>
        <v/>
      </c>
      <c r="AM519" s="153" t="str">
        <f t="shared" si="17"/>
        <v/>
      </c>
      <c r="AO519" s="103"/>
      <c r="AP519" s="151">
        <v>517</v>
      </c>
      <c r="AQ519" s="160"/>
      <c r="AR519" s="160"/>
      <c r="AS519" s="160"/>
      <c r="AT519" s="160"/>
      <c r="AU519" s="160"/>
      <c r="AV519" s="160"/>
      <c r="AW519" s="160"/>
      <c r="AX519" s="160"/>
      <c r="AY519" s="160"/>
      <c r="AZ519" s="160"/>
      <c r="BA519" s="160"/>
      <c r="BB519" s="160"/>
      <c r="BC519" s="160"/>
      <c r="BD519" s="160"/>
      <c r="BE519" s="160"/>
      <c r="BF519" s="160"/>
      <c r="BG519" s="160"/>
      <c r="BH519" s="160"/>
      <c r="BI519" s="160"/>
      <c r="BJ519" s="157" t="s">
        <v>4840</v>
      </c>
      <c r="BK519" s="160"/>
      <c r="BL519" s="160"/>
      <c r="BM519" s="160"/>
      <c r="BN519" s="160"/>
      <c r="BO519" s="160"/>
      <c r="BP519" s="160"/>
      <c r="BQ519" s="160"/>
      <c r="BR519" s="160"/>
      <c r="BS519" s="160"/>
      <c r="BT519" s="160"/>
      <c r="BU519" s="160"/>
      <c r="BV519" s="160"/>
      <c r="BW519" s="103"/>
      <c r="BX519" s="103"/>
      <c r="BY519" s="103"/>
      <c r="BZ519" s="161"/>
      <c r="CA519" s="161"/>
      <c r="CB519" s="161"/>
      <c r="CC519" s="161"/>
      <c r="CD519" s="161"/>
      <c r="CE519" s="161"/>
      <c r="CF519" s="161"/>
      <c r="CG519" s="161"/>
      <c r="CH519" s="161"/>
      <c r="CI519" s="161"/>
      <c r="CJ519" s="161"/>
      <c r="CK519" s="161"/>
      <c r="CL519" s="161"/>
      <c r="CM519" s="161"/>
      <c r="CN519" s="161"/>
      <c r="CO519" s="161"/>
      <c r="CP519" s="161"/>
      <c r="CQ519" s="161"/>
      <c r="CR519" s="161"/>
      <c r="CS519" s="158" t="s">
        <v>4841</v>
      </c>
      <c r="CT519" s="161"/>
      <c r="CU519" s="161"/>
      <c r="CV519" s="161"/>
      <c r="CW519" s="161"/>
      <c r="CX519" s="161"/>
      <c r="CY519" s="161"/>
      <c r="CZ519" s="161"/>
      <c r="DA519" s="161"/>
      <c r="DB519" s="161"/>
      <c r="DC519" s="161"/>
      <c r="DD519" s="161"/>
      <c r="DE519" s="161"/>
    </row>
    <row r="520" spans="34:109" ht="15" hidden="1" customHeight="1">
      <c r="AH520" s="103"/>
      <c r="AI520" s="103"/>
      <c r="AJ520" s="103"/>
      <c r="AK520" s="103"/>
      <c r="AL520" s="153" t="str">
        <f t="shared" si="16"/>
        <v/>
      </c>
      <c r="AM520" s="153" t="str">
        <f t="shared" si="17"/>
        <v/>
      </c>
      <c r="AO520" s="103"/>
      <c r="AP520" s="151">
        <v>518</v>
      </c>
      <c r="AQ520" s="160"/>
      <c r="AR520" s="160"/>
      <c r="AS520" s="160"/>
      <c r="AT520" s="160"/>
      <c r="AU520" s="160"/>
      <c r="AV520" s="160"/>
      <c r="AW520" s="160"/>
      <c r="AX520" s="160"/>
      <c r="AY520" s="160"/>
      <c r="AZ520" s="160"/>
      <c r="BA520" s="160"/>
      <c r="BB520" s="160"/>
      <c r="BC520" s="160"/>
      <c r="BD520" s="160"/>
      <c r="BE520" s="160"/>
      <c r="BF520" s="160"/>
      <c r="BG520" s="160"/>
      <c r="BH520" s="160"/>
      <c r="BI520" s="160"/>
      <c r="BJ520" s="157" t="s">
        <v>4842</v>
      </c>
      <c r="BK520" s="160"/>
      <c r="BL520" s="160"/>
      <c r="BM520" s="160"/>
      <c r="BN520" s="160"/>
      <c r="BO520" s="160"/>
      <c r="BP520" s="160"/>
      <c r="BQ520" s="160"/>
      <c r="BR520" s="160"/>
      <c r="BS520" s="160"/>
      <c r="BT520" s="160"/>
      <c r="BU520" s="160"/>
      <c r="BV520" s="160"/>
      <c r="BW520" s="103"/>
      <c r="BX520" s="103"/>
      <c r="BY520" s="103"/>
      <c r="BZ520" s="161"/>
      <c r="CA520" s="161"/>
      <c r="CB520" s="161"/>
      <c r="CC520" s="161"/>
      <c r="CD520" s="161"/>
      <c r="CE520" s="161"/>
      <c r="CF520" s="161"/>
      <c r="CG520" s="161"/>
      <c r="CH520" s="161"/>
      <c r="CI520" s="161"/>
      <c r="CJ520" s="161"/>
      <c r="CK520" s="161"/>
      <c r="CL520" s="161"/>
      <c r="CM520" s="161"/>
      <c r="CN520" s="161"/>
      <c r="CO520" s="161"/>
      <c r="CP520" s="161"/>
      <c r="CQ520" s="161"/>
      <c r="CR520" s="161"/>
      <c r="CS520" s="158" t="s">
        <v>4843</v>
      </c>
      <c r="CT520" s="161"/>
      <c r="CU520" s="161"/>
      <c r="CV520" s="161"/>
      <c r="CW520" s="161"/>
      <c r="CX520" s="161"/>
      <c r="CY520" s="161"/>
      <c r="CZ520" s="161"/>
      <c r="DA520" s="161"/>
      <c r="DB520" s="161"/>
      <c r="DC520" s="161"/>
      <c r="DD520" s="161"/>
      <c r="DE520" s="161"/>
    </row>
    <row r="521" spans="34:109" ht="15" hidden="1" customHeight="1">
      <c r="AH521" s="103"/>
      <c r="AI521" s="103"/>
      <c r="AJ521" s="103"/>
      <c r="AK521" s="103"/>
      <c r="AL521" s="153" t="str">
        <f t="shared" si="16"/>
        <v/>
      </c>
      <c r="AM521" s="153" t="str">
        <f t="shared" si="17"/>
        <v/>
      </c>
      <c r="AO521" s="103"/>
      <c r="AP521" s="151">
        <v>519</v>
      </c>
      <c r="AQ521" s="160"/>
      <c r="AR521" s="160"/>
      <c r="AS521" s="160"/>
      <c r="AT521" s="160"/>
      <c r="AU521" s="160"/>
      <c r="AV521" s="160"/>
      <c r="AW521" s="160"/>
      <c r="AX521" s="160"/>
      <c r="AY521" s="160"/>
      <c r="AZ521" s="160"/>
      <c r="BA521" s="160"/>
      <c r="BB521" s="160"/>
      <c r="BC521" s="160"/>
      <c r="BD521" s="160"/>
      <c r="BE521" s="160"/>
      <c r="BF521" s="160"/>
      <c r="BG521" s="160"/>
      <c r="BH521" s="160"/>
      <c r="BI521" s="160"/>
      <c r="BJ521" s="157" t="s">
        <v>4844</v>
      </c>
      <c r="BK521" s="160"/>
      <c r="BL521" s="160"/>
      <c r="BM521" s="160"/>
      <c r="BN521" s="160"/>
      <c r="BO521" s="160"/>
      <c r="BP521" s="160"/>
      <c r="BQ521" s="160"/>
      <c r="BR521" s="160"/>
      <c r="BS521" s="160"/>
      <c r="BT521" s="160"/>
      <c r="BU521" s="160"/>
      <c r="BV521" s="160"/>
      <c r="BW521" s="103"/>
      <c r="BX521" s="103"/>
      <c r="BY521" s="103"/>
      <c r="BZ521" s="161"/>
      <c r="CA521" s="161"/>
      <c r="CB521" s="161"/>
      <c r="CC521" s="161"/>
      <c r="CD521" s="161"/>
      <c r="CE521" s="161"/>
      <c r="CF521" s="161"/>
      <c r="CG521" s="161"/>
      <c r="CH521" s="161"/>
      <c r="CI521" s="161"/>
      <c r="CJ521" s="161"/>
      <c r="CK521" s="161"/>
      <c r="CL521" s="161"/>
      <c r="CM521" s="161"/>
      <c r="CN521" s="161"/>
      <c r="CO521" s="161"/>
      <c r="CP521" s="161"/>
      <c r="CQ521" s="161"/>
      <c r="CR521" s="161"/>
      <c r="CS521" s="158" t="s">
        <v>4845</v>
      </c>
      <c r="CT521" s="161"/>
      <c r="CU521" s="161"/>
      <c r="CV521" s="161"/>
      <c r="CW521" s="161"/>
      <c r="CX521" s="161"/>
      <c r="CY521" s="161"/>
      <c r="CZ521" s="161"/>
      <c r="DA521" s="161"/>
      <c r="DB521" s="161"/>
      <c r="DC521" s="161"/>
      <c r="DD521" s="161"/>
      <c r="DE521" s="161"/>
    </row>
    <row r="522" spans="34:109" ht="15" hidden="1" customHeight="1">
      <c r="AH522" s="103"/>
      <c r="AI522" s="103"/>
      <c r="AJ522" s="103"/>
      <c r="AK522" s="103"/>
      <c r="AL522" s="153" t="str">
        <f t="shared" si="16"/>
        <v/>
      </c>
      <c r="AM522" s="153" t="str">
        <f t="shared" si="17"/>
        <v/>
      </c>
      <c r="AO522" s="103"/>
      <c r="AP522" s="151">
        <v>520</v>
      </c>
      <c r="AQ522" s="160"/>
      <c r="AR522" s="160"/>
      <c r="AS522" s="160"/>
      <c r="AT522" s="160"/>
      <c r="AU522" s="160"/>
      <c r="AV522" s="160"/>
      <c r="AW522" s="160"/>
      <c r="AX522" s="160"/>
      <c r="AY522" s="160"/>
      <c r="AZ522" s="160"/>
      <c r="BA522" s="160"/>
      <c r="BB522" s="160"/>
      <c r="BC522" s="160"/>
      <c r="BD522" s="160"/>
      <c r="BE522" s="160"/>
      <c r="BF522" s="160"/>
      <c r="BG522" s="160"/>
      <c r="BH522" s="160"/>
      <c r="BI522" s="160"/>
      <c r="BJ522" s="157" t="s">
        <v>4846</v>
      </c>
      <c r="BK522" s="160"/>
      <c r="BL522" s="160"/>
      <c r="BM522" s="160"/>
      <c r="BN522" s="160"/>
      <c r="BO522" s="160"/>
      <c r="BP522" s="160"/>
      <c r="BQ522" s="160"/>
      <c r="BR522" s="160"/>
      <c r="BS522" s="160"/>
      <c r="BT522" s="160"/>
      <c r="BU522" s="160"/>
      <c r="BV522" s="160"/>
      <c r="BW522" s="103"/>
      <c r="BX522" s="103"/>
      <c r="BY522" s="103"/>
      <c r="BZ522" s="161"/>
      <c r="CA522" s="161"/>
      <c r="CB522" s="161"/>
      <c r="CC522" s="161"/>
      <c r="CD522" s="161"/>
      <c r="CE522" s="161"/>
      <c r="CF522" s="161"/>
      <c r="CG522" s="161"/>
      <c r="CH522" s="161"/>
      <c r="CI522" s="161"/>
      <c r="CJ522" s="161"/>
      <c r="CK522" s="161"/>
      <c r="CL522" s="161"/>
      <c r="CM522" s="161"/>
      <c r="CN522" s="161"/>
      <c r="CO522" s="161"/>
      <c r="CP522" s="161"/>
      <c r="CQ522" s="161"/>
      <c r="CR522" s="161"/>
      <c r="CS522" s="158" t="s">
        <v>4847</v>
      </c>
      <c r="CT522" s="161"/>
      <c r="CU522" s="161"/>
      <c r="CV522" s="161"/>
      <c r="CW522" s="161"/>
      <c r="CX522" s="161"/>
      <c r="CY522" s="161"/>
      <c r="CZ522" s="161"/>
      <c r="DA522" s="161"/>
      <c r="DB522" s="161"/>
      <c r="DC522" s="161"/>
      <c r="DD522" s="161"/>
      <c r="DE522" s="161"/>
    </row>
    <row r="523" spans="34:109" ht="15" hidden="1" customHeight="1">
      <c r="AH523" s="103"/>
      <c r="AI523" s="103"/>
      <c r="AJ523" s="103"/>
      <c r="AK523" s="103"/>
      <c r="AL523" s="153" t="str">
        <f t="shared" si="16"/>
        <v/>
      </c>
      <c r="AM523" s="153" t="str">
        <f t="shared" si="17"/>
        <v/>
      </c>
      <c r="AO523" s="103"/>
      <c r="AP523" s="151">
        <v>521</v>
      </c>
      <c r="AQ523" s="160"/>
      <c r="AR523" s="160"/>
      <c r="AS523" s="160"/>
      <c r="AT523" s="160"/>
      <c r="AU523" s="160"/>
      <c r="AV523" s="160"/>
      <c r="AW523" s="160"/>
      <c r="AX523" s="160"/>
      <c r="AY523" s="160"/>
      <c r="AZ523" s="160"/>
      <c r="BA523" s="160"/>
      <c r="BB523" s="160"/>
      <c r="BC523" s="160"/>
      <c r="BD523" s="160"/>
      <c r="BE523" s="160"/>
      <c r="BF523" s="160"/>
      <c r="BG523" s="160"/>
      <c r="BH523" s="160"/>
      <c r="BI523" s="160"/>
      <c r="BJ523" s="157" t="s">
        <v>4848</v>
      </c>
      <c r="BK523" s="160"/>
      <c r="BL523" s="160"/>
      <c r="BM523" s="160"/>
      <c r="BN523" s="160"/>
      <c r="BO523" s="160"/>
      <c r="BP523" s="160"/>
      <c r="BQ523" s="160"/>
      <c r="BR523" s="160"/>
      <c r="BS523" s="160"/>
      <c r="BT523" s="160"/>
      <c r="BU523" s="160"/>
      <c r="BV523" s="160"/>
      <c r="BW523" s="103"/>
      <c r="BX523" s="103"/>
      <c r="BY523" s="103"/>
      <c r="BZ523" s="161"/>
      <c r="CA523" s="161"/>
      <c r="CB523" s="161"/>
      <c r="CC523" s="161"/>
      <c r="CD523" s="161"/>
      <c r="CE523" s="161"/>
      <c r="CF523" s="161"/>
      <c r="CG523" s="161"/>
      <c r="CH523" s="161"/>
      <c r="CI523" s="161"/>
      <c r="CJ523" s="161"/>
      <c r="CK523" s="161"/>
      <c r="CL523" s="161"/>
      <c r="CM523" s="161"/>
      <c r="CN523" s="161"/>
      <c r="CO523" s="161"/>
      <c r="CP523" s="161"/>
      <c r="CQ523" s="161"/>
      <c r="CR523" s="161"/>
      <c r="CS523" s="158" t="s">
        <v>4849</v>
      </c>
      <c r="CT523" s="161"/>
      <c r="CU523" s="161"/>
      <c r="CV523" s="161"/>
      <c r="CW523" s="161"/>
      <c r="CX523" s="161"/>
      <c r="CY523" s="161"/>
      <c r="CZ523" s="161"/>
      <c r="DA523" s="161"/>
      <c r="DB523" s="161"/>
      <c r="DC523" s="161"/>
      <c r="DD523" s="161"/>
      <c r="DE523" s="161"/>
    </row>
    <row r="524" spans="34:109" ht="15" hidden="1" customHeight="1">
      <c r="AH524" s="103"/>
      <c r="AI524" s="103"/>
      <c r="AJ524" s="103"/>
      <c r="AK524" s="103"/>
      <c r="AL524" s="153" t="str">
        <f t="shared" si="16"/>
        <v/>
      </c>
      <c r="AM524" s="153" t="str">
        <f t="shared" si="17"/>
        <v/>
      </c>
      <c r="AO524" s="103"/>
      <c r="AP524" s="151">
        <v>522</v>
      </c>
      <c r="AQ524" s="160"/>
      <c r="AR524" s="160"/>
      <c r="AS524" s="160"/>
      <c r="AT524" s="160"/>
      <c r="AU524" s="160"/>
      <c r="AV524" s="160"/>
      <c r="AW524" s="160"/>
      <c r="AX524" s="160"/>
      <c r="AY524" s="160"/>
      <c r="AZ524" s="160"/>
      <c r="BA524" s="160"/>
      <c r="BB524" s="160"/>
      <c r="BC524" s="160"/>
      <c r="BD524" s="160"/>
      <c r="BE524" s="160"/>
      <c r="BF524" s="160"/>
      <c r="BG524" s="160"/>
      <c r="BH524" s="160"/>
      <c r="BI524" s="160"/>
      <c r="BJ524" s="157" t="s">
        <v>4850</v>
      </c>
      <c r="BK524" s="160"/>
      <c r="BL524" s="160"/>
      <c r="BM524" s="160"/>
      <c r="BN524" s="160"/>
      <c r="BO524" s="160"/>
      <c r="BP524" s="160"/>
      <c r="BQ524" s="160"/>
      <c r="BR524" s="160"/>
      <c r="BS524" s="160"/>
      <c r="BT524" s="160"/>
      <c r="BU524" s="160"/>
      <c r="BV524" s="160"/>
      <c r="BW524" s="103"/>
      <c r="BX524" s="103"/>
      <c r="BY524" s="103"/>
      <c r="BZ524" s="161"/>
      <c r="CA524" s="161"/>
      <c r="CB524" s="161"/>
      <c r="CC524" s="161"/>
      <c r="CD524" s="161"/>
      <c r="CE524" s="161"/>
      <c r="CF524" s="161"/>
      <c r="CG524" s="161"/>
      <c r="CH524" s="161"/>
      <c r="CI524" s="161"/>
      <c r="CJ524" s="161"/>
      <c r="CK524" s="161"/>
      <c r="CL524" s="161"/>
      <c r="CM524" s="161"/>
      <c r="CN524" s="161"/>
      <c r="CO524" s="161"/>
      <c r="CP524" s="161"/>
      <c r="CQ524" s="161"/>
      <c r="CR524" s="161"/>
      <c r="CS524" s="158" t="s">
        <v>4851</v>
      </c>
      <c r="CT524" s="161"/>
      <c r="CU524" s="161"/>
      <c r="CV524" s="161"/>
      <c r="CW524" s="161"/>
      <c r="CX524" s="161"/>
      <c r="CY524" s="161"/>
      <c r="CZ524" s="161"/>
      <c r="DA524" s="161"/>
      <c r="DB524" s="161"/>
      <c r="DC524" s="161"/>
      <c r="DD524" s="161"/>
      <c r="DE524" s="161"/>
    </row>
    <row r="525" spans="34:109" ht="15" hidden="1" customHeight="1">
      <c r="AH525" s="103"/>
      <c r="AI525" s="103"/>
      <c r="AJ525" s="103"/>
      <c r="AK525" s="103"/>
      <c r="AL525" s="153" t="str">
        <f t="shared" si="16"/>
        <v/>
      </c>
      <c r="AM525" s="153" t="str">
        <f t="shared" si="17"/>
        <v/>
      </c>
      <c r="AO525" s="103"/>
      <c r="AP525" s="151">
        <v>523</v>
      </c>
      <c r="AQ525" s="160"/>
      <c r="AR525" s="160"/>
      <c r="AS525" s="160"/>
      <c r="AT525" s="160"/>
      <c r="AU525" s="160"/>
      <c r="AV525" s="160"/>
      <c r="AW525" s="160"/>
      <c r="AX525" s="160"/>
      <c r="AY525" s="160"/>
      <c r="AZ525" s="160"/>
      <c r="BA525" s="160"/>
      <c r="BB525" s="160"/>
      <c r="BC525" s="160"/>
      <c r="BD525" s="160"/>
      <c r="BE525" s="160"/>
      <c r="BF525" s="160"/>
      <c r="BG525" s="160"/>
      <c r="BH525" s="160"/>
      <c r="BI525" s="160"/>
      <c r="BJ525" s="157" t="s">
        <v>4852</v>
      </c>
      <c r="BK525" s="160"/>
      <c r="BL525" s="160"/>
      <c r="BM525" s="160"/>
      <c r="BN525" s="160"/>
      <c r="BO525" s="160"/>
      <c r="BP525" s="160"/>
      <c r="BQ525" s="160"/>
      <c r="BR525" s="160"/>
      <c r="BS525" s="160"/>
      <c r="BT525" s="160"/>
      <c r="BU525" s="160"/>
      <c r="BV525" s="160"/>
      <c r="BW525" s="103"/>
      <c r="BX525" s="103"/>
      <c r="BY525" s="103"/>
      <c r="BZ525" s="161"/>
      <c r="CA525" s="161"/>
      <c r="CB525" s="161"/>
      <c r="CC525" s="161"/>
      <c r="CD525" s="161"/>
      <c r="CE525" s="161"/>
      <c r="CF525" s="161"/>
      <c r="CG525" s="161"/>
      <c r="CH525" s="161"/>
      <c r="CI525" s="161"/>
      <c r="CJ525" s="161"/>
      <c r="CK525" s="161"/>
      <c r="CL525" s="161"/>
      <c r="CM525" s="161"/>
      <c r="CN525" s="161"/>
      <c r="CO525" s="161"/>
      <c r="CP525" s="161"/>
      <c r="CQ525" s="161"/>
      <c r="CR525" s="161"/>
      <c r="CS525" s="158" t="s">
        <v>4853</v>
      </c>
      <c r="CT525" s="161"/>
      <c r="CU525" s="161"/>
      <c r="CV525" s="161"/>
      <c r="CW525" s="161"/>
      <c r="CX525" s="161"/>
      <c r="CY525" s="161"/>
      <c r="CZ525" s="161"/>
      <c r="DA525" s="161"/>
      <c r="DB525" s="161"/>
      <c r="DC525" s="161"/>
      <c r="DD525" s="161"/>
      <c r="DE525" s="161"/>
    </row>
    <row r="526" spans="34:109" ht="15" hidden="1" customHeight="1">
      <c r="AH526" s="103"/>
      <c r="AI526" s="103"/>
      <c r="AJ526" s="103"/>
      <c r="AK526" s="103"/>
      <c r="AL526" s="153" t="str">
        <f t="shared" si="16"/>
        <v/>
      </c>
      <c r="AM526" s="153" t="str">
        <f t="shared" si="17"/>
        <v/>
      </c>
      <c r="AO526" s="103"/>
      <c r="AP526" s="151">
        <v>524</v>
      </c>
      <c r="AQ526" s="160"/>
      <c r="AR526" s="160"/>
      <c r="AS526" s="160"/>
      <c r="AT526" s="160"/>
      <c r="AU526" s="160"/>
      <c r="AV526" s="160"/>
      <c r="AW526" s="160"/>
      <c r="AX526" s="160"/>
      <c r="AY526" s="160"/>
      <c r="AZ526" s="160"/>
      <c r="BA526" s="160"/>
      <c r="BB526" s="160"/>
      <c r="BC526" s="160"/>
      <c r="BD526" s="160"/>
      <c r="BE526" s="160"/>
      <c r="BF526" s="160"/>
      <c r="BG526" s="160"/>
      <c r="BH526" s="160"/>
      <c r="BI526" s="160"/>
      <c r="BJ526" s="157" t="s">
        <v>4854</v>
      </c>
      <c r="BK526" s="160"/>
      <c r="BL526" s="160"/>
      <c r="BM526" s="160"/>
      <c r="BN526" s="160"/>
      <c r="BO526" s="160"/>
      <c r="BP526" s="160"/>
      <c r="BQ526" s="160"/>
      <c r="BR526" s="160"/>
      <c r="BS526" s="160"/>
      <c r="BT526" s="160"/>
      <c r="BU526" s="160"/>
      <c r="BV526" s="160"/>
      <c r="BW526" s="103"/>
      <c r="BX526" s="103"/>
      <c r="BY526" s="103"/>
      <c r="BZ526" s="161"/>
      <c r="CA526" s="161"/>
      <c r="CB526" s="161"/>
      <c r="CC526" s="161"/>
      <c r="CD526" s="161"/>
      <c r="CE526" s="161"/>
      <c r="CF526" s="161"/>
      <c r="CG526" s="161"/>
      <c r="CH526" s="161"/>
      <c r="CI526" s="161"/>
      <c r="CJ526" s="161"/>
      <c r="CK526" s="161"/>
      <c r="CL526" s="161"/>
      <c r="CM526" s="161"/>
      <c r="CN526" s="161"/>
      <c r="CO526" s="161"/>
      <c r="CP526" s="161"/>
      <c r="CQ526" s="161"/>
      <c r="CR526" s="161"/>
      <c r="CS526" s="158" t="s">
        <v>4855</v>
      </c>
      <c r="CT526" s="161"/>
      <c r="CU526" s="161"/>
      <c r="CV526" s="161"/>
      <c r="CW526" s="161"/>
      <c r="CX526" s="161"/>
      <c r="CY526" s="161"/>
      <c r="CZ526" s="161"/>
      <c r="DA526" s="161"/>
      <c r="DB526" s="161"/>
      <c r="DC526" s="161"/>
      <c r="DD526" s="161"/>
      <c r="DE526" s="161"/>
    </row>
    <row r="527" spans="34:109" ht="15" hidden="1" customHeight="1">
      <c r="AH527" s="103"/>
      <c r="AI527" s="103"/>
      <c r="AJ527" s="103"/>
      <c r="AK527" s="103"/>
      <c r="AL527" s="153" t="str">
        <f t="shared" si="16"/>
        <v/>
      </c>
      <c r="AM527" s="153" t="str">
        <f t="shared" si="17"/>
        <v/>
      </c>
      <c r="AO527" s="103"/>
      <c r="AP527" s="151">
        <v>525</v>
      </c>
      <c r="AQ527" s="160"/>
      <c r="AR527" s="160"/>
      <c r="AS527" s="160"/>
      <c r="AT527" s="160"/>
      <c r="AU527" s="160"/>
      <c r="AV527" s="160"/>
      <c r="AW527" s="160"/>
      <c r="AX527" s="160"/>
      <c r="AY527" s="160"/>
      <c r="AZ527" s="160"/>
      <c r="BA527" s="160"/>
      <c r="BB527" s="160"/>
      <c r="BC527" s="160"/>
      <c r="BD527" s="160"/>
      <c r="BE527" s="160"/>
      <c r="BF527" s="160"/>
      <c r="BG527" s="160"/>
      <c r="BH527" s="160"/>
      <c r="BI527" s="160"/>
      <c r="BJ527" s="157" t="s">
        <v>4856</v>
      </c>
      <c r="BK527" s="160"/>
      <c r="BL527" s="160"/>
      <c r="BM527" s="160"/>
      <c r="BN527" s="160"/>
      <c r="BO527" s="160"/>
      <c r="BP527" s="160"/>
      <c r="BQ527" s="160"/>
      <c r="BR527" s="160"/>
      <c r="BS527" s="160"/>
      <c r="BT527" s="160"/>
      <c r="BU527" s="160"/>
      <c r="BV527" s="160"/>
      <c r="BW527" s="103"/>
      <c r="BX527" s="103"/>
      <c r="BY527" s="103"/>
      <c r="BZ527" s="161"/>
      <c r="CA527" s="161"/>
      <c r="CB527" s="161"/>
      <c r="CC527" s="161"/>
      <c r="CD527" s="161"/>
      <c r="CE527" s="161"/>
      <c r="CF527" s="161"/>
      <c r="CG527" s="161"/>
      <c r="CH527" s="161"/>
      <c r="CI527" s="161"/>
      <c r="CJ527" s="161"/>
      <c r="CK527" s="161"/>
      <c r="CL527" s="161"/>
      <c r="CM527" s="161"/>
      <c r="CN527" s="161"/>
      <c r="CO527" s="161"/>
      <c r="CP527" s="161"/>
      <c r="CQ527" s="161"/>
      <c r="CR527" s="161"/>
      <c r="CS527" s="158" t="s">
        <v>4857</v>
      </c>
      <c r="CT527" s="161"/>
      <c r="CU527" s="161"/>
      <c r="CV527" s="161"/>
      <c r="CW527" s="161"/>
      <c r="CX527" s="161"/>
      <c r="CY527" s="161"/>
      <c r="CZ527" s="161"/>
      <c r="DA527" s="161"/>
      <c r="DB527" s="161"/>
      <c r="DC527" s="161"/>
      <c r="DD527" s="161"/>
      <c r="DE527" s="161"/>
    </row>
    <row r="528" spans="34:109" ht="15" hidden="1" customHeight="1">
      <c r="AH528" s="103"/>
      <c r="AI528" s="103"/>
      <c r="AJ528" s="103"/>
      <c r="AK528" s="103"/>
      <c r="AL528" s="153" t="str">
        <f t="shared" si="16"/>
        <v/>
      </c>
      <c r="AM528" s="153" t="str">
        <f t="shared" si="17"/>
        <v/>
      </c>
      <c r="AO528" s="103"/>
      <c r="AP528" s="151">
        <v>526</v>
      </c>
      <c r="AQ528" s="160"/>
      <c r="AR528" s="160"/>
      <c r="AS528" s="160"/>
      <c r="AT528" s="160"/>
      <c r="AU528" s="160"/>
      <c r="AV528" s="160"/>
      <c r="AW528" s="160"/>
      <c r="AX528" s="160"/>
      <c r="AY528" s="160"/>
      <c r="AZ528" s="160"/>
      <c r="BA528" s="160"/>
      <c r="BB528" s="160"/>
      <c r="BC528" s="160"/>
      <c r="BD528" s="160"/>
      <c r="BE528" s="160"/>
      <c r="BF528" s="160"/>
      <c r="BG528" s="160"/>
      <c r="BH528" s="160"/>
      <c r="BI528" s="160"/>
      <c r="BJ528" s="157" t="s">
        <v>4858</v>
      </c>
      <c r="BK528" s="160"/>
      <c r="BL528" s="160"/>
      <c r="BM528" s="160"/>
      <c r="BN528" s="160"/>
      <c r="BO528" s="160"/>
      <c r="BP528" s="160"/>
      <c r="BQ528" s="160"/>
      <c r="BR528" s="160"/>
      <c r="BS528" s="160"/>
      <c r="BT528" s="160"/>
      <c r="BU528" s="160"/>
      <c r="BV528" s="160"/>
      <c r="BW528" s="103"/>
      <c r="BX528" s="103"/>
      <c r="BY528" s="103"/>
      <c r="BZ528" s="161"/>
      <c r="CA528" s="161"/>
      <c r="CB528" s="161"/>
      <c r="CC528" s="161"/>
      <c r="CD528" s="161"/>
      <c r="CE528" s="161"/>
      <c r="CF528" s="161"/>
      <c r="CG528" s="161"/>
      <c r="CH528" s="161"/>
      <c r="CI528" s="161"/>
      <c r="CJ528" s="161"/>
      <c r="CK528" s="161"/>
      <c r="CL528" s="161"/>
      <c r="CM528" s="161"/>
      <c r="CN528" s="161"/>
      <c r="CO528" s="161"/>
      <c r="CP528" s="161"/>
      <c r="CQ528" s="161"/>
      <c r="CR528" s="161"/>
      <c r="CS528" s="158" t="s">
        <v>4859</v>
      </c>
      <c r="CT528" s="161"/>
      <c r="CU528" s="161"/>
      <c r="CV528" s="161"/>
      <c r="CW528" s="161"/>
      <c r="CX528" s="161"/>
      <c r="CY528" s="161"/>
      <c r="CZ528" s="161"/>
      <c r="DA528" s="161"/>
      <c r="DB528" s="161"/>
      <c r="DC528" s="161"/>
      <c r="DD528" s="161"/>
      <c r="DE528" s="161"/>
    </row>
    <row r="529" spans="34:109" ht="15" hidden="1" customHeight="1">
      <c r="AH529" s="103"/>
      <c r="AI529" s="103"/>
      <c r="AJ529" s="103"/>
      <c r="AK529" s="103"/>
      <c r="AL529" s="153" t="str">
        <f t="shared" si="16"/>
        <v/>
      </c>
      <c r="AM529" s="153" t="str">
        <f t="shared" si="17"/>
        <v/>
      </c>
      <c r="AO529" s="103"/>
      <c r="AP529" s="151">
        <v>527</v>
      </c>
      <c r="AQ529" s="160"/>
      <c r="AR529" s="160"/>
      <c r="AS529" s="160"/>
      <c r="AT529" s="160"/>
      <c r="AU529" s="160"/>
      <c r="AV529" s="160"/>
      <c r="AW529" s="160"/>
      <c r="AX529" s="160"/>
      <c r="AY529" s="160"/>
      <c r="AZ529" s="160"/>
      <c r="BA529" s="160"/>
      <c r="BB529" s="160"/>
      <c r="BC529" s="160"/>
      <c r="BD529" s="160"/>
      <c r="BE529" s="160"/>
      <c r="BF529" s="160"/>
      <c r="BG529" s="160"/>
      <c r="BH529" s="160"/>
      <c r="BI529" s="160"/>
      <c r="BJ529" s="157" t="s">
        <v>4860</v>
      </c>
      <c r="BK529" s="160"/>
      <c r="BL529" s="160"/>
      <c r="BM529" s="160"/>
      <c r="BN529" s="160"/>
      <c r="BO529" s="160"/>
      <c r="BP529" s="160"/>
      <c r="BQ529" s="160"/>
      <c r="BR529" s="160"/>
      <c r="BS529" s="160"/>
      <c r="BT529" s="160"/>
      <c r="BU529" s="160"/>
      <c r="BV529" s="160"/>
      <c r="BW529" s="103"/>
      <c r="BX529" s="103"/>
      <c r="BY529" s="103"/>
      <c r="BZ529" s="161"/>
      <c r="CA529" s="161"/>
      <c r="CB529" s="161"/>
      <c r="CC529" s="161"/>
      <c r="CD529" s="161"/>
      <c r="CE529" s="161"/>
      <c r="CF529" s="161"/>
      <c r="CG529" s="161"/>
      <c r="CH529" s="161"/>
      <c r="CI529" s="161"/>
      <c r="CJ529" s="161"/>
      <c r="CK529" s="161"/>
      <c r="CL529" s="161"/>
      <c r="CM529" s="161"/>
      <c r="CN529" s="161"/>
      <c r="CO529" s="161"/>
      <c r="CP529" s="161"/>
      <c r="CQ529" s="161"/>
      <c r="CR529" s="161"/>
      <c r="CS529" s="158" t="s">
        <v>4861</v>
      </c>
      <c r="CT529" s="161"/>
      <c r="CU529" s="161"/>
      <c r="CV529" s="161"/>
      <c r="CW529" s="161"/>
      <c r="CX529" s="161"/>
      <c r="CY529" s="161"/>
      <c r="CZ529" s="161"/>
      <c r="DA529" s="161"/>
      <c r="DB529" s="161"/>
      <c r="DC529" s="161"/>
      <c r="DD529" s="161"/>
      <c r="DE529" s="161"/>
    </row>
    <row r="530" spans="34:109" ht="15" hidden="1" customHeight="1">
      <c r="AH530" s="103"/>
      <c r="AI530" s="103"/>
      <c r="AJ530" s="103"/>
      <c r="AK530" s="103"/>
      <c r="AL530" s="153" t="str">
        <f t="shared" si="16"/>
        <v/>
      </c>
      <c r="AM530" s="153" t="str">
        <f t="shared" si="17"/>
        <v/>
      </c>
      <c r="AO530" s="103"/>
      <c r="AP530" s="151">
        <v>528</v>
      </c>
      <c r="AQ530" s="160"/>
      <c r="AR530" s="160"/>
      <c r="AS530" s="160"/>
      <c r="AT530" s="160"/>
      <c r="AU530" s="160"/>
      <c r="AV530" s="160"/>
      <c r="AW530" s="160"/>
      <c r="AX530" s="160"/>
      <c r="AY530" s="160"/>
      <c r="AZ530" s="160"/>
      <c r="BA530" s="160"/>
      <c r="BB530" s="160"/>
      <c r="BC530" s="160"/>
      <c r="BD530" s="160"/>
      <c r="BE530" s="160"/>
      <c r="BF530" s="160"/>
      <c r="BG530" s="160"/>
      <c r="BH530" s="160"/>
      <c r="BI530" s="160"/>
      <c r="BJ530" s="157" t="s">
        <v>4862</v>
      </c>
      <c r="BK530" s="160"/>
      <c r="BL530" s="160"/>
      <c r="BM530" s="160"/>
      <c r="BN530" s="160"/>
      <c r="BO530" s="160"/>
      <c r="BP530" s="160"/>
      <c r="BQ530" s="160"/>
      <c r="BR530" s="160"/>
      <c r="BS530" s="160"/>
      <c r="BT530" s="160"/>
      <c r="BU530" s="160"/>
      <c r="BV530" s="160"/>
      <c r="BW530" s="103"/>
      <c r="BX530" s="103"/>
      <c r="BY530" s="103"/>
      <c r="BZ530" s="161"/>
      <c r="CA530" s="161"/>
      <c r="CB530" s="161"/>
      <c r="CC530" s="161"/>
      <c r="CD530" s="161"/>
      <c r="CE530" s="161"/>
      <c r="CF530" s="161"/>
      <c r="CG530" s="161"/>
      <c r="CH530" s="161"/>
      <c r="CI530" s="161"/>
      <c r="CJ530" s="161"/>
      <c r="CK530" s="161"/>
      <c r="CL530" s="161"/>
      <c r="CM530" s="161"/>
      <c r="CN530" s="161"/>
      <c r="CO530" s="161"/>
      <c r="CP530" s="161"/>
      <c r="CQ530" s="161"/>
      <c r="CR530" s="161"/>
      <c r="CS530" s="158" t="s">
        <v>4863</v>
      </c>
      <c r="CT530" s="161"/>
      <c r="CU530" s="161"/>
      <c r="CV530" s="161"/>
      <c r="CW530" s="161"/>
      <c r="CX530" s="161"/>
      <c r="CY530" s="161"/>
      <c r="CZ530" s="161"/>
      <c r="DA530" s="161"/>
      <c r="DB530" s="161"/>
      <c r="DC530" s="161"/>
      <c r="DD530" s="161"/>
      <c r="DE530" s="161"/>
    </row>
    <row r="531" spans="34:109" ht="15" hidden="1" customHeight="1">
      <c r="AH531" s="103"/>
      <c r="AI531" s="103"/>
      <c r="AJ531" s="103"/>
      <c r="AK531" s="103"/>
      <c r="AL531" s="153" t="str">
        <f t="shared" si="16"/>
        <v/>
      </c>
      <c r="AM531" s="153" t="str">
        <f t="shared" si="17"/>
        <v/>
      </c>
      <c r="AO531" s="103"/>
      <c r="AP531" s="151">
        <v>529</v>
      </c>
      <c r="AQ531" s="160"/>
      <c r="AR531" s="160"/>
      <c r="AS531" s="160"/>
      <c r="AT531" s="160"/>
      <c r="AU531" s="160"/>
      <c r="AV531" s="160"/>
      <c r="AW531" s="160"/>
      <c r="AX531" s="160"/>
      <c r="AY531" s="160"/>
      <c r="AZ531" s="160"/>
      <c r="BA531" s="160"/>
      <c r="BB531" s="160"/>
      <c r="BC531" s="160"/>
      <c r="BD531" s="160"/>
      <c r="BE531" s="160"/>
      <c r="BF531" s="160"/>
      <c r="BG531" s="160"/>
      <c r="BH531" s="160"/>
      <c r="BI531" s="160"/>
      <c r="BJ531" s="157" t="s">
        <v>4864</v>
      </c>
      <c r="BK531" s="160"/>
      <c r="BL531" s="160"/>
      <c r="BM531" s="160"/>
      <c r="BN531" s="160"/>
      <c r="BO531" s="160"/>
      <c r="BP531" s="160"/>
      <c r="BQ531" s="160"/>
      <c r="BR531" s="160"/>
      <c r="BS531" s="160"/>
      <c r="BT531" s="160"/>
      <c r="BU531" s="160"/>
      <c r="BV531" s="160"/>
      <c r="BW531" s="103"/>
      <c r="BX531" s="103"/>
      <c r="BY531" s="103"/>
      <c r="BZ531" s="161"/>
      <c r="CA531" s="161"/>
      <c r="CB531" s="161"/>
      <c r="CC531" s="161"/>
      <c r="CD531" s="161"/>
      <c r="CE531" s="161"/>
      <c r="CF531" s="161"/>
      <c r="CG531" s="161"/>
      <c r="CH531" s="161"/>
      <c r="CI531" s="161"/>
      <c r="CJ531" s="161"/>
      <c r="CK531" s="161"/>
      <c r="CL531" s="161"/>
      <c r="CM531" s="161"/>
      <c r="CN531" s="161"/>
      <c r="CO531" s="161"/>
      <c r="CP531" s="161"/>
      <c r="CQ531" s="161"/>
      <c r="CR531" s="161"/>
      <c r="CS531" s="158" t="s">
        <v>4865</v>
      </c>
      <c r="CT531" s="161"/>
      <c r="CU531" s="161"/>
      <c r="CV531" s="161"/>
      <c r="CW531" s="161"/>
      <c r="CX531" s="161"/>
      <c r="CY531" s="161"/>
      <c r="CZ531" s="161"/>
      <c r="DA531" s="161"/>
      <c r="DB531" s="161"/>
      <c r="DC531" s="161"/>
      <c r="DD531" s="161"/>
      <c r="DE531" s="161"/>
    </row>
    <row r="532" spans="34:109" ht="15" hidden="1" customHeight="1">
      <c r="AH532" s="103"/>
      <c r="AI532" s="103"/>
      <c r="AJ532" s="103"/>
      <c r="AK532" s="103"/>
      <c r="AL532" s="153" t="str">
        <f t="shared" si="16"/>
        <v/>
      </c>
      <c r="AM532" s="153" t="str">
        <f t="shared" si="17"/>
        <v/>
      </c>
      <c r="AO532" s="103"/>
      <c r="AP532" s="151">
        <v>530</v>
      </c>
      <c r="AQ532" s="160"/>
      <c r="AR532" s="160"/>
      <c r="AS532" s="160"/>
      <c r="AT532" s="160"/>
      <c r="AU532" s="160"/>
      <c r="AV532" s="160"/>
      <c r="AW532" s="160"/>
      <c r="AX532" s="160"/>
      <c r="AY532" s="160"/>
      <c r="AZ532" s="160"/>
      <c r="BA532" s="160"/>
      <c r="BB532" s="160"/>
      <c r="BC532" s="160"/>
      <c r="BD532" s="160"/>
      <c r="BE532" s="160"/>
      <c r="BF532" s="160"/>
      <c r="BG532" s="160"/>
      <c r="BH532" s="160"/>
      <c r="BI532" s="160"/>
      <c r="BJ532" s="157" t="s">
        <v>4866</v>
      </c>
      <c r="BK532" s="160"/>
      <c r="BL532" s="160"/>
      <c r="BM532" s="160"/>
      <c r="BN532" s="160"/>
      <c r="BO532" s="160"/>
      <c r="BP532" s="160"/>
      <c r="BQ532" s="160"/>
      <c r="BR532" s="160"/>
      <c r="BS532" s="160"/>
      <c r="BT532" s="160"/>
      <c r="BU532" s="160"/>
      <c r="BV532" s="160"/>
      <c r="BW532" s="103"/>
      <c r="BX532" s="103"/>
      <c r="BY532" s="103"/>
      <c r="BZ532" s="161"/>
      <c r="CA532" s="161"/>
      <c r="CB532" s="161"/>
      <c r="CC532" s="161"/>
      <c r="CD532" s="161"/>
      <c r="CE532" s="161"/>
      <c r="CF532" s="161"/>
      <c r="CG532" s="161"/>
      <c r="CH532" s="161"/>
      <c r="CI532" s="161"/>
      <c r="CJ532" s="161"/>
      <c r="CK532" s="161"/>
      <c r="CL532" s="161"/>
      <c r="CM532" s="161"/>
      <c r="CN532" s="161"/>
      <c r="CO532" s="161"/>
      <c r="CP532" s="161"/>
      <c r="CQ532" s="161"/>
      <c r="CR532" s="161"/>
      <c r="CS532" s="158" t="s">
        <v>4867</v>
      </c>
      <c r="CT532" s="161"/>
      <c r="CU532" s="161"/>
      <c r="CV532" s="161"/>
      <c r="CW532" s="161"/>
      <c r="CX532" s="161"/>
      <c r="CY532" s="161"/>
      <c r="CZ532" s="161"/>
      <c r="DA532" s="161"/>
      <c r="DB532" s="161"/>
      <c r="DC532" s="161"/>
      <c r="DD532" s="161"/>
      <c r="DE532" s="161"/>
    </row>
    <row r="533" spans="34:109" ht="15" hidden="1" customHeight="1">
      <c r="AH533" s="103"/>
      <c r="AI533" s="103"/>
      <c r="AJ533" s="103"/>
      <c r="AK533" s="103"/>
      <c r="AL533" s="153" t="str">
        <f t="shared" si="16"/>
        <v/>
      </c>
      <c r="AM533" s="153" t="str">
        <f t="shared" si="17"/>
        <v/>
      </c>
      <c r="AO533" s="103"/>
      <c r="AP533" s="151">
        <v>531</v>
      </c>
      <c r="AQ533" s="160"/>
      <c r="AR533" s="160"/>
      <c r="AS533" s="160"/>
      <c r="AT533" s="160"/>
      <c r="AU533" s="160"/>
      <c r="AV533" s="160"/>
      <c r="AW533" s="160"/>
      <c r="AX533" s="160"/>
      <c r="AY533" s="160"/>
      <c r="AZ533" s="160"/>
      <c r="BA533" s="160"/>
      <c r="BB533" s="160"/>
      <c r="BC533" s="160"/>
      <c r="BD533" s="160"/>
      <c r="BE533" s="160"/>
      <c r="BF533" s="160"/>
      <c r="BG533" s="160"/>
      <c r="BH533" s="160"/>
      <c r="BI533" s="160"/>
      <c r="BJ533" s="157" t="s">
        <v>4868</v>
      </c>
      <c r="BK533" s="160"/>
      <c r="BL533" s="160"/>
      <c r="BM533" s="160"/>
      <c r="BN533" s="160"/>
      <c r="BO533" s="160"/>
      <c r="BP533" s="160"/>
      <c r="BQ533" s="160"/>
      <c r="BR533" s="160"/>
      <c r="BS533" s="160"/>
      <c r="BT533" s="160"/>
      <c r="BU533" s="160"/>
      <c r="BV533" s="160"/>
      <c r="BW533" s="103"/>
      <c r="BX533" s="103"/>
      <c r="BY533" s="103"/>
      <c r="BZ533" s="161"/>
      <c r="CA533" s="161"/>
      <c r="CB533" s="161"/>
      <c r="CC533" s="161"/>
      <c r="CD533" s="161"/>
      <c r="CE533" s="161"/>
      <c r="CF533" s="161"/>
      <c r="CG533" s="161"/>
      <c r="CH533" s="161"/>
      <c r="CI533" s="161"/>
      <c r="CJ533" s="161"/>
      <c r="CK533" s="161"/>
      <c r="CL533" s="161"/>
      <c r="CM533" s="161"/>
      <c r="CN533" s="161"/>
      <c r="CO533" s="161"/>
      <c r="CP533" s="161"/>
      <c r="CQ533" s="161"/>
      <c r="CR533" s="161"/>
      <c r="CS533" s="158" t="s">
        <v>4869</v>
      </c>
      <c r="CT533" s="161"/>
      <c r="CU533" s="161"/>
      <c r="CV533" s="161"/>
      <c r="CW533" s="161"/>
      <c r="CX533" s="161"/>
      <c r="CY533" s="161"/>
      <c r="CZ533" s="161"/>
      <c r="DA533" s="161"/>
      <c r="DB533" s="161"/>
      <c r="DC533" s="161"/>
      <c r="DD533" s="161"/>
      <c r="DE533" s="161"/>
    </row>
    <row r="534" spans="34:109" ht="15" hidden="1" customHeight="1">
      <c r="AH534" s="103"/>
      <c r="AI534" s="103"/>
      <c r="AJ534" s="103"/>
      <c r="AK534" s="103"/>
      <c r="AL534" s="153" t="str">
        <f t="shared" si="16"/>
        <v/>
      </c>
      <c r="AM534" s="153" t="str">
        <f t="shared" si="17"/>
        <v/>
      </c>
      <c r="AO534" s="103"/>
      <c r="AP534" s="151">
        <v>532</v>
      </c>
      <c r="AQ534" s="160"/>
      <c r="AR534" s="160"/>
      <c r="AS534" s="160"/>
      <c r="AT534" s="160"/>
      <c r="AU534" s="160"/>
      <c r="AV534" s="160"/>
      <c r="AW534" s="160"/>
      <c r="AX534" s="160"/>
      <c r="AY534" s="160"/>
      <c r="AZ534" s="160"/>
      <c r="BA534" s="160"/>
      <c r="BB534" s="160"/>
      <c r="BC534" s="160"/>
      <c r="BD534" s="160"/>
      <c r="BE534" s="160"/>
      <c r="BF534" s="160"/>
      <c r="BG534" s="160"/>
      <c r="BH534" s="160"/>
      <c r="BI534" s="160"/>
      <c r="BJ534" s="157" t="s">
        <v>4870</v>
      </c>
      <c r="BK534" s="160"/>
      <c r="BL534" s="160"/>
      <c r="BM534" s="160"/>
      <c r="BN534" s="160"/>
      <c r="BO534" s="160"/>
      <c r="BP534" s="160"/>
      <c r="BQ534" s="160"/>
      <c r="BR534" s="160"/>
      <c r="BS534" s="160"/>
      <c r="BT534" s="160"/>
      <c r="BU534" s="160"/>
      <c r="BV534" s="160"/>
      <c r="BW534" s="103"/>
      <c r="BX534" s="103"/>
      <c r="BY534" s="103"/>
      <c r="BZ534" s="161"/>
      <c r="CA534" s="161"/>
      <c r="CB534" s="161"/>
      <c r="CC534" s="161"/>
      <c r="CD534" s="161"/>
      <c r="CE534" s="161"/>
      <c r="CF534" s="161"/>
      <c r="CG534" s="161"/>
      <c r="CH534" s="161"/>
      <c r="CI534" s="161"/>
      <c r="CJ534" s="161"/>
      <c r="CK534" s="161"/>
      <c r="CL534" s="161"/>
      <c r="CM534" s="161"/>
      <c r="CN534" s="161"/>
      <c r="CO534" s="161"/>
      <c r="CP534" s="161"/>
      <c r="CQ534" s="161"/>
      <c r="CR534" s="161"/>
      <c r="CS534" s="158" t="s">
        <v>4871</v>
      </c>
      <c r="CT534" s="161"/>
      <c r="CU534" s="161"/>
      <c r="CV534" s="161"/>
      <c r="CW534" s="161"/>
      <c r="CX534" s="161"/>
      <c r="CY534" s="161"/>
      <c r="CZ534" s="161"/>
      <c r="DA534" s="161"/>
      <c r="DB534" s="161"/>
      <c r="DC534" s="161"/>
      <c r="DD534" s="161"/>
      <c r="DE534" s="161"/>
    </row>
    <row r="535" spans="34:109" ht="15" hidden="1" customHeight="1">
      <c r="AH535" s="103"/>
      <c r="AI535" s="103"/>
      <c r="AJ535" s="103"/>
      <c r="AK535" s="103"/>
      <c r="AL535" s="153" t="str">
        <f t="shared" si="16"/>
        <v/>
      </c>
      <c r="AM535" s="153" t="str">
        <f t="shared" si="17"/>
        <v/>
      </c>
      <c r="AO535" s="103"/>
      <c r="AP535" s="151">
        <v>533</v>
      </c>
      <c r="AQ535" s="160"/>
      <c r="AR535" s="160"/>
      <c r="AS535" s="160"/>
      <c r="AT535" s="160"/>
      <c r="AU535" s="160"/>
      <c r="AV535" s="160"/>
      <c r="AW535" s="160"/>
      <c r="AX535" s="160"/>
      <c r="AY535" s="160"/>
      <c r="AZ535" s="160"/>
      <c r="BA535" s="160"/>
      <c r="BB535" s="160"/>
      <c r="BC535" s="160"/>
      <c r="BD535" s="160"/>
      <c r="BE535" s="160"/>
      <c r="BF535" s="160"/>
      <c r="BG535" s="160"/>
      <c r="BH535" s="160"/>
      <c r="BI535" s="160"/>
      <c r="BJ535" s="157" t="s">
        <v>4872</v>
      </c>
      <c r="BK535" s="160"/>
      <c r="BL535" s="160"/>
      <c r="BM535" s="160"/>
      <c r="BN535" s="160"/>
      <c r="BO535" s="160"/>
      <c r="BP535" s="160"/>
      <c r="BQ535" s="160"/>
      <c r="BR535" s="160"/>
      <c r="BS535" s="160"/>
      <c r="BT535" s="160"/>
      <c r="BU535" s="160"/>
      <c r="BV535" s="160"/>
      <c r="BW535" s="103"/>
      <c r="BX535" s="103"/>
      <c r="BY535" s="103"/>
      <c r="BZ535" s="161"/>
      <c r="CA535" s="161"/>
      <c r="CB535" s="161"/>
      <c r="CC535" s="161"/>
      <c r="CD535" s="161"/>
      <c r="CE535" s="161"/>
      <c r="CF535" s="161"/>
      <c r="CG535" s="161"/>
      <c r="CH535" s="161"/>
      <c r="CI535" s="161"/>
      <c r="CJ535" s="161"/>
      <c r="CK535" s="161"/>
      <c r="CL535" s="161"/>
      <c r="CM535" s="161"/>
      <c r="CN535" s="161"/>
      <c r="CO535" s="161"/>
      <c r="CP535" s="161"/>
      <c r="CQ535" s="161"/>
      <c r="CR535" s="161"/>
      <c r="CS535" s="158" t="s">
        <v>4873</v>
      </c>
      <c r="CT535" s="161"/>
      <c r="CU535" s="161"/>
      <c r="CV535" s="161"/>
      <c r="CW535" s="161"/>
      <c r="CX535" s="161"/>
      <c r="CY535" s="161"/>
      <c r="CZ535" s="161"/>
      <c r="DA535" s="161"/>
      <c r="DB535" s="161"/>
      <c r="DC535" s="161"/>
      <c r="DD535" s="161"/>
      <c r="DE535" s="161"/>
    </row>
    <row r="536" spans="34:109" ht="15" hidden="1" customHeight="1">
      <c r="AH536" s="103"/>
      <c r="AI536" s="103"/>
      <c r="AJ536" s="103"/>
      <c r="AK536" s="103"/>
      <c r="AL536" s="153" t="str">
        <f t="shared" si="16"/>
        <v/>
      </c>
      <c r="AM536" s="153" t="str">
        <f t="shared" si="17"/>
        <v/>
      </c>
      <c r="AO536" s="103"/>
      <c r="AP536" s="151">
        <v>534</v>
      </c>
      <c r="AQ536" s="160"/>
      <c r="AR536" s="160"/>
      <c r="AS536" s="160"/>
      <c r="AT536" s="160"/>
      <c r="AU536" s="160"/>
      <c r="AV536" s="160"/>
      <c r="AW536" s="160"/>
      <c r="AX536" s="160"/>
      <c r="AY536" s="160"/>
      <c r="AZ536" s="160"/>
      <c r="BA536" s="160"/>
      <c r="BB536" s="160"/>
      <c r="BC536" s="160"/>
      <c r="BD536" s="160"/>
      <c r="BE536" s="160"/>
      <c r="BF536" s="160"/>
      <c r="BG536" s="160"/>
      <c r="BH536" s="160"/>
      <c r="BI536" s="160"/>
      <c r="BJ536" s="157" t="s">
        <v>4874</v>
      </c>
      <c r="BK536" s="160"/>
      <c r="BL536" s="160"/>
      <c r="BM536" s="160"/>
      <c r="BN536" s="160"/>
      <c r="BO536" s="160"/>
      <c r="BP536" s="160"/>
      <c r="BQ536" s="160"/>
      <c r="BR536" s="160"/>
      <c r="BS536" s="160"/>
      <c r="BT536" s="160"/>
      <c r="BU536" s="160"/>
      <c r="BV536" s="160"/>
      <c r="BW536" s="103"/>
      <c r="BX536" s="103"/>
      <c r="BY536" s="103"/>
      <c r="BZ536" s="161"/>
      <c r="CA536" s="161"/>
      <c r="CB536" s="161"/>
      <c r="CC536" s="161"/>
      <c r="CD536" s="161"/>
      <c r="CE536" s="161"/>
      <c r="CF536" s="161"/>
      <c r="CG536" s="161"/>
      <c r="CH536" s="161"/>
      <c r="CI536" s="161"/>
      <c r="CJ536" s="161"/>
      <c r="CK536" s="161"/>
      <c r="CL536" s="161"/>
      <c r="CM536" s="161"/>
      <c r="CN536" s="161"/>
      <c r="CO536" s="161"/>
      <c r="CP536" s="161"/>
      <c r="CQ536" s="161"/>
      <c r="CR536" s="161"/>
      <c r="CS536" s="158" t="s">
        <v>4875</v>
      </c>
      <c r="CT536" s="161"/>
      <c r="CU536" s="161"/>
      <c r="CV536" s="161"/>
      <c r="CW536" s="161"/>
      <c r="CX536" s="161"/>
      <c r="CY536" s="161"/>
      <c r="CZ536" s="161"/>
      <c r="DA536" s="161"/>
      <c r="DB536" s="161"/>
      <c r="DC536" s="161"/>
      <c r="DD536" s="161"/>
      <c r="DE536" s="161"/>
    </row>
    <row r="537" spans="34:109" ht="15" hidden="1" customHeight="1">
      <c r="AH537" s="103"/>
      <c r="AI537" s="103"/>
      <c r="AJ537" s="103"/>
      <c r="AK537" s="103"/>
      <c r="AL537" s="153" t="str">
        <f t="shared" si="16"/>
        <v/>
      </c>
      <c r="AM537" s="153" t="str">
        <f t="shared" si="17"/>
        <v/>
      </c>
      <c r="AO537" s="103"/>
      <c r="AP537" s="151">
        <v>535</v>
      </c>
      <c r="AQ537" s="160"/>
      <c r="AR537" s="160"/>
      <c r="AS537" s="160"/>
      <c r="AT537" s="160"/>
      <c r="AU537" s="160"/>
      <c r="AV537" s="160"/>
      <c r="AW537" s="160"/>
      <c r="AX537" s="160"/>
      <c r="AY537" s="160"/>
      <c r="AZ537" s="160"/>
      <c r="BA537" s="160"/>
      <c r="BB537" s="160"/>
      <c r="BC537" s="160"/>
      <c r="BD537" s="160"/>
      <c r="BE537" s="160"/>
      <c r="BF537" s="160"/>
      <c r="BG537" s="160"/>
      <c r="BH537" s="160"/>
      <c r="BI537" s="160"/>
      <c r="BJ537" s="157" t="s">
        <v>4876</v>
      </c>
      <c r="BK537" s="160"/>
      <c r="BL537" s="160"/>
      <c r="BM537" s="160"/>
      <c r="BN537" s="160"/>
      <c r="BO537" s="160"/>
      <c r="BP537" s="160"/>
      <c r="BQ537" s="160"/>
      <c r="BR537" s="160"/>
      <c r="BS537" s="160"/>
      <c r="BT537" s="160"/>
      <c r="BU537" s="160"/>
      <c r="BV537" s="160"/>
      <c r="BW537" s="103"/>
      <c r="BX537" s="103"/>
      <c r="BY537" s="103"/>
      <c r="BZ537" s="161"/>
      <c r="CA537" s="161"/>
      <c r="CB537" s="161"/>
      <c r="CC537" s="161"/>
      <c r="CD537" s="161"/>
      <c r="CE537" s="161"/>
      <c r="CF537" s="161"/>
      <c r="CG537" s="161"/>
      <c r="CH537" s="161"/>
      <c r="CI537" s="161"/>
      <c r="CJ537" s="161"/>
      <c r="CK537" s="161"/>
      <c r="CL537" s="161"/>
      <c r="CM537" s="161"/>
      <c r="CN537" s="161"/>
      <c r="CO537" s="161"/>
      <c r="CP537" s="161"/>
      <c r="CQ537" s="161"/>
      <c r="CR537" s="161"/>
      <c r="CS537" s="158" t="s">
        <v>4877</v>
      </c>
      <c r="CT537" s="161"/>
      <c r="CU537" s="161"/>
      <c r="CV537" s="161"/>
      <c r="CW537" s="161"/>
      <c r="CX537" s="161"/>
      <c r="CY537" s="161"/>
      <c r="CZ537" s="161"/>
      <c r="DA537" s="161"/>
      <c r="DB537" s="161"/>
      <c r="DC537" s="161"/>
      <c r="DD537" s="161"/>
      <c r="DE537" s="161"/>
    </row>
    <row r="538" spans="34:109" ht="15" hidden="1" customHeight="1">
      <c r="AH538" s="103"/>
      <c r="AI538" s="103"/>
      <c r="AJ538" s="103"/>
      <c r="AK538" s="103"/>
      <c r="AL538" s="153" t="str">
        <f t="shared" si="16"/>
        <v/>
      </c>
      <c r="AM538" s="153" t="str">
        <f t="shared" si="17"/>
        <v/>
      </c>
      <c r="AO538" s="103"/>
      <c r="AP538" s="151">
        <v>536</v>
      </c>
      <c r="AQ538" s="160"/>
      <c r="AR538" s="160"/>
      <c r="AS538" s="160"/>
      <c r="AT538" s="160"/>
      <c r="AU538" s="160"/>
      <c r="AV538" s="160"/>
      <c r="AW538" s="160"/>
      <c r="AX538" s="160"/>
      <c r="AY538" s="160"/>
      <c r="AZ538" s="160"/>
      <c r="BA538" s="160"/>
      <c r="BB538" s="160"/>
      <c r="BC538" s="160"/>
      <c r="BD538" s="160"/>
      <c r="BE538" s="160"/>
      <c r="BF538" s="160"/>
      <c r="BG538" s="160"/>
      <c r="BH538" s="160"/>
      <c r="BI538" s="160"/>
      <c r="BJ538" s="157" t="s">
        <v>4878</v>
      </c>
      <c r="BK538" s="160"/>
      <c r="BL538" s="160"/>
      <c r="BM538" s="160"/>
      <c r="BN538" s="160"/>
      <c r="BO538" s="160"/>
      <c r="BP538" s="160"/>
      <c r="BQ538" s="160"/>
      <c r="BR538" s="160"/>
      <c r="BS538" s="160"/>
      <c r="BT538" s="160"/>
      <c r="BU538" s="160"/>
      <c r="BV538" s="160"/>
      <c r="BW538" s="103"/>
      <c r="BX538" s="103"/>
      <c r="BY538" s="103"/>
      <c r="BZ538" s="161"/>
      <c r="CA538" s="161"/>
      <c r="CB538" s="161"/>
      <c r="CC538" s="161"/>
      <c r="CD538" s="161"/>
      <c r="CE538" s="161"/>
      <c r="CF538" s="161"/>
      <c r="CG538" s="161"/>
      <c r="CH538" s="161"/>
      <c r="CI538" s="161"/>
      <c r="CJ538" s="161"/>
      <c r="CK538" s="161"/>
      <c r="CL538" s="161"/>
      <c r="CM538" s="161"/>
      <c r="CN538" s="161"/>
      <c r="CO538" s="161"/>
      <c r="CP538" s="161"/>
      <c r="CQ538" s="161"/>
      <c r="CR538" s="161"/>
      <c r="CS538" s="158" t="s">
        <v>4879</v>
      </c>
      <c r="CT538" s="161"/>
      <c r="CU538" s="161"/>
      <c r="CV538" s="161"/>
      <c r="CW538" s="161"/>
      <c r="CX538" s="161"/>
      <c r="CY538" s="161"/>
      <c r="CZ538" s="161"/>
      <c r="DA538" s="161"/>
      <c r="DB538" s="161"/>
      <c r="DC538" s="161"/>
      <c r="DD538" s="161"/>
      <c r="DE538" s="161"/>
    </row>
    <row r="539" spans="34:109" ht="15" hidden="1" customHeight="1">
      <c r="AH539" s="103"/>
      <c r="AI539" s="103"/>
      <c r="AJ539" s="103"/>
      <c r="AK539" s="103"/>
      <c r="AL539" s="153" t="str">
        <f t="shared" si="16"/>
        <v/>
      </c>
      <c r="AM539" s="153" t="str">
        <f t="shared" si="17"/>
        <v/>
      </c>
      <c r="AO539" s="103"/>
      <c r="AP539" s="151">
        <v>537</v>
      </c>
      <c r="AQ539" s="160"/>
      <c r="AR539" s="160"/>
      <c r="AS539" s="160"/>
      <c r="AT539" s="160"/>
      <c r="AU539" s="160"/>
      <c r="AV539" s="160"/>
      <c r="AW539" s="160"/>
      <c r="AX539" s="160"/>
      <c r="AY539" s="160"/>
      <c r="AZ539" s="160"/>
      <c r="BA539" s="160"/>
      <c r="BB539" s="160"/>
      <c r="BC539" s="160"/>
      <c r="BD539" s="160"/>
      <c r="BE539" s="160"/>
      <c r="BF539" s="160"/>
      <c r="BG539" s="160"/>
      <c r="BH539" s="160"/>
      <c r="BI539" s="160"/>
      <c r="BJ539" s="157" t="s">
        <v>4880</v>
      </c>
      <c r="BK539" s="160"/>
      <c r="BL539" s="160"/>
      <c r="BM539" s="160"/>
      <c r="BN539" s="160"/>
      <c r="BO539" s="160"/>
      <c r="BP539" s="160"/>
      <c r="BQ539" s="160"/>
      <c r="BR539" s="160"/>
      <c r="BS539" s="160"/>
      <c r="BT539" s="160"/>
      <c r="BU539" s="160"/>
      <c r="BV539" s="160"/>
      <c r="BW539" s="103"/>
      <c r="BX539" s="103"/>
      <c r="BY539" s="103"/>
      <c r="BZ539" s="161"/>
      <c r="CA539" s="161"/>
      <c r="CB539" s="161"/>
      <c r="CC539" s="161"/>
      <c r="CD539" s="161"/>
      <c r="CE539" s="161"/>
      <c r="CF539" s="161"/>
      <c r="CG539" s="161"/>
      <c r="CH539" s="161"/>
      <c r="CI539" s="161"/>
      <c r="CJ539" s="161"/>
      <c r="CK539" s="161"/>
      <c r="CL539" s="161"/>
      <c r="CM539" s="161"/>
      <c r="CN539" s="161"/>
      <c r="CO539" s="161"/>
      <c r="CP539" s="161"/>
      <c r="CQ539" s="161"/>
      <c r="CR539" s="161"/>
      <c r="CS539" s="158" t="s">
        <v>4881</v>
      </c>
      <c r="CT539" s="161"/>
      <c r="CU539" s="161"/>
      <c r="CV539" s="161"/>
      <c r="CW539" s="161"/>
      <c r="CX539" s="161"/>
      <c r="CY539" s="161"/>
      <c r="CZ539" s="161"/>
      <c r="DA539" s="161"/>
      <c r="DB539" s="161"/>
      <c r="DC539" s="161"/>
      <c r="DD539" s="161"/>
      <c r="DE539" s="161"/>
    </row>
    <row r="540" spans="34:109" ht="15" hidden="1" customHeight="1">
      <c r="AH540" s="103"/>
      <c r="AI540" s="103"/>
      <c r="AJ540" s="103"/>
      <c r="AK540" s="103"/>
      <c r="AL540" s="153" t="str">
        <f t="shared" si="16"/>
        <v/>
      </c>
      <c r="AM540" s="153" t="str">
        <f t="shared" si="17"/>
        <v/>
      </c>
      <c r="AO540" s="103"/>
      <c r="AP540" s="151">
        <v>538</v>
      </c>
      <c r="AQ540" s="160"/>
      <c r="AR540" s="160"/>
      <c r="AS540" s="160"/>
      <c r="AT540" s="160"/>
      <c r="AU540" s="160"/>
      <c r="AV540" s="160"/>
      <c r="AW540" s="160"/>
      <c r="AX540" s="160"/>
      <c r="AY540" s="160"/>
      <c r="AZ540" s="160"/>
      <c r="BA540" s="160"/>
      <c r="BB540" s="160"/>
      <c r="BC540" s="160"/>
      <c r="BD540" s="160"/>
      <c r="BE540" s="160"/>
      <c r="BF540" s="160"/>
      <c r="BG540" s="160"/>
      <c r="BH540" s="160"/>
      <c r="BI540" s="160"/>
      <c r="BJ540" s="157" t="s">
        <v>4882</v>
      </c>
      <c r="BK540" s="160"/>
      <c r="BL540" s="160"/>
      <c r="BM540" s="160"/>
      <c r="BN540" s="160"/>
      <c r="BO540" s="160"/>
      <c r="BP540" s="160"/>
      <c r="BQ540" s="160"/>
      <c r="BR540" s="160"/>
      <c r="BS540" s="160"/>
      <c r="BT540" s="160"/>
      <c r="BU540" s="160"/>
      <c r="BV540" s="160"/>
      <c r="BW540" s="103"/>
      <c r="BX540" s="103"/>
      <c r="BY540" s="103"/>
      <c r="BZ540" s="161"/>
      <c r="CA540" s="161"/>
      <c r="CB540" s="161"/>
      <c r="CC540" s="161"/>
      <c r="CD540" s="161"/>
      <c r="CE540" s="161"/>
      <c r="CF540" s="161"/>
      <c r="CG540" s="161"/>
      <c r="CH540" s="161"/>
      <c r="CI540" s="161"/>
      <c r="CJ540" s="161"/>
      <c r="CK540" s="161"/>
      <c r="CL540" s="161"/>
      <c r="CM540" s="161"/>
      <c r="CN540" s="161"/>
      <c r="CO540" s="161"/>
      <c r="CP540" s="161"/>
      <c r="CQ540" s="161"/>
      <c r="CR540" s="161"/>
      <c r="CS540" s="158" t="s">
        <v>4883</v>
      </c>
      <c r="CT540" s="161"/>
      <c r="CU540" s="161"/>
      <c r="CV540" s="161"/>
      <c r="CW540" s="161"/>
      <c r="CX540" s="161"/>
      <c r="CY540" s="161"/>
      <c r="CZ540" s="161"/>
      <c r="DA540" s="161"/>
      <c r="DB540" s="161"/>
      <c r="DC540" s="161"/>
      <c r="DD540" s="161"/>
      <c r="DE540" s="161"/>
    </row>
    <row r="541" spans="34:109" ht="15" hidden="1" customHeight="1">
      <c r="AH541" s="103"/>
      <c r="AI541" s="103"/>
      <c r="AJ541" s="103"/>
      <c r="AK541" s="103"/>
      <c r="AL541" s="153" t="str">
        <f t="shared" si="16"/>
        <v/>
      </c>
      <c r="AM541" s="153" t="str">
        <f t="shared" si="17"/>
        <v/>
      </c>
      <c r="AO541" s="103"/>
      <c r="AP541" s="151">
        <v>539</v>
      </c>
      <c r="AQ541" s="160"/>
      <c r="AR541" s="160"/>
      <c r="AS541" s="160"/>
      <c r="AT541" s="160"/>
      <c r="AU541" s="160"/>
      <c r="AV541" s="160"/>
      <c r="AW541" s="160"/>
      <c r="AX541" s="160"/>
      <c r="AY541" s="160"/>
      <c r="AZ541" s="160"/>
      <c r="BA541" s="160"/>
      <c r="BB541" s="160"/>
      <c r="BC541" s="160"/>
      <c r="BD541" s="160"/>
      <c r="BE541" s="160"/>
      <c r="BF541" s="160"/>
      <c r="BG541" s="160"/>
      <c r="BH541" s="160"/>
      <c r="BI541" s="160"/>
      <c r="BJ541" s="157" t="s">
        <v>4884</v>
      </c>
      <c r="BK541" s="160"/>
      <c r="BL541" s="160"/>
      <c r="BM541" s="160"/>
      <c r="BN541" s="160"/>
      <c r="BO541" s="160"/>
      <c r="BP541" s="160"/>
      <c r="BQ541" s="160"/>
      <c r="BR541" s="160"/>
      <c r="BS541" s="160"/>
      <c r="BT541" s="160"/>
      <c r="BU541" s="160"/>
      <c r="BV541" s="160"/>
      <c r="BW541" s="103"/>
      <c r="BX541" s="103"/>
      <c r="BY541" s="103"/>
      <c r="BZ541" s="161"/>
      <c r="CA541" s="161"/>
      <c r="CB541" s="161"/>
      <c r="CC541" s="161"/>
      <c r="CD541" s="161"/>
      <c r="CE541" s="161"/>
      <c r="CF541" s="161"/>
      <c r="CG541" s="161"/>
      <c r="CH541" s="161"/>
      <c r="CI541" s="161"/>
      <c r="CJ541" s="161"/>
      <c r="CK541" s="161"/>
      <c r="CL541" s="161"/>
      <c r="CM541" s="161"/>
      <c r="CN541" s="161"/>
      <c r="CO541" s="161"/>
      <c r="CP541" s="161"/>
      <c r="CQ541" s="161"/>
      <c r="CR541" s="161"/>
      <c r="CS541" s="158" t="s">
        <v>4885</v>
      </c>
      <c r="CT541" s="161"/>
      <c r="CU541" s="161"/>
      <c r="CV541" s="161"/>
      <c r="CW541" s="161"/>
      <c r="CX541" s="161"/>
      <c r="CY541" s="161"/>
      <c r="CZ541" s="161"/>
      <c r="DA541" s="161"/>
      <c r="DB541" s="161"/>
      <c r="DC541" s="161"/>
      <c r="DD541" s="161"/>
      <c r="DE541" s="161"/>
    </row>
    <row r="542" spans="34:109" ht="15" hidden="1" customHeight="1">
      <c r="AH542" s="103"/>
      <c r="AI542" s="103"/>
      <c r="AJ542" s="103"/>
      <c r="AK542" s="103"/>
      <c r="AL542" s="153" t="str">
        <f t="shared" si="16"/>
        <v/>
      </c>
      <c r="AM542" s="153" t="str">
        <f t="shared" si="17"/>
        <v/>
      </c>
      <c r="AO542" s="103"/>
      <c r="AP542" s="151">
        <v>540</v>
      </c>
      <c r="AQ542" s="160"/>
      <c r="AR542" s="160"/>
      <c r="AS542" s="160"/>
      <c r="AT542" s="160"/>
      <c r="AU542" s="160"/>
      <c r="AV542" s="160"/>
      <c r="AW542" s="160"/>
      <c r="AX542" s="160"/>
      <c r="AY542" s="160"/>
      <c r="AZ542" s="160"/>
      <c r="BA542" s="160"/>
      <c r="BB542" s="160"/>
      <c r="BC542" s="160"/>
      <c r="BD542" s="160"/>
      <c r="BE542" s="160"/>
      <c r="BF542" s="160"/>
      <c r="BG542" s="160"/>
      <c r="BH542" s="160"/>
      <c r="BI542" s="160"/>
      <c r="BJ542" s="157" t="s">
        <v>4886</v>
      </c>
      <c r="BK542" s="160"/>
      <c r="BL542" s="160"/>
      <c r="BM542" s="160"/>
      <c r="BN542" s="160"/>
      <c r="BO542" s="160"/>
      <c r="BP542" s="160"/>
      <c r="BQ542" s="160"/>
      <c r="BR542" s="160"/>
      <c r="BS542" s="160"/>
      <c r="BT542" s="160"/>
      <c r="BU542" s="160"/>
      <c r="BV542" s="160"/>
      <c r="BW542" s="103"/>
      <c r="BX542" s="103"/>
      <c r="BY542" s="103"/>
      <c r="BZ542" s="161"/>
      <c r="CA542" s="161"/>
      <c r="CB542" s="161"/>
      <c r="CC542" s="161"/>
      <c r="CD542" s="161"/>
      <c r="CE542" s="161"/>
      <c r="CF542" s="161"/>
      <c r="CG542" s="161"/>
      <c r="CH542" s="161"/>
      <c r="CI542" s="161"/>
      <c r="CJ542" s="161"/>
      <c r="CK542" s="161"/>
      <c r="CL542" s="161"/>
      <c r="CM542" s="161"/>
      <c r="CN542" s="161"/>
      <c r="CO542" s="161"/>
      <c r="CP542" s="161"/>
      <c r="CQ542" s="161"/>
      <c r="CR542" s="161"/>
      <c r="CS542" s="158" t="s">
        <v>4887</v>
      </c>
      <c r="CT542" s="161"/>
      <c r="CU542" s="161"/>
      <c r="CV542" s="161"/>
      <c r="CW542" s="161"/>
      <c r="CX542" s="161"/>
      <c r="CY542" s="161"/>
      <c r="CZ542" s="161"/>
      <c r="DA542" s="161"/>
      <c r="DB542" s="161"/>
      <c r="DC542" s="161"/>
      <c r="DD542" s="161"/>
      <c r="DE542" s="161"/>
    </row>
    <row r="543" spans="34:109" ht="15" hidden="1" customHeight="1">
      <c r="AH543" s="103"/>
      <c r="AI543" s="103"/>
      <c r="AJ543" s="103"/>
      <c r="AK543" s="103"/>
      <c r="AL543" s="153" t="str">
        <f t="shared" si="16"/>
        <v/>
      </c>
      <c r="AM543" s="153" t="str">
        <f t="shared" si="17"/>
        <v/>
      </c>
      <c r="AO543" s="103"/>
      <c r="AP543" s="151">
        <v>541</v>
      </c>
      <c r="AQ543" s="160"/>
      <c r="AR543" s="160"/>
      <c r="AS543" s="160"/>
      <c r="AT543" s="160"/>
      <c r="AU543" s="160"/>
      <c r="AV543" s="160"/>
      <c r="AW543" s="160"/>
      <c r="AX543" s="160"/>
      <c r="AY543" s="160"/>
      <c r="AZ543" s="160"/>
      <c r="BA543" s="160"/>
      <c r="BB543" s="160"/>
      <c r="BC543" s="160"/>
      <c r="BD543" s="160"/>
      <c r="BE543" s="160"/>
      <c r="BF543" s="160"/>
      <c r="BG543" s="160"/>
      <c r="BH543" s="160"/>
      <c r="BI543" s="160"/>
      <c r="BJ543" s="157" t="s">
        <v>4888</v>
      </c>
      <c r="BK543" s="160"/>
      <c r="BL543" s="160"/>
      <c r="BM543" s="160"/>
      <c r="BN543" s="160"/>
      <c r="BO543" s="160"/>
      <c r="BP543" s="160"/>
      <c r="BQ543" s="160"/>
      <c r="BR543" s="160"/>
      <c r="BS543" s="160"/>
      <c r="BT543" s="160"/>
      <c r="BU543" s="160"/>
      <c r="BV543" s="160"/>
      <c r="BW543" s="103"/>
      <c r="BX543" s="103"/>
      <c r="BY543" s="103"/>
      <c r="BZ543" s="161"/>
      <c r="CA543" s="161"/>
      <c r="CB543" s="161"/>
      <c r="CC543" s="161"/>
      <c r="CD543" s="161"/>
      <c r="CE543" s="161"/>
      <c r="CF543" s="161"/>
      <c r="CG543" s="161"/>
      <c r="CH543" s="161"/>
      <c r="CI543" s="161"/>
      <c r="CJ543" s="161"/>
      <c r="CK543" s="161"/>
      <c r="CL543" s="161"/>
      <c r="CM543" s="161"/>
      <c r="CN543" s="161"/>
      <c r="CO543" s="161"/>
      <c r="CP543" s="161"/>
      <c r="CQ543" s="161"/>
      <c r="CR543" s="161"/>
      <c r="CS543" s="158" t="s">
        <v>4889</v>
      </c>
      <c r="CT543" s="161"/>
      <c r="CU543" s="161"/>
      <c r="CV543" s="161"/>
      <c r="CW543" s="161"/>
      <c r="CX543" s="161"/>
      <c r="CY543" s="161"/>
      <c r="CZ543" s="161"/>
      <c r="DA543" s="161"/>
      <c r="DB543" s="161"/>
      <c r="DC543" s="161"/>
      <c r="DD543" s="161"/>
      <c r="DE543" s="161"/>
    </row>
    <row r="544" spans="34:109" ht="15" hidden="1" customHeight="1">
      <c r="AH544" s="103"/>
      <c r="AI544" s="103"/>
      <c r="AJ544" s="103"/>
      <c r="AK544" s="103"/>
      <c r="AL544" s="153" t="str">
        <f t="shared" si="16"/>
        <v/>
      </c>
      <c r="AM544" s="153" t="str">
        <f t="shared" si="17"/>
        <v/>
      </c>
      <c r="AO544" s="103"/>
      <c r="AP544" s="151">
        <v>542</v>
      </c>
      <c r="AQ544" s="160"/>
      <c r="AR544" s="160"/>
      <c r="AS544" s="160"/>
      <c r="AT544" s="160"/>
      <c r="AU544" s="160"/>
      <c r="AV544" s="160"/>
      <c r="AW544" s="160"/>
      <c r="AX544" s="160"/>
      <c r="AY544" s="160"/>
      <c r="AZ544" s="160"/>
      <c r="BA544" s="160"/>
      <c r="BB544" s="160"/>
      <c r="BC544" s="160"/>
      <c r="BD544" s="160"/>
      <c r="BE544" s="160"/>
      <c r="BF544" s="160"/>
      <c r="BG544" s="160"/>
      <c r="BH544" s="160"/>
      <c r="BI544" s="160"/>
      <c r="BJ544" s="157" t="s">
        <v>4890</v>
      </c>
      <c r="BK544" s="160"/>
      <c r="BL544" s="160"/>
      <c r="BM544" s="160"/>
      <c r="BN544" s="160"/>
      <c r="BO544" s="160"/>
      <c r="BP544" s="160"/>
      <c r="BQ544" s="160"/>
      <c r="BR544" s="160"/>
      <c r="BS544" s="160"/>
      <c r="BT544" s="160"/>
      <c r="BU544" s="160"/>
      <c r="BV544" s="160"/>
      <c r="BW544" s="103"/>
      <c r="BX544" s="103"/>
      <c r="BY544" s="103"/>
      <c r="BZ544" s="161"/>
      <c r="CA544" s="161"/>
      <c r="CB544" s="161"/>
      <c r="CC544" s="161"/>
      <c r="CD544" s="161"/>
      <c r="CE544" s="161"/>
      <c r="CF544" s="161"/>
      <c r="CG544" s="161"/>
      <c r="CH544" s="161"/>
      <c r="CI544" s="161"/>
      <c r="CJ544" s="161"/>
      <c r="CK544" s="161"/>
      <c r="CL544" s="161"/>
      <c r="CM544" s="161"/>
      <c r="CN544" s="161"/>
      <c r="CO544" s="161"/>
      <c r="CP544" s="161"/>
      <c r="CQ544" s="161"/>
      <c r="CR544" s="161"/>
      <c r="CS544" s="158" t="s">
        <v>4891</v>
      </c>
      <c r="CT544" s="161"/>
      <c r="CU544" s="161"/>
      <c r="CV544" s="161"/>
      <c r="CW544" s="161"/>
      <c r="CX544" s="161"/>
      <c r="CY544" s="161"/>
      <c r="CZ544" s="161"/>
      <c r="DA544" s="161"/>
      <c r="DB544" s="161"/>
      <c r="DC544" s="161"/>
      <c r="DD544" s="161"/>
      <c r="DE544" s="161"/>
    </row>
    <row r="545" spans="34:109" ht="15" hidden="1" customHeight="1">
      <c r="AH545" s="103"/>
      <c r="AI545" s="103"/>
      <c r="AJ545" s="103"/>
      <c r="AK545" s="103"/>
      <c r="AL545" s="153" t="str">
        <f t="shared" si="16"/>
        <v/>
      </c>
      <c r="AM545" s="153" t="str">
        <f t="shared" si="17"/>
        <v/>
      </c>
      <c r="AO545" s="103"/>
      <c r="AP545" s="151">
        <v>543</v>
      </c>
      <c r="AQ545" s="160"/>
      <c r="AR545" s="160"/>
      <c r="AS545" s="160"/>
      <c r="AT545" s="160"/>
      <c r="AU545" s="160"/>
      <c r="AV545" s="160"/>
      <c r="AW545" s="160"/>
      <c r="AX545" s="160"/>
      <c r="AY545" s="160"/>
      <c r="AZ545" s="160"/>
      <c r="BA545" s="160"/>
      <c r="BB545" s="160"/>
      <c r="BC545" s="160"/>
      <c r="BD545" s="160"/>
      <c r="BE545" s="160"/>
      <c r="BF545" s="160"/>
      <c r="BG545" s="160"/>
      <c r="BH545" s="160"/>
      <c r="BI545" s="160"/>
      <c r="BJ545" s="157" t="s">
        <v>4892</v>
      </c>
      <c r="BK545" s="160"/>
      <c r="BL545" s="160"/>
      <c r="BM545" s="160"/>
      <c r="BN545" s="160"/>
      <c r="BO545" s="160"/>
      <c r="BP545" s="160"/>
      <c r="BQ545" s="160"/>
      <c r="BR545" s="160"/>
      <c r="BS545" s="160"/>
      <c r="BT545" s="160"/>
      <c r="BU545" s="160"/>
      <c r="BV545" s="160"/>
      <c r="BW545" s="103"/>
      <c r="BX545" s="103"/>
      <c r="BY545" s="103"/>
      <c r="BZ545" s="161"/>
      <c r="CA545" s="161"/>
      <c r="CB545" s="161"/>
      <c r="CC545" s="161"/>
      <c r="CD545" s="161"/>
      <c r="CE545" s="161"/>
      <c r="CF545" s="161"/>
      <c r="CG545" s="161"/>
      <c r="CH545" s="161"/>
      <c r="CI545" s="161"/>
      <c r="CJ545" s="161"/>
      <c r="CK545" s="161"/>
      <c r="CL545" s="161"/>
      <c r="CM545" s="161"/>
      <c r="CN545" s="161"/>
      <c r="CO545" s="161"/>
      <c r="CP545" s="161"/>
      <c r="CQ545" s="161"/>
      <c r="CR545" s="161"/>
      <c r="CS545" s="158" t="s">
        <v>4893</v>
      </c>
      <c r="CT545" s="161"/>
      <c r="CU545" s="161"/>
      <c r="CV545" s="161"/>
      <c r="CW545" s="161"/>
      <c r="CX545" s="161"/>
      <c r="CY545" s="161"/>
      <c r="CZ545" s="161"/>
      <c r="DA545" s="161"/>
      <c r="DB545" s="161"/>
      <c r="DC545" s="161"/>
      <c r="DD545" s="161"/>
      <c r="DE545" s="161"/>
    </row>
    <row r="546" spans="34:109" ht="15" hidden="1" customHeight="1">
      <c r="AH546" s="103"/>
      <c r="AI546" s="103"/>
      <c r="AJ546" s="103"/>
      <c r="AK546" s="103"/>
      <c r="AL546" s="153" t="str">
        <f t="shared" si="16"/>
        <v/>
      </c>
      <c r="AM546" s="153" t="str">
        <f t="shared" si="17"/>
        <v/>
      </c>
      <c r="AO546" s="103"/>
      <c r="AP546" s="151">
        <v>544</v>
      </c>
      <c r="AQ546" s="160"/>
      <c r="AR546" s="160"/>
      <c r="AS546" s="160"/>
      <c r="AT546" s="160"/>
      <c r="AU546" s="160"/>
      <c r="AV546" s="160"/>
      <c r="AW546" s="160"/>
      <c r="AX546" s="160"/>
      <c r="AY546" s="160"/>
      <c r="AZ546" s="160"/>
      <c r="BA546" s="160"/>
      <c r="BB546" s="160"/>
      <c r="BC546" s="160"/>
      <c r="BD546" s="160"/>
      <c r="BE546" s="160"/>
      <c r="BF546" s="160"/>
      <c r="BG546" s="160"/>
      <c r="BH546" s="160"/>
      <c r="BI546" s="160"/>
      <c r="BJ546" s="157" t="s">
        <v>4894</v>
      </c>
      <c r="BK546" s="160"/>
      <c r="BL546" s="160"/>
      <c r="BM546" s="160"/>
      <c r="BN546" s="160"/>
      <c r="BO546" s="160"/>
      <c r="BP546" s="160"/>
      <c r="BQ546" s="160"/>
      <c r="BR546" s="160"/>
      <c r="BS546" s="160"/>
      <c r="BT546" s="160"/>
      <c r="BU546" s="160"/>
      <c r="BV546" s="160"/>
      <c r="BW546" s="103"/>
      <c r="BX546" s="103"/>
      <c r="BY546" s="103"/>
      <c r="BZ546" s="161"/>
      <c r="CA546" s="161"/>
      <c r="CB546" s="161"/>
      <c r="CC546" s="161"/>
      <c r="CD546" s="161"/>
      <c r="CE546" s="161"/>
      <c r="CF546" s="161"/>
      <c r="CG546" s="161"/>
      <c r="CH546" s="161"/>
      <c r="CI546" s="161"/>
      <c r="CJ546" s="161"/>
      <c r="CK546" s="161"/>
      <c r="CL546" s="161"/>
      <c r="CM546" s="161"/>
      <c r="CN546" s="161"/>
      <c r="CO546" s="161"/>
      <c r="CP546" s="161"/>
      <c r="CQ546" s="161"/>
      <c r="CR546" s="161"/>
      <c r="CS546" s="158" t="s">
        <v>4895</v>
      </c>
      <c r="CT546" s="161"/>
      <c r="CU546" s="161"/>
      <c r="CV546" s="161"/>
      <c r="CW546" s="161"/>
      <c r="CX546" s="161"/>
      <c r="CY546" s="161"/>
      <c r="CZ546" s="161"/>
      <c r="DA546" s="161"/>
      <c r="DB546" s="161"/>
      <c r="DC546" s="161"/>
      <c r="DD546" s="161"/>
      <c r="DE546" s="161"/>
    </row>
    <row r="547" spans="34:109" ht="15" hidden="1" customHeight="1">
      <c r="AH547" s="103"/>
      <c r="AI547" s="103"/>
      <c r="AJ547" s="103"/>
      <c r="AK547" s="103"/>
      <c r="AL547" s="153" t="str">
        <f t="shared" si="16"/>
        <v/>
      </c>
      <c r="AM547" s="153" t="str">
        <f t="shared" si="17"/>
        <v/>
      </c>
      <c r="AO547" s="103"/>
      <c r="AP547" s="151">
        <v>545</v>
      </c>
      <c r="AQ547" s="160"/>
      <c r="AR547" s="160"/>
      <c r="AS547" s="160"/>
      <c r="AT547" s="160"/>
      <c r="AU547" s="160"/>
      <c r="AV547" s="160"/>
      <c r="AW547" s="160"/>
      <c r="AX547" s="160"/>
      <c r="AY547" s="160"/>
      <c r="AZ547" s="160"/>
      <c r="BA547" s="160"/>
      <c r="BB547" s="160"/>
      <c r="BC547" s="160"/>
      <c r="BD547" s="160"/>
      <c r="BE547" s="160"/>
      <c r="BF547" s="160"/>
      <c r="BG547" s="160"/>
      <c r="BH547" s="160"/>
      <c r="BI547" s="160"/>
      <c r="BJ547" s="157" t="s">
        <v>4896</v>
      </c>
      <c r="BK547" s="160"/>
      <c r="BL547" s="160"/>
      <c r="BM547" s="160"/>
      <c r="BN547" s="160"/>
      <c r="BO547" s="160"/>
      <c r="BP547" s="160"/>
      <c r="BQ547" s="160"/>
      <c r="BR547" s="160"/>
      <c r="BS547" s="160"/>
      <c r="BT547" s="160"/>
      <c r="BU547" s="160"/>
      <c r="BV547" s="160"/>
      <c r="BW547" s="103"/>
      <c r="BX547" s="103"/>
      <c r="BY547" s="103"/>
      <c r="BZ547" s="161"/>
      <c r="CA547" s="161"/>
      <c r="CB547" s="161"/>
      <c r="CC547" s="161"/>
      <c r="CD547" s="161"/>
      <c r="CE547" s="161"/>
      <c r="CF547" s="161"/>
      <c r="CG547" s="161"/>
      <c r="CH547" s="161"/>
      <c r="CI547" s="161"/>
      <c r="CJ547" s="161"/>
      <c r="CK547" s="161"/>
      <c r="CL547" s="161"/>
      <c r="CM547" s="161"/>
      <c r="CN547" s="161"/>
      <c r="CO547" s="161"/>
      <c r="CP547" s="161"/>
      <c r="CQ547" s="161"/>
      <c r="CR547" s="161"/>
      <c r="CS547" s="158" t="s">
        <v>4897</v>
      </c>
      <c r="CT547" s="161"/>
      <c r="CU547" s="161"/>
      <c r="CV547" s="161"/>
      <c r="CW547" s="161"/>
      <c r="CX547" s="161"/>
      <c r="CY547" s="161"/>
      <c r="CZ547" s="161"/>
      <c r="DA547" s="161"/>
      <c r="DB547" s="161"/>
      <c r="DC547" s="161"/>
      <c r="DD547" s="161"/>
      <c r="DE547" s="161"/>
    </row>
    <row r="548" spans="34:109" ht="15" hidden="1" customHeight="1">
      <c r="AH548" s="103"/>
      <c r="AI548" s="103"/>
      <c r="AJ548" s="103"/>
      <c r="AK548" s="103"/>
      <c r="AL548" s="153" t="str">
        <f t="shared" si="16"/>
        <v/>
      </c>
      <c r="AM548" s="153" t="str">
        <f t="shared" si="17"/>
        <v/>
      </c>
      <c r="AO548" s="103"/>
      <c r="AP548" s="151">
        <v>546</v>
      </c>
      <c r="AQ548" s="160"/>
      <c r="AR548" s="160"/>
      <c r="AS548" s="160"/>
      <c r="AT548" s="160"/>
      <c r="AU548" s="160"/>
      <c r="AV548" s="160"/>
      <c r="AW548" s="160"/>
      <c r="AX548" s="160"/>
      <c r="AY548" s="160"/>
      <c r="AZ548" s="160"/>
      <c r="BA548" s="160"/>
      <c r="BB548" s="160"/>
      <c r="BC548" s="160"/>
      <c r="BD548" s="160"/>
      <c r="BE548" s="160"/>
      <c r="BF548" s="160"/>
      <c r="BG548" s="160"/>
      <c r="BH548" s="160"/>
      <c r="BI548" s="160"/>
      <c r="BJ548" s="157" t="s">
        <v>4898</v>
      </c>
      <c r="BK548" s="160"/>
      <c r="BL548" s="160"/>
      <c r="BM548" s="160"/>
      <c r="BN548" s="160"/>
      <c r="BO548" s="160"/>
      <c r="BP548" s="160"/>
      <c r="BQ548" s="160"/>
      <c r="BR548" s="160"/>
      <c r="BS548" s="160"/>
      <c r="BT548" s="160"/>
      <c r="BU548" s="160"/>
      <c r="BV548" s="160"/>
      <c r="BW548" s="103"/>
      <c r="BX548" s="103"/>
      <c r="BY548" s="103"/>
      <c r="BZ548" s="161"/>
      <c r="CA548" s="161"/>
      <c r="CB548" s="161"/>
      <c r="CC548" s="161"/>
      <c r="CD548" s="161"/>
      <c r="CE548" s="161"/>
      <c r="CF548" s="161"/>
      <c r="CG548" s="161"/>
      <c r="CH548" s="161"/>
      <c r="CI548" s="161"/>
      <c r="CJ548" s="161"/>
      <c r="CK548" s="161"/>
      <c r="CL548" s="161"/>
      <c r="CM548" s="161"/>
      <c r="CN548" s="161"/>
      <c r="CO548" s="161"/>
      <c r="CP548" s="161"/>
      <c r="CQ548" s="161"/>
      <c r="CR548" s="161"/>
      <c r="CS548" s="158" t="s">
        <v>4899</v>
      </c>
      <c r="CT548" s="161"/>
      <c r="CU548" s="161"/>
      <c r="CV548" s="161"/>
      <c r="CW548" s="161"/>
      <c r="CX548" s="161"/>
      <c r="CY548" s="161"/>
      <c r="CZ548" s="161"/>
      <c r="DA548" s="161"/>
      <c r="DB548" s="161"/>
      <c r="DC548" s="161"/>
      <c r="DD548" s="161"/>
      <c r="DE548" s="161"/>
    </row>
    <row r="549" spans="34:109" ht="15" hidden="1" customHeight="1">
      <c r="AH549" s="103"/>
      <c r="AI549" s="103"/>
      <c r="AJ549" s="103"/>
      <c r="AK549" s="103"/>
      <c r="AL549" s="153" t="str">
        <f t="shared" si="16"/>
        <v/>
      </c>
      <c r="AM549" s="153" t="str">
        <f t="shared" si="17"/>
        <v/>
      </c>
      <c r="AO549" s="103"/>
      <c r="AP549" s="151">
        <v>547</v>
      </c>
      <c r="AQ549" s="160"/>
      <c r="AR549" s="160"/>
      <c r="AS549" s="160"/>
      <c r="AT549" s="160"/>
      <c r="AU549" s="160"/>
      <c r="AV549" s="160"/>
      <c r="AW549" s="160"/>
      <c r="AX549" s="160"/>
      <c r="AY549" s="160"/>
      <c r="AZ549" s="160"/>
      <c r="BA549" s="160"/>
      <c r="BB549" s="160"/>
      <c r="BC549" s="160"/>
      <c r="BD549" s="160"/>
      <c r="BE549" s="160"/>
      <c r="BF549" s="160"/>
      <c r="BG549" s="160"/>
      <c r="BH549" s="160"/>
      <c r="BI549" s="160"/>
      <c r="BJ549" s="157" t="s">
        <v>4900</v>
      </c>
      <c r="BK549" s="160"/>
      <c r="BL549" s="160"/>
      <c r="BM549" s="160"/>
      <c r="BN549" s="160"/>
      <c r="BO549" s="160"/>
      <c r="BP549" s="160"/>
      <c r="BQ549" s="160"/>
      <c r="BR549" s="160"/>
      <c r="BS549" s="160"/>
      <c r="BT549" s="160"/>
      <c r="BU549" s="160"/>
      <c r="BV549" s="160"/>
      <c r="BW549" s="103"/>
      <c r="BX549" s="103"/>
      <c r="BY549" s="103"/>
      <c r="BZ549" s="161"/>
      <c r="CA549" s="161"/>
      <c r="CB549" s="161"/>
      <c r="CC549" s="161"/>
      <c r="CD549" s="161"/>
      <c r="CE549" s="161"/>
      <c r="CF549" s="161"/>
      <c r="CG549" s="161"/>
      <c r="CH549" s="161"/>
      <c r="CI549" s="161"/>
      <c r="CJ549" s="161"/>
      <c r="CK549" s="161"/>
      <c r="CL549" s="161"/>
      <c r="CM549" s="161"/>
      <c r="CN549" s="161"/>
      <c r="CO549" s="161"/>
      <c r="CP549" s="161"/>
      <c r="CQ549" s="161"/>
      <c r="CR549" s="161"/>
      <c r="CS549" s="158" t="s">
        <v>4901</v>
      </c>
      <c r="CT549" s="161"/>
      <c r="CU549" s="161"/>
      <c r="CV549" s="161"/>
      <c r="CW549" s="161"/>
      <c r="CX549" s="161"/>
      <c r="CY549" s="161"/>
      <c r="CZ549" s="161"/>
      <c r="DA549" s="161"/>
      <c r="DB549" s="161"/>
      <c r="DC549" s="161"/>
      <c r="DD549" s="161"/>
      <c r="DE549" s="161"/>
    </row>
    <row r="550" spans="34:109" ht="15" hidden="1" customHeight="1">
      <c r="AH550" s="103"/>
      <c r="AI550" s="103"/>
      <c r="AJ550" s="103"/>
      <c r="AK550" s="103"/>
      <c r="AL550" s="153" t="str">
        <f t="shared" si="16"/>
        <v/>
      </c>
      <c r="AM550" s="153" t="str">
        <f t="shared" si="17"/>
        <v/>
      </c>
      <c r="AO550" s="103"/>
      <c r="AP550" s="151">
        <v>548</v>
      </c>
      <c r="AQ550" s="160"/>
      <c r="AR550" s="160"/>
      <c r="AS550" s="160"/>
      <c r="AT550" s="160"/>
      <c r="AU550" s="160"/>
      <c r="AV550" s="160"/>
      <c r="AW550" s="160"/>
      <c r="AX550" s="160"/>
      <c r="AY550" s="160"/>
      <c r="AZ550" s="160"/>
      <c r="BA550" s="160"/>
      <c r="BB550" s="160"/>
      <c r="BC550" s="160"/>
      <c r="BD550" s="160"/>
      <c r="BE550" s="160"/>
      <c r="BF550" s="160"/>
      <c r="BG550" s="160"/>
      <c r="BH550" s="160"/>
      <c r="BI550" s="160"/>
      <c r="BJ550" s="157" t="s">
        <v>4902</v>
      </c>
      <c r="BK550" s="160"/>
      <c r="BL550" s="160"/>
      <c r="BM550" s="160"/>
      <c r="BN550" s="160"/>
      <c r="BO550" s="160"/>
      <c r="BP550" s="160"/>
      <c r="BQ550" s="160"/>
      <c r="BR550" s="160"/>
      <c r="BS550" s="160"/>
      <c r="BT550" s="160"/>
      <c r="BU550" s="160"/>
      <c r="BV550" s="160"/>
      <c r="BW550" s="103"/>
      <c r="BX550" s="103"/>
      <c r="BY550" s="103"/>
      <c r="BZ550" s="161"/>
      <c r="CA550" s="161"/>
      <c r="CB550" s="161"/>
      <c r="CC550" s="161"/>
      <c r="CD550" s="161"/>
      <c r="CE550" s="161"/>
      <c r="CF550" s="161"/>
      <c r="CG550" s="161"/>
      <c r="CH550" s="161"/>
      <c r="CI550" s="161"/>
      <c r="CJ550" s="161"/>
      <c r="CK550" s="161"/>
      <c r="CL550" s="161"/>
      <c r="CM550" s="161"/>
      <c r="CN550" s="161"/>
      <c r="CO550" s="161"/>
      <c r="CP550" s="161"/>
      <c r="CQ550" s="161"/>
      <c r="CR550" s="161"/>
      <c r="CS550" s="158" t="s">
        <v>4903</v>
      </c>
      <c r="CT550" s="161"/>
      <c r="CU550" s="161"/>
      <c r="CV550" s="161"/>
      <c r="CW550" s="161"/>
      <c r="CX550" s="161"/>
      <c r="CY550" s="161"/>
      <c r="CZ550" s="161"/>
      <c r="DA550" s="161"/>
      <c r="DB550" s="161"/>
      <c r="DC550" s="161"/>
      <c r="DD550" s="161"/>
      <c r="DE550" s="161"/>
    </row>
    <row r="551" spans="34:109" ht="15" hidden="1" customHeight="1">
      <c r="AH551" s="103"/>
      <c r="AI551" s="103"/>
      <c r="AJ551" s="103"/>
      <c r="AK551" s="103"/>
      <c r="AL551" s="153" t="str">
        <f t="shared" si="16"/>
        <v/>
      </c>
      <c r="AM551" s="153" t="str">
        <f t="shared" si="17"/>
        <v/>
      </c>
      <c r="AO551" s="103"/>
      <c r="AP551" s="151">
        <v>549</v>
      </c>
      <c r="AQ551" s="160"/>
      <c r="AR551" s="160"/>
      <c r="AS551" s="160"/>
      <c r="AT551" s="160"/>
      <c r="AU551" s="160"/>
      <c r="AV551" s="160"/>
      <c r="AW551" s="160"/>
      <c r="AX551" s="160"/>
      <c r="AY551" s="160"/>
      <c r="AZ551" s="160"/>
      <c r="BA551" s="160"/>
      <c r="BB551" s="160"/>
      <c r="BC551" s="160"/>
      <c r="BD551" s="160"/>
      <c r="BE551" s="160"/>
      <c r="BF551" s="160"/>
      <c r="BG551" s="160"/>
      <c r="BH551" s="160"/>
      <c r="BI551" s="160"/>
      <c r="BJ551" s="157" t="s">
        <v>4904</v>
      </c>
      <c r="BK551" s="160"/>
      <c r="BL551" s="160"/>
      <c r="BM551" s="160"/>
      <c r="BN551" s="160"/>
      <c r="BO551" s="160"/>
      <c r="BP551" s="160"/>
      <c r="BQ551" s="160"/>
      <c r="BR551" s="160"/>
      <c r="BS551" s="160"/>
      <c r="BT551" s="160"/>
      <c r="BU551" s="160"/>
      <c r="BV551" s="160"/>
      <c r="BW551" s="103"/>
      <c r="BX551" s="103"/>
      <c r="BY551" s="103"/>
      <c r="BZ551" s="161"/>
      <c r="CA551" s="161"/>
      <c r="CB551" s="161"/>
      <c r="CC551" s="161"/>
      <c r="CD551" s="161"/>
      <c r="CE551" s="161"/>
      <c r="CF551" s="161"/>
      <c r="CG551" s="161"/>
      <c r="CH551" s="161"/>
      <c r="CI551" s="161"/>
      <c r="CJ551" s="161"/>
      <c r="CK551" s="161"/>
      <c r="CL551" s="161"/>
      <c r="CM551" s="161"/>
      <c r="CN551" s="161"/>
      <c r="CO551" s="161"/>
      <c r="CP551" s="161"/>
      <c r="CQ551" s="161"/>
      <c r="CR551" s="161"/>
      <c r="CS551" s="158" t="s">
        <v>4905</v>
      </c>
      <c r="CT551" s="161"/>
      <c r="CU551" s="161"/>
      <c r="CV551" s="161"/>
      <c r="CW551" s="161"/>
      <c r="CX551" s="161"/>
      <c r="CY551" s="161"/>
      <c r="CZ551" s="161"/>
      <c r="DA551" s="161"/>
      <c r="DB551" s="161"/>
      <c r="DC551" s="161"/>
      <c r="DD551" s="161"/>
      <c r="DE551" s="161"/>
    </row>
    <row r="552" spans="34:109" ht="15" hidden="1" customHeight="1">
      <c r="AH552" s="103"/>
      <c r="AI552" s="103"/>
      <c r="AJ552" s="103"/>
      <c r="AK552" s="103"/>
      <c r="AL552" s="153" t="str">
        <f t="shared" si="16"/>
        <v/>
      </c>
      <c r="AM552" s="153" t="str">
        <f t="shared" si="17"/>
        <v/>
      </c>
      <c r="AO552" s="103"/>
      <c r="AP552" s="151">
        <v>550</v>
      </c>
      <c r="AQ552" s="160"/>
      <c r="AR552" s="160"/>
      <c r="AS552" s="160"/>
      <c r="AT552" s="160"/>
      <c r="AU552" s="160"/>
      <c r="AV552" s="160"/>
      <c r="AW552" s="160"/>
      <c r="AX552" s="160"/>
      <c r="AY552" s="160"/>
      <c r="AZ552" s="160"/>
      <c r="BA552" s="160"/>
      <c r="BB552" s="160"/>
      <c r="BC552" s="160"/>
      <c r="BD552" s="160"/>
      <c r="BE552" s="160"/>
      <c r="BF552" s="160"/>
      <c r="BG552" s="160"/>
      <c r="BH552" s="160"/>
      <c r="BI552" s="160"/>
      <c r="BJ552" s="157" t="s">
        <v>4906</v>
      </c>
      <c r="BK552" s="160"/>
      <c r="BL552" s="160"/>
      <c r="BM552" s="160"/>
      <c r="BN552" s="160"/>
      <c r="BO552" s="160"/>
      <c r="BP552" s="160"/>
      <c r="BQ552" s="160"/>
      <c r="BR552" s="160"/>
      <c r="BS552" s="160"/>
      <c r="BT552" s="160"/>
      <c r="BU552" s="160"/>
      <c r="BV552" s="160"/>
      <c r="BW552" s="103"/>
      <c r="BX552" s="103"/>
      <c r="BY552" s="103"/>
      <c r="BZ552" s="161"/>
      <c r="CA552" s="161"/>
      <c r="CB552" s="161"/>
      <c r="CC552" s="161"/>
      <c r="CD552" s="161"/>
      <c r="CE552" s="161"/>
      <c r="CF552" s="161"/>
      <c r="CG552" s="161"/>
      <c r="CH552" s="161"/>
      <c r="CI552" s="161"/>
      <c r="CJ552" s="161"/>
      <c r="CK552" s="161"/>
      <c r="CL552" s="161"/>
      <c r="CM552" s="161"/>
      <c r="CN552" s="161"/>
      <c r="CO552" s="161"/>
      <c r="CP552" s="161"/>
      <c r="CQ552" s="161"/>
      <c r="CR552" s="161"/>
      <c r="CS552" s="158" t="s">
        <v>4907</v>
      </c>
      <c r="CT552" s="161"/>
      <c r="CU552" s="161"/>
      <c r="CV552" s="161"/>
      <c r="CW552" s="161"/>
      <c r="CX552" s="161"/>
      <c r="CY552" s="161"/>
      <c r="CZ552" s="161"/>
      <c r="DA552" s="161"/>
      <c r="DB552" s="161"/>
      <c r="DC552" s="161"/>
      <c r="DD552" s="161"/>
      <c r="DE552" s="161"/>
    </row>
    <row r="553" spans="34:109" ht="15" hidden="1" customHeight="1">
      <c r="AH553" s="103"/>
      <c r="AI553" s="103"/>
      <c r="AJ553" s="103"/>
      <c r="AK553" s="103"/>
      <c r="AL553" s="153" t="str">
        <f t="shared" si="16"/>
        <v/>
      </c>
      <c r="AM553" s="153" t="str">
        <f t="shared" si="17"/>
        <v/>
      </c>
      <c r="AO553" s="103"/>
      <c r="AP553" s="151">
        <v>551</v>
      </c>
      <c r="AQ553" s="160"/>
      <c r="AR553" s="160"/>
      <c r="AS553" s="160"/>
      <c r="AT553" s="160"/>
      <c r="AU553" s="160"/>
      <c r="AV553" s="160"/>
      <c r="AW553" s="160"/>
      <c r="AX553" s="160"/>
      <c r="AY553" s="160"/>
      <c r="AZ553" s="160"/>
      <c r="BA553" s="160"/>
      <c r="BB553" s="160"/>
      <c r="BC553" s="160"/>
      <c r="BD553" s="160"/>
      <c r="BE553" s="160"/>
      <c r="BF553" s="160"/>
      <c r="BG553" s="160"/>
      <c r="BH553" s="160"/>
      <c r="BI553" s="160"/>
      <c r="BJ553" s="157" t="s">
        <v>4908</v>
      </c>
      <c r="BK553" s="160"/>
      <c r="BL553" s="160"/>
      <c r="BM553" s="160"/>
      <c r="BN553" s="160"/>
      <c r="BO553" s="160"/>
      <c r="BP553" s="160"/>
      <c r="BQ553" s="160"/>
      <c r="BR553" s="160"/>
      <c r="BS553" s="160"/>
      <c r="BT553" s="160"/>
      <c r="BU553" s="160"/>
      <c r="BV553" s="160"/>
      <c r="BW553" s="103"/>
      <c r="BX553" s="103"/>
      <c r="BY553" s="103"/>
      <c r="BZ553" s="161"/>
      <c r="CA553" s="161"/>
      <c r="CB553" s="161"/>
      <c r="CC553" s="161"/>
      <c r="CD553" s="161"/>
      <c r="CE553" s="161"/>
      <c r="CF553" s="161"/>
      <c r="CG553" s="161"/>
      <c r="CH553" s="161"/>
      <c r="CI553" s="161"/>
      <c r="CJ553" s="161"/>
      <c r="CK553" s="161"/>
      <c r="CL553" s="161"/>
      <c r="CM553" s="161"/>
      <c r="CN553" s="161"/>
      <c r="CO553" s="161"/>
      <c r="CP553" s="161"/>
      <c r="CQ553" s="161"/>
      <c r="CR553" s="161"/>
      <c r="CS553" s="158" t="s">
        <v>4909</v>
      </c>
      <c r="CT553" s="161"/>
      <c r="CU553" s="161"/>
      <c r="CV553" s="161"/>
      <c r="CW553" s="161"/>
      <c r="CX553" s="161"/>
      <c r="CY553" s="161"/>
      <c r="CZ553" s="161"/>
      <c r="DA553" s="161"/>
      <c r="DB553" s="161"/>
      <c r="DC553" s="161"/>
      <c r="DD553" s="161"/>
      <c r="DE553" s="161"/>
    </row>
    <row r="554" spans="34:109" ht="15" hidden="1" customHeight="1">
      <c r="AH554" s="103"/>
      <c r="AI554" s="103"/>
      <c r="AJ554" s="103"/>
      <c r="AK554" s="103"/>
      <c r="AL554" s="153" t="str">
        <f t="shared" si="16"/>
        <v/>
      </c>
      <c r="AM554" s="153" t="str">
        <f t="shared" si="17"/>
        <v/>
      </c>
      <c r="AO554" s="103"/>
      <c r="AP554" s="151">
        <v>552</v>
      </c>
      <c r="AQ554" s="160"/>
      <c r="AR554" s="160"/>
      <c r="AS554" s="160"/>
      <c r="AT554" s="160"/>
      <c r="AU554" s="160"/>
      <c r="AV554" s="160"/>
      <c r="AW554" s="160"/>
      <c r="AX554" s="160"/>
      <c r="AY554" s="160"/>
      <c r="AZ554" s="160"/>
      <c r="BA554" s="160"/>
      <c r="BB554" s="160"/>
      <c r="BC554" s="160"/>
      <c r="BD554" s="160"/>
      <c r="BE554" s="160"/>
      <c r="BF554" s="160"/>
      <c r="BG554" s="160"/>
      <c r="BH554" s="160"/>
      <c r="BI554" s="160"/>
      <c r="BJ554" s="157" t="s">
        <v>4910</v>
      </c>
      <c r="BK554" s="160"/>
      <c r="BL554" s="160"/>
      <c r="BM554" s="160"/>
      <c r="BN554" s="160"/>
      <c r="BO554" s="160"/>
      <c r="BP554" s="160"/>
      <c r="BQ554" s="160"/>
      <c r="BR554" s="160"/>
      <c r="BS554" s="160"/>
      <c r="BT554" s="160"/>
      <c r="BU554" s="160"/>
      <c r="BV554" s="160"/>
      <c r="BW554" s="103"/>
      <c r="BX554" s="103"/>
      <c r="BY554" s="103"/>
      <c r="BZ554" s="161"/>
      <c r="CA554" s="161"/>
      <c r="CB554" s="161"/>
      <c r="CC554" s="161"/>
      <c r="CD554" s="161"/>
      <c r="CE554" s="161"/>
      <c r="CF554" s="161"/>
      <c r="CG554" s="161"/>
      <c r="CH554" s="161"/>
      <c r="CI554" s="161"/>
      <c r="CJ554" s="161"/>
      <c r="CK554" s="161"/>
      <c r="CL554" s="161"/>
      <c r="CM554" s="161"/>
      <c r="CN554" s="161"/>
      <c r="CO554" s="161"/>
      <c r="CP554" s="161"/>
      <c r="CQ554" s="161"/>
      <c r="CR554" s="161"/>
      <c r="CS554" s="158" t="s">
        <v>4911</v>
      </c>
      <c r="CT554" s="161"/>
      <c r="CU554" s="161"/>
      <c r="CV554" s="161"/>
      <c r="CW554" s="161"/>
      <c r="CX554" s="161"/>
      <c r="CY554" s="161"/>
      <c r="CZ554" s="161"/>
      <c r="DA554" s="161"/>
      <c r="DB554" s="161"/>
      <c r="DC554" s="161"/>
      <c r="DD554" s="161"/>
      <c r="DE554" s="161"/>
    </row>
    <row r="555" spans="34:109" ht="15" hidden="1" customHeight="1">
      <c r="AH555" s="103"/>
      <c r="AI555" s="103"/>
      <c r="AJ555" s="103"/>
      <c r="AK555" s="103"/>
      <c r="AL555" s="153" t="str">
        <f t="shared" si="16"/>
        <v/>
      </c>
      <c r="AM555" s="153" t="str">
        <f t="shared" si="17"/>
        <v/>
      </c>
      <c r="AO555" s="103"/>
      <c r="AP555" s="151">
        <v>553</v>
      </c>
      <c r="AQ555" s="160"/>
      <c r="AR555" s="160"/>
      <c r="AS555" s="160"/>
      <c r="AT555" s="160"/>
      <c r="AU555" s="160"/>
      <c r="AV555" s="160"/>
      <c r="AW555" s="160"/>
      <c r="AX555" s="160"/>
      <c r="AY555" s="160"/>
      <c r="AZ555" s="160"/>
      <c r="BA555" s="160"/>
      <c r="BB555" s="160"/>
      <c r="BC555" s="160"/>
      <c r="BD555" s="160"/>
      <c r="BE555" s="160"/>
      <c r="BF555" s="160"/>
      <c r="BG555" s="160"/>
      <c r="BH555" s="160"/>
      <c r="BI555" s="160"/>
      <c r="BJ555" s="157" t="s">
        <v>4912</v>
      </c>
      <c r="BK555" s="160"/>
      <c r="BL555" s="160"/>
      <c r="BM555" s="160"/>
      <c r="BN555" s="160"/>
      <c r="BO555" s="160"/>
      <c r="BP555" s="160"/>
      <c r="BQ555" s="160"/>
      <c r="BR555" s="160"/>
      <c r="BS555" s="160"/>
      <c r="BT555" s="160"/>
      <c r="BU555" s="160"/>
      <c r="BV555" s="160"/>
      <c r="BW555" s="103"/>
      <c r="BX555" s="103"/>
      <c r="BY555" s="103"/>
      <c r="BZ555" s="161"/>
      <c r="CA555" s="161"/>
      <c r="CB555" s="161"/>
      <c r="CC555" s="161"/>
      <c r="CD555" s="161"/>
      <c r="CE555" s="161"/>
      <c r="CF555" s="161"/>
      <c r="CG555" s="161"/>
      <c r="CH555" s="161"/>
      <c r="CI555" s="161"/>
      <c r="CJ555" s="161"/>
      <c r="CK555" s="161"/>
      <c r="CL555" s="161"/>
      <c r="CM555" s="161"/>
      <c r="CN555" s="161"/>
      <c r="CO555" s="161"/>
      <c r="CP555" s="161"/>
      <c r="CQ555" s="161"/>
      <c r="CR555" s="161"/>
      <c r="CS555" s="158" t="s">
        <v>4913</v>
      </c>
      <c r="CT555" s="161"/>
      <c r="CU555" s="161"/>
      <c r="CV555" s="161"/>
      <c r="CW555" s="161"/>
      <c r="CX555" s="161"/>
      <c r="CY555" s="161"/>
      <c r="CZ555" s="161"/>
      <c r="DA555" s="161"/>
      <c r="DB555" s="161"/>
      <c r="DC555" s="161"/>
      <c r="DD555" s="161"/>
      <c r="DE555" s="161"/>
    </row>
    <row r="556" spans="34:109" ht="15" hidden="1" customHeight="1">
      <c r="AH556" s="103"/>
      <c r="AI556" s="103"/>
      <c r="AJ556" s="103"/>
      <c r="AK556" s="103"/>
      <c r="AL556" s="153" t="str">
        <f t="shared" si="16"/>
        <v/>
      </c>
      <c r="AM556" s="153" t="str">
        <f t="shared" si="17"/>
        <v/>
      </c>
      <c r="AO556" s="103"/>
      <c r="AP556" s="151">
        <v>554</v>
      </c>
      <c r="AQ556" s="160"/>
      <c r="AR556" s="160"/>
      <c r="AS556" s="160"/>
      <c r="AT556" s="160"/>
      <c r="AU556" s="160"/>
      <c r="AV556" s="160"/>
      <c r="AW556" s="160"/>
      <c r="AX556" s="160"/>
      <c r="AY556" s="160"/>
      <c r="AZ556" s="160"/>
      <c r="BA556" s="160"/>
      <c r="BB556" s="160"/>
      <c r="BC556" s="160"/>
      <c r="BD556" s="160"/>
      <c r="BE556" s="160"/>
      <c r="BF556" s="160"/>
      <c r="BG556" s="160"/>
      <c r="BH556" s="160"/>
      <c r="BI556" s="160"/>
      <c r="BJ556" s="157" t="s">
        <v>4914</v>
      </c>
      <c r="BK556" s="160"/>
      <c r="BL556" s="160"/>
      <c r="BM556" s="160"/>
      <c r="BN556" s="160"/>
      <c r="BO556" s="160"/>
      <c r="BP556" s="160"/>
      <c r="BQ556" s="160"/>
      <c r="BR556" s="160"/>
      <c r="BS556" s="160"/>
      <c r="BT556" s="160"/>
      <c r="BU556" s="160"/>
      <c r="BV556" s="160"/>
      <c r="BW556" s="103"/>
      <c r="BX556" s="103"/>
      <c r="BY556" s="103"/>
      <c r="BZ556" s="161"/>
      <c r="CA556" s="161"/>
      <c r="CB556" s="161"/>
      <c r="CC556" s="161"/>
      <c r="CD556" s="161"/>
      <c r="CE556" s="161"/>
      <c r="CF556" s="161"/>
      <c r="CG556" s="161"/>
      <c r="CH556" s="161"/>
      <c r="CI556" s="161"/>
      <c r="CJ556" s="161"/>
      <c r="CK556" s="161"/>
      <c r="CL556" s="161"/>
      <c r="CM556" s="161"/>
      <c r="CN556" s="161"/>
      <c r="CO556" s="161"/>
      <c r="CP556" s="161"/>
      <c r="CQ556" s="161"/>
      <c r="CR556" s="161"/>
      <c r="CS556" s="158" t="s">
        <v>4915</v>
      </c>
      <c r="CT556" s="161"/>
      <c r="CU556" s="161"/>
      <c r="CV556" s="161"/>
      <c r="CW556" s="161"/>
      <c r="CX556" s="161"/>
      <c r="CY556" s="161"/>
      <c r="CZ556" s="161"/>
      <c r="DA556" s="161"/>
      <c r="DB556" s="161"/>
      <c r="DC556" s="161"/>
      <c r="DD556" s="161"/>
      <c r="DE556" s="161"/>
    </row>
    <row r="557" spans="34:109" ht="15" hidden="1" customHeight="1">
      <c r="AH557" s="103"/>
      <c r="AI557" s="103"/>
      <c r="AJ557" s="103"/>
      <c r="AK557" s="103"/>
      <c r="AL557" s="153" t="str">
        <f t="shared" si="16"/>
        <v/>
      </c>
      <c r="AM557" s="153" t="str">
        <f t="shared" si="17"/>
        <v/>
      </c>
      <c r="AO557" s="103"/>
      <c r="AP557" s="151">
        <v>555</v>
      </c>
      <c r="AQ557" s="160"/>
      <c r="AR557" s="160"/>
      <c r="AS557" s="160"/>
      <c r="AT557" s="160"/>
      <c r="AU557" s="160"/>
      <c r="AV557" s="160"/>
      <c r="AW557" s="160"/>
      <c r="AX557" s="160"/>
      <c r="AY557" s="160"/>
      <c r="AZ557" s="160"/>
      <c r="BA557" s="160"/>
      <c r="BB557" s="160"/>
      <c r="BC557" s="160"/>
      <c r="BD557" s="160"/>
      <c r="BE557" s="160"/>
      <c r="BF557" s="160"/>
      <c r="BG557" s="160"/>
      <c r="BH557" s="160"/>
      <c r="BI557" s="160"/>
      <c r="BJ557" s="157" t="s">
        <v>4916</v>
      </c>
      <c r="BK557" s="160"/>
      <c r="BL557" s="160"/>
      <c r="BM557" s="160"/>
      <c r="BN557" s="160"/>
      <c r="BO557" s="160"/>
      <c r="BP557" s="160"/>
      <c r="BQ557" s="160"/>
      <c r="BR557" s="160"/>
      <c r="BS557" s="160"/>
      <c r="BT557" s="160"/>
      <c r="BU557" s="160"/>
      <c r="BV557" s="160"/>
      <c r="BW557" s="103"/>
      <c r="BX557" s="103"/>
      <c r="BY557" s="103"/>
      <c r="BZ557" s="161"/>
      <c r="CA557" s="161"/>
      <c r="CB557" s="161"/>
      <c r="CC557" s="161"/>
      <c r="CD557" s="161"/>
      <c r="CE557" s="161"/>
      <c r="CF557" s="161"/>
      <c r="CG557" s="161"/>
      <c r="CH557" s="161"/>
      <c r="CI557" s="161"/>
      <c r="CJ557" s="161"/>
      <c r="CK557" s="161"/>
      <c r="CL557" s="161"/>
      <c r="CM557" s="161"/>
      <c r="CN557" s="161"/>
      <c r="CO557" s="161"/>
      <c r="CP557" s="161"/>
      <c r="CQ557" s="161"/>
      <c r="CR557" s="161"/>
      <c r="CS557" s="158" t="s">
        <v>4917</v>
      </c>
      <c r="CT557" s="161"/>
      <c r="CU557" s="161"/>
      <c r="CV557" s="161"/>
      <c r="CW557" s="161"/>
      <c r="CX557" s="161"/>
      <c r="CY557" s="161"/>
      <c r="CZ557" s="161"/>
      <c r="DA557" s="161"/>
      <c r="DB557" s="161"/>
      <c r="DC557" s="161"/>
      <c r="DD557" s="161"/>
      <c r="DE557" s="161"/>
    </row>
    <row r="558" spans="34:109" ht="15" hidden="1" customHeight="1">
      <c r="AH558" s="103"/>
      <c r="AI558" s="103"/>
      <c r="AJ558" s="103"/>
      <c r="AK558" s="103"/>
      <c r="AL558" s="153" t="str">
        <f t="shared" si="16"/>
        <v/>
      </c>
      <c r="AM558" s="153" t="str">
        <f t="shared" si="17"/>
        <v/>
      </c>
      <c r="AO558" s="103"/>
      <c r="AP558" s="151">
        <v>556</v>
      </c>
      <c r="AQ558" s="160"/>
      <c r="AR558" s="160"/>
      <c r="AS558" s="160"/>
      <c r="AT558" s="160"/>
      <c r="AU558" s="160"/>
      <c r="AV558" s="160"/>
      <c r="AW558" s="160"/>
      <c r="AX558" s="160"/>
      <c r="AY558" s="160"/>
      <c r="AZ558" s="160"/>
      <c r="BA558" s="160"/>
      <c r="BB558" s="160"/>
      <c r="BC558" s="160"/>
      <c r="BD558" s="160"/>
      <c r="BE558" s="160"/>
      <c r="BF558" s="160"/>
      <c r="BG558" s="160"/>
      <c r="BH558" s="160"/>
      <c r="BI558" s="160"/>
      <c r="BJ558" s="157" t="s">
        <v>4918</v>
      </c>
      <c r="BK558" s="160"/>
      <c r="BL558" s="160"/>
      <c r="BM558" s="160"/>
      <c r="BN558" s="160"/>
      <c r="BO558" s="160"/>
      <c r="BP558" s="160"/>
      <c r="BQ558" s="160"/>
      <c r="BR558" s="160"/>
      <c r="BS558" s="160"/>
      <c r="BT558" s="160"/>
      <c r="BU558" s="160"/>
      <c r="BV558" s="160"/>
      <c r="BW558" s="103"/>
      <c r="BX558" s="103"/>
      <c r="BY558" s="103"/>
      <c r="BZ558" s="161"/>
      <c r="CA558" s="161"/>
      <c r="CB558" s="161"/>
      <c r="CC558" s="161"/>
      <c r="CD558" s="161"/>
      <c r="CE558" s="161"/>
      <c r="CF558" s="161"/>
      <c r="CG558" s="161"/>
      <c r="CH558" s="161"/>
      <c r="CI558" s="161"/>
      <c r="CJ558" s="161"/>
      <c r="CK558" s="161"/>
      <c r="CL558" s="161"/>
      <c r="CM558" s="161"/>
      <c r="CN558" s="161"/>
      <c r="CO558" s="161"/>
      <c r="CP558" s="161"/>
      <c r="CQ558" s="161"/>
      <c r="CR558" s="161"/>
      <c r="CS558" s="158" t="s">
        <v>4919</v>
      </c>
      <c r="CT558" s="161"/>
      <c r="CU558" s="161"/>
      <c r="CV558" s="161"/>
      <c r="CW558" s="161"/>
      <c r="CX558" s="161"/>
      <c r="CY558" s="161"/>
      <c r="CZ558" s="161"/>
      <c r="DA558" s="161"/>
      <c r="DB558" s="161"/>
      <c r="DC558" s="161"/>
      <c r="DD558" s="161"/>
      <c r="DE558" s="161"/>
    </row>
    <row r="559" spans="34:109" ht="15" hidden="1" customHeight="1">
      <c r="AH559" s="103"/>
      <c r="AI559" s="103"/>
      <c r="AJ559" s="103"/>
      <c r="AK559" s="103"/>
      <c r="AL559" s="153" t="str">
        <f t="shared" si="16"/>
        <v/>
      </c>
      <c r="AM559" s="153" t="str">
        <f t="shared" si="17"/>
        <v/>
      </c>
      <c r="AO559" s="103"/>
      <c r="AP559" s="151">
        <v>557</v>
      </c>
      <c r="AQ559" s="160"/>
      <c r="AR559" s="160"/>
      <c r="AS559" s="160"/>
      <c r="AT559" s="160"/>
      <c r="AU559" s="160"/>
      <c r="AV559" s="160"/>
      <c r="AW559" s="160"/>
      <c r="AX559" s="160"/>
      <c r="AY559" s="160"/>
      <c r="AZ559" s="160"/>
      <c r="BA559" s="160"/>
      <c r="BB559" s="160"/>
      <c r="BC559" s="160"/>
      <c r="BD559" s="160"/>
      <c r="BE559" s="160"/>
      <c r="BF559" s="160"/>
      <c r="BG559" s="160"/>
      <c r="BH559" s="160"/>
      <c r="BI559" s="160"/>
      <c r="BJ559" s="157" t="s">
        <v>4920</v>
      </c>
      <c r="BK559" s="160"/>
      <c r="BL559" s="160"/>
      <c r="BM559" s="160"/>
      <c r="BN559" s="160"/>
      <c r="BO559" s="160"/>
      <c r="BP559" s="160"/>
      <c r="BQ559" s="160"/>
      <c r="BR559" s="160"/>
      <c r="BS559" s="160"/>
      <c r="BT559" s="160"/>
      <c r="BU559" s="160"/>
      <c r="BV559" s="160"/>
      <c r="BW559" s="103"/>
      <c r="BX559" s="103"/>
      <c r="BY559" s="103"/>
      <c r="BZ559" s="161"/>
      <c r="CA559" s="161"/>
      <c r="CB559" s="161"/>
      <c r="CC559" s="161"/>
      <c r="CD559" s="161"/>
      <c r="CE559" s="161"/>
      <c r="CF559" s="161"/>
      <c r="CG559" s="161"/>
      <c r="CH559" s="161"/>
      <c r="CI559" s="161"/>
      <c r="CJ559" s="161"/>
      <c r="CK559" s="161"/>
      <c r="CL559" s="161"/>
      <c r="CM559" s="161"/>
      <c r="CN559" s="161"/>
      <c r="CO559" s="161"/>
      <c r="CP559" s="161"/>
      <c r="CQ559" s="161"/>
      <c r="CR559" s="161"/>
      <c r="CS559" s="158" t="s">
        <v>4921</v>
      </c>
      <c r="CT559" s="161"/>
      <c r="CU559" s="161"/>
      <c r="CV559" s="161"/>
      <c r="CW559" s="161"/>
      <c r="CX559" s="161"/>
      <c r="CY559" s="161"/>
      <c r="CZ559" s="161"/>
      <c r="DA559" s="161"/>
      <c r="DB559" s="161"/>
      <c r="DC559" s="161"/>
      <c r="DD559" s="161"/>
      <c r="DE559" s="161"/>
    </row>
    <row r="560" spans="34:109" ht="15" hidden="1" customHeight="1">
      <c r="AH560" s="103"/>
      <c r="AI560" s="103"/>
      <c r="AJ560" s="103"/>
      <c r="AK560" s="103"/>
      <c r="AL560" s="153" t="str">
        <f t="shared" si="16"/>
        <v/>
      </c>
      <c r="AM560" s="153" t="str">
        <f t="shared" si="17"/>
        <v/>
      </c>
      <c r="AO560" s="103"/>
      <c r="AP560" s="151">
        <v>558</v>
      </c>
      <c r="AQ560" s="160"/>
      <c r="AR560" s="160"/>
      <c r="AS560" s="160"/>
      <c r="AT560" s="160"/>
      <c r="AU560" s="160"/>
      <c r="AV560" s="160"/>
      <c r="AW560" s="160"/>
      <c r="AX560" s="160"/>
      <c r="AY560" s="160"/>
      <c r="AZ560" s="160"/>
      <c r="BA560" s="160"/>
      <c r="BB560" s="160"/>
      <c r="BC560" s="160"/>
      <c r="BD560" s="160"/>
      <c r="BE560" s="160"/>
      <c r="BF560" s="160"/>
      <c r="BG560" s="160"/>
      <c r="BH560" s="160"/>
      <c r="BI560" s="160"/>
      <c r="BJ560" s="157" t="s">
        <v>4922</v>
      </c>
      <c r="BK560" s="160"/>
      <c r="BL560" s="160"/>
      <c r="BM560" s="160"/>
      <c r="BN560" s="160"/>
      <c r="BO560" s="160"/>
      <c r="BP560" s="160"/>
      <c r="BQ560" s="160"/>
      <c r="BR560" s="160"/>
      <c r="BS560" s="160"/>
      <c r="BT560" s="160"/>
      <c r="BU560" s="160"/>
      <c r="BV560" s="160"/>
      <c r="BW560" s="103"/>
      <c r="BX560" s="103"/>
      <c r="BY560" s="103"/>
      <c r="BZ560" s="161"/>
      <c r="CA560" s="161"/>
      <c r="CB560" s="161"/>
      <c r="CC560" s="161"/>
      <c r="CD560" s="161"/>
      <c r="CE560" s="161"/>
      <c r="CF560" s="161"/>
      <c r="CG560" s="161"/>
      <c r="CH560" s="161"/>
      <c r="CI560" s="161"/>
      <c r="CJ560" s="161"/>
      <c r="CK560" s="161"/>
      <c r="CL560" s="161"/>
      <c r="CM560" s="161"/>
      <c r="CN560" s="161"/>
      <c r="CO560" s="161"/>
      <c r="CP560" s="161"/>
      <c r="CQ560" s="161"/>
      <c r="CR560" s="161"/>
      <c r="CS560" s="158" t="s">
        <v>4923</v>
      </c>
      <c r="CT560" s="161"/>
      <c r="CU560" s="161"/>
      <c r="CV560" s="161"/>
      <c r="CW560" s="161"/>
      <c r="CX560" s="161"/>
      <c r="CY560" s="161"/>
      <c r="CZ560" s="161"/>
      <c r="DA560" s="161"/>
      <c r="DB560" s="161"/>
      <c r="DC560" s="161"/>
      <c r="DD560" s="161"/>
      <c r="DE560" s="161"/>
    </row>
    <row r="561" spans="34:109" ht="15" hidden="1" customHeight="1">
      <c r="AH561" s="103"/>
      <c r="AI561" s="103"/>
      <c r="AJ561" s="103"/>
      <c r="AK561" s="103"/>
      <c r="AL561" s="153" t="str">
        <f t="shared" si="16"/>
        <v/>
      </c>
      <c r="AM561" s="153" t="str">
        <f t="shared" si="17"/>
        <v/>
      </c>
      <c r="AO561" s="103"/>
      <c r="AP561" s="151">
        <v>559</v>
      </c>
      <c r="AQ561" s="160"/>
      <c r="AR561" s="160"/>
      <c r="AS561" s="160"/>
      <c r="AT561" s="160"/>
      <c r="AU561" s="160"/>
      <c r="AV561" s="160"/>
      <c r="AW561" s="160"/>
      <c r="AX561" s="160"/>
      <c r="AY561" s="160"/>
      <c r="AZ561" s="160"/>
      <c r="BA561" s="160"/>
      <c r="BB561" s="160"/>
      <c r="BC561" s="160"/>
      <c r="BD561" s="160"/>
      <c r="BE561" s="160"/>
      <c r="BF561" s="160"/>
      <c r="BG561" s="160"/>
      <c r="BH561" s="160"/>
      <c r="BI561" s="160"/>
      <c r="BJ561" s="157" t="s">
        <v>4924</v>
      </c>
      <c r="BK561" s="160"/>
      <c r="BL561" s="160"/>
      <c r="BM561" s="160"/>
      <c r="BN561" s="160"/>
      <c r="BO561" s="160"/>
      <c r="BP561" s="160"/>
      <c r="BQ561" s="160"/>
      <c r="BR561" s="160"/>
      <c r="BS561" s="160"/>
      <c r="BT561" s="160"/>
      <c r="BU561" s="160"/>
      <c r="BV561" s="160"/>
      <c r="BW561" s="103"/>
      <c r="BX561" s="103"/>
      <c r="BY561" s="103"/>
      <c r="BZ561" s="161"/>
      <c r="CA561" s="161"/>
      <c r="CB561" s="161"/>
      <c r="CC561" s="161"/>
      <c r="CD561" s="161"/>
      <c r="CE561" s="161"/>
      <c r="CF561" s="161"/>
      <c r="CG561" s="161"/>
      <c r="CH561" s="161"/>
      <c r="CI561" s="161"/>
      <c r="CJ561" s="161"/>
      <c r="CK561" s="161"/>
      <c r="CL561" s="161"/>
      <c r="CM561" s="161"/>
      <c r="CN561" s="161"/>
      <c r="CO561" s="161"/>
      <c r="CP561" s="161"/>
      <c r="CQ561" s="161"/>
      <c r="CR561" s="161"/>
      <c r="CS561" s="158" t="s">
        <v>4925</v>
      </c>
      <c r="CT561" s="161"/>
      <c r="CU561" s="161"/>
      <c r="CV561" s="161"/>
      <c r="CW561" s="161"/>
      <c r="CX561" s="161"/>
      <c r="CY561" s="161"/>
      <c r="CZ561" s="161"/>
      <c r="DA561" s="161"/>
      <c r="DB561" s="161"/>
      <c r="DC561" s="161"/>
      <c r="DD561" s="161"/>
      <c r="DE561" s="161"/>
    </row>
    <row r="562" spans="34:109" ht="15" hidden="1" customHeight="1">
      <c r="AH562" s="103"/>
      <c r="AI562" s="103"/>
      <c r="AJ562" s="103"/>
      <c r="AK562" s="103"/>
      <c r="AL562" s="153" t="str">
        <f t="shared" si="16"/>
        <v/>
      </c>
      <c r="AM562" s="153" t="str">
        <f t="shared" si="17"/>
        <v/>
      </c>
      <c r="AO562" s="103"/>
      <c r="AP562" s="151">
        <v>560</v>
      </c>
      <c r="AQ562" s="160"/>
      <c r="AR562" s="160"/>
      <c r="AS562" s="160"/>
      <c r="AT562" s="160"/>
      <c r="AU562" s="160"/>
      <c r="AV562" s="160"/>
      <c r="AW562" s="160"/>
      <c r="AX562" s="160"/>
      <c r="AY562" s="160"/>
      <c r="AZ562" s="160"/>
      <c r="BA562" s="160"/>
      <c r="BB562" s="160"/>
      <c r="BC562" s="160"/>
      <c r="BD562" s="160"/>
      <c r="BE562" s="160"/>
      <c r="BF562" s="160"/>
      <c r="BG562" s="160"/>
      <c r="BH562" s="160"/>
      <c r="BI562" s="160"/>
      <c r="BJ562" s="157" t="s">
        <v>4926</v>
      </c>
      <c r="BK562" s="160"/>
      <c r="BL562" s="160"/>
      <c r="BM562" s="160"/>
      <c r="BN562" s="160"/>
      <c r="BO562" s="160"/>
      <c r="BP562" s="160"/>
      <c r="BQ562" s="160"/>
      <c r="BR562" s="160"/>
      <c r="BS562" s="160"/>
      <c r="BT562" s="160"/>
      <c r="BU562" s="160"/>
      <c r="BV562" s="160"/>
      <c r="BW562" s="103"/>
      <c r="BX562" s="103"/>
      <c r="BY562" s="103"/>
      <c r="BZ562" s="161"/>
      <c r="CA562" s="161"/>
      <c r="CB562" s="161"/>
      <c r="CC562" s="161"/>
      <c r="CD562" s="161"/>
      <c r="CE562" s="161"/>
      <c r="CF562" s="161"/>
      <c r="CG562" s="161"/>
      <c r="CH562" s="161"/>
      <c r="CI562" s="161"/>
      <c r="CJ562" s="161"/>
      <c r="CK562" s="161"/>
      <c r="CL562" s="161"/>
      <c r="CM562" s="161"/>
      <c r="CN562" s="161"/>
      <c r="CO562" s="161"/>
      <c r="CP562" s="161"/>
      <c r="CQ562" s="161"/>
      <c r="CR562" s="161"/>
      <c r="CS562" s="158" t="s">
        <v>4927</v>
      </c>
      <c r="CT562" s="161"/>
      <c r="CU562" s="161"/>
      <c r="CV562" s="161"/>
      <c r="CW562" s="161"/>
      <c r="CX562" s="161"/>
      <c r="CY562" s="161"/>
      <c r="CZ562" s="161"/>
      <c r="DA562" s="161"/>
      <c r="DB562" s="161"/>
      <c r="DC562" s="161"/>
      <c r="DD562" s="161"/>
      <c r="DE562" s="161"/>
    </row>
    <row r="563" spans="34:109" ht="15" hidden="1" customHeight="1">
      <c r="AH563" s="103"/>
      <c r="AI563" s="103"/>
      <c r="AJ563" s="103"/>
      <c r="AK563" s="103"/>
      <c r="AL563" s="153" t="str">
        <f t="shared" si="16"/>
        <v/>
      </c>
      <c r="AM563" s="153" t="str">
        <f t="shared" si="17"/>
        <v/>
      </c>
      <c r="AO563" s="103"/>
      <c r="AP563" s="151">
        <v>561</v>
      </c>
      <c r="AQ563" s="160"/>
      <c r="AR563" s="160"/>
      <c r="AS563" s="160"/>
      <c r="AT563" s="160"/>
      <c r="AU563" s="160"/>
      <c r="AV563" s="160"/>
      <c r="AW563" s="160"/>
      <c r="AX563" s="160"/>
      <c r="AY563" s="160"/>
      <c r="AZ563" s="160"/>
      <c r="BA563" s="160"/>
      <c r="BB563" s="160"/>
      <c r="BC563" s="160"/>
      <c r="BD563" s="160"/>
      <c r="BE563" s="160"/>
      <c r="BF563" s="160"/>
      <c r="BG563" s="160"/>
      <c r="BH563" s="160"/>
      <c r="BI563" s="160"/>
      <c r="BJ563" s="157" t="s">
        <v>4928</v>
      </c>
      <c r="BK563" s="160"/>
      <c r="BL563" s="160"/>
      <c r="BM563" s="160"/>
      <c r="BN563" s="160"/>
      <c r="BO563" s="160"/>
      <c r="BP563" s="160"/>
      <c r="BQ563" s="160"/>
      <c r="BR563" s="160"/>
      <c r="BS563" s="160"/>
      <c r="BT563" s="160"/>
      <c r="BU563" s="160"/>
      <c r="BV563" s="160"/>
      <c r="BW563" s="103"/>
      <c r="BX563" s="103"/>
      <c r="BY563" s="103"/>
      <c r="BZ563" s="161"/>
      <c r="CA563" s="161"/>
      <c r="CB563" s="161"/>
      <c r="CC563" s="161"/>
      <c r="CD563" s="161"/>
      <c r="CE563" s="161"/>
      <c r="CF563" s="161"/>
      <c r="CG563" s="161"/>
      <c r="CH563" s="161"/>
      <c r="CI563" s="161"/>
      <c r="CJ563" s="161"/>
      <c r="CK563" s="161"/>
      <c r="CL563" s="161"/>
      <c r="CM563" s="161"/>
      <c r="CN563" s="161"/>
      <c r="CO563" s="161"/>
      <c r="CP563" s="161"/>
      <c r="CQ563" s="161"/>
      <c r="CR563" s="161"/>
      <c r="CS563" s="158" t="s">
        <v>4929</v>
      </c>
      <c r="CT563" s="161"/>
      <c r="CU563" s="161"/>
      <c r="CV563" s="161"/>
      <c r="CW563" s="161"/>
      <c r="CX563" s="161"/>
      <c r="CY563" s="161"/>
      <c r="CZ563" s="161"/>
      <c r="DA563" s="161"/>
      <c r="DB563" s="161"/>
      <c r="DC563" s="161"/>
      <c r="DD563" s="161"/>
      <c r="DE563" s="161"/>
    </row>
    <row r="564" spans="34:109" ht="15" hidden="1" customHeight="1">
      <c r="AH564" s="103"/>
      <c r="AI564" s="103"/>
      <c r="AJ564" s="103"/>
      <c r="AK564" s="103"/>
      <c r="AL564" s="153" t="str">
        <f t="shared" si="16"/>
        <v/>
      </c>
      <c r="AM564" s="153" t="str">
        <f t="shared" si="17"/>
        <v/>
      </c>
      <c r="AO564" s="103"/>
      <c r="AP564" s="151">
        <v>562</v>
      </c>
      <c r="AQ564" s="160"/>
      <c r="AR564" s="160"/>
      <c r="AS564" s="160"/>
      <c r="AT564" s="160"/>
      <c r="AU564" s="160"/>
      <c r="AV564" s="160"/>
      <c r="AW564" s="160"/>
      <c r="AX564" s="160"/>
      <c r="AY564" s="160"/>
      <c r="AZ564" s="160"/>
      <c r="BA564" s="160"/>
      <c r="BB564" s="160"/>
      <c r="BC564" s="160"/>
      <c r="BD564" s="160"/>
      <c r="BE564" s="160"/>
      <c r="BF564" s="160"/>
      <c r="BG564" s="160"/>
      <c r="BH564" s="160"/>
      <c r="BI564" s="160"/>
      <c r="BJ564" s="157" t="s">
        <v>4930</v>
      </c>
      <c r="BK564" s="160"/>
      <c r="BL564" s="160"/>
      <c r="BM564" s="160"/>
      <c r="BN564" s="160"/>
      <c r="BO564" s="160"/>
      <c r="BP564" s="160"/>
      <c r="BQ564" s="160"/>
      <c r="BR564" s="160"/>
      <c r="BS564" s="160"/>
      <c r="BT564" s="160"/>
      <c r="BU564" s="160"/>
      <c r="BV564" s="160"/>
      <c r="BW564" s="103"/>
      <c r="BX564" s="103"/>
      <c r="BY564" s="103"/>
      <c r="BZ564" s="161"/>
      <c r="CA564" s="161"/>
      <c r="CB564" s="161"/>
      <c r="CC564" s="161"/>
      <c r="CD564" s="161"/>
      <c r="CE564" s="161"/>
      <c r="CF564" s="161"/>
      <c r="CG564" s="161"/>
      <c r="CH564" s="161"/>
      <c r="CI564" s="161"/>
      <c r="CJ564" s="161"/>
      <c r="CK564" s="161"/>
      <c r="CL564" s="161"/>
      <c r="CM564" s="161"/>
      <c r="CN564" s="161"/>
      <c r="CO564" s="161"/>
      <c r="CP564" s="161"/>
      <c r="CQ564" s="161"/>
      <c r="CR564" s="161"/>
      <c r="CS564" s="158" t="s">
        <v>4931</v>
      </c>
      <c r="CT564" s="161"/>
      <c r="CU564" s="161"/>
      <c r="CV564" s="161"/>
      <c r="CW564" s="161"/>
      <c r="CX564" s="161"/>
      <c r="CY564" s="161"/>
      <c r="CZ564" s="161"/>
      <c r="DA564" s="161"/>
      <c r="DB564" s="161"/>
      <c r="DC564" s="161"/>
      <c r="DD564" s="161"/>
      <c r="DE564" s="161"/>
    </row>
    <row r="565" spans="34:109" ht="15" hidden="1" customHeight="1">
      <c r="AH565" s="103"/>
      <c r="AI565" s="103"/>
      <c r="AJ565" s="103"/>
      <c r="AK565" s="103"/>
      <c r="AL565" s="153" t="str">
        <f t="shared" si="16"/>
        <v/>
      </c>
      <c r="AM565" s="153" t="str">
        <f t="shared" si="17"/>
        <v/>
      </c>
      <c r="AO565" s="103"/>
      <c r="AP565" s="151">
        <v>563</v>
      </c>
      <c r="AQ565" s="160"/>
      <c r="AR565" s="160"/>
      <c r="AS565" s="160"/>
      <c r="AT565" s="160"/>
      <c r="AU565" s="160"/>
      <c r="AV565" s="160"/>
      <c r="AW565" s="160"/>
      <c r="AX565" s="160"/>
      <c r="AY565" s="160"/>
      <c r="AZ565" s="160"/>
      <c r="BA565" s="160"/>
      <c r="BB565" s="160"/>
      <c r="BC565" s="160"/>
      <c r="BD565" s="160"/>
      <c r="BE565" s="160"/>
      <c r="BF565" s="160"/>
      <c r="BG565" s="160"/>
      <c r="BH565" s="160"/>
      <c r="BI565" s="160"/>
      <c r="BJ565" s="157" t="s">
        <v>4932</v>
      </c>
      <c r="BK565" s="160"/>
      <c r="BL565" s="160"/>
      <c r="BM565" s="160"/>
      <c r="BN565" s="160"/>
      <c r="BO565" s="160"/>
      <c r="BP565" s="160"/>
      <c r="BQ565" s="160"/>
      <c r="BR565" s="160"/>
      <c r="BS565" s="160"/>
      <c r="BT565" s="160"/>
      <c r="BU565" s="160"/>
      <c r="BV565" s="160"/>
      <c r="BW565" s="103"/>
      <c r="BX565" s="103"/>
      <c r="BY565" s="103"/>
      <c r="BZ565" s="161"/>
      <c r="CA565" s="161"/>
      <c r="CB565" s="161"/>
      <c r="CC565" s="161"/>
      <c r="CD565" s="161"/>
      <c r="CE565" s="161"/>
      <c r="CF565" s="161"/>
      <c r="CG565" s="161"/>
      <c r="CH565" s="161"/>
      <c r="CI565" s="161"/>
      <c r="CJ565" s="161"/>
      <c r="CK565" s="161"/>
      <c r="CL565" s="161"/>
      <c r="CM565" s="161"/>
      <c r="CN565" s="161"/>
      <c r="CO565" s="161"/>
      <c r="CP565" s="161"/>
      <c r="CQ565" s="161"/>
      <c r="CR565" s="161"/>
      <c r="CS565" s="158" t="s">
        <v>4933</v>
      </c>
      <c r="CT565" s="161"/>
      <c r="CU565" s="161"/>
      <c r="CV565" s="161"/>
      <c r="CW565" s="161"/>
      <c r="CX565" s="161"/>
      <c r="CY565" s="161"/>
      <c r="CZ565" s="161"/>
      <c r="DA565" s="161"/>
      <c r="DB565" s="161"/>
      <c r="DC565" s="161"/>
      <c r="DD565" s="161"/>
      <c r="DE565" s="161"/>
    </row>
    <row r="566" spans="34:109" ht="15" hidden="1" customHeight="1">
      <c r="AH566" s="103"/>
      <c r="AI566" s="103"/>
      <c r="AJ566" s="103"/>
      <c r="AK566" s="103"/>
      <c r="AL566" s="153" t="str">
        <f t="shared" si="16"/>
        <v/>
      </c>
      <c r="AM566" s="153" t="str">
        <f t="shared" si="17"/>
        <v/>
      </c>
      <c r="AO566" s="103"/>
      <c r="AP566" s="151">
        <v>564</v>
      </c>
      <c r="AQ566" s="160"/>
      <c r="AR566" s="160"/>
      <c r="AS566" s="160"/>
      <c r="AT566" s="160"/>
      <c r="AU566" s="160"/>
      <c r="AV566" s="160"/>
      <c r="AW566" s="160"/>
      <c r="AX566" s="160"/>
      <c r="AY566" s="160"/>
      <c r="AZ566" s="160"/>
      <c r="BA566" s="160"/>
      <c r="BB566" s="160"/>
      <c r="BC566" s="160"/>
      <c r="BD566" s="160"/>
      <c r="BE566" s="160"/>
      <c r="BF566" s="160"/>
      <c r="BG566" s="160"/>
      <c r="BH566" s="160"/>
      <c r="BI566" s="160"/>
      <c r="BJ566" s="157" t="s">
        <v>4934</v>
      </c>
      <c r="BK566" s="160"/>
      <c r="BL566" s="160"/>
      <c r="BM566" s="160"/>
      <c r="BN566" s="160"/>
      <c r="BO566" s="160"/>
      <c r="BP566" s="160"/>
      <c r="BQ566" s="160"/>
      <c r="BR566" s="160"/>
      <c r="BS566" s="160"/>
      <c r="BT566" s="160"/>
      <c r="BU566" s="160"/>
      <c r="BV566" s="160"/>
      <c r="BW566" s="103"/>
      <c r="BX566" s="103"/>
      <c r="BY566" s="103"/>
      <c r="BZ566" s="161"/>
      <c r="CA566" s="161"/>
      <c r="CB566" s="161"/>
      <c r="CC566" s="161"/>
      <c r="CD566" s="161"/>
      <c r="CE566" s="161"/>
      <c r="CF566" s="161"/>
      <c r="CG566" s="161"/>
      <c r="CH566" s="161"/>
      <c r="CI566" s="161"/>
      <c r="CJ566" s="161"/>
      <c r="CK566" s="161"/>
      <c r="CL566" s="161"/>
      <c r="CM566" s="161"/>
      <c r="CN566" s="161"/>
      <c r="CO566" s="161"/>
      <c r="CP566" s="161"/>
      <c r="CQ566" s="161"/>
      <c r="CR566" s="161"/>
      <c r="CS566" s="158" t="s">
        <v>4935</v>
      </c>
      <c r="CT566" s="161"/>
      <c r="CU566" s="161"/>
      <c r="CV566" s="161"/>
      <c r="CW566" s="161"/>
      <c r="CX566" s="161"/>
      <c r="CY566" s="161"/>
      <c r="CZ566" s="161"/>
      <c r="DA566" s="161"/>
      <c r="DB566" s="161"/>
      <c r="DC566" s="161"/>
      <c r="DD566" s="161"/>
      <c r="DE566" s="161"/>
    </row>
    <row r="567" spans="34:109" ht="15" hidden="1" customHeight="1">
      <c r="AH567" s="103"/>
      <c r="AI567" s="103"/>
      <c r="AJ567" s="103"/>
      <c r="AK567" s="103"/>
      <c r="AL567" s="153" t="str">
        <f t="shared" si="16"/>
        <v/>
      </c>
      <c r="AM567" s="153" t="str">
        <f t="shared" si="17"/>
        <v/>
      </c>
      <c r="AO567" s="103"/>
      <c r="AP567" s="151">
        <v>565</v>
      </c>
      <c r="AQ567" s="160"/>
      <c r="AR567" s="160"/>
      <c r="AS567" s="160"/>
      <c r="AT567" s="160"/>
      <c r="AU567" s="160"/>
      <c r="AV567" s="160"/>
      <c r="AW567" s="160"/>
      <c r="AX567" s="160"/>
      <c r="AY567" s="160"/>
      <c r="AZ567" s="160"/>
      <c r="BA567" s="160"/>
      <c r="BB567" s="160"/>
      <c r="BC567" s="160"/>
      <c r="BD567" s="160"/>
      <c r="BE567" s="160"/>
      <c r="BF567" s="160"/>
      <c r="BG567" s="160"/>
      <c r="BH567" s="160"/>
      <c r="BI567" s="160"/>
      <c r="BJ567" s="157" t="s">
        <v>4936</v>
      </c>
      <c r="BK567" s="160"/>
      <c r="BL567" s="160"/>
      <c r="BM567" s="160"/>
      <c r="BN567" s="160"/>
      <c r="BO567" s="160"/>
      <c r="BP567" s="160"/>
      <c r="BQ567" s="160"/>
      <c r="BR567" s="160"/>
      <c r="BS567" s="160"/>
      <c r="BT567" s="160"/>
      <c r="BU567" s="160"/>
      <c r="BV567" s="160"/>
      <c r="BW567" s="103"/>
      <c r="BX567" s="103"/>
      <c r="BY567" s="103"/>
      <c r="BZ567" s="161"/>
      <c r="CA567" s="161"/>
      <c r="CB567" s="161"/>
      <c r="CC567" s="161"/>
      <c r="CD567" s="161"/>
      <c r="CE567" s="161"/>
      <c r="CF567" s="161"/>
      <c r="CG567" s="161"/>
      <c r="CH567" s="161"/>
      <c r="CI567" s="161"/>
      <c r="CJ567" s="161"/>
      <c r="CK567" s="161"/>
      <c r="CL567" s="161"/>
      <c r="CM567" s="161"/>
      <c r="CN567" s="161"/>
      <c r="CO567" s="161"/>
      <c r="CP567" s="161"/>
      <c r="CQ567" s="161"/>
      <c r="CR567" s="161"/>
      <c r="CS567" s="158" t="s">
        <v>4937</v>
      </c>
      <c r="CT567" s="161"/>
      <c r="CU567" s="161"/>
      <c r="CV567" s="161"/>
      <c r="CW567" s="161"/>
      <c r="CX567" s="161"/>
      <c r="CY567" s="161"/>
      <c r="CZ567" s="161"/>
      <c r="DA567" s="161"/>
      <c r="DB567" s="161"/>
      <c r="DC567" s="161"/>
      <c r="DD567" s="161"/>
      <c r="DE567" s="161"/>
    </row>
    <row r="568" spans="34:109" ht="15" hidden="1" customHeight="1">
      <c r="AH568" s="103"/>
      <c r="AI568" s="103"/>
      <c r="AJ568" s="103"/>
      <c r="AK568" s="103"/>
      <c r="AL568" s="153" t="str">
        <f t="shared" si="16"/>
        <v/>
      </c>
      <c r="AM568" s="153" t="str">
        <f t="shared" si="17"/>
        <v/>
      </c>
      <c r="AO568" s="103"/>
      <c r="AP568" s="151">
        <v>566</v>
      </c>
      <c r="AQ568" s="160"/>
      <c r="AR568" s="160"/>
      <c r="AS568" s="160"/>
      <c r="AT568" s="160"/>
      <c r="AU568" s="160"/>
      <c r="AV568" s="160"/>
      <c r="AW568" s="160"/>
      <c r="AX568" s="160"/>
      <c r="AY568" s="160"/>
      <c r="AZ568" s="160"/>
      <c r="BA568" s="160"/>
      <c r="BB568" s="160"/>
      <c r="BC568" s="160"/>
      <c r="BD568" s="160"/>
      <c r="BE568" s="160"/>
      <c r="BF568" s="160"/>
      <c r="BG568" s="160"/>
      <c r="BH568" s="160"/>
      <c r="BI568" s="160"/>
      <c r="BJ568" s="157" t="s">
        <v>4938</v>
      </c>
      <c r="BK568" s="160"/>
      <c r="BL568" s="160"/>
      <c r="BM568" s="160"/>
      <c r="BN568" s="160"/>
      <c r="BO568" s="160"/>
      <c r="BP568" s="160"/>
      <c r="BQ568" s="160"/>
      <c r="BR568" s="160"/>
      <c r="BS568" s="160"/>
      <c r="BT568" s="160"/>
      <c r="BU568" s="160"/>
      <c r="BV568" s="160"/>
      <c r="BW568" s="103"/>
      <c r="BX568" s="103"/>
      <c r="BY568" s="103"/>
      <c r="BZ568" s="161"/>
      <c r="CA568" s="161"/>
      <c r="CB568" s="161"/>
      <c r="CC568" s="161"/>
      <c r="CD568" s="161"/>
      <c r="CE568" s="161"/>
      <c r="CF568" s="161"/>
      <c r="CG568" s="161"/>
      <c r="CH568" s="161"/>
      <c r="CI568" s="161"/>
      <c r="CJ568" s="161"/>
      <c r="CK568" s="161"/>
      <c r="CL568" s="161"/>
      <c r="CM568" s="161"/>
      <c r="CN568" s="161"/>
      <c r="CO568" s="161"/>
      <c r="CP568" s="161"/>
      <c r="CQ568" s="161"/>
      <c r="CR568" s="161"/>
      <c r="CS568" s="158" t="s">
        <v>4939</v>
      </c>
      <c r="CT568" s="161"/>
      <c r="CU568" s="161"/>
      <c r="CV568" s="161"/>
      <c r="CW568" s="161"/>
      <c r="CX568" s="161"/>
      <c r="CY568" s="161"/>
      <c r="CZ568" s="161"/>
      <c r="DA568" s="161"/>
      <c r="DB568" s="161"/>
      <c r="DC568" s="161"/>
      <c r="DD568" s="161"/>
      <c r="DE568" s="161"/>
    </row>
    <row r="569" spans="34:109" ht="15" hidden="1" customHeight="1">
      <c r="AH569" s="103"/>
      <c r="AI569" s="103"/>
      <c r="AJ569" s="103"/>
      <c r="AK569" s="103"/>
      <c r="AL569" s="153" t="str">
        <f t="shared" si="16"/>
        <v/>
      </c>
      <c r="AM569" s="153" t="str">
        <f t="shared" si="17"/>
        <v/>
      </c>
      <c r="AO569" s="103"/>
      <c r="AP569" s="151">
        <v>567</v>
      </c>
      <c r="AQ569" s="160"/>
      <c r="AR569" s="160"/>
      <c r="AS569" s="160"/>
      <c r="AT569" s="160"/>
      <c r="AU569" s="160"/>
      <c r="AV569" s="160"/>
      <c r="AW569" s="160"/>
      <c r="AX569" s="160"/>
      <c r="AY569" s="160"/>
      <c r="AZ569" s="160"/>
      <c r="BA569" s="160"/>
      <c r="BB569" s="160"/>
      <c r="BC569" s="160"/>
      <c r="BD569" s="160"/>
      <c r="BE569" s="160"/>
      <c r="BF569" s="160"/>
      <c r="BG569" s="160"/>
      <c r="BH569" s="160"/>
      <c r="BI569" s="160"/>
      <c r="BJ569" s="157" t="s">
        <v>4940</v>
      </c>
      <c r="BK569" s="160"/>
      <c r="BL569" s="160"/>
      <c r="BM569" s="160"/>
      <c r="BN569" s="160"/>
      <c r="BO569" s="160"/>
      <c r="BP569" s="160"/>
      <c r="BQ569" s="160"/>
      <c r="BR569" s="160"/>
      <c r="BS569" s="160"/>
      <c r="BT569" s="160"/>
      <c r="BU569" s="160"/>
      <c r="BV569" s="160"/>
      <c r="BW569" s="103"/>
      <c r="BX569" s="103"/>
      <c r="BY569" s="103"/>
      <c r="BZ569" s="161"/>
      <c r="CA569" s="161"/>
      <c r="CB569" s="161"/>
      <c r="CC569" s="161"/>
      <c r="CD569" s="161"/>
      <c r="CE569" s="161"/>
      <c r="CF569" s="161"/>
      <c r="CG569" s="161"/>
      <c r="CH569" s="161"/>
      <c r="CI569" s="161"/>
      <c r="CJ569" s="161"/>
      <c r="CK569" s="161"/>
      <c r="CL569" s="161"/>
      <c r="CM569" s="161"/>
      <c r="CN569" s="161"/>
      <c r="CO569" s="161"/>
      <c r="CP569" s="161"/>
      <c r="CQ569" s="161"/>
      <c r="CR569" s="161"/>
      <c r="CS569" s="158" t="s">
        <v>4941</v>
      </c>
      <c r="CT569" s="161"/>
      <c r="CU569" s="161"/>
      <c r="CV569" s="161"/>
      <c r="CW569" s="161"/>
      <c r="CX569" s="161"/>
      <c r="CY569" s="161"/>
      <c r="CZ569" s="161"/>
      <c r="DA569" s="161"/>
      <c r="DB569" s="161"/>
      <c r="DC569" s="161"/>
      <c r="DD569" s="161"/>
      <c r="DE569" s="161"/>
    </row>
    <row r="570" spans="34:109" ht="15" hidden="1" customHeight="1">
      <c r="AH570" s="103"/>
      <c r="AI570" s="103"/>
      <c r="AJ570" s="103"/>
      <c r="AK570" s="103"/>
      <c r="AL570" s="153" t="str">
        <f t="shared" si="16"/>
        <v/>
      </c>
      <c r="AM570" s="153" t="str">
        <f t="shared" si="17"/>
        <v/>
      </c>
      <c r="AO570" s="103"/>
      <c r="AP570" s="151">
        <v>568</v>
      </c>
      <c r="AQ570" s="160"/>
      <c r="AR570" s="160"/>
      <c r="AS570" s="160"/>
      <c r="AT570" s="160"/>
      <c r="AU570" s="160"/>
      <c r="AV570" s="160"/>
      <c r="AW570" s="160"/>
      <c r="AX570" s="160"/>
      <c r="AY570" s="160"/>
      <c r="AZ570" s="160"/>
      <c r="BA570" s="160"/>
      <c r="BB570" s="160"/>
      <c r="BC570" s="160"/>
      <c r="BD570" s="160"/>
      <c r="BE570" s="160"/>
      <c r="BF570" s="160"/>
      <c r="BG570" s="160"/>
      <c r="BH570" s="160"/>
      <c r="BI570" s="160"/>
      <c r="BJ570" s="157" t="s">
        <v>4942</v>
      </c>
      <c r="BK570" s="160"/>
      <c r="BL570" s="160"/>
      <c r="BM570" s="160"/>
      <c r="BN570" s="160"/>
      <c r="BO570" s="160"/>
      <c r="BP570" s="160"/>
      <c r="BQ570" s="160"/>
      <c r="BR570" s="160"/>
      <c r="BS570" s="160"/>
      <c r="BT570" s="160"/>
      <c r="BU570" s="160"/>
      <c r="BV570" s="160"/>
      <c r="BW570" s="103"/>
      <c r="BX570" s="103"/>
      <c r="BY570" s="103"/>
      <c r="BZ570" s="161"/>
      <c r="CA570" s="161"/>
      <c r="CB570" s="161"/>
      <c r="CC570" s="161"/>
      <c r="CD570" s="161"/>
      <c r="CE570" s="161"/>
      <c r="CF570" s="161"/>
      <c r="CG570" s="161"/>
      <c r="CH570" s="161"/>
      <c r="CI570" s="161"/>
      <c r="CJ570" s="161"/>
      <c r="CK570" s="161"/>
      <c r="CL570" s="161"/>
      <c r="CM570" s="161"/>
      <c r="CN570" s="161"/>
      <c r="CO570" s="161"/>
      <c r="CP570" s="161"/>
      <c r="CQ570" s="161"/>
      <c r="CR570" s="161"/>
      <c r="CS570" s="158" t="s">
        <v>4943</v>
      </c>
      <c r="CT570" s="161"/>
      <c r="CU570" s="161"/>
      <c r="CV570" s="161"/>
      <c r="CW570" s="161"/>
      <c r="CX570" s="161"/>
      <c r="CY570" s="161"/>
      <c r="CZ570" s="161"/>
      <c r="DA570" s="161"/>
      <c r="DB570" s="161"/>
      <c r="DC570" s="161"/>
      <c r="DD570" s="161"/>
      <c r="DE570" s="161"/>
    </row>
    <row r="571" spans="34:109" ht="15" hidden="1" customHeight="1">
      <c r="AH571" s="151"/>
      <c r="AI571" s="151"/>
      <c r="AJ571" s="151"/>
      <c r="AK571" s="151"/>
      <c r="AL571" s="153" t="str">
        <f t="shared" si="16"/>
        <v/>
      </c>
      <c r="AM571" s="153" t="str">
        <f t="shared" si="17"/>
        <v/>
      </c>
      <c r="AO571" s="103"/>
      <c r="AP571" s="151">
        <v>569</v>
      </c>
      <c r="AQ571" s="160"/>
      <c r="AR571" s="160"/>
      <c r="AS571" s="160"/>
      <c r="AT571" s="160"/>
      <c r="AU571" s="160"/>
      <c r="AV571" s="160"/>
      <c r="AW571" s="160"/>
      <c r="AX571" s="160"/>
      <c r="AY571" s="160"/>
      <c r="AZ571" s="160"/>
      <c r="BA571" s="160"/>
      <c r="BB571" s="160"/>
      <c r="BC571" s="160"/>
      <c r="BD571" s="160"/>
      <c r="BE571" s="160"/>
      <c r="BF571" s="160"/>
      <c r="BG571" s="160"/>
      <c r="BH571" s="160"/>
      <c r="BI571" s="160"/>
      <c r="BJ571" s="157" t="s">
        <v>4944</v>
      </c>
      <c r="BK571" s="160"/>
      <c r="BL571" s="160"/>
      <c r="BM571" s="160"/>
      <c r="BN571" s="160"/>
      <c r="BO571" s="160"/>
      <c r="BP571" s="160"/>
      <c r="BQ571" s="160"/>
      <c r="BR571" s="160"/>
      <c r="BS571" s="160"/>
      <c r="BT571" s="160"/>
      <c r="BU571" s="160"/>
      <c r="BV571" s="160"/>
      <c r="BW571" s="103"/>
      <c r="BX571" s="103"/>
      <c r="BY571" s="103"/>
      <c r="BZ571" s="161"/>
      <c r="CA571" s="161"/>
      <c r="CB571" s="161"/>
      <c r="CC571" s="161"/>
      <c r="CD571" s="161"/>
      <c r="CE571" s="161"/>
      <c r="CF571" s="161"/>
      <c r="CG571" s="161"/>
      <c r="CH571" s="161"/>
      <c r="CI571" s="161"/>
      <c r="CJ571" s="161"/>
      <c r="CK571" s="161"/>
      <c r="CL571" s="161"/>
      <c r="CM571" s="161"/>
      <c r="CN571" s="161"/>
      <c r="CO571" s="161"/>
      <c r="CP571" s="161"/>
      <c r="CQ571" s="161"/>
      <c r="CR571" s="161"/>
      <c r="CS571" s="158" t="s">
        <v>4945</v>
      </c>
      <c r="CT571" s="161"/>
      <c r="CU571" s="161"/>
      <c r="CV571" s="161"/>
      <c r="CW571" s="161"/>
      <c r="CX571" s="161"/>
      <c r="CY571" s="161"/>
      <c r="CZ571" s="161"/>
      <c r="DA571" s="161"/>
      <c r="DB571" s="161"/>
      <c r="DC571" s="161"/>
      <c r="DD571" s="161"/>
      <c r="DE571" s="161"/>
    </row>
    <row r="572" spans="34:109" ht="15" hidden="1" customHeight="1">
      <c r="AH572" s="151"/>
      <c r="AI572" s="151"/>
      <c r="AJ572" s="151"/>
      <c r="AK572" s="151"/>
      <c r="AL572" s="153" t="str">
        <f t="shared" si="16"/>
        <v/>
      </c>
      <c r="AM572" s="153" t="str">
        <f t="shared" si="17"/>
        <v/>
      </c>
      <c r="AO572" s="103"/>
      <c r="AP572" s="151">
        <v>570</v>
      </c>
      <c r="AQ572" s="160"/>
      <c r="AR572" s="160"/>
      <c r="AS572" s="160"/>
      <c r="AT572" s="160"/>
      <c r="AU572" s="160"/>
      <c r="AV572" s="160"/>
      <c r="AW572" s="160"/>
      <c r="AX572" s="160"/>
      <c r="AY572" s="160"/>
      <c r="AZ572" s="160"/>
      <c r="BA572" s="160"/>
      <c r="BB572" s="160"/>
      <c r="BC572" s="160"/>
      <c r="BD572" s="160"/>
      <c r="BE572" s="160"/>
      <c r="BF572" s="160"/>
      <c r="BG572" s="160"/>
      <c r="BH572" s="160"/>
      <c r="BI572" s="160"/>
      <c r="BJ572" s="157" t="s">
        <v>4946</v>
      </c>
      <c r="BK572" s="160"/>
      <c r="BL572" s="160"/>
      <c r="BM572" s="160"/>
      <c r="BN572" s="160"/>
      <c r="BO572" s="160"/>
      <c r="BP572" s="160"/>
      <c r="BQ572" s="160"/>
      <c r="BR572" s="160"/>
      <c r="BS572" s="160"/>
      <c r="BT572" s="160"/>
      <c r="BU572" s="160"/>
      <c r="BV572" s="160"/>
      <c r="BW572" s="103"/>
      <c r="BX572" s="103"/>
      <c r="BY572" s="103"/>
      <c r="BZ572" s="161"/>
      <c r="CA572" s="161"/>
      <c r="CB572" s="161"/>
      <c r="CC572" s="161"/>
      <c r="CD572" s="161"/>
      <c r="CE572" s="161"/>
      <c r="CF572" s="161"/>
      <c r="CG572" s="161"/>
      <c r="CH572" s="161"/>
      <c r="CI572" s="161"/>
      <c r="CJ572" s="161"/>
      <c r="CK572" s="161"/>
      <c r="CL572" s="161"/>
      <c r="CM572" s="161"/>
      <c r="CN572" s="161"/>
      <c r="CO572" s="161"/>
      <c r="CP572" s="161"/>
      <c r="CQ572" s="161"/>
      <c r="CR572" s="161"/>
      <c r="CS572" s="158" t="s">
        <v>4947</v>
      </c>
      <c r="CT572" s="161"/>
      <c r="CU572" s="161"/>
      <c r="CV572" s="161"/>
      <c r="CW572" s="161"/>
      <c r="CX572" s="161"/>
      <c r="CY572" s="161"/>
      <c r="CZ572" s="161"/>
      <c r="DA572" s="161"/>
      <c r="DB572" s="161"/>
      <c r="DC572" s="161"/>
      <c r="DD572" s="161"/>
      <c r="DE572" s="161"/>
    </row>
    <row r="573" spans="34:109" ht="15" hidden="1" customHeight="1">
      <c r="AL573" s="168" t="str">
        <f t="shared" si="16"/>
        <v/>
      </c>
      <c r="AM573" s="168" t="str">
        <f t="shared" si="17"/>
        <v/>
      </c>
      <c r="AO573" s="103"/>
      <c r="AP573" s="151">
        <v>571</v>
      </c>
      <c r="AQ573" s="160"/>
      <c r="AR573" s="160"/>
      <c r="AS573" s="160"/>
      <c r="AT573" s="160"/>
      <c r="AU573" s="160"/>
      <c r="AV573" s="160"/>
      <c r="AW573" s="160"/>
      <c r="AX573" s="160"/>
      <c r="AY573" s="160"/>
      <c r="AZ573" s="160"/>
      <c r="BA573" s="160"/>
      <c r="BB573" s="160"/>
      <c r="BC573" s="160"/>
      <c r="BD573" s="160"/>
      <c r="BE573" s="160"/>
      <c r="BF573" s="160"/>
      <c r="BG573" s="160"/>
      <c r="BH573" s="160"/>
      <c r="BI573" s="160"/>
      <c r="BJ573" s="157" t="s">
        <v>4948</v>
      </c>
      <c r="BK573" s="160"/>
      <c r="BL573" s="160"/>
      <c r="BM573" s="160"/>
      <c r="BN573" s="160"/>
      <c r="BO573" s="160"/>
      <c r="BP573" s="160"/>
      <c r="BQ573" s="160"/>
      <c r="BR573" s="160"/>
      <c r="BS573" s="160"/>
      <c r="BT573" s="160"/>
      <c r="BU573" s="160"/>
      <c r="BV573" s="160"/>
      <c r="BW573" s="103"/>
      <c r="BX573" s="103"/>
      <c r="BY573" s="103"/>
      <c r="BZ573" s="161"/>
      <c r="CA573" s="161"/>
      <c r="CB573" s="161"/>
      <c r="CC573" s="161"/>
      <c r="CD573" s="161"/>
      <c r="CE573" s="161"/>
      <c r="CF573" s="161"/>
      <c r="CG573" s="161"/>
      <c r="CH573" s="161"/>
      <c r="CI573" s="161"/>
      <c r="CJ573" s="161"/>
      <c r="CK573" s="161"/>
      <c r="CL573" s="161"/>
      <c r="CM573" s="161"/>
      <c r="CN573" s="161"/>
      <c r="CO573" s="161"/>
      <c r="CP573" s="161"/>
      <c r="CQ573" s="161"/>
      <c r="CR573" s="161"/>
      <c r="CS573" s="158" t="s">
        <v>4949</v>
      </c>
      <c r="CT573" s="161"/>
      <c r="CU573" s="161"/>
      <c r="CV573" s="161"/>
      <c r="CW573" s="161"/>
      <c r="CX573" s="161"/>
      <c r="CY573" s="161"/>
      <c r="CZ573" s="161"/>
      <c r="DA573" s="161"/>
      <c r="DB573" s="161"/>
      <c r="DC573" s="161"/>
      <c r="DD573" s="161"/>
      <c r="DE573" s="161"/>
    </row>
    <row r="574" spans="34:109" ht="15" hidden="1" customHeight="1">
      <c r="AO574" s="103"/>
      <c r="AP574" s="151"/>
      <c r="AQ574" s="103"/>
      <c r="AR574" s="103"/>
      <c r="AS574" s="103"/>
      <c r="AT574" s="103"/>
      <c r="AU574" s="103"/>
      <c r="AV574" s="103"/>
      <c r="AW574" s="103"/>
      <c r="AX574" s="103"/>
      <c r="AY574" s="103"/>
      <c r="AZ574" s="103"/>
      <c r="BA574" s="103"/>
      <c r="BB574" s="103"/>
      <c r="BC574" s="103"/>
      <c r="BD574" s="103"/>
      <c r="BE574" s="103"/>
      <c r="BF574" s="103"/>
      <c r="BG574" s="103"/>
      <c r="BH574" s="103"/>
      <c r="BI574" s="103"/>
      <c r="BJ574" s="103"/>
      <c r="BK574" s="103"/>
      <c r="BL574" s="103"/>
      <c r="BM574" s="103"/>
      <c r="BN574" s="103"/>
      <c r="BO574" s="103"/>
      <c r="BP574" s="103"/>
      <c r="BQ574" s="103"/>
      <c r="BR574" s="103"/>
      <c r="BS574" s="103"/>
      <c r="BT574" s="103"/>
      <c r="BU574" s="103"/>
      <c r="BV574" s="103"/>
      <c r="BW574" s="103"/>
      <c r="BX574" s="103"/>
      <c r="BY574" s="103"/>
      <c r="BZ574" s="643"/>
      <c r="CA574" s="643"/>
      <c r="CB574" s="643"/>
      <c r="CC574" s="643"/>
      <c r="CD574" s="643"/>
      <c r="CE574" s="643"/>
      <c r="CF574" s="643"/>
      <c r="CG574" s="643"/>
      <c r="CH574" s="643"/>
      <c r="CI574" s="643"/>
      <c r="CJ574" s="643"/>
      <c r="CK574" s="643"/>
      <c r="CL574" s="643"/>
      <c r="CM574" s="643"/>
      <c r="CN574" s="643"/>
      <c r="CO574" s="643"/>
      <c r="CP574" s="643"/>
      <c r="CQ574" s="643"/>
      <c r="CR574" s="643"/>
      <c r="CS574" s="644"/>
      <c r="CT574" s="643"/>
      <c r="CU574" s="643"/>
      <c r="CV574" s="643"/>
      <c r="CW574" s="643"/>
      <c r="CX574" s="643"/>
      <c r="CY574" s="643"/>
      <c r="CZ574" s="643"/>
      <c r="DA574" s="643"/>
      <c r="DB574" s="643"/>
      <c r="DC574" s="643"/>
      <c r="DD574" s="643"/>
      <c r="DE574" s="643"/>
    </row>
  </sheetData>
  <sheetProtection algorithmName="SHA-512" hashValue="FsQrj8pVCrzn6CJppoi9QXSCl0yJe1O9soZVO/FGoFUyu2mcvs6mylIPLHgein1Q2bSv5hKGqREfzO4ccaLwMg==" saltValue="BNZ/1syDKTf7Yiw2+DA1rQ==" spinCount="100000" sheet="1" objects="1" scenarios="1"/>
  <mergeCells count="70">
    <mergeCell ref="D46:AC46"/>
    <mergeCell ref="C48:AC48"/>
    <mergeCell ref="C50:AC50"/>
    <mergeCell ref="C52:AC52"/>
    <mergeCell ref="C54:AC54"/>
    <mergeCell ref="C30:AC30"/>
    <mergeCell ref="C40:AC40"/>
    <mergeCell ref="C14:AC14"/>
    <mergeCell ref="AA7:AD7"/>
    <mergeCell ref="B1:AD1"/>
    <mergeCell ref="C18:AC18"/>
    <mergeCell ref="B3:AD3"/>
    <mergeCell ref="N8:O8"/>
    <mergeCell ref="B8:L8"/>
    <mergeCell ref="B5:AD5"/>
    <mergeCell ref="C11:AC11"/>
    <mergeCell ref="C16:AC16"/>
    <mergeCell ref="D66:AC66"/>
    <mergeCell ref="C78:AC78"/>
    <mergeCell ref="D68:AC68"/>
    <mergeCell ref="D80:AC80"/>
    <mergeCell ref="C92:AC92"/>
    <mergeCell ref="U128:AC128"/>
    <mergeCell ref="G126:AC126"/>
    <mergeCell ref="C86:AC86"/>
    <mergeCell ref="D114:AC114"/>
    <mergeCell ref="C62:AC62"/>
    <mergeCell ref="K102:Z102"/>
    <mergeCell ref="G128:Q128"/>
    <mergeCell ref="F101:J101"/>
    <mergeCell ref="F103:J103"/>
    <mergeCell ref="K101:Z101"/>
    <mergeCell ref="G124:AC124"/>
    <mergeCell ref="K104:Z104"/>
    <mergeCell ref="F102:J102"/>
    <mergeCell ref="C106:AC106"/>
    <mergeCell ref="H118:AC118"/>
    <mergeCell ref="I127:AC127"/>
    <mergeCell ref="C56:AC56"/>
    <mergeCell ref="H116:AC116"/>
    <mergeCell ref="F104:J104"/>
    <mergeCell ref="C36:AC36"/>
    <mergeCell ref="C23:AC23"/>
    <mergeCell ref="C58:AC58"/>
    <mergeCell ref="D32:AC32"/>
    <mergeCell ref="C34:AC34"/>
    <mergeCell ref="C42:AC42"/>
    <mergeCell ref="C98:AC98"/>
    <mergeCell ref="F100:J100"/>
    <mergeCell ref="C38:AC38"/>
    <mergeCell ref="C82:AC82"/>
    <mergeCell ref="C76:AC76"/>
    <mergeCell ref="D72:AC72"/>
    <mergeCell ref="C96:AC96"/>
    <mergeCell ref="K125:AC125"/>
    <mergeCell ref="C20:AC20"/>
    <mergeCell ref="C74:AC74"/>
    <mergeCell ref="C26:AC26"/>
    <mergeCell ref="D64:AC64"/>
    <mergeCell ref="D60:AC60"/>
    <mergeCell ref="D70:AC70"/>
    <mergeCell ref="C122:AC122"/>
    <mergeCell ref="C94:AC94"/>
    <mergeCell ref="C44:AC44"/>
    <mergeCell ref="D110:AC110"/>
    <mergeCell ref="C84:AC84"/>
    <mergeCell ref="C90:AC90"/>
    <mergeCell ref="K103:Z103"/>
    <mergeCell ref="C28:AC28"/>
    <mergeCell ref="K100:Z100"/>
  </mergeCells>
  <conditionalFormatting sqref="C96:AC128">
    <cfRule type="expression" dxfId="1020" priority="1" stopIfTrue="1">
      <formula>AND($A$1&lt;&gt;"",SEARCH("igual o mayor",C96)&gt;0)</formula>
    </cfRule>
    <cfRule type="expression" dxfId="1019" priority="2" stopIfTrue="1">
      <formula>AND($A$1&lt;&gt;"",SEARCH("igual o menor",C96)&gt;0)</formula>
    </cfRule>
    <cfRule type="expression" dxfId="1018" priority="3" stopIfTrue="1">
      <formula>AND($A$1&lt;&gt;"",SEARCH("pase a la pregunta",C96)&gt;0)</formula>
    </cfRule>
    <cfRule type="expression" dxfId="1017" priority="4" stopIfTrue="1">
      <formula>AND($A$1&lt;&gt;"",SEARCH("en blanco",C96)&gt;0)</formula>
    </cfRule>
    <cfRule type="expression" dxfId="1016" priority="5" stopIfTrue="1">
      <formula>AND($A$1&lt;&gt;"",SEARCH("no puede registrar",C96)&gt;0)</formula>
    </cfRule>
    <cfRule type="expression" dxfId="1015" priority="6" stopIfTrue="1">
      <formula>AND($A$1&lt;&gt;"",SUM(C96)&gt;0)</formula>
    </cfRule>
    <cfRule type="expression" dxfId="1014" priority="7" stopIfTrue="1">
      <formula>AND($A$1&lt;&gt;"",SEARCH("la pregunta",C96)&gt;0)</formula>
    </cfRule>
  </conditionalFormatting>
  <dataValidations count="1">
    <dataValidation type="list" allowBlank="1" showInputMessage="1" showErrorMessage="1" sqref="B8:L8">
      <formula1>$AH$3:$AH$35</formula1>
    </dataValidation>
  </dataValidations>
  <hyperlinks>
    <hyperlink ref="AA7" location="Índice!B9"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Presentación</oddHeader>
    <oddFooter>&amp;LCenso Nacional de Gobiernos Estatales 2026&amp;R&amp;P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E56"/>
  <sheetViews>
    <sheetView showGridLines="0" view="pageBreakPreview" zoomScale="120" zoomScaleNormal="100" zoomScaleSheetLayoutView="12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32" width="3.7109375" style="449" hidden="1" customWidth="1"/>
    <col min="33" max="16384" width="3.7109375" style="449" hidden="1"/>
  </cols>
  <sheetData>
    <row r="1" spans="1:30" ht="173.25" customHeight="1">
      <c r="B1" s="714"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1:30" ht="15" customHeight="1"/>
    <row r="3" spans="1:30" ht="45" customHeight="1">
      <c r="B3" s="709" t="s">
        <v>1</v>
      </c>
      <c r="C3" s="708"/>
      <c r="D3" s="708"/>
      <c r="E3" s="708"/>
      <c r="F3" s="708"/>
      <c r="G3" s="708"/>
      <c r="H3" s="708"/>
      <c r="I3" s="708"/>
      <c r="J3" s="708"/>
      <c r="K3" s="708"/>
      <c r="L3" s="708"/>
      <c r="M3" s="708"/>
      <c r="N3" s="708"/>
      <c r="O3" s="708"/>
      <c r="P3" s="708"/>
      <c r="Q3" s="708"/>
      <c r="R3" s="708"/>
      <c r="S3" s="708"/>
      <c r="T3" s="708"/>
      <c r="U3" s="708"/>
      <c r="V3" s="708"/>
      <c r="W3" s="708"/>
      <c r="X3" s="708"/>
      <c r="Y3" s="708"/>
      <c r="Z3" s="708"/>
      <c r="AA3" s="708"/>
      <c r="AB3" s="708"/>
      <c r="AC3" s="708"/>
      <c r="AD3" s="708"/>
    </row>
    <row r="4" spans="1:30" ht="15" customHeight="1"/>
    <row r="5" spans="1:30" ht="60" customHeight="1">
      <c r="B5" s="709" t="s">
        <v>4950</v>
      </c>
      <c r="C5" s="708"/>
      <c r="D5" s="708"/>
      <c r="E5" s="708"/>
      <c r="F5" s="708"/>
      <c r="G5" s="708"/>
      <c r="H5" s="708"/>
      <c r="I5" s="708"/>
      <c r="J5" s="708"/>
      <c r="K5" s="708"/>
      <c r="L5" s="708"/>
      <c r="M5" s="708"/>
      <c r="N5" s="708"/>
      <c r="O5" s="708"/>
      <c r="P5" s="708"/>
      <c r="Q5" s="708"/>
      <c r="R5" s="708"/>
      <c r="S5" s="708"/>
      <c r="T5" s="708"/>
      <c r="U5" s="708"/>
      <c r="V5" s="708"/>
      <c r="W5" s="708"/>
      <c r="X5" s="708"/>
      <c r="Y5" s="708"/>
      <c r="Z5" s="708"/>
      <c r="AA5" s="708"/>
      <c r="AB5" s="708"/>
      <c r="AC5" s="708"/>
      <c r="AD5" s="708"/>
    </row>
    <row r="6" spans="1:30" ht="15" customHeight="1"/>
    <row r="7" spans="1:30" ht="15" customHeight="1" thickBot="1">
      <c r="B7" s="2" t="s">
        <v>3</v>
      </c>
      <c r="C7" s="38"/>
      <c r="D7" s="38"/>
      <c r="E7" s="38"/>
      <c r="F7" s="38"/>
      <c r="G7" s="38"/>
      <c r="H7" s="38"/>
      <c r="I7" s="38"/>
      <c r="J7" s="38"/>
      <c r="K7" s="38"/>
      <c r="L7" s="38"/>
      <c r="M7" s="38"/>
      <c r="N7" s="2" t="s">
        <v>4</v>
      </c>
      <c r="O7" s="38"/>
      <c r="AA7" s="735" t="s">
        <v>2</v>
      </c>
      <c r="AB7" s="708"/>
      <c r="AC7" s="708"/>
      <c r="AD7" s="708"/>
    </row>
    <row r="8" spans="1:30" ht="15" customHeight="1" thickBot="1">
      <c r="B8" s="710" t="str">
        <f>IF(Presentación!B8="","",Presentación!B8)</f>
        <v>Veracruz de Ignacio de la Llave</v>
      </c>
      <c r="C8" s="712"/>
      <c r="D8" s="712"/>
      <c r="E8" s="712"/>
      <c r="F8" s="712"/>
      <c r="G8" s="712"/>
      <c r="H8" s="712"/>
      <c r="I8" s="712"/>
      <c r="J8" s="712"/>
      <c r="K8" s="712"/>
      <c r="L8" s="711"/>
      <c r="M8" s="37"/>
      <c r="N8" s="710" t="str">
        <f>IF(Presentación!N8="","",Presentación!N8)</f>
        <v>230</v>
      </c>
      <c r="O8" s="711"/>
    </row>
    <row r="9" spans="1:30" ht="15" customHeight="1" thickBot="1"/>
    <row r="10" spans="1:30" ht="15" customHeight="1" thickBot="1">
      <c r="A10" s="37"/>
      <c r="B10" s="769" t="s">
        <v>4951</v>
      </c>
      <c r="C10" s="750"/>
      <c r="D10" s="750"/>
      <c r="E10" s="750"/>
      <c r="F10" s="750"/>
      <c r="G10" s="750"/>
      <c r="H10" s="750"/>
      <c r="I10" s="750"/>
      <c r="J10" s="750"/>
      <c r="K10" s="750"/>
      <c r="L10" s="750"/>
      <c r="M10" s="750"/>
      <c r="N10" s="750"/>
      <c r="O10" s="750"/>
      <c r="P10" s="750"/>
      <c r="Q10" s="750"/>
      <c r="R10" s="770"/>
      <c r="S10" s="42"/>
      <c r="T10" s="769" t="s">
        <v>4952</v>
      </c>
      <c r="U10" s="750"/>
      <c r="V10" s="750"/>
      <c r="W10" s="750"/>
      <c r="X10" s="750"/>
      <c r="Y10" s="750"/>
      <c r="Z10" s="750"/>
      <c r="AA10" s="750"/>
      <c r="AB10" s="750"/>
      <c r="AC10" s="750"/>
      <c r="AD10" s="770"/>
    </row>
    <row r="11" spans="1:30" ht="48" customHeight="1" thickBot="1">
      <c r="A11" s="37"/>
      <c r="B11" s="555"/>
      <c r="C11" s="749" t="s">
        <v>4953</v>
      </c>
      <c r="D11" s="750"/>
      <c r="E11" s="750"/>
      <c r="F11" s="750"/>
      <c r="G11" s="750"/>
      <c r="H11" s="750"/>
      <c r="I11" s="750"/>
      <c r="J11" s="750"/>
      <c r="K11" s="750"/>
      <c r="L11" s="750"/>
      <c r="M11" s="750"/>
      <c r="N11" s="750"/>
      <c r="O11" s="750"/>
      <c r="P11" s="750"/>
      <c r="Q11" s="750"/>
      <c r="R11" s="556"/>
      <c r="S11" s="42"/>
      <c r="T11" s="765" t="s">
        <v>4954</v>
      </c>
      <c r="U11" s="766"/>
      <c r="V11" s="766"/>
      <c r="W11" s="766"/>
      <c r="X11" s="766"/>
      <c r="Y11" s="766"/>
      <c r="Z11" s="766"/>
      <c r="AA11" s="766"/>
      <c r="AB11" s="766"/>
      <c r="AC11" s="766"/>
      <c r="AD11" s="767"/>
    </row>
    <row r="12" spans="1:30" ht="15" customHeight="1">
      <c r="A12" s="37"/>
      <c r="B12" s="557"/>
      <c r="C12" s="558"/>
      <c r="D12" s="558"/>
      <c r="E12" s="558"/>
      <c r="F12" s="558"/>
      <c r="G12" s="558"/>
      <c r="H12" s="558"/>
      <c r="I12" s="558"/>
      <c r="J12" s="558"/>
      <c r="K12" s="558"/>
      <c r="L12" s="558"/>
      <c r="M12" s="558"/>
      <c r="N12" s="558"/>
      <c r="O12" s="558"/>
      <c r="P12" s="558"/>
      <c r="Q12" s="558"/>
      <c r="R12" s="559"/>
      <c r="S12" s="42"/>
      <c r="T12" s="560"/>
      <c r="U12" s="34"/>
      <c r="V12" s="34"/>
      <c r="W12" s="33"/>
      <c r="X12" s="33"/>
      <c r="Y12" s="33"/>
      <c r="Z12" s="33"/>
      <c r="AA12" s="33"/>
      <c r="AB12" s="34"/>
      <c r="AC12" s="34"/>
      <c r="AD12" s="561"/>
    </row>
    <row r="13" spans="1:30" ht="15" customHeight="1">
      <c r="A13" s="37"/>
      <c r="B13" s="560"/>
      <c r="C13" s="30" t="s">
        <v>4955</v>
      </c>
      <c r="D13" s="13"/>
      <c r="E13" s="13"/>
      <c r="F13" s="13"/>
      <c r="G13" s="13"/>
      <c r="H13" s="27"/>
      <c r="I13" s="27"/>
      <c r="J13" s="27"/>
      <c r="K13" s="27"/>
      <c r="L13" s="27"/>
      <c r="M13" s="724"/>
      <c r="N13" s="747"/>
      <c r="O13" s="747"/>
      <c r="P13" s="747"/>
      <c r="Q13" s="747"/>
      <c r="R13" s="561"/>
      <c r="S13" s="42"/>
      <c r="T13" s="560"/>
      <c r="U13" s="756" t="s">
        <v>4956</v>
      </c>
      <c r="V13" s="757"/>
      <c r="W13" s="757"/>
      <c r="X13" s="757"/>
      <c r="Y13" s="757"/>
      <c r="Z13" s="757"/>
      <c r="AA13" s="757"/>
      <c r="AB13" s="757"/>
      <c r="AC13" s="758"/>
      <c r="AD13" s="561"/>
    </row>
    <row r="14" spans="1:30" ht="15" customHeight="1">
      <c r="A14" s="37"/>
      <c r="B14" s="560"/>
      <c r="C14" s="30" t="s">
        <v>4957</v>
      </c>
      <c r="D14" s="13"/>
      <c r="E14" s="13"/>
      <c r="F14" s="724"/>
      <c r="G14" s="747"/>
      <c r="H14" s="747"/>
      <c r="I14" s="747"/>
      <c r="J14" s="747"/>
      <c r="K14" s="747"/>
      <c r="L14" s="747"/>
      <c r="M14" s="747"/>
      <c r="N14" s="747"/>
      <c r="O14" s="747"/>
      <c r="P14" s="747"/>
      <c r="Q14" s="747"/>
      <c r="R14" s="561"/>
      <c r="S14" s="42"/>
      <c r="T14" s="560"/>
      <c r="U14" s="740"/>
      <c r="V14" s="741"/>
      <c r="W14" s="741"/>
      <c r="X14" s="741"/>
      <c r="Y14" s="741"/>
      <c r="Z14" s="741"/>
      <c r="AA14" s="741"/>
      <c r="AB14" s="741"/>
      <c r="AC14" s="742"/>
      <c r="AD14" s="561"/>
    </row>
    <row r="15" spans="1:30" ht="15" customHeight="1">
      <c r="A15" s="37"/>
      <c r="B15" s="560"/>
      <c r="C15" s="30" t="s">
        <v>4958</v>
      </c>
      <c r="D15" s="13"/>
      <c r="E15" s="13"/>
      <c r="F15" s="13"/>
      <c r="G15" s="715"/>
      <c r="H15" s="759"/>
      <c r="I15" s="759"/>
      <c r="J15" s="759"/>
      <c r="K15" s="759"/>
      <c r="L15" s="759"/>
      <c r="M15" s="759"/>
      <c r="N15" s="759"/>
      <c r="O15" s="759"/>
      <c r="P15" s="759"/>
      <c r="Q15" s="759"/>
      <c r="R15" s="561"/>
      <c r="S15" s="42"/>
      <c r="T15" s="560"/>
      <c r="U15" s="743"/>
      <c r="V15" s="744"/>
      <c r="W15" s="744"/>
      <c r="X15" s="744"/>
      <c r="Y15" s="744"/>
      <c r="Z15" s="744"/>
      <c r="AA15" s="744"/>
      <c r="AB15" s="744"/>
      <c r="AC15" s="745"/>
      <c r="AD15" s="561"/>
    </row>
    <row r="16" spans="1:30" ht="15" customHeight="1">
      <c r="A16" s="37"/>
      <c r="B16" s="560"/>
      <c r="C16" s="30" t="s">
        <v>4959</v>
      </c>
      <c r="D16" s="13"/>
      <c r="E16" s="13"/>
      <c r="F16" s="13"/>
      <c r="G16" s="13"/>
      <c r="H16" s="715"/>
      <c r="I16" s="759"/>
      <c r="J16" s="759"/>
      <c r="K16" s="759"/>
      <c r="L16" s="759"/>
      <c r="M16" s="759"/>
      <c r="N16" s="759"/>
      <c r="O16" s="759"/>
      <c r="P16" s="759"/>
      <c r="Q16" s="759"/>
      <c r="R16" s="561"/>
      <c r="S16" s="42"/>
      <c r="T16" s="560"/>
      <c r="U16" s="743"/>
      <c r="V16" s="744"/>
      <c r="W16" s="744"/>
      <c r="X16" s="744"/>
      <c r="Y16" s="744"/>
      <c r="Z16" s="744"/>
      <c r="AA16" s="744"/>
      <c r="AB16" s="744"/>
      <c r="AC16" s="745"/>
      <c r="AD16" s="561"/>
    </row>
    <row r="17" spans="1:30" ht="15" customHeight="1">
      <c r="A17" s="37"/>
      <c r="B17" s="560"/>
      <c r="C17" s="30" t="s">
        <v>4960</v>
      </c>
      <c r="D17" s="13"/>
      <c r="E17" s="13"/>
      <c r="F17" s="13"/>
      <c r="G17" s="13"/>
      <c r="H17" s="715"/>
      <c r="I17" s="759"/>
      <c r="J17" s="759"/>
      <c r="K17" s="759"/>
      <c r="L17" s="759"/>
      <c r="M17" s="759"/>
      <c r="N17" s="759"/>
      <c r="O17" s="759"/>
      <c r="P17" s="759"/>
      <c r="Q17" s="759"/>
      <c r="R17" s="561"/>
      <c r="S17" s="42"/>
      <c r="T17" s="560"/>
      <c r="U17" s="743"/>
      <c r="V17" s="744"/>
      <c r="W17" s="744"/>
      <c r="X17" s="744"/>
      <c r="Y17" s="744"/>
      <c r="Z17" s="744"/>
      <c r="AA17" s="744"/>
      <c r="AB17" s="744"/>
      <c r="AC17" s="745"/>
      <c r="AD17" s="561"/>
    </row>
    <row r="18" spans="1:30" ht="15" customHeight="1">
      <c r="A18" s="37"/>
      <c r="B18" s="560"/>
      <c r="C18" s="30" t="s">
        <v>3681</v>
      </c>
      <c r="D18" s="13"/>
      <c r="E18" s="724"/>
      <c r="F18" s="747"/>
      <c r="G18" s="747"/>
      <c r="H18" s="747"/>
      <c r="I18" s="747"/>
      <c r="J18" s="747"/>
      <c r="K18" s="747"/>
      <c r="L18" s="747"/>
      <c r="M18" s="747"/>
      <c r="N18" s="747"/>
      <c r="O18" s="747"/>
      <c r="P18" s="747"/>
      <c r="Q18" s="747"/>
      <c r="R18" s="561"/>
      <c r="S18" s="42"/>
      <c r="T18" s="560"/>
      <c r="U18" s="743"/>
      <c r="V18" s="744"/>
      <c r="W18" s="744"/>
      <c r="X18" s="744"/>
      <c r="Y18" s="744"/>
      <c r="Z18" s="744"/>
      <c r="AA18" s="744"/>
      <c r="AB18" s="744"/>
      <c r="AC18" s="745"/>
      <c r="AD18" s="561"/>
    </row>
    <row r="19" spans="1:30" ht="15" customHeight="1">
      <c r="A19" s="37"/>
      <c r="B19" s="560"/>
      <c r="C19" s="30" t="s">
        <v>3706</v>
      </c>
      <c r="D19" s="13"/>
      <c r="E19" s="13"/>
      <c r="F19" s="715"/>
      <c r="G19" s="759"/>
      <c r="H19" s="759"/>
      <c r="I19" s="759"/>
      <c r="J19" s="759"/>
      <c r="K19" s="759"/>
      <c r="L19" s="759"/>
      <c r="M19" s="759"/>
      <c r="N19" s="759"/>
      <c r="O19" s="759"/>
      <c r="P19" s="759"/>
      <c r="Q19" s="759"/>
      <c r="R19" s="561"/>
      <c r="S19" s="42"/>
      <c r="T19" s="560"/>
      <c r="U19" s="743"/>
      <c r="V19" s="744"/>
      <c r="W19" s="744"/>
      <c r="X19" s="744"/>
      <c r="Y19" s="744"/>
      <c r="Z19" s="744"/>
      <c r="AA19" s="744"/>
      <c r="AB19" s="744"/>
      <c r="AC19" s="745"/>
      <c r="AD19" s="561"/>
    </row>
    <row r="20" spans="1:30" ht="15" customHeight="1">
      <c r="A20" s="37"/>
      <c r="B20" s="560"/>
      <c r="C20" s="30" t="s">
        <v>3693</v>
      </c>
      <c r="D20" s="13"/>
      <c r="E20" s="13"/>
      <c r="F20" s="562"/>
      <c r="G20" s="562"/>
      <c r="H20" s="715"/>
      <c r="I20" s="759"/>
      <c r="J20" s="759"/>
      <c r="K20" s="759"/>
      <c r="L20" s="759"/>
      <c r="M20" s="759"/>
      <c r="N20" s="759"/>
      <c r="O20" s="759"/>
      <c r="P20" s="759"/>
      <c r="Q20" s="759"/>
      <c r="R20" s="561"/>
      <c r="S20" s="42"/>
      <c r="T20" s="560"/>
      <c r="U20" s="746"/>
      <c r="V20" s="747"/>
      <c r="W20" s="747"/>
      <c r="X20" s="747"/>
      <c r="Y20" s="747"/>
      <c r="Z20" s="747"/>
      <c r="AA20" s="747"/>
      <c r="AB20" s="747"/>
      <c r="AC20" s="748"/>
      <c r="AD20" s="561"/>
    </row>
    <row r="21" spans="1:30" ht="15" customHeight="1" thickBot="1">
      <c r="A21" s="37"/>
      <c r="B21" s="563"/>
      <c r="C21" s="564"/>
      <c r="D21" s="564"/>
      <c r="E21" s="564"/>
      <c r="F21" s="564"/>
      <c r="G21" s="564"/>
      <c r="H21" s="564"/>
      <c r="I21" s="564"/>
      <c r="J21" s="564"/>
      <c r="K21" s="564"/>
      <c r="L21" s="564"/>
      <c r="M21" s="564"/>
      <c r="N21" s="564"/>
      <c r="O21" s="564"/>
      <c r="P21" s="564"/>
      <c r="Q21" s="564"/>
      <c r="R21" s="565"/>
      <c r="S21" s="42"/>
      <c r="T21" s="563"/>
      <c r="U21" s="564"/>
      <c r="V21" s="564"/>
      <c r="W21" s="564"/>
      <c r="X21" s="564"/>
      <c r="Y21" s="564"/>
      <c r="Z21" s="564"/>
      <c r="AA21" s="564"/>
      <c r="AB21" s="564"/>
      <c r="AC21" s="564"/>
      <c r="AD21" s="565"/>
    </row>
    <row r="22" spans="1:30" ht="15" customHeight="1" thickBot="1">
      <c r="A22" s="37"/>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row>
    <row r="23" spans="1:30" ht="15" customHeight="1" thickBot="1">
      <c r="A23" s="33"/>
      <c r="B23" s="760" t="s">
        <v>4961</v>
      </c>
      <c r="C23" s="761"/>
      <c r="D23" s="761"/>
      <c r="E23" s="761"/>
      <c r="F23" s="761"/>
      <c r="G23" s="761"/>
      <c r="H23" s="761"/>
      <c r="I23" s="761"/>
      <c r="J23" s="761"/>
      <c r="K23" s="761"/>
      <c r="L23" s="761"/>
      <c r="M23" s="761"/>
      <c r="N23" s="761"/>
      <c r="O23" s="761"/>
      <c r="P23" s="761"/>
      <c r="Q23" s="761"/>
      <c r="R23" s="762"/>
      <c r="S23" s="34"/>
      <c r="T23" s="760" t="s">
        <v>4952</v>
      </c>
      <c r="U23" s="761"/>
      <c r="V23" s="761"/>
      <c r="W23" s="761"/>
      <c r="X23" s="761"/>
      <c r="Y23" s="761"/>
      <c r="Z23" s="761"/>
      <c r="AA23" s="761"/>
      <c r="AB23" s="761"/>
      <c r="AC23" s="761"/>
      <c r="AD23" s="762"/>
    </row>
    <row r="24" spans="1:30" ht="48" customHeight="1" thickBot="1">
      <c r="A24" s="33"/>
      <c r="B24" s="566"/>
      <c r="C24" s="768" t="s">
        <v>4962</v>
      </c>
      <c r="D24" s="761"/>
      <c r="E24" s="761"/>
      <c r="F24" s="761"/>
      <c r="G24" s="761"/>
      <c r="H24" s="761"/>
      <c r="I24" s="761"/>
      <c r="J24" s="761"/>
      <c r="K24" s="761"/>
      <c r="L24" s="761"/>
      <c r="M24" s="761"/>
      <c r="N24" s="761"/>
      <c r="O24" s="761"/>
      <c r="P24" s="761"/>
      <c r="Q24" s="761"/>
      <c r="R24" s="567"/>
      <c r="S24" s="34"/>
      <c r="T24" s="751" t="s">
        <v>4954</v>
      </c>
      <c r="U24" s="752"/>
      <c r="V24" s="752"/>
      <c r="W24" s="752"/>
      <c r="X24" s="752"/>
      <c r="Y24" s="752"/>
      <c r="Z24" s="752"/>
      <c r="AA24" s="752"/>
      <c r="AB24" s="752"/>
      <c r="AC24" s="752"/>
      <c r="AD24" s="753"/>
    </row>
    <row r="25" spans="1:30" ht="15" customHeight="1">
      <c r="A25" s="33"/>
      <c r="B25" s="568"/>
      <c r="C25" s="569"/>
      <c r="D25" s="569"/>
      <c r="E25" s="569"/>
      <c r="F25" s="569"/>
      <c r="G25" s="569"/>
      <c r="H25" s="569"/>
      <c r="I25" s="569"/>
      <c r="J25" s="569"/>
      <c r="K25" s="569"/>
      <c r="L25" s="569"/>
      <c r="M25" s="569"/>
      <c r="N25" s="569"/>
      <c r="O25" s="569"/>
      <c r="P25" s="569"/>
      <c r="Q25" s="569"/>
      <c r="R25" s="570"/>
      <c r="S25" s="34"/>
      <c r="T25" s="571"/>
      <c r="U25" s="34"/>
      <c r="V25" s="34"/>
      <c r="W25" s="33"/>
      <c r="X25" s="33"/>
      <c r="Y25" s="33"/>
      <c r="Z25" s="33"/>
      <c r="AA25" s="33"/>
      <c r="AB25" s="34"/>
      <c r="AC25" s="34"/>
      <c r="AD25" s="572"/>
    </row>
    <row r="26" spans="1:30" ht="15" customHeight="1">
      <c r="A26" s="33"/>
      <c r="B26" s="571"/>
      <c r="C26" s="30" t="s">
        <v>4955</v>
      </c>
      <c r="D26" s="13"/>
      <c r="E26" s="13"/>
      <c r="F26" s="13"/>
      <c r="G26" s="13"/>
      <c r="H26" s="27"/>
      <c r="I26" s="27"/>
      <c r="J26" s="27"/>
      <c r="K26" s="27"/>
      <c r="L26" s="27"/>
      <c r="M26" s="724"/>
      <c r="N26" s="747"/>
      <c r="O26" s="747"/>
      <c r="P26" s="747"/>
      <c r="Q26" s="747"/>
      <c r="R26" s="561"/>
      <c r="S26" s="34"/>
      <c r="T26" s="560"/>
      <c r="U26" s="756" t="s">
        <v>4956</v>
      </c>
      <c r="V26" s="757"/>
      <c r="W26" s="757"/>
      <c r="X26" s="757"/>
      <c r="Y26" s="757"/>
      <c r="Z26" s="757"/>
      <c r="AA26" s="757"/>
      <c r="AB26" s="757"/>
      <c r="AC26" s="758"/>
      <c r="AD26" s="572"/>
    </row>
    <row r="27" spans="1:30" ht="15" customHeight="1">
      <c r="A27" s="33"/>
      <c r="B27" s="571"/>
      <c r="C27" s="30" t="s">
        <v>4957</v>
      </c>
      <c r="D27" s="13"/>
      <c r="E27" s="13"/>
      <c r="F27" s="724"/>
      <c r="G27" s="747"/>
      <c r="H27" s="747"/>
      <c r="I27" s="747"/>
      <c r="J27" s="747"/>
      <c r="K27" s="747"/>
      <c r="L27" s="747"/>
      <c r="M27" s="747"/>
      <c r="N27" s="747"/>
      <c r="O27" s="747"/>
      <c r="P27" s="747"/>
      <c r="Q27" s="747"/>
      <c r="R27" s="561"/>
      <c r="S27" s="34"/>
      <c r="T27" s="560"/>
      <c r="U27" s="740"/>
      <c r="V27" s="741"/>
      <c r="W27" s="741"/>
      <c r="X27" s="741"/>
      <c r="Y27" s="741"/>
      <c r="Z27" s="741"/>
      <c r="AA27" s="741"/>
      <c r="AB27" s="741"/>
      <c r="AC27" s="742"/>
      <c r="AD27" s="572"/>
    </row>
    <row r="28" spans="1:30" ht="15" customHeight="1">
      <c r="A28" s="33"/>
      <c r="B28" s="571"/>
      <c r="C28" s="30" t="s">
        <v>4958</v>
      </c>
      <c r="D28" s="13"/>
      <c r="E28" s="13"/>
      <c r="F28" s="13"/>
      <c r="G28" s="715"/>
      <c r="H28" s="759"/>
      <c r="I28" s="759"/>
      <c r="J28" s="759"/>
      <c r="K28" s="759"/>
      <c r="L28" s="759"/>
      <c r="M28" s="759"/>
      <c r="N28" s="759"/>
      <c r="O28" s="759"/>
      <c r="P28" s="759"/>
      <c r="Q28" s="759"/>
      <c r="R28" s="561"/>
      <c r="S28" s="34"/>
      <c r="T28" s="560"/>
      <c r="U28" s="743"/>
      <c r="V28" s="744"/>
      <c r="W28" s="744"/>
      <c r="X28" s="744"/>
      <c r="Y28" s="744"/>
      <c r="Z28" s="744"/>
      <c r="AA28" s="744"/>
      <c r="AB28" s="744"/>
      <c r="AC28" s="745"/>
      <c r="AD28" s="572"/>
    </row>
    <row r="29" spans="1:30" ht="15" customHeight="1">
      <c r="A29" s="33"/>
      <c r="B29" s="571"/>
      <c r="C29" s="30" t="s">
        <v>4959</v>
      </c>
      <c r="D29" s="13"/>
      <c r="E29" s="13"/>
      <c r="F29" s="13"/>
      <c r="G29" s="13"/>
      <c r="H29" s="715"/>
      <c r="I29" s="759"/>
      <c r="J29" s="759"/>
      <c r="K29" s="759"/>
      <c r="L29" s="759"/>
      <c r="M29" s="759"/>
      <c r="N29" s="759"/>
      <c r="O29" s="759"/>
      <c r="P29" s="759"/>
      <c r="Q29" s="759"/>
      <c r="R29" s="561"/>
      <c r="S29" s="34"/>
      <c r="T29" s="560"/>
      <c r="U29" s="743"/>
      <c r="V29" s="744"/>
      <c r="W29" s="744"/>
      <c r="X29" s="744"/>
      <c r="Y29" s="744"/>
      <c r="Z29" s="744"/>
      <c r="AA29" s="744"/>
      <c r="AB29" s="744"/>
      <c r="AC29" s="745"/>
      <c r="AD29" s="572"/>
    </row>
    <row r="30" spans="1:30" ht="15" customHeight="1">
      <c r="A30" s="33"/>
      <c r="B30" s="571"/>
      <c r="C30" s="30" t="s">
        <v>4960</v>
      </c>
      <c r="D30" s="13"/>
      <c r="E30" s="13"/>
      <c r="F30" s="13"/>
      <c r="G30" s="13"/>
      <c r="H30" s="715"/>
      <c r="I30" s="759"/>
      <c r="J30" s="759"/>
      <c r="K30" s="759"/>
      <c r="L30" s="759"/>
      <c r="M30" s="759"/>
      <c r="N30" s="759"/>
      <c r="O30" s="759"/>
      <c r="P30" s="759"/>
      <c r="Q30" s="759"/>
      <c r="R30" s="561"/>
      <c r="S30" s="34"/>
      <c r="T30" s="560"/>
      <c r="U30" s="743"/>
      <c r="V30" s="744"/>
      <c r="W30" s="744"/>
      <c r="X30" s="744"/>
      <c r="Y30" s="744"/>
      <c r="Z30" s="744"/>
      <c r="AA30" s="744"/>
      <c r="AB30" s="744"/>
      <c r="AC30" s="745"/>
      <c r="AD30" s="572"/>
    </row>
    <row r="31" spans="1:30" ht="15" customHeight="1">
      <c r="A31" s="33"/>
      <c r="B31" s="571"/>
      <c r="C31" s="30" t="s">
        <v>3681</v>
      </c>
      <c r="D31" s="13"/>
      <c r="E31" s="724"/>
      <c r="F31" s="747"/>
      <c r="G31" s="747"/>
      <c r="H31" s="747"/>
      <c r="I31" s="747"/>
      <c r="J31" s="747"/>
      <c r="K31" s="747"/>
      <c r="L31" s="747"/>
      <c r="M31" s="747"/>
      <c r="N31" s="747"/>
      <c r="O31" s="747"/>
      <c r="P31" s="747"/>
      <c r="Q31" s="747"/>
      <c r="R31" s="561"/>
      <c r="S31" s="34"/>
      <c r="T31" s="560"/>
      <c r="U31" s="743"/>
      <c r="V31" s="744"/>
      <c r="W31" s="744"/>
      <c r="X31" s="744"/>
      <c r="Y31" s="744"/>
      <c r="Z31" s="744"/>
      <c r="AA31" s="744"/>
      <c r="AB31" s="744"/>
      <c r="AC31" s="745"/>
      <c r="AD31" s="572"/>
    </row>
    <row r="32" spans="1:30" ht="15" customHeight="1">
      <c r="A32" s="33"/>
      <c r="B32" s="571"/>
      <c r="C32" s="30" t="s">
        <v>3706</v>
      </c>
      <c r="D32" s="13"/>
      <c r="E32" s="13"/>
      <c r="F32" s="715"/>
      <c r="G32" s="759"/>
      <c r="H32" s="759"/>
      <c r="I32" s="759"/>
      <c r="J32" s="759"/>
      <c r="K32" s="759"/>
      <c r="L32" s="759"/>
      <c r="M32" s="759"/>
      <c r="N32" s="759"/>
      <c r="O32" s="759"/>
      <c r="P32" s="759"/>
      <c r="Q32" s="759"/>
      <c r="R32" s="561"/>
      <c r="S32" s="34"/>
      <c r="T32" s="560"/>
      <c r="U32" s="743"/>
      <c r="V32" s="744"/>
      <c r="W32" s="744"/>
      <c r="X32" s="744"/>
      <c r="Y32" s="744"/>
      <c r="Z32" s="744"/>
      <c r="AA32" s="744"/>
      <c r="AB32" s="744"/>
      <c r="AC32" s="745"/>
      <c r="AD32" s="572"/>
    </row>
    <row r="33" spans="1:30" ht="15" customHeight="1">
      <c r="A33" s="33"/>
      <c r="B33" s="571"/>
      <c r="C33" s="30" t="s">
        <v>3693</v>
      </c>
      <c r="D33" s="13"/>
      <c r="E33" s="13"/>
      <c r="F33" s="562"/>
      <c r="G33" s="562"/>
      <c r="H33" s="715"/>
      <c r="I33" s="759"/>
      <c r="J33" s="759"/>
      <c r="K33" s="759"/>
      <c r="L33" s="759"/>
      <c r="M33" s="759"/>
      <c r="N33" s="759"/>
      <c r="O33" s="759"/>
      <c r="P33" s="759"/>
      <c r="Q33" s="759"/>
      <c r="R33" s="561"/>
      <c r="S33" s="34"/>
      <c r="T33" s="560"/>
      <c r="U33" s="746"/>
      <c r="V33" s="747"/>
      <c r="W33" s="747"/>
      <c r="X33" s="747"/>
      <c r="Y33" s="747"/>
      <c r="Z33" s="747"/>
      <c r="AA33" s="747"/>
      <c r="AB33" s="747"/>
      <c r="AC33" s="748"/>
      <c r="AD33" s="572"/>
    </row>
    <row r="34" spans="1:30" ht="15" customHeight="1" thickBot="1">
      <c r="A34" s="33"/>
      <c r="B34" s="573"/>
      <c r="C34" s="574"/>
      <c r="D34" s="574"/>
      <c r="E34" s="574"/>
      <c r="F34" s="574"/>
      <c r="G34" s="574"/>
      <c r="H34" s="574"/>
      <c r="I34" s="574"/>
      <c r="J34" s="574"/>
      <c r="K34" s="574"/>
      <c r="L34" s="574"/>
      <c r="M34" s="574"/>
      <c r="N34" s="574"/>
      <c r="O34" s="574"/>
      <c r="P34" s="574"/>
      <c r="Q34" s="574"/>
      <c r="R34" s="575"/>
      <c r="S34" s="34"/>
      <c r="T34" s="573"/>
      <c r="U34" s="574"/>
      <c r="V34" s="574"/>
      <c r="W34" s="574"/>
      <c r="X34" s="574"/>
      <c r="Y34" s="574"/>
      <c r="Z34" s="574"/>
      <c r="AA34" s="574"/>
      <c r="AB34" s="574"/>
      <c r="AC34" s="574"/>
      <c r="AD34" s="575"/>
    </row>
    <row r="35" spans="1:30" ht="15" customHeight="1" thickBot="1">
      <c r="A35" s="37"/>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row>
    <row r="36" spans="1:30" ht="15" customHeight="1" thickBot="1">
      <c r="A36" s="33"/>
      <c r="B36" s="760" t="s">
        <v>4963</v>
      </c>
      <c r="C36" s="761"/>
      <c r="D36" s="761"/>
      <c r="E36" s="761"/>
      <c r="F36" s="761"/>
      <c r="G36" s="761"/>
      <c r="H36" s="761"/>
      <c r="I36" s="761"/>
      <c r="J36" s="761"/>
      <c r="K36" s="761"/>
      <c r="L36" s="761"/>
      <c r="M36" s="761"/>
      <c r="N36" s="761"/>
      <c r="O36" s="761"/>
      <c r="P36" s="761"/>
      <c r="Q36" s="761"/>
      <c r="R36" s="762"/>
      <c r="S36" s="34"/>
      <c r="T36" s="760" t="s">
        <v>4952</v>
      </c>
      <c r="U36" s="761"/>
      <c r="V36" s="761"/>
      <c r="W36" s="761"/>
      <c r="X36" s="761"/>
      <c r="Y36" s="761"/>
      <c r="Z36" s="761"/>
      <c r="AA36" s="761"/>
      <c r="AB36" s="761"/>
      <c r="AC36" s="761"/>
      <c r="AD36" s="762"/>
    </row>
    <row r="37" spans="1:30" ht="48" customHeight="1" thickBot="1">
      <c r="A37" s="33"/>
      <c r="B37" s="566"/>
      <c r="C37" s="763" t="s">
        <v>4964</v>
      </c>
      <c r="D37" s="764"/>
      <c r="E37" s="764"/>
      <c r="F37" s="764"/>
      <c r="G37" s="764"/>
      <c r="H37" s="764"/>
      <c r="I37" s="764"/>
      <c r="J37" s="764"/>
      <c r="K37" s="764"/>
      <c r="L37" s="764"/>
      <c r="M37" s="764"/>
      <c r="N37" s="764"/>
      <c r="O37" s="764"/>
      <c r="P37" s="764"/>
      <c r="Q37" s="764"/>
      <c r="R37" s="567"/>
      <c r="S37" s="34"/>
      <c r="T37" s="751" t="s">
        <v>4954</v>
      </c>
      <c r="U37" s="752"/>
      <c r="V37" s="752"/>
      <c r="W37" s="752"/>
      <c r="X37" s="752"/>
      <c r="Y37" s="752"/>
      <c r="Z37" s="752"/>
      <c r="AA37" s="752"/>
      <c r="AB37" s="752"/>
      <c r="AC37" s="752"/>
      <c r="AD37" s="753"/>
    </row>
    <row r="38" spans="1:30" ht="15" customHeight="1">
      <c r="A38" s="33"/>
      <c r="B38" s="568"/>
      <c r="C38" s="569"/>
      <c r="D38" s="569"/>
      <c r="E38" s="569"/>
      <c r="F38" s="569"/>
      <c r="G38" s="569"/>
      <c r="H38" s="569"/>
      <c r="I38" s="569"/>
      <c r="J38" s="569"/>
      <c r="K38" s="569"/>
      <c r="L38" s="569"/>
      <c r="M38" s="569"/>
      <c r="N38" s="569"/>
      <c r="O38" s="569"/>
      <c r="P38" s="569"/>
      <c r="Q38" s="569"/>
      <c r="R38" s="570"/>
      <c r="S38" s="34"/>
      <c r="T38" s="571"/>
      <c r="U38" s="34"/>
      <c r="V38" s="34"/>
      <c r="W38" s="33"/>
      <c r="X38" s="33"/>
      <c r="Y38" s="33"/>
      <c r="Z38" s="33"/>
      <c r="AA38" s="33"/>
      <c r="AB38" s="34"/>
      <c r="AC38" s="34"/>
      <c r="AD38" s="572"/>
    </row>
    <row r="39" spans="1:30" ht="15" customHeight="1">
      <c r="A39" s="33"/>
      <c r="B39" s="571"/>
      <c r="C39" s="30" t="s">
        <v>4955</v>
      </c>
      <c r="D39" s="13"/>
      <c r="E39" s="13"/>
      <c r="F39" s="13"/>
      <c r="G39" s="13"/>
      <c r="H39" s="27"/>
      <c r="I39" s="27"/>
      <c r="J39" s="27"/>
      <c r="K39" s="27"/>
      <c r="L39" s="27"/>
      <c r="M39" s="724"/>
      <c r="N39" s="747"/>
      <c r="O39" s="747"/>
      <c r="P39" s="747"/>
      <c r="Q39" s="747"/>
      <c r="R39" s="561"/>
      <c r="S39" s="34"/>
      <c r="T39" s="560"/>
      <c r="U39" s="756" t="s">
        <v>4956</v>
      </c>
      <c r="V39" s="757"/>
      <c r="W39" s="757"/>
      <c r="X39" s="757"/>
      <c r="Y39" s="757"/>
      <c r="Z39" s="757"/>
      <c r="AA39" s="757"/>
      <c r="AB39" s="757"/>
      <c r="AC39" s="758"/>
      <c r="AD39" s="572"/>
    </row>
    <row r="40" spans="1:30" ht="15" customHeight="1">
      <c r="A40" s="33"/>
      <c r="B40" s="571"/>
      <c r="C40" s="30" t="s">
        <v>4957</v>
      </c>
      <c r="D40" s="13"/>
      <c r="E40" s="13"/>
      <c r="F40" s="724"/>
      <c r="G40" s="747"/>
      <c r="H40" s="747"/>
      <c r="I40" s="747"/>
      <c r="J40" s="747"/>
      <c r="K40" s="747"/>
      <c r="L40" s="747"/>
      <c r="M40" s="747"/>
      <c r="N40" s="747"/>
      <c r="O40" s="747"/>
      <c r="P40" s="747"/>
      <c r="Q40" s="747"/>
      <c r="R40" s="561"/>
      <c r="S40" s="34"/>
      <c r="T40" s="560"/>
      <c r="U40" s="740"/>
      <c r="V40" s="741"/>
      <c r="W40" s="741"/>
      <c r="X40" s="741"/>
      <c r="Y40" s="741"/>
      <c r="Z40" s="741"/>
      <c r="AA40" s="741"/>
      <c r="AB40" s="741"/>
      <c r="AC40" s="742"/>
      <c r="AD40" s="572"/>
    </row>
    <row r="41" spans="1:30" ht="15" customHeight="1">
      <c r="A41" s="33"/>
      <c r="B41" s="571"/>
      <c r="C41" s="30" t="s">
        <v>4958</v>
      </c>
      <c r="D41" s="13"/>
      <c r="E41" s="13"/>
      <c r="F41" s="13"/>
      <c r="G41" s="715"/>
      <c r="H41" s="759"/>
      <c r="I41" s="759"/>
      <c r="J41" s="759"/>
      <c r="K41" s="759"/>
      <c r="L41" s="759"/>
      <c r="M41" s="759"/>
      <c r="N41" s="759"/>
      <c r="O41" s="759"/>
      <c r="P41" s="759"/>
      <c r="Q41" s="759"/>
      <c r="R41" s="561"/>
      <c r="S41" s="34"/>
      <c r="T41" s="560"/>
      <c r="U41" s="743"/>
      <c r="V41" s="744"/>
      <c r="W41" s="744"/>
      <c r="X41" s="744"/>
      <c r="Y41" s="744"/>
      <c r="Z41" s="744"/>
      <c r="AA41" s="744"/>
      <c r="AB41" s="744"/>
      <c r="AC41" s="745"/>
      <c r="AD41" s="572"/>
    </row>
    <row r="42" spans="1:30" ht="15" customHeight="1">
      <c r="A42" s="33"/>
      <c r="B42" s="571"/>
      <c r="C42" s="30" t="s">
        <v>4959</v>
      </c>
      <c r="D42" s="13"/>
      <c r="E42" s="13"/>
      <c r="F42" s="13"/>
      <c r="G42" s="13"/>
      <c r="H42" s="715"/>
      <c r="I42" s="759"/>
      <c r="J42" s="759"/>
      <c r="K42" s="759"/>
      <c r="L42" s="759"/>
      <c r="M42" s="759"/>
      <c r="N42" s="759"/>
      <c r="O42" s="759"/>
      <c r="P42" s="759"/>
      <c r="Q42" s="759"/>
      <c r="R42" s="561"/>
      <c r="S42" s="34"/>
      <c r="T42" s="560"/>
      <c r="U42" s="743"/>
      <c r="V42" s="744"/>
      <c r="W42" s="744"/>
      <c r="X42" s="744"/>
      <c r="Y42" s="744"/>
      <c r="Z42" s="744"/>
      <c r="AA42" s="744"/>
      <c r="AB42" s="744"/>
      <c r="AC42" s="745"/>
      <c r="AD42" s="572"/>
    </row>
    <row r="43" spans="1:30" ht="15" customHeight="1">
      <c r="A43" s="33"/>
      <c r="B43" s="571"/>
      <c r="C43" s="30" t="s">
        <v>4960</v>
      </c>
      <c r="D43" s="13"/>
      <c r="E43" s="13"/>
      <c r="F43" s="13"/>
      <c r="G43" s="13"/>
      <c r="H43" s="715"/>
      <c r="I43" s="759"/>
      <c r="J43" s="759"/>
      <c r="K43" s="759"/>
      <c r="L43" s="759"/>
      <c r="M43" s="759"/>
      <c r="N43" s="759"/>
      <c r="O43" s="759"/>
      <c r="P43" s="759"/>
      <c r="Q43" s="759"/>
      <c r="R43" s="561"/>
      <c r="S43" s="34"/>
      <c r="T43" s="560"/>
      <c r="U43" s="743"/>
      <c r="V43" s="744"/>
      <c r="W43" s="744"/>
      <c r="X43" s="744"/>
      <c r="Y43" s="744"/>
      <c r="Z43" s="744"/>
      <c r="AA43" s="744"/>
      <c r="AB43" s="744"/>
      <c r="AC43" s="745"/>
      <c r="AD43" s="572"/>
    </row>
    <row r="44" spans="1:30" ht="15" customHeight="1">
      <c r="A44" s="33"/>
      <c r="B44" s="571"/>
      <c r="C44" s="30" t="s">
        <v>3681</v>
      </c>
      <c r="D44" s="13"/>
      <c r="E44" s="724"/>
      <c r="F44" s="747"/>
      <c r="G44" s="747"/>
      <c r="H44" s="747"/>
      <c r="I44" s="747"/>
      <c r="J44" s="747"/>
      <c r="K44" s="747"/>
      <c r="L44" s="747"/>
      <c r="M44" s="747"/>
      <c r="N44" s="747"/>
      <c r="O44" s="747"/>
      <c r="P44" s="747"/>
      <c r="Q44" s="747"/>
      <c r="R44" s="561"/>
      <c r="S44" s="34"/>
      <c r="T44" s="560"/>
      <c r="U44" s="743"/>
      <c r="V44" s="744"/>
      <c r="W44" s="744"/>
      <c r="X44" s="744"/>
      <c r="Y44" s="744"/>
      <c r="Z44" s="744"/>
      <c r="AA44" s="744"/>
      <c r="AB44" s="744"/>
      <c r="AC44" s="745"/>
      <c r="AD44" s="572"/>
    </row>
    <row r="45" spans="1:30" ht="15" customHeight="1">
      <c r="A45" s="33"/>
      <c r="B45" s="571"/>
      <c r="C45" s="30" t="s">
        <v>3706</v>
      </c>
      <c r="D45" s="13"/>
      <c r="E45" s="13"/>
      <c r="F45" s="715"/>
      <c r="G45" s="759"/>
      <c r="H45" s="759"/>
      <c r="I45" s="759"/>
      <c r="J45" s="759"/>
      <c r="K45" s="759"/>
      <c r="L45" s="759"/>
      <c r="M45" s="759"/>
      <c r="N45" s="759"/>
      <c r="O45" s="759"/>
      <c r="P45" s="759"/>
      <c r="Q45" s="759"/>
      <c r="R45" s="561"/>
      <c r="S45" s="34"/>
      <c r="T45" s="560"/>
      <c r="U45" s="743"/>
      <c r="V45" s="744"/>
      <c r="W45" s="744"/>
      <c r="X45" s="744"/>
      <c r="Y45" s="744"/>
      <c r="Z45" s="744"/>
      <c r="AA45" s="744"/>
      <c r="AB45" s="744"/>
      <c r="AC45" s="745"/>
      <c r="AD45" s="572"/>
    </row>
    <row r="46" spans="1:30" ht="15" customHeight="1">
      <c r="A46" s="33"/>
      <c r="B46" s="571"/>
      <c r="C46" s="30" t="s">
        <v>3693</v>
      </c>
      <c r="D46" s="13"/>
      <c r="E46" s="13"/>
      <c r="F46" s="562"/>
      <c r="G46" s="562"/>
      <c r="H46" s="715"/>
      <c r="I46" s="759"/>
      <c r="J46" s="759"/>
      <c r="K46" s="759"/>
      <c r="L46" s="759"/>
      <c r="M46" s="759"/>
      <c r="N46" s="759"/>
      <c r="O46" s="759"/>
      <c r="P46" s="759"/>
      <c r="Q46" s="759"/>
      <c r="R46" s="561"/>
      <c r="S46" s="34"/>
      <c r="T46" s="560"/>
      <c r="U46" s="746"/>
      <c r="V46" s="747"/>
      <c r="W46" s="747"/>
      <c r="X46" s="747"/>
      <c r="Y46" s="747"/>
      <c r="Z46" s="747"/>
      <c r="AA46" s="747"/>
      <c r="AB46" s="747"/>
      <c r="AC46" s="748"/>
      <c r="AD46" s="572"/>
    </row>
    <row r="47" spans="1:30" ht="15" customHeight="1" thickBot="1">
      <c r="A47" s="33"/>
      <c r="B47" s="573"/>
      <c r="C47" s="574"/>
      <c r="D47" s="574"/>
      <c r="E47" s="574"/>
      <c r="F47" s="574"/>
      <c r="G47" s="574"/>
      <c r="H47" s="574"/>
      <c r="I47" s="574"/>
      <c r="J47" s="574"/>
      <c r="K47" s="574"/>
      <c r="L47" s="574"/>
      <c r="M47" s="574"/>
      <c r="N47" s="574"/>
      <c r="O47" s="574"/>
      <c r="P47" s="574"/>
      <c r="Q47" s="574"/>
      <c r="R47" s="575"/>
      <c r="S47" s="34"/>
      <c r="T47" s="573"/>
      <c r="U47" s="574"/>
      <c r="V47" s="574"/>
      <c r="W47" s="574"/>
      <c r="X47" s="574"/>
      <c r="Y47" s="574"/>
      <c r="Z47" s="574"/>
      <c r="AA47" s="574"/>
      <c r="AB47" s="574"/>
      <c r="AC47" s="574"/>
      <c r="AD47" s="575"/>
    </row>
    <row r="48" spans="1:30" ht="15" customHeight="1" thickBot="1">
      <c r="A48" s="37"/>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row>
    <row r="49" spans="1:30" ht="15" customHeight="1">
      <c r="A49" s="37"/>
      <c r="B49" s="576"/>
      <c r="C49" s="577" t="s">
        <v>4965</v>
      </c>
      <c r="D49" s="577"/>
      <c r="E49" s="577"/>
      <c r="F49" s="577"/>
      <c r="G49" s="577"/>
      <c r="H49" s="577"/>
      <c r="I49" s="577"/>
      <c r="J49" s="577"/>
      <c r="K49" s="577"/>
      <c r="L49" s="577"/>
      <c r="M49" s="577"/>
      <c r="N49" s="577"/>
      <c r="O49" s="577"/>
      <c r="P49" s="577"/>
      <c r="Q49" s="577"/>
      <c r="R49" s="577"/>
      <c r="S49" s="577"/>
      <c r="T49" s="577"/>
      <c r="U49" s="577"/>
      <c r="V49" s="577"/>
      <c r="W49" s="577"/>
      <c r="X49" s="577"/>
      <c r="Y49" s="577"/>
      <c r="Z49" s="577"/>
      <c r="AA49" s="577"/>
      <c r="AB49" s="577"/>
      <c r="AC49" s="577"/>
      <c r="AD49" s="578"/>
    </row>
    <row r="50" spans="1:30" ht="72" customHeight="1" thickBot="1">
      <c r="A50" s="37"/>
      <c r="B50" s="579"/>
      <c r="C50" s="754"/>
      <c r="D50" s="755"/>
      <c r="E50" s="755"/>
      <c r="F50" s="755"/>
      <c r="G50" s="755"/>
      <c r="H50" s="755"/>
      <c r="I50" s="755"/>
      <c r="J50" s="755"/>
      <c r="K50" s="755"/>
      <c r="L50" s="755"/>
      <c r="M50" s="755"/>
      <c r="N50" s="755"/>
      <c r="O50" s="755"/>
      <c r="P50" s="755"/>
      <c r="Q50" s="755"/>
      <c r="R50" s="755"/>
      <c r="S50" s="755"/>
      <c r="T50" s="755"/>
      <c r="U50" s="755"/>
      <c r="V50" s="755"/>
      <c r="W50" s="755"/>
      <c r="X50" s="755"/>
      <c r="Y50" s="755"/>
      <c r="Z50" s="755"/>
      <c r="AA50" s="755"/>
      <c r="AB50" s="755"/>
      <c r="AC50" s="755"/>
      <c r="AD50" s="580"/>
    </row>
    <row r="51" spans="1:30" ht="15" customHeight="1"/>
    <row r="52" spans="1:30" ht="15" customHeight="1"/>
    <row r="53" spans="1:30" ht="15" customHeight="1"/>
    <row r="54" spans="1:30" ht="15" customHeight="1"/>
    <row r="55" spans="1:30" ht="15" customHeight="1"/>
    <row r="56" spans="1:30" ht="15" customHeight="1"/>
  </sheetData>
  <sheetProtection algorithmName="SHA-512" hashValue="M/5YuYx206Iz18jAHatVivYF8G0LY3+yazAyg0OUirf4nT/2uEPr4BaiyuF6W/Fy8Lo8NPVLKrW8nJweTtSjhw==" saltValue="Xy1O8XV4o6oi/v+c5iEI1w==" spinCount="100000" sheet="1" objects="1" scenarios="1"/>
  <mergeCells count="49">
    <mergeCell ref="B1:AD1"/>
    <mergeCell ref="G15:Q15"/>
    <mergeCell ref="B10:R10"/>
    <mergeCell ref="B3:AD3"/>
    <mergeCell ref="T10:AD10"/>
    <mergeCell ref="M13:Q13"/>
    <mergeCell ref="B8:L8"/>
    <mergeCell ref="H30:Q30"/>
    <mergeCell ref="N8:O8"/>
    <mergeCell ref="E18:Q18"/>
    <mergeCell ref="F32:Q32"/>
    <mergeCell ref="B5:AD5"/>
    <mergeCell ref="H29:Q29"/>
    <mergeCell ref="F27:Q27"/>
    <mergeCell ref="G28:Q28"/>
    <mergeCell ref="H20:Q20"/>
    <mergeCell ref="B23:R23"/>
    <mergeCell ref="B36:R36"/>
    <mergeCell ref="H16:Q16"/>
    <mergeCell ref="F45:Q45"/>
    <mergeCell ref="C37:Q37"/>
    <mergeCell ref="T11:AD11"/>
    <mergeCell ref="F14:Q14"/>
    <mergeCell ref="U26:AC26"/>
    <mergeCell ref="U14:AC20"/>
    <mergeCell ref="T23:AD23"/>
    <mergeCell ref="M26:Q26"/>
    <mergeCell ref="C24:Q24"/>
    <mergeCell ref="F19:Q19"/>
    <mergeCell ref="E31:Q31"/>
    <mergeCell ref="H17:Q17"/>
    <mergeCell ref="T24:AD24"/>
    <mergeCell ref="U27:AC33"/>
    <mergeCell ref="U40:AC46"/>
    <mergeCell ref="C11:Q11"/>
    <mergeCell ref="T37:AD37"/>
    <mergeCell ref="AA7:AD7"/>
    <mergeCell ref="C50:AC50"/>
    <mergeCell ref="U13:AC13"/>
    <mergeCell ref="H33:Q33"/>
    <mergeCell ref="M39:Q39"/>
    <mergeCell ref="H42:Q42"/>
    <mergeCell ref="H43:Q43"/>
    <mergeCell ref="U39:AC39"/>
    <mergeCell ref="E44:Q44"/>
    <mergeCell ref="H46:Q46"/>
    <mergeCell ref="G41:Q41"/>
    <mergeCell ref="F40:Q40"/>
    <mergeCell ref="T36:AD36"/>
  </mergeCells>
  <hyperlinks>
    <hyperlink ref="AA7" location="Índice!B11"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Informantes</oddHeader>
    <oddFooter>&amp;LCenso Nacional de Gobiernos Estatales 2026&amp;R&amp;P de &amp;N</oddFooter>
  </headerFooter>
  <rowBreaks count="1" manualBreakCount="1">
    <brk id="35" max="3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Z71"/>
  <sheetViews>
    <sheetView showGridLines="0" view="pageBreakPreview" zoomScale="120" zoomScaleNormal="100" zoomScaleSheetLayoutView="120" workbookViewId="0"/>
  </sheetViews>
  <sheetFormatPr baseColWidth="10" defaultColWidth="0" defaultRowHeight="0" customHeight="1" zeroHeight="1"/>
  <cols>
    <col min="1" max="1" width="5.7109375" customWidth="1"/>
    <col min="2" max="61" width="3.7109375" customWidth="1"/>
    <col min="62" max="62" width="5.7109375" customWidth="1"/>
    <col min="63" max="63" width="5.140625" hidden="1" customWidth="1"/>
    <col min="64" max="16384" width="5.140625" hidden="1"/>
  </cols>
  <sheetData>
    <row r="1" spans="1:64" ht="173.25" customHeight="1">
      <c r="A1" s="581"/>
      <c r="B1" s="801" t="s">
        <v>0</v>
      </c>
      <c r="C1" s="801"/>
      <c r="D1" s="801"/>
      <c r="E1" s="801"/>
      <c r="F1" s="801"/>
      <c r="G1" s="801"/>
      <c r="H1" s="801"/>
      <c r="I1" s="801"/>
      <c r="J1" s="801"/>
      <c r="K1" s="801"/>
      <c r="L1" s="801"/>
      <c r="M1" s="801"/>
      <c r="N1" s="801"/>
      <c r="O1" s="801"/>
      <c r="P1" s="801"/>
      <c r="Q1" s="801"/>
      <c r="R1" s="801"/>
      <c r="S1" s="801"/>
      <c r="T1" s="801"/>
      <c r="U1" s="801"/>
      <c r="V1" s="801"/>
      <c r="W1" s="801"/>
      <c r="X1" s="801"/>
      <c r="Y1" s="801"/>
      <c r="Z1" s="801"/>
      <c r="AA1" s="801"/>
      <c r="AB1" s="801"/>
      <c r="AC1" s="801"/>
      <c r="AD1" s="801"/>
      <c r="AE1" s="801"/>
      <c r="AF1" s="801"/>
      <c r="AG1" s="801"/>
      <c r="AH1" s="801"/>
      <c r="AI1" s="801"/>
      <c r="AJ1" s="801"/>
      <c r="AK1" s="801"/>
      <c r="AL1" s="801"/>
      <c r="AM1" s="801"/>
      <c r="AN1" s="801"/>
      <c r="AO1" s="801"/>
      <c r="AP1" s="801"/>
      <c r="AQ1" s="801"/>
      <c r="AR1" s="801"/>
      <c r="AS1" s="801"/>
      <c r="AT1" s="801"/>
      <c r="AU1" s="801"/>
      <c r="AV1" s="801"/>
      <c r="AW1" s="801"/>
      <c r="AX1" s="801"/>
      <c r="AY1" s="801"/>
      <c r="AZ1" s="801"/>
      <c r="BA1" s="801"/>
      <c r="BB1" s="801"/>
      <c r="BC1" s="801"/>
      <c r="BD1" s="801"/>
      <c r="BE1" s="801"/>
      <c r="BF1" s="801"/>
      <c r="BG1" s="801"/>
      <c r="BH1" s="801"/>
      <c r="BI1" s="801"/>
    </row>
    <row r="2" spans="1:64" ht="15" customHeight="1">
      <c r="A2" s="33"/>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row>
    <row r="3" spans="1:64" ht="45" customHeight="1">
      <c r="A3" s="581"/>
      <c r="B3" s="799" t="s">
        <v>1</v>
      </c>
      <c r="C3" s="728"/>
      <c r="D3" s="728"/>
      <c r="E3" s="728"/>
      <c r="F3" s="728"/>
      <c r="G3" s="728"/>
      <c r="H3" s="728"/>
      <c r="I3" s="728"/>
      <c r="J3" s="728"/>
      <c r="K3" s="728"/>
      <c r="L3" s="728"/>
      <c r="M3" s="728"/>
      <c r="N3" s="728"/>
      <c r="O3" s="728"/>
      <c r="P3" s="728"/>
      <c r="Q3" s="728"/>
      <c r="R3" s="728"/>
      <c r="S3" s="728"/>
      <c r="T3" s="728"/>
      <c r="U3" s="728"/>
      <c r="V3" s="728"/>
      <c r="W3" s="728"/>
      <c r="X3" s="728"/>
      <c r="Y3" s="728"/>
      <c r="Z3" s="728"/>
      <c r="AA3" s="728"/>
      <c r="AB3" s="728"/>
      <c r="AC3" s="728"/>
      <c r="AD3" s="728"/>
      <c r="AE3" s="728"/>
      <c r="AF3" s="728"/>
      <c r="AG3" s="728"/>
      <c r="AH3" s="728"/>
      <c r="AI3" s="728"/>
      <c r="AJ3" s="728"/>
      <c r="AK3" s="728"/>
      <c r="AL3" s="728"/>
      <c r="AM3" s="728"/>
      <c r="AN3" s="728"/>
      <c r="AO3" s="728"/>
      <c r="AP3" s="728"/>
      <c r="AQ3" s="728"/>
      <c r="AR3" s="728"/>
      <c r="AS3" s="728"/>
      <c r="AT3" s="728"/>
      <c r="AU3" s="728"/>
      <c r="AV3" s="728"/>
      <c r="AW3" s="728"/>
      <c r="AX3" s="728"/>
      <c r="AY3" s="728"/>
      <c r="AZ3" s="728"/>
      <c r="BA3" s="728"/>
      <c r="BB3" s="728"/>
      <c r="BC3" s="728"/>
      <c r="BD3" s="728"/>
      <c r="BE3" s="728"/>
      <c r="BF3" s="728"/>
      <c r="BG3" s="728"/>
      <c r="BH3" s="728"/>
      <c r="BI3" s="728"/>
    </row>
    <row r="4" spans="1:64" ht="15" customHeight="1">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row>
    <row r="5" spans="1:64" s="34" customFormat="1" ht="60" customHeight="1">
      <c r="B5" s="799" t="s">
        <v>4966</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c r="AT5" s="815"/>
      <c r="AU5" s="815"/>
      <c r="AV5" s="815"/>
      <c r="AW5" s="815"/>
      <c r="AX5" s="815"/>
      <c r="AY5" s="815"/>
      <c r="AZ5" s="815"/>
      <c r="BA5" s="815"/>
      <c r="BB5" s="815"/>
      <c r="BC5" s="815"/>
      <c r="BD5" s="815"/>
      <c r="BE5" s="815"/>
      <c r="BF5" s="815"/>
      <c r="BG5" s="815"/>
      <c r="BH5" s="815"/>
      <c r="BI5" s="815"/>
    </row>
    <row r="6" spans="1:64" ht="15" customHeight="1">
      <c r="A6" s="33"/>
      <c r="B6" s="33"/>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row>
    <row r="7" spans="1:64" ht="15" customHeight="1" thickBot="1">
      <c r="A7" s="33"/>
      <c r="B7" s="2" t="s">
        <v>3</v>
      </c>
      <c r="C7" s="38"/>
      <c r="D7" s="38"/>
      <c r="E7" s="38"/>
      <c r="F7" s="38"/>
      <c r="G7" s="38"/>
      <c r="H7" s="38"/>
      <c r="I7" s="38"/>
      <c r="J7" s="38"/>
      <c r="K7" s="38"/>
      <c r="L7" s="38"/>
      <c r="M7" s="38"/>
      <c r="N7" s="2" t="s">
        <v>4</v>
      </c>
      <c r="O7" s="38"/>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582"/>
      <c r="AR7" s="582"/>
      <c r="AS7" s="582"/>
      <c r="AT7" s="103"/>
      <c r="AU7" s="33"/>
      <c r="AV7" s="33"/>
      <c r="AW7" s="33"/>
      <c r="AX7" s="33"/>
      <c r="AY7" s="33"/>
      <c r="AZ7" s="33"/>
      <c r="BA7" s="33"/>
      <c r="BB7" s="33"/>
      <c r="BC7" s="33"/>
      <c r="BD7" s="33"/>
      <c r="BE7" s="33"/>
      <c r="BF7" s="735" t="s">
        <v>2</v>
      </c>
      <c r="BG7" s="728"/>
      <c r="BH7" s="728"/>
      <c r="BI7" s="728"/>
    </row>
    <row r="8" spans="1:64" ht="15" customHeight="1" thickBot="1">
      <c r="A8" s="33"/>
      <c r="B8" s="710" t="str">
        <f>IF(Presentación!B8="","",Presentación!B8)</f>
        <v>Veracruz de Ignacio de la Llave</v>
      </c>
      <c r="C8" s="712"/>
      <c r="D8" s="712"/>
      <c r="E8" s="712"/>
      <c r="F8" s="712"/>
      <c r="G8" s="712"/>
      <c r="H8" s="712"/>
      <c r="I8" s="712"/>
      <c r="J8" s="712"/>
      <c r="K8" s="712"/>
      <c r="L8" s="711"/>
      <c r="M8" s="37"/>
      <c r="N8" s="710" t="str">
        <f>IF(Presentación!N8="","",Presentación!N8)</f>
        <v>230</v>
      </c>
      <c r="O8" s="711"/>
      <c r="P8" s="582"/>
      <c r="Q8" s="582"/>
      <c r="R8" s="582"/>
      <c r="S8" s="582"/>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row>
    <row r="9" spans="1:64" ht="15" customHeight="1" thickBot="1">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row>
    <row r="10" spans="1:64" s="33" customFormat="1" ht="15" customHeight="1" thickBot="1">
      <c r="A10" s="583"/>
      <c r="B10" s="769" t="s">
        <v>4967</v>
      </c>
      <c r="C10" s="750"/>
      <c r="D10" s="750"/>
      <c r="E10" s="750"/>
      <c r="F10" s="750"/>
      <c r="G10" s="750"/>
      <c r="H10" s="750"/>
      <c r="I10" s="750"/>
      <c r="J10" s="750"/>
      <c r="K10" s="750"/>
      <c r="L10" s="750"/>
      <c r="M10" s="750"/>
      <c r="N10" s="750"/>
      <c r="O10" s="750"/>
      <c r="P10" s="750"/>
      <c r="Q10" s="750"/>
      <c r="R10" s="750"/>
      <c r="S10" s="750"/>
      <c r="T10" s="750"/>
      <c r="U10" s="750"/>
      <c r="V10" s="750"/>
      <c r="W10" s="750"/>
      <c r="X10" s="750"/>
      <c r="Y10" s="750"/>
      <c r="Z10" s="750"/>
      <c r="AA10" s="750"/>
      <c r="AB10" s="750"/>
      <c r="AC10" s="750"/>
      <c r="AD10" s="750"/>
      <c r="AE10" s="750"/>
      <c r="AF10" s="750"/>
      <c r="AG10" s="750"/>
      <c r="AH10" s="750"/>
      <c r="AI10" s="750"/>
      <c r="AJ10" s="750"/>
      <c r="AK10" s="750"/>
      <c r="AL10" s="750"/>
      <c r="AM10" s="750"/>
      <c r="AN10" s="750"/>
      <c r="AO10" s="750"/>
      <c r="AP10" s="750"/>
      <c r="AQ10" s="750"/>
      <c r="AR10" s="750"/>
      <c r="AS10" s="750"/>
      <c r="AT10" s="750"/>
      <c r="AU10" s="750"/>
      <c r="AV10" s="750"/>
      <c r="AW10" s="750"/>
      <c r="AX10" s="750"/>
      <c r="AY10" s="750"/>
      <c r="AZ10" s="750"/>
      <c r="BA10" s="750"/>
      <c r="BB10" s="750"/>
      <c r="BC10" s="750"/>
      <c r="BD10" s="750"/>
      <c r="BE10" s="750"/>
      <c r="BF10" s="750"/>
      <c r="BG10" s="750"/>
      <c r="BH10" s="750"/>
      <c r="BI10" s="770"/>
      <c r="BJ10" s="75"/>
      <c r="BK10" s="75"/>
      <c r="BL10" s="75"/>
    </row>
    <row r="11" spans="1:64" s="33" customFormat="1" ht="15" customHeight="1">
      <c r="A11" s="584"/>
      <c r="B11" s="816" t="s">
        <v>4968</v>
      </c>
      <c r="C11" s="775"/>
      <c r="D11" s="775"/>
      <c r="E11" s="775"/>
      <c r="F11" s="775"/>
      <c r="G11" s="775"/>
      <c r="H11" s="775"/>
      <c r="I11" s="775"/>
      <c r="J11" s="775"/>
      <c r="K11" s="775"/>
      <c r="L11" s="775"/>
      <c r="M11" s="775"/>
      <c r="N11" s="775"/>
      <c r="O11" s="775"/>
      <c r="P11" s="775"/>
      <c r="Q11" s="775"/>
      <c r="R11" s="775"/>
      <c r="S11" s="775"/>
      <c r="T11" s="775"/>
      <c r="U11" s="775"/>
      <c r="V11" s="775"/>
      <c r="W11" s="775"/>
      <c r="X11" s="775"/>
      <c r="Y11" s="775"/>
      <c r="Z11" s="775"/>
      <c r="AA11" s="775"/>
      <c r="AB11" s="775"/>
      <c r="AC11" s="775"/>
      <c r="AD11" s="775"/>
      <c r="AE11" s="775"/>
      <c r="AF11" s="775"/>
      <c r="AG11" s="775"/>
      <c r="AH11" s="775"/>
      <c r="AI11" s="775"/>
      <c r="AJ11" s="775"/>
      <c r="AK11" s="775"/>
      <c r="AL11" s="775"/>
      <c r="AM11" s="775"/>
      <c r="AN11" s="775"/>
      <c r="AO11" s="775"/>
      <c r="AP11" s="775"/>
      <c r="AQ11" s="775"/>
      <c r="AR11" s="775"/>
      <c r="AS11" s="775"/>
      <c r="AT11" s="775"/>
      <c r="AU11" s="775"/>
      <c r="AV11" s="775"/>
      <c r="AW11" s="775"/>
      <c r="AX11" s="775"/>
      <c r="AY11" s="775"/>
      <c r="AZ11" s="775"/>
      <c r="BA11" s="775"/>
      <c r="BB11" s="775"/>
      <c r="BC11" s="775"/>
      <c r="BD11" s="775"/>
      <c r="BE11" s="775"/>
      <c r="BF11" s="775"/>
      <c r="BG11" s="775"/>
      <c r="BH11" s="775"/>
      <c r="BI11" s="776"/>
    </row>
    <row r="12" spans="1:64" s="33" customFormat="1" ht="15" customHeight="1">
      <c r="A12" s="584"/>
      <c r="B12" s="585"/>
      <c r="C12" s="774" t="s">
        <v>4969</v>
      </c>
      <c r="D12" s="775"/>
      <c r="E12" s="775"/>
      <c r="F12" s="775"/>
      <c r="G12" s="775"/>
      <c r="H12" s="775"/>
      <c r="I12" s="775"/>
      <c r="J12" s="775"/>
      <c r="K12" s="775"/>
      <c r="L12" s="775"/>
      <c r="M12" s="775"/>
      <c r="N12" s="775"/>
      <c r="O12" s="775"/>
      <c r="P12" s="775"/>
      <c r="Q12" s="775"/>
      <c r="R12" s="775"/>
      <c r="S12" s="775"/>
      <c r="T12" s="775"/>
      <c r="U12" s="775"/>
      <c r="V12" s="775"/>
      <c r="W12" s="775"/>
      <c r="X12" s="775"/>
      <c r="Y12" s="775"/>
      <c r="Z12" s="775"/>
      <c r="AA12" s="775"/>
      <c r="AB12" s="775"/>
      <c r="AC12" s="775"/>
      <c r="AD12" s="775"/>
      <c r="AE12" s="775"/>
      <c r="AF12" s="775"/>
      <c r="AG12" s="775"/>
      <c r="AH12" s="775"/>
      <c r="AI12" s="775"/>
      <c r="AJ12" s="775"/>
      <c r="AK12" s="775"/>
      <c r="AL12" s="775"/>
      <c r="AM12" s="775"/>
      <c r="AN12" s="775"/>
      <c r="AO12" s="775"/>
      <c r="AP12" s="775"/>
      <c r="AQ12" s="775"/>
      <c r="AR12" s="775"/>
      <c r="AS12" s="775"/>
      <c r="AT12" s="775"/>
      <c r="AU12" s="775"/>
      <c r="AV12" s="775"/>
      <c r="AW12" s="775"/>
      <c r="AX12" s="775"/>
      <c r="AY12" s="775"/>
      <c r="AZ12" s="775"/>
      <c r="BA12" s="775"/>
      <c r="BB12" s="775"/>
      <c r="BC12" s="775"/>
      <c r="BD12" s="775"/>
      <c r="BE12" s="775"/>
      <c r="BF12" s="775"/>
      <c r="BG12" s="775"/>
      <c r="BH12" s="775"/>
      <c r="BI12" s="776"/>
      <c r="BJ12" s="536"/>
    </row>
    <row r="13" spans="1:64" s="33" customFormat="1" ht="15" customHeight="1">
      <c r="A13" s="584"/>
      <c r="B13" s="585"/>
      <c r="C13" s="774" t="s">
        <v>4970</v>
      </c>
      <c r="D13" s="775"/>
      <c r="E13" s="775"/>
      <c r="F13" s="775"/>
      <c r="G13" s="775"/>
      <c r="H13" s="775"/>
      <c r="I13" s="775"/>
      <c r="J13" s="775"/>
      <c r="K13" s="775"/>
      <c r="L13" s="775"/>
      <c r="M13" s="775"/>
      <c r="N13" s="775"/>
      <c r="O13" s="775"/>
      <c r="P13" s="775"/>
      <c r="Q13" s="775"/>
      <c r="R13" s="775"/>
      <c r="S13" s="775"/>
      <c r="T13" s="775"/>
      <c r="U13" s="775"/>
      <c r="V13" s="775"/>
      <c r="W13" s="775"/>
      <c r="X13" s="775"/>
      <c r="Y13" s="775"/>
      <c r="Z13" s="775"/>
      <c r="AA13" s="775"/>
      <c r="AB13" s="775"/>
      <c r="AC13" s="775"/>
      <c r="AD13" s="775"/>
      <c r="AE13" s="775"/>
      <c r="AF13" s="775"/>
      <c r="AG13" s="775"/>
      <c r="AH13" s="775"/>
      <c r="AI13" s="775"/>
      <c r="AJ13" s="775"/>
      <c r="AK13" s="775"/>
      <c r="AL13" s="775"/>
      <c r="AM13" s="775"/>
      <c r="AN13" s="775"/>
      <c r="AO13" s="775"/>
      <c r="AP13" s="775"/>
      <c r="AQ13" s="775"/>
      <c r="AR13" s="775"/>
      <c r="AS13" s="775"/>
      <c r="AT13" s="775"/>
      <c r="AU13" s="775"/>
      <c r="AV13" s="775"/>
      <c r="AW13" s="775"/>
      <c r="AX13" s="775"/>
      <c r="AY13" s="775"/>
      <c r="AZ13" s="775"/>
      <c r="BA13" s="775"/>
      <c r="BB13" s="775"/>
      <c r="BC13" s="775"/>
      <c r="BD13" s="775"/>
      <c r="BE13" s="775"/>
      <c r="BF13" s="775"/>
      <c r="BG13" s="775"/>
      <c r="BH13" s="775"/>
      <c r="BI13" s="776"/>
      <c r="BJ13" s="536"/>
    </row>
    <row r="14" spans="1:64" s="33" customFormat="1" ht="15" customHeight="1">
      <c r="A14" s="584"/>
      <c r="B14" s="585"/>
      <c r="C14" s="774" t="s">
        <v>4971</v>
      </c>
      <c r="D14" s="775"/>
      <c r="E14" s="775"/>
      <c r="F14" s="775"/>
      <c r="G14" s="775"/>
      <c r="H14" s="775"/>
      <c r="I14" s="775"/>
      <c r="J14" s="775"/>
      <c r="K14" s="775"/>
      <c r="L14" s="775"/>
      <c r="M14" s="775"/>
      <c r="N14" s="775"/>
      <c r="O14" s="775"/>
      <c r="P14" s="775"/>
      <c r="Q14" s="775"/>
      <c r="R14" s="775"/>
      <c r="S14" s="775"/>
      <c r="T14" s="775"/>
      <c r="U14" s="775"/>
      <c r="V14" s="775"/>
      <c r="W14" s="775"/>
      <c r="X14" s="775"/>
      <c r="Y14" s="775"/>
      <c r="Z14" s="775"/>
      <c r="AA14" s="775"/>
      <c r="AB14" s="775"/>
      <c r="AC14" s="775"/>
      <c r="AD14" s="775"/>
      <c r="AE14" s="775"/>
      <c r="AF14" s="775"/>
      <c r="AG14" s="775"/>
      <c r="AH14" s="775"/>
      <c r="AI14" s="775"/>
      <c r="AJ14" s="775"/>
      <c r="AK14" s="775"/>
      <c r="AL14" s="775"/>
      <c r="AM14" s="775"/>
      <c r="AN14" s="775"/>
      <c r="AO14" s="775"/>
      <c r="AP14" s="775"/>
      <c r="AQ14" s="775"/>
      <c r="AR14" s="775"/>
      <c r="AS14" s="775"/>
      <c r="AT14" s="775"/>
      <c r="AU14" s="775"/>
      <c r="AV14" s="775"/>
      <c r="AW14" s="775"/>
      <c r="AX14" s="775"/>
      <c r="AY14" s="775"/>
      <c r="AZ14" s="775"/>
      <c r="BA14" s="775"/>
      <c r="BB14" s="775"/>
      <c r="BC14" s="775"/>
      <c r="BD14" s="775"/>
      <c r="BE14" s="775"/>
      <c r="BF14" s="775"/>
      <c r="BG14" s="775"/>
      <c r="BH14" s="775"/>
      <c r="BI14" s="776"/>
      <c r="BJ14" s="536"/>
    </row>
    <row r="15" spans="1:64" s="33" customFormat="1" ht="15" customHeight="1">
      <c r="A15" s="584"/>
      <c r="B15" s="585"/>
      <c r="C15" s="774" t="s">
        <v>4972</v>
      </c>
      <c r="D15" s="775"/>
      <c r="E15" s="775"/>
      <c r="F15" s="775"/>
      <c r="G15" s="775"/>
      <c r="H15" s="775"/>
      <c r="I15" s="775"/>
      <c r="J15" s="775"/>
      <c r="K15" s="775"/>
      <c r="L15" s="775"/>
      <c r="M15" s="775"/>
      <c r="N15" s="775"/>
      <c r="O15" s="775"/>
      <c r="P15" s="775"/>
      <c r="Q15" s="775"/>
      <c r="R15" s="775"/>
      <c r="S15" s="775"/>
      <c r="T15" s="775"/>
      <c r="U15" s="775"/>
      <c r="V15" s="775"/>
      <c r="W15" s="775"/>
      <c r="X15" s="775"/>
      <c r="Y15" s="775"/>
      <c r="Z15" s="775"/>
      <c r="AA15" s="775"/>
      <c r="AB15" s="775"/>
      <c r="AC15" s="775"/>
      <c r="AD15" s="775"/>
      <c r="AE15" s="775"/>
      <c r="AF15" s="775"/>
      <c r="AG15" s="775"/>
      <c r="AH15" s="775"/>
      <c r="AI15" s="775"/>
      <c r="AJ15" s="775"/>
      <c r="AK15" s="775"/>
      <c r="AL15" s="775"/>
      <c r="AM15" s="775"/>
      <c r="AN15" s="775"/>
      <c r="AO15" s="775"/>
      <c r="AP15" s="775"/>
      <c r="AQ15" s="775"/>
      <c r="AR15" s="775"/>
      <c r="AS15" s="775"/>
      <c r="AT15" s="775"/>
      <c r="AU15" s="775"/>
      <c r="AV15" s="775"/>
      <c r="AW15" s="775"/>
      <c r="AX15" s="775"/>
      <c r="AY15" s="775"/>
      <c r="AZ15" s="775"/>
      <c r="BA15" s="775"/>
      <c r="BB15" s="775"/>
      <c r="BC15" s="775"/>
      <c r="BD15" s="775"/>
      <c r="BE15" s="775"/>
      <c r="BF15" s="775"/>
      <c r="BG15" s="775"/>
      <c r="BH15" s="775"/>
      <c r="BI15" s="776"/>
      <c r="BJ15" s="536"/>
    </row>
    <row r="16" spans="1:64" s="33" customFormat="1" ht="15" customHeight="1">
      <c r="A16" s="584"/>
      <c r="B16" s="585"/>
      <c r="C16" s="774" t="s">
        <v>4973</v>
      </c>
      <c r="D16" s="775"/>
      <c r="E16" s="775"/>
      <c r="F16" s="775"/>
      <c r="G16" s="775"/>
      <c r="H16" s="775"/>
      <c r="I16" s="775"/>
      <c r="J16" s="775"/>
      <c r="K16" s="775"/>
      <c r="L16" s="775"/>
      <c r="M16" s="775"/>
      <c r="N16" s="775"/>
      <c r="O16" s="775"/>
      <c r="P16" s="775"/>
      <c r="Q16" s="775"/>
      <c r="R16" s="775"/>
      <c r="S16" s="775"/>
      <c r="T16" s="775"/>
      <c r="U16" s="775"/>
      <c r="V16" s="775"/>
      <c r="W16" s="775"/>
      <c r="X16" s="775"/>
      <c r="Y16" s="775"/>
      <c r="Z16" s="775"/>
      <c r="AA16" s="775"/>
      <c r="AB16" s="775"/>
      <c r="AC16" s="775"/>
      <c r="AD16" s="775"/>
      <c r="AE16" s="775"/>
      <c r="AF16" s="775"/>
      <c r="AG16" s="775"/>
      <c r="AH16" s="775"/>
      <c r="AI16" s="775"/>
      <c r="AJ16" s="775"/>
      <c r="AK16" s="775"/>
      <c r="AL16" s="775"/>
      <c r="AM16" s="775"/>
      <c r="AN16" s="775"/>
      <c r="AO16" s="775"/>
      <c r="AP16" s="775"/>
      <c r="AQ16" s="775"/>
      <c r="AR16" s="775"/>
      <c r="AS16" s="775"/>
      <c r="AT16" s="775"/>
      <c r="AU16" s="775"/>
      <c r="AV16" s="775"/>
      <c r="AW16" s="775"/>
      <c r="AX16" s="775"/>
      <c r="AY16" s="775"/>
      <c r="AZ16" s="775"/>
      <c r="BA16" s="775"/>
      <c r="BB16" s="775"/>
      <c r="BC16" s="775"/>
      <c r="BD16" s="775"/>
      <c r="BE16" s="775"/>
      <c r="BF16" s="775"/>
      <c r="BG16" s="775"/>
      <c r="BH16" s="775"/>
      <c r="BI16" s="776"/>
      <c r="BJ16" s="536"/>
    </row>
    <row r="17" spans="1:78" s="33" customFormat="1" ht="15" customHeight="1">
      <c r="A17" s="584"/>
      <c r="B17" s="586"/>
      <c r="C17" s="774" t="s">
        <v>4974</v>
      </c>
      <c r="D17" s="775"/>
      <c r="E17" s="775"/>
      <c r="F17" s="775"/>
      <c r="G17" s="775"/>
      <c r="H17" s="775"/>
      <c r="I17" s="775"/>
      <c r="J17" s="775"/>
      <c r="K17" s="775"/>
      <c r="L17" s="775"/>
      <c r="M17" s="775"/>
      <c r="N17" s="775"/>
      <c r="O17" s="775"/>
      <c r="P17" s="775"/>
      <c r="Q17" s="775"/>
      <c r="R17" s="775"/>
      <c r="S17" s="775"/>
      <c r="T17" s="775"/>
      <c r="U17" s="775"/>
      <c r="V17" s="775"/>
      <c r="W17" s="775"/>
      <c r="X17" s="775"/>
      <c r="Y17" s="775"/>
      <c r="Z17" s="775"/>
      <c r="AA17" s="775"/>
      <c r="AB17" s="775"/>
      <c r="AC17" s="775"/>
      <c r="AD17" s="775"/>
      <c r="AE17" s="775"/>
      <c r="AF17" s="775"/>
      <c r="AG17" s="775"/>
      <c r="AH17" s="775"/>
      <c r="AI17" s="775"/>
      <c r="AJ17" s="775"/>
      <c r="AK17" s="775"/>
      <c r="AL17" s="775"/>
      <c r="AM17" s="775"/>
      <c r="AN17" s="775"/>
      <c r="AO17" s="775"/>
      <c r="AP17" s="775"/>
      <c r="AQ17" s="775"/>
      <c r="AR17" s="775"/>
      <c r="AS17" s="775"/>
      <c r="AT17" s="775"/>
      <c r="AU17" s="775"/>
      <c r="AV17" s="775"/>
      <c r="AW17" s="775"/>
      <c r="AX17" s="775"/>
      <c r="AY17" s="775"/>
      <c r="AZ17" s="775"/>
      <c r="BA17" s="775"/>
      <c r="BB17" s="775"/>
      <c r="BC17" s="775"/>
      <c r="BD17" s="775"/>
      <c r="BE17" s="775"/>
      <c r="BF17" s="775"/>
      <c r="BG17" s="775"/>
      <c r="BH17" s="775"/>
      <c r="BI17" s="776"/>
      <c r="BJ17" s="536"/>
    </row>
    <row r="18" spans="1:78" s="33" customFormat="1" ht="15" customHeight="1">
      <c r="A18" s="584"/>
      <c r="B18" s="586"/>
      <c r="C18" s="774" t="s">
        <v>4975</v>
      </c>
      <c r="D18" s="775"/>
      <c r="E18" s="775"/>
      <c r="F18" s="775"/>
      <c r="G18" s="775"/>
      <c r="H18" s="775"/>
      <c r="I18" s="775"/>
      <c r="J18" s="775"/>
      <c r="K18" s="775"/>
      <c r="L18" s="775"/>
      <c r="M18" s="775"/>
      <c r="N18" s="775"/>
      <c r="O18" s="775"/>
      <c r="P18" s="775"/>
      <c r="Q18" s="775"/>
      <c r="R18" s="775"/>
      <c r="S18" s="775"/>
      <c r="T18" s="775"/>
      <c r="U18" s="775"/>
      <c r="V18" s="775"/>
      <c r="W18" s="775"/>
      <c r="X18" s="775"/>
      <c r="Y18" s="775"/>
      <c r="Z18" s="775"/>
      <c r="AA18" s="775"/>
      <c r="AB18" s="775"/>
      <c r="AC18" s="775"/>
      <c r="AD18" s="775"/>
      <c r="AE18" s="775"/>
      <c r="AF18" s="775"/>
      <c r="AG18" s="775"/>
      <c r="AH18" s="775"/>
      <c r="AI18" s="775"/>
      <c r="AJ18" s="775"/>
      <c r="AK18" s="775"/>
      <c r="AL18" s="775"/>
      <c r="AM18" s="775"/>
      <c r="AN18" s="775"/>
      <c r="AO18" s="775"/>
      <c r="AP18" s="775"/>
      <c r="AQ18" s="775"/>
      <c r="AR18" s="775"/>
      <c r="AS18" s="775"/>
      <c r="AT18" s="775"/>
      <c r="AU18" s="775"/>
      <c r="AV18" s="775"/>
      <c r="AW18" s="775"/>
      <c r="AX18" s="775"/>
      <c r="AY18" s="775"/>
      <c r="AZ18" s="775"/>
      <c r="BA18" s="775"/>
      <c r="BB18" s="775"/>
      <c r="BC18" s="775"/>
      <c r="BD18" s="775"/>
      <c r="BE18" s="775"/>
      <c r="BF18" s="775"/>
      <c r="BG18" s="775"/>
      <c r="BH18" s="775"/>
      <c r="BI18" s="776"/>
      <c r="BJ18" s="536"/>
    </row>
    <row r="19" spans="1:78" s="33" customFormat="1" ht="48" customHeight="1">
      <c r="A19" s="584"/>
      <c r="B19" s="586"/>
      <c r="C19" s="536"/>
      <c r="D19" s="774" t="s">
        <v>4976</v>
      </c>
      <c r="E19" s="775"/>
      <c r="F19" s="775"/>
      <c r="G19" s="775"/>
      <c r="H19" s="775"/>
      <c r="I19" s="775"/>
      <c r="J19" s="775"/>
      <c r="K19" s="775"/>
      <c r="L19" s="775"/>
      <c r="M19" s="775"/>
      <c r="N19" s="775"/>
      <c r="O19" s="775"/>
      <c r="P19" s="775"/>
      <c r="Q19" s="775"/>
      <c r="R19" s="775"/>
      <c r="S19" s="775"/>
      <c r="T19" s="775"/>
      <c r="U19" s="775"/>
      <c r="V19" s="775"/>
      <c r="W19" s="775"/>
      <c r="X19" s="775"/>
      <c r="Y19" s="775"/>
      <c r="Z19" s="775"/>
      <c r="AA19" s="775"/>
      <c r="AB19" s="775"/>
      <c r="AC19" s="775"/>
      <c r="AD19" s="775"/>
      <c r="AE19" s="775"/>
      <c r="AF19" s="775"/>
      <c r="AG19" s="775"/>
      <c r="AH19" s="775"/>
      <c r="AI19" s="775"/>
      <c r="AJ19" s="775"/>
      <c r="AK19" s="775"/>
      <c r="AL19" s="775"/>
      <c r="AM19" s="775"/>
      <c r="AN19" s="775"/>
      <c r="AO19" s="775"/>
      <c r="AP19" s="775"/>
      <c r="AQ19" s="775"/>
      <c r="AR19" s="775"/>
      <c r="AS19" s="775"/>
      <c r="AT19" s="775"/>
      <c r="AU19" s="775"/>
      <c r="AV19" s="775"/>
      <c r="AW19" s="775"/>
      <c r="AX19" s="775"/>
      <c r="AY19" s="775"/>
      <c r="AZ19" s="775"/>
      <c r="BA19" s="775"/>
      <c r="BB19" s="775"/>
      <c r="BC19" s="775"/>
      <c r="BD19" s="775"/>
      <c r="BE19" s="775"/>
      <c r="BF19" s="775"/>
      <c r="BG19" s="775"/>
      <c r="BH19" s="775"/>
      <c r="BI19" s="776"/>
      <c r="BJ19" s="536"/>
    </row>
    <row r="20" spans="1:78" s="33" customFormat="1" ht="15" customHeight="1">
      <c r="B20" s="586"/>
      <c r="C20" s="802" t="s">
        <v>4977</v>
      </c>
      <c r="D20" s="775"/>
      <c r="E20" s="775"/>
      <c r="F20" s="775"/>
      <c r="G20" s="775"/>
      <c r="H20" s="775"/>
      <c r="I20" s="775"/>
      <c r="J20" s="775"/>
      <c r="K20" s="775"/>
      <c r="L20" s="775"/>
      <c r="M20" s="775"/>
      <c r="N20" s="775"/>
      <c r="O20" s="775"/>
      <c r="P20" s="775"/>
      <c r="Q20" s="775"/>
      <c r="R20" s="775"/>
      <c r="S20" s="775"/>
      <c r="T20" s="775"/>
      <c r="U20" s="775"/>
      <c r="V20" s="775"/>
      <c r="W20" s="775"/>
      <c r="X20" s="775"/>
      <c r="Y20" s="775"/>
      <c r="Z20" s="775"/>
      <c r="AA20" s="775"/>
      <c r="AB20" s="775"/>
      <c r="AC20" s="775"/>
      <c r="AD20" s="775"/>
      <c r="AE20" s="775"/>
      <c r="AF20" s="775"/>
      <c r="AG20" s="775"/>
      <c r="AH20" s="775"/>
      <c r="AI20" s="775"/>
      <c r="AJ20" s="775"/>
      <c r="AK20" s="775"/>
      <c r="AL20" s="775"/>
      <c r="AM20" s="775"/>
      <c r="AN20" s="775"/>
      <c r="AO20" s="775"/>
      <c r="AP20" s="775"/>
      <c r="AQ20" s="775"/>
      <c r="AR20" s="775"/>
      <c r="AS20" s="775"/>
      <c r="AT20" s="775"/>
      <c r="AU20" s="775"/>
      <c r="AV20" s="775"/>
      <c r="AW20" s="775"/>
      <c r="AX20" s="775"/>
      <c r="AY20" s="775"/>
      <c r="AZ20" s="775"/>
      <c r="BA20" s="775"/>
      <c r="BB20" s="775"/>
      <c r="BC20" s="775"/>
      <c r="BD20" s="775"/>
      <c r="BE20" s="775"/>
      <c r="BF20" s="775"/>
      <c r="BG20" s="775"/>
      <c r="BH20" s="775"/>
      <c r="BI20" s="776"/>
    </row>
    <row r="21" spans="1:78" s="33" customFormat="1" ht="15" customHeight="1">
      <c r="B21" s="586"/>
      <c r="C21" s="587"/>
      <c r="D21" s="774" t="s">
        <v>4978</v>
      </c>
      <c r="E21" s="775"/>
      <c r="F21" s="775"/>
      <c r="G21" s="775"/>
      <c r="H21" s="775"/>
      <c r="I21" s="775"/>
      <c r="J21" s="775"/>
      <c r="K21" s="775"/>
      <c r="L21" s="775"/>
      <c r="M21" s="775"/>
      <c r="N21" s="775"/>
      <c r="O21" s="775"/>
      <c r="P21" s="775"/>
      <c r="Q21" s="775"/>
      <c r="R21" s="775"/>
      <c r="S21" s="775"/>
      <c r="T21" s="775"/>
      <c r="U21" s="775"/>
      <c r="V21" s="775"/>
      <c r="W21" s="775"/>
      <c r="X21" s="775"/>
      <c r="Y21" s="775"/>
      <c r="Z21" s="775"/>
      <c r="AA21" s="775"/>
      <c r="AB21" s="775"/>
      <c r="AC21" s="775"/>
      <c r="AD21" s="775"/>
      <c r="AE21" s="775"/>
      <c r="AF21" s="775"/>
      <c r="AG21" s="775"/>
      <c r="AH21" s="775"/>
      <c r="AI21" s="775"/>
      <c r="AJ21" s="775"/>
      <c r="AK21" s="775"/>
      <c r="AL21" s="775"/>
      <c r="AM21" s="775"/>
      <c r="AN21" s="775"/>
      <c r="AO21" s="775"/>
      <c r="AP21" s="775"/>
      <c r="AQ21" s="775"/>
      <c r="AR21" s="775"/>
      <c r="AS21" s="775"/>
      <c r="AT21" s="775"/>
      <c r="AU21" s="775"/>
      <c r="AV21" s="775"/>
      <c r="AW21" s="775"/>
      <c r="AX21" s="775"/>
      <c r="AY21" s="775"/>
      <c r="AZ21" s="775"/>
      <c r="BA21" s="775"/>
      <c r="BB21" s="775"/>
      <c r="BC21" s="775"/>
      <c r="BD21" s="775"/>
      <c r="BE21" s="775"/>
      <c r="BF21" s="775"/>
      <c r="BG21" s="775"/>
      <c r="BH21" s="775"/>
      <c r="BI21" s="776"/>
    </row>
    <row r="22" spans="1:78" s="33" customFormat="1" ht="15" customHeight="1">
      <c r="B22" s="586"/>
      <c r="C22" s="587"/>
      <c r="D22" s="774" t="s">
        <v>4979</v>
      </c>
      <c r="E22" s="775"/>
      <c r="F22" s="775"/>
      <c r="G22" s="775"/>
      <c r="H22" s="775"/>
      <c r="I22" s="775"/>
      <c r="J22" s="775"/>
      <c r="K22" s="775"/>
      <c r="L22" s="775"/>
      <c r="M22" s="775"/>
      <c r="N22" s="775"/>
      <c r="O22" s="775"/>
      <c r="P22" s="775"/>
      <c r="Q22" s="775"/>
      <c r="R22" s="775"/>
      <c r="S22" s="775"/>
      <c r="T22" s="775"/>
      <c r="U22" s="775"/>
      <c r="V22" s="775"/>
      <c r="W22" s="775"/>
      <c r="X22" s="775"/>
      <c r="Y22" s="775"/>
      <c r="Z22" s="775"/>
      <c r="AA22" s="775"/>
      <c r="AB22" s="775"/>
      <c r="AC22" s="775"/>
      <c r="AD22" s="775"/>
      <c r="AE22" s="775"/>
      <c r="AF22" s="775"/>
      <c r="AG22" s="775"/>
      <c r="AH22" s="775"/>
      <c r="AI22" s="775"/>
      <c r="AJ22" s="775"/>
      <c r="AK22" s="775"/>
      <c r="AL22" s="775"/>
      <c r="AM22" s="775"/>
      <c r="AN22" s="775"/>
      <c r="AO22" s="775"/>
      <c r="AP22" s="775"/>
      <c r="AQ22" s="775"/>
      <c r="AR22" s="775"/>
      <c r="AS22" s="775"/>
      <c r="AT22" s="775"/>
      <c r="AU22" s="775"/>
      <c r="AV22" s="775"/>
      <c r="AW22" s="775"/>
      <c r="AX22" s="775"/>
      <c r="AY22" s="775"/>
      <c r="AZ22" s="775"/>
      <c r="BA22" s="775"/>
      <c r="BB22" s="775"/>
      <c r="BC22" s="775"/>
      <c r="BD22" s="775"/>
      <c r="BE22" s="775"/>
      <c r="BF22" s="775"/>
      <c r="BG22" s="775"/>
      <c r="BH22" s="775"/>
      <c r="BI22" s="776"/>
    </row>
    <row r="23" spans="1:78" s="33" customFormat="1" ht="15" customHeight="1">
      <c r="B23" s="586"/>
      <c r="C23" s="587"/>
      <c r="D23" s="774" t="s">
        <v>4980</v>
      </c>
      <c r="E23" s="775"/>
      <c r="F23" s="775"/>
      <c r="G23" s="775"/>
      <c r="H23" s="775"/>
      <c r="I23" s="775"/>
      <c r="J23" s="775"/>
      <c r="K23" s="775"/>
      <c r="L23" s="775"/>
      <c r="M23" s="775"/>
      <c r="N23" s="775"/>
      <c r="O23" s="775"/>
      <c r="P23" s="775"/>
      <c r="Q23" s="775"/>
      <c r="R23" s="775"/>
      <c r="S23" s="775"/>
      <c r="T23" s="775"/>
      <c r="U23" s="775"/>
      <c r="V23" s="775"/>
      <c r="W23" s="775"/>
      <c r="X23" s="775"/>
      <c r="Y23" s="775"/>
      <c r="Z23" s="775"/>
      <c r="AA23" s="775"/>
      <c r="AB23" s="775"/>
      <c r="AC23" s="775"/>
      <c r="AD23" s="775"/>
      <c r="AE23" s="775"/>
      <c r="AF23" s="775"/>
      <c r="AG23" s="775"/>
      <c r="AH23" s="775"/>
      <c r="AI23" s="775"/>
      <c r="AJ23" s="775"/>
      <c r="AK23" s="775"/>
      <c r="AL23" s="775"/>
      <c r="AM23" s="775"/>
      <c r="AN23" s="775"/>
      <c r="AO23" s="775"/>
      <c r="AP23" s="775"/>
      <c r="AQ23" s="775"/>
      <c r="AR23" s="775"/>
      <c r="AS23" s="775"/>
      <c r="AT23" s="775"/>
      <c r="AU23" s="775"/>
      <c r="AV23" s="775"/>
      <c r="AW23" s="775"/>
      <c r="AX23" s="775"/>
      <c r="AY23" s="775"/>
      <c r="AZ23" s="775"/>
      <c r="BA23" s="775"/>
      <c r="BB23" s="775"/>
      <c r="BC23" s="775"/>
      <c r="BD23" s="775"/>
      <c r="BE23" s="775"/>
      <c r="BF23" s="775"/>
      <c r="BG23" s="775"/>
      <c r="BH23" s="775"/>
      <c r="BI23" s="776"/>
    </row>
    <row r="24" spans="1:78" s="33" customFormat="1" ht="195.95" customHeight="1">
      <c r="A24" s="588"/>
      <c r="B24" s="589"/>
      <c r="C24" s="536"/>
      <c r="D24" s="590"/>
      <c r="E24" s="774" t="s">
        <v>4981</v>
      </c>
      <c r="F24" s="775"/>
      <c r="G24" s="775"/>
      <c r="H24" s="775"/>
      <c r="I24" s="775"/>
      <c r="J24" s="775"/>
      <c r="K24" s="775"/>
      <c r="L24" s="775"/>
      <c r="M24" s="775"/>
      <c r="N24" s="775"/>
      <c r="O24" s="775"/>
      <c r="P24" s="775"/>
      <c r="Q24" s="775"/>
      <c r="R24" s="775"/>
      <c r="S24" s="775"/>
      <c r="T24" s="775"/>
      <c r="U24" s="775"/>
      <c r="V24" s="775"/>
      <c r="W24" s="775"/>
      <c r="X24" s="775"/>
      <c r="Y24" s="775"/>
      <c r="Z24" s="775"/>
      <c r="AA24" s="775"/>
      <c r="AB24" s="775"/>
      <c r="AC24" s="775"/>
      <c r="AD24" s="775"/>
      <c r="AE24" s="775"/>
      <c r="AF24" s="775"/>
      <c r="AG24" s="775"/>
      <c r="AH24" s="775"/>
      <c r="AI24" s="775"/>
      <c r="AJ24" s="775"/>
      <c r="AK24" s="775"/>
      <c r="AL24" s="775"/>
      <c r="AM24" s="775"/>
      <c r="AN24" s="775"/>
      <c r="AO24" s="775"/>
      <c r="AP24" s="775"/>
      <c r="AQ24" s="775"/>
      <c r="AR24" s="775"/>
      <c r="AS24" s="775"/>
      <c r="AT24" s="775"/>
      <c r="AU24" s="775"/>
      <c r="AV24" s="775"/>
      <c r="AW24" s="775"/>
      <c r="AX24" s="775"/>
      <c r="AY24" s="775"/>
      <c r="AZ24" s="775"/>
      <c r="BA24" s="775"/>
      <c r="BB24" s="775"/>
      <c r="BC24" s="775"/>
      <c r="BD24" s="775"/>
      <c r="BE24" s="775"/>
      <c r="BF24" s="775"/>
      <c r="BG24" s="775"/>
      <c r="BH24" s="775"/>
      <c r="BI24" s="776"/>
    </row>
    <row r="25" spans="1:78" s="33" customFormat="1" ht="15" customHeight="1">
      <c r="A25" s="584"/>
      <c r="B25" s="591"/>
      <c r="C25" s="592"/>
      <c r="D25" s="781" t="s">
        <v>4982</v>
      </c>
      <c r="E25" s="782"/>
      <c r="F25" s="782"/>
      <c r="G25" s="782"/>
      <c r="H25" s="782"/>
      <c r="I25" s="782"/>
      <c r="J25" s="782"/>
      <c r="K25" s="782"/>
      <c r="L25" s="782"/>
      <c r="M25" s="782"/>
      <c r="N25" s="782"/>
      <c r="O25" s="782"/>
      <c r="P25" s="782"/>
      <c r="Q25" s="782"/>
      <c r="R25" s="782"/>
      <c r="S25" s="782"/>
      <c r="T25" s="782"/>
      <c r="U25" s="782"/>
      <c r="V25" s="782"/>
      <c r="W25" s="782"/>
      <c r="X25" s="782"/>
      <c r="Y25" s="782"/>
      <c r="Z25" s="782"/>
      <c r="AA25" s="782"/>
      <c r="AB25" s="782"/>
      <c r="AC25" s="782"/>
      <c r="AD25" s="782"/>
      <c r="AE25" s="782"/>
      <c r="AF25" s="782"/>
      <c r="AG25" s="782"/>
      <c r="AH25" s="782"/>
      <c r="AI25" s="782"/>
      <c r="AJ25" s="782"/>
      <c r="AK25" s="782"/>
      <c r="AL25" s="782"/>
      <c r="AM25" s="782"/>
      <c r="AN25" s="782"/>
      <c r="AO25" s="782"/>
      <c r="AP25" s="782"/>
      <c r="AQ25" s="782"/>
      <c r="AR25" s="782"/>
      <c r="AS25" s="782"/>
      <c r="AT25" s="782"/>
      <c r="AU25" s="782"/>
      <c r="AV25" s="782"/>
      <c r="AW25" s="782"/>
      <c r="AX25" s="782"/>
      <c r="AY25" s="782"/>
      <c r="AZ25" s="782"/>
      <c r="BA25" s="782"/>
      <c r="BB25" s="782"/>
      <c r="BC25" s="782"/>
      <c r="BD25" s="782"/>
      <c r="BE25" s="782"/>
      <c r="BF25" s="782"/>
      <c r="BG25" s="782"/>
      <c r="BH25" s="782"/>
      <c r="BI25" s="783"/>
    </row>
    <row r="26" spans="1:78" s="33" customFormat="1" ht="15" customHeight="1" thickBot="1">
      <c r="A26" s="584"/>
      <c r="B26" s="13"/>
      <c r="C26" s="536"/>
      <c r="D26" s="536"/>
      <c r="E26" s="536"/>
      <c r="F26" s="536"/>
      <c r="G26" s="536"/>
      <c r="H26" s="536"/>
      <c r="I26" s="536"/>
      <c r="J26" s="536"/>
      <c r="K26" s="536"/>
      <c r="L26" s="536"/>
      <c r="M26" s="536"/>
      <c r="N26" s="536"/>
      <c r="O26" s="536"/>
      <c r="P26" s="536"/>
      <c r="Q26" s="536"/>
      <c r="R26" s="536"/>
      <c r="S26" s="536"/>
      <c r="T26" s="536"/>
      <c r="U26" s="536"/>
      <c r="V26" s="536"/>
      <c r="W26" s="536"/>
      <c r="X26" s="536"/>
      <c r="Y26" s="536"/>
      <c r="Z26" s="536"/>
      <c r="AA26" s="536"/>
      <c r="AB26" s="536"/>
      <c r="AC26" s="536"/>
      <c r="AD26" s="536"/>
      <c r="AE26" s="536"/>
      <c r="AF26" s="536"/>
      <c r="AG26" s="536"/>
      <c r="AH26" s="536"/>
      <c r="AI26" s="536"/>
      <c r="AJ26" s="536"/>
      <c r="AK26" s="536"/>
      <c r="AL26" s="536"/>
      <c r="AM26" s="536"/>
      <c r="AN26" s="536"/>
      <c r="AO26" s="536"/>
      <c r="AP26" s="536"/>
      <c r="AQ26" s="536"/>
      <c r="AR26" s="536"/>
      <c r="AS26" s="536"/>
      <c r="AT26" s="536"/>
      <c r="AU26" s="536"/>
      <c r="AV26" s="536"/>
      <c r="AW26" s="536"/>
      <c r="AX26" s="536"/>
      <c r="AY26" s="536"/>
      <c r="AZ26" s="536"/>
      <c r="BA26" s="536"/>
      <c r="BB26" s="536"/>
      <c r="BC26" s="536"/>
    </row>
    <row r="27" spans="1:78" s="33" customFormat="1" ht="15" customHeight="1">
      <c r="A27" s="86"/>
      <c r="B27" s="803" t="s">
        <v>4983</v>
      </c>
      <c r="C27" s="787" t="s">
        <v>4984</v>
      </c>
      <c r="D27" s="788"/>
      <c r="E27" s="789"/>
      <c r="F27" s="787" t="s">
        <v>4985</v>
      </c>
      <c r="G27" s="788"/>
      <c r="H27" s="789"/>
      <c r="I27" s="787" t="s">
        <v>4986</v>
      </c>
      <c r="J27" s="788"/>
      <c r="K27" s="789"/>
      <c r="L27" s="787" t="s">
        <v>4987</v>
      </c>
      <c r="M27" s="788"/>
      <c r="N27" s="789"/>
      <c r="O27" s="787" t="s">
        <v>4988</v>
      </c>
      <c r="P27" s="788"/>
      <c r="Q27" s="788"/>
      <c r="R27" s="789"/>
      <c r="S27" s="787" t="s">
        <v>4989</v>
      </c>
      <c r="T27" s="788"/>
      <c r="U27" s="788"/>
      <c r="V27" s="789"/>
      <c r="W27" s="787" t="s">
        <v>4990</v>
      </c>
      <c r="X27" s="788"/>
      <c r="Y27" s="789"/>
      <c r="Z27" s="787" t="s">
        <v>4991</v>
      </c>
      <c r="AA27" s="788"/>
      <c r="AB27" s="789"/>
      <c r="AC27" s="787" t="s">
        <v>4992</v>
      </c>
      <c r="AD27" s="788"/>
      <c r="AE27" s="789"/>
      <c r="AF27" s="787" t="s">
        <v>4993</v>
      </c>
      <c r="AG27" s="806"/>
      <c r="AH27" s="806"/>
      <c r="AI27" s="806"/>
      <c r="AJ27" s="806"/>
      <c r="AK27" s="806"/>
      <c r="AL27" s="806"/>
      <c r="AM27" s="806"/>
      <c r="AN27" s="806"/>
      <c r="AO27" s="806"/>
      <c r="AP27" s="806"/>
      <c r="AQ27" s="806"/>
      <c r="AR27" s="806"/>
      <c r="AS27" s="806"/>
      <c r="AT27" s="806"/>
      <c r="AU27" s="806"/>
      <c r="AV27" s="806"/>
      <c r="AW27" s="806"/>
      <c r="AX27" s="806"/>
      <c r="AY27" s="806"/>
      <c r="AZ27" s="806"/>
      <c r="BA27" s="806"/>
      <c r="BB27" s="806"/>
      <c r="BC27" s="806"/>
      <c r="BD27" s="806"/>
      <c r="BE27" s="806"/>
      <c r="BF27" s="806"/>
      <c r="BG27" s="806"/>
      <c r="BH27" s="806"/>
      <c r="BI27" s="807"/>
      <c r="BJ27" s="593"/>
      <c r="BK27" s="593"/>
      <c r="BL27" s="593"/>
    </row>
    <row r="28" spans="1:78" s="33" customFormat="1" ht="15" customHeight="1">
      <c r="A28" s="86"/>
      <c r="B28" s="804"/>
      <c r="C28" s="790"/>
      <c r="D28" s="775"/>
      <c r="E28" s="791"/>
      <c r="F28" s="790"/>
      <c r="G28" s="775"/>
      <c r="H28" s="791"/>
      <c r="I28" s="790"/>
      <c r="J28" s="775"/>
      <c r="K28" s="791"/>
      <c r="L28" s="790"/>
      <c r="M28" s="775"/>
      <c r="N28" s="791"/>
      <c r="O28" s="790"/>
      <c r="P28" s="775"/>
      <c r="Q28" s="775"/>
      <c r="R28" s="791"/>
      <c r="S28" s="790"/>
      <c r="T28" s="775"/>
      <c r="U28" s="775"/>
      <c r="V28" s="791"/>
      <c r="W28" s="790"/>
      <c r="X28" s="775"/>
      <c r="Y28" s="791"/>
      <c r="Z28" s="790"/>
      <c r="AA28" s="775"/>
      <c r="AB28" s="791"/>
      <c r="AC28" s="790"/>
      <c r="AD28" s="775"/>
      <c r="AE28" s="791"/>
      <c r="AF28" s="785" t="s">
        <v>4994</v>
      </c>
      <c r="AG28" s="786"/>
      <c r="AH28" s="786"/>
      <c r="AI28" s="786"/>
      <c r="AJ28" s="786"/>
      <c r="AK28" s="786"/>
      <c r="AL28" s="786"/>
      <c r="AM28" s="786"/>
      <c r="AN28" s="785" t="s">
        <v>4995</v>
      </c>
      <c r="AO28" s="786"/>
      <c r="AP28" s="786"/>
      <c r="AQ28" s="786"/>
      <c r="AR28" s="786"/>
      <c r="AS28" s="786"/>
      <c r="AT28" s="786"/>
      <c r="AU28" s="786"/>
      <c r="AV28" s="785" t="s">
        <v>4996</v>
      </c>
      <c r="AW28" s="786"/>
      <c r="AX28" s="786"/>
      <c r="AY28" s="786"/>
      <c r="AZ28" s="786"/>
      <c r="BA28" s="786"/>
      <c r="BB28" s="786"/>
      <c r="BC28" s="786"/>
      <c r="BD28" s="785" t="s">
        <v>4997</v>
      </c>
      <c r="BE28" s="786"/>
      <c r="BF28" s="786"/>
      <c r="BG28" s="786"/>
      <c r="BH28" s="786"/>
      <c r="BI28" s="811"/>
      <c r="BJ28" s="593"/>
      <c r="BK28" s="593"/>
      <c r="BL28" s="593"/>
    </row>
    <row r="29" spans="1:78" s="33" customFormat="1" ht="24" customHeight="1">
      <c r="A29" s="86"/>
      <c r="B29" s="805"/>
      <c r="C29" s="792"/>
      <c r="D29" s="793"/>
      <c r="E29" s="794"/>
      <c r="F29" s="792"/>
      <c r="G29" s="793"/>
      <c r="H29" s="794"/>
      <c r="I29" s="792"/>
      <c r="J29" s="793"/>
      <c r="K29" s="794"/>
      <c r="L29" s="792"/>
      <c r="M29" s="793"/>
      <c r="N29" s="794"/>
      <c r="O29" s="792"/>
      <c r="P29" s="793"/>
      <c r="Q29" s="793"/>
      <c r="R29" s="794"/>
      <c r="S29" s="792"/>
      <c r="T29" s="793"/>
      <c r="U29" s="793"/>
      <c r="V29" s="794"/>
      <c r="W29" s="792"/>
      <c r="X29" s="793"/>
      <c r="Y29" s="794"/>
      <c r="Z29" s="792"/>
      <c r="AA29" s="793"/>
      <c r="AB29" s="794"/>
      <c r="AC29" s="792"/>
      <c r="AD29" s="793"/>
      <c r="AE29" s="794"/>
      <c r="AF29" s="785" t="s">
        <v>4998</v>
      </c>
      <c r="AG29" s="786"/>
      <c r="AH29" s="786"/>
      <c r="AI29" s="786"/>
      <c r="AJ29" s="785" t="s">
        <v>4999</v>
      </c>
      <c r="AK29" s="786"/>
      <c r="AL29" s="786"/>
      <c r="AM29" s="786"/>
      <c r="AN29" s="785" t="s">
        <v>4998</v>
      </c>
      <c r="AO29" s="786"/>
      <c r="AP29" s="786"/>
      <c r="AQ29" s="786"/>
      <c r="AR29" s="785" t="s">
        <v>4999</v>
      </c>
      <c r="AS29" s="786"/>
      <c r="AT29" s="786"/>
      <c r="AU29" s="786"/>
      <c r="AV29" s="785" t="s">
        <v>4998</v>
      </c>
      <c r="AW29" s="786"/>
      <c r="AX29" s="786"/>
      <c r="AY29" s="786"/>
      <c r="AZ29" s="785" t="s">
        <v>4999</v>
      </c>
      <c r="BA29" s="786"/>
      <c r="BB29" s="786"/>
      <c r="BC29" s="786"/>
      <c r="BD29" s="786"/>
      <c r="BE29" s="786"/>
      <c r="BF29" s="786"/>
      <c r="BG29" s="786"/>
      <c r="BH29" s="786"/>
      <c r="BI29" s="811"/>
      <c r="BJ29" s="593"/>
      <c r="BK29" s="593"/>
      <c r="BL29" s="593"/>
    </row>
    <row r="30" spans="1:78" s="33" customFormat="1" ht="48" customHeight="1">
      <c r="A30" s="87"/>
      <c r="B30" s="594" t="s">
        <v>5000</v>
      </c>
      <c r="C30" s="778" t="s">
        <v>5001</v>
      </c>
      <c r="D30" s="779"/>
      <c r="E30" s="780"/>
      <c r="F30" s="778" t="s">
        <v>1043</v>
      </c>
      <c r="G30" s="779"/>
      <c r="H30" s="780"/>
      <c r="I30" s="778" t="s">
        <v>5002</v>
      </c>
      <c r="J30" s="779"/>
      <c r="K30" s="780"/>
      <c r="L30" s="778" t="s">
        <v>1081</v>
      </c>
      <c r="M30" s="779"/>
      <c r="N30" s="780"/>
      <c r="O30" s="778" t="s">
        <v>5003</v>
      </c>
      <c r="P30" s="779"/>
      <c r="Q30" s="779"/>
      <c r="R30" s="780"/>
      <c r="S30" s="778" t="s">
        <v>5004</v>
      </c>
      <c r="T30" s="779"/>
      <c r="U30" s="779"/>
      <c r="V30" s="780"/>
      <c r="W30" s="778" t="s">
        <v>5005</v>
      </c>
      <c r="X30" s="779"/>
      <c r="Y30" s="780"/>
      <c r="Z30" s="812" t="s">
        <v>5006</v>
      </c>
      <c r="AA30" s="779"/>
      <c r="AB30" s="780"/>
      <c r="AC30" s="778" t="s">
        <v>5007</v>
      </c>
      <c r="AD30" s="779"/>
      <c r="AE30" s="780"/>
      <c r="AF30" s="808" t="s">
        <v>5008</v>
      </c>
      <c r="AG30" s="779"/>
      <c r="AH30" s="779"/>
      <c r="AI30" s="780"/>
      <c r="AJ30" s="784">
        <v>3</v>
      </c>
      <c r="AK30" s="779"/>
      <c r="AL30" s="779"/>
      <c r="AM30" s="780"/>
      <c r="AN30" s="808" t="s">
        <v>5009</v>
      </c>
      <c r="AO30" s="779"/>
      <c r="AP30" s="779"/>
      <c r="AQ30" s="780"/>
      <c r="AR30" s="784">
        <v>1</v>
      </c>
      <c r="AS30" s="779"/>
      <c r="AT30" s="779"/>
      <c r="AU30" s="780"/>
      <c r="AV30" s="808" t="s">
        <v>5010</v>
      </c>
      <c r="AW30" s="779"/>
      <c r="AX30" s="779"/>
      <c r="AY30" s="780"/>
      <c r="AZ30" s="784">
        <v>9</v>
      </c>
      <c r="BA30" s="779"/>
      <c r="BB30" s="779"/>
      <c r="BC30" s="780"/>
      <c r="BD30" s="813"/>
      <c r="BE30" s="779"/>
      <c r="BF30" s="779"/>
      <c r="BG30" s="779"/>
      <c r="BH30" s="779"/>
      <c r="BI30" s="814"/>
      <c r="BJ30" s="584"/>
      <c r="BK30" s="584"/>
      <c r="BL30" s="584"/>
      <c r="BZ30" s="595" t="s">
        <v>5011</v>
      </c>
    </row>
    <row r="31" spans="1:78" s="33" customFormat="1" ht="15" customHeight="1">
      <c r="B31" s="596" t="s">
        <v>5012</v>
      </c>
      <c r="C31" s="771"/>
      <c r="D31" s="772"/>
      <c r="E31" s="773"/>
      <c r="F31" s="771"/>
      <c r="G31" s="772"/>
      <c r="H31" s="773"/>
      <c r="I31" s="771"/>
      <c r="J31" s="772"/>
      <c r="K31" s="773"/>
      <c r="L31" s="771"/>
      <c r="M31" s="772"/>
      <c r="N31" s="773"/>
      <c r="O31" s="771"/>
      <c r="P31" s="772"/>
      <c r="Q31" s="772"/>
      <c r="R31" s="773"/>
      <c r="S31" s="771"/>
      <c r="T31" s="772"/>
      <c r="U31" s="772"/>
      <c r="V31" s="773"/>
      <c r="W31" s="771"/>
      <c r="X31" s="772"/>
      <c r="Y31" s="773"/>
      <c r="Z31" s="771"/>
      <c r="AA31" s="772"/>
      <c r="AB31" s="773"/>
      <c r="AC31" s="771"/>
      <c r="AD31" s="772"/>
      <c r="AE31" s="773"/>
      <c r="AF31" s="771"/>
      <c r="AG31" s="772"/>
      <c r="AH31" s="772"/>
      <c r="AI31" s="773"/>
      <c r="AJ31" s="771"/>
      <c r="AK31" s="772"/>
      <c r="AL31" s="772"/>
      <c r="AM31" s="773"/>
      <c r="AN31" s="771"/>
      <c r="AO31" s="772"/>
      <c r="AP31" s="772"/>
      <c r="AQ31" s="773"/>
      <c r="AR31" s="771"/>
      <c r="AS31" s="772"/>
      <c r="AT31" s="772"/>
      <c r="AU31" s="773"/>
      <c r="AV31" s="771"/>
      <c r="AW31" s="772"/>
      <c r="AX31" s="772"/>
      <c r="AY31" s="773"/>
      <c r="AZ31" s="771"/>
      <c r="BA31" s="772"/>
      <c r="BB31" s="772"/>
      <c r="BC31" s="773"/>
      <c r="BD31" s="777"/>
      <c r="BE31" s="772"/>
      <c r="BF31" s="772"/>
      <c r="BG31" s="772"/>
      <c r="BH31" s="772"/>
      <c r="BI31" s="773"/>
      <c r="BK31" s="33">
        <v>1</v>
      </c>
      <c r="BL31" s="33" t="s">
        <v>5013</v>
      </c>
      <c r="BZ31" s="597">
        <f t="shared" ref="BZ31:BZ65" si="0">IF(OR(COUNTIF(AJ31,10)&gt;0,COUNTIF(AR31,10)&gt;0,COUNTIF(AZ31,10)&gt;0),1,0)</f>
        <v>0</v>
      </c>
    </row>
    <row r="32" spans="1:78" s="33" customFormat="1" ht="15" customHeight="1">
      <c r="B32" s="596" t="s">
        <v>5014</v>
      </c>
      <c r="C32" s="771"/>
      <c r="D32" s="772"/>
      <c r="E32" s="773"/>
      <c r="F32" s="771"/>
      <c r="G32" s="772"/>
      <c r="H32" s="773"/>
      <c r="I32" s="771"/>
      <c r="J32" s="772"/>
      <c r="K32" s="773"/>
      <c r="L32" s="771"/>
      <c r="M32" s="772"/>
      <c r="N32" s="773"/>
      <c r="O32" s="771"/>
      <c r="P32" s="772"/>
      <c r="Q32" s="772"/>
      <c r="R32" s="773"/>
      <c r="S32" s="771"/>
      <c r="T32" s="772"/>
      <c r="U32" s="772"/>
      <c r="V32" s="773"/>
      <c r="W32" s="771"/>
      <c r="X32" s="772"/>
      <c r="Y32" s="773"/>
      <c r="Z32" s="771"/>
      <c r="AA32" s="772"/>
      <c r="AB32" s="773"/>
      <c r="AC32" s="771"/>
      <c r="AD32" s="772"/>
      <c r="AE32" s="773"/>
      <c r="AF32" s="771"/>
      <c r="AG32" s="772"/>
      <c r="AH32" s="772"/>
      <c r="AI32" s="773"/>
      <c r="AJ32" s="771"/>
      <c r="AK32" s="772"/>
      <c r="AL32" s="772"/>
      <c r="AM32" s="773"/>
      <c r="AN32" s="771"/>
      <c r="AO32" s="772"/>
      <c r="AP32" s="772"/>
      <c r="AQ32" s="773"/>
      <c r="AR32" s="771"/>
      <c r="AS32" s="772"/>
      <c r="AT32" s="772"/>
      <c r="AU32" s="773"/>
      <c r="AV32" s="771"/>
      <c r="AW32" s="772"/>
      <c r="AX32" s="772"/>
      <c r="AY32" s="773"/>
      <c r="AZ32" s="771"/>
      <c r="BA32" s="772"/>
      <c r="BB32" s="772"/>
      <c r="BC32" s="773"/>
      <c r="BD32" s="777"/>
      <c r="BE32" s="772"/>
      <c r="BF32" s="772"/>
      <c r="BG32" s="772"/>
      <c r="BH32" s="772"/>
      <c r="BI32" s="773"/>
      <c r="BK32" s="33">
        <v>2</v>
      </c>
      <c r="BL32" s="33" t="s">
        <v>5015</v>
      </c>
      <c r="BZ32" s="597">
        <f t="shared" si="0"/>
        <v>0</v>
      </c>
    </row>
    <row r="33" spans="2:78" s="33" customFormat="1" ht="15" customHeight="1">
      <c r="B33" s="596" t="s">
        <v>5016</v>
      </c>
      <c r="C33" s="771"/>
      <c r="D33" s="772"/>
      <c r="E33" s="773"/>
      <c r="F33" s="771"/>
      <c r="G33" s="772"/>
      <c r="H33" s="773"/>
      <c r="I33" s="771"/>
      <c r="J33" s="772"/>
      <c r="K33" s="773"/>
      <c r="L33" s="771"/>
      <c r="M33" s="772"/>
      <c r="N33" s="773"/>
      <c r="O33" s="771"/>
      <c r="P33" s="772"/>
      <c r="Q33" s="772"/>
      <c r="R33" s="773"/>
      <c r="S33" s="771"/>
      <c r="T33" s="772"/>
      <c r="U33" s="772"/>
      <c r="V33" s="773"/>
      <c r="W33" s="771"/>
      <c r="X33" s="772"/>
      <c r="Y33" s="773"/>
      <c r="Z33" s="771"/>
      <c r="AA33" s="772"/>
      <c r="AB33" s="773"/>
      <c r="AC33" s="771"/>
      <c r="AD33" s="772"/>
      <c r="AE33" s="773"/>
      <c r="AF33" s="771"/>
      <c r="AG33" s="772"/>
      <c r="AH33" s="772"/>
      <c r="AI33" s="773"/>
      <c r="AJ33" s="771"/>
      <c r="AK33" s="772"/>
      <c r="AL33" s="772"/>
      <c r="AM33" s="773"/>
      <c r="AN33" s="771"/>
      <c r="AO33" s="772"/>
      <c r="AP33" s="772"/>
      <c r="AQ33" s="773"/>
      <c r="AR33" s="771"/>
      <c r="AS33" s="772"/>
      <c r="AT33" s="772"/>
      <c r="AU33" s="773"/>
      <c r="AV33" s="771"/>
      <c r="AW33" s="772"/>
      <c r="AX33" s="772"/>
      <c r="AY33" s="773"/>
      <c r="AZ33" s="771"/>
      <c r="BA33" s="772"/>
      <c r="BB33" s="772"/>
      <c r="BC33" s="773"/>
      <c r="BD33" s="809"/>
      <c r="BE33" s="772"/>
      <c r="BF33" s="772"/>
      <c r="BG33" s="772"/>
      <c r="BH33" s="772"/>
      <c r="BI33" s="810"/>
      <c r="BK33" s="33">
        <v>3</v>
      </c>
      <c r="BL33" s="33" t="s">
        <v>5017</v>
      </c>
      <c r="BZ33" s="597">
        <f t="shared" si="0"/>
        <v>0</v>
      </c>
    </row>
    <row r="34" spans="2:78" s="33" customFormat="1" ht="15" customHeight="1">
      <c r="B34" s="596" t="s">
        <v>5018</v>
      </c>
      <c r="C34" s="771"/>
      <c r="D34" s="772"/>
      <c r="E34" s="773"/>
      <c r="F34" s="771"/>
      <c r="G34" s="772"/>
      <c r="H34" s="773"/>
      <c r="I34" s="771"/>
      <c r="J34" s="772"/>
      <c r="K34" s="773"/>
      <c r="L34" s="771"/>
      <c r="M34" s="772"/>
      <c r="N34" s="773"/>
      <c r="O34" s="771"/>
      <c r="P34" s="772"/>
      <c r="Q34" s="772"/>
      <c r="R34" s="773"/>
      <c r="S34" s="771"/>
      <c r="T34" s="772"/>
      <c r="U34" s="772"/>
      <c r="V34" s="773"/>
      <c r="W34" s="771"/>
      <c r="X34" s="772"/>
      <c r="Y34" s="773"/>
      <c r="Z34" s="771"/>
      <c r="AA34" s="772"/>
      <c r="AB34" s="773"/>
      <c r="AC34" s="771"/>
      <c r="AD34" s="772"/>
      <c r="AE34" s="773"/>
      <c r="AF34" s="771"/>
      <c r="AG34" s="772"/>
      <c r="AH34" s="772"/>
      <c r="AI34" s="773"/>
      <c r="AJ34" s="771"/>
      <c r="AK34" s="772"/>
      <c r="AL34" s="772"/>
      <c r="AM34" s="773"/>
      <c r="AN34" s="771"/>
      <c r="AO34" s="772"/>
      <c r="AP34" s="772"/>
      <c r="AQ34" s="773"/>
      <c r="AR34" s="771"/>
      <c r="AS34" s="772"/>
      <c r="AT34" s="772"/>
      <c r="AU34" s="773"/>
      <c r="AV34" s="771"/>
      <c r="AW34" s="772"/>
      <c r="AX34" s="772"/>
      <c r="AY34" s="773"/>
      <c r="AZ34" s="771"/>
      <c r="BA34" s="772"/>
      <c r="BB34" s="772"/>
      <c r="BC34" s="773"/>
      <c r="BD34" s="777"/>
      <c r="BE34" s="772"/>
      <c r="BF34" s="772"/>
      <c r="BG34" s="772"/>
      <c r="BH34" s="772"/>
      <c r="BI34" s="773"/>
      <c r="BK34" s="33">
        <v>4</v>
      </c>
      <c r="BL34" s="33" t="s">
        <v>5019</v>
      </c>
      <c r="BZ34" s="597">
        <f t="shared" si="0"/>
        <v>0</v>
      </c>
    </row>
    <row r="35" spans="2:78" s="33" customFormat="1" ht="15" customHeight="1">
      <c r="B35" s="596" t="s">
        <v>5020</v>
      </c>
      <c r="C35" s="771"/>
      <c r="D35" s="772"/>
      <c r="E35" s="773"/>
      <c r="F35" s="771"/>
      <c r="G35" s="772"/>
      <c r="H35" s="773"/>
      <c r="I35" s="771"/>
      <c r="J35" s="772"/>
      <c r="K35" s="773"/>
      <c r="L35" s="771"/>
      <c r="M35" s="772"/>
      <c r="N35" s="773"/>
      <c r="O35" s="771"/>
      <c r="P35" s="772"/>
      <c r="Q35" s="772"/>
      <c r="R35" s="773"/>
      <c r="S35" s="771"/>
      <c r="T35" s="772"/>
      <c r="U35" s="772"/>
      <c r="V35" s="773"/>
      <c r="W35" s="771"/>
      <c r="X35" s="772"/>
      <c r="Y35" s="773"/>
      <c r="Z35" s="771"/>
      <c r="AA35" s="772"/>
      <c r="AB35" s="773"/>
      <c r="AC35" s="771"/>
      <c r="AD35" s="772"/>
      <c r="AE35" s="773"/>
      <c r="AF35" s="771"/>
      <c r="AG35" s="772"/>
      <c r="AH35" s="772"/>
      <c r="AI35" s="773"/>
      <c r="AJ35" s="771"/>
      <c r="AK35" s="772"/>
      <c r="AL35" s="772"/>
      <c r="AM35" s="773"/>
      <c r="AN35" s="771"/>
      <c r="AO35" s="772"/>
      <c r="AP35" s="772"/>
      <c r="AQ35" s="773"/>
      <c r="AR35" s="771"/>
      <c r="AS35" s="772"/>
      <c r="AT35" s="772"/>
      <c r="AU35" s="773"/>
      <c r="AV35" s="771"/>
      <c r="AW35" s="772"/>
      <c r="AX35" s="772"/>
      <c r="AY35" s="773"/>
      <c r="AZ35" s="771"/>
      <c r="BA35" s="772"/>
      <c r="BB35" s="772"/>
      <c r="BC35" s="773"/>
      <c r="BD35" s="777"/>
      <c r="BE35" s="772"/>
      <c r="BF35" s="772"/>
      <c r="BG35" s="772"/>
      <c r="BH35" s="772"/>
      <c r="BI35" s="773"/>
      <c r="BK35" s="33">
        <v>5</v>
      </c>
      <c r="BL35" s="33" t="s">
        <v>5021</v>
      </c>
      <c r="BZ35" s="597">
        <f t="shared" si="0"/>
        <v>0</v>
      </c>
    </row>
    <row r="36" spans="2:78" s="33" customFormat="1" ht="15" customHeight="1">
      <c r="B36" s="596" t="s">
        <v>5022</v>
      </c>
      <c r="C36" s="771"/>
      <c r="D36" s="772"/>
      <c r="E36" s="773"/>
      <c r="F36" s="771"/>
      <c r="G36" s="772"/>
      <c r="H36" s="773"/>
      <c r="I36" s="771"/>
      <c r="J36" s="772"/>
      <c r="K36" s="773"/>
      <c r="L36" s="771"/>
      <c r="M36" s="772"/>
      <c r="N36" s="773"/>
      <c r="O36" s="771"/>
      <c r="P36" s="772"/>
      <c r="Q36" s="772"/>
      <c r="R36" s="773"/>
      <c r="S36" s="771"/>
      <c r="T36" s="772"/>
      <c r="U36" s="772"/>
      <c r="V36" s="773"/>
      <c r="W36" s="771"/>
      <c r="X36" s="772"/>
      <c r="Y36" s="773"/>
      <c r="Z36" s="771"/>
      <c r="AA36" s="772"/>
      <c r="AB36" s="773"/>
      <c r="AC36" s="771"/>
      <c r="AD36" s="772"/>
      <c r="AE36" s="773"/>
      <c r="AF36" s="771"/>
      <c r="AG36" s="772"/>
      <c r="AH36" s="772"/>
      <c r="AI36" s="773"/>
      <c r="AJ36" s="771"/>
      <c r="AK36" s="772"/>
      <c r="AL36" s="772"/>
      <c r="AM36" s="773"/>
      <c r="AN36" s="771"/>
      <c r="AO36" s="772"/>
      <c r="AP36" s="772"/>
      <c r="AQ36" s="773"/>
      <c r="AR36" s="771"/>
      <c r="AS36" s="772"/>
      <c r="AT36" s="772"/>
      <c r="AU36" s="773"/>
      <c r="AV36" s="771"/>
      <c r="AW36" s="772"/>
      <c r="AX36" s="772"/>
      <c r="AY36" s="773"/>
      <c r="AZ36" s="771"/>
      <c r="BA36" s="772"/>
      <c r="BB36" s="772"/>
      <c r="BC36" s="773"/>
      <c r="BD36" s="777"/>
      <c r="BE36" s="772"/>
      <c r="BF36" s="772"/>
      <c r="BG36" s="772"/>
      <c r="BH36" s="772"/>
      <c r="BI36" s="773"/>
      <c r="BK36" s="33">
        <v>6</v>
      </c>
      <c r="BL36" s="33" t="s">
        <v>5023</v>
      </c>
      <c r="BZ36" s="597">
        <f t="shared" si="0"/>
        <v>0</v>
      </c>
    </row>
    <row r="37" spans="2:78" s="33" customFormat="1" ht="15" customHeight="1">
      <c r="B37" s="596" t="s">
        <v>5024</v>
      </c>
      <c r="C37" s="771"/>
      <c r="D37" s="772"/>
      <c r="E37" s="773"/>
      <c r="F37" s="771"/>
      <c r="G37" s="772"/>
      <c r="H37" s="773"/>
      <c r="I37" s="771"/>
      <c r="J37" s="772"/>
      <c r="K37" s="773"/>
      <c r="L37" s="771"/>
      <c r="M37" s="772"/>
      <c r="N37" s="773"/>
      <c r="O37" s="771"/>
      <c r="P37" s="772"/>
      <c r="Q37" s="772"/>
      <c r="R37" s="773"/>
      <c r="S37" s="771"/>
      <c r="T37" s="772"/>
      <c r="U37" s="772"/>
      <c r="V37" s="773"/>
      <c r="W37" s="771"/>
      <c r="X37" s="772"/>
      <c r="Y37" s="773"/>
      <c r="Z37" s="771"/>
      <c r="AA37" s="772"/>
      <c r="AB37" s="773"/>
      <c r="AC37" s="771"/>
      <c r="AD37" s="772"/>
      <c r="AE37" s="773"/>
      <c r="AF37" s="771"/>
      <c r="AG37" s="772"/>
      <c r="AH37" s="772"/>
      <c r="AI37" s="773"/>
      <c r="AJ37" s="771"/>
      <c r="AK37" s="772"/>
      <c r="AL37" s="772"/>
      <c r="AM37" s="773"/>
      <c r="AN37" s="771"/>
      <c r="AO37" s="772"/>
      <c r="AP37" s="772"/>
      <c r="AQ37" s="773"/>
      <c r="AR37" s="771"/>
      <c r="AS37" s="772"/>
      <c r="AT37" s="772"/>
      <c r="AU37" s="773"/>
      <c r="AV37" s="771"/>
      <c r="AW37" s="772"/>
      <c r="AX37" s="772"/>
      <c r="AY37" s="773"/>
      <c r="AZ37" s="771"/>
      <c r="BA37" s="772"/>
      <c r="BB37" s="772"/>
      <c r="BC37" s="773"/>
      <c r="BD37" s="777"/>
      <c r="BE37" s="772"/>
      <c r="BF37" s="772"/>
      <c r="BG37" s="772"/>
      <c r="BH37" s="772"/>
      <c r="BI37" s="773"/>
      <c r="BK37" s="33">
        <v>7</v>
      </c>
      <c r="BL37" s="33" t="s">
        <v>5025</v>
      </c>
      <c r="BZ37" s="597">
        <f t="shared" si="0"/>
        <v>0</v>
      </c>
    </row>
    <row r="38" spans="2:78" s="33" customFormat="1" ht="15" customHeight="1">
      <c r="B38" s="596" t="s">
        <v>5026</v>
      </c>
      <c r="C38" s="771"/>
      <c r="D38" s="772"/>
      <c r="E38" s="773"/>
      <c r="F38" s="771"/>
      <c r="G38" s="772"/>
      <c r="H38" s="773"/>
      <c r="I38" s="771"/>
      <c r="J38" s="772"/>
      <c r="K38" s="773"/>
      <c r="L38" s="771"/>
      <c r="M38" s="772"/>
      <c r="N38" s="773"/>
      <c r="O38" s="771"/>
      <c r="P38" s="772"/>
      <c r="Q38" s="772"/>
      <c r="R38" s="773"/>
      <c r="S38" s="771"/>
      <c r="T38" s="772"/>
      <c r="U38" s="772"/>
      <c r="V38" s="773"/>
      <c r="W38" s="771"/>
      <c r="X38" s="772"/>
      <c r="Y38" s="773"/>
      <c r="Z38" s="771"/>
      <c r="AA38" s="772"/>
      <c r="AB38" s="773"/>
      <c r="AC38" s="771"/>
      <c r="AD38" s="772"/>
      <c r="AE38" s="773"/>
      <c r="AF38" s="771"/>
      <c r="AG38" s="772"/>
      <c r="AH38" s="772"/>
      <c r="AI38" s="773"/>
      <c r="AJ38" s="771"/>
      <c r="AK38" s="772"/>
      <c r="AL38" s="772"/>
      <c r="AM38" s="773"/>
      <c r="AN38" s="771"/>
      <c r="AO38" s="772"/>
      <c r="AP38" s="772"/>
      <c r="AQ38" s="773"/>
      <c r="AR38" s="771"/>
      <c r="AS38" s="772"/>
      <c r="AT38" s="772"/>
      <c r="AU38" s="773"/>
      <c r="AV38" s="771"/>
      <c r="AW38" s="772"/>
      <c r="AX38" s="772"/>
      <c r="AY38" s="773"/>
      <c r="AZ38" s="771"/>
      <c r="BA38" s="772"/>
      <c r="BB38" s="772"/>
      <c r="BC38" s="773"/>
      <c r="BD38" s="777"/>
      <c r="BE38" s="772"/>
      <c r="BF38" s="772"/>
      <c r="BG38" s="772"/>
      <c r="BH38" s="772"/>
      <c r="BI38" s="773"/>
      <c r="BK38" s="33">
        <v>8</v>
      </c>
      <c r="BL38" s="33" t="s">
        <v>5027</v>
      </c>
      <c r="BZ38" s="597">
        <f t="shared" si="0"/>
        <v>0</v>
      </c>
    </row>
    <row r="39" spans="2:78" s="33" customFormat="1" ht="15" customHeight="1">
      <c r="B39" s="596" t="s">
        <v>5028</v>
      </c>
      <c r="C39" s="771"/>
      <c r="D39" s="772"/>
      <c r="E39" s="773"/>
      <c r="F39" s="771"/>
      <c r="G39" s="772"/>
      <c r="H39" s="773"/>
      <c r="I39" s="771"/>
      <c r="J39" s="772"/>
      <c r="K39" s="773"/>
      <c r="L39" s="771"/>
      <c r="M39" s="772"/>
      <c r="N39" s="773"/>
      <c r="O39" s="771"/>
      <c r="P39" s="772"/>
      <c r="Q39" s="772"/>
      <c r="R39" s="773"/>
      <c r="S39" s="771"/>
      <c r="T39" s="772"/>
      <c r="U39" s="772"/>
      <c r="V39" s="773"/>
      <c r="W39" s="771"/>
      <c r="X39" s="772"/>
      <c r="Y39" s="773"/>
      <c r="Z39" s="771"/>
      <c r="AA39" s="772"/>
      <c r="AB39" s="773"/>
      <c r="AC39" s="771"/>
      <c r="AD39" s="772"/>
      <c r="AE39" s="773"/>
      <c r="AF39" s="771"/>
      <c r="AG39" s="772"/>
      <c r="AH39" s="772"/>
      <c r="AI39" s="773"/>
      <c r="AJ39" s="771"/>
      <c r="AK39" s="772"/>
      <c r="AL39" s="772"/>
      <c r="AM39" s="773"/>
      <c r="AN39" s="771"/>
      <c r="AO39" s="772"/>
      <c r="AP39" s="772"/>
      <c r="AQ39" s="773"/>
      <c r="AR39" s="771"/>
      <c r="AS39" s="772"/>
      <c r="AT39" s="772"/>
      <c r="AU39" s="773"/>
      <c r="AV39" s="771"/>
      <c r="AW39" s="772"/>
      <c r="AX39" s="772"/>
      <c r="AY39" s="773"/>
      <c r="AZ39" s="771"/>
      <c r="BA39" s="772"/>
      <c r="BB39" s="772"/>
      <c r="BC39" s="773"/>
      <c r="BD39" s="777"/>
      <c r="BE39" s="772"/>
      <c r="BF39" s="772"/>
      <c r="BG39" s="772"/>
      <c r="BH39" s="772"/>
      <c r="BI39" s="773"/>
      <c r="BK39" s="33">
        <v>9</v>
      </c>
      <c r="BL39" s="33" t="s">
        <v>5010</v>
      </c>
      <c r="BZ39" s="597">
        <f t="shared" si="0"/>
        <v>0</v>
      </c>
    </row>
    <row r="40" spans="2:78" s="33" customFormat="1" ht="15" customHeight="1">
      <c r="B40" s="596" t="s">
        <v>5029</v>
      </c>
      <c r="C40" s="771"/>
      <c r="D40" s="772"/>
      <c r="E40" s="773"/>
      <c r="F40" s="771"/>
      <c r="G40" s="772"/>
      <c r="H40" s="773"/>
      <c r="I40" s="771"/>
      <c r="J40" s="772"/>
      <c r="K40" s="773"/>
      <c r="L40" s="771"/>
      <c r="M40" s="772"/>
      <c r="N40" s="773"/>
      <c r="O40" s="771"/>
      <c r="P40" s="772"/>
      <c r="Q40" s="772"/>
      <c r="R40" s="773"/>
      <c r="S40" s="771"/>
      <c r="T40" s="772"/>
      <c r="U40" s="772"/>
      <c r="V40" s="773"/>
      <c r="W40" s="771"/>
      <c r="X40" s="772"/>
      <c r="Y40" s="773"/>
      <c r="Z40" s="771"/>
      <c r="AA40" s="772"/>
      <c r="AB40" s="773"/>
      <c r="AC40" s="771"/>
      <c r="AD40" s="772"/>
      <c r="AE40" s="773"/>
      <c r="AF40" s="771"/>
      <c r="AG40" s="772"/>
      <c r="AH40" s="772"/>
      <c r="AI40" s="773"/>
      <c r="AJ40" s="771"/>
      <c r="AK40" s="772"/>
      <c r="AL40" s="772"/>
      <c r="AM40" s="773"/>
      <c r="AN40" s="771"/>
      <c r="AO40" s="772"/>
      <c r="AP40" s="772"/>
      <c r="AQ40" s="773"/>
      <c r="AR40" s="771"/>
      <c r="AS40" s="772"/>
      <c r="AT40" s="772"/>
      <c r="AU40" s="773"/>
      <c r="AV40" s="771"/>
      <c r="AW40" s="772"/>
      <c r="AX40" s="772"/>
      <c r="AY40" s="773"/>
      <c r="AZ40" s="771"/>
      <c r="BA40" s="772"/>
      <c r="BB40" s="772"/>
      <c r="BC40" s="773"/>
      <c r="BD40" s="777"/>
      <c r="BE40" s="772"/>
      <c r="BF40" s="772"/>
      <c r="BG40" s="772"/>
      <c r="BH40" s="772"/>
      <c r="BI40" s="773"/>
      <c r="BK40" s="33">
        <v>10</v>
      </c>
      <c r="BL40" s="33" t="s">
        <v>5030</v>
      </c>
      <c r="BZ40" s="597">
        <f t="shared" si="0"/>
        <v>0</v>
      </c>
    </row>
    <row r="41" spans="2:78" s="33" customFormat="1" ht="15" customHeight="1">
      <c r="B41" s="596" t="s">
        <v>5031</v>
      </c>
      <c r="C41" s="771"/>
      <c r="D41" s="772"/>
      <c r="E41" s="773"/>
      <c r="F41" s="771"/>
      <c r="G41" s="772"/>
      <c r="H41" s="773"/>
      <c r="I41" s="771"/>
      <c r="J41" s="772"/>
      <c r="K41" s="773"/>
      <c r="L41" s="771"/>
      <c r="M41" s="772"/>
      <c r="N41" s="773"/>
      <c r="O41" s="771"/>
      <c r="P41" s="772"/>
      <c r="Q41" s="772"/>
      <c r="R41" s="773"/>
      <c r="S41" s="771"/>
      <c r="T41" s="772"/>
      <c r="U41" s="772"/>
      <c r="V41" s="773"/>
      <c r="W41" s="771"/>
      <c r="X41" s="772"/>
      <c r="Y41" s="773"/>
      <c r="Z41" s="771"/>
      <c r="AA41" s="772"/>
      <c r="AB41" s="773"/>
      <c r="AC41" s="771"/>
      <c r="AD41" s="772"/>
      <c r="AE41" s="773"/>
      <c r="AF41" s="771"/>
      <c r="AG41" s="772"/>
      <c r="AH41" s="772"/>
      <c r="AI41" s="773"/>
      <c r="AJ41" s="771"/>
      <c r="AK41" s="772"/>
      <c r="AL41" s="772"/>
      <c r="AM41" s="773"/>
      <c r="AN41" s="771"/>
      <c r="AO41" s="772"/>
      <c r="AP41" s="772"/>
      <c r="AQ41" s="773"/>
      <c r="AR41" s="771"/>
      <c r="AS41" s="772"/>
      <c r="AT41" s="772"/>
      <c r="AU41" s="773"/>
      <c r="AV41" s="771"/>
      <c r="AW41" s="772"/>
      <c r="AX41" s="772"/>
      <c r="AY41" s="773"/>
      <c r="AZ41" s="771"/>
      <c r="BA41" s="772"/>
      <c r="BB41" s="772"/>
      <c r="BC41" s="773"/>
      <c r="BD41" s="777"/>
      <c r="BE41" s="772"/>
      <c r="BF41" s="772"/>
      <c r="BG41" s="772"/>
      <c r="BH41" s="772"/>
      <c r="BI41" s="773"/>
      <c r="BZ41" s="597">
        <f t="shared" si="0"/>
        <v>0</v>
      </c>
    </row>
    <row r="42" spans="2:78" s="33" customFormat="1" ht="15" customHeight="1">
      <c r="B42" s="596" t="s">
        <v>5032</v>
      </c>
      <c r="C42" s="771"/>
      <c r="D42" s="772"/>
      <c r="E42" s="773"/>
      <c r="F42" s="771"/>
      <c r="G42" s="772"/>
      <c r="H42" s="773"/>
      <c r="I42" s="771"/>
      <c r="J42" s="772"/>
      <c r="K42" s="773"/>
      <c r="L42" s="771"/>
      <c r="M42" s="772"/>
      <c r="N42" s="773"/>
      <c r="O42" s="771"/>
      <c r="P42" s="772"/>
      <c r="Q42" s="772"/>
      <c r="R42" s="773"/>
      <c r="S42" s="771"/>
      <c r="T42" s="772"/>
      <c r="U42" s="772"/>
      <c r="V42" s="773"/>
      <c r="W42" s="771"/>
      <c r="X42" s="772"/>
      <c r="Y42" s="773"/>
      <c r="Z42" s="771"/>
      <c r="AA42" s="772"/>
      <c r="AB42" s="773"/>
      <c r="AC42" s="771"/>
      <c r="AD42" s="772"/>
      <c r="AE42" s="773"/>
      <c r="AF42" s="771"/>
      <c r="AG42" s="772"/>
      <c r="AH42" s="772"/>
      <c r="AI42" s="773"/>
      <c r="AJ42" s="771"/>
      <c r="AK42" s="772"/>
      <c r="AL42" s="772"/>
      <c r="AM42" s="773"/>
      <c r="AN42" s="771"/>
      <c r="AO42" s="772"/>
      <c r="AP42" s="772"/>
      <c r="AQ42" s="773"/>
      <c r="AR42" s="771"/>
      <c r="AS42" s="772"/>
      <c r="AT42" s="772"/>
      <c r="AU42" s="773"/>
      <c r="AV42" s="771"/>
      <c r="AW42" s="772"/>
      <c r="AX42" s="772"/>
      <c r="AY42" s="773"/>
      <c r="AZ42" s="771"/>
      <c r="BA42" s="772"/>
      <c r="BB42" s="772"/>
      <c r="BC42" s="773"/>
      <c r="BD42" s="777"/>
      <c r="BE42" s="772"/>
      <c r="BF42" s="772"/>
      <c r="BG42" s="772"/>
      <c r="BH42" s="772"/>
      <c r="BI42" s="773"/>
      <c r="BZ42" s="597">
        <f t="shared" si="0"/>
        <v>0</v>
      </c>
    </row>
    <row r="43" spans="2:78" s="33" customFormat="1" ht="15" customHeight="1">
      <c r="B43" s="596" t="s">
        <v>5033</v>
      </c>
      <c r="C43" s="771"/>
      <c r="D43" s="772"/>
      <c r="E43" s="773"/>
      <c r="F43" s="771"/>
      <c r="G43" s="772"/>
      <c r="H43" s="773"/>
      <c r="I43" s="771"/>
      <c r="J43" s="772"/>
      <c r="K43" s="773"/>
      <c r="L43" s="771"/>
      <c r="M43" s="772"/>
      <c r="N43" s="773"/>
      <c r="O43" s="771"/>
      <c r="P43" s="772"/>
      <c r="Q43" s="772"/>
      <c r="R43" s="773"/>
      <c r="S43" s="771"/>
      <c r="T43" s="772"/>
      <c r="U43" s="772"/>
      <c r="V43" s="773"/>
      <c r="W43" s="771"/>
      <c r="X43" s="772"/>
      <c r="Y43" s="773"/>
      <c r="Z43" s="771"/>
      <c r="AA43" s="772"/>
      <c r="AB43" s="773"/>
      <c r="AC43" s="771"/>
      <c r="AD43" s="772"/>
      <c r="AE43" s="773"/>
      <c r="AF43" s="771"/>
      <c r="AG43" s="772"/>
      <c r="AH43" s="772"/>
      <c r="AI43" s="773"/>
      <c r="AJ43" s="771"/>
      <c r="AK43" s="772"/>
      <c r="AL43" s="772"/>
      <c r="AM43" s="773"/>
      <c r="AN43" s="771"/>
      <c r="AO43" s="772"/>
      <c r="AP43" s="772"/>
      <c r="AQ43" s="773"/>
      <c r="AR43" s="771"/>
      <c r="AS43" s="772"/>
      <c r="AT43" s="772"/>
      <c r="AU43" s="773"/>
      <c r="AV43" s="771"/>
      <c r="AW43" s="772"/>
      <c r="AX43" s="772"/>
      <c r="AY43" s="773"/>
      <c r="AZ43" s="771"/>
      <c r="BA43" s="772"/>
      <c r="BB43" s="772"/>
      <c r="BC43" s="773"/>
      <c r="BD43" s="777"/>
      <c r="BE43" s="772"/>
      <c r="BF43" s="772"/>
      <c r="BG43" s="772"/>
      <c r="BH43" s="772"/>
      <c r="BI43" s="773"/>
      <c r="BZ43" s="597">
        <f t="shared" si="0"/>
        <v>0</v>
      </c>
    </row>
    <row r="44" spans="2:78" s="33" customFormat="1" ht="15" customHeight="1">
      <c r="B44" s="596" t="s">
        <v>5034</v>
      </c>
      <c r="C44" s="771"/>
      <c r="D44" s="772"/>
      <c r="E44" s="773"/>
      <c r="F44" s="771"/>
      <c r="G44" s="772"/>
      <c r="H44" s="773"/>
      <c r="I44" s="771"/>
      <c r="J44" s="772"/>
      <c r="K44" s="773"/>
      <c r="L44" s="771"/>
      <c r="M44" s="772"/>
      <c r="N44" s="773"/>
      <c r="O44" s="771"/>
      <c r="P44" s="772"/>
      <c r="Q44" s="772"/>
      <c r="R44" s="773"/>
      <c r="S44" s="771"/>
      <c r="T44" s="772"/>
      <c r="U44" s="772"/>
      <c r="V44" s="773"/>
      <c r="W44" s="771"/>
      <c r="X44" s="772"/>
      <c r="Y44" s="773"/>
      <c r="Z44" s="771"/>
      <c r="AA44" s="772"/>
      <c r="AB44" s="773"/>
      <c r="AC44" s="771"/>
      <c r="AD44" s="772"/>
      <c r="AE44" s="773"/>
      <c r="AF44" s="771"/>
      <c r="AG44" s="772"/>
      <c r="AH44" s="772"/>
      <c r="AI44" s="773"/>
      <c r="AJ44" s="771"/>
      <c r="AK44" s="772"/>
      <c r="AL44" s="772"/>
      <c r="AM44" s="773"/>
      <c r="AN44" s="771"/>
      <c r="AO44" s="772"/>
      <c r="AP44" s="772"/>
      <c r="AQ44" s="773"/>
      <c r="AR44" s="771"/>
      <c r="AS44" s="772"/>
      <c r="AT44" s="772"/>
      <c r="AU44" s="773"/>
      <c r="AV44" s="771"/>
      <c r="AW44" s="772"/>
      <c r="AX44" s="772"/>
      <c r="AY44" s="773"/>
      <c r="AZ44" s="771"/>
      <c r="BA44" s="772"/>
      <c r="BB44" s="772"/>
      <c r="BC44" s="773"/>
      <c r="BD44" s="777"/>
      <c r="BE44" s="772"/>
      <c r="BF44" s="772"/>
      <c r="BG44" s="772"/>
      <c r="BH44" s="772"/>
      <c r="BI44" s="773"/>
      <c r="BZ44" s="597">
        <f t="shared" si="0"/>
        <v>0</v>
      </c>
    </row>
    <row r="45" spans="2:78" s="33" customFormat="1" ht="15" customHeight="1">
      <c r="B45" s="596" t="s">
        <v>5035</v>
      </c>
      <c r="C45" s="771"/>
      <c r="D45" s="772"/>
      <c r="E45" s="773"/>
      <c r="F45" s="771"/>
      <c r="G45" s="772"/>
      <c r="H45" s="773"/>
      <c r="I45" s="771"/>
      <c r="J45" s="772"/>
      <c r="K45" s="773"/>
      <c r="L45" s="771"/>
      <c r="M45" s="772"/>
      <c r="N45" s="773"/>
      <c r="O45" s="771"/>
      <c r="P45" s="772"/>
      <c r="Q45" s="772"/>
      <c r="R45" s="773"/>
      <c r="S45" s="771"/>
      <c r="T45" s="772"/>
      <c r="U45" s="772"/>
      <c r="V45" s="773"/>
      <c r="W45" s="771"/>
      <c r="X45" s="772"/>
      <c r="Y45" s="773"/>
      <c r="Z45" s="771"/>
      <c r="AA45" s="772"/>
      <c r="AB45" s="773"/>
      <c r="AC45" s="771"/>
      <c r="AD45" s="772"/>
      <c r="AE45" s="773"/>
      <c r="AF45" s="771"/>
      <c r="AG45" s="772"/>
      <c r="AH45" s="772"/>
      <c r="AI45" s="773"/>
      <c r="AJ45" s="771"/>
      <c r="AK45" s="772"/>
      <c r="AL45" s="772"/>
      <c r="AM45" s="773"/>
      <c r="AN45" s="771"/>
      <c r="AO45" s="772"/>
      <c r="AP45" s="772"/>
      <c r="AQ45" s="773"/>
      <c r="AR45" s="771"/>
      <c r="AS45" s="772"/>
      <c r="AT45" s="772"/>
      <c r="AU45" s="773"/>
      <c r="AV45" s="771"/>
      <c r="AW45" s="772"/>
      <c r="AX45" s="772"/>
      <c r="AY45" s="773"/>
      <c r="AZ45" s="771"/>
      <c r="BA45" s="772"/>
      <c r="BB45" s="772"/>
      <c r="BC45" s="773"/>
      <c r="BD45" s="777"/>
      <c r="BE45" s="772"/>
      <c r="BF45" s="772"/>
      <c r="BG45" s="772"/>
      <c r="BH45" s="772"/>
      <c r="BI45" s="773"/>
      <c r="BZ45" s="597">
        <f t="shared" si="0"/>
        <v>0</v>
      </c>
    </row>
    <row r="46" spans="2:78" s="33" customFormat="1" ht="15" customHeight="1">
      <c r="B46" s="596" t="s">
        <v>5036</v>
      </c>
      <c r="C46" s="771"/>
      <c r="D46" s="772"/>
      <c r="E46" s="773"/>
      <c r="F46" s="771"/>
      <c r="G46" s="772"/>
      <c r="H46" s="773"/>
      <c r="I46" s="771"/>
      <c r="J46" s="772"/>
      <c r="K46" s="773"/>
      <c r="L46" s="771"/>
      <c r="M46" s="772"/>
      <c r="N46" s="773"/>
      <c r="O46" s="771"/>
      <c r="P46" s="772"/>
      <c r="Q46" s="772"/>
      <c r="R46" s="773"/>
      <c r="S46" s="771"/>
      <c r="T46" s="772"/>
      <c r="U46" s="772"/>
      <c r="V46" s="773"/>
      <c r="W46" s="771"/>
      <c r="X46" s="772"/>
      <c r="Y46" s="773"/>
      <c r="Z46" s="771"/>
      <c r="AA46" s="772"/>
      <c r="AB46" s="773"/>
      <c r="AC46" s="771"/>
      <c r="AD46" s="772"/>
      <c r="AE46" s="773"/>
      <c r="AF46" s="771"/>
      <c r="AG46" s="772"/>
      <c r="AH46" s="772"/>
      <c r="AI46" s="773"/>
      <c r="AJ46" s="771"/>
      <c r="AK46" s="772"/>
      <c r="AL46" s="772"/>
      <c r="AM46" s="773"/>
      <c r="AN46" s="771"/>
      <c r="AO46" s="772"/>
      <c r="AP46" s="772"/>
      <c r="AQ46" s="773"/>
      <c r="AR46" s="771"/>
      <c r="AS46" s="772"/>
      <c r="AT46" s="772"/>
      <c r="AU46" s="773"/>
      <c r="AV46" s="771"/>
      <c r="AW46" s="772"/>
      <c r="AX46" s="772"/>
      <c r="AY46" s="773"/>
      <c r="AZ46" s="771"/>
      <c r="BA46" s="772"/>
      <c r="BB46" s="772"/>
      <c r="BC46" s="773"/>
      <c r="BD46" s="777"/>
      <c r="BE46" s="772"/>
      <c r="BF46" s="772"/>
      <c r="BG46" s="772"/>
      <c r="BH46" s="772"/>
      <c r="BI46" s="773"/>
      <c r="BZ46" s="597">
        <f t="shared" si="0"/>
        <v>0</v>
      </c>
    </row>
    <row r="47" spans="2:78" s="33" customFormat="1" ht="15" customHeight="1">
      <c r="B47" s="596" t="s">
        <v>5037</v>
      </c>
      <c r="C47" s="771"/>
      <c r="D47" s="772"/>
      <c r="E47" s="773"/>
      <c r="F47" s="771"/>
      <c r="G47" s="772"/>
      <c r="H47" s="773"/>
      <c r="I47" s="771"/>
      <c r="J47" s="772"/>
      <c r="K47" s="773"/>
      <c r="L47" s="771"/>
      <c r="M47" s="772"/>
      <c r="N47" s="773"/>
      <c r="O47" s="771"/>
      <c r="P47" s="772"/>
      <c r="Q47" s="772"/>
      <c r="R47" s="773"/>
      <c r="S47" s="771"/>
      <c r="T47" s="772"/>
      <c r="U47" s="772"/>
      <c r="V47" s="773"/>
      <c r="W47" s="771"/>
      <c r="X47" s="772"/>
      <c r="Y47" s="773"/>
      <c r="Z47" s="771"/>
      <c r="AA47" s="772"/>
      <c r="AB47" s="773"/>
      <c r="AC47" s="771"/>
      <c r="AD47" s="772"/>
      <c r="AE47" s="773"/>
      <c r="AF47" s="771"/>
      <c r="AG47" s="772"/>
      <c r="AH47" s="772"/>
      <c r="AI47" s="773"/>
      <c r="AJ47" s="771"/>
      <c r="AK47" s="772"/>
      <c r="AL47" s="772"/>
      <c r="AM47" s="773"/>
      <c r="AN47" s="771"/>
      <c r="AO47" s="772"/>
      <c r="AP47" s="772"/>
      <c r="AQ47" s="773"/>
      <c r="AR47" s="771"/>
      <c r="AS47" s="772"/>
      <c r="AT47" s="772"/>
      <c r="AU47" s="773"/>
      <c r="AV47" s="771"/>
      <c r="AW47" s="772"/>
      <c r="AX47" s="772"/>
      <c r="AY47" s="773"/>
      <c r="AZ47" s="771"/>
      <c r="BA47" s="772"/>
      <c r="BB47" s="772"/>
      <c r="BC47" s="773"/>
      <c r="BD47" s="777"/>
      <c r="BE47" s="772"/>
      <c r="BF47" s="772"/>
      <c r="BG47" s="772"/>
      <c r="BH47" s="772"/>
      <c r="BI47" s="773"/>
      <c r="BZ47" s="597">
        <f t="shared" si="0"/>
        <v>0</v>
      </c>
    </row>
    <row r="48" spans="2:78" s="33" customFormat="1" ht="15" customHeight="1">
      <c r="B48" s="596" t="s">
        <v>5038</v>
      </c>
      <c r="C48" s="771"/>
      <c r="D48" s="772"/>
      <c r="E48" s="773"/>
      <c r="F48" s="771"/>
      <c r="G48" s="772"/>
      <c r="H48" s="773"/>
      <c r="I48" s="771"/>
      <c r="J48" s="772"/>
      <c r="K48" s="773"/>
      <c r="L48" s="771"/>
      <c r="M48" s="772"/>
      <c r="N48" s="773"/>
      <c r="O48" s="771"/>
      <c r="P48" s="772"/>
      <c r="Q48" s="772"/>
      <c r="R48" s="773"/>
      <c r="S48" s="771"/>
      <c r="T48" s="772"/>
      <c r="U48" s="772"/>
      <c r="V48" s="773"/>
      <c r="W48" s="771"/>
      <c r="X48" s="772"/>
      <c r="Y48" s="773"/>
      <c r="Z48" s="771"/>
      <c r="AA48" s="772"/>
      <c r="AB48" s="773"/>
      <c r="AC48" s="771"/>
      <c r="AD48" s="772"/>
      <c r="AE48" s="773"/>
      <c r="AF48" s="771"/>
      <c r="AG48" s="772"/>
      <c r="AH48" s="772"/>
      <c r="AI48" s="773"/>
      <c r="AJ48" s="771"/>
      <c r="AK48" s="772"/>
      <c r="AL48" s="772"/>
      <c r="AM48" s="773"/>
      <c r="AN48" s="771"/>
      <c r="AO48" s="772"/>
      <c r="AP48" s="772"/>
      <c r="AQ48" s="773"/>
      <c r="AR48" s="771"/>
      <c r="AS48" s="772"/>
      <c r="AT48" s="772"/>
      <c r="AU48" s="773"/>
      <c r="AV48" s="771"/>
      <c r="AW48" s="772"/>
      <c r="AX48" s="772"/>
      <c r="AY48" s="773"/>
      <c r="AZ48" s="771"/>
      <c r="BA48" s="772"/>
      <c r="BB48" s="772"/>
      <c r="BC48" s="773"/>
      <c r="BD48" s="777"/>
      <c r="BE48" s="772"/>
      <c r="BF48" s="772"/>
      <c r="BG48" s="772"/>
      <c r="BH48" s="772"/>
      <c r="BI48" s="773"/>
      <c r="BZ48" s="597">
        <f t="shared" si="0"/>
        <v>0</v>
      </c>
    </row>
    <row r="49" spans="2:78" s="33" customFormat="1" ht="15" customHeight="1">
      <c r="B49" s="596" t="s">
        <v>5039</v>
      </c>
      <c r="C49" s="771"/>
      <c r="D49" s="772"/>
      <c r="E49" s="773"/>
      <c r="F49" s="771"/>
      <c r="G49" s="772"/>
      <c r="H49" s="773"/>
      <c r="I49" s="771"/>
      <c r="J49" s="772"/>
      <c r="K49" s="773"/>
      <c r="L49" s="771"/>
      <c r="M49" s="772"/>
      <c r="N49" s="773"/>
      <c r="O49" s="771"/>
      <c r="P49" s="772"/>
      <c r="Q49" s="772"/>
      <c r="R49" s="773"/>
      <c r="S49" s="771"/>
      <c r="T49" s="772"/>
      <c r="U49" s="772"/>
      <c r="V49" s="773"/>
      <c r="W49" s="771"/>
      <c r="X49" s="772"/>
      <c r="Y49" s="773"/>
      <c r="Z49" s="771"/>
      <c r="AA49" s="772"/>
      <c r="AB49" s="773"/>
      <c r="AC49" s="771"/>
      <c r="AD49" s="772"/>
      <c r="AE49" s="773"/>
      <c r="AF49" s="771"/>
      <c r="AG49" s="772"/>
      <c r="AH49" s="772"/>
      <c r="AI49" s="773"/>
      <c r="AJ49" s="771"/>
      <c r="AK49" s="772"/>
      <c r="AL49" s="772"/>
      <c r="AM49" s="773"/>
      <c r="AN49" s="771"/>
      <c r="AO49" s="772"/>
      <c r="AP49" s="772"/>
      <c r="AQ49" s="773"/>
      <c r="AR49" s="771"/>
      <c r="AS49" s="772"/>
      <c r="AT49" s="772"/>
      <c r="AU49" s="773"/>
      <c r="AV49" s="771"/>
      <c r="AW49" s="772"/>
      <c r="AX49" s="772"/>
      <c r="AY49" s="773"/>
      <c r="AZ49" s="771"/>
      <c r="BA49" s="772"/>
      <c r="BB49" s="772"/>
      <c r="BC49" s="773"/>
      <c r="BD49" s="777"/>
      <c r="BE49" s="772"/>
      <c r="BF49" s="772"/>
      <c r="BG49" s="772"/>
      <c r="BH49" s="772"/>
      <c r="BI49" s="773"/>
      <c r="BZ49" s="597">
        <f t="shared" si="0"/>
        <v>0</v>
      </c>
    </row>
    <row r="50" spans="2:78" s="33" customFormat="1" ht="15" customHeight="1">
      <c r="B50" s="596" t="s">
        <v>5040</v>
      </c>
      <c r="C50" s="771"/>
      <c r="D50" s="772"/>
      <c r="E50" s="773"/>
      <c r="F50" s="771"/>
      <c r="G50" s="772"/>
      <c r="H50" s="773"/>
      <c r="I50" s="771"/>
      <c r="J50" s="772"/>
      <c r="K50" s="773"/>
      <c r="L50" s="771"/>
      <c r="M50" s="772"/>
      <c r="N50" s="773"/>
      <c r="O50" s="771"/>
      <c r="P50" s="772"/>
      <c r="Q50" s="772"/>
      <c r="R50" s="773"/>
      <c r="S50" s="771"/>
      <c r="T50" s="772"/>
      <c r="U50" s="772"/>
      <c r="V50" s="773"/>
      <c r="W50" s="771"/>
      <c r="X50" s="772"/>
      <c r="Y50" s="773"/>
      <c r="Z50" s="771"/>
      <c r="AA50" s="772"/>
      <c r="AB50" s="773"/>
      <c r="AC50" s="771"/>
      <c r="AD50" s="772"/>
      <c r="AE50" s="773"/>
      <c r="AF50" s="771"/>
      <c r="AG50" s="772"/>
      <c r="AH50" s="772"/>
      <c r="AI50" s="773"/>
      <c r="AJ50" s="771"/>
      <c r="AK50" s="772"/>
      <c r="AL50" s="772"/>
      <c r="AM50" s="773"/>
      <c r="AN50" s="771"/>
      <c r="AO50" s="772"/>
      <c r="AP50" s="772"/>
      <c r="AQ50" s="773"/>
      <c r="AR50" s="771"/>
      <c r="AS50" s="772"/>
      <c r="AT50" s="772"/>
      <c r="AU50" s="773"/>
      <c r="AV50" s="771"/>
      <c r="AW50" s="772"/>
      <c r="AX50" s="772"/>
      <c r="AY50" s="773"/>
      <c r="AZ50" s="771"/>
      <c r="BA50" s="772"/>
      <c r="BB50" s="772"/>
      <c r="BC50" s="773"/>
      <c r="BD50" s="777"/>
      <c r="BE50" s="772"/>
      <c r="BF50" s="772"/>
      <c r="BG50" s="772"/>
      <c r="BH50" s="772"/>
      <c r="BI50" s="773"/>
      <c r="BZ50" s="597">
        <f t="shared" si="0"/>
        <v>0</v>
      </c>
    </row>
    <row r="51" spans="2:78" s="33" customFormat="1" ht="15" customHeight="1">
      <c r="B51" s="596" t="s">
        <v>5041</v>
      </c>
      <c r="C51" s="771"/>
      <c r="D51" s="772"/>
      <c r="E51" s="773"/>
      <c r="F51" s="771"/>
      <c r="G51" s="772"/>
      <c r="H51" s="773"/>
      <c r="I51" s="771"/>
      <c r="J51" s="772"/>
      <c r="K51" s="773"/>
      <c r="L51" s="771"/>
      <c r="M51" s="772"/>
      <c r="N51" s="773"/>
      <c r="O51" s="771"/>
      <c r="P51" s="772"/>
      <c r="Q51" s="772"/>
      <c r="R51" s="773"/>
      <c r="S51" s="771"/>
      <c r="T51" s="772"/>
      <c r="U51" s="772"/>
      <c r="V51" s="773"/>
      <c r="W51" s="771"/>
      <c r="X51" s="772"/>
      <c r="Y51" s="773"/>
      <c r="Z51" s="771"/>
      <c r="AA51" s="772"/>
      <c r="AB51" s="773"/>
      <c r="AC51" s="771"/>
      <c r="AD51" s="772"/>
      <c r="AE51" s="773"/>
      <c r="AF51" s="771"/>
      <c r="AG51" s="772"/>
      <c r="AH51" s="772"/>
      <c r="AI51" s="773"/>
      <c r="AJ51" s="771"/>
      <c r="AK51" s="772"/>
      <c r="AL51" s="772"/>
      <c r="AM51" s="773"/>
      <c r="AN51" s="771"/>
      <c r="AO51" s="772"/>
      <c r="AP51" s="772"/>
      <c r="AQ51" s="773"/>
      <c r="AR51" s="771"/>
      <c r="AS51" s="772"/>
      <c r="AT51" s="772"/>
      <c r="AU51" s="773"/>
      <c r="AV51" s="771"/>
      <c r="AW51" s="772"/>
      <c r="AX51" s="772"/>
      <c r="AY51" s="773"/>
      <c r="AZ51" s="771"/>
      <c r="BA51" s="772"/>
      <c r="BB51" s="772"/>
      <c r="BC51" s="773"/>
      <c r="BD51" s="777"/>
      <c r="BE51" s="772"/>
      <c r="BF51" s="772"/>
      <c r="BG51" s="772"/>
      <c r="BH51" s="772"/>
      <c r="BI51" s="773"/>
      <c r="BZ51" s="597">
        <f t="shared" si="0"/>
        <v>0</v>
      </c>
    </row>
    <row r="52" spans="2:78" s="33" customFormat="1" ht="15" customHeight="1">
      <c r="B52" s="596" t="s">
        <v>5042</v>
      </c>
      <c r="C52" s="771"/>
      <c r="D52" s="772"/>
      <c r="E52" s="773"/>
      <c r="F52" s="771"/>
      <c r="G52" s="772"/>
      <c r="H52" s="773"/>
      <c r="I52" s="771"/>
      <c r="J52" s="772"/>
      <c r="K52" s="773"/>
      <c r="L52" s="771"/>
      <c r="M52" s="772"/>
      <c r="N52" s="773"/>
      <c r="O52" s="771"/>
      <c r="P52" s="772"/>
      <c r="Q52" s="772"/>
      <c r="R52" s="773"/>
      <c r="S52" s="771"/>
      <c r="T52" s="772"/>
      <c r="U52" s="772"/>
      <c r="V52" s="773"/>
      <c r="W52" s="771"/>
      <c r="X52" s="772"/>
      <c r="Y52" s="773"/>
      <c r="Z52" s="771"/>
      <c r="AA52" s="772"/>
      <c r="AB52" s="773"/>
      <c r="AC52" s="771"/>
      <c r="AD52" s="772"/>
      <c r="AE52" s="773"/>
      <c r="AF52" s="771"/>
      <c r="AG52" s="772"/>
      <c r="AH52" s="772"/>
      <c r="AI52" s="773"/>
      <c r="AJ52" s="771"/>
      <c r="AK52" s="772"/>
      <c r="AL52" s="772"/>
      <c r="AM52" s="773"/>
      <c r="AN52" s="771"/>
      <c r="AO52" s="772"/>
      <c r="AP52" s="772"/>
      <c r="AQ52" s="773"/>
      <c r="AR52" s="771"/>
      <c r="AS52" s="772"/>
      <c r="AT52" s="772"/>
      <c r="AU52" s="773"/>
      <c r="AV52" s="771"/>
      <c r="AW52" s="772"/>
      <c r="AX52" s="772"/>
      <c r="AY52" s="773"/>
      <c r="AZ52" s="771"/>
      <c r="BA52" s="772"/>
      <c r="BB52" s="772"/>
      <c r="BC52" s="773"/>
      <c r="BD52" s="777"/>
      <c r="BE52" s="772"/>
      <c r="BF52" s="772"/>
      <c r="BG52" s="772"/>
      <c r="BH52" s="772"/>
      <c r="BI52" s="773"/>
      <c r="BZ52" s="597">
        <f t="shared" si="0"/>
        <v>0</v>
      </c>
    </row>
    <row r="53" spans="2:78" s="33" customFormat="1" ht="15" customHeight="1">
      <c r="B53" s="596" t="s">
        <v>5043</v>
      </c>
      <c r="C53" s="771"/>
      <c r="D53" s="772"/>
      <c r="E53" s="773"/>
      <c r="F53" s="771"/>
      <c r="G53" s="772"/>
      <c r="H53" s="773"/>
      <c r="I53" s="771"/>
      <c r="J53" s="772"/>
      <c r="K53" s="773"/>
      <c r="L53" s="771"/>
      <c r="M53" s="772"/>
      <c r="N53" s="773"/>
      <c r="O53" s="771"/>
      <c r="P53" s="772"/>
      <c r="Q53" s="772"/>
      <c r="R53" s="773"/>
      <c r="S53" s="771"/>
      <c r="T53" s="772"/>
      <c r="U53" s="772"/>
      <c r="V53" s="773"/>
      <c r="W53" s="771"/>
      <c r="X53" s="772"/>
      <c r="Y53" s="773"/>
      <c r="Z53" s="771"/>
      <c r="AA53" s="772"/>
      <c r="AB53" s="773"/>
      <c r="AC53" s="771"/>
      <c r="AD53" s="772"/>
      <c r="AE53" s="773"/>
      <c r="AF53" s="771"/>
      <c r="AG53" s="772"/>
      <c r="AH53" s="772"/>
      <c r="AI53" s="773"/>
      <c r="AJ53" s="771"/>
      <c r="AK53" s="772"/>
      <c r="AL53" s="772"/>
      <c r="AM53" s="773"/>
      <c r="AN53" s="771"/>
      <c r="AO53" s="772"/>
      <c r="AP53" s="772"/>
      <c r="AQ53" s="773"/>
      <c r="AR53" s="771"/>
      <c r="AS53" s="772"/>
      <c r="AT53" s="772"/>
      <c r="AU53" s="773"/>
      <c r="AV53" s="771"/>
      <c r="AW53" s="772"/>
      <c r="AX53" s="772"/>
      <c r="AY53" s="773"/>
      <c r="AZ53" s="771"/>
      <c r="BA53" s="772"/>
      <c r="BB53" s="772"/>
      <c r="BC53" s="773"/>
      <c r="BD53" s="777"/>
      <c r="BE53" s="772"/>
      <c r="BF53" s="772"/>
      <c r="BG53" s="772"/>
      <c r="BH53" s="772"/>
      <c r="BI53" s="773"/>
      <c r="BZ53" s="597">
        <f t="shared" si="0"/>
        <v>0</v>
      </c>
    </row>
    <row r="54" spans="2:78" s="33" customFormat="1" ht="15" customHeight="1">
      <c r="B54" s="596" t="s">
        <v>5044</v>
      </c>
      <c r="C54" s="771"/>
      <c r="D54" s="772"/>
      <c r="E54" s="773"/>
      <c r="F54" s="771"/>
      <c r="G54" s="772"/>
      <c r="H54" s="773"/>
      <c r="I54" s="771"/>
      <c r="J54" s="772"/>
      <c r="K54" s="773"/>
      <c r="L54" s="771"/>
      <c r="M54" s="772"/>
      <c r="N54" s="773"/>
      <c r="O54" s="771"/>
      <c r="P54" s="772"/>
      <c r="Q54" s="772"/>
      <c r="R54" s="773"/>
      <c r="S54" s="771"/>
      <c r="T54" s="772"/>
      <c r="U54" s="772"/>
      <c r="V54" s="773"/>
      <c r="W54" s="771"/>
      <c r="X54" s="772"/>
      <c r="Y54" s="773"/>
      <c r="Z54" s="771"/>
      <c r="AA54" s="772"/>
      <c r="AB54" s="773"/>
      <c r="AC54" s="771"/>
      <c r="AD54" s="772"/>
      <c r="AE54" s="773"/>
      <c r="AF54" s="771"/>
      <c r="AG54" s="772"/>
      <c r="AH54" s="772"/>
      <c r="AI54" s="773"/>
      <c r="AJ54" s="771"/>
      <c r="AK54" s="772"/>
      <c r="AL54" s="772"/>
      <c r="AM54" s="773"/>
      <c r="AN54" s="771"/>
      <c r="AO54" s="772"/>
      <c r="AP54" s="772"/>
      <c r="AQ54" s="773"/>
      <c r="AR54" s="771"/>
      <c r="AS54" s="772"/>
      <c r="AT54" s="772"/>
      <c r="AU54" s="773"/>
      <c r="AV54" s="771"/>
      <c r="AW54" s="772"/>
      <c r="AX54" s="772"/>
      <c r="AY54" s="773"/>
      <c r="AZ54" s="771"/>
      <c r="BA54" s="772"/>
      <c r="BB54" s="772"/>
      <c r="BC54" s="773"/>
      <c r="BD54" s="777"/>
      <c r="BE54" s="772"/>
      <c r="BF54" s="772"/>
      <c r="BG54" s="772"/>
      <c r="BH54" s="772"/>
      <c r="BI54" s="773"/>
      <c r="BZ54" s="597">
        <f t="shared" si="0"/>
        <v>0</v>
      </c>
    </row>
    <row r="55" spans="2:78" s="33" customFormat="1" ht="15" customHeight="1">
      <c r="B55" s="596" t="s">
        <v>5045</v>
      </c>
      <c r="C55" s="771"/>
      <c r="D55" s="772"/>
      <c r="E55" s="773"/>
      <c r="F55" s="771"/>
      <c r="G55" s="772"/>
      <c r="H55" s="773"/>
      <c r="I55" s="771"/>
      <c r="J55" s="772"/>
      <c r="K55" s="773"/>
      <c r="L55" s="771"/>
      <c r="M55" s="772"/>
      <c r="N55" s="773"/>
      <c r="O55" s="771"/>
      <c r="P55" s="772"/>
      <c r="Q55" s="772"/>
      <c r="R55" s="773"/>
      <c r="S55" s="771"/>
      <c r="T55" s="772"/>
      <c r="U55" s="772"/>
      <c r="V55" s="773"/>
      <c r="W55" s="771"/>
      <c r="X55" s="772"/>
      <c r="Y55" s="773"/>
      <c r="Z55" s="771"/>
      <c r="AA55" s="772"/>
      <c r="AB55" s="773"/>
      <c r="AC55" s="771"/>
      <c r="AD55" s="772"/>
      <c r="AE55" s="773"/>
      <c r="AF55" s="771"/>
      <c r="AG55" s="772"/>
      <c r="AH55" s="772"/>
      <c r="AI55" s="773"/>
      <c r="AJ55" s="771"/>
      <c r="AK55" s="772"/>
      <c r="AL55" s="772"/>
      <c r="AM55" s="773"/>
      <c r="AN55" s="771"/>
      <c r="AO55" s="772"/>
      <c r="AP55" s="772"/>
      <c r="AQ55" s="773"/>
      <c r="AR55" s="771"/>
      <c r="AS55" s="772"/>
      <c r="AT55" s="772"/>
      <c r="AU55" s="773"/>
      <c r="AV55" s="771"/>
      <c r="AW55" s="772"/>
      <c r="AX55" s="772"/>
      <c r="AY55" s="773"/>
      <c r="AZ55" s="771"/>
      <c r="BA55" s="772"/>
      <c r="BB55" s="772"/>
      <c r="BC55" s="773"/>
      <c r="BD55" s="777"/>
      <c r="BE55" s="772"/>
      <c r="BF55" s="772"/>
      <c r="BG55" s="772"/>
      <c r="BH55" s="772"/>
      <c r="BI55" s="773"/>
      <c r="BZ55" s="597">
        <f t="shared" si="0"/>
        <v>0</v>
      </c>
    </row>
    <row r="56" spans="2:78" s="33" customFormat="1" ht="15" customHeight="1">
      <c r="B56" s="596" t="s">
        <v>5046</v>
      </c>
      <c r="C56" s="771"/>
      <c r="D56" s="772"/>
      <c r="E56" s="773"/>
      <c r="F56" s="771"/>
      <c r="G56" s="772"/>
      <c r="H56" s="773"/>
      <c r="I56" s="771"/>
      <c r="J56" s="772"/>
      <c r="K56" s="773"/>
      <c r="L56" s="771"/>
      <c r="M56" s="772"/>
      <c r="N56" s="773"/>
      <c r="O56" s="771"/>
      <c r="P56" s="772"/>
      <c r="Q56" s="772"/>
      <c r="R56" s="773"/>
      <c r="S56" s="771"/>
      <c r="T56" s="772"/>
      <c r="U56" s="772"/>
      <c r="V56" s="773"/>
      <c r="W56" s="771"/>
      <c r="X56" s="772"/>
      <c r="Y56" s="773"/>
      <c r="Z56" s="771"/>
      <c r="AA56" s="772"/>
      <c r="AB56" s="773"/>
      <c r="AC56" s="771"/>
      <c r="AD56" s="772"/>
      <c r="AE56" s="773"/>
      <c r="AF56" s="771"/>
      <c r="AG56" s="772"/>
      <c r="AH56" s="772"/>
      <c r="AI56" s="773"/>
      <c r="AJ56" s="771"/>
      <c r="AK56" s="772"/>
      <c r="AL56" s="772"/>
      <c r="AM56" s="773"/>
      <c r="AN56" s="771"/>
      <c r="AO56" s="772"/>
      <c r="AP56" s="772"/>
      <c r="AQ56" s="773"/>
      <c r="AR56" s="771"/>
      <c r="AS56" s="772"/>
      <c r="AT56" s="772"/>
      <c r="AU56" s="773"/>
      <c r="AV56" s="771"/>
      <c r="AW56" s="772"/>
      <c r="AX56" s="772"/>
      <c r="AY56" s="773"/>
      <c r="AZ56" s="771"/>
      <c r="BA56" s="772"/>
      <c r="BB56" s="772"/>
      <c r="BC56" s="773"/>
      <c r="BD56" s="777"/>
      <c r="BE56" s="772"/>
      <c r="BF56" s="772"/>
      <c r="BG56" s="772"/>
      <c r="BH56" s="772"/>
      <c r="BI56" s="773"/>
      <c r="BZ56" s="597">
        <f t="shared" si="0"/>
        <v>0</v>
      </c>
    </row>
    <row r="57" spans="2:78" s="33" customFormat="1" ht="15" customHeight="1">
      <c r="B57" s="596" t="s">
        <v>5047</v>
      </c>
      <c r="C57" s="771"/>
      <c r="D57" s="772"/>
      <c r="E57" s="773"/>
      <c r="F57" s="771"/>
      <c r="G57" s="772"/>
      <c r="H57" s="773"/>
      <c r="I57" s="771"/>
      <c r="J57" s="772"/>
      <c r="K57" s="773"/>
      <c r="L57" s="771"/>
      <c r="M57" s="772"/>
      <c r="N57" s="773"/>
      <c r="O57" s="771"/>
      <c r="P57" s="772"/>
      <c r="Q57" s="772"/>
      <c r="R57" s="773"/>
      <c r="S57" s="771"/>
      <c r="T57" s="772"/>
      <c r="U57" s="772"/>
      <c r="V57" s="773"/>
      <c r="W57" s="771"/>
      <c r="X57" s="772"/>
      <c r="Y57" s="773"/>
      <c r="Z57" s="771"/>
      <c r="AA57" s="772"/>
      <c r="AB57" s="773"/>
      <c r="AC57" s="771"/>
      <c r="AD57" s="772"/>
      <c r="AE57" s="773"/>
      <c r="AF57" s="771"/>
      <c r="AG57" s="772"/>
      <c r="AH57" s="772"/>
      <c r="AI57" s="773"/>
      <c r="AJ57" s="771"/>
      <c r="AK57" s="772"/>
      <c r="AL57" s="772"/>
      <c r="AM57" s="773"/>
      <c r="AN57" s="771"/>
      <c r="AO57" s="772"/>
      <c r="AP57" s="772"/>
      <c r="AQ57" s="773"/>
      <c r="AR57" s="771"/>
      <c r="AS57" s="772"/>
      <c r="AT57" s="772"/>
      <c r="AU57" s="773"/>
      <c r="AV57" s="771"/>
      <c r="AW57" s="772"/>
      <c r="AX57" s="772"/>
      <c r="AY57" s="773"/>
      <c r="AZ57" s="771"/>
      <c r="BA57" s="772"/>
      <c r="BB57" s="772"/>
      <c r="BC57" s="773"/>
      <c r="BD57" s="777"/>
      <c r="BE57" s="772"/>
      <c r="BF57" s="772"/>
      <c r="BG57" s="772"/>
      <c r="BH57" s="772"/>
      <c r="BI57" s="773"/>
      <c r="BZ57" s="597">
        <f t="shared" si="0"/>
        <v>0</v>
      </c>
    </row>
    <row r="58" spans="2:78" s="33" customFormat="1" ht="15" customHeight="1">
      <c r="B58" s="596" t="s">
        <v>5048</v>
      </c>
      <c r="C58" s="771"/>
      <c r="D58" s="772"/>
      <c r="E58" s="773"/>
      <c r="F58" s="771"/>
      <c r="G58" s="772"/>
      <c r="H58" s="773"/>
      <c r="I58" s="771"/>
      <c r="J58" s="772"/>
      <c r="K58" s="773"/>
      <c r="L58" s="771"/>
      <c r="M58" s="772"/>
      <c r="N58" s="773"/>
      <c r="O58" s="771"/>
      <c r="P58" s="772"/>
      <c r="Q58" s="772"/>
      <c r="R58" s="773"/>
      <c r="S58" s="771"/>
      <c r="T58" s="772"/>
      <c r="U58" s="772"/>
      <c r="V58" s="773"/>
      <c r="W58" s="771"/>
      <c r="X58" s="772"/>
      <c r="Y58" s="773"/>
      <c r="Z58" s="771"/>
      <c r="AA58" s="772"/>
      <c r="AB58" s="773"/>
      <c r="AC58" s="771"/>
      <c r="AD58" s="772"/>
      <c r="AE58" s="773"/>
      <c r="AF58" s="771"/>
      <c r="AG58" s="772"/>
      <c r="AH58" s="772"/>
      <c r="AI58" s="773"/>
      <c r="AJ58" s="771"/>
      <c r="AK58" s="772"/>
      <c r="AL58" s="772"/>
      <c r="AM58" s="773"/>
      <c r="AN58" s="771"/>
      <c r="AO58" s="772"/>
      <c r="AP58" s="772"/>
      <c r="AQ58" s="773"/>
      <c r="AR58" s="771"/>
      <c r="AS58" s="772"/>
      <c r="AT58" s="772"/>
      <c r="AU58" s="773"/>
      <c r="AV58" s="771"/>
      <c r="AW58" s="772"/>
      <c r="AX58" s="772"/>
      <c r="AY58" s="773"/>
      <c r="AZ58" s="771"/>
      <c r="BA58" s="772"/>
      <c r="BB58" s="772"/>
      <c r="BC58" s="773"/>
      <c r="BD58" s="777"/>
      <c r="BE58" s="772"/>
      <c r="BF58" s="772"/>
      <c r="BG58" s="772"/>
      <c r="BH58" s="772"/>
      <c r="BI58" s="773"/>
      <c r="BZ58" s="597">
        <f t="shared" si="0"/>
        <v>0</v>
      </c>
    </row>
    <row r="59" spans="2:78" s="33" customFormat="1" ht="15" customHeight="1">
      <c r="B59" s="596" t="s">
        <v>5049</v>
      </c>
      <c r="C59" s="771"/>
      <c r="D59" s="772"/>
      <c r="E59" s="773"/>
      <c r="F59" s="771"/>
      <c r="G59" s="772"/>
      <c r="H59" s="773"/>
      <c r="I59" s="771"/>
      <c r="J59" s="772"/>
      <c r="K59" s="773"/>
      <c r="L59" s="771"/>
      <c r="M59" s="772"/>
      <c r="N59" s="773"/>
      <c r="O59" s="771"/>
      <c r="P59" s="772"/>
      <c r="Q59" s="772"/>
      <c r="R59" s="773"/>
      <c r="S59" s="771"/>
      <c r="T59" s="772"/>
      <c r="U59" s="772"/>
      <c r="V59" s="773"/>
      <c r="W59" s="771"/>
      <c r="X59" s="772"/>
      <c r="Y59" s="773"/>
      <c r="Z59" s="771"/>
      <c r="AA59" s="772"/>
      <c r="AB59" s="773"/>
      <c r="AC59" s="771"/>
      <c r="AD59" s="772"/>
      <c r="AE59" s="773"/>
      <c r="AF59" s="771"/>
      <c r="AG59" s="772"/>
      <c r="AH59" s="772"/>
      <c r="AI59" s="773"/>
      <c r="AJ59" s="771"/>
      <c r="AK59" s="772"/>
      <c r="AL59" s="772"/>
      <c r="AM59" s="773"/>
      <c r="AN59" s="771"/>
      <c r="AO59" s="772"/>
      <c r="AP59" s="772"/>
      <c r="AQ59" s="773"/>
      <c r="AR59" s="771"/>
      <c r="AS59" s="772"/>
      <c r="AT59" s="772"/>
      <c r="AU59" s="773"/>
      <c r="AV59" s="771"/>
      <c r="AW59" s="772"/>
      <c r="AX59" s="772"/>
      <c r="AY59" s="773"/>
      <c r="AZ59" s="771"/>
      <c r="BA59" s="772"/>
      <c r="BB59" s="772"/>
      <c r="BC59" s="773"/>
      <c r="BD59" s="777"/>
      <c r="BE59" s="772"/>
      <c r="BF59" s="772"/>
      <c r="BG59" s="772"/>
      <c r="BH59" s="772"/>
      <c r="BI59" s="773"/>
      <c r="BZ59" s="597">
        <f t="shared" si="0"/>
        <v>0</v>
      </c>
    </row>
    <row r="60" spans="2:78" s="33" customFormat="1" ht="15" customHeight="1">
      <c r="B60" s="596" t="s">
        <v>5050</v>
      </c>
      <c r="C60" s="771"/>
      <c r="D60" s="772"/>
      <c r="E60" s="773"/>
      <c r="F60" s="771"/>
      <c r="G60" s="772"/>
      <c r="H60" s="773"/>
      <c r="I60" s="771"/>
      <c r="J60" s="772"/>
      <c r="K60" s="773"/>
      <c r="L60" s="771"/>
      <c r="M60" s="772"/>
      <c r="N60" s="773"/>
      <c r="O60" s="771"/>
      <c r="P60" s="772"/>
      <c r="Q60" s="772"/>
      <c r="R60" s="773"/>
      <c r="S60" s="771"/>
      <c r="T60" s="772"/>
      <c r="U60" s="772"/>
      <c r="V60" s="773"/>
      <c r="W60" s="771"/>
      <c r="X60" s="772"/>
      <c r="Y60" s="773"/>
      <c r="Z60" s="771"/>
      <c r="AA60" s="772"/>
      <c r="AB60" s="773"/>
      <c r="AC60" s="771"/>
      <c r="AD60" s="772"/>
      <c r="AE60" s="773"/>
      <c r="AF60" s="771"/>
      <c r="AG60" s="772"/>
      <c r="AH60" s="772"/>
      <c r="AI60" s="773"/>
      <c r="AJ60" s="771"/>
      <c r="AK60" s="772"/>
      <c r="AL60" s="772"/>
      <c r="AM60" s="773"/>
      <c r="AN60" s="771"/>
      <c r="AO60" s="772"/>
      <c r="AP60" s="772"/>
      <c r="AQ60" s="773"/>
      <c r="AR60" s="771"/>
      <c r="AS60" s="772"/>
      <c r="AT60" s="772"/>
      <c r="AU60" s="773"/>
      <c r="AV60" s="771"/>
      <c r="AW60" s="772"/>
      <c r="AX60" s="772"/>
      <c r="AY60" s="773"/>
      <c r="AZ60" s="771"/>
      <c r="BA60" s="772"/>
      <c r="BB60" s="772"/>
      <c r="BC60" s="773"/>
      <c r="BD60" s="777"/>
      <c r="BE60" s="772"/>
      <c r="BF60" s="772"/>
      <c r="BG60" s="772"/>
      <c r="BH60" s="772"/>
      <c r="BI60" s="773"/>
      <c r="BZ60" s="597">
        <f t="shared" si="0"/>
        <v>0</v>
      </c>
    </row>
    <row r="61" spans="2:78" s="33" customFormat="1" ht="15" customHeight="1">
      <c r="B61" s="596" t="s">
        <v>5051</v>
      </c>
      <c r="C61" s="771"/>
      <c r="D61" s="772"/>
      <c r="E61" s="773"/>
      <c r="F61" s="771"/>
      <c r="G61" s="772"/>
      <c r="H61" s="773"/>
      <c r="I61" s="771"/>
      <c r="J61" s="772"/>
      <c r="K61" s="773"/>
      <c r="L61" s="771"/>
      <c r="M61" s="772"/>
      <c r="N61" s="773"/>
      <c r="O61" s="771"/>
      <c r="P61" s="772"/>
      <c r="Q61" s="772"/>
      <c r="R61" s="773"/>
      <c r="S61" s="771"/>
      <c r="T61" s="772"/>
      <c r="U61" s="772"/>
      <c r="V61" s="773"/>
      <c r="W61" s="771"/>
      <c r="X61" s="772"/>
      <c r="Y61" s="773"/>
      <c r="Z61" s="771"/>
      <c r="AA61" s="772"/>
      <c r="AB61" s="773"/>
      <c r="AC61" s="771"/>
      <c r="AD61" s="772"/>
      <c r="AE61" s="773"/>
      <c r="AF61" s="771"/>
      <c r="AG61" s="772"/>
      <c r="AH61" s="772"/>
      <c r="AI61" s="773"/>
      <c r="AJ61" s="771"/>
      <c r="AK61" s="772"/>
      <c r="AL61" s="772"/>
      <c r="AM61" s="773"/>
      <c r="AN61" s="771"/>
      <c r="AO61" s="772"/>
      <c r="AP61" s="772"/>
      <c r="AQ61" s="773"/>
      <c r="AR61" s="771"/>
      <c r="AS61" s="772"/>
      <c r="AT61" s="772"/>
      <c r="AU61" s="773"/>
      <c r="AV61" s="771"/>
      <c r="AW61" s="772"/>
      <c r="AX61" s="772"/>
      <c r="AY61" s="773"/>
      <c r="AZ61" s="771"/>
      <c r="BA61" s="772"/>
      <c r="BB61" s="772"/>
      <c r="BC61" s="773"/>
      <c r="BD61" s="777"/>
      <c r="BE61" s="772"/>
      <c r="BF61" s="772"/>
      <c r="BG61" s="772"/>
      <c r="BH61" s="772"/>
      <c r="BI61" s="773"/>
      <c r="BZ61" s="597">
        <f t="shared" si="0"/>
        <v>0</v>
      </c>
    </row>
    <row r="62" spans="2:78" s="33" customFormat="1" ht="15" customHeight="1">
      <c r="B62" s="596" t="s">
        <v>5052</v>
      </c>
      <c r="C62" s="771"/>
      <c r="D62" s="772"/>
      <c r="E62" s="773"/>
      <c r="F62" s="771"/>
      <c r="G62" s="772"/>
      <c r="H62" s="773"/>
      <c r="I62" s="771"/>
      <c r="J62" s="772"/>
      <c r="K62" s="773"/>
      <c r="L62" s="771"/>
      <c r="M62" s="772"/>
      <c r="N62" s="773"/>
      <c r="O62" s="771"/>
      <c r="P62" s="772"/>
      <c r="Q62" s="772"/>
      <c r="R62" s="773"/>
      <c r="S62" s="771"/>
      <c r="T62" s="772"/>
      <c r="U62" s="772"/>
      <c r="V62" s="773"/>
      <c r="W62" s="771"/>
      <c r="X62" s="772"/>
      <c r="Y62" s="773"/>
      <c r="Z62" s="771"/>
      <c r="AA62" s="772"/>
      <c r="AB62" s="773"/>
      <c r="AC62" s="771"/>
      <c r="AD62" s="772"/>
      <c r="AE62" s="773"/>
      <c r="AF62" s="771"/>
      <c r="AG62" s="772"/>
      <c r="AH62" s="772"/>
      <c r="AI62" s="773"/>
      <c r="AJ62" s="771"/>
      <c r="AK62" s="772"/>
      <c r="AL62" s="772"/>
      <c r="AM62" s="773"/>
      <c r="AN62" s="771"/>
      <c r="AO62" s="772"/>
      <c r="AP62" s="772"/>
      <c r="AQ62" s="773"/>
      <c r="AR62" s="771"/>
      <c r="AS62" s="772"/>
      <c r="AT62" s="772"/>
      <c r="AU62" s="773"/>
      <c r="AV62" s="771"/>
      <c r="AW62" s="772"/>
      <c r="AX62" s="772"/>
      <c r="AY62" s="773"/>
      <c r="AZ62" s="771"/>
      <c r="BA62" s="772"/>
      <c r="BB62" s="772"/>
      <c r="BC62" s="773"/>
      <c r="BD62" s="777"/>
      <c r="BE62" s="772"/>
      <c r="BF62" s="772"/>
      <c r="BG62" s="772"/>
      <c r="BH62" s="772"/>
      <c r="BI62" s="773"/>
      <c r="BZ62" s="597">
        <f t="shared" si="0"/>
        <v>0</v>
      </c>
    </row>
    <row r="63" spans="2:78" s="33" customFormat="1" ht="15" customHeight="1">
      <c r="B63" s="596" t="s">
        <v>5053</v>
      </c>
      <c r="C63" s="771"/>
      <c r="D63" s="772"/>
      <c r="E63" s="773"/>
      <c r="F63" s="771"/>
      <c r="G63" s="772"/>
      <c r="H63" s="773"/>
      <c r="I63" s="771"/>
      <c r="J63" s="772"/>
      <c r="K63" s="773"/>
      <c r="L63" s="771"/>
      <c r="M63" s="772"/>
      <c r="N63" s="773"/>
      <c r="O63" s="771"/>
      <c r="P63" s="772"/>
      <c r="Q63" s="772"/>
      <c r="R63" s="773"/>
      <c r="S63" s="771"/>
      <c r="T63" s="772"/>
      <c r="U63" s="772"/>
      <c r="V63" s="773"/>
      <c r="W63" s="771"/>
      <c r="X63" s="772"/>
      <c r="Y63" s="773"/>
      <c r="Z63" s="771"/>
      <c r="AA63" s="772"/>
      <c r="AB63" s="773"/>
      <c r="AC63" s="771"/>
      <c r="AD63" s="772"/>
      <c r="AE63" s="773"/>
      <c r="AF63" s="771"/>
      <c r="AG63" s="772"/>
      <c r="AH63" s="772"/>
      <c r="AI63" s="773"/>
      <c r="AJ63" s="771"/>
      <c r="AK63" s="772"/>
      <c r="AL63" s="772"/>
      <c r="AM63" s="773"/>
      <c r="AN63" s="771"/>
      <c r="AO63" s="772"/>
      <c r="AP63" s="772"/>
      <c r="AQ63" s="773"/>
      <c r="AR63" s="771"/>
      <c r="AS63" s="772"/>
      <c r="AT63" s="772"/>
      <c r="AU63" s="773"/>
      <c r="AV63" s="771"/>
      <c r="AW63" s="772"/>
      <c r="AX63" s="772"/>
      <c r="AY63" s="773"/>
      <c r="AZ63" s="771"/>
      <c r="BA63" s="772"/>
      <c r="BB63" s="772"/>
      <c r="BC63" s="773"/>
      <c r="BD63" s="777"/>
      <c r="BE63" s="772"/>
      <c r="BF63" s="772"/>
      <c r="BG63" s="772"/>
      <c r="BH63" s="772"/>
      <c r="BI63" s="773"/>
      <c r="BZ63" s="597">
        <f t="shared" si="0"/>
        <v>0</v>
      </c>
    </row>
    <row r="64" spans="2:78" s="33" customFormat="1" ht="15" customHeight="1">
      <c r="B64" s="596" t="s">
        <v>5054</v>
      </c>
      <c r="C64" s="771"/>
      <c r="D64" s="772"/>
      <c r="E64" s="773"/>
      <c r="F64" s="771"/>
      <c r="G64" s="772"/>
      <c r="H64" s="773"/>
      <c r="I64" s="771"/>
      <c r="J64" s="772"/>
      <c r="K64" s="773"/>
      <c r="L64" s="771"/>
      <c r="M64" s="772"/>
      <c r="N64" s="773"/>
      <c r="O64" s="771"/>
      <c r="P64" s="772"/>
      <c r="Q64" s="772"/>
      <c r="R64" s="773"/>
      <c r="S64" s="771"/>
      <c r="T64" s="772"/>
      <c r="U64" s="772"/>
      <c r="V64" s="773"/>
      <c r="W64" s="771"/>
      <c r="X64" s="772"/>
      <c r="Y64" s="773"/>
      <c r="Z64" s="771"/>
      <c r="AA64" s="772"/>
      <c r="AB64" s="773"/>
      <c r="AC64" s="771"/>
      <c r="AD64" s="772"/>
      <c r="AE64" s="773"/>
      <c r="AF64" s="771"/>
      <c r="AG64" s="772"/>
      <c r="AH64" s="772"/>
      <c r="AI64" s="773"/>
      <c r="AJ64" s="771"/>
      <c r="AK64" s="772"/>
      <c r="AL64" s="772"/>
      <c r="AM64" s="773"/>
      <c r="AN64" s="771"/>
      <c r="AO64" s="772"/>
      <c r="AP64" s="772"/>
      <c r="AQ64" s="773"/>
      <c r="AR64" s="771"/>
      <c r="AS64" s="772"/>
      <c r="AT64" s="772"/>
      <c r="AU64" s="773"/>
      <c r="AV64" s="771"/>
      <c r="AW64" s="772"/>
      <c r="AX64" s="772"/>
      <c r="AY64" s="773"/>
      <c r="AZ64" s="771"/>
      <c r="BA64" s="772"/>
      <c r="BB64" s="772"/>
      <c r="BC64" s="773"/>
      <c r="BD64" s="777"/>
      <c r="BE64" s="772"/>
      <c r="BF64" s="772"/>
      <c r="BG64" s="772"/>
      <c r="BH64" s="772"/>
      <c r="BI64" s="773"/>
      <c r="BZ64" s="597">
        <f t="shared" si="0"/>
        <v>0</v>
      </c>
    </row>
    <row r="65" spans="2:78" s="33" customFormat="1" ht="15" customHeight="1" thickBot="1">
      <c r="B65" s="598" t="s">
        <v>5055</v>
      </c>
      <c r="C65" s="796"/>
      <c r="D65" s="797"/>
      <c r="E65" s="798"/>
      <c r="F65" s="796"/>
      <c r="G65" s="797"/>
      <c r="H65" s="798"/>
      <c r="I65" s="796"/>
      <c r="J65" s="797"/>
      <c r="K65" s="798"/>
      <c r="L65" s="796"/>
      <c r="M65" s="797"/>
      <c r="N65" s="798"/>
      <c r="O65" s="796"/>
      <c r="P65" s="797"/>
      <c r="Q65" s="797"/>
      <c r="R65" s="798"/>
      <c r="S65" s="796"/>
      <c r="T65" s="797"/>
      <c r="U65" s="797"/>
      <c r="V65" s="798"/>
      <c r="W65" s="796"/>
      <c r="X65" s="797"/>
      <c r="Y65" s="798"/>
      <c r="Z65" s="796"/>
      <c r="AA65" s="797"/>
      <c r="AB65" s="798"/>
      <c r="AC65" s="796"/>
      <c r="AD65" s="797"/>
      <c r="AE65" s="798"/>
      <c r="AF65" s="796"/>
      <c r="AG65" s="797"/>
      <c r="AH65" s="797"/>
      <c r="AI65" s="798"/>
      <c r="AJ65" s="796"/>
      <c r="AK65" s="797"/>
      <c r="AL65" s="797"/>
      <c r="AM65" s="798"/>
      <c r="AN65" s="796"/>
      <c r="AO65" s="797"/>
      <c r="AP65" s="797"/>
      <c r="AQ65" s="798"/>
      <c r="AR65" s="796"/>
      <c r="AS65" s="797"/>
      <c r="AT65" s="797"/>
      <c r="AU65" s="798"/>
      <c r="AV65" s="796"/>
      <c r="AW65" s="797"/>
      <c r="AX65" s="797"/>
      <c r="AY65" s="798"/>
      <c r="AZ65" s="796"/>
      <c r="BA65" s="797"/>
      <c r="BB65" s="797"/>
      <c r="BC65" s="798"/>
      <c r="BD65" s="800"/>
      <c r="BE65" s="797"/>
      <c r="BF65" s="797"/>
      <c r="BG65" s="797"/>
      <c r="BH65" s="797"/>
      <c r="BI65" s="798"/>
      <c r="BZ65" s="597">
        <f t="shared" si="0"/>
        <v>0</v>
      </c>
    </row>
    <row r="66" spans="2:78" s="34" customFormat="1" ht="15" customHeight="1">
      <c r="B66" s="795" t="str">
        <f>IF(BZ66&gt;0,"Alerta: debido a que ha seleccionado la categoría Otra en algunas de las cols. Tipo de fuente, favor de especificar ese otro tipo de fuente en la col. Comentarios o especificaciones sobre el tipo de fuente","")</f>
        <v/>
      </c>
      <c r="C66" s="766"/>
      <c r="D66" s="766"/>
      <c r="E66" s="766"/>
      <c r="F66" s="766"/>
      <c r="G66" s="766"/>
      <c r="H66" s="766"/>
      <c r="I66" s="766"/>
      <c r="J66" s="766"/>
      <c r="K66" s="766"/>
      <c r="L66" s="766"/>
      <c r="M66" s="766"/>
      <c r="N66" s="766"/>
      <c r="O66" s="766"/>
      <c r="P66" s="766"/>
      <c r="Q66" s="766"/>
      <c r="R66" s="766"/>
      <c r="S66" s="766"/>
      <c r="T66" s="766"/>
      <c r="U66" s="766"/>
      <c r="V66" s="766"/>
      <c r="W66" s="766"/>
      <c r="X66" s="766"/>
      <c r="Y66" s="766"/>
      <c r="Z66" s="766"/>
      <c r="AA66" s="766"/>
      <c r="AB66" s="766"/>
      <c r="AC66" s="766"/>
      <c r="AD66" s="766"/>
      <c r="AE66" s="766"/>
      <c r="AF66" s="766"/>
      <c r="AG66" s="766"/>
      <c r="AH66" s="766"/>
      <c r="AI66" s="766"/>
      <c r="AJ66" s="766"/>
      <c r="AK66" s="766"/>
      <c r="AL66" s="766"/>
      <c r="AM66" s="766"/>
      <c r="AN66" s="766"/>
      <c r="AO66" s="766"/>
      <c r="AP66" s="766"/>
      <c r="AQ66" s="766"/>
      <c r="AR66" s="766"/>
      <c r="AS66" s="766"/>
      <c r="AT66" s="766"/>
      <c r="AU66" s="766"/>
      <c r="AV66" s="766"/>
      <c r="AW66" s="766"/>
      <c r="AX66" s="766"/>
      <c r="AY66" s="766"/>
      <c r="AZ66" s="766"/>
      <c r="BA66" s="766"/>
      <c r="BB66" s="766"/>
      <c r="BC66" s="766"/>
      <c r="BD66" s="766"/>
      <c r="BE66" s="766"/>
      <c r="BF66" s="766"/>
      <c r="BG66" s="766"/>
      <c r="BH66" s="766"/>
      <c r="BI66" s="766"/>
      <c r="BZ66" s="595">
        <f>SUM(BZ31:BZ65)</f>
        <v>0</v>
      </c>
    </row>
    <row r="67" spans="2:78" s="34" customFormat="1" ht="15" customHeight="1"/>
    <row r="68" spans="2:78" s="34" customFormat="1" ht="15" customHeight="1"/>
    <row r="69" spans="2:78" s="34" customFormat="1" ht="15" customHeight="1"/>
    <row r="70" spans="2:78" s="34" customFormat="1" ht="15" customHeight="1"/>
    <row r="71" spans="2:78" s="34" customFormat="1" ht="15" customHeight="1"/>
  </sheetData>
  <sheetProtection algorithmName="SHA-512" hashValue="k+M7ikqBEhcRweR1e0i5/FZickwHQcnzG0J7W0F+K5HKHWoKGttjqOResnb8pXnHV3lmHUhW+CAxX/w/jPQMkw==" saltValue="Lw7mPy9qYlZ3X+k6txrbiA==" spinCount="100000" sheet="1" objects="1" scenarios="1"/>
  <mergeCells count="620">
    <mergeCell ref="B11:BI11"/>
    <mergeCell ref="AJ60:AM60"/>
    <mergeCell ref="L44:N44"/>
    <mergeCell ref="L31:N31"/>
    <mergeCell ref="AC56:AE56"/>
    <mergeCell ref="I35:K35"/>
    <mergeCell ref="AN53:AQ53"/>
    <mergeCell ref="AV50:AY50"/>
    <mergeCell ref="O33:R33"/>
    <mergeCell ref="AZ44:BC44"/>
    <mergeCell ref="AC49:AE49"/>
    <mergeCell ref="C53:E53"/>
    <mergeCell ref="Z46:AB46"/>
    <mergeCell ref="AC36:AE36"/>
    <mergeCell ref="Z40:AB40"/>
    <mergeCell ref="AN55:AQ55"/>
    <mergeCell ref="AV52:AY52"/>
    <mergeCell ref="AV39:AY39"/>
    <mergeCell ref="I30:K30"/>
    <mergeCell ref="S27:V29"/>
    <mergeCell ref="AJ38:AM38"/>
    <mergeCell ref="I46:K46"/>
    <mergeCell ref="Z54:AB54"/>
    <mergeCell ref="AZ32:BC32"/>
    <mergeCell ref="B5:BI5"/>
    <mergeCell ref="AV34:AY34"/>
    <mergeCell ref="F59:H59"/>
    <mergeCell ref="C63:E63"/>
    <mergeCell ref="AF42:AI42"/>
    <mergeCell ref="C50:E50"/>
    <mergeCell ref="AC33:AE33"/>
    <mergeCell ref="AN52:AQ52"/>
    <mergeCell ref="AN39:AQ39"/>
    <mergeCell ref="AV36:AY36"/>
    <mergeCell ref="F32:H32"/>
    <mergeCell ref="AV30:AY30"/>
    <mergeCell ref="Z47:AB47"/>
    <mergeCell ref="AC35:AE35"/>
    <mergeCell ref="BD60:BI60"/>
    <mergeCell ref="S50:V50"/>
    <mergeCell ref="C18:BI18"/>
    <mergeCell ref="AR32:AU32"/>
    <mergeCell ref="AC34:AE34"/>
    <mergeCell ref="AZ29:BC29"/>
    <mergeCell ref="L54:N54"/>
    <mergeCell ref="I40:K40"/>
    <mergeCell ref="F44:H44"/>
    <mergeCell ref="AN63:AQ63"/>
    <mergeCell ref="BF7:BI7"/>
    <mergeCell ref="C32:E32"/>
    <mergeCell ref="AC51:AE51"/>
    <mergeCell ref="B10:BI10"/>
    <mergeCell ref="S39:V39"/>
    <mergeCell ref="AF53:AI53"/>
    <mergeCell ref="BD63:BI63"/>
    <mergeCell ref="W49:Y49"/>
    <mergeCell ref="AV43:AY43"/>
    <mergeCell ref="AZ51:BC51"/>
    <mergeCell ref="C27:E29"/>
    <mergeCell ref="BD53:BI53"/>
    <mergeCell ref="AV31:AY31"/>
    <mergeCell ref="W52:Y52"/>
    <mergeCell ref="L56:N56"/>
    <mergeCell ref="W39:Y39"/>
    <mergeCell ref="N8:O8"/>
    <mergeCell ref="AC59:AE59"/>
    <mergeCell ref="I38:K38"/>
    <mergeCell ref="BD55:BI55"/>
    <mergeCell ref="AV62:AY62"/>
    <mergeCell ref="AV56:AY56"/>
    <mergeCell ref="AF63:AI63"/>
    <mergeCell ref="AN50:AQ50"/>
    <mergeCell ref="C65:E65"/>
    <mergeCell ref="C44:E44"/>
    <mergeCell ref="AF50:AI50"/>
    <mergeCell ref="Z63:AB63"/>
    <mergeCell ref="S65:V65"/>
    <mergeCell ref="Z38:AB38"/>
    <mergeCell ref="S60:V60"/>
    <mergeCell ref="C38:E38"/>
    <mergeCell ref="L49:N49"/>
    <mergeCell ref="O45:R45"/>
    <mergeCell ref="F49:H49"/>
    <mergeCell ref="AF65:AI65"/>
    <mergeCell ref="L65:N65"/>
    <mergeCell ref="L58:N58"/>
    <mergeCell ref="AF52:AI52"/>
    <mergeCell ref="I65:K65"/>
    <mergeCell ref="AC65:AE65"/>
    <mergeCell ref="S53:V53"/>
    <mergeCell ref="Z53:AB53"/>
    <mergeCell ref="O51:R51"/>
    <mergeCell ref="O47:R47"/>
    <mergeCell ref="W63:Y63"/>
    <mergeCell ref="S55:V55"/>
    <mergeCell ref="W50:Y50"/>
    <mergeCell ref="C57:E57"/>
    <mergeCell ref="C49:E49"/>
    <mergeCell ref="Z31:AB31"/>
    <mergeCell ref="AN29:AQ29"/>
    <mergeCell ref="AJ59:AM59"/>
    <mergeCell ref="BD49:BI49"/>
    <mergeCell ref="S43:V43"/>
    <mergeCell ref="F48:H48"/>
    <mergeCell ref="AF39:AI39"/>
    <mergeCell ref="AN30:AQ30"/>
    <mergeCell ref="AJ46:AM46"/>
    <mergeCell ref="AV54:AY54"/>
    <mergeCell ref="C52:E52"/>
    <mergeCell ref="C39:E39"/>
    <mergeCell ref="AF37:AI37"/>
    <mergeCell ref="Z44:AB44"/>
    <mergeCell ref="W37:Y37"/>
    <mergeCell ref="O38:R38"/>
    <mergeCell ref="C31:E31"/>
    <mergeCell ref="BD58:BI58"/>
    <mergeCell ref="AR45:AU45"/>
    <mergeCell ref="AC54:AE54"/>
    <mergeCell ref="AR47:AU47"/>
    <mergeCell ref="BD46:BI46"/>
    <mergeCell ref="C12:BI12"/>
    <mergeCell ref="O59:R59"/>
    <mergeCell ref="O46:R46"/>
    <mergeCell ref="C54:E54"/>
    <mergeCell ref="I41:K41"/>
    <mergeCell ref="F42:H42"/>
    <mergeCell ref="O61:R61"/>
    <mergeCell ref="C41:E41"/>
    <mergeCell ref="O48:R48"/>
    <mergeCell ref="AJ35:AM35"/>
    <mergeCell ref="L39:N39"/>
    <mergeCell ref="C56:E56"/>
    <mergeCell ref="I43:K43"/>
    <mergeCell ref="C43:E43"/>
    <mergeCell ref="S54:V54"/>
    <mergeCell ref="AZ58:BC58"/>
    <mergeCell ref="C13:BI13"/>
    <mergeCell ref="C60:E60"/>
    <mergeCell ref="S44:V44"/>
    <mergeCell ref="S31:V31"/>
    <mergeCell ref="L60:N60"/>
    <mergeCell ref="AN34:AQ34"/>
    <mergeCell ref="C15:BI15"/>
    <mergeCell ref="AF34:AI34"/>
    <mergeCell ref="BD30:BI30"/>
    <mergeCell ref="AZ53:BC53"/>
    <mergeCell ref="AZ55:BC55"/>
    <mergeCell ref="AN54:AQ54"/>
    <mergeCell ref="BD31:BI31"/>
    <mergeCell ref="BD62:BI62"/>
    <mergeCell ref="W34:Y34"/>
    <mergeCell ref="S57:V57"/>
    <mergeCell ref="AN44:AQ44"/>
    <mergeCell ref="BD50:BI50"/>
    <mergeCell ref="AN31:AQ31"/>
    <mergeCell ref="S62:V62"/>
    <mergeCell ref="AN49:AQ49"/>
    <mergeCell ref="AV35:AY35"/>
    <mergeCell ref="AF49:AI49"/>
    <mergeCell ref="AN36:AQ36"/>
    <mergeCell ref="AC61:AE61"/>
    <mergeCell ref="Z41:AB41"/>
    <mergeCell ref="W45:Y45"/>
    <mergeCell ref="AF51:AI51"/>
    <mergeCell ref="W55:Y55"/>
    <mergeCell ref="BD56:BI56"/>
    <mergeCell ref="BD43:BI43"/>
    <mergeCell ref="W33:Y33"/>
    <mergeCell ref="F46:H46"/>
    <mergeCell ref="AN41:AQ41"/>
    <mergeCell ref="AV38:AY38"/>
    <mergeCell ref="Z42:AB42"/>
    <mergeCell ref="AZ37:BC37"/>
    <mergeCell ref="AZ60:BC60"/>
    <mergeCell ref="W27:Y29"/>
    <mergeCell ref="BD40:BI40"/>
    <mergeCell ref="F37:H37"/>
    <mergeCell ref="F60:H60"/>
    <mergeCell ref="AR58:AU58"/>
    <mergeCell ref="F27:H29"/>
    <mergeCell ref="AR37:AU37"/>
    <mergeCell ref="F53:H53"/>
    <mergeCell ref="S38:V38"/>
    <mergeCell ref="AC27:AE29"/>
    <mergeCell ref="I27:K29"/>
    <mergeCell ref="BD37:BI37"/>
    <mergeCell ref="AZ38:BC38"/>
    <mergeCell ref="AR38:AU38"/>
    <mergeCell ref="AZ42:BC42"/>
    <mergeCell ref="AN58:AQ58"/>
    <mergeCell ref="AN33:AQ33"/>
    <mergeCell ref="BD36:BI36"/>
    <mergeCell ref="F51:H51"/>
    <mergeCell ref="AZ46:BC46"/>
    <mergeCell ref="BD39:BI39"/>
    <mergeCell ref="AV40:AY40"/>
    <mergeCell ref="I37:K37"/>
    <mergeCell ref="AF40:AI40"/>
    <mergeCell ref="L30:N30"/>
    <mergeCell ref="BD28:BI29"/>
    <mergeCell ref="BD34:BI34"/>
    <mergeCell ref="AR51:AU51"/>
    <mergeCell ref="W31:Y31"/>
    <mergeCell ref="I33:K33"/>
    <mergeCell ref="AR33:AU33"/>
    <mergeCell ref="AV47:AY47"/>
    <mergeCell ref="O36:R36"/>
    <mergeCell ref="BD41:BI41"/>
    <mergeCell ref="Z36:AB36"/>
    <mergeCell ref="W40:Y40"/>
    <mergeCell ref="Z30:AB30"/>
    <mergeCell ref="AV42:AY42"/>
    <mergeCell ref="L36:N36"/>
    <mergeCell ref="AC48:AE48"/>
    <mergeCell ref="AZ49:BC49"/>
    <mergeCell ref="S41:V41"/>
    <mergeCell ref="D22:BI22"/>
    <mergeCell ref="AN60:AQ60"/>
    <mergeCell ref="AV57:AY57"/>
    <mergeCell ref="Z27:AB29"/>
    <mergeCell ref="AC62:AE62"/>
    <mergeCell ref="W65:Y65"/>
    <mergeCell ref="S40:V40"/>
    <mergeCell ref="AF30:AI30"/>
    <mergeCell ref="BD33:BI33"/>
    <mergeCell ref="C35:E35"/>
    <mergeCell ref="F55:H55"/>
    <mergeCell ref="AR53:AU53"/>
    <mergeCell ref="AZ50:BC50"/>
    <mergeCell ref="S33:V33"/>
    <mergeCell ref="L62:N62"/>
    <mergeCell ref="O58:R58"/>
    <mergeCell ref="AJ45:AM45"/>
    <mergeCell ref="I53:K53"/>
    <mergeCell ref="AR55:AU55"/>
    <mergeCell ref="AZ52:BC52"/>
    <mergeCell ref="AF31:AI31"/>
    <mergeCell ref="S35:V35"/>
    <mergeCell ref="AZ39:BC39"/>
    <mergeCell ref="L64:N64"/>
    <mergeCell ref="L34:N34"/>
    <mergeCell ref="O53:R53"/>
    <mergeCell ref="AJ40:AM40"/>
    <mergeCell ref="I55:K55"/>
    <mergeCell ref="AF56:AI56"/>
    <mergeCell ref="F58:H58"/>
    <mergeCell ref="F52:H52"/>
    <mergeCell ref="AZ56:BC56"/>
    <mergeCell ref="AF35:AI35"/>
    <mergeCell ref="F50:H50"/>
    <mergeCell ref="Z58:AB58"/>
    <mergeCell ref="AR50:AU50"/>
    <mergeCell ref="L41:N41"/>
    <mergeCell ref="AN46:AQ46"/>
    <mergeCell ref="W35:Y35"/>
    <mergeCell ref="AN38:AQ38"/>
    <mergeCell ref="AR42:AU42"/>
    <mergeCell ref="AF43:AI43"/>
    <mergeCell ref="I48:K48"/>
    <mergeCell ref="AN40:AQ40"/>
    <mergeCell ref="Z45:AB45"/>
    <mergeCell ref="AN48:AQ48"/>
    <mergeCell ref="AR54:AU54"/>
    <mergeCell ref="S51:V51"/>
    <mergeCell ref="I50:K50"/>
    <mergeCell ref="AR52:AU52"/>
    <mergeCell ref="W57:Y57"/>
    <mergeCell ref="AR39:AU39"/>
    <mergeCell ref="AC41:AE41"/>
    <mergeCell ref="AZ36:BC36"/>
    <mergeCell ref="AR65:AU65"/>
    <mergeCell ref="Z48:AB48"/>
    <mergeCell ref="AJ47:AM47"/>
    <mergeCell ref="W62:Y62"/>
    <mergeCell ref="AV64:AY64"/>
    <mergeCell ref="AN61:AQ61"/>
    <mergeCell ref="L61:N61"/>
    <mergeCell ref="AV61:AY61"/>
    <mergeCell ref="S61:V61"/>
    <mergeCell ref="AZ63:BC63"/>
    <mergeCell ref="L57:N57"/>
    <mergeCell ref="AV65:AY65"/>
    <mergeCell ref="AN65:AQ65"/>
    <mergeCell ref="AR63:AU63"/>
    <mergeCell ref="AZ64:BC64"/>
    <mergeCell ref="I61:K61"/>
    <mergeCell ref="AJ64:AM64"/>
    <mergeCell ref="Z61:AB61"/>
    <mergeCell ref="B27:B29"/>
    <mergeCell ref="AF44:AI44"/>
    <mergeCell ref="C58:E58"/>
    <mergeCell ref="AF27:BI27"/>
    <mergeCell ref="Z32:AB32"/>
    <mergeCell ref="AR49:AU49"/>
    <mergeCell ref="O50:R50"/>
    <mergeCell ref="AJ37:AM37"/>
    <mergeCell ref="O42:R42"/>
    <mergeCell ref="AC53:AE53"/>
    <mergeCell ref="L33:N33"/>
    <mergeCell ref="I32:K32"/>
    <mergeCell ref="F36:H36"/>
    <mergeCell ref="F33:H33"/>
    <mergeCell ref="O52:R52"/>
    <mergeCell ref="AC55:AE55"/>
    <mergeCell ref="L35:N35"/>
    <mergeCell ref="AC38:AE38"/>
    <mergeCell ref="O37:R37"/>
    <mergeCell ref="AV41:AY41"/>
    <mergeCell ref="F31:H31"/>
    <mergeCell ref="AC46:AE46"/>
    <mergeCell ref="AC40:AE40"/>
    <mergeCell ref="O39:R39"/>
    <mergeCell ref="E24:BI24"/>
    <mergeCell ref="W41:Y41"/>
    <mergeCell ref="AF60:AI60"/>
    <mergeCell ref="S64:V64"/>
    <mergeCell ref="L45:N45"/>
    <mergeCell ref="BD57:BI57"/>
    <mergeCell ref="Z52:AB52"/>
    <mergeCell ref="AR29:AU29"/>
    <mergeCell ref="W56:Y56"/>
    <mergeCell ref="Z39:AB39"/>
    <mergeCell ref="W43:Y43"/>
    <mergeCell ref="L38:N38"/>
    <mergeCell ref="AC63:AE63"/>
    <mergeCell ref="I42:K42"/>
    <mergeCell ref="AR44:AU44"/>
    <mergeCell ref="AC50:AE50"/>
    <mergeCell ref="AR31:AU31"/>
    <mergeCell ref="F56:H56"/>
    <mergeCell ref="I44:K44"/>
    <mergeCell ref="AV59:AY59"/>
    <mergeCell ref="Z60:AB60"/>
    <mergeCell ref="F39:H39"/>
    <mergeCell ref="AZ34:BC34"/>
    <mergeCell ref="L59:N59"/>
    <mergeCell ref="C20:BI20"/>
    <mergeCell ref="O30:R30"/>
    <mergeCell ref="AC52:AE52"/>
    <mergeCell ref="I31:K31"/>
    <mergeCell ref="AF54:AI54"/>
    <mergeCell ref="AC45:AE45"/>
    <mergeCell ref="O65:R65"/>
    <mergeCell ref="F63:H63"/>
    <mergeCell ref="C62:E62"/>
    <mergeCell ref="Z49:AB49"/>
    <mergeCell ref="F34:H34"/>
    <mergeCell ref="AC32:AE32"/>
    <mergeCell ref="O44:R44"/>
    <mergeCell ref="AC37:AE37"/>
    <mergeCell ref="AN51:AQ51"/>
    <mergeCell ref="AV48:AY48"/>
    <mergeCell ref="AN43:AQ43"/>
    <mergeCell ref="C64:E64"/>
    <mergeCell ref="Z57:AB57"/>
    <mergeCell ref="AC47:AE47"/>
    <mergeCell ref="AZ65:BC65"/>
    <mergeCell ref="BD54:BI54"/>
    <mergeCell ref="S48:V48"/>
    <mergeCell ref="AN35:AQ35"/>
    <mergeCell ref="B1:BI1"/>
    <mergeCell ref="AR56:AU56"/>
    <mergeCell ref="O34:R34"/>
    <mergeCell ref="AR34:AU34"/>
    <mergeCell ref="F30:H30"/>
    <mergeCell ref="AF58:AI58"/>
    <mergeCell ref="AZ35:BC35"/>
    <mergeCell ref="Z50:AB50"/>
    <mergeCell ref="AV33:AY33"/>
    <mergeCell ref="B8:L8"/>
    <mergeCell ref="AV46:AY46"/>
    <mergeCell ref="AZ40:BC40"/>
    <mergeCell ref="AF29:AI29"/>
    <mergeCell ref="AV51:AY51"/>
    <mergeCell ref="O49:R49"/>
    <mergeCell ref="C14:BI14"/>
    <mergeCell ref="AF33:AI33"/>
    <mergeCell ref="Z34:AB34"/>
    <mergeCell ref="AJ58:AM58"/>
    <mergeCell ref="W38:Y38"/>
    <mergeCell ref="AF57:AI57"/>
    <mergeCell ref="L37:N37"/>
    <mergeCell ref="F40:H40"/>
    <mergeCell ref="D21:BI21"/>
    <mergeCell ref="Z65:AB65"/>
    <mergeCell ref="BD32:BI32"/>
    <mergeCell ref="W64:Y64"/>
    <mergeCell ref="S59:V59"/>
    <mergeCell ref="AC60:AE60"/>
    <mergeCell ref="S42:V42"/>
    <mergeCell ref="S46:V46"/>
    <mergeCell ref="AJ51:AM51"/>
    <mergeCell ref="AZ48:BC48"/>
    <mergeCell ref="AZ59:BC59"/>
    <mergeCell ref="AV63:AY63"/>
    <mergeCell ref="BD64:BI64"/>
    <mergeCell ref="W54:Y54"/>
    <mergeCell ref="AJ49:AM49"/>
    <mergeCell ref="AR36:AU36"/>
    <mergeCell ref="BD65:BI65"/>
    <mergeCell ref="AJ42:AM42"/>
    <mergeCell ref="AJ32:AM32"/>
    <mergeCell ref="BD52:BI52"/>
    <mergeCell ref="S36:V36"/>
    <mergeCell ref="B3:BI3"/>
    <mergeCell ref="BD38:BI38"/>
    <mergeCell ref="C40:E40"/>
    <mergeCell ref="W32:Y32"/>
    <mergeCell ref="BD48:BI48"/>
    <mergeCell ref="AJ63:AM63"/>
    <mergeCell ref="C51:E51"/>
    <mergeCell ref="AV49:AY49"/>
    <mergeCell ref="AR60:AU60"/>
    <mergeCell ref="AZ57:BC57"/>
    <mergeCell ref="AF36:AI36"/>
    <mergeCell ref="BD35:BI35"/>
    <mergeCell ref="S58:V58"/>
    <mergeCell ref="Z59:AB59"/>
    <mergeCell ref="AN45:AQ45"/>
    <mergeCell ref="AV55:AY55"/>
    <mergeCell ref="W44:Y44"/>
    <mergeCell ref="AF62:AI62"/>
    <mergeCell ref="BD59:BI59"/>
    <mergeCell ref="AR40:AU40"/>
    <mergeCell ref="AJ53:AM53"/>
    <mergeCell ref="BD61:BI61"/>
    <mergeCell ref="AV44:AY44"/>
    <mergeCell ref="C17:BI17"/>
    <mergeCell ref="C16:BI16"/>
    <mergeCell ref="AV28:BC28"/>
    <mergeCell ref="AN32:AQ32"/>
    <mergeCell ref="F54:H54"/>
    <mergeCell ref="AV29:AY29"/>
    <mergeCell ref="C45:E45"/>
    <mergeCell ref="AN47:AQ47"/>
    <mergeCell ref="L43:N43"/>
    <mergeCell ref="BD47:BI47"/>
    <mergeCell ref="AC30:AE30"/>
    <mergeCell ref="C47:E47"/>
    <mergeCell ref="AF41:AI41"/>
    <mergeCell ref="S45:V45"/>
    <mergeCell ref="AV37:AY37"/>
    <mergeCell ref="L51:N51"/>
    <mergeCell ref="AC42:AE42"/>
    <mergeCell ref="AF38:AI38"/>
    <mergeCell ref="O27:R29"/>
    <mergeCell ref="C46:E46"/>
    <mergeCell ref="Z33:AB33"/>
    <mergeCell ref="AV45:AY45"/>
    <mergeCell ref="AV32:AY32"/>
    <mergeCell ref="AC44:AE44"/>
    <mergeCell ref="S47:V47"/>
    <mergeCell ref="B66:BI66"/>
    <mergeCell ref="I58:K58"/>
    <mergeCell ref="AF47:AI47"/>
    <mergeCell ref="F62:H62"/>
    <mergeCell ref="BD44:BI44"/>
    <mergeCell ref="S32:V32"/>
    <mergeCell ref="S63:V63"/>
    <mergeCell ref="AF46:AI46"/>
    <mergeCell ref="AN37:AQ37"/>
    <mergeCell ref="AJ50:AM50"/>
    <mergeCell ref="AF61:AI61"/>
    <mergeCell ref="W42:Y42"/>
    <mergeCell ref="AF48:AI48"/>
    <mergeCell ref="BD45:BI45"/>
    <mergeCell ref="AJ52:AM52"/>
    <mergeCell ref="AJ39:AM39"/>
    <mergeCell ref="I60:K60"/>
    <mergeCell ref="AJ65:AM65"/>
    <mergeCell ref="F65:H65"/>
    <mergeCell ref="AF64:AI64"/>
    <mergeCell ref="AJ55:AM55"/>
    <mergeCell ref="C59:E59"/>
    <mergeCell ref="AV60:AY60"/>
    <mergeCell ref="C61:E61"/>
    <mergeCell ref="D19:BI19"/>
    <mergeCell ref="AR57:AU57"/>
    <mergeCell ref="AZ54:BC54"/>
    <mergeCell ref="AJ57:AM57"/>
    <mergeCell ref="S37:V37"/>
    <mergeCell ref="L27:N29"/>
    <mergeCell ref="AZ41:BC41"/>
    <mergeCell ref="L53:N53"/>
    <mergeCell ref="I57:K57"/>
    <mergeCell ref="AZ43:BC43"/>
    <mergeCell ref="W51:Y51"/>
    <mergeCell ref="AN42:AQ42"/>
    <mergeCell ref="Z37:AB37"/>
    <mergeCell ref="C48:E48"/>
    <mergeCell ref="AC31:AE31"/>
    <mergeCell ref="Z35:AB35"/>
    <mergeCell ref="AJ29:AM29"/>
    <mergeCell ref="F38:H38"/>
    <mergeCell ref="O57:R57"/>
    <mergeCell ref="AJ44:AM44"/>
    <mergeCell ref="AJ31:AM31"/>
    <mergeCell ref="I52:K52"/>
    <mergeCell ref="L40:N40"/>
    <mergeCell ref="I39:K39"/>
    <mergeCell ref="C55:E55"/>
    <mergeCell ref="AR64:AU64"/>
    <mergeCell ref="AZ61:BC61"/>
    <mergeCell ref="AJ30:AM30"/>
    <mergeCell ref="S34:V34"/>
    <mergeCell ref="AV53:AY53"/>
    <mergeCell ref="AC58:AE58"/>
    <mergeCell ref="AF32:AI32"/>
    <mergeCell ref="AZ47:BC47"/>
    <mergeCell ref="F64:H64"/>
    <mergeCell ref="L48:N48"/>
    <mergeCell ref="O32:R32"/>
    <mergeCell ref="Z55:AB55"/>
    <mergeCell ref="O63:R63"/>
    <mergeCell ref="I45:K45"/>
    <mergeCell ref="AZ31:BC31"/>
    <mergeCell ref="O55:R55"/>
    <mergeCell ref="O40:R40"/>
    <mergeCell ref="I47:K47"/>
    <mergeCell ref="AC43:AE43"/>
    <mergeCell ref="AZ62:BC62"/>
    <mergeCell ref="F41:H41"/>
    <mergeCell ref="I63:K63"/>
    <mergeCell ref="L46:N46"/>
    <mergeCell ref="D25:BI25"/>
    <mergeCell ref="L52:N52"/>
    <mergeCell ref="I51:K51"/>
    <mergeCell ref="AZ33:BC33"/>
    <mergeCell ref="O31:R31"/>
    <mergeCell ref="AJ34:AM34"/>
    <mergeCell ref="AF45:AI45"/>
    <mergeCell ref="S49:V49"/>
    <mergeCell ref="BD42:BI42"/>
    <mergeCell ref="C33:E33"/>
    <mergeCell ref="AZ30:BC30"/>
    <mergeCell ref="AR30:AU30"/>
    <mergeCell ref="C36:E36"/>
    <mergeCell ref="C37:E37"/>
    <mergeCell ref="F43:H43"/>
    <mergeCell ref="AR43:AU43"/>
    <mergeCell ref="AJ43:AM43"/>
    <mergeCell ref="AR41:AU41"/>
    <mergeCell ref="C30:E30"/>
    <mergeCell ref="AJ48:AM48"/>
    <mergeCell ref="AN28:AU28"/>
    <mergeCell ref="AF28:AM28"/>
    <mergeCell ref="C42:E42"/>
    <mergeCell ref="W36:Y36"/>
    <mergeCell ref="F35:H35"/>
    <mergeCell ref="AC39:AE39"/>
    <mergeCell ref="S30:V30"/>
    <mergeCell ref="AJ54:AM54"/>
    <mergeCell ref="W59:Y59"/>
    <mergeCell ref="AJ41:AM41"/>
    <mergeCell ref="Z51:AB51"/>
    <mergeCell ref="W46:Y46"/>
    <mergeCell ref="L50:N50"/>
    <mergeCell ref="F47:H47"/>
    <mergeCell ref="Z43:AB43"/>
    <mergeCell ref="W47:Y47"/>
    <mergeCell ref="L42:N42"/>
    <mergeCell ref="F45:H45"/>
    <mergeCell ref="W48:Y48"/>
    <mergeCell ref="F57:H57"/>
    <mergeCell ref="AJ56:AM56"/>
    <mergeCell ref="AF55:AI55"/>
    <mergeCell ref="W30:Y30"/>
    <mergeCell ref="S56:V56"/>
    <mergeCell ref="W58:Y58"/>
    <mergeCell ref="O56:R56"/>
    <mergeCell ref="AJ36:AM36"/>
    <mergeCell ref="S52:V52"/>
    <mergeCell ref="F61:H61"/>
    <mergeCell ref="AR59:AU59"/>
    <mergeCell ref="AR46:AU46"/>
    <mergeCell ref="D23:BI23"/>
    <mergeCell ref="W60:Y60"/>
    <mergeCell ref="I59:K59"/>
    <mergeCell ref="AR61:AU61"/>
    <mergeCell ref="AR48:AU48"/>
    <mergeCell ref="AZ45:BC45"/>
    <mergeCell ref="I34:K34"/>
    <mergeCell ref="W53:Y53"/>
    <mergeCell ref="BD51:BI51"/>
    <mergeCell ref="C34:E34"/>
    <mergeCell ref="O54:R54"/>
    <mergeCell ref="AV58:AY58"/>
    <mergeCell ref="O41:R41"/>
    <mergeCell ref="I49:K49"/>
    <mergeCell ref="O35:R35"/>
    <mergeCell ref="L32:N32"/>
    <mergeCell ref="AC57:AE57"/>
    <mergeCell ref="AJ33:AM33"/>
    <mergeCell ref="I54:K54"/>
    <mergeCell ref="O60:R60"/>
    <mergeCell ref="Z56:AB56"/>
    <mergeCell ref="O64:R64"/>
    <mergeCell ref="AR35:AU35"/>
    <mergeCell ref="I56:K56"/>
    <mergeCell ref="I36:K36"/>
    <mergeCell ref="AF59:AI59"/>
    <mergeCell ref="L47:N47"/>
    <mergeCell ref="O43:R43"/>
    <mergeCell ref="Z64:AB64"/>
    <mergeCell ref="L63:N63"/>
    <mergeCell ref="L55:N55"/>
    <mergeCell ref="AN59:AQ59"/>
    <mergeCell ref="AR62:AU62"/>
    <mergeCell ref="AN64:AQ64"/>
    <mergeCell ref="AC64:AE64"/>
    <mergeCell ref="AJ62:AM62"/>
    <mergeCell ref="AN62:AQ62"/>
    <mergeCell ref="Z62:AB62"/>
    <mergeCell ref="I62:K62"/>
    <mergeCell ref="I64:K64"/>
    <mergeCell ref="O62:R62"/>
    <mergeCell ref="W61:Y61"/>
    <mergeCell ref="AJ61:AM61"/>
    <mergeCell ref="AN56:AQ56"/>
    <mergeCell ref="AN57:AQ57"/>
  </mergeCells>
  <conditionalFormatting sqref="D25:BI25">
    <cfRule type="expression" dxfId="1013" priority="5">
      <formula>AND(BZ66&gt;0,COUNTA(BD31:BI65)=0)</formula>
    </cfRule>
  </conditionalFormatting>
  <conditionalFormatting sqref="BD31:BI65">
    <cfRule type="expression" dxfId="1012" priority="6">
      <formula>AND(BZ31&gt;0,BD31="")</formula>
    </cfRule>
    <cfRule type="expression" dxfId="1011" priority="7">
      <formula>AND(BZ31=0,BD31="")</formula>
    </cfRule>
  </conditionalFormatting>
  <dataValidations count="2">
    <dataValidation type="list" showInputMessage="1" showErrorMessage="1" sqref="AJ30:AM30 AR30:AU30 AZ30:BC30">
      <formula1>$BK$32:$BK$42</formula1>
    </dataValidation>
    <dataValidation type="list" showInputMessage="1" showErrorMessage="1" sqref="AJ31:AM65 AR31:AU65 AZ31:BC65">
      <formula1>$BK$30:$BK$40</formula1>
    </dataValidation>
  </dataValidations>
  <hyperlinks>
    <hyperlink ref="BF7" location="Índice!B13" display="Índice"/>
    <hyperlink ref="Z30" r:id="rId1"/>
  </hyperlinks>
  <printOptions horizontalCentered="1" verticalCentered="1"/>
  <pageMargins left="0.70866141732283472" right="0.70866141732283472" top="0.74803149606299213" bottom="0.74803149606299213" header="0.31496062992125984" footer="0.31496062992125984"/>
  <pageSetup scale="75" orientation="portrait" r:id="rId2"/>
  <headerFooter>
    <oddHeader>&amp;C&amp;"Calibri,Normal"Módulo 4
Participantes</oddHeader>
    <oddFooter>&amp;L&amp;"Calibri,Normal"Censo Nacional de Gobiernos Estatales 2026&amp;R&amp;"Calibri,Normal"&amp;P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DK215"/>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30" width="3.7109375" customWidth="1"/>
    <col min="31" max="31" width="5.7109375" customWidth="1"/>
    <col min="32" max="16384" width="10.7109375" hidden="1"/>
  </cols>
  <sheetData>
    <row r="1" spans="1:31" ht="173.25" customHeight="1">
      <c r="A1" s="36"/>
      <c r="B1" s="714"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c r="AE1" s="1"/>
    </row>
    <row r="2" spans="1:31" ht="15" customHeight="1">
      <c r="A2" s="36"/>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5" customHeight="1">
      <c r="A3" s="36"/>
      <c r="B3" s="709" t="s">
        <v>1</v>
      </c>
      <c r="C3" s="728"/>
      <c r="D3" s="728"/>
      <c r="E3" s="728"/>
      <c r="F3" s="728"/>
      <c r="G3" s="728"/>
      <c r="H3" s="728"/>
      <c r="I3" s="728"/>
      <c r="J3" s="728"/>
      <c r="K3" s="728"/>
      <c r="L3" s="728"/>
      <c r="M3" s="728"/>
      <c r="N3" s="728"/>
      <c r="O3" s="728"/>
      <c r="P3" s="728"/>
      <c r="Q3" s="728"/>
      <c r="R3" s="728"/>
      <c r="S3" s="728"/>
      <c r="T3" s="728"/>
      <c r="U3" s="728"/>
      <c r="V3" s="728"/>
      <c r="W3" s="728"/>
      <c r="X3" s="728"/>
      <c r="Y3" s="728"/>
      <c r="Z3" s="728"/>
      <c r="AA3" s="728"/>
      <c r="AB3" s="728"/>
      <c r="AC3" s="728"/>
      <c r="AD3" s="728"/>
      <c r="AE3" s="1"/>
    </row>
    <row r="4" spans="1:31" ht="15" customHeight="1">
      <c r="A4" s="36"/>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36"/>
      <c r="B5" s="709" t="s">
        <v>8</v>
      </c>
      <c r="C5" s="728"/>
      <c r="D5" s="728"/>
      <c r="E5" s="728"/>
      <c r="F5" s="728"/>
      <c r="G5" s="728"/>
      <c r="H5" s="728"/>
      <c r="I5" s="728"/>
      <c r="J5" s="728"/>
      <c r="K5" s="728"/>
      <c r="L5" s="728"/>
      <c r="M5" s="728"/>
      <c r="N5" s="728"/>
      <c r="O5" s="728"/>
      <c r="P5" s="728"/>
      <c r="Q5" s="728"/>
      <c r="R5" s="728"/>
      <c r="S5" s="728"/>
      <c r="T5" s="728"/>
      <c r="U5" s="728"/>
      <c r="V5" s="728"/>
      <c r="W5" s="728"/>
      <c r="X5" s="728"/>
      <c r="Y5" s="728"/>
      <c r="Z5" s="728"/>
      <c r="AA5" s="728"/>
      <c r="AB5" s="728"/>
      <c r="AC5" s="728"/>
      <c r="AD5" s="728"/>
      <c r="AE5" s="1"/>
    </row>
    <row r="6" spans="1:31" ht="15" customHeight="1">
      <c r="A6" s="36"/>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36"/>
      <c r="B7" s="2" t="s">
        <v>3</v>
      </c>
      <c r="C7" s="38"/>
      <c r="D7" s="38"/>
      <c r="E7" s="38"/>
      <c r="F7" s="38"/>
      <c r="G7" s="38"/>
      <c r="H7" s="38"/>
      <c r="I7" s="38"/>
      <c r="J7" s="38"/>
      <c r="K7" s="38"/>
      <c r="L7" s="38"/>
      <c r="M7" s="38"/>
      <c r="N7" s="2" t="s">
        <v>4</v>
      </c>
      <c r="O7" s="38"/>
      <c r="P7" s="1"/>
      <c r="Q7" s="1"/>
      <c r="R7" s="1"/>
      <c r="S7" s="1"/>
      <c r="T7" s="1"/>
      <c r="U7" s="1"/>
      <c r="V7" s="1"/>
      <c r="W7" s="1"/>
      <c r="X7" s="1"/>
      <c r="Y7" s="1"/>
      <c r="Z7" s="1"/>
      <c r="AA7" s="735" t="s">
        <v>2</v>
      </c>
      <c r="AB7" s="728"/>
      <c r="AC7" s="728"/>
      <c r="AD7" s="728"/>
      <c r="AE7" s="1"/>
    </row>
    <row r="8" spans="1:31" ht="15" customHeight="1" thickBot="1">
      <c r="A8" s="36"/>
      <c r="B8" s="710" t="str">
        <f>IF(Presentación!B8="","",Presentación!B8)</f>
        <v>Veracruz de Ignacio de la Llave</v>
      </c>
      <c r="C8" s="712"/>
      <c r="D8" s="712"/>
      <c r="E8" s="712"/>
      <c r="F8" s="712"/>
      <c r="G8" s="712"/>
      <c r="H8" s="712"/>
      <c r="I8" s="712"/>
      <c r="J8" s="712"/>
      <c r="K8" s="712"/>
      <c r="L8" s="711"/>
      <c r="M8" s="37"/>
      <c r="N8" s="710" t="str">
        <f>IF(Presentación!N8="","",Presentación!N8)</f>
        <v>230</v>
      </c>
      <c r="O8" s="711"/>
      <c r="P8" s="1"/>
      <c r="Q8" s="1"/>
      <c r="R8" s="1"/>
      <c r="S8" s="1"/>
      <c r="T8" s="1"/>
      <c r="U8" s="1"/>
      <c r="V8" s="1"/>
      <c r="W8" s="1"/>
      <c r="X8" s="1"/>
      <c r="Y8" s="1"/>
      <c r="Z8" s="1"/>
      <c r="AA8" s="1"/>
      <c r="AB8" s="1"/>
      <c r="AC8" s="1"/>
      <c r="AD8" s="1"/>
      <c r="AE8" s="1"/>
    </row>
    <row r="9" spans="1:31" ht="15" customHeight="1">
      <c r="A9" s="36"/>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36"/>
      <c r="B10" s="870" t="s">
        <v>5056</v>
      </c>
      <c r="C10" s="859"/>
      <c r="D10" s="859"/>
      <c r="E10" s="859"/>
      <c r="F10" s="859"/>
      <c r="G10" s="859"/>
      <c r="H10" s="859"/>
      <c r="I10" s="859"/>
      <c r="J10" s="859"/>
      <c r="K10" s="859"/>
      <c r="L10" s="859"/>
      <c r="M10" s="859"/>
      <c r="N10" s="859"/>
      <c r="O10" s="859"/>
      <c r="P10" s="859"/>
      <c r="Q10" s="859"/>
      <c r="R10" s="859"/>
      <c r="S10" s="859"/>
      <c r="T10" s="859"/>
      <c r="U10" s="859"/>
      <c r="V10" s="859"/>
      <c r="W10" s="859"/>
      <c r="X10" s="859"/>
      <c r="Y10" s="859"/>
      <c r="Z10" s="859"/>
      <c r="AA10" s="859"/>
      <c r="AB10" s="859"/>
      <c r="AC10" s="859"/>
      <c r="AD10" s="860"/>
      <c r="AE10" s="37"/>
    </row>
    <row r="11" spans="1:31" ht="36" customHeight="1">
      <c r="A11" s="36"/>
      <c r="B11" s="41"/>
      <c r="C11" s="854" t="s">
        <v>5057</v>
      </c>
      <c r="D11" s="728"/>
      <c r="E11" s="728"/>
      <c r="F11" s="728"/>
      <c r="G11" s="728"/>
      <c r="H11" s="728"/>
      <c r="I11" s="728"/>
      <c r="J11" s="728"/>
      <c r="K11" s="728"/>
      <c r="L11" s="728"/>
      <c r="M11" s="728"/>
      <c r="N11" s="728"/>
      <c r="O11" s="728"/>
      <c r="P11" s="728"/>
      <c r="Q11" s="728"/>
      <c r="R11" s="728"/>
      <c r="S11" s="728"/>
      <c r="T11" s="728"/>
      <c r="U11" s="728"/>
      <c r="V11" s="728"/>
      <c r="W11" s="728"/>
      <c r="X11" s="728"/>
      <c r="Y11" s="728"/>
      <c r="Z11" s="728"/>
      <c r="AA11" s="728"/>
      <c r="AB11" s="728"/>
      <c r="AC11" s="728"/>
      <c r="AD11" s="855"/>
      <c r="AE11" s="37"/>
    </row>
    <row r="12" spans="1:31" ht="24" customHeight="1">
      <c r="A12" s="36"/>
      <c r="B12" s="41"/>
      <c r="C12" s="854" t="s">
        <v>5058</v>
      </c>
      <c r="D12" s="728"/>
      <c r="E12" s="728"/>
      <c r="F12" s="728"/>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c r="AD12" s="855"/>
      <c r="AE12" s="37"/>
    </row>
    <row r="13" spans="1:31" ht="48" customHeight="1">
      <c r="A13" s="36"/>
      <c r="B13" s="40"/>
      <c r="C13" s="854" t="s">
        <v>5059</v>
      </c>
      <c r="D13" s="728"/>
      <c r="E13" s="728"/>
      <c r="F13" s="728"/>
      <c r="G13" s="728"/>
      <c r="H13" s="728"/>
      <c r="I13" s="728"/>
      <c r="J13" s="728"/>
      <c r="K13" s="728"/>
      <c r="L13" s="728"/>
      <c r="M13" s="728"/>
      <c r="N13" s="728"/>
      <c r="O13" s="728"/>
      <c r="P13" s="728"/>
      <c r="Q13" s="728"/>
      <c r="R13" s="728"/>
      <c r="S13" s="728"/>
      <c r="T13" s="728"/>
      <c r="U13" s="728"/>
      <c r="V13" s="728"/>
      <c r="W13" s="728"/>
      <c r="X13" s="728"/>
      <c r="Y13" s="728"/>
      <c r="Z13" s="728"/>
      <c r="AA13" s="728"/>
      <c r="AB13" s="728"/>
      <c r="AC13" s="728"/>
      <c r="AD13" s="855"/>
      <c r="AE13" s="37"/>
    </row>
    <row r="14" spans="1:31" ht="15" customHeight="1">
      <c r="A14" s="25"/>
      <c r="B14" s="41"/>
      <c r="C14" s="774" t="s">
        <v>5060</v>
      </c>
      <c r="D14" s="728"/>
      <c r="E14" s="728"/>
      <c r="F14" s="728"/>
      <c r="G14" s="728"/>
      <c r="H14" s="728"/>
      <c r="I14" s="728"/>
      <c r="J14" s="728"/>
      <c r="K14" s="728"/>
      <c r="L14" s="728"/>
      <c r="M14" s="728"/>
      <c r="N14" s="728"/>
      <c r="O14" s="728"/>
      <c r="P14" s="728"/>
      <c r="Q14" s="728"/>
      <c r="R14" s="728"/>
      <c r="S14" s="728"/>
      <c r="T14" s="728"/>
      <c r="U14" s="728"/>
      <c r="V14" s="728"/>
      <c r="W14" s="728"/>
      <c r="X14" s="728"/>
      <c r="Y14" s="728"/>
      <c r="Z14" s="728"/>
      <c r="AA14" s="728"/>
      <c r="AB14" s="728"/>
      <c r="AC14" s="728"/>
      <c r="AD14" s="776"/>
      <c r="AE14" s="42"/>
    </row>
    <row r="15" spans="1:31" ht="36" customHeight="1">
      <c r="A15" s="36"/>
      <c r="B15" s="43"/>
      <c r="C15" s="774" t="s">
        <v>5061</v>
      </c>
      <c r="D15" s="728"/>
      <c r="E15" s="728"/>
      <c r="F15" s="728"/>
      <c r="G15" s="728"/>
      <c r="H15" s="728"/>
      <c r="I15" s="728"/>
      <c r="J15" s="728"/>
      <c r="K15" s="728"/>
      <c r="L15" s="728"/>
      <c r="M15" s="728"/>
      <c r="N15" s="728"/>
      <c r="O15" s="728"/>
      <c r="P15" s="728"/>
      <c r="Q15" s="728"/>
      <c r="R15" s="728"/>
      <c r="S15" s="728"/>
      <c r="T15" s="728"/>
      <c r="U15" s="728"/>
      <c r="V15" s="728"/>
      <c r="W15" s="728"/>
      <c r="X15" s="728"/>
      <c r="Y15" s="728"/>
      <c r="Z15" s="728"/>
      <c r="AA15" s="728"/>
      <c r="AB15" s="728"/>
      <c r="AC15" s="728"/>
      <c r="AD15" s="776"/>
      <c r="AE15" s="38"/>
    </row>
    <row r="16" spans="1:31" ht="48" customHeight="1">
      <c r="A16" s="36"/>
      <c r="B16" s="39"/>
      <c r="C16" s="774" t="s">
        <v>5062</v>
      </c>
      <c r="D16" s="728"/>
      <c r="E16" s="728"/>
      <c r="F16" s="728"/>
      <c r="G16" s="728"/>
      <c r="H16" s="728"/>
      <c r="I16" s="728"/>
      <c r="J16" s="728"/>
      <c r="K16" s="728"/>
      <c r="L16" s="728"/>
      <c r="M16" s="728"/>
      <c r="N16" s="728"/>
      <c r="O16" s="728"/>
      <c r="P16" s="728"/>
      <c r="Q16" s="728"/>
      <c r="R16" s="728"/>
      <c r="S16" s="728"/>
      <c r="T16" s="728"/>
      <c r="U16" s="728"/>
      <c r="V16" s="728"/>
      <c r="W16" s="728"/>
      <c r="X16" s="728"/>
      <c r="Y16" s="728"/>
      <c r="Z16" s="728"/>
      <c r="AA16" s="728"/>
      <c r="AB16" s="728"/>
      <c r="AC16" s="728"/>
      <c r="AD16" s="776"/>
      <c r="AE16" s="37"/>
    </row>
    <row r="17" spans="1:31" ht="15" customHeight="1">
      <c r="A17" s="36"/>
      <c r="B17" s="44"/>
      <c r="C17" s="882" t="s">
        <v>5063</v>
      </c>
      <c r="D17" s="883"/>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4"/>
      <c r="AE17" s="37"/>
    </row>
    <row r="18" spans="1:31" ht="15" customHeight="1">
      <c r="A18" s="36"/>
      <c r="B18" s="870" t="s">
        <v>5064</v>
      </c>
      <c r="C18" s="859"/>
      <c r="D18" s="859"/>
      <c r="E18" s="859"/>
      <c r="F18" s="859"/>
      <c r="G18" s="859"/>
      <c r="H18" s="859"/>
      <c r="I18" s="859"/>
      <c r="J18" s="859"/>
      <c r="K18" s="859"/>
      <c r="L18" s="859"/>
      <c r="M18" s="859"/>
      <c r="N18" s="859"/>
      <c r="O18" s="859"/>
      <c r="P18" s="859"/>
      <c r="Q18" s="859"/>
      <c r="R18" s="859"/>
      <c r="S18" s="859"/>
      <c r="T18" s="859"/>
      <c r="U18" s="859"/>
      <c r="V18" s="859"/>
      <c r="W18" s="859"/>
      <c r="X18" s="859"/>
      <c r="Y18" s="859"/>
      <c r="Z18" s="859"/>
      <c r="AA18" s="859"/>
      <c r="AB18" s="859"/>
      <c r="AC18" s="859"/>
      <c r="AD18" s="860"/>
      <c r="AE18" s="37"/>
    </row>
    <row r="19" spans="1:31" ht="60" customHeight="1">
      <c r="A19" s="36"/>
      <c r="B19" s="39"/>
      <c r="C19" s="857" t="s">
        <v>5065</v>
      </c>
      <c r="D19" s="728"/>
      <c r="E19" s="728"/>
      <c r="F19" s="728"/>
      <c r="G19" s="728"/>
      <c r="H19" s="728"/>
      <c r="I19" s="728"/>
      <c r="J19" s="728"/>
      <c r="K19" s="728"/>
      <c r="L19" s="728"/>
      <c r="M19" s="728"/>
      <c r="N19" s="728"/>
      <c r="O19" s="728"/>
      <c r="P19" s="728"/>
      <c r="Q19" s="728"/>
      <c r="R19" s="728"/>
      <c r="S19" s="728"/>
      <c r="T19" s="728"/>
      <c r="U19" s="728"/>
      <c r="V19" s="728"/>
      <c r="W19" s="728"/>
      <c r="X19" s="728"/>
      <c r="Y19" s="728"/>
      <c r="Z19" s="728"/>
      <c r="AA19" s="728"/>
      <c r="AB19" s="728"/>
      <c r="AC19" s="728"/>
      <c r="AD19" s="776"/>
      <c r="AE19" s="37"/>
    </row>
    <row r="20" spans="1:31" ht="36" customHeight="1">
      <c r="A20" s="36"/>
      <c r="B20" s="45"/>
      <c r="C20" s="849" t="s">
        <v>5066</v>
      </c>
      <c r="D20" s="782"/>
      <c r="E20" s="782"/>
      <c r="F20" s="782"/>
      <c r="G20" s="782"/>
      <c r="H20" s="782"/>
      <c r="I20" s="782"/>
      <c r="J20" s="782"/>
      <c r="K20" s="782"/>
      <c r="L20" s="782"/>
      <c r="M20" s="782"/>
      <c r="N20" s="782"/>
      <c r="O20" s="782"/>
      <c r="P20" s="782"/>
      <c r="Q20" s="782"/>
      <c r="R20" s="782"/>
      <c r="S20" s="782"/>
      <c r="T20" s="782"/>
      <c r="U20" s="782"/>
      <c r="V20" s="782"/>
      <c r="W20" s="782"/>
      <c r="X20" s="782"/>
      <c r="Y20" s="782"/>
      <c r="Z20" s="782"/>
      <c r="AA20" s="782"/>
      <c r="AB20" s="782"/>
      <c r="AC20" s="782"/>
      <c r="AD20" s="783"/>
      <c r="AE20" s="37"/>
    </row>
    <row r="21" spans="1:31" ht="15" customHeight="1" thickBot="1">
      <c r="A21" s="36"/>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row>
    <row r="22" spans="1:31" ht="15" customHeight="1" thickBot="1">
      <c r="A22" s="46"/>
      <c r="B22" s="769" t="s">
        <v>5067</v>
      </c>
      <c r="C22" s="750"/>
      <c r="D22" s="750"/>
      <c r="E22" s="750"/>
      <c r="F22" s="750"/>
      <c r="G22" s="750"/>
      <c r="H22" s="750"/>
      <c r="I22" s="750"/>
      <c r="J22" s="750"/>
      <c r="K22" s="750"/>
      <c r="L22" s="750"/>
      <c r="M22" s="750"/>
      <c r="N22" s="750"/>
      <c r="O22" s="750"/>
      <c r="P22" s="750"/>
      <c r="Q22" s="750"/>
      <c r="R22" s="750"/>
      <c r="S22" s="750"/>
      <c r="T22" s="750"/>
      <c r="U22" s="750"/>
      <c r="V22" s="750"/>
      <c r="W22" s="750"/>
      <c r="X22" s="750"/>
      <c r="Y22" s="750"/>
      <c r="Z22" s="750"/>
      <c r="AA22" s="750"/>
      <c r="AB22" s="750"/>
      <c r="AC22" s="750"/>
      <c r="AD22" s="770"/>
      <c r="AE22" s="37"/>
    </row>
    <row r="23" spans="1:31" ht="15" customHeight="1">
      <c r="A23" s="47"/>
      <c r="B23" s="862" t="s">
        <v>5068</v>
      </c>
      <c r="C23" s="766"/>
      <c r="D23" s="766"/>
      <c r="E23" s="766"/>
      <c r="F23" s="766"/>
      <c r="G23" s="766"/>
      <c r="H23" s="766"/>
      <c r="I23" s="766"/>
      <c r="J23" s="766"/>
      <c r="K23" s="766"/>
      <c r="L23" s="766"/>
      <c r="M23" s="766"/>
      <c r="N23" s="766"/>
      <c r="O23" s="766"/>
      <c r="P23" s="766"/>
      <c r="Q23" s="766"/>
      <c r="R23" s="766"/>
      <c r="S23" s="766"/>
      <c r="T23" s="766"/>
      <c r="U23" s="766"/>
      <c r="V23" s="766"/>
      <c r="W23" s="766"/>
      <c r="X23" s="766"/>
      <c r="Y23" s="766"/>
      <c r="Z23" s="766"/>
      <c r="AA23" s="766"/>
      <c r="AB23" s="766"/>
      <c r="AC23" s="766"/>
      <c r="AD23" s="863"/>
      <c r="AE23" s="48"/>
    </row>
    <row r="24" spans="1:31" ht="36" customHeight="1">
      <c r="A24" s="47"/>
      <c r="B24" s="41"/>
      <c r="C24" s="857" t="s">
        <v>5069</v>
      </c>
      <c r="D24" s="728"/>
      <c r="E24" s="728"/>
      <c r="F24" s="728"/>
      <c r="G24" s="728"/>
      <c r="H24" s="728"/>
      <c r="I24" s="728"/>
      <c r="J24" s="728"/>
      <c r="K24" s="728"/>
      <c r="L24" s="728"/>
      <c r="M24" s="728"/>
      <c r="N24" s="728"/>
      <c r="O24" s="728"/>
      <c r="P24" s="728"/>
      <c r="Q24" s="728"/>
      <c r="R24" s="728"/>
      <c r="S24" s="728"/>
      <c r="T24" s="728"/>
      <c r="U24" s="728"/>
      <c r="V24" s="728"/>
      <c r="W24" s="728"/>
      <c r="X24" s="728"/>
      <c r="Y24" s="728"/>
      <c r="Z24" s="728"/>
      <c r="AA24" s="728"/>
      <c r="AB24" s="728"/>
      <c r="AC24" s="728"/>
      <c r="AD24" s="776"/>
      <c r="AE24" s="48"/>
    </row>
    <row r="25" spans="1:31" ht="15" customHeight="1">
      <c r="A25" s="25"/>
      <c r="B25" s="850" t="s">
        <v>5070</v>
      </c>
      <c r="C25" s="851"/>
      <c r="D25" s="851"/>
      <c r="E25" s="851"/>
      <c r="F25" s="851"/>
      <c r="G25" s="851"/>
      <c r="H25" s="851"/>
      <c r="I25" s="851"/>
      <c r="J25" s="851"/>
      <c r="K25" s="851"/>
      <c r="L25" s="851"/>
      <c r="M25" s="851"/>
      <c r="N25" s="851"/>
      <c r="O25" s="851"/>
      <c r="P25" s="851"/>
      <c r="Q25" s="851"/>
      <c r="R25" s="851"/>
      <c r="S25" s="851"/>
      <c r="T25" s="851"/>
      <c r="U25" s="851"/>
      <c r="V25" s="851"/>
      <c r="W25" s="851"/>
      <c r="X25" s="851"/>
      <c r="Y25" s="851"/>
      <c r="Z25" s="851"/>
      <c r="AA25" s="851"/>
      <c r="AB25" s="851"/>
      <c r="AC25" s="851"/>
      <c r="AD25" s="852"/>
      <c r="AE25" s="49"/>
    </row>
    <row r="26" spans="1:31" ht="36" customHeight="1">
      <c r="A26" s="36"/>
      <c r="B26" s="44"/>
      <c r="C26" s="849" t="s">
        <v>5071</v>
      </c>
      <c r="D26" s="782"/>
      <c r="E26" s="782"/>
      <c r="F26" s="782"/>
      <c r="G26" s="782"/>
      <c r="H26" s="782"/>
      <c r="I26" s="782"/>
      <c r="J26" s="782"/>
      <c r="K26" s="782"/>
      <c r="L26" s="782"/>
      <c r="M26" s="782"/>
      <c r="N26" s="782"/>
      <c r="O26" s="782"/>
      <c r="P26" s="782"/>
      <c r="Q26" s="782"/>
      <c r="R26" s="782"/>
      <c r="S26" s="782"/>
      <c r="T26" s="782"/>
      <c r="U26" s="782"/>
      <c r="V26" s="782"/>
      <c r="W26" s="782"/>
      <c r="X26" s="782"/>
      <c r="Y26" s="782"/>
      <c r="Z26" s="782"/>
      <c r="AA26" s="782"/>
      <c r="AB26" s="782"/>
      <c r="AC26" s="782"/>
      <c r="AD26" s="783"/>
      <c r="AE26" s="37"/>
    </row>
    <row r="27" spans="1:31" ht="15" customHeight="1">
      <c r="A27" s="36"/>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24" customHeight="1">
      <c r="A28" s="36" t="s">
        <v>5072</v>
      </c>
      <c r="B28" s="847" t="s">
        <v>5073</v>
      </c>
      <c r="C28" s="728"/>
      <c r="D28" s="728"/>
      <c r="E28" s="728"/>
      <c r="F28" s="728"/>
      <c r="G28" s="728"/>
      <c r="H28" s="728"/>
      <c r="I28" s="728"/>
      <c r="J28" s="728"/>
      <c r="K28" s="728"/>
      <c r="L28" s="728"/>
      <c r="M28" s="728"/>
      <c r="N28" s="728"/>
      <c r="O28" s="728"/>
      <c r="P28" s="728"/>
      <c r="Q28" s="728"/>
      <c r="R28" s="728"/>
      <c r="S28" s="728"/>
      <c r="T28" s="728"/>
      <c r="U28" s="728"/>
      <c r="V28" s="728"/>
      <c r="W28" s="728"/>
      <c r="X28" s="728"/>
      <c r="Y28" s="728"/>
      <c r="Z28" s="728"/>
      <c r="AA28" s="728"/>
      <c r="AB28" s="728"/>
      <c r="AC28" s="728"/>
      <c r="AD28" s="728"/>
      <c r="AE28" s="37"/>
    </row>
    <row r="29" spans="1:31" ht="36" customHeight="1">
      <c r="A29" s="36"/>
      <c r="B29" s="42"/>
      <c r="C29" s="848" t="s">
        <v>5074</v>
      </c>
      <c r="D29" s="728"/>
      <c r="E29" s="728"/>
      <c r="F29" s="728"/>
      <c r="G29" s="728"/>
      <c r="H29" s="728"/>
      <c r="I29" s="728"/>
      <c r="J29" s="728"/>
      <c r="K29" s="728"/>
      <c r="L29" s="728"/>
      <c r="M29" s="728"/>
      <c r="N29" s="728"/>
      <c r="O29" s="728"/>
      <c r="P29" s="728"/>
      <c r="Q29" s="728"/>
      <c r="R29" s="728"/>
      <c r="S29" s="728"/>
      <c r="T29" s="728"/>
      <c r="U29" s="728"/>
      <c r="V29" s="728"/>
      <c r="W29" s="728"/>
      <c r="X29" s="728"/>
      <c r="Y29" s="728"/>
      <c r="Z29" s="728"/>
      <c r="AA29" s="728"/>
      <c r="AB29" s="728"/>
      <c r="AC29" s="728"/>
      <c r="AD29" s="728"/>
      <c r="AE29" s="37"/>
    </row>
    <row r="30" spans="1:31" ht="24" customHeight="1">
      <c r="A30" s="36"/>
      <c r="B30" s="37"/>
      <c r="C30" s="853" t="s">
        <v>5075</v>
      </c>
      <c r="D30" s="728"/>
      <c r="E30" s="728"/>
      <c r="F30" s="728"/>
      <c r="G30" s="728"/>
      <c r="H30" s="728"/>
      <c r="I30" s="728"/>
      <c r="J30" s="728"/>
      <c r="K30" s="728"/>
      <c r="L30" s="728"/>
      <c r="M30" s="728"/>
      <c r="N30" s="728"/>
      <c r="O30" s="728"/>
      <c r="P30" s="728"/>
      <c r="Q30" s="728"/>
      <c r="R30" s="728"/>
      <c r="S30" s="728"/>
      <c r="T30" s="728"/>
      <c r="U30" s="728"/>
      <c r="V30" s="728"/>
      <c r="W30" s="728"/>
      <c r="X30" s="728"/>
      <c r="Y30" s="728"/>
      <c r="Z30" s="728"/>
      <c r="AA30" s="728"/>
      <c r="AB30" s="728"/>
      <c r="AC30" s="728"/>
      <c r="AD30" s="728"/>
      <c r="AE30" s="37"/>
    </row>
    <row r="31" spans="1:31" ht="24" customHeight="1">
      <c r="A31" s="25"/>
      <c r="C31" s="848" t="s">
        <v>5076</v>
      </c>
      <c r="D31" s="728"/>
      <c r="E31" s="728"/>
      <c r="F31" s="728"/>
      <c r="G31" s="728"/>
      <c r="H31" s="728"/>
      <c r="I31" s="728"/>
      <c r="J31" s="728"/>
      <c r="K31" s="728"/>
      <c r="L31" s="728"/>
      <c r="M31" s="728"/>
      <c r="N31" s="728"/>
      <c r="O31" s="728"/>
      <c r="P31" s="728"/>
      <c r="Q31" s="728"/>
      <c r="R31" s="728"/>
      <c r="S31" s="728"/>
      <c r="T31" s="728"/>
      <c r="U31" s="728"/>
      <c r="V31" s="728"/>
      <c r="W31" s="728"/>
      <c r="X31" s="728"/>
      <c r="Y31" s="728"/>
      <c r="Z31" s="728"/>
      <c r="AA31" s="728"/>
      <c r="AB31" s="728"/>
      <c r="AC31" s="728"/>
      <c r="AD31" s="728"/>
      <c r="AE31" s="38"/>
    </row>
    <row r="32" spans="1:31" ht="38.450000000000003" customHeight="1">
      <c r="A32" s="52"/>
      <c r="C32" s="853" t="s">
        <v>5077</v>
      </c>
      <c r="D32" s="728"/>
      <c r="E32" s="728"/>
      <c r="F32" s="728"/>
      <c r="G32" s="728"/>
      <c r="H32" s="728"/>
      <c r="I32" s="728"/>
      <c r="J32" s="728"/>
      <c r="K32" s="728"/>
      <c r="L32" s="728"/>
      <c r="M32" s="728"/>
      <c r="N32" s="728"/>
      <c r="O32" s="728"/>
      <c r="P32" s="728"/>
      <c r="Q32" s="728"/>
      <c r="R32" s="728"/>
      <c r="S32" s="728"/>
      <c r="T32" s="728"/>
      <c r="U32" s="728"/>
      <c r="V32" s="728"/>
      <c r="W32" s="728"/>
      <c r="X32" s="728"/>
      <c r="Y32" s="728"/>
      <c r="Z32" s="728"/>
      <c r="AA32" s="728"/>
      <c r="AB32" s="728"/>
      <c r="AC32" s="728"/>
      <c r="AD32" s="728"/>
      <c r="AE32" s="51"/>
    </row>
    <row r="33" spans="1:115" ht="36" customHeight="1">
      <c r="A33" s="52"/>
      <c r="B33" s="25"/>
      <c r="C33" s="853" t="s">
        <v>5078</v>
      </c>
      <c r="D33" s="728"/>
      <c r="E33" s="728"/>
      <c r="F33" s="728"/>
      <c r="G33" s="728"/>
      <c r="H33" s="728"/>
      <c r="I33" s="728"/>
      <c r="J33" s="728"/>
      <c r="K33" s="728"/>
      <c r="L33" s="728"/>
      <c r="M33" s="728"/>
      <c r="N33" s="728"/>
      <c r="O33" s="728"/>
      <c r="P33" s="728"/>
      <c r="Q33" s="728"/>
      <c r="R33" s="728"/>
      <c r="S33" s="728"/>
      <c r="T33" s="728"/>
      <c r="U33" s="728"/>
      <c r="V33" s="728"/>
      <c r="W33" s="728"/>
      <c r="X33" s="728"/>
      <c r="Y33" s="728"/>
      <c r="Z33" s="728"/>
      <c r="AA33" s="728"/>
      <c r="AB33" s="728"/>
      <c r="AC33" s="728"/>
      <c r="AD33" s="728"/>
      <c r="AE33" s="51"/>
    </row>
    <row r="34" spans="1:115" ht="15" customHeight="1">
      <c r="A34" s="25"/>
      <c r="B34" s="50"/>
      <c r="C34" s="848" t="s">
        <v>5079</v>
      </c>
      <c r="D34" s="728"/>
      <c r="E34" s="728"/>
      <c r="F34" s="728"/>
      <c r="G34" s="728"/>
      <c r="H34" s="728"/>
      <c r="I34" s="728"/>
      <c r="J34" s="728"/>
      <c r="K34" s="728"/>
      <c r="L34" s="728"/>
      <c r="M34" s="728"/>
      <c r="N34" s="728"/>
      <c r="O34" s="728"/>
      <c r="P34" s="728"/>
      <c r="Q34" s="728"/>
      <c r="R34" s="728"/>
      <c r="S34" s="728"/>
      <c r="T34" s="728"/>
      <c r="U34" s="728"/>
      <c r="V34" s="728"/>
      <c r="W34" s="728"/>
      <c r="X34" s="728"/>
      <c r="Y34" s="728"/>
      <c r="Z34" s="728"/>
      <c r="AA34" s="728"/>
      <c r="AB34" s="728"/>
      <c r="AC34" s="728"/>
      <c r="AD34" s="728"/>
      <c r="AE34" s="51"/>
    </row>
    <row r="35" spans="1:115" ht="36" customHeight="1">
      <c r="A35" s="25"/>
      <c r="B35" s="52"/>
      <c r="C35" s="848" t="s">
        <v>5080</v>
      </c>
      <c r="D35" s="728"/>
      <c r="E35" s="728"/>
      <c r="F35" s="728"/>
      <c r="G35" s="728"/>
      <c r="H35" s="728"/>
      <c r="I35" s="728"/>
      <c r="J35" s="728"/>
      <c r="K35" s="728"/>
      <c r="L35" s="728"/>
      <c r="M35" s="728"/>
      <c r="N35" s="728"/>
      <c r="O35" s="728"/>
      <c r="P35" s="728"/>
      <c r="Q35" s="728"/>
      <c r="R35" s="728"/>
      <c r="S35" s="728"/>
      <c r="T35" s="728"/>
      <c r="U35" s="728"/>
      <c r="V35" s="728"/>
      <c r="W35" s="728"/>
      <c r="X35" s="728"/>
      <c r="Y35" s="728"/>
      <c r="Z35" s="728"/>
      <c r="AA35" s="728"/>
      <c r="AB35" s="728"/>
      <c r="AC35" s="728"/>
      <c r="AD35" s="728"/>
      <c r="AE35" s="52"/>
    </row>
    <row r="36" spans="1:115" ht="24" customHeight="1">
      <c r="A36" s="25"/>
      <c r="B36" s="52"/>
      <c r="C36" s="848" t="s">
        <v>5081</v>
      </c>
      <c r="D36" s="728"/>
      <c r="E36" s="728"/>
      <c r="F36" s="728"/>
      <c r="G36" s="728"/>
      <c r="H36" s="728"/>
      <c r="I36" s="728"/>
      <c r="J36" s="728"/>
      <c r="K36" s="728"/>
      <c r="L36" s="728"/>
      <c r="M36" s="728"/>
      <c r="N36" s="728"/>
      <c r="O36" s="728"/>
      <c r="P36" s="728"/>
      <c r="Q36" s="728"/>
      <c r="R36" s="728"/>
      <c r="S36" s="728"/>
      <c r="T36" s="728"/>
      <c r="U36" s="728"/>
      <c r="V36" s="728"/>
      <c r="W36" s="728"/>
      <c r="X36" s="728"/>
      <c r="Y36" s="728"/>
      <c r="Z36" s="728"/>
      <c r="AA36" s="728"/>
      <c r="AB36" s="728"/>
      <c r="AC36" s="728"/>
      <c r="AD36" s="728"/>
      <c r="AE36" s="52"/>
    </row>
    <row r="37" spans="1:115" ht="24" customHeight="1">
      <c r="A37" s="25"/>
      <c r="B37" s="81"/>
      <c r="C37" s="848" t="s">
        <v>5082</v>
      </c>
      <c r="D37" s="728"/>
      <c r="E37" s="728"/>
      <c r="F37" s="728"/>
      <c r="G37" s="728"/>
      <c r="H37" s="728"/>
      <c r="I37" s="728"/>
      <c r="J37" s="728"/>
      <c r="K37" s="728"/>
      <c r="L37" s="728"/>
      <c r="M37" s="728"/>
      <c r="N37" s="728"/>
      <c r="O37" s="728"/>
      <c r="P37" s="728"/>
      <c r="Q37" s="728"/>
      <c r="R37" s="728"/>
      <c r="S37" s="728"/>
      <c r="T37" s="728"/>
      <c r="U37" s="728"/>
      <c r="V37" s="728"/>
      <c r="W37" s="728"/>
      <c r="X37" s="728"/>
      <c r="Y37" s="728"/>
      <c r="Z37" s="728"/>
      <c r="AA37" s="728"/>
      <c r="AB37" s="728"/>
      <c r="AC37" s="728"/>
      <c r="AD37" s="728"/>
      <c r="AE37" s="38"/>
    </row>
    <row r="38" spans="1:115" ht="15" customHeight="1">
      <c r="A38" s="3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115" ht="15" customHeight="1">
      <c r="A39" s="36"/>
      <c r="B39" s="37"/>
      <c r="C39" s="98"/>
      <c r="D39" s="98"/>
      <c r="E39" s="98"/>
      <c r="F39" s="98"/>
      <c r="G39" s="98"/>
      <c r="H39" s="98"/>
      <c r="I39" s="98"/>
      <c r="J39" s="98"/>
      <c r="K39" s="98"/>
      <c r="R39" s="98"/>
      <c r="S39" s="98"/>
      <c r="T39" s="98"/>
      <c r="U39" s="98"/>
      <c r="V39" s="98"/>
      <c r="W39" s="98"/>
      <c r="X39" s="98"/>
      <c r="Y39" s="98"/>
      <c r="Z39" s="98"/>
      <c r="AA39" s="856" t="s">
        <v>5083</v>
      </c>
      <c r="AB39" s="728"/>
      <c r="AC39" s="728"/>
      <c r="AD39" s="728"/>
      <c r="AE39" s="37"/>
    </row>
    <row r="40" spans="1:115" ht="15" customHeight="1">
      <c r="A40" s="36"/>
      <c r="B40" s="1"/>
      <c r="C40" s="1"/>
      <c r="D40" s="1"/>
      <c r="E40" s="1"/>
      <c r="F40" s="1"/>
      <c r="G40" s="1"/>
      <c r="H40" s="1"/>
      <c r="I40" s="1"/>
      <c r="J40" s="1"/>
      <c r="K40" s="1"/>
      <c r="R40" s="1"/>
      <c r="S40" s="1"/>
      <c r="T40" s="1"/>
      <c r="U40" s="1"/>
      <c r="V40" s="1"/>
      <c r="W40" s="1"/>
      <c r="X40" s="1"/>
      <c r="Y40" s="27"/>
      <c r="Z40" s="1"/>
      <c r="AA40" s="1"/>
      <c r="AB40" s="1"/>
      <c r="AC40" s="52"/>
      <c r="AD40" s="1"/>
      <c r="AE40" s="1"/>
      <c r="AL40" s="183" t="s">
        <v>5084</v>
      </c>
    </row>
    <row r="41" spans="1:115">
      <c r="A41" s="36"/>
      <c r="B41" s="37"/>
      <c r="C41" s="858" t="s">
        <v>5085</v>
      </c>
      <c r="D41" s="859"/>
      <c r="E41" s="859"/>
      <c r="F41" s="859"/>
      <c r="G41" s="859"/>
      <c r="H41" s="859"/>
      <c r="I41" s="859"/>
      <c r="J41" s="859"/>
      <c r="K41" s="860"/>
      <c r="L41" s="864" t="s">
        <v>5086</v>
      </c>
      <c r="M41" s="860"/>
      <c r="N41" s="756" t="s">
        <v>5087</v>
      </c>
      <c r="O41" s="859"/>
      <c r="P41" s="859"/>
      <c r="Q41" s="860"/>
      <c r="R41" s="723" t="s">
        <v>5088</v>
      </c>
      <c r="S41" s="757"/>
      <c r="T41" s="757"/>
      <c r="U41" s="757"/>
      <c r="V41" s="757"/>
      <c r="W41" s="757"/>
      <c r="X41" s="757"/>
      <c r="Y41" s="757"/>
      <c r="Z41" s="757"/>
      <c r="AA41" s="757"/>
      <c r="AB41" s="757"/>
      <c r="AC41" s="757"/>
      <c r="AD41" s="758"/>
      <c r="AE41" s="37"/>
      <c r="AG41" s="449"/>
      <c r="AL41" s="844" t="s">
        <v>5089</v>
      </c>
      <c r="AM41" s="843" t="s">
        <v>5090</v>
      </c>
      <c r="AN41" s="830" t="s">
        <v>5091</v>
      </c>
      <c r="AO41" s="757"/>
      <c r="AP41" s="757"/>
      <c r="AQ41" s="181" t="s">
        <v>5092</v>
      </c>
      <c r="AR41" s="619" t="s">
        <v>5093</v>
      </c>
    </row>
    <row r="42" spans="1:115" ht="168" customHeight="1">
      <c r="A42" s="36"/>
      <c r="B42" s="37"/>
      <c r="C42" s="861"/>
      <c r="D42" s="782"/>
      <c r="E42" s="782"/>
      <c r="F42" s="782"/>
      <c r="G42" s="782"/>
      <c r="H42" s="782"/>
      <c r="I42" s="782"/>
      <c r="J42" s="782"/>
      <c r="K42" s="783"/>
      <c r="L42" s="861"/>
      <c r="M42" s="783"/>
      <c r="N42" s="861"/>
      <c r="O42" s="782"/>
      <c r="P42" s="782"/>
      <c r="Q42" s="783"/>
      <c r="R42" s="57" t="s">
        <v>5094</v>
      </c>
      <c r="S42" s="57" t="s">
        <v>5095</v>
      </c>
      <c r="T42" s="57" t="s">
        <v>5096</v>
      </c>
      <c r="U42" s="57" t="s">
        <v>5097</v>
      </c>
      <c r="V42" s="57" t="s">
        <v>5098</v>
      </c>
      <c r="W42" s="57" t="s">
        <v>5099</v>
      </c>
      <c r="X42" s="57" t="s">
        <v>5100</v>
      </c>
      <c r="Y42" s="57" t="s">
        <v>5101</v>
      </c>
      <c r="Z42" s="57" t="s">
        <v>5102</v>
      </c>
      <c r="AA42" s="57" t="s">
        <v>5103</v>
      </c>
      <c r="AB42" s="57" t="s">
        <v>5104</v>
      </c>
      <c r="AC42" s="57" t="s">
        <v>5105</v>
      </c>
      <c r="AD42" s="57" t="s">
        <v>5106</v>
      </c>
      <c r="AG42" s="31"/>
      <c r="AH42" s="31"/>
      <c r="AI42" s="31"/>
      <c r="AJ42" s="647" t="s">
        <v>5107</v>
      </c>
      <c r="AK42" s="648" t="s">
        <v>5108</v>
      </c>
      <c r="AL42" s="758"/>
      <c r="AM42" s="758"/>
      <c r="AN42" s="173" t="s">
        <v>5109</v>
      </c>
      <c r="AO42" s="174" t="s">
        <v>5110</v>
      </c>
      <c r="AP42" s="175" t="s">
        <v>5111</v>
      </c>
      <c r="AQ42" s="182" t="s">
        <v>5112</v>
      </c>
      <c r="AR42" s="620" t="s">
        <v>5113</v>
      </c>
      <c r="AS42" s="825" t="s">
        <v>5114</v>
      </c>
      <c r="AT42" s="825"/>
      <c r="AU42" s="825"/>
      <c r="AV42" s="825"/>
      <c r="AW42" s="825"/>
      <c r="AX42" s="825"/>
      <c r="AY42" s="825"/>
      <c r="AZ42" s="825"/>
      <c r="BA42" s="825"/>
      <c r="BB42" s="825"/>
      <c r="BC42" s="825"/>
      <c r="BD42" s="826" t="s">
        <v>5115</v>
      </c>
      <c r="BE42" s="826"/>
      <c r="BF42" s="826"/>
      <c r="BG42" s="826"/>
      <c r="BH42" s="826"/>
      <c r="BI42" s="826"/>
      <c r="BJ42" s="826"/>
      <c r="BK42" s="826"/>
      <c r="BL42" s="826"/>
      <c r="BM42" s="826"/>
      <c r="BN42" s="826"/>
      <c r="BO42" s="827" t="s">
        <v>5116</v>
      </c>
      <c r="BP42" s="827"/>
      <c r="BQ42" s="827"/>
      <c r="BR42" s="827"/>
      <c r="BS42" s="827"/>
      <c r="BT42" s="827"/>
      <c r="BU42" s="827"/>
      <c r="BV42" s="827"/>
      <c r="BW42" s="827"/>
      <c r="BX42" s="827"/>
      <c r="BY42" s="827"/>
      <c r="CX42" s="600" t="s">
        <v>5094</v>
      </c>
      <c r="CY42" s="600" t="s">
        <v>5095</v>
      </c>
      <c r="CZ42" s="600" t="s">
        <v>5096</v>
      </c>
      <c r="DA42" s="600" t="s">
        <v>5097</v>
      </c>
      <c r="DB42" s="600" t="s">
        <v>5098</v>
      </c>
      <c r="DC42" s="600" t="s">
        <v>5099</v>
      </c>
      <c r="DD42" s="600" t="s">
        <v>5100</v>
      </c>
      <c r="DE42" s="600" t="s">
        <v>5101</v>
      </c>
      <c r="DF42" s="600" t="s">
        <v>5102</v>
      </c>
      <c r="DG42" s="600" t="s">
        <v>5103</v>
      </c>
      <c r="DH42" s="600" t="s">
        <v>5104</v>
      </c>
      <c r="DI42" s="600" t="s">
        <v>5106</v>
      </c>
    </row>
    <row r="43" spans="1:115">
      <c r="A43" s="25"/>
      <c r="B43" s="52"/>
      <c r="C43" s="53" t="s">
        <v>5012</v>
      </c>
      <c r="D43" s="842"/>
      <c r="E43" s="759"/>
      <c r="F43" s="759"/>
      <c r="G43" s="759"/>
      <c r="H43" s="759"/>
      <c r="I43" s="759"/>
      <c r="J43" s="759"/>
      <c r="K43" s="838"/>
      <c r="L43" s="740"/>
      <c r="M43" s="838"/>
      <c r="N43" s="740"/>
      <c r="O43" s="759"/>
      <c r="P43" s="759"/>
      <c r="Q43" s="838"/>
      <c r="R43" s="127"/>
      <c r="S43" s="127"/>
      <c r="T43" s="127"/>
      <c r="U43" s="127"/>
      <c r="V43" s="127"/>
      <c r="W43" s="127"/>
      <c r="X43" s="127"/>
      <c r="Y43" s="127"/>
      <c r="Z43" s="127"/>
      <c r="AA43" s="127"/>
      <c r="AB43" s="127"/>
      <c r="AC43" s="127"/>
      <c r="AD43" s="127"/>
      <c r="AE43" s="52"/>
      <c r="AG43" s="31"/>
      <c r="AH43" s="31"/>
      <c r="AI43" s="31"/>
      <c r="AJ43" s="278" t="str" cm="1">
        <f t="array" ref="AJ43">IF(EXACT(D43,UPPER(D43)),"Correcto-","Minusculas-")&amp;
IF(SUM(--NOT(ISERROR(SEARCH({"á","é","í","ó","ú","ñ"},D43))))&gt;0,"Acento-","Correcto-")&amp;
IF(SUM(--NOT(ISERROR(SEARCH({"'","""",".",",",";",":","¿","~?","¡","!","(",")"},D43))))&gt;0,"Signo","Correcto")</f>
        <v>Correcto-Correcto-Correcto</v>
      </c>
      <c r="AK43" s="649" t="str">
        <f>IF(OR(NOT(ISERROR(SEARCH("Minusculas", AJ43))), NOT(ISERROR(SEARCH("Acento", AJ43))), NOT(ISERROR(SEARCH("Signo", AJ43))))=TRUE,"Incorrecto","Correcto")</f>
        <v>Correcto</v>
      </c>
      <c r="AL43" s="186">
        <f>IF(AND($AC$43&lt;&gt;"",COUNTA(R43:AB43,AD43)&gt;0),1,0)</f>
        <v>0</v>
      </c>
      <c r="AM43" s="187">
        <f>IF(AND(COUNTBLANK(D43)=0,COUNTA(N43)=1,$AC$43&lt;&gt;"",COUNTA(R43:AB43,AD43)=0),0,IF(AND(COUNTBLANK(D43)=0,COUNTA(N43)=1,COUNTA(R43:AB43,AD43)&gt;0),0,IF(AND(COUNTBLANK(D43)=1,COUNTA(N43:AD43)=0),0,1)))</f>
        <v>0</v>
      </c>
      <c r="AN43" s="176">
        <f>IF(AM43=0,0,1)</f>
        <v>0</v>
      </c>
      <c r="AO43" s="177" t="str">
        <f>IF(AN43=0,"",
IF(SUM(AN43:AN43)=1,AP43,
IF(AN103&gt;SUM(AN43:AN43),_xlfn.CONCAT(", ",AP43),
IF(AN103=SUM(AN43:AN43),_xlfn.CONCAT(" y ",AP43)))))</f>
        <v/>
      </c>
      <c r="AP43" s="178" t="s">
        <v>5117</v>
      </c>
      <c r="AQ43" s="188">
        <f>IF(COUNTIF(AB43:AB102,"X")&gt;0,1,0)</f>
        <v>0</v>
      </c>
      <c r="AR43" s="550">
        <f>IF(AND(COUNTIF(N43,1)&gt;0,OR(COUNTIF(N44:Q102,2)&gt;0,COUNTIF(N44:Q102,3)&gt;0)),1,0)</f>
        <v>0</v>
      </c>
      <c r="AS43" s="328">
        <f>IF(AND(COUNTIF($N43,1)&gt;0,COUNTIF(R43,"X")&gt;0),1,0)</f>
        <v>0</v>
      </c>
      <c r="AT43" s="328">
        <f t="shared" ref="AT43:AZ43" si="0">IF(AND(COUNTIF($N43,1)&gt;0,COUNTIF(S43,"X")&gt;0),1,0)</f>
        <v>0</v>
      </c>
      <c r="AU43" s="328">
        <f t="shared" si="0"/>
        <v>0</v>
      </c>
      <c r="AV43" s="328">
        <f t="shared" si="0"/>
        <v>0</v>
      </c>
      <c r="AW43" s="328">
        <f t="shared" si="0"/>
        <v>0</v>
      </c>
      <c r="AX43" s="328">
        <f t="shared" si="0"/>
        <v>0</v>
      </c>
      <c r="AY43" s="328">
        <f t="shared" si="0"/>
        <v>0</v>
      </c>
      <c r="AZ43" s="328">
        <f t="shared" si="0"/>
        <v>0</v>
      </c>
      <c r="BA43" s="328">
        <f>IF(AND(COUNTIF($N43,1)&gt;0,COUNTIF(Z43,"X")&gt;0),1,0)</f>
        <v>0</v>
      </c>
      <c r="BB43" s="328">
        <f>IF(AND(COUNTIF($N43,1)&gt;0,COUNTIF(AA43,"X")&gt;0),1,0)</f>
        <v>0</v>
      </c>
      <c r="BC43" s="328">
        <f>IF(AND(COUNTIF($N43,1)&gt;0,COUNTIF(AB43,"X")&gt;0),1,0)</f>
        <v>0</v>
      </c>
      <c r="BD43" s="259">
        <f>IF(AND(COUNTIF($N43,2)&gt;0,COUNTIF(R43,"X")&gt;0),1,0)</f>
        <v>0</v>
      </c>
      <c r="BE43" s="259">
        <f t="shared" ref="BE43:BN43" si="1">IF(AND(COUNTIF($N43,2)&gt;0,COUNTIF(S43,"X")&gt;0),1,0)</f>
        <v>0</v>
      </c>
      <c r="BF43" s="259">
        <f t="shared" si="1"/>
        <v>0</v>
      </c>
      <c r="BG43" s="259">
        <f t="shared" si="1"/>
        <v>0</v>
      </c>
      <c r="BH43" s="259">
        <f t="shared" si="1"/>
        <v>0</v>
      </c>
      <c r="BI43" s="259">
        <f t="shared" si="1"/>
        <v>0</v>
      </c>
      <c r="BJ43" s="259">
        <f t="shared" si="1"/>
        <v>0</v>
      </c>
      <c r="BK43" s="259">
        <f t="shared" si="1"/>
        <v>0</v>
      </c>
      <c r="BL43" s="259">
        <f t="shared" si="1"/>
        <v>0</v>
      </c>
      <c r="BM43" s="259">
        <f t="shared" si="1"/>
        <v>0</v>
      </c>
      <c r="BN43" s="259">
        <f t="shared" si="1"/>
        <v>0</v>
      </c>
      <c r="BO43" s="211">
        <f>IF(AND(COUNTIF($N43,3)&gt;0,COUNTIF(R43,"X")&gt;0),1,0)</f>
        <v>0</v>
      </c>
      <c r="BP43" s="211">
        <f t="shared" ref="BP43:BY43" si="2">IF(AND(COUNTIF($N43,3)&gt;0,COUNTIF(S43,"X")&gt;0),1,0)</f>
        <v>0</v>
      </c>
      <c r="BQ43" s="211">
        <f t="shared" si="2"/>
        <v>0</v>
      </c>
      <c r="BR43" s="211">
        <f t="shared" si="2"/>
        <v>0</v>
      </c>
      <c r="BS43" s="211">
        <f t="shared" si="2"/>
        <v>0</v>
      </c>
      <c r="BT43" s="211">
        <f t="shared" si="2"/>
        <v>0</v>
      </c>
      <c r="BU43" s="211">
        <f t="shared" si="2"/>
        <v>0</v>
      </c>
      <c r="BV43" s="211">
        <f t="shared" si="2"/>
        <v>0</v>
      </c>
      <c r="BW43" s="211">
        <f t="shared" si="2"/>
        <v>0</v>
      </c>
      <c r="BX43" s="211">
        <f t="shared" si="2"/>
        <v>0</v>
      </c>
      <c r="BY43" s="211">
        <f t="shared" si="2"/>
        <v>0</v>
      </c>
      <c r="CX43">
        <f t="shared" ref="CX43:DH43" si="3">IF($N43="",0,IF(AND($N43=1,R43="X"),1,IF(AND($N43=2,R43="X"),2,IF(AND($N43=3,R43="X"),3,0))))</f>
        <v>0</v>
      </c>
      <c r="CY43">
        <f t="shared" si="3"/>
        <v>0</v>
      </c>
      <c r="CZ43">
        <f t="shared" si="3"/>
        <v>0</v>
      </c>
      <c r="DA43">
        <f t="shared" si="3"/>
        <v>0</v>
      </c>
      <c r="DB43">
        <f t="shared" si="3"/>
        <v>0</v>
      </c>
      <c r="DC43">
        <f t="shared" si="3"/>
        <v>0</v>
      </c>
      <c r="DD43">
        <f t="shared" si="3"/>
        <v>0</v>
      </c>
      <c r="DE43">
        <f t="shared" si="3"/>
        <v>0</v>
      </c>
      <c r="DF43">
        <f t="shared" si="3"/>
        <v>0</v>
      </c>
      <c r="DG43">
        <f t="shared" si="3"/>
        <v>0</v>
      </c>
      <c r="DH43">
        <f t="shared" si="3"/>
        <v>0</v>
      </c>
      <c r="DI43">
        <f>IF($N43="",0,IF(AND($N43=1,AD43="X"),1,IF(AND($N43=2,AD43="X"),2,IF(AND($N43=3,AD43="X"),3,0))))</f>
        <v>0</v>
      </c>
      <c r="DK43" s="601"/>
    </row>
    <row r="44" spans="1:115" ht="15" customHeight="1">
      <c r="A44" s="25"/>
      <c r="B44" s="52"/>
      <c r="C44" s="55" t="s">
        <v>5014</v>
      </c>
      <c r="D44" s="842"/>
      <c r="E44" s="759"/>
      <c r="F44" s="759"/>
      <c r="G44" s="759"/>
      <c r="H44" s="759"/>
      <c r="I44" s="759"/>
      <c r="J44" s="759"/>
      <c r="K44" s="838"/>
      <c r="L44" s="740"/>
      <c r="M44" s="838"/>
      <c r="N44" s="740"/>
      <c r="O44" s="759"/>
      <c r="P44" s="759"/>
      <c r="Q44" s="838"/>
      <c r="R44" s="127"/>
      <c r="S44" s="127"/>
      <c r="T44" s="127"/>
      <c r="U44" s="127"/>
      <c r="V44" s="127"/>
      <c r="W44" s="127"/>
      <c r="X44" s="127"/>
      <c r="Y44" s="127"/>
      <c r="Z44" s="127"/>
      <c r="AA44" s="127"/>
      <c r="AB44" s="127"/>
      <c r="AC44" s="97"/>
      <c r="AD44" s="127"/>
      <c r="AE44" s="52"/>
      <c r="AG44" s="31"/>
      <c r="AH44" s="31"/>
      <c r="AI44" s="31"/>
      <c r="AJ44" s="278" t="str" cm="1">
        <f t="array" ref="AJ44">IF(EXACT(D44,UPPER(D44)),"Correcto-","Minusculas-")&amp;
IF(SUM(--NOT(ISERROR(SEARCH({"á","é","í","ó","ú","ñ"},D44))))&gt;0,"Acento-","Correcto-")&amp;
IF(SUM(--NOT(ISERROR(SEARCH({"'","""",".",",",";",":","¿","~?","¡","!","(",")"},D44))))&gt;0,"Signo","Correcto")</f>
        <v>Correcto-Correcto-Correcto</v>
      </c>
      <c r="AK44" s="649" t="str">
        <f t="shared" ref="AK44:AK102" si="4">IF(OR(NOT(ISERROR(SEARCH("Minusculas", AJ44))), NOT(ISERROR(SEARCH("Acento", AJ44))), NOT(ISERROR(SEARCH("Signo", AJ44))))=TRUE,"Incorrecto","Correcto")</f>
        <v>Correcto</v>
      </c>
      <c r="AL44" s="186">
        <f>IF($AC44&lt;&gt;"",1,0)</f>
        <v>0</v>
      </c>
      <c r="AM44" s="187">
        <f t="shared" ref="AM44:AM102" si="5">IF(AND(COUNTBLANK(D44)=0,COUNTA(N44)=1,$AC$43&lt;&gt;"",COUNTA(R44:AB44,AD44)=0),0,IF(AND(COUNTBLANK(D44)=0,COUNTA(N44)=1,COUNTA(R44:AB44,AD44)&gt;0),0,IF(AND(COUNTBLANK(D44)=1,COUNTA(N44:AD44)=0),0,1)))</f>
        <v>0</v>
      </c>
      <c r="AN44" s="176">
        <f t="shared" ref="AN44:AN96" si="6">IF(AM44=0,0,1)</f>
        <v>0</v>
      </c>
      <c r="AO44" s="177" t="str">
        <f>IF(AN44=0,"",
IF(SUM($AN$43:AN44)=1,AP44,
IF($AN$103&gt;SUM($AN$43:AN44),_xlfn.CONCAT(", ",AP44),
IF($AN$103=SUM($AN$43:AN44),_xlfn.CONCAT(" y ",AP44)))))</f>
        <v/>
      </c>
      <c r="AP44" s="178" t="s">
        <v>5118</v>
      </c>
      <c r="AS44" s="328">
        <f t="shared" ref="AS44:AS96" si="7">IF(AND(COUNTIF($N44,1)&gt;0,COUNTIF(R44,"X")&gt;0),1,0)</f>
        <v>0</v>
      </c>
      <c r="AT44" s="328">
        <f t="shared" ref="AT44:AT97" si="8">IF(AND(COUNTIF($N44,1)&gt;0,COUNTIF(S44,"X")&gt;0),1,0)</f>
        <v>0</v>
      </c>
      <c r="AU44" s="328">
        <f t="shared" ref="AU44:AU97" si="9">IF(AND(COUNTIF($N44,1)&gt;0,COUNTIF(T44,"X")&gt;0),1,0)</f>
        <v>0</v>
      </c>
      <c r="AV44" s="328">
        <f t="shared" ref="AV44:AV97" si="10">IF(AND(COUNTIF($N44,1)&gt;0,COUNTIF(U44,"X")&gt;0),1,0)</f>
        <v>0</v>
      </c>
      <c r="AW44" s="328">
        <f t="shared" ref="AW44:AW97" si="11">IF(AND(COUNTIF($N44,1)&gt;0,COUNTIF(V44,"X")&gt;0),1,0)</f>
        <v>0</v>
      </c>
      <c r="AX44" s="328">
        <f t="shared" ref="AX44:AX97" si="12">IF(AND(COUNTIF($N44,1)&gt;0,COUNTIF(W44,"X")&gt;0),1,0)</f>
        <v>0</v>
      </c>
      <c r="AY44" s="328">
        <f t="shared" ref="AY44:AY97" si="13">IF(AND(COUNTIF($N44,1)&gt;0,COUNTIF(X44,"X")&gt;0),1,0)</f>
        <v>0</v>
      </c>
      <c r="AZ44" s="328">
        <f t="shared" ref="AZ44:AZ97" si="14">IF(AND(COUNTIF($N44,1)&gt;0,COUNTIF(Y44,"X")&gt;0),1,0)</f>
        <v>0</v>
      </c>
      <c r="BA44" s="328">
        <f t="shared" ref="BA44:BA97" si="15">IF(AND(COUNTIF($N44,1)&gt;0,COUNTIF(Z44,"X")&gt;0),1,0)</f>
        <v>0</v>
      </c>
      <c r="BB44" s="328">
        <f t="shared" ref="BB44:BB97" si="16">IF(AND(COUNTIF($N44,1)&gt;0,COUNTIF(AA44,"X")&gt;0),1,0)</f>
        <v>0</v>
      </c>
      <c r="BC44" s="328">
        <f t="shared" ref="BC44:BC97" si="17">IF(AND(COUNTIF($N44,1)&gt;0,COUNTIF(AB44,"X")&gt;0),1,0)</f>
        <v>0</v>
      </c>
      <c r="BD44" s="259">
        <f t="shared" ref="BD44:BD97" si="18">IF(AND(COUNTIF($N44,2)&gt;0,COUNTIF(R44,"X")&gt;0),1,0)</f>
        <v>0</v>
      </c>
      <c r="BE44" s="259">
        <f t="shared" ref="BE44:BE97" si="19">IF(AND(COUNTIF($N44,2)&gt;0,COUNTIF(S44,"X")&gt;0),1,0)</f>
        <v>0</v>
      </c>
      <c r="BF44" s="259">
        <f t="shared" ref="BF44:BF97" si="20">IF(AND(COUNTIF($N44,2)&gt;0,COUNTIF(T44,"X")&gt;0),1,0)</f>
        <v>0</v>
      </c>
      <c r="BG44" s="259">
        <f t="shared" ref="BG44:BG97" si="21">IF(AND(COUNTIF($N44,2)&gt;0,COUNTIF(U44,"X")&gt;0),1,0)</f>
        <v>0</v>
      </c>
      <c r="BH44" s="259">
        <f t="shared" ref="BH44:BH97" si="22">IF(AND(COUNTIF($N44,2)&gt;0,COUNTIF(V44,"X")&gt;0),1,0)</f>
        <v>0</v>
      </c>
      <c r="BI44" s="259">
        <f t="shared" ref="BI44:BI97" si="23">IF(AND(COUNTIF($N44,2)&gt;0,COUNTIF(W44,"X")&gt;0),1,0)</f>
        <v>0</v>
      </c>
      <c r="BJ44" s="259">
        <f t="shared" ref="BJ44:BJ97" si="24">IF(AND(COUNTIF($N44,2)&gt;0,COUNTIF(X44,"X")&gt;0),1,0)</f>
        <v>0</v>
      </c>
      <c r="BK44" s="259">
        <f t="shared" ref="BK44:BK97" si="25">IF(AND(COUNTIF($N44,2)&gt;0,COUNTIF(Y44,"X")&gt;0),1,0)</f>
        <v>0</v>
      </c>
      <c r="BL44" s="259">
        <f t="shared" ref="BL44:BL97" si="26">IF(AND(COUNTIF($N44,2)&gt;0,COUNTIF(Z44,"X")&gt;0),1,0)</f>
        <v>0</v>
      </c>
      <c r="BM44" s="259">
        <f t="shared" ref="BM44:BM97" si="27">IF(AND(COUNTIF($N44,2)&gt;0,COUNTIF(AA44,"X")&gt;0),1,0)</f>
        <v>0</v>
      </c>
      <c r="BN44" s="259">
        <f t="shared" ref="BN44:BN97" si="28">IF(AND(COUNTIF($N44,2)&gt;0,COUNTIF(AB44,"X")&gt;0),1,0)</f>
        <v>0</v>
      </c>
      <c r="BO44" s="211">
        <f t="shared" ref="BO44:BO97" si="29">IF(AND(COUNTIF($N44,3)&gt;0,COUNTIF(R44,"X")&gt;0),1,0)</f>
        <v>0</v>
      </c>
      <c r="BP44" s="211">
        <f t="shared" ref="BP44:BP97" si="30">IF(AND(COUNTIF($N44,3)&gt;0,COUNTIF(S44,"X")&gt;0),1,0)</f>
        <v>0</v>
      </c>
      <c r="BQ44" s="211">
        <f t="shared" ref="BQ44:BQ97" si="31">IF(AND(COUNTIF($N44,3)&gt;0,COUNTIF(T44,"X")&gt;0),1,0)</f>
        <v>0</v>
      </c>
      <c r="BR44" s="211">
        <f t="shared" ref="BR44:BR97" si="32">IF(AND(COUNTIF($N44,3)&gt;0,COUNTIF(U44,"X")&gt;0),1,0)</f>
        <v>0</v>
      </c>
      <c r="BS44" s="211">
        <f t="shared" ref="BS44:BS97" si="33">IF(AND(COUNTIF($N44,3)&gt;0,COUNTIF(V44,"X")&gt;0),1,0)</f>
        <v>0</v>
      </c>
      <c r="BT44" s="211">
        <f t="shared" ref="BT44:BT97" si="34">IF(AND(COUNTIF($N44,3)&gt;0,COUNTIF(W44,"X")&gt;0),1,0)</f>
        <v>0</v>
      </c>
      <c r="BU44" s="211">
        <f t="shared" ref="BU44:BU97" si="35">IF(AND(COUNTIF($N44,3)&gt;0,COUNTIF(X44,"X")&gt;0),1,0)</f>
        <v>0</v>
      </c>
      <c r="BV44" s="211">
        <f t="shared" ref="BV44:BV97" si="36">IF(AND(COUNTIF($N44,3)&gt;0,COUNTIF(Y44,"X")&gt;0),1,0)</f>
        <v>0</v>
      </c>
      <c r="BW44" s="211">
        <f t="shared" ref="BW44:BW97" si="37">IF(AND(COUNTIF($N44,3)&gt;0,COUNTIF(Z44,"X")&gt;0),1,0)</f>
        <v>0</v>
      </c>
      <c r="BX44" s="211">
        <f t="shared" ref="BX44:BX97" si="38">IF(AND(COUNTIF($N44,3)&gt;0,COUNTIF(AA44,"X")&gt;0),1,0)</f>
        <v>0</v>
      </c>
      <c r="BY44" s="211">
        <f t="shared" ref="BY44:BY97" si="39">IF(AND(COUNTIF($N44,3)&gt;0,COUNTIF(AB44,"X")&gt;0),1,0)</f>
        <v>0</v>
      </c>
      <c r="CX44">
        <f t="shared" ref="CX44:CX96" si="40">IF($N44="",0,IF(AND($N44=1,R44="X"),1,IF(AND($N44=2,R44="X"),2,IF(AND($N44=3,R44="X"),3,0))))</f>
        <v>0</v>
      </c>
      <c r="CY44">
        <f t="shared" ref="CY44:CY96" si="41">IF($N44="",0,IF(AND($N44=1,S44="X"),1,IF(AND($N44=2,S44="X"),2,IF(AND($N44=3,S44="X"),3,0))))</f>
        <v>0</v>
      </c>
      <c r="CZ44">
        <f t="shared" ref="CZ44:CZ96" si="42">IF($N44="",0,IF(AND($N44=1,T44="X"),1,IF(AND($N44=2,T44="X"),2,IF(AND($N44=3,T44="X"),3,0))))</f>
        <v>0</v>
      </c>
      <c r="DA44">
        <f t="shared" ref="DA44:DA96" si="43">IF($N44="",0,IF(AND($N44=1,U44="X"),1,IF(AND($N44=2,U44="X"),2,IF(AND($N44=3,U44="X"),3,0))))</f>
        <v>0</v>
      </c>
      <c r="DB44">
        <f t="shared" ref="DB44:DB96" si="44">IF($N44="",0,IF(AND($N44=1,V44="X"),1,IF(AND($N44=2,V44="X"),2,IF(AND($N44=3,V44="X"),3,0))))</f>
        <v>0</v>
      </c>
      <c r="DC44">
        <f t="shared" ref="DC44:DC96" si="45">IF($N44="",0,IF(AND($N44=1,W44="X"),1,IF(AND($N44=2,W44="X"),2,IF(AND($N44=3,W44="X"),3,0))))</f>
        <v>0</v>
      </c>
      <c r="DD44">
        <f t="shared" ref="DD44:DD96" si="46">IF($N44="",0,IF(AND($N44=1,X44="X"),1,IF(AND($N44=2,X44="X"),2,IF(AND($N44=3,X44="X"),3,0))))</f>
        <v>0</v>
      </c>
      <c r="DE44">
        <f t="shared" ref="DE44:DE96" si="47">IF($N44="",0,IF(AND($N44=1,Y44="X"),1,IF(AND($N44=2,Y44="X"),2,IF(AND($N44=3,Y44="X"),3,0))))</f>
        <v>0</v>
      </c>
      <c r="DF44">
        <f t="shared" ref="DF44:DF96" si="48">IF($N44="",0,IF(AND($N44=1,Z44="X"),1,IF(AND($N44=2,Z44="X"),2,IF(AND($N44=3,Z44="X"),3,0))))</f>
        <v>0</v>
      </c>
      <c r="DG44">
        <f t="shared" ref="DG44:DG96" si="49">IF($N44="",0,IF(AND($N44=1,AA44="X"),1,IF(AND($N44=2,AA44="X"),2,IF(AND($N44=3,AA44="X"),3,0))))</f>
        <v>0</v>
      </c>
      <c r="DH44">
        <f t="shared" ref="DH44:DH96" si="50">IF($N44="",0,IF(AND($N44=1,AB44="X"),1,IF(AND($N44=2,AB44="X"),2,IF(AND($N44=3,AB44="X"),3,0))))</f>
        <v>0</v>
      </c>
      <c r="DI44">
        <f t="shared" ref="DI44:DI74" si="51">IF($N44="",0,IF(AND($N44=1,AD44="X"),1,IF(AND($N44=2,AD44="X"),2,IF(AND($N44=3,AD44="X"),3,0))))</f>
        <v>0</v>
      </c>
      <c r="DK44" s="601"/>
    </row>
    <row r="45" spans="1:115" ht="15" customHeight="1">
      <c r="A45" s="25"/>
      <c r="B45" s="52"/>
      <c r="C45" s="55" t="s">
        <v>5016</v>
      </c>
      <c r="D45" s="842"/>
      <c r="E45" s="759"/>
      <c r="F45" s="759"/>
      <c r="G45" s="759"/>
      <c r="H45" s="759"/>
      <c r="I45" s="759"/>
      <c r="J45" s="759"/>
      <c r="K45" s="838"/>
      <c r="L45" s="740"/>
      <c r="M45" s="838"/>
      <c r="N45" s="740"/>
      <c r="O45" s="759"/>
      <c r="P45" s="759"/>
      <c r="Q45" s="838"/>
      <c r="R45" s="127"/>
      <c r="S45" s="127"/>
      <c r="T45" s="127"/>
      <c r="U45" s="127"/>
      <c r="V45" s="127"/>
      <c r="W45" s="127"/>
      <c r="X45" s="127"/>
      <c r="Y45" s="127"/>
      <c r="Z45" s="127"/>
      <c r="AA45" s="127"/>
      <c r="AB45" s="127"/>
      <c r="AC45" s="97"/>
      <c r="AD45" s="127"/>
      <c r="AE45" s="52"/>
      <c r="AG45" s="31"/>
      <c r="AH45" s="31"/>
      <c r="AI45" s="31"/>
      <c r="AJ45" s="278" t="str" cm="1">
        <f t="array" ref="AJ45">IF(EXACT(D45,UPPER(D45)),"Correcto-","Minusculas-")&amp;
IF(SUM(--NOT(ISERROR(SEARCH({"á","é","í","ó","ú","ñ"},D45))))&gt;0,"Acento-","Correcto-")&amp;
IF(SUM(--NOT(ISERROR(SEARCH({"'","""",".",",",";",":","¿","~?","¡","!","(",")"},D45))))&gt;0,"Signo","Correcto")</f>
        <v>Correcto-Correcto-Correcto</v>
      </c>
      <c r="AK45" s="649" t="str">
        <f t="shared" si="4"/>
        <v>Correcto</v>
      </c>
      <c r="AL45" s="186">
        <f t="shared" ref="AL45:AL102" si="52">IF($AC45&lt;&gt;"",1,0)</f>
        <v>0</v>
      </c>
      <c r="AM45" s="187">
        <f t="shared" si="5"/>
        <v>0</v>
      </c>
      <c r="AN45" s="176">
        <f t="shared" si="6"/>
        <v>0</v>
      </c>
      <c r="AO45" s="177" t="str">
        <f>IF(AN45=0,"",
IF(SUM($AN$43:AN45)=1,AP45,
IF($AN$103&gt;SUM($AN$43:AN45),_xlfn.CONCAT(", ",AP45),
IF($AN$103=SUM($AN$43:AN45),_xlfn.CONCAT(" y ",AP45)))))</f>
        <v/>
      </c>
      <c r="AP45" s="178" t="s">
        <v>5119</v>
      </c>
      <c r="AS45" s="328">
        <f t="shared" si="7"/>
        <v>0</v>
      </c>
      <c r="AT45" s="328">
        <f t="shared" si="8"/>
        <v>0</v>
      </c>
      <c r="AU45" s="328">
        <f t="shared" si="9"/>
        <v>0</v>
      </c>
      <c r="AV45" s="328">
        <f t="shared" si="10"/>
        <v>0</v>
      </c>
      <c r="AW45" s="328">
        <f t="shared" si="11"/>
        <v>0</v>
      </c>
      <c r="AX45" s="328">
        <f t="shared" si="12"/>
        <v>0</v>
      </c>
      <c r="AY45" s="328">
        <f t="shared" si="13"/>
        <v>0</v>
      </c>
      <c r="AZ45" s="328">
        <f t="shared" si="14"/>
        <v>0</v>
      </c>
      <c r="BA45" s="328">
        <f t="shared" si="15"/>
        <v>0</v>
      </c>
      <c r="BB45" s="328">
        <f t="shared" si="16"/>
        <v>0</v>
      </c>
      <c r="BC45" s="328">
        <f t="shared" si="17"/>
        <v>0</v>
      </c>
      <c r="BD45" s="259">
        <f t="shared" si="18"/>
        <v>0</v>
      </c>
      <c r="BE45" s="259">
        <f t="shared" si="19"/>
        <v>0</v>
      </c>
      <c r="BF45" s="259">
        <f t="shared" si="20"/>
        <v>0</v>
      </c>
      <c r="BG45" s="259">
        <f t="shared" si="21"/>
        <v>0</v>
      </c>
      <c r="BH45" s="259">
        <f t="shared" si="22"/>
        <v>0</v>
      </c>
      <c r="BI45" s="259">
        <f t="shared" si="23"/>
        <v>0</v>
      </c>
      <c r="BJ45" s="259">
        <f t="shared" si="24"/>
        <v>0</v>
      </c>
      <c r="BK45" s="259">
        <f t="shared" si="25"/>
        <v>0</v>
      </c>
      <c r="BL45" s="259">
        <f t="shared" si="26"/>
        <v>0</v>
      </c>
      <c r="BM45" s="259">
        <f t="shared" si="27"/>
        <v>0</v>
      </c>
      <c r="BN45" s="259">
        <f t="shared" si="28"/>
        <v>0</v>
      </c>
      <c r="BO45" s="211">
        <f t="shared" si="29"/>
        <v>0</v>
      </c>
      <c r="BP45" s="211">
        <f t="shared" si="30"/>
        <v>0</v>
      </c>
      <c r="BQ45" s="211">
        <f t="shared" si="31"/>
        <v>0</v>
      </c>
      <c r="BR45" s="211">
        <f t="shared" si="32"/>
        <v>0</v>
      </c>
      <c r="BS45" s="211">
        <f t="shared" si="33"/>
        <v>0</v>
      </c>
      <c r="BT45" s="211">
        <f t="shared" si="34"/>
        <v>0</v>
      </c>
      <c r="BU45" s="211">
        <f t="shared" si="35"/>
        <v>0</v>
      </c>
      <c r="BV45" s="211">
        <f t="shared" si="36"/>
        <v>0</v>
      </c>
      <c r="BW45" s="211">
        <f t="shared" si="37"/>
        <v>0</v>
      </c>
      <c r="BX45" s="211">
        <f t="shared" si="38"/>
        <v>0</v>
      </c>
      <c r="BY45" s="211">
        <f t="shared" si="39"/>
        <v>0</v>
      </c>
      <c r="CX45">
        <f t="shared" si="40"/>
        <v>0</v>
      </c>
      <c r="CY45">
        <f t="shared" si="41"/>
        <v>0</v>
      </c>
      <c r="CZ45">
        <f t="shared" si="42"/>
        <v>0</v>
      </c>
      <c r="DA45">
        <f t="shared" si="43"/>
        <v>0</v>
      </c>
      <c r="DB45">
        <f t="shared" si="44"/>
        <v>0</v>
      </c>
      <c r="DC45">
        <f t="shared" si="45"/>
        <v>0</v>
      </c>
      <c r="DD45">
        <f t="shared" si="46"/>
        <v>0</v>
      </c>
      <c r="DE45">
        <f t="shared" si="47"/>
        <v>0</v>
      </c>
      <c r="DF45">
        <f t="shared" si="48"/>
        <v>0</v>
      </c>
      <c r="DG45">
        <f t="shared" si="49"/>
        <v>0</v>
      </c>
      <c r="DH45">
        <f t="shared" si="50"/>
        <v>0</v>
      </c>
      <c r="DI45">
        <f t="shared" si="51"/>
        <v>0</v>
      </c>
      <c r="DK45" s="601"/>
    </row>
    <row r="46" spans="1:115" ht="15" customHeight="1">
      <c r="A46" s="25"/>
      <c r="B46" s="52"/>
      <c r="C46" s="55" t="s">
        <v>5018</v>
      </c>
      <c r="D46" s="842"/>
      <c r="E46" s="759"/>
      <c r="F46" s="759"/>
      <c r="G46" s="759"/>
      <c r="H46" s="759"/>
      <c r="I46" s="759"/>
      <c r="J46" s="759"/>
      <c r="K46" s="838"/>
      <c r="L46" s="740"/>
      <c r="M46" s="838"/>
      <c r="N46" s="740"/>
      <c r="O46" s="759"/>
      <c r="P46" s="759"/>
      <c r="Q46" s="838"/>
      <c r="R46" s="127"/>
      <c r="S46" s="127"/>
      <c r="T46" s="127"/>
      <c r="U46" s="127"/>
      <c r="V46" s="127"/>
      <c r="W46" s="127"/>
      <c r="X46" s="127"/>
      <c r="Y46" s="127"/>
      <c r="Z46" s="127"/>
      <c r="AA46" s="127"/>
      <c r="AB46" s="127"/>
      <c r="AC46" s="97"/>
      <c r="AD46" s="127"/>
      <c r="AE46" s="52"/>
      <c r="AG46" s="31"/>
      <c r="AH46" s="31"/>
      <c r="AI46" s="31"/>
      <c r="AJ46" s="278" t="str" cm="1">
        <f t="array" ref="AJ46">IF(EXACT(D46,UPPER(D46)),"Correcto-","Minusculas-")&amp;
IF(SUM(--NOT(ISERROR(SEARCH({"á","é","í","ó","ú","ñ"},D46))))&gt;0,"Acento-","Correcto-")&amp;
IF(SUM(--NOT(ISERROR(SEARCH({"'","""",".",",",";",":","¿","~?","¡","!","(",")"},D46))))&gt;0,"Signo","Correcto")</f>
        <v>Correcto-Correcto-Correcto</v>
      </c>
      <c r="AK46" s="649" t="str">
        <f t="shared" si="4"/>
        <v>Correcto</v>
      </c>
      <c r="AL46" s="186">
        <f t="shared" si="52"/>
        <v>0</v>
      </c>
      <c r="AM46" s="187">
        <f t="shared" si="5"/>
        <v>0</v>
      </c>
      <c r="AN46" s="176">
        <f t="shared" si="6"/>
        <v>0</v>
      </c>
      <c r="AO46" s="177" t="str">
        <f>IF(AN46=0,"",
IF(SUM($AN$43:AN46)=1,AP46,
IF($AN$103&gt;SUM($AN$43:AN46),_xlfn.CONCAT(", ",AP46),
IF($AN$103=SUM($AN$43:AN46),_xlfn.CONCAT(" y ",AP46)))))</f>
        <v/>
      </c>
      <c r="AP46" s="178" t="s">
        <v>5120</v>
      </c>
      <c r="AS46" s="328">
        <f t="shared" si="7"/>
        <v>0</v>
      </c>
      <c r="AT46" s="328">
        <f t="shared" si="8"/>
        <v>0</v>
      </c>
      <c r="AU46" s="328">
        <f t="shared" si="9"/>
        <v>0</v>
      </c>
      <c r="AV46" s="328">
        <f t="shared" si="10"/>
        <v>0</v>
      </c>
      <c r="AW46" s="328">
        <f t="shared" si="11"/>
        <v>0</v>
      </c>
      <c r="AX46" s="328">
        <f t="shared" si="12"/>
        <v>0</v>
      </c>
      <c r="AY46" s="328">
        <f t="shared" si="13"/>
        <v>0</v>
      </c>
      <c r="AZ46" s="328">
        <f t="shared" si="14"/>
        <v>0</v>
      </c>
      <c r="BA46" s="328">
        <f t="shared" si="15"/>
        <v>0</v>
      </c>
      <c r="BB46" s="328">
        <f t="shared" si="16"/>
        <v>0</v>
      </c>
      <c r="BC46" s="328">
        <f t="shared" si="17"/>
        <v>0</v>
      </c>
      <c r="BD46" s="259">
        <f t="shared" si="18"/>
        <v>0</v>
      </c>
      <c r="BE46" s="259">
        <f t="shared" si="19"/>
        <v>0</v>
      </c>
      <c r="BF46" s="259">
        <f t="shared" si="20"/>
        <v>0</v>
      </c>
      <c r="BG46" s="259">
        <f t="shared" si="21"/>
        <v>0</v>
      </c>
      <c r="BH46" s="259">
        <f t="shared" si="22"/>
        <v>0</v>
      </c>
      <c r="BI46" s="259">
        <f t="shared" si="23"/>
        <v>0</v>
      </c>
      <c r="BJ46" s="259">
        <f t="shared" si="24"/>
        <v>0</v>
      </c>
      <c r="BK46" s="259">
        <f t="shared" si="25"/>
        <v>0</v>
      </c>
      <c r="BL46" s="259">
        <f t="shared" si="26"/>
        <v>0</v>
      </c>
      <c r="BM46" s="259">
        <f t="shared" si="27"/>
        <v>0</v>
      </c>
      <c r="BN46" s="259">
        <f t="shared" si="28"/>
        <v>0</v>
      </c>
      <c r="BO46" s="211">
        <f t="shared" si="29"/>
        <v>0</v>
      </c>
      <c r="BP46" s="211">
        <f t="shared" si="30"/>
        <v>0</v>
      </c>
      <c r="BQ46" s="211">
        <f t="shared" si="31"/>
        <v>0</v>
      </c>
      <c r="BR46" s="211">
        <f t="shared" si="32"/>
        <v>0</v>
      </c>
      <c r="BS46" s="211">
        <f t="shared" si="33"/>
        <v>0</v>
      </c>
      <c r="BT46" s="211">
        <f t="shared" si="34"/>
        <v>0</v>
      </c>
      <c r="BU46" s="211">
        <f t="shared" si="35"/>
        <v>0</v>
      </c>
      <c r="BV46" s="211">
        <f t="shared" si="36"/>
        <v>0</v>
      </c>
      <c r="BW46" s="211">
        <f t="shared" si="37"/>
        <v>0</v>
      </c>
      <c r="BX46" s="211">
        <f t="shared" si="38"/>
        <v>0</v>
      </c>
      <c r="BY46" s="211">
        <f t="shared" si="39"/>
        <v>0</v>
      </c>
      <c r="CX46">
        <f t="shared" si="40"/>
        <v>0</v>
      </c>
      <c r="CY46">
        <f t="shared" si="41"/>
        <v>0</v>
      </c>
      <c r="CZ46">
        <f t="shared" si="42"/>
        <v>0</v>
      </c>
      <c r="DA46">
        <f t="shared" si="43"/>
        <v>0</v>
      </c>
      <c r="DB46">
        <f t="shared" si="44"/>
        <v>0</v>
      </c>
      <c r="DC46">
        <f t="shared" si="45"/>
        <v>0</v>
      </c>
      <c r="DD46">
        <f t="shared" si="46"/>
        <v>0</v>
      </c>
      <c r="DE46">
        <f t="shared" si="47"/>
        <v>0</v>
      </c>
      <c r="DF46">
        <f t="shared" si="48"/>
        <v>0</v>
      </c>
      <c r="DG46">
        <f t="shared" si="49"/>
        <v>0</v>
      </c>
      <c r="DH46">
        <f t="shared" si="50"/>
        <v>0</v>
      </c>
      <c r="DI46">
        <f t="shared" si="51"/>
        <v>0</v>
      </c>
      <c r="DK46" s="601"/>
    </row>
    <row r="47" spans="1:115" ht="15" customHeight="1">
      <c r="A47" s="25"/>
      <c r="B47" s="52"/>
      <c r="C47" s="55" t="s">
        <v>5020</v>
      </c>
      <c r="D47" s="842"/>
      <c r="E47" s="759"/>
      <c r="F47" s="759"/>
      <c r="G47" s="759"/>
      <c r="H47" s="759"/>
      <c r="I47" s="759"/>
      <c r="J47" s="759"/>
      <c r="K47" s="838"/>
      <c r="L47" s="740"/>
      <c r="M47" s="838"/>
      <c r="N47" s="740"/>
      <c r="O47" s="759"/>
      <c r="P47" s="759"/>
      <c r="Q47" s="838"/>
      <c r="R47" s="127"/>
      <c r="S47" s="127"/>
      <c r="T47" s="127"/>
      <c r="U47" s="127"/>
      <c r="V47" s="127"/>
      <c r="W47" s="127"/>
      <c r="X47" s="127"/>
      <c r="Y47" s="127"/>
      <c r="Z47" s="127"/>
      <c r="AA47" s="127"/>
      <c r="AB47" s="127"/>
      <c r="AC47" s="97"/>
      <c r="AD47" s="127"/>
      <c r="AE47" s="52"/>
      <c r="AG47" s="31"/>
      <c r="AH47" s="31"/>
      <c r="AI47" s="31"/>
      <c r="AJ47" s="278" t="str" cm="1">
        <f t="array" ref="AJ47">IF(EXACT(D47,UPPER(D47)),"Correcto-","Minusculas-")&amp;
IF(SUM(--NOT(ISERROR(SEARCH({"á","é","í","ó","ú","ñ"},D47))))&gt;0,"Acento-","Correcto-")&amp;
IF(SUM(--NOT(ISERROR(SEARCH({"'","""",".",",",";",":","¿","~?","¡","!","(",")"},D47))))&gt;0,"Signo","Correcto")</f>
        <v>Correcto-Correcto-Correcto</v>
      </c>
      <c r="AK47" s="649" t="str">
        <f t="shared" si="4"/>
        <v>Correcto</v>
      </c>
      <c r="AL47" s="186">
        <f t="shared" si="52"/>
        <v>0</v>
      </c>
      <c r="AM47" s="187">
        <f t="shared" si="5"/>
        <v>0</v>
      </c>
      <c r="AN47" s="176">
        <f t="shared" si="6"/>
        <v>0</v>
      </c>
      <c r="AO47" s="177" t="str">
        <f>IF(AN47=0,"",
IF(SUM($AN$43:AN47)=1,AP47,
IF($AN$103&gt;SUM($AN$43:AN47),_xlfn.CONCAT(", ",AP47),
IF($AN$103=SUM($AN$43:AN47),_xlfn.CONCAT(" y ",AP47)))))</f>
        <v/>
      </c>
      <c r="AP47" s="178" t="s">
        <v>5121</v>
      </c>
      <c r="AS47" s="328">
        <f t="shared" si="7"/>
        <v>0</v>
      </c>
      <c r="AT47" s="328">
        <f t="shared" si="8"/>
        <v>0</v>
      </c>
      <c r="AU47" s="328">
        <f t="shared" si="9"/>
        <v>0</v>
      </c>
      <c r="AV47" s="328">
        <f t="shared" si="10"/>
        <v>0</v>
      </c>
      <c r="AW47" s="328">
        <f t="shared" si="11"/>
        <v>0</v>
      </c>
      <c r="AX47" s="328">
        <f t="shared" si="12"/>
        <v>0</v>
      </c>
      <c r="AY47" s="328">
        <f t="shared" si="13"/>
        <v>0</v>
      </c>
      <c r="AZ47" s="328">
        <f t="shared" si="14"/>
        <v>0</v>
      </c>
      <c r="BA47" s="328">
        <f t="shared" si="15"/>
        <v>0</v>
      </c>
      <c r="BB47" s="328">
        <f t="shared" si="16"/>
        <v>0</v>
      </c>
      <c r="BC47" s="328">
        <f t="shared" si="17"/>
        <v>0</v>
      </c>
      <c r="BD47" s="259">
        <f t="shared" si="18"/>
        <v>0</v>
      </c>
      <c r="BE47" s="259">
        <f t="shared" si="19"/>
        <v>0</v>
      </c>
      <c r="BF47" s="259">
        <f t="shared" si="20"/>
        <v>0</v>
      </c>
      <c r="BG47" s="259">
        <f t="shared" si="21"/>
        <v>0</v>
      </c>
      <c r="BH47" s="259">
        <f t="shared" si="22"/>
        <v>0</v>
      </c>
      <c r="BI47" s="259">
        <f t="shared" si="23"/>
        <v>0</v>
      </c>
      <c r="BJ47" s="259">
        <f t="shared" si="24"/>
        <v>0</v>
      </c>
      <c r="BK47" s="259">
        <f t="shared" si="25"/>
        <v>0</v>
      </c>
      <c r="BL47" s="259">
        <f t="shared" si="26"/>
        <v>0</v>
      </c>
      <c r="BM47" s="259">
        <f t="shared" si="27"/>
        <v>0</v>
      </c>
      <c r="BN47" s="259">
        <f t="shared" si="28"/>
        <v>0</v>
      </c>
      <c r="BO47" s="211">
        <f t="shared" si="29"/>
        <v>0</v>
      </c>
      <c r="BP47" s="211">
        <f t="shared" si="30"/>
        <v>0</v>
      </c>
      <c r="BQ47" s="211">
        <f t="shared" si="31"/>
        <v>0</v>
      </c>
      <c r="BR47" s="211">
        <f t="shared" si="32"/>
        <v>0</v>
      </c>
      <c r="BS47" s="211">
        <f t="shared" si="33"/>
        <v>0</v>
      </c>
      <c r="BT47" s="211">
        <f t="shared" si="34"/>
        <v>0</v>
      </c>
      <c r="BU47" s="211">
        <f t="shared" si="35"/>
        <v>0</v>
      </c>
      <c r="BV47" s="211">
        <f t="shared" si="36"/>
        <v>0</v>
      </c>
      <c r="BW47" s="211">
        <f t="shared" si="37"/>
        <v>0</v>
      </c>
      <c r="BX47" s="211">
        <f t="shared" si="38"/>
        <v>0</v>
      </c>
      <c r="BY47" s="211">
        <f t="shared" si="39"/>
        <v>0</v>
      </c>
      <c r="CX47">
        <f t="shared" si="40"/>
        <v>0</v>
      </c>
      <c r="CY47">
        <f t="shared" si="41"/>
        <v>0</v>
      </c>
      <c r="CZ47">
        <f t="shared" si="42"/>
        <v>0</v>
      </c>
      <c r="DA47">
        <f t="shared" si="43"/>
        <v>0</v>
      </c>
      <c r="DB47">
        <f t="shared" si="44"/>
        <v>0</v>
      </c>
      <c r="DC47">
        <f t="shared" si="45"/>
        <v>0</v>
      </c>
      <c r="DD47">
        <f t="shared" si="46"/>
        <v>0</v>
      </c>
      <c r="DE47">
        <f t="shared" si="47"/>
        <v>0</v>
      </c>
      <c r="DF47">
        <f t="shared" si="48"/>
        <v>0</v>
      </c>
      <c r="DG47">
        <f t="shared" si="49"/>
        <v>0</v>
      </c>
      <c r="DH47">
        <f t="shared" si="50"/>
        <v>0</v>
      </c>
      <c r="DI47">
        <f t="shared" si="51"/>
        <v>0</v>
      </c>
      <c r="DK47" s="601"/>
    </row>
    <row r="48" spans="1:115" ht="15" customHeight="1">
      <c r="A48" s="25"/>
      <c r="B48" s="52"/>
      <c r="C48" s="55" t="s">
        <v>5022</v>
      </c>
      <c r="D48" s="842"/>
      <c r="E48" s="759"/>
      <c r="F48" s="759"/>
      <c r="G48" s="759"/>
      <c r="H48" s="759"/>
      <c r="I48" s="759"/>
      <c r="J48" s="759"/>
      <c r="K48" s="838"/>
      <c r="L48" s="740"/>
      <c r="M48" s="838"/>
      <c r="N48" s="740"/>
      <c r="O48" s="759"/>
      <c r="P48" s="759"/>
      <c r="Q48" s="838"/>
      <c r="R48" s="127"/>
      <c r="S48" s="127"/>
      <c r="T48" s="127"/>
      <c r="U48" s="127"/>
      <c r="V48" s="127"/>
      <c r="W48" s="127"/>
      <c r="X48" s="127"/>
      <c r="Y48" s="127"/>
      <c r="Z48" s="127"/>
      <c r="AA48" s="127"/>
      <c r="AB48" s="127"/>
      <c r="AC48" s="97"/>
      <c r="AD48" s="127"/>
      <c r="AE48" s="52"/>
      <c r="AG48" s="31"/>
      <c r="AH48" s="31"/>
      <c r="AI48" s="31"/>
      <c r="AJ48" s="278" t="str" cm="1">
        <f t="array" ref="AJ48">IF(EXACT(D48,UPPER(D48)),"Correcto-","Minusculas-")&amp;
IF(SUM(--NOT(ISERROR(SEARCH({"á","é","í","ó","ú","ñ"},D48))))&gt;0,"Acento-","Correcto-")&amp;
IF(SUM(--NOT(ISERROR(SEARCH({"'","""",".",",",";",":","¿","~?","¡","!","(",")"},D48))))&gt;0,"Signo","Correcto")</f>
        <v>Correcto-Correcto-Correcto</v>
      </c>
      <c r="AK48" s="649" t="str">
        <f t="shared" si="4"/>
        <v>Correcto</v>
      </c>
      <c r="AL48" s="186">
        <f t="shared" si="52"/>
        <v>0</v>
      </c>
      <c r="AM48" s="187">
        <f t="shared" si="5"/>
        <v>0</v>
      </c>
      <c r="AN48" s="176">
        <f t="shared" si="6"/>
        <v>0</v>
      </c>
      <c r="AO48" s="177" t="str">
        <f>IF(AN48=0,"",
IF(SUM($AN$43:AN48)=1,AP48,
IF($AN$103&gt;SUM($AN$43:AN48),_xlfn.CONCAT(", ",AP48),
IF($AN$103=SUM($AN$43:AN48),_xlfn.CONCAT(" y ",AP48)))))</f>
        <v/>
      </c>
      <c r="AP48" s="178" t="s">
        <v>5122</v>
      </c>
      <c r="AS48" s="328">
        <f t="shared" si="7"/>
        <v>0</v>
      </c>
      <c r="AT48" s="328">
        <f t="shared" si="8"/>
        <v>0</v>
      </c>
      <c r="AU48" s="328">
        <f t="shared" si="9"/>
        <v>0</v>
      </c>
      <c r="AV48" s="328">
        <f t="shared" si="10"/>
        <v>0</v>
      </c>
      <c r="AW48" s="328">
        <f t="shared" si="11"/>
        <v>0</v>
      </c>
      <c r="AX48" s="328">
        <f t="shared" si="12"/>
        <v>0</v>
      </c>
      <c r="AY48" s="328">
        <f t="shared" si="13"/>
        <v>0</v>
      </c>
      <c r="AZ48" s="328">
        <f t="shared" si="14"/>
        <v>0</v>
      </c>
      <c r="BA48" s="328">
        <f t="shared" si="15"/>
        <v>0</v>
      </c>
      <c r="BB48" s="328">
        <f t="shared" si="16"/>
        <v>0</v>
      </c>
      <c r="BC48" s="328">
        <f t="shared" si="17"/>
        <v>0</v>
      </c>
      <c r="BD48" s="259">
        <f t="shared" si="18"/>
        <v>0</v>
      </c>
      <c r="BE48" s="259">
        <f t="shared" si="19"/>
        <v>0</v>
      </c>
      <c r="BF48" s="259">
        <f t="shared" si="20"/>
        <v>0</v>
      </c>
      <c r="BG48" s="259">
        <f t="shared" si="21"/>
        <v>0</v>
      </c>
      <c r="BH48" s="259">
        <f t="shared" si="22"/>
        <v>0</v>
      </c>
      <c r="BI48" s="259">
        <f t="shared" si="23"/>
        <v>0</v>
      </c>
      <c r="BJ48" s="259">
        <f t="shared" si="24"/>
        <v>0</v>
      </c>
      <c r="BK48" s="259">
        <f t="shared" si="25"/>
        <v>0</v>
      </c>
      <c r="BL48" s="259">
        <f t="shared" si="26"/>
        <v>0</v>
      </c>
      <c r="BM48" s="259">
        <f t="shared" si="27"/>
        <v>0</v>
      </c>
      <c r="BN48" s="259">
        <f t="shared" si="28"/>
        <v>0</v>
      </c>
      <c r="BO48" s="211">
        <f t="shared" si="29"/>
        <v>0</v>
      </c>
      <c r="BP48" s="211">
        <f t="shared" si="30"/>
        <v>0</v>
      </c>
      <c r="BQ48" s="211">
        <f t="shared" si="31"/>
        <v>0</v>
      </c>
      <c r="BR48" s="211">
        <f t="shared" si="32"/>
        <v>0</v>
      </c>
      <c r="BS48" s="211">
        <f t="shared" si="33"/>
        <v>0</v>
      </c>
      <c r="BT48" s="211">
        <f t="shared" si="34"/>
        <v>0</v>
      </c>
      <c r="BU48" s="211">
        <f t="shared" si="35"/>
        <v>0</v>
      </c>
      <c r="BV48" s="211">
        <f t="shared" si="36"/>
        <v>0</v>
      </c>
      <c r="BW48" s="211">
        <f t="shared" si="37"/>
        <v>0</v>
      </c>
      <c r="BX48" s="211">
        <f t="shared" si="38"/>
        <v>0</v>
      </c>
      <c r="BY48" s="211">
        <f t="shared" si="39"/>
        <v>0</v>
      </c>
      <c r="CX48">
        <f t="shared" si="40"/>
        <v>0</v>
      </c>
      <c r="CY48">
        <f t="shared" si="41"/>
        <v>0</v>
      </c>
      <c r="CZ48">
        <f t="shared" si="42"/>
        <v>0</v>
      </c>
      <c r="DA48">
        <f t="shared" si="43"/>
        <v>0</v>
      </c>
      <c r="DB48">
        <f t="shared" si="44"/>
        <v>0</v>
      </c>
      <c r="DC48">
        <f t="shared" si="45"/>
        <v>0</v>
      </c>
      <c r="DD48">
        <f t="shared" si="46"/>
        <v>0</v>
      </c>
      <c r="DE48">
        <f t="shared" si="47"/>
        <v>0</v>
      </c>
      <c r="DF48">
        <f t="shared" si="48"/>
        <v>0</v>
      </c>
      <c r="DG48">
        <f t="shared" si="49"/>
        <v>0</v>
      </c>
      <c r="DH48">
        <f t="shared" si="50"/>
        <v>0</v>
      </c>
      <c r="DI48">
        <f t="shared" si="51"/>
        <v>0</v>
      </c>
      <c r="DK48" s="601"/>
    </row>
    <row r="49" spans="1:115" ht="15" customHeight="1">
      <c r="A49" s="25"/>
      <c r="B49" s="52"/>
      <c r="C49" s="55" t="s">
        <v>5024</v>
      </c>
      <c r="D49" s="842"/>
      <c r="E49" s="759"/>
      <c r="F49" s="759"/>
      <c r="G49" s="759"/>
      <c r="H49" s="759"/>
      <c r="I49" s="759"/>
      <c r="J49" s="759"/>
      <c r="K49" s="838"/>
      <c r="L49" s="740"/>
      <c r="M49" s="838"/>
      <c r="N49" s="740"/>
      <c r="O49" s="759"/>
      <c r="P49" s="759"/>
      <c r="Q49" s="838"/>
      <c r="R49" s="127"/>
      <c r="S49" s="127"/>
      <c r="T49" s="127"/>
      <c r="U49" s="127"/>
      <c r="V49" s="127"/>
      <c r="W49" s="127"/>
      <c r="X49" s="127"/>
      <c r="Y49" s="127"/>
      <c r="Z49" s="127"/>
      <c r="AA49" s="127"/>
      <c r="AB49" s="127"/>
      <c r="AC49" s="97"/>
      <c r="AD49" s="127"/>
      <c r="AE49" s="52"/>
      <c r="AG49" s="31"/>
      <c r="AH49" s="31"/>
      <c r="AI49" s="31"/>
      <c r="AJ49" s="278" t="str" cm="1">
        <f t="array" ref="AJ49">IF(EXACT(D49,UPPER(D49)),"Correcto-","Minusculas-")&amp;
IF(SUM(--NOT(ISERROR(SEARCH({"á","é","í","ó","ú","ñ"},D49))))&gt;0,"Acento-","Correcto-")&amp;
IF(SUM(--NOT(ISERROR(SEARCH({"'","""",".",",",";",":","¿","~?","¡","!","(",")"},D49))))&gt;0,"Signo","Correcto")</f>
        <v>Correcto-Correcto-Correcto</v>
      </c>
      <c r="AK49" s="649" t="str">
        <f t="shared" si="4"/>
        <v>Correcto</v>
      </c>
      <c r="AL49" s="186">
        <f t="shared" si="52"/>
        <v>0</v>
      </c>
      <c r="AM49" s="187">
        <f t="shared" si="5"/>
        <v>0</v>
      </c>
      <c r="AN49" s="176">
        <f t="shared" si="6"/>
        <v>0</v>
      </c>
      <c r="AO49" s="177" t="str">
        <f>IF(AN49=0,"",
IF(SUM($AN$43:AN49)=1,AP49,
IF($AN$103&gt;SUM($AN$43:AN49),_xlfn.CONCAT(", ",AP49),
IF($AN$103=SUM($AN$43:AN49),_xlfn.CONCAT(" y ",AP49)))))</f>
        <v/>
      </c>
      <c r="AP49" s="178" t="s">
        <v>5123</v>
      </c>
      <c r="AS49" s="328">
        <f t="shared" si="7"/>
        <v>0</v>
      </c>
      <c r="AT49" s="328">
        <f t="shared" si="8"/>
        <v>0</v>
      </c>
      <c r="AU49" s="328">
        <f t="shared" si="9"/>
        <v>0</v>
      </c>
      <c r="AV49" s="328">
        <f t="shared" si="10"/>
        <v>0</v>
      </c>
      <c r="AW49" s="328">
        <f t="shared" si="11"/>
        <v>0</v>
      </c>
      <c r="AX49" s="328">
        <f t="shared" si="12"/>
        <v>0</v>
      </c>
      <c r="AY49" s="328">
        <f t="shared" si="13"/>
        <v>0</v>
      </c>
      <c r="AZ49" s="328">
        <f t="shared" si="14"/>
        <v>0</v>
      </c>
      <c r="BA49" s="328">
        <f t="shared" si="15"/>
        <v>0</v>
      </c>
      <c r="BB49" s="328">
        <f t="shared" si="16"/>
        <v>0</v>
      </c>
      <c r="BC49" s="328">
        <f t="shared" si="17"/>
        <v>0</v>
      </c>
      <c r="BD49" s="259">
        <f t="shared" si="18"/>
        <v>0</v>
      </c>
      <c r="BE49" s="259">
        <f t="shared" si="19"/>
        <v>0</v>
      </c>
      <c r="BF49" s="259">
        <f t="shared" si="20"/>
        <v>0</v>
      </c>
      <c r="BG49" s="259">
        <f t="shared" si="21"/>
        <v>0</v>
      </c>
      <c r="BH49" s="259">
        <f t="shared" si="22"/>
        <v>0</v>
      </c>
      <c r="BI49" s="259">
        <f t="shared" si="23"/>
        <v>0</v>
      </c>
      <c r="BJ49" s="259">
        <f t="shared" si="24"/>
        <v>0</v>
      </c>
      <c r="BK49" s="259">
        <f t="shared" si="25"/>
        <v>0</v>
      </c>
      <c r="BL49" s="259">
        <f t="shared" si="26"/>
        <v>0</v>
      </c>
      <c r="BM49" s="259">
        <f t="shared" si="27"/>
        <v>0</v>
      </c>
      <c r="BN49" s="259">
        <f t="shared" si="28"/>
        <v>0</v>
      </c>
      <c r="BO49" s="211">
        <f t="shared" si="29"/>
        <v>0</v>
      </c>
      <c r="BP49" s="211">
        <f t="shared" si="30"/>
        <v>0</v>
      </c>
      <c r="BQ49" s="211">
        <f t="shared" si="31"/>
        <v>0</v>
      </c>
      <c r="BR49" s="211">
        <f t="shared" si="32"/>
        <v>0</v>
      </c>
      <c r="BS49" s="211">
        <f t="shared" si="33"/>
        <v>0</v>
      </c>
      <c r="BT49" s="211">
        <f t="shared" si="34"/>
        <v>0</v>
      </c>
      <c r="BU49" s="211">
        <f t="shared" si="35"/>
        <v>0</v>
      </c>
      <c r="BV49" s="211">
        <f t="shared" si="36"/>
        <v>0</v>
      </c>
      <c r="BW49" s="211">
        <f t="shared" si="37"/>
        <v>0</v>
      </c>
      <c r="BX49" s="211">
        <f t="shared" si="38"/>
        <v>0</v>
      </c>
      <c r="BY49" s="211">
        <f t="shared" si="39"/>
        <v>0</v>
      </c>
      <c r="CX49">
        <f t="shared" si="40"/>
        <v>0</v>
      </c>
      <c r="CY49">
        <f t="shared" si="41"/>
        <v>0</v>
      </c>
      <c r="CZ49">
        <f t="shared" si="42"/>
        <v>0</v>
      </c>
      <c r="DA49">
        <f t="shared" si="43"/>
        <v>0</v>
      </c>
      <c r="DB49">
        <f t="shared" si="44"/>
        <v>0</v>
      </c>
      <c r="DC49">
        <f t="shared" si="45"/>
        <v>0</v>
      </c>
      <c r="DD49">
        <f t="shared" si="46"/>
        <v>0</v>
      </c>
      <c r="DE49">
        <f t="shared" si="47"/>
        <v>0</v>
      </c>
      <c r="DF49">
        <f t="shared" si="48"/>
        <v>0</v>
      </c>
      <c r="DG49">
        <f t="shared" si="49"/>
        <v>0</v>
      </c>
      <c r="DH49">
        <f t="shared" si="50"/>
        <v>0</v>
      </c>
      <c r="DI49">
        <f t="shared" si="51"/>
        <v>0</v>
      </c>
      <c r="DK49" s="601"/>
    </row>
    <row r="50" spans="1:115" ht="15" customHeight="1">
      <c r="A50" s="25"/>
      <c r="B50" s="52"/>
      <c r="C50" s="55" t="s">
        <v>5026</v>
      </c>
      <c r="D50" s="842"/>
      <c r="E50" s="759"/>
      <c r="F50" s="759"/>
      <c r="G50" s="759"/>
      <c r="H50" s="759"/>
      <c r="I50" s="759"/>
      <c r="J50" s="759"/>
      <c r="K50" s="838"/>
      <c r="L50" s="740"/>
      <c r="M50" s="838"/>
      <c r="N50" s="740"/>
      <c r="O50" s="759"/>
      <c r="P50" s="759"/>
      <c r="Q50" s="838"/>
      <c r="R50" s="127"/>
      <c r="S50" s="127"/>
      <c r="T50" s="127"/>
      <c r="U50" s="127"/>
      <c r="V50" s="127"/>
      <c r="W50" s="127"/>
      <c r="X50" s="127"/>
      <c r="Y50" s="127"/>
      <c r="Z50" s="127"/>
      <c r="AA50" s="127"/>
      <c r="AB50" s="127"/>
      <c r="AC50" s="97"/>
      <c r="AD50" s="127"/>
      <c r="AE50" s="52"/>
      <c r="AG50" s="31"/>
      <c r="AH50" s="31"/>
      <c r="AI50" s="31"/>
      <c r="AJ50" s="278" t="str" cm="1">
        <f t="array" ref="AJ50">IF(EXACT(D50,UPPER(D50)),"Correcto-","Minusculas-")&amp;
IF(SUM(--NOT(ISERROR(SEARCH({"á","é","í","ó","ú","ñ"},D50))))&gt;0,"Acento-","Correcto-")&amp;
IF(SUM(--NOT(ISERROR(SEARCH({"'","""",".",",",";",":","¿","~?","¡","!","(",")"},D50))))&gt;0,"Signo","Correcto")</f>
        <v>Correcto-Correcto-Correcto</v>
      </c>
      <c r="AK50" s="649" t="str">
        <f t="shared" si="4"/>
        <v>Correcto</v>
      </c>
      <c r="AL50" s="186">
        <f t="shared" si="52"/>
        <v>0</v>
      </c>
      <c r="AM50" s="187">
        <f t="shared" si="5"/>
        <v>0</v>
      </c>
      <c r="AN50" s="176">
        <f t="shared" si="6"/>
        <v>0</v>
      </c>
      <c r="AO50" s="177" t="str">
        <f>IF(AN50=0,"",
IF(SUM($AN$43:AN50)=1,AP50,
IF($AN$103&gt;SUM($AN$43:AN50),_xlfn.CONCAT(", ",AP50),
IF($AN$103=SUM($AN$43:AN50),_xlfn.CONCAT(" y ",AP50)))))</f>
        <v/>
      </c>
      <c r="AP50" s="178" t="s">
        <v>5124</v>
      </c>
      <c r="AS50" s="328">
        <f t="shared" si="7"/>
        <v>0</v>
      </c>
      <c r="AT50" s="328">
        <f t="shared" si="8"/>
        <v>0</v>
      </c>
      <c r="AU50" s="328">
        <f t="shared" si="9"/>
        <v>0</v>
      </c>
      <c r="AV50" s="328">
        <f t="shared" si="10"/>
        <v>0</v>
      </c>
      <c r="AW50" s="328">
        <f t="shared" si="11"/>
        <v>0</v>
      </c>
      <c r="AX50" s="328">
        <f t="shared" si="12"/>
        <v>0</v>
      </c>
      <c r="AY50" s="328">
        <f t="shared" si="13"/>
        <v>0</v>
      </c>
      <c r="AZ50" s="328">
        <f t="shared" si="14"/>
        <v>0</v>
      </c>
      <c r="BA50" s="328">
        <f t="shared" si="15"/>
        <v>0</v>
      </c>
      <c r="BB50" s="328">
        <f t="shared" si="16"/>
        <v>0</v>
      </c>
      <c r="BC50" s="328">
        <f t="shared" si="17"/>
        <v>0</v>
      </c>
      <c r="BD50" s="259">
        <f t="shared" si="18"/>
        <v>0</v>
      </c>
      <c r="BE50" s="259">
        <f t="shared" si="19"/>
        <v>0</v>
      </c>
      <c r="BF50" s="259">
        <f t="shared" si="20"/>
        <v>0</v>
      </c>
      <c r="BG50" s="259">
        <f t="shared" si="21"/>
        <v>0</v>
      </c>
      <c r="BH50" s="259">
        <f t="shared" si="22"/>
        <v>0</v>
      </c>
      <c r="BI50" s="259">
        <f t="shared" si="23"/>
        <v>0</v>
      </c>
      <c r="BJ50" s="259">
        <f t="shared" si="24"/>
        <v>0</v>
      </c>
      <c r="BK50" s="259">
        <f t="shared" si="25"/>
        <v>0</v>
      </c>
      <c r="BL50" s="259">
        <f t="shared" si="26"/>
        <v>0</v>
      </c>
      <c r="BM50" s="259">
        <f t="shared" si="27"/>
        <v>0</v>
      </c>
      <c r="BN50" s="259">
        <f t="shared" si="28"/>
        <v>0</v>
      </c>
      <c r="BO50" s="211">
        <f t="shared" si="29"/>
        <v>0</v>
      </c>
      <c r="BP50" s="211">
        <f t="shared" si="30"/>
        <v>0</v>
      </c>
      <c r="BQ50" s="211">
        <f t="shared" si="31"/>
        <v>0</v>
      </c>
      <c r="BR50" s="211">
        <f t="shared" si="32"/>
        <v>0</v>
      </c>
      <c r="BS50" s="211">
        <f t="shared" si="33"/>
        <v>0</v>
      </c>
      <c r="BT50" s="211">
        <f t="shared" si="34"/>
        <v>0</v>
      </c>
      <c r="BU50" s="211">
        <f t="shared" si="35"/>
        <v>0</v>
      </c>
      <c r="BV50" s="211">
        <f t="shared" si="36"/>
        <v>0</v>
      </c>
      <c r="BW50" s="211">
        <f t="shared" si="37"/>
        <v>0</v>
      </c>
      <c r="BX50" s="211">
        <f t="shared" si="38"/>
        <v>0</v>
      </c>
      <c r="BY50" s="211">
        <f t="shared" si="39"/>
        <v>0</v>
      </c>
      <c r="CX50">
        <f t="shared" si="40"/>
        <v>0</v>
      </c>
      <c r="CY50">
        <f t="shared" si="41"/>
        <v>0</v>
      </c>
      <c r="CZ50">
        <f t="shared" si="42"/>
        <v>0</v>
      </c>
      <c r="DA50">
        <f t="shared" si="43"/>
        <v>0</v>
      </c>
      <c r="DB50">
        <f t="shared" si="44"/>
        <v>0</v>
      </c>
      <c r="DC50">
        <f t="shared" si="45"/>
        <v>0</v>
      </c>
      <c r="DD50">
        <f t="shared" si="46"/>
        <v>0</v>
      </c>
      <c r="DE50">
        <f t="shared" si="47"/>
        <v>0</v>
      </c>
      <c r="DF50">
        <f t="shared" si="48"/>
        <v>0</v>
      </c>
      <c r="DG50">
        <f t="shared" si="49"/>
        <v>0</v>
      </c>
      <c r="DH50">
        <f t="shared" si="50"/>
        <v>0</v>
      </c>
      <c r="DI50">
        <f t="shared" si="51"/>
        <v>0</v>
      </c>
      <c r="DK50" s="601"/>
    </row>
    <row r="51" spans="1:115" ht="15" customHeight="1">
      <c r="A51" s="25"/>
      <c r="B51" s="52"/>
      <c r="C51" s="55" t="s">
        <v>5028</v>
      </c>
      <c r="D51" s="842"/>
      <c r="E51" s="759"/>
      <c r="F51" s="759"/>
      <c r="G51" s="759"/>
      <c r="H51" s="759"/>
      <c r="I51" s="759"/>
      <c r="J51" s="759"/>
      <c r="K51" s="838"/>
      <c r="L51" s="740"/>
      <c r="M51" s="838"/>
      <c r="N51" s="740"/>
      <c r="O51" s="759"/>
      <c r="P51" s="759"/>
      <c r="Q51" s="838"/>
      <c r="R51" s="127"/>
      <c r="S51" s="127"/>
      <c r="T51" s="127"/>
      <c r="U51" s="127"/>
      <c r="V51" s="127"/>
      <c r="W51" s="127"/>
      <c r="X51" s="127"/>
      <c r="Y51" s="127"/>
      <c r="Z51" s="127"/>
      <c r="AA51" s="127"/>
      <c r="AB51" s="127"/>
      <c r="AC51" s="97"/>
      <c r="AD51" s="127"/>
      <c r="AE51" s="52"/>
      <c r="AG51" s="31"/>
      <c r="AH51" s="31"/>
      <c r="AI51" s="31"/>
      <c r="AJ51" s="278" t="str" cm="1">
        <f t="array" ref="AJ51">IF(EXACT(D51,UPPER(D51)),"Correcto-","Minusculas-")&amp;
IF(SUM(--NOT(ISERROR(SEARCH({"á","é","í","ó","ú","ñ"},D51))))&gt;0,"Acento-","Correcto-")&amp;
IF(SUM(--NOT(ISERROR(SEARCH({"'","""",".",",",";",":","¿","~?","¡","!","(",")"},D51))))&gt;0,"Signo","Correcto")</f>
        <v>Correcto-Correcto-Correcto</v>
      </c>
      <c r="AK51" s="649" t="str">
        <f t="shared" si="4"/>
        <v>Correcto</v>
      </c>
      <c r="AL51" s="186">
        <f t="shared" si="52"/>
        <v>0</v>
      </c>
      <c r="AM51" s="187">
        <f t="shared" si="5"/>
        <v>0</v>
      </c>
      <c r="AN51" s="176">
        <f t="shared" si="6"/>
        <v>0</v>
      </c>
      <c r="AO51" s="177" t="str">
        <f>IF(AN51=0,"",
IF(SUM($AN$43:AN51)=1,AP51,
IF($AN$103&gt;SUM($AN$43:AN51),_xlfn.CONCAT(", ",AP51),
IF($AN$103=SUM($AN$43:AN51),_xlfn.CONCAT(" y ",AP51)))))</f>
        <v/>
      </c>
      <c r="AP51" s="178" t="s">
        <v>5125</v>
      </c>
      <c r="AS51" s="328">
        <f t="shared" si="7"/>
        <v>0</v>
      </c>
      <c r="AT51" s="328">
        <f t="shared" si="8"/>
        <v>0</v>
      </c>
      <c r="AU51" s="328">
        <f t="shared" si="9"/>
        <v>0</v>
      </c>
      <c r="AV51" s="328">
        <f t="shared" si="10"/>
        <v>0</v>
      </c>
      <c r="AW51" s="328">
        <f t="shared" si="11"/>
        <v>0</v>
      </c>
      <c r="AX51" s="328">
        <f t="shared" si="12"/>
        <v>0</v>
      </c>
      <c r="AY51" s="328">
        <f t="shared" si="13"/>
        <v>0</v>
      </c>
      <c r="AZ51" s="328">
        <f t="shared" si="14"/>
        <v>0</v>
      </c>
      <c r="BA51" s="328">
        <f t="shared" si="15"/>
        <v>0</v>
      </c>
      <c r="BB51" s="328">
        <f t="shared" si="16"/>
        <v>0</v>
      </c>
      <c r="BC51" s="328">
        <f t="shared" si="17"/>
        <v>0</v>
      </c>
      <c r="BD51" s="259">
        <f t="shared" si="18"/>
        <v>0</v>
      </c>
      <c r="BE51" s="259">
        <f t="shared" si="19"/>
        <v>0</v>
      </c>
      <c r="BF51" s="259">
        <f t="shared" si="20"/>
        <v>0</v>
      </c>
      <c r="BG51" s="259">
        <f t="shared" si="21"/>
        <v>0</v>
      </c>
      <c r="BH51" s="259">
        <f t="shared" si="22"/>
        <v>0</v>
      </c>
      <c r="BI51" s="259">
        <f t="shared" si="23"/>
        <v>0</v>
      </c>
      <c r="BJ51" s="259">
        <f t="shared" si="24"/>
        <v>0</v>
      </c>
      <c r="BK51" s="259">
        <f t="shared" si="25"/>
        <v>0</v>
      </c>
      <c r="BL51" s="259">
        <f t="shared" si="26"/>
        <v>0</v>
      </c>
      <c r="BM51" s="259">
        <f t="shared" si="27"/>
        <v>0</v>
      </c>
      <c r="BN51" s="259">
        <f t="shared" si="28"/>
        <v>0</v>
      </c>
      <c r="BO51" s="211">
        <f t="shared" si="29"/>
        <v>0</v>
      </c>
      <c r="BP51" s="211">
        <f t="shared" si="30"/>
        <v>0</v>
      </c>
      <c r="BQ51" s="211">
        <f t="shared" si="31"/>
        <v>0</v>
      </c>
      <c r="BR51" s="211">
        <f t="shared" si="32"/>
        <v>0</v>
      </c>
      <c r="BS51" s="211">
        <f t="shared" si="33"/>
        <v>0</v>
      </c>
      <c r="BT51" s="211">
        <f t="shared" si="34"/>
        <v>0</v>
      </c>
      <c r="BU51" s="211">
        <f t="shared" si="35"/>
        <v>0</v>
      </c>
      <c r="BV51" s="211">
        <f t="shared" si="36"/>
        <v>0</v>
      </c>
      <c r="BW51" s="211">
        <f t="shared" si="37"/>
        <v>0</v>
      </c>
      <c r="BX51" s="211">
        <f t="shared" si="38"/>
        <v>0</v>
      </c>
      <c r="BY51" s="211">
        <f t="shared" si="39"/>
        <v>0</v>
      </c>
      <c r="CX51">
        <f t="shared" si="40"/>
        <v>0</v>
      </c>
      <c r="CY51">
        <f t="shared" si="41"/>
        <v>0</v>
      </c>
      <c r="CZ51">
        <f t="shared" si="42"/>
        <v>0</v>
      </c>
      <c r="DA51">
        <f t="shared" si="43"/>
        <v>0</v>
      </c>
      <c r="DB51">
        <f t="shared" si="44"/>
        <v>0</v>
      </c>
      <c r="DC51">
        <f t="shared" si="45"/>
        <v>0</v>
      </c>
      <c r="DD51">
        <f t="shared" si="46"/>
        <v>0</v>
      </c>
      <c r="DE51">
        <f t="shared" si="47"/>
        <v>0</v>
      </c>
      <c r="DF51">
        <f t="shared" si="48"/>
        <v>0</v>
      </c>
      <c r="DG51">
        <f t="shared" si="49"/>
        <v>0</v>
      </c>
      <c r="DH51">
        <f t="shared" si="50"/>
        <v>0</v>
      </c>
      <c r="DI51">
        <f t="shared" si="51"/>
        <v>0</v>
      </c>
      <c r="DK51" s="601"/>
    </row>
    <row r="52" spans="1:115" ht="15" customHeight="1">
      <c r="A52" s="25"/>
      <c r="B52" s="52"/>
      <c r="C52" s="55" t="s">
        <v>5029</v>
      </c>
      <c r="D52" s="842"/>
      <c r="E52" s="759"/>
      <c r="F52" s="759"/>
      <c r="G52" s="759"/>
      <c r="H52" s="759"/>
      <c r="I52" s="759"/>
      <c r="J52" s="759"/>
      <c r="K52" s="838"/>
      <c r="L52" s="740"/>
      <c r="M52" s="838"/>
      <c r="N52" s="740"/>
      <c r="O52" s="759"/>
      <c r="P52" s="759"/>
      <c r="Q52" s="838"/>
      <c r="R52" s="127"/>
      <c r="S52" s="127"/>
      <c r="T52" s="127"/>
      <c r="U52" s="127"/>
      <c r="V52" s="127"/>
      <c r="W52" s="127"/>
      <c r="X52" s="127"/>
      <c r="Y52" s="127"/>
      <c r="Z52" s="127"/>
      <c r="AA52" s="127"/>
      <c r="AB52" s="127"/>
      <c r="AC52" s="97"/>
      <c r="AD52" s="127"/>
      <c r="AE52" s="52"/>
      <c r="AG52" s="31"/>
      <c r="AH52" s="31"/>
      <c r="AI52" s="31"/>
      <c r="AJ52" s="278" t="str" cm="1">
        <f t="array" ref="AJ52">IF(EXACT(D52,UPPER(D52)),"Correcto-","Minusculas-")&amp;
IF(SUM(--NOT(ISERROR(SEARCH({"á","é","í","ó","ú","ñ"},D52))))&gt;0,"Acento-","Correcto-")&amp;
IF(SUM(--NOT(ISERROR(SEARCH({"'","""",".",",",";",":","¿","~?","¡","!","(",")"},D52))))&gt;0,"Signo","Correcto")</f>
        <v>Correcto-Correcto-Correcto</v>
      </c>
      <c r="AK52" s="649" t="str">
        <f t="shared" si="4"/>
        <v>Correcto</v>
      </c>
      <c r="AL52" s="186">
        <f t="shared" si="52"/>
        <v>0</v>
      </c>
      <c r="AM52" s="187">
        <f t="shared" si="5"/>
        <v>0</v>
      </c>
      <c r="AN52" s="176">
        <f t="shared" si="6"/>
        <v>0</v>
      </c>
      <c r="AO52" s="177" t="str">
        <f>IF(AN52=0,"",
IF(SUM($AN$43:AN52)=1,AP52,
IF($AN$103&gt;SUM($AN$43:AN52),_xlfn.CONCAT(", ",AP52),
IF($AN$103=SUM($AN$43:AN52),_xlfn.CONCAT(" y ",AP52)))))</f>
        <v/>
      </c>
      <c r="AP52" s="178" t="s">
        <v>5126</v>
      </c>
      <c r="AS52" s="328">
        <f t="shared" si="7"/>
        <v>0</v>
      </c>
      <c r="AT52" s="328">
        <f t="shared" si="8"/>
        <v>0</v>
      </c>
      <c r="AU52" s="328">
        <f t="shared" si="9"/>
        <v>0</v>
      </c>
      <c r="AV52" s="328">
        <f t="shared" si="10"/>
        <v>0</v>
      </c>
      <c r="AW52" s="328">
        <f t="shared" si="11"/>
        <v>0</v>
      </c>
      <c r="AX52" s="328">
        <f t="shared" si="12"/>
        <v>0</v>
      </c>
      <c r="AY52" s="328">
        <f t="shared" si="13"/>
        <v>0</v>
      </c>
      <c r="AZ52" s="328">
        <f t="shared" si="14"/>
        <v>0</v>
      </c>
      <c r="BA52" s="328">
        <f t="shared" si="15"/>
        <v>0</v>
      </c>
      <c r="BB52" s="328">
        <f t="shared" si="16"/>
        <v>0</v>
      </c>
      <c r="BC52" s="328">
        <f t="shared" si="17"/>
        <v>0</v>
      </c>
      <c r="BD52" s="259">
        <f t="shared" si="18"/>
        <v>0</v>
      </c>
      <c r="BE52" s="259">
        <f t="shared" si="19"/>
        <v>0</v>
      </c>
      <c r="BF52" s="259">
        <f t="shared" si="20"/>
        <v>0</v>
      </c>
      <c r="BG52" s="259">
        <f t="shared" si="21"/>
        <v>0</v>
      </c>
      <c r="BH52" s="259">
        <f t="shared" si="22"/>
        <v>0</v>
      </c>
      <c r="BI52" s="259">
        <f t="shared" si="23"/>
        <v>0</v>
      </c>
      <c r="BJ52" s="259">
        <f t="shared" si="24"/>
        <v>0</v>
      </c>
      <c r="BK52" s="259">
        <f t="shared" si="25"/>
        <v>0</v>
      </c>
      <c r="BL52" s="259">
        <f t="shared" si="26"/>
        <v>0</v>
      </c>
      <c r="BM52" s="259">
        <f t="shared" si="27"/>
        <v>0</v>
      </c>
      <c r="BN52" s="259">
        <f t="shared" si="28"/>
        <v>0</v>
      </c>
      <c r="BO52" s="211">
        <f t="shared" si="29"/>
        <v>0</v>
      </c>
      <c r="BP52" s="211">
        <f t="shared" si="30"/>
        <v>0</v>
      </c>
      <c r="BQ52" s="211">
        <f t="shared" si="31"/>
        <v>0</v>
      </c>
      <c r="BR52" s="211">
        <f t="shared" si="32"/>
        <v>0</v>
      </c>
      <c r="BS52" s="211">
        <f t="shared" si="33"/>
        <v>0</v>
      </c>
      <c r="BT52" s="211">
        <f t="shared" si="34"/>
        <v>0</v>
      </c>
      <c r="BU52" s="211">
        <f t="shared" si="35"/>
        <v>0</v>
      </c>
      <c r="BV52" s="211">
        <f t="shared" si="36"/>
        <v>0</v>
      </c>
      <c r="BW52" s="211">
        <f t="shared" si="37"/>
        <v>0</v>
      </c>
      <c r="BX52" s="211">
        <f t="shared" si="38"/>
        <v>0</v>
      </c>
      <c r="BY52" s="211">
        <f t="shared" si="39"/>
        <v>0</v>
      </c>
      <c r="CX52">
        <f t="shared" si="40"/>
        <v>0</v>
      </c>
      <c r="CY52">
        <f t="shared" si="41"/>
        <v>0</v>
      </c>
      <c r="CZ52">
        <f t="shared" si="42"/>
        <v>0</v>
      </c>
      <c r="DA52">
        <f t="shared" si="43"/>
        <v>0</v>
      </c>
      <c r="DB52">
        <f t="shared" si="44"/>
        <v>0</v>
      </c>
      <c r="DC52">
        <f t="shared" si="45"/>
        <v>0</v>
      </c>
      <c r="DD52">
        <f t="shared" si="46"/>
        <v>0</v>
      </c>
      <c r="DE52">
        <f t="shared" si="47"/>
        <v>0</v>
      </c>
      <c r="DF52">
        <f t="shared" si="48"/>
        <v>0</v>
      </c>
      <c r="DG52">
        <f t="shared" si="49"/>
        <v>0</v>
      </c>
      <c r="DH52">
        <f t="shared" si="50"/>
        <v>0</v>
      </c>
      <c r="DI52">
        <f t="shared" si="51"/>
        <v>0</v>
      </c>
      <c r="DK52" s="601"/>
    </row>
    <row r="53" spans="1:115" ht="15" customHeight="1">
      <c r="A53" s="25"/>
      <c r="B53" s="52"/>
      <c r="C53" s="55" t="s">
        <v>5031</v>
      </c>
      <c r="D53" s="842"/>
      <c r="E53" s="759"/>
      <c r="F53" s="759"/>
      <c r="G53" s="759"/>
      <c r="H53" s="759"/>
      <c r="I53" s="759"/>
      <c r="J53" s="759"/>
      <c r="K53" s="838"/>
      <c r="L53" s="740"/>
      <c r="M53" s="838"/>
      <c r="N53" s="740"/>
      <c r="O53" s="759"/>
      <c r="P53" s="759"/>
      <c r="Q53" s="838"/>
      <c r="R53" s="127"/>
      <c r="S53" s="127"/>
      <c r="T53" s="127"/>
      <c r="U53" s="127"/>
      <c r="V53" s="127"/>
      <c r="W53" s="127"/>
      <c r="X53" s="127"/>
      <c r="Y53" s="127"/>
      <c r="Z53" s="127"/>
      <c r="AA53" s="127"/>
      <c r="AB53" s="127"/>
      <c r="AC53" s="97"/>
      <c r="AD53" s="127"/>
      <c r="AE53" s="52"/>
      <c r="AG53" s="31"/>
      <c r="AH53" s="31"/>
      <c r="AI53" s="31"/>
      <c r="AJ53" s="278" t="str" cm="1">
        <f t="array" ref="AJ53">IF(EXACT(D53,UPPER(D53)),"Correcto-","Minusculas-")&amp;
IF(SUM(--NOT(ISERROR(SEARCH({"á","é","í","ó","ú","ñ"},D53))))&gt;0,"Acento-","Correcto-")&amp;
IF(SUM(--NOT(ISERROR(SEARCH({"'","""",".",",",";",":","¿","~?","¡","!","(",")"},D53))))&gt;0,"Signo","Correcto")</f>
        <v>Correcto-Correcto-Correcto</v>
      </c>
      <c r="AK53" s="649" t="str">
        <f t="shared" si="4"/>
        <v>Correcto</v>
      </c>
      <c r="AL53" s="186">
        <f t="shared" si="52"/>
        <v>0</v>
      </c>
      <c r="AM53" s="187">
        <f t="shared" si="5"/>
        <v>0</v>
      </c>
      <c r="AN53" s="176">
        <f t="shared" si="6"/>
        <v>0</v>
      </c>
      <c r="AO53" s="177" t="str">
        <f>IF(AN53=0,"",
IF(SUM($AN$43:AN53)=1,AP53,
IF($AN$103&gt;SUM($AN$43:AN53),_xlfn.CONCAT(", ",AP53),
IF($AN$103=SUM($AN$43:AN53),_xlfn.CONCAT(" y ",AP53)))))</f>
        <v/>
      </c>
      <c r="AP53" s="178" t="s">
        <v>5127</v>
      </c>
      <c r="AS53" s="328">
        <f t="shared" si="7"/>
        <v>0</v>
      </c>
      <c r="AT53" s="328">
        <f t="shared" si="8"/>
        <v>0</v>
      </c>
      <c r="AU53" s="328">
        <f t="shared" si="9"/>
        <v>0</v>
      </c>
      <c r="AV53" s="328">
        <f t="shared" si="10"/>
        <v>0</v>
      </c>
      <c r="AW53" s="328">
        <f t="shared" si="11"/>
        <v>0</v>
      </c>
      <c r="AX53" s="328">
        <f t="shared" si="12"/>
        <v>0</v>
      </c>
      <c r="AY53" s="328">
        <f t="shared" si="13"/>
        <v>0</v>
      </c>
      <c r="AZ53" s="328">
        <f t="shared" si="14"/>
        <v>0</v>
      </c>
      <c r="BA53" s="328">
        <f t="shared" si="15"/>
        <v>0</v>
      </c>
      <c r="BB53" s="328">
        <f t="shared" si="16"/>
        <v>0</v>
      </c>
      <c r="BC53" s="328">
        <f t="shared" si="17"/>
        <v>0</v>
      </c>
      <c r="BD53" s="259">
        <f t="shared" si="18"/>
        <v>0</v>
      </c>
      <c r="BE53" s="259">
        <f t="shared" si="19"/>
        <v>0</v>
      </c>
      <c r="BF53" s="259">
        <f t="shared" si="20"/>
        <v>0</v>
      </c>
      <c r="BG53" s="259">
        <f t="shared" si="21"/>
        <v>0</v>
      </c>
      <c r="BH53" s="259">
        <f t="shared" si="22"/>
        <v>0</v>
      </c>
      <c r="BI53" s="259">
        <f t="shared" si="23"/>
        <v>0</v>
      </c>
      <c r="BJ53" s="259">
        <f t="shared" si="24"/>
        <v>0</v>
      </c>
      <c r="BK53" s="259">
        <f t="shared" si="25"/>
        <v>0</v>
      </c>
      <c r="BL53" s="259">
        <f t="shared" si="26"/>
        <v>0</v>
      </c>
      <c r="BM53" s="259">
        <f t="shared" si="27"/>
        <v>0</v>
      </c>
      <c r="BN53" s="259">
        <f t="shared" si="28"/>
        <v>0</v>
      </c>
      <c r="BO53" s="211">
        <f t="shared" si="29"/>
        <v>0</v>
      </c>
      <c r="BP53" s="211">
        <f t="shared" si="30"/>
        <v>0</v>
      </c>
      <c r="BQ53" s="211">
        <f t="shared" si="31"/>
        <v>0</v>
      </c>
      <c r="BR53" s="211">
        <f t="shared" si="32"/>
        <v>0</v>
      </c>
      <c r="BS53" s="211">
        <f t="shared" si="33"/>
        <v>0</v>
      </c>
      <c r="BT53" s="211">
        <f t="shared" si="34"/>
        <v>0</v>
      </c>
      <c r="BU53" s="211">
        <f t="shared" si="35"/>
        <v>0</v>
      </c>
      <c r="BV53" s="211">
        <f t="shared" si="36"/>
        <v>0</v>
      </c>
      <c r="BW53" s="211">
        <f t="shared" si="37"/>
        <v>0</v>
      </c>
      <c r="BX53" s="211">
        <f t="shared" si="38"/>
        <v>0</v>
      </c>
      <c r="BY53" s="211">
        <f t="shared" si="39"/>
        <v>0</v>
      </c>
      <c r="CX53">
        <f t="shared" si="40"/>
        <v>0</v>
      </c>
      <c r="CY53">
        <f t="shared" si="41"/>
        <v>0</v>
      </c>
      <c r="CZ53">
        <f t="shared" si="42"/>
        <v>0</v>
      </c>
      <c r="DA53">
        <f t="shared" si="43"/>
        <v>0</v>
      </c>
      <c r="DB53">
        <f t="shared" si="44"/>
        <v>0</v>
      </c>
      <c r="DC53">
        <f t="shared" si="45"/>
        <v>0</v>
      </c>
      <c r="DD53">
        <f t="shared" si="46"/>
        <v>0</v>
      </c>
      <c r="DE53">
        <f t="shared" si="47"/>
        <v>0</v>
      </c>
      <c r="DF53">
        <f t="shared" si="48"/>
        <v>0</v>
      </c>
      <c r="DG53">
        <f t="shared" si="49"/>
        <v>0</v>
      </c>
      <c r="DH53">
        <f t="shared" si="50"/>
        <v>0</v>
      </c>
      <c r="DI53">
        <f t="shared" si="51"/>
        <v>0</v>
      </c>
      <c r="DK53" s="601"/>
    </row>
    <row r="54" spans="1:115" ht="15" customHeight="1">
      <c r="A54" s="25"/>
      <c r="B54" s="52"/>
      <c r="C54" s="55" t="s">
        <v>5032</v>
      </c>
      <c r="D54" s="842"/>
      <c r="E54" s="759"/>
      <c r="F54" s="759"/>
      <c r="G54" s="759"/>
      <c r="H54" s="759"/>
      <c r="I54" s="759"/>
      <c r="J54" s="759"/>
      <c r="K54" s="838"/>
      <c r="L54" s="740"/>
      <c r="M54" s="838"/>
      <c r="N54" s="740"/>
      <c r="O54" s="759"/>
      <c r="P54" s="759"/>
      <c r="Q54" s="838"/>
      <c r="R54" s="127"/>
      <c r="S54" s="127"/>
      <c r="T54" s="127"/>
      <c r="U54" s="127"/>
      <c r="V54" s="127"/>
      <c r="W54" s="127"/>
      <c r="X54" s="127"/>
      <c r="Y54" s="127"/>
      <c r="Z54" s="127"/>
      <c r="AA54" s="127"/>
      <c r="AB54" s="127"/>
      <c r="AC54" s="97"/>
      <c r="AD54" s="127"/>
      <c r="AE54" s="52"/>
      <c r="AG54" s="31"/>
      <c r="AH54" s="31"/>
      <c r="AI54" s="31"/>
      <c r="AJ54" s="278" t="str" cm="1">
        <f t="array" ref="AJ54">IF(EXACT(D54,UPPER(D54)),"Correcto-","Minusculas-")&amp;
IF(SUM(--NOT(ISERROR(SEARCH({"á","é","í","ó","ú","ñ"},D54))))&gt;0,"Acento-","Correcto-")&amp;
IF(SUM(--NOT(ISERROR(SEARCH({"'","""",".",",",";",":","¿","~?","¡","!","(",")"},D54))))&gt;0,"Signo","Correcto")</f>
        <v>Correcto-Correcto-Correcto</v>
      </c>
      <c r="AK54" s="649" t="str">
        <f t="shared" si="4"/>
        <v>Correcto</v>
      </c>
      <c r="AL54" s="186">
        <f t="shared" si="52"/>
        <v>0</v>
      </c>
      <c r="AM54" s="187">
        <f t="shared" si="5"/>
        <v>0</v>
      </c>
      <c r="AN54" s="176">
        <f t="shared" si="6"/>
        <v>0</v>
      </c>
      <c r="AO54" s="177" t="str">
        <f>IF(AN54=0,"",
IF(SUM($AN$43:AN54)=1,AP54,
IF($AN$103&gt;SUM($AN$43:AN54),_xlfn.CONCAT(", ",AP54),
IF($AN$103=SUM($AN$43:AN54),_xlfn.CONCAT(" y ",AP54)))))</f>
        <v/>
      </c>
      <c r="AP54" s="178" t="s">
        <v>5128</v>
      </c>
      <c r="AS54" s="328">
        <f t="shared" si="7"/>
        <v>0</v>
      </c>
      <c r="AT54" s="328">
        <f t="shared" si="8"/>
        <v>0</v>
      </c>
      <c r="AU54" s="328">
        <f t="shared" si="9"/>
        <v>0</v>
      </c>
      <c r="AV54" s="328">
        <f t="shared" si="10"/>
        <v>0</v>
      </c>
      <c r="AW54" s="328">
        <f t="shared" si="11"/>
        <v>0</v>
      </c>
      <c r="AX54" s="328">
        <f t="shared" si="12"/>
        <v>0</v>
      </c>
      <c r="AY54" s="328">
        <f t="shared" si="13"/>
        <v>0</v>
      </c>
      <c r="AZ54" s="328">
        <f t="shared" si="14"/>
        <v>0</v>
      </c>
      <c r="BA54" s="328">
        <f t="shared" si="15"/>
        <v>0</v>
      </c>
      <c r="BB54" s="328">
        <f t="shared" si="16"/>
        <v>0</v>
      </c>
      <c r="BC54" s="328">
        <f t="shared" si="17"/>
        <v>0</v>
      </c>
      <c r="BD54" s="259">
        <f t="shared" si="18"/>
        <v>0</v>
      </c>
      <c r="BE54" s="259">
        <f t="shared" si="19"/>
        <v>0</v>
      </c>
      <c r="BF54" s="259">
        <f t="shared" si="20"/>
        <v>0</v>
      </c>
      <c r="BG54" s="259">
        <f t="shared" si="21"/>
        <v>0</v>
      </c>
      <c r="BH54" s="259">
        <f t="shared" si="22"/>
        <v>0</v>
      </c>
      <c r="BI54" s="259">
        <f t="shared" si="23"/>
        <v>0</v>
      </c>
      <c r="BJ54" s="259">
        <f t="shared" si="24"/>
        <v>0</v>
      </c>
      <c r="BK54" s="259">
        <f t="shared" si="25"/>
        <v>0</v>
      </c>
      <c r="BL54" s="259">
        <f t="shared" si="26"/>
        <v>0</v>
      </c>
      <c r="BM54" s="259">
        <f t="shared" si="27"/>
        <v>0</v>
      </c>
      <c r="BN54" s="259">
        <f t="shared" si="28"/>
        <v>0</v>
      </c>
      <c r="BO54" s="211">
        <f t="shared" si="29"/>
        <v>0</v>
      </c>
      <c r="BP54" s="211">
        <f t="shared" si="30"/>
        <v>0</v>
      </c>
      <c r="BQ54" s="211">
        <f t="shared" si="31"/>
        <v>0</v>
      </c>
      <c r="BR54" s="211">
        <f t="shared" si="32"/>
        <v>0</v>
      </c>
      <c r="BS54" s="211">
        <f t="shared" si="33"/>
        <v>0</v>
      </c>
      <c r="BT54" s="211">
        <f t="shared" si="34"/>
        <v>0</v>
      </c>
      <c r="BU54" s="211">
        <f t="shared" si="35"/>
        <v>0</v>
      </c>
      <c r="BV54" s="211">
        <f t="shared" si="36"/>
        <v>0</v>
      </c>
      <c r="BW54" s="211">
        <f t="shared" si="37"/>
        <v>0</v>
      </c>
      <c r="BX54" s="211">
        <f t="shared" si="38"/>
        <v>0</v>
      </c>
      <c r="BY54" s="211">
        <f t="shared" si="39"/>
        <v>0</v>
      </c>
      <c r="CX54">
        <f t="shared" si="40"/>
        <v>0</v>
      </c>
      <c r="CY54">
        <f t="shared" si="41"/>
        <v>0</v>
      </c>
      <c r="CZ54">
        <f t="shared" si="42"/>
        <v>0</v>
      </c>
      <c r="DA54">
        <f t="shared" si="43"/>
        <v>0</v>
      </c>
      <c r="DB54">
        <f t="shared" si="44"/>
        <v>0</v>
      </c>
      <c r="DC54">
        <f t="shared" si="45"/>
        <v>0</v>
      </c>
      <c r="DD54">
        <f t="shared" si="46"/>
        <v>0</v>
      </c>
      <c r="DE54">
        <f t="shared" si="47"/>
        <v>0</v>
      </c>
      <c r="DF54">
        <f t="shared" si="48"/>
        <v>0</v>
      </c>
      <c r="DG54">
        <f t="shared" si="49"/>
        <v>0</v>
      </c>
      <c r="DH54">
        <f t="shared" si="50"/>
        <v>0</v>
      </c>
      <c r="DI54">
        <f t="shared" si="51"/>
        <v>0</v>
      </c>
      <c r="DK54" s="601"/>
    </row>
    <row r="55" spans="1:115" ht="15" customHeight="1">
      <c r="A55" s="25"/>
      <c r="B55" s="52"/>
      <c r="C55" s="55" t="s">
        <v>5033</v>
      </c>
      <c r="D55" s="842"/>
      <c r="E55" s="759"/>
      <c r="F55" s="759"/>
      <c r="G55" s="759"/>
      <c r="H55" s="759"/>
      <c r="I55" s="759"/>
      <c r="J55" s="759"/>
      <c r="K55" s="838"/>
      <c r="L55" s="740"/>
      <c r="M55" s="838"/>
      <c r="N55" s="740"/>
      <c r="O55" s="759"/>
      <c r="P55" s="759"/>
      <c r="Q55" s="838"/>
      <c r="R55" s="127"/>
      <c r="S55" s="127"/>
      <c r="T55" s="127"/>
      <c r="U55" s="127"/>
      <c r="V55" s="127"/>
      <c r="W55" s="127"/>
      <c r="X55" s="127"/>
      <c r="Y55" s="127"/>
      <c r="Z55" s="127"/>
      <c r="AA55" s="127"/>
      <c r="AB55" s="127"/>
      <c r="AC55" s="97"/>
      <c r="AD55" s="127"/>
      <c r="AE55" s="52"/>
      <c r="AG55" s="31"/>
      <c r="AH55" s="31"/>
      <c r="AI55" s="31"/>
      <c r="AJ55" s="278" t="str" cm="1">
        <f t="array" ref="AJ55">IF(EXACT(D55,UPPER(D55)),"Correcto-","Minusculas-")&amp;
IF(SUM(--NOT(ISERROR(SEARCH({"á","é","í","ó","ú","ñ"},D55))))&gt;0,"Acento-","Correcto-")&amp;
IF(SUM(--NOT(ISERROR(SEARCH({"'","""",".",",",";",":","¿","~?","¡","!","(",")"},D55))))&gt;0,"Signo","Correcto")</f>
        <v>Correcto-Correcto-Correcto</v>
      </c>
      <c r="AK55" s="649" t="str">
        <f t="shared" si="4"/>
        <v>Correcto</v>
      </c>
      <c r="AL55" s="186">
        <f t="shared" si="52"/>
        <v>0</v>
      </c>
      <c r="AM55" s="187">
        <f t="shared" si="5"/>
        <v>0</v>
      </c>
      <c r="AN55" s="176">
        <f t="shared" si="6"/>
        <v>0</v>
      </c>
      <c r="AO55" s="177" t="str">
        <f>IF(AN55=0,"",
IF(SUM($AN$43:AN55)=1,AP55,
IF($AN$103&gt;SUM($AN$43:AN55),_xlfn.CONCAT(", ",AP55),
IF($AN$103=SUM($AN$43:AN55),_xlfn.CONCAT(" y ",AP55)))))</f>
        <v/>
      </c>
      <c r="AP55" s="178" t="s">
        <v>5129</v>
      </c>
      <c r="AS55" s="328">
        <f t="shared" si="7"/>
        <v>0</v>
      </c>
      <c r="AT55" s="328">
        <f t="shared" si="8"/>
        <v>0</v>
      </c>
      <c r="AU55" s="328">
        <f t="shared" si="9"/>
        <v>0</v>
      </c>
      <c r="AV55" s="328">
        <f t="shared" si="10"/>
        <v>0</v>
      </c>
      <c r="AW55" s="328">
        <f t="shared" si="11"/>
        <v>0</v>
      </c>
      <c r="AX55" s="328">
        <f t="shared" si="12"/>
        <v>0</v>
      </c>
      <c r="AY55" s="328">
        <f t="shared" si="13"/>
        <v>0</v>
      </c>
      <c r="AZ55" s="328">
        <f t="shared" si="14"/>
        <v>0</v>
      </c>
      <c r="BA55" s="328">
        <f t="shared" si="15"/>
        <v>0</v>
      </c>
      <c r="BB55" s="328">
        <f t="shared" si="16"/>
        <v>0</v>
      </c>
      <c r="BC55" s="328">
        <f t="shared" si="17"/>
        <v>0</v>
      </c>
      <c r="BD55" s="259">
        <f t="shared" si="18"/>
        <v>0</v>
      </c>
      <c r="BE55" s="259">
        <f t="shared" si="19"/>
        <v>0</v>
      </c>
      <c r="BF55" s="259">
        <f t="shared" si="20"/>
        <v>0</v>
      </c>
      <c r="BG55" s="259">
        <f t="shared" si="21"/>
        <v>0</v>
      </c>
      <c r="BH55" s="259">
        <f t="shared" si="22"/>
        <v>0</v>
      </c>
      <c r="BI55" s="259">
        <f t="shared" si="23"/>
        <v>0</v>
      </c>
      <c r="BJ55" s="259">
        <f t="shared" si="24"/>
        <v>0</v>
      </c>
      <c r="BK55" s="259">
        <f t="shared" si="25"/>
        <v>0</v>
      </c>
      <c r="BL55" s="259">
        <f t="shared" si="26"/>
        <v>0</v>
      </c>
      <c r="BM55" s="259">
        <f t="shared" si="27"/>
        <v>0</v>
      </c>
      <c r="BN55" s="259">
        <f t="shared" si="28"/>
        <v>0</v>
      </c>
      <c r="BO55" s="211">
        <f t="shared" si="29"/>
        <v>0</v>
      </c>
      <c r="BP55" s="211">
        <f t="shared" si="30"/>
        <v>0</v>
      </c>
      <c r="BQ55" s="211">
        <f t="shared" si="31"/>
        <v>0</v>
      </c>
      <c r="BR55" s="211">
        <f t="shared" si="32"/>
        <v>0</v>
      </c>
      <c r="BS55" s="211">
        <f t="shared" si="33"/>
        <v>0</v>
      </c>
      <c r="BT55" s="211">
        <f t="shared" si="34"/>
        <v>0</v>
      </c>
      <c r="BU55" s="211">
        <f t="shared" si="35"/>
        <v>0</v>
      </c>
      <c r="BV55" s="211">
        <f t="shared" si="36"/>
        <v>0</v>
      </c>
      <c r="BW55" s="211">
        <f t="shared" si="37"/>
        <v>0</v>
      </c>
      <c r="BX55" s="211">
        <f t="shared" si="38"/>
        <v>0</v>
      </c>
      <c r="BY55" s="211">
        <f t="shared" si="39"/>
        <v>0</v>
      </c>
      <c r="CX55">
        <f t="shared" si="40"/>
        <v>0</v>
      </c>
      <c r="CY55">
        <f t="shared" si="41"/>
        <v>0</v>
      </c>
      <c r="CZ55">
        <f t="shared" si="42"/>
        <v>0</v>
      </c>
      <c r="DA55">
        <f t="shared" si="43"/>
        <v>0</v>
      </c>
      <c r="DB55">
        <f t="shared" si="44"/>
        <v>0</v>
      </c>
      <c r="DC55">
        <f t="shared" si="45"/>
        <v>0</v>
      </c>
      <c r="DD55">
        <f t="shared" si="46"/>
        <v>0</v>
      </c>
      <c r="DE55">
        <f t="shared" si="47"/>
        <v>0</v>
      </c>
      <c r="DF55">
        <f t="shared" si="48"/>
        <v>0</v>
      </c>
      <c r="DG55">
        <f t="shared" si="49"/>
        <v>0</v>
      </c>
      <c r="DH55">
        <f t="shared" si="50"/>
        <v>0</v>
      </c>
      <c r="DI55">
        <f t="shared" si="51"/>
        <v>0</v>
      </c>
      <c r="DK55" s="601"/>
    </row>
    <row r="56" spans="1:115" ht="15" customHeight="1">
      <c r="A56" s="25"/>
      <c r="B56" s="52"/>
      <c r="C56" s="55" t="s">
        <v>5034</v>
      </c>
      <c r="D56" s="842"/>
      <c r="E56" s="759"/>
      <c r="F56" s="759"/>
      <c r="G56" s="759"/>
      <c r="H56" s="759"/>
      <c r="I56" s="759"/>
      <c r="J56" s="759"/>
      <c r="K56" s="838"/>
      <c r="L56" s="740"/>
      <c r="M56" s="838"/>
      <c r="N56" s="740"/>
      <c r="O56" s="759"/>
      <c r="P56" s="759"/>
      <c r="Q56" s="838"/>
      <c r="R56" s="127"/>
      <c r="S56" s="127"/>
      <c r="T56" s="127"/>
      <c r="U56" s="127"/>
      <c r="V56" s="127"/>
      <c r="W56" s="127"/>
      <c r="X56" s="127"/>
      <c r="Y56" s="127"/>
      <c r="Z56" s="127"/>
      <c r="AA56" s="127"/>
      <c r="AB56" s="127"/>
      <c r="AC56" s="97"/>
      <c r="AD56" s="127"/>
      <c r="AE56" s="52"/>
      <c r="AG56" s="31"/>
      <c r="AH56" s="31"/>
      <c r="AI56" s="31"/>
      <c r="AJ56" s="278" t="str" cm="1">
        <f t="array" ref="AJ56">IF(EXACT(D56,UPPER(D56)),"Correcto-","Minusculas-")&amp;
IF(SUM(--NOT(ISERROR(SEARCH({"á","é","í","ó","ú","ñ"},D56))))&gt;0,"Acento-","Correcto-")&amp;
IF(SUM(--NOT(ISERROR(SEARCH({"'","""",".",",",";",":","¿","~?","¡","!","(",")"},D56))))&gt;0,"Signo","Correcto")</f>
        <v>Correcto-Correcto-Correcto</v>
      </c>
      <c r="AK56" s="649" t="str">
        <f t="shared" si="4"/>
        <v>Correcto</v>
      </c>
      <c r="AL56" s="186">
        <f t="shared" si="52"/>
        <v>0</v>
      </c>
      <c r="AM56" s="187">
        <f t="shared" si="5"/>
        <v>0</v>
      </c>
      <c r="AN56" s="176">
        <f t="shared" si="6"/>
        <v>0</v>
      </c>
      <c r="AO56" s="177" t="str">
        <f>IF(AN56=0,"",
IF(SUM($AN$43:AN56)=1,AP56,
IF($AN$103&gt;SUM($AN$43:AN56),_xlfn.CONCAT(", ",AP56),
IF($AN$103=SUM($AN$43:AN56),_xlfn.CONCAT(" y ",AP56)))))</f>
        <v/>
      </c>
      <c r="AP56" s="178" t="s">
        <v>5130</v>
      </c>
      <c r="AS56" s="328">
        <f t="shared" si="7"/>
        <v>0</v>
      </c>
      <c r="AT56" s="328">
        <f t="shared" si="8"/>
        <v>0</v>
      </c>
      <c r="AU56" s="328">
        <f t="shared" si="9"/>
        <v>0</v>
      </c>
      <c r="AV56" s="328">
        <f t="shared" si="10"/>
        <v>0</v>
      </c>
      <c r="AW56" s="328">
        <f t="shared" si="11"/>
        <v>0</v>
      </c>
      <c r="AX56" s="328">
        <f t="shared" si="12"/>
        <v>0</v>
      </c>
      <c r="AY56" s="328">
        <f t="shared" si="13"/>
        <v>0</v>
      </c>
      <c r="AZ56" s="328">
        <f t="shared" si="14"/>
        <v>0</v>
      </c>
      <c r="BA56" s="328">
        <f t="shared" si="15"/>
        <v>0</v>
      </c>
      <c r="BB56" s="328">
        <f t="shared" si="16"/>
        <v>0</v>
      </c>
      <c r="BC56" s="328">
        <f t="shared" si="17"/>
        <v>0</v>
      </c>
      <c r="BD56" s="259">
        <f t="shared" si="18"/>
        <v>0</v>
      </c>
      <c r="BE56" s="259">
        <f t="shared" si="19"/>
        <v>0</v>
      </c>
      <c r="BF56" s="259">
        <f t="shared" si="20"/>
        <v>0</v>
      </c>
      <c r="BG56" s="259">
        <f t="shared" si="21"/>
        <v>0</v>
      </c>
      <c r="BH56" s="259">
        <f t="shared" si="22"/>
        <v>0</v>
      </c>
      <c r="BI56" s="259">
        <f t="shared" si="23"/>
        <v>0</v>
      </c>
      <c r="BJ56" s="259">
        <f t="shared" si="24"/>
        <v>0</v>
      </c>
      <c r="BK56" s="259">
        <f t="shared" si="25"/>
        <v>0</v>
      </c>
      <c r="BL56" s="259">
        <f t="shared" si="26"/>
        <v>0</v>
      </c>
      <c r="BM56" s="259">
        <f t="shared" si="27"/>
        <v>0</v>
      </c>
      <c r="BN56" s="259">
        <f t="shared" si="28"/>
        <v>0</v>
      </c>
      <c r="BO56" s="211">
        <f t="shared" si="29"/>
        <v>0</v>
      </c>
      <c r="BP56" s="211">
        <f t="shared" si="30"/>
        <v>0</v>
      </c>
      <c r="BQ56" s="211">
        <f t="shared" si="31"/>
        <v>0</v>
      </c>
      <c r="BR56" s="211">
        <f t="shared" si="32"/>
        <v>0</v>
      </c>
      <c r="BS56" s="211">
        <f t="shared" si="33"/>
        <v>0</v>
      </c>
      <c r="BT56" s="211">
        <f t="shared" si="34"/>
        <v>0</v>
      </c>
      <c r="BU56" s="211">
        <f t="shared" si="35"/>
        <v>0</v>
      </c>
      <c r="BV56" s="211">
        <f t="shared" si="36"/>
        <v>0</v>
      </c>
      <c r="BW56" s="211">
        <f t="shared" si="37"/>
        <v>0</v>
      </c>
      <c r="BX56" s="211">
        <f t="shared" si="38"/>
        <v>0</v>
      </c>
      <c r="BY56" s="211">
        <f t="shared" si="39"/>
        <v>0</v>
      </c>
      <c r="CX56">
        <f t="shared" si="40"/>
        <v>0</v>
      </c>
      <c r="CY56">
        <f t="shared" si="41"/>
        <v>0</v>
      </c>
      <c r="CZ56">
        <f t="shared" si="42"/>
        <v>0</v>
      </c>
      <c r="DA56">
        <f t="shared" si="43"/>
        <v>0</v>
      </c>
      <c r="DB56">
        <f t="shared" si="44"/>
        <v>0</v>
      </c>
      <c r="DC56">
        <f t="shared" si="45"/>
        <v>0</v>
      </c>
      <c r="DD56">
        <f t="shared" si="46"/>
        <v>0</v>
      </c>
      <c r="DE56">
        <f t="shared" si="47"/>
        <v>0</v>
      </c>
      <c r="DF56">
        <f t="shared" si="48"/>
        <v>0</v>
      </c>
      <c r="DG56">
        <f t="shared" si="49"/>
        <v>0</v>
      </c>
      <c r="DH56">
        <f t="shared" si="50"/>
        <v>0</v>
      </c>
      <c r="DI56">
        <f t="shared" si="51"/>
        <v>0</v>
      </c>
    </row>
    <row r="57" spans="1:115" ht="15" customHeight="1">
      <c r="A57" s="25"/>
      <c r="B57" s="52"/>
      <c r="C57" s="55" t="s">
        <v>5035</v>
      </c>
      <c r="D57" s="842"/>
      <c r="E57" s="759"/>
      <c r="F57" s="759"/>
      <c r="G57" s="759"/>
      <c r="H57" s="759"/>
      <c r="I57" s="759"/>
      <c r="J57" s="759"/>
      <c r="K57" s="838"/>
      <c r="L57" s="740"/>
      <c r="M57" s="838"/>
      <c r="N57" s="740"/>
      <c r="O57" s="759"/>
      <c r="P57" s="759"/>
      <c r="Q57" s="838"/>
      <c r="R57" s="127"/>
      <c r="S57" s="127"/>
      <c r="T57" s="127"/>
      <c r="U57" s="127"/>
      <c r="V57" s="127"/>
      <c r="W57" s="127"/>
      <c r="X57" s="127"/>
      <c r="Y57" s="127"/>
      <c r="Z57" s="127"/>
      <c r="AA57" s="127"/>
      <c r="AB57" s="127"/>
      <c r="AC57" s="97"/>
      <c r="AD57" s="127"/>
      <c r="AE57" s="52"/>
      <c r="AG57" s="31"/>
      <c r="AH57" s="31"/>
      <c r="AI57" s="31"/>
      <c r="AJ57" s="278" t="str" cm="1">
        <f t="array" ref="AJ57">IF(EXACT(D57,UPPER(D57)),"Correcto-","Minusculas-")&amp;
IF(SUM(--NOT(ISERROR(SEARCH({"á","é","í","ó","ú","ñ"},D57))))&gt;0,"Acento-","Correcto-")&amp;
IF(SUM(--NOT(ISERROR(SEARCH({"'","""",".",",",";",":","¿","~?","¡","!","(",")"},D57))))&gt;0,"Signo","Correcto")</f>
        <v>Correcto-Correcto-Correcto</v>
      </c>
      <c r="AK57" s="649" t="str">
        <f t="shared" si="4"/>
        <v>Correcto</v>
      </c>
      <c r="AL57" s="186">
        <f t="shared" si="52"/>
        <v>0</v>
      </c>
      <c r="AM57" s="187">
        <f t="shared" si="5"/>
        <v>0</v>
      </c>
      <c r="AN57" s="176">
        <f t="shared" si="6"/>
        <v>0</v>
      </c>
      <c r="AO57" s="177" t="str">
        <f>IF(AN57=0,"",
IF(SUM($AN$43:AN57)=1,AP57,
IF($AN$103&gt;SUM($AN$43:AN57),_xlfn.CONCAT(", ",AP57),
IF($AN$103=SUM($AN$43:AN57),_xlfn.CONCAT(" y ",AP57)))))</f>
        <v/>
      </c>
      <c r="AP57" s="178" t="s">
        <v>5131</v>
      </c>
      <c r="AS57" s="328">
        <f t="shared" si="7"/>
        <v>0</v>
      </c>
      <c r="AT57" s="328">
        <f t="shared" si="8"/>
        <v>0</v>
      </c>
      <c r="AU57" s="328">
        <f t="shared" si="9"/>
        <v>0</v>
      </c>
      <c r="AV57" s="328">
        <f t="shared" si="10"/>
        <v>0</v>
      </c>
      <c r="AW57" s="328">
        <f t="shared" si="11"/>
        <v>0</v>
      </c>
      <c r="AX57" s="328">
        <f t="shared" si="12"/>
        <v>0</v>
      </c>
      <c r="AY57" s="328">
        <f t="shared" si="13"/>
        <v>0</v>
      </c>
      <c r="AZ57" s="328">
        <f t="shared" si="14"/>
        <v>0</v>
      </c>
      <c r="BA57" s="328">
        <f t="shared" si="15"/>
        <v>0</v>
      </c>
      <c r="BB57" s="328">
        <f t="shared" si="16"/>
        <v>0</v>
      </c>
      <c r="BC57" s="328">
        <f t="shared" si="17"/>
        <v>0</v>
      </c>
      <c r="BD57" s="259">
        <f t="shared" si="18"/>
        <v>0</v>
      </c>
      <c r="BE57" s="259">
        <f t="shared" si="19"/>
        <v>0</v>
      </c>
      <c r="BF57" s="259">
        <f t="shared" si="20"/>
        <v>0</v>
      </c>
      <c r="BG57" s="259">
        <f t="shared" si="21"/>
        <v>0</v>
      </c>
      <c r="BH57" s="259">
        <f t="shared" si="22"/>
        <v>0</v>
      </c>
      <c r="BI57" s="259">
        <f t="shared" si="23"/>
        <v>0</v>
      </c>
      <c r="BJ57" s="259">
        <f t="shared" si="24"/>
        <v>0</v>
      </c>
      <c r="BK57" s="259">
        <f t="shared" si="25"/>
        <v>0</v>
      </c>
      <c r="BL57" s="259">
        <f t="shared" si="26"/>
        <v>0</v>
      </c>
      <c r="BM57" s="259">
        <f t="shared" si="27"/>
        <v>0</v>
      </c>
      <c r="BN57" s="259">
        <f t="shared" si="28"/>
        <v>0</v>
      </c>
      <c r="BO57" s="211">
        <f t="shared" si="29"/>
        <v>0</v>
      </c>
      <c r="BP57" s="211">
        <f t="shared" si="30"/>
        <v>0</v>
      </c>
      <c r="BQ57" s="211">
        <f t="shared" si="31"/>
        <v>0</v>
      </c>
      <c r="BR57" s="211">
        <f t="shared" si="32"/>
        <v>0</v>
      </c>
      <c r="BS57" s="211">
        <f t="shared" si="33"/>
        <v>0</v>
      </c>
      <c r="BT57" s="211">
        <f t="shared" si="34"/>
        <v>0</v>
      </c>
      <c r="BU57" s="211">
        <f t="shared" si="35"/>
        <v>0</v>
      </c>
      <c r="BV57" s="211">
        <f t="shared" si="36"/>
        <v>0</v>
      </c>
      <c r="BW57" s="211">
        <f t="shared" si="37"/>
        <v>0</v>
      </c>
      <c r="BX57" s="211">
        <f t="shared" si="38"/>
        <v>0</v>
      </c>
      <c r="BY57" s="211">
        <f t="shared" si="39"/>
        <v>0</v>
      </c>
      <c r="CX57">
        <f t="shared" si="40"/>
        <v>0</v>
      </c>
      <c r="CY57">
        <f t="shared" si="41"/>
        <v>0</v>
      </c>
      <c r="CZ57">
        <f t="shared" si="42"/>
        <v>0</v>
      </c>
      <c r="DA57">
        <f t="shared" si="43"/>
        <v>0</v>
      </c>
      <c r="DB57">
        <f t="shared" si="44"/>
        <v>0</v>
      </c>
      <c r="DC57">
        <f t="shared" si="45"/>
        <v>0</v>
      </c>
      <c r="DD57">
        <f t="shared" si="46"/>
        <v>0</v>
      </c>
      <c r="DE57">
        <f t="shared" si="47"/>
        <v>0</v>
      </c>
      <c r="DF57">
        <f t="shared" si="48"/>
        <v>0</v>
      </c>
      <c r="DG57">
        <f t="shared" si="49"/>
        <v>0</v>
      </c>
      <c r="DH57">
        <f t="shared" si="50"/>
        <v>0</v>
      </c>
      <c r="DI57">
        <f t="shared" si="51"/>
        <v>0</v>
      </c>
    </row>
    <row r="58" spans="1:115" ht="15" customHeight="1">
      <c r="A58" s="25"/>
      <c r="B58" s="52"/>
      <c r="C58" s="55" t="s">
        <v>5036</v>
      </c>
      <c r="D58" s="842"/>
      <c r="E58" s="759"/>
      <c r="F58" s="759"/>
      <c r="G58" s="759"/>
      <c r="H58" s="759"/>
      <c r="I58" s="759"/>
      <c r="J58" s="759"/>
      <c r="K58" s="838"/>
      <c r="L58" s="740"/>
      <c r="M58" s="838"/>
      <c r="N58" s="740"/>
      <c r="O58" s="759"/>
      <c r="P58" s="759"/>
      <c r="Q58" s="838"/>
      <c r="R58" s="127"/>
      <c r="S58" s="127"/>
      <c r="T58" s="127"/>
      <c r="U58" s="127"/>
      <c r="V58" s="127"/>
      <c r="W58" s="127"/>
      <c r="X58" s="127"/>
      <c r="Y58" s="127"/>
      <c r="Z58" s="127"/>
      <c r="AA58" s="127"/>
      <c r="AB58" s="127"/>
      <c r="AC58" s="97"/>
      <c r="AD58" s="127"/>
      <c r="AE58" s="52"/>
      <c r="AG58" s="31"/>
      <c r="AH58" s="31"/>
      <c r="AI58" s="31"/>
      <c r="AJ58" s="278" t="str" cm="1">
        <f t="array" ref="AJ58">IF(EXACT(D58,UPPER(D58)),"Correcto-","Minusculas-")&amp;
IF(SUM(--NOT(ISERROR(SEARCH({"á","é","í","ó","ú","ñ"},D58))))&gt;0,"Acento-","Correcto-")&amp;
IF(SUM(--NOT(ISERROR(SEARCH({"'","""",".",",",";",":","¿","~?","¡","!","(",")"},D58))))&gt;0,"Signo","Correcto")</f>
        <v>Correcto-Correcto-Correcto</v>
      </c>
      <c r="AK58" s="649" t="str">
        <f t="shared" si="4"/>
        <v>Correcto</v>
      </c>
      <c r="AL58" s="186">
        <f t="shared" si="52"/>
        <v>0</v>
      </c>
      <c r="AM58" s="187">
        <f t="shared" si="5"/>
        <v>0</v>
      </c>
      <c r="AN58" s="176">
        <f t="shared" si="6"/>
        <v>0</v>
      </c>
      <c r="AO58" s="177" t="str">
        <f>IF(AN58=0,"",
IF(SUM($AN$43:AN58)=1,AP58,
IF($AN$103&gt;SUM($AN$43:AN58),_xlfn.CONCAT(", ",AP58),
IF($AN$103=SUM($AN$43:AN58),_xlfn.CONCAT(" y ",AP58)))))</f>
        <v/>
      </c>
      <c r="AP58" s="178" t="s">
        <v>5132</v>
      </c>
      <c r="AS58" s="328">
        <f t="shared" si="7"/>
        <v>0</v>
      </c>
      <c r="AT58" s="328">
        <f t="shared" si="8"/>
        <v>0</v>
      </c>
      <c r="AU58" s="328">
        <f t="shared" si="9"/>
        <v>0</v>
      </c>
      <c r="AV58" s="328">
        <f t="shared" si="10"/>
        <v>0</v>
      </c>
      <c r="AW58" s="328">
        <f t="shared" si="11"/>
        <v>0</v>
      </c>
      <c r="AX58" s="328">
        <f t="shared" si="12"/>
        <v>0</v>
      </c>
      <c r="AY58" s="328">
        <f t="shared" si="13"/>
        <v>0</v>
      </c>
      <c r="AZ58" s="328">
        <f t="shared" si="14"/>
        <v>0</v>
      </c>
      <c r="BA58" s="328">
        <f t="shared" si="15"/>
        <v>0</v>
      </c>
      <c r="BB58" s="328">
        <f t="shared" si="16"/>
        <v>0</v>
      </c>
      <c r="BC58" s="328">
        <f t="shared" si="17"/>
        <v>0</v>
      </c>
      <c r="BD58" s="259">
        <f t="shared" si="18"/>
        <v>0</v>
      </c>
      <c r="BE58" s="259">
        <f t="shared" si="19"/>
        <v>0</v>
      </c>
      <c r="BF58" s="259">
        <f t="shared" si="20"/>
        <v>0</v>
      </c>
      <c r="BG58" s="259">
        <f t="shared" si="21"/>
        <v>0</v>
      </c>
      <c r="BH58" s="259">
        <f t="shared" si="22"/>
        <v>0</v>
      </c>
      <c r="BI58" s="259">
        <f t="shared" si="23"/>
        <v>0</v>
      </c>
      <c r="BJ58" s="259">
        <f t="shared" si="24"/>
        <v>0</v>
      </c>
      <c r="BK58" s="259">
        <f t="shared" si="25"/>
        <v>0</v>
      </c>
      <c r="BL58" s="259">
        <f t="shared" si="26"/>
        <v>0</v>
      </c>
      <c r="BM58" s="259">
        <f t="shared" si="27"/>
        <v>0</v>
      </c>
      <c r="BN58" s="259">
        <f t="shared" si="28"/>
        <v>0</v>
      </c>
      <c r="BO58" s="211">
        <f t="shared" si="29"/>
        <v>0</v>
      </c>
      <c r="BP58" s="211">
        <f t="shared" si="30"/>
        <v>0</v>
      </c>
      <c r="BQ58" s="211">
        <f t="shared" si="31"/>
        <v>0</v>
      </c>
      <c r="BR58" s="211">
        <f t="shared" si="32"/>
        <v>0</v>
      </c>
      <c r="BS58" s="211">
        <f t="shared" si="33"/>
        <v>0</v>
      </c>
      <c r="BT58" s="211">
        <f t="shared" si="34"/>
        <v>0</v>
      </c>
      <c r="BU58" s="211">
        <f t="shared" si="35"/>
        <v>0</v>
      </c>
      <c r="BV58" s="211">
        <f t="shared" si="36"/>
        <v>0</v>
      </c>
      <c r="BW58" s="211">
        <f t="shared" si="37"/>
        <v>0</v>
      </c>
      <c r="BX58" s="211">
        <f t="shared" si="38"/>
        <v>0</v>
      </c>
      <c r="BY58" s="211">
        <f t="shared" si="39"/>
        <v>0</v>
      </c>
      <c r="CX58">
        <f t="shared" si="40"/>
        <v>0</v>
      </c>
      <c r="CY58">
        <f t="shared" si="41"/>
        <v>0</v>
      </c>
      <c r="CZ58">
        <f t="shared" si="42"/>
        <v>0</v>
      </c>
      <c r="DA58">
        <f t="shared" si="43"/>
        <v>0</v>
      </c>
      <c r="DB58">
        <f t="shared" si="44"/>
        <v>0</v>
      </c>
      <c r="DC58">
        <f t="shared" si="45"/>
        <v>0</v>
      </c>
      <c r="DD58">
        <f t="shared" si="46"/>
        <v>0</v>
      </c>
      <c r="DE58">
        <f t="shared" si="47"/>
        <v>0</v>
      </c>
      <c r="DF58">
        <f t="shared" si="48"/>
        <v>0</v>
      </c>
      <c r="DG58">
        <f t="shared" si="49"/>
        <v>0</v>
      </c>
      <c r="DH58">
        <f t="shared" si="50"/>
        <v>0</v>
      </c>
      <c r="DI58">
        <f t="shared" si="51"/>
        <v>0</v>
      </c>
    </row>
    <row r="59" spans="1:115" ht="15" customHeight="1">
      <c r="A59" s="25"/>
      <c r="B59" s="52"/>
      <c r="C59" s="55" t="s">
        <v>5037</v>
      </c>
      <c r="D59" s="842"/>
      <c r="E59" s="759"/>
      <c r="F59" s="759"/>
      <c r="G59" s="759"/>
      <c r="H59" s="759"/>
      <c r="I59" s="759"/>
      <c r="J59" s="759"/>
      <c r="K59" s="838"/>
      <c r="L59" s="740"/>
      <c r="M59" s="838"/>
      <c r="N59" s="740"/>
      <c r="O59" s="759"/>
      <c r="P59" s="759"/>
      <c r="Q59" s="838"/>
      <c r="R59" s="127"/>
      <c r="S59" s="127"/>
      <c r="T59" s="127"/>
      <c r="U59" s="127"/>
      <c r="V59" s="127"/>
      <c r="W59" s="127"/>
      <c r="X59" s="127"/>
      <c r="Y59" s="127"/>
      <c r="Z59" s="127"/>
      <c r="AA59" s="127"/>
      <c r="AB59" s="127"/>
      <c r="AC59" s="97"/>
      <c r="AD59" s="127"/>
      <c r="AE59" s="52"/>
      <c r="AG59" s="31"/>
      <c r="AH59" s="31"/>
      <c r="AI59" s="31"/>
      <c r="AJ59" s="278" t="str" cm="1">
        <f t="array" ref="AJ59">IF(EXACT(D59,UPPER(D59)),"Correcto-","Minusculas-")&amp;
IF(SUM(--NOT(ISERROR(SEARCH({"á","é","í","ó","ú","ñ"},D59))))&gt;0,"Acento-","Correcto-")&amp;
IF(SUM(--NOT(ISERROR(SEARCH({"'","""",".",",",";",":","¿","~?","¡","!","(",")"},D59))))&gt;0,"Signo","Correcto")</f>
        <v>Correcto-Correcto-Correcto</v>
      </c>
      <c r="AK59" s="649" t="str">
        <f t="shared" si="4"/>
        <v>Correcto</v>
      </c>
      <c r="AL59" s="186">
        <f t="shared" si="52"/>
        <v>0</v>
      </c>
      <c r="AM59" s="187">
        <f t="shared" si="5"/>
        <v>0</v>
      </c>
      <c r="AN59" s="176">
        <f t="shared" si="6"/>
        <v>0</v>
      </c>
      <c r="AO59" s="177" t="str">
        <f>IF(AN59=0,"",
IF(SUM($AN$43:AN59)=1,AP59,
IF($AN$103&gt;SUM($AN$43:AN59),_xlfn.CONCAT(", ",AP59),
IF($AN$103=SUM($AN$43:AN59),_xlfn.CONCAT(" y ",AP59)))))</f>
        <v/>
      </c>
      <c r="AP59" s="178" t="s">
        <v>5133</v>
      </c>
      <c r="AS59" s="328">
        <f t="shared" si="7"/>
        <v>0</v>
      </c>
      <c r="AT59" s="328">
        <f t="shared" si="8"/>
        <v>0</v>
      </c>
      <c r="AU59" s="328">
        <f t="shared" si="9"/>
        <v>0</v>
      </c>
      <c r="AV59" s="328">
        <f t="shared" si="10"/>
        <v>0</v>
      </c>
      <c r="AW59" s="328">
        <f t="shared" si="11"/>
        <v>0</v>
      </c>
      <c r="AX59" s="328">
        <f t="shared" si="12"/>
        <v>0</v>
      </c>
      <c r="AY59" s="328">
        <f t="shared" si="13"/>
        <v>0</v>
      </c>
      <c r="AZ59" s="328">
        <f t="shared" si="14"/>
        <v>0</v>
      </c>
      <c r="BA59" s="328">
        <f t="shared" si="15"/>
        <v>0</v>
      </c>
      <c r="BB59" s="328">
        <f t="shared" si="16"/>
        <v>0</v>
      </c>
      <c r="BC59" s="328">
        <f t="shared" si="17"/>
        <v>0</v>
      </c>
      <c r="BD59" s="259">
        <f t="shared" si="18"/>
        <v>0</v>
      </c>
      <c r="BE59" s="259">
        <f t="shared" si="19"/>
        <v>0</v>
      </c>
      <c r="BF59" s="259">
        <f t="shared" si="20"/>
        <v>0</v>
      </c>
      <c r="BG59" s="259">
        <f t="shared" si="21"/>
        <v>0</v>
      </c>
      <c r="BH59" s="259">
        <f t="shared" si="22"/>
        <v>0</v>
      </c>
      <c r="BI59" s="259">
        <f t="shared" si="23"/>
        <v>0</v>
      </c>
      <c r="BJ59" s="259">
        <f t="shared" si="24"/>
        <v>0</v>
      </c>
      <c r="BK59" s="259">
        <f t="shared" si="25"/>
        <v>0</v>
      </c>
      <c r="BL59" s="259">
        <f t="shared" si="26"/>
        <v>0</v>
      </c>
      <c r="BM59" s="259">
        <f t="shared" si="27"/>
        <v>0</v>
      </c>
      <c r="BN59" s="259">
        <f t="shared" si="28"/>
        <v>0</v>
      </c>
      <c r="BO59" s="211">
        <f t="shared" si="29"/>
        <v>0</v>
      </c>
      <c r="BP59" s="211">
        <f t="shared" si="30"/>
        <v>0</v>
      </c>
      <c r="BQ59" s="211">
        <f t="shared" si="31"/>
        <v>0</v>
      </c>
      <c r="BR59" s="211">
        <f t="shared" si="32"/>
        <v>0</v>
      </c>
      <c r="BS59" s="211">
        <f t="shared" si="33"/>
        <v>0</v>
      </c>
      <c r="BT59" s="211">
        <f t="shared" si="34"/>
        <v>0</v>
      </c>
      <c r="BU59" s="211">
        <f t="shared" si="35"/>
        <v>0</v>
      </c>
      <c r="BV59" s="211">
        <f t="shared" si="36"/>
        <v>0</v>
      </c>
      <c r="BW59" s="211">
        <f t="shared" si="37"/>
        <v>0</v>
      </c>
      <c r="BX59" s="211">
        <f t="shared" si="38"/>
        <v>0</v>
      </c>
      <c r="BY59" s="211">
        <f t="shared" si="39"/>
        <v>0</v>
      </c>
      <c r="CX59">
        <f t="shared" si="40"/>
        <v>0</v>
      </c>
      <c r="CY59">
        <f t="shared" si="41"/>
        <v>0</v>
      </c>
      <c r="CZ59">
        <f t="shared" si="42"/>
        <v>0</v>
      </c>
      <c r="DA59">
        <f t="shared" si="43"/>
        <v>0</v>
      </c>
      <c r="DB59">
        <f t="shared" si="44"/>
        <v>0</v>
      </c>
      <c r="DC59">
        <f t="shared" si="45"/>
        <v>0</v>
      </c>
      <c r="DD59">
        <f t="shared" si="46"/>
        <v>0</v>
      </c>
      <c r="DE59">
        <f t="shared" si="47"/>
        <v>0</v>
      </c>
      <c r="DF59">
        <f t="shared" si="48"/>
        <v>0</v>
      </c>
      <c r="DG59">
        <f t="shared" si="49"/>
        <v>0</v>
      </c>
      <c r="DH59">
        <f t="shared" si="50"/>
        <v>0</v>
      </c>
      <c r="DI59">
        <f t="shared" si="51"/>
        <v>0</v>
      </c>
    </row>
    <row r="60" spans="1:115" ht="15" customHeight="1">
      <c r="A60" s="25"/>
      <c r="B60" s="52"/>
      <c r="C60" s="55" t="s">
        <v>5038</v>
      </c>
      <c r="D60" s="842"/>
      <c r="E60" s="759"/>
      <c r="F60" s="759"/>
      <c r="G60" s="759"/>
      <c r="H60" s="759"/>
      <c r="I60" s="759"/>
      <c r="J60" s="759"/>
      <c r="K60" s="838"/>
      <c r="L60" s="740"/>
      <c r="M60" s="838"/>
      <c r="N60" s="740"/>
      <c r="O60" s="759"/>
      <c r="P60" s="759"/>
      <c r="Q60" s="838"/>
      <c r="R60" s="127"/>
      <c r="S60" s="127"/>
      <c r="T60" s="127"/>
      <c r="U60" s="127"/>
      <c r="V60" s="127"/>
      <c r="W60" s="127"/>
      <c r="X60" s="127"/>
      <c r="Y60" s="127"/>
      <c r="Z60" s="127"/>
      <c r="AA60" s="127"/>
      <c r="AB60" s="127"/>
      <c r="AC60" s="97"/>
      <c r="AD60" s="127"/>
      <c r="AE60" s="52"/>
      <c r="AG60" s="31"/>
      <c r="AH60" s="31"/>
      <c r="AI60" s="31"/>
      <c r="AJ60" s="278" t="str" cm="1">
        <f t="array" ref="AJ60">IF(EXACT(D60,UPPER(D60)),"Correcto-","Minusculas-")&amp;
IF(SUM(--NOT(ISERROR(SEARCH({"á","é","í","ó","ú","ñ"},D60))))&gt;0,"Acento-","Correcto-")&amp;
IF(SUM(--NOT(ISERROR(SEARCH({"'","""",".",",",";",":","¿","~?","¡","!","(",")"},D60))))&gt;0,"Signo","Correcto")</f>
        <v>Correcto-Correcto-Correcto</v>
      </c>
      <c r="AK60" s="649" t="str">
        <f t="shared" si="4"/>
        <v>Correcto</v>
      </c>
      <c r="AL60" s="186">
        <f t="shared" si="52"/>
        <v>0</v>
      </c>
      <c r="AM60" s="187">
        <f t="shared" si="5"/>
        <v>0</v>
      </c>
      <c r="AN60" s="176">
        <f t="shared" si="6"/>
        <v>0</v>
      </c>
      <c r="AO60" s="177" t="str">
        <f>IF(AN60=0,"",
IF(SUM($AN$43:AN60)=1,AP60,
IF($AN$103&gt;SUM($AN$43:AN60),_xlfn.CONCAT(", ",AP60),
IF($AN$103=SUM($AN$43:AN60),_xlfn.CONCAT(" y ",AP60)))))</f>
        <v/>
      </c>
      <c r="AP60" s="178" t="s">
        <v>5134</v>
      </c>
      <c r="AS60" s="328">
        <f t="shared" si="7"/>
        <v>0</v>
      </c>
      <c r="AT60" s="328">
        <f t="shared" si="8"/>
        <v>0</v>
      </c>
      <c r="AU60" s="328">
        <f t="shared" si="9"/>
        <v>0</v>
      </c>
      <c r="AV60" s="328">
        <f t="shared" si="10"/>
        <v>0</v>
      </c>
      <c r="AW60" s="328">
        <f t="shared" si="11"/>
        <v>0</v>
      </c>
      <c r="AX60" s="328">
        <f t="shared" si="12"/>
        <v>0</v>
      </c>
      <c r="AY60" s="328">
        <f t="shared" si="13"/>
        <v>0</v>
      </c>
      <c r="AZ60" s="328">
        <f t="shared" si="14"/>
        <v>0</v>
      </c>
      <c r="BA60" s="328">
        <f t="shared" si="15"/>
        <v>0</v>
      </c>
      <c r="BB60" s="328">
        <f t="shared" si="16"/>
        <v>0</v>
      </c>
      <c r="BC60" s="328">
        <f t="shared" si="17"/>
        <v>0</v>
      </c>
      <c r="BD60" s="259">
        <f t="shared" si="18"/>
        <v>0</v>
      </c>
      <c r="BE60" s="259">
        <f t="shared" si="19"/>
        <v>0</v>
      </c>
      <c r="BF60" s="259">
        <f t="shared" si="20"/>
        <v>0</v>
      </c>
      <c r="BG60" s="259">
        <f t="shared" si="21"/>
        <v>0</v>
      </c>
      <c r="BH60" s="259">
        <f t="shared" si="22"/>
        <v>0</v>
      </c>
      <c r="BI60" s="259">
        <f t="shared" si="23"/>
        <v>0</v>
      </c>
      <c r="BJ60" s="259">
        <f t="shared" si="24"/>
        <v>0</v>
      </c>
      <c r="BK60" s="259">
        <f t="shared" si="25"/>
        <v>0</v>
      </c>
      <c r="BL60" s="259">
        <f t="shared" si="26"/>
        <v>0</v>
      </c>
      <c r="BM60" s="259">
        <f t="shared" si="27"/>
        <v>0</v>
      </c>
      <c r="BN60" s="259">
        <f t="shared" si="28"/>
        <v>0</v>
      </c>
      <c r="BO60" s="211">
        <f t="shared" si="29"/>
        <v>0</v>
      </c>
      <c r="BP60" s="211">
        <f t="shared" si="30"/>
        <v>0</v>
      </c>
      <c r="BQ60" s="211">
        <f t="shared" si="31"/>
        <v>0</v>
      </c>
      <c r="BR60" s="211">
        <f t="shared" si="32"/>
        <v>0</v>
      </c>
      <c r="BS60" s="211">
        <f t="shared" si="33"/>
        <v>0</v>
      </c>
      <c r="BT60" s="211">
        <f t="shared" si="34"/>
        <v>0</v>
      </c>
      <c r="BU60" s="211">
        <f t="shared" si="35"/>
        <v>0</v>
      </c>
      <c r="BV60" s="211">
        <f t="shared" si="36"/>
        <v>0</v>
      </c>
      <c r="BW60" s="211">
        <f t="shared" si="37"/>
        <v>0</v>
      </c>
      <c r="BX60" s="211">
        <f t="shared" si="38"/>
        <v>0</v>
      </c>
      <c r="BY60" s="211">
        <f t="shared" si="39"/>
        <v>0</v>
      </c>
      <c r="CX60">
        <f t="shared" si="40"/>
        <v>0</v>
      </c>
      <c r="CY60">
        <f t="shared" si="41"/>
        <v>0</v>
      </c>
      <c r="CZ60">
        <f t="shared" si="42"/>
        <v>0</v>
      </c>
      <c r="DA60">
        <f t="shared" si="43"/>
        <v>0</v>
      </c>
      <c r="DB60">
        <f t="shared" si="44"/>
        <v>0</v>
      </c>
      <c r="DC60">
        <f t="shared" si="45"/>
        <v>0</v>
      </c>
      <c r="DD60">
        <f t="shared" si="46"/>
        <v>0</v>
      </c>
      <c r="DE60">
        <f t="shared" si="47"/>
        <v>0</v>
      </c>
      <c r="DF60">
        <f t="shared" si="48"/>
        <v>0</v>
      </c>
      <c r="DG60">
        <f t="shared" si="49"/>
        <v>0</v>
      </c>
      <c r="DH60">
        <f t="shared" si="50"/>
        <v>0</v>
      </c>
      <c r="DI60">
        <f t="shared" si="51"/>
        <v>0</v>
      </c>
    </row>
    <row r="61" spans="1:115" ht="15" customHeight="1">
      <c r="A61" s="25"/>
      <c r="B61" s="52"/>
      <c r="C61" s="55" t="s">
        <v>5039</v>
      </c>
      <c r="D61" s="842"/>
      <c r="E61" s="759"/>
      <c r="F61" s="759"/>
      <c r="G61" s="759"/>
      <c r="H61" s="759"/>
      <c r="I61" s="759"/>
      <c r="J61" s="759"/>
      <c r="K61" s="838"/>
      <c r="L61" s="740"/>
      <c r="M61" s="838"/>
      <c r="N61" s="740"/>
      <c r="O61" s="759"/>
      <c r="P61" s="759"/>
      <c r="Q61" s="838"/>
      <c r="R61" s="127"/>
      <c r="S61" s="127"/>
      <c r="T61" s="127"/>
      <c r="U61" s="127"/>
      <c r="V61" s="127"/>
      <c r="W61" s="127"/>
      <c r="X61" s="127"/>
      <c r="Y61" s="127"/>
      <c r="Z61" s="127"/>
      <c r="AA61" s="127"/>
      <c r="AB61" s="127"/>
      <c r="AC61" s="97"/>
      <c r="AD61" s="127"/>
      <c r="AE61" s="52"/>
      <c r="AG61" s="31"/>
      <c r="AH61" s="31"/>
      <c r="AI61" s="31"/>
      <c r="AJ61" s="278" t="str" cm="1">
        <f t="array" ref="AJ61">IF(EXACT(D61,UPPER(D61)),"Correcto-","Minusculas-")&amp;
IF(SUM(--NOT(ISERROR(SEARCH({"á","é","í","ó","ú","ñ"},D61))))&gt;0,"Acento-","Correcto-")&amp;
IF(SUM(--NOT(ISERROR(SEARCH({"'","""",".",",",";",":","¿","~?","¡","!","(",")"},D61))))&gt;0,"Signo","Correcto")</f>
        <v>Correcto-Correcto-Correcto</v>
      </c>
      <c r="AK61" s="649" t="str">
        <f t="shared" si="4"/>
        <v>Correcto</v>
      </c>
      <c r="AL61" s="186">
        <f t="shared" si="52"/>
        <v>0</v>
      </c>
      <c r="AM61" s="187">
        <f t="shared" si="5"/>
        <v>0</v>
      </c>
      <c r="AN61" s="176">
        <f t="shared" si="6"/>
        <v>0</v>
      </c>
      <c r="AO61" s="177" t="str">
        <f>IF(AN61=0,"",
IF(SUM($AN$43:AN61)=1,AP61,
IF($AN$103&gt;SUM($AN$43:AN61),_xlfn.CONCAT(", ",AP61),
IF($AN$103=SUM($AN$43:AN61),_xlfn.CONCAT(" y ",AP61)))))</f>
        <v/>
      </c>
      <c r="AP61" s="178" t="s">
        <v>5135</v>
      </c>
      <c r="AS61" s="328">
        <f t="shared" si="7"/>
        <v>0</v>
      </c>
      <c r="AT61" s="328">
        <f t="shared" si="8"/>
        <v>0</v>
      </c>
      <c r="AU61" s="328">
        <f t="shared" si="9"/>
        <v>0</v>
      </c>
      <c r="AV61" s="328">
        <f t="shared" si="10"/>
        <v>0</v>
      </c>
      <c r="AW61" s="328">
        <f t="shared" si="11"/>
        <v>0</v>
      </c>
      <c r="AX61" s="328">
        <f t="shared" si="12"/>
        <v>0</v>
      </c>
      <c r="AY61" s="328">
        <f t="shared" si="13"/>
        <v>0</v>
      </c>
      <c r="AZ61" s="328">
        <f t="shared" si="14"/>
        <v>0</v>
      </c>
      <c r="BA61" s="328">
        <f t="shared" si="15"/>
        <v>0</v>
      </c>
      <c r="BB61" s="328">
        <f t="shared" si="16"/>
        <v>0</v>
      </c>
      <c r="BC61" s="328">
        <f t="shared" si="17"/>
        <v>0</v>
      </c>
      <c r="BD61" s="259">
        <f t="shared" si="18"/>
        <v>0</v>
      </c>
      <c r="BE61" s="259">
        <f t="shared" si="19"/>
        <v>0</v>
      </c>
      <c r="BF61" s="259">
        <f t="shared" si="20"/>
        <v>0</v>
      </c>
      <c r="BG61" s="259">
        <f t="shared" si="21"/>
        <v>0</v>
      </c>
      <c r="BH61" s="259">
        <f t="shared" si="22"/>
        <v>0</v>
      </c>
      <c r="BI61" s="259">
        <f t="shared" si="23"/>
        <v>0</v>
      </c>
      <c r="BJ61" s="259">
        <f t="shared" si="24"/>
        <v>0</v>
      </c>
      <c r="BK61" s="259">
        <f t="shared" si="25"/>
        <v>0</v>
      </c>
      <c r="BL61" s="259">
        <f t="shared" si="26"/>
        <v>0</v>
      </c>
      <c r="BM61" s="259">
        <f t="shared" si="27"/>
        <v>0</v>
      </c>
      <c r="BN61" s="259">
        <f t="shared" si="28"/>
        <v>0</v>
      </c>
      <c r="BO61" s="211">
        <f t="shared" si="29"/>
        <v>0</v>
      </c>
      <c r="BP61" s="211">
        <f t="shared" si="30"/>
        <v>0</v>
      </c>
      <c r="BQ61" s="211">
        <f t="shared" si="31"/>
        <v>0</v>
      </c>
      <c r="BR61" s="211">
        <f t="shared" si="32"/>
        <v>0</v>
      </c>
      <c r="BS61" s="211">
        <f t="shared" si="33"/>
        <v>0</v>
      </c>
      <c r="BT61" s="211">
        <f t="shared" si="34"/>
        <v>0</v>
      </c>
      <c r="BU61" s="211">
        <f t="shared" si="35"/>
        <v>0</v>
      </c>
      <c r="BV61" s="211">
        <f t="shared" si="36"/>
        <v>0</v>
      </c>
      <c r="BW61" s="211">
        <f t="shared" si="37"/>
        <v>0</v>
      </c>
      <c r="BX61" s="211">
        <f t="shared" si="38"/>
        <v>0</v>
      </c>
      <c r="BY61" s="211">
        <f t="shared" si="39"/>
        <v>0</v>
      </c>
      <c r="CX61">
        <f t="shared" si="40"/>
        <v>0</v>
      </c>
      <c r="CY61">
        <f t="shared" si="41"/>
        <v>0</v>
      </c>
      <c r="CZ61">
        <f t="shared" si="42"/>
        <v>0</v>
      </c>
      <c r="DA61">
        <f t="shared" si="43"/>
        <v>0</v>
      </c>
      <c r="DB61">
        <f t="shared" si="44"/>
        <v>0</v>
      </c>
      <c r="DC61">
        <f t="shared" si="45"/>
        <v>0</v>
      </c>
      <c r="DD61">
        <f t="shared" si="46"/>
        <v>0</v>
      </c>
      <c r="DE61">
        <f t="shared" si="47"/>
        <v>0</v>
      </c>
      <c r="DF61">
        <f t="shared" si="48"/>
        <v>0</v>
      </c>
      <c r="DG61">
        <f t="shared" si="49"/>
        <v>0</v>
      </c>
      <c r="DH61">
        <f t="shared" si="50"/>
        <v>0</v>
      </c>
      <c r="DI61">
        <f t="shared" si="51"/>
        <v>0</v>
      </c>
    </row>
    <row r="62" spans="1:115" ht="15" customHeight="1">
      <c r="A62" s="25"/>
      <c r="B62" s="52"/>
      <c r="C62" s="55" t="s">
        <v>5040</v>
      </c>
      <c r="D62" s="842"/>
      <c r="E62" s="759"/>
      <c r="F62" s="759"/>
      <c r="G62" s="759"/>
      <c r="H62" s="759"/>
      <c r="I62" s="759"/>
      <c r="J62" s="759"/>
      <c r="K62" s="838"/>
      <c r="L62" s="740"/>
      <c r="M62" s="838"/>
      <c r="N62" s="740"/>
      <c r="O62" s="759"/>
      <c r="P62" s="759"/>
      <c r="Q62" s="838"/>
      <c r="R62" s="127"/>
      <c r="S62" s="127"/>
      <c r="T62" s="127"/>
      <c r="U62" s="127"/>
      <c r="V62" s="127"/>
      <c r="W62" s="127"/>
      <c r="X62" s="127"/>
      <c r="Y62" s="127"/>
      <c r="Z62" s="127"/>
      <c r="AA62" s="127"/>
      <c r="AB62" s="127"/>
      <c r="AC62" s="97"/>
      <c r="AD62" s="127"/>
      <c r="AE62" s="52"/>
      <c r="AG62" s="31"/>
      <c r="AH62" s="31"/>
      <c r="AI62" s="31"/>
      <c r="AJ62" s="278" t="str" cm="1">
        <f t="array" ref="AJ62">IF(EXACT(D62,UPPER(D62)),"Correcto-","Minusculas-")&amp;
IF(SUM(--NOT(ISERROR(SEARCH({"á","é","í","ó","ú","ñ"},D62))))&gt;0,"Acento-","Correcto-")&amp;
IF(SUM(--NOT(ISERROR(SEARCH({"'","""",".",",",";",":","¿","~?","¡","!","(",")"},D62))))&gt;0,"Signo","Correcto")</f>
        <v>Correcto-Correcto-Correcto</v>
      </c>
      <c r="AK62" s="649" t="str">
        <f t="shared" si="4"/>
        <v>Correcto</v>
      </c>
      <c r="AL62" s="186">
        <f t="shared" si="52"/>
        <v>0</v>
      </c>
      <c r="AM62" s="187">
        <f t="shared" si="5"/>
        <v>0</v>
      </c>
      <c r="AN62" s="176">
        <f t="shared" si="6"/>
        <v>0</v>
      </c>
      <c r="AO62" s="177" t="str">
        <f>IF(AN62=0,"",
IF(SUM($AN$43:AN62)=1,AP62,
IF($AN$103&gt;SUM($AN$43:AN62),_xlfn.CONCAT(", ",AP62),
IF($AN$103=SUM($AN$43:AN62),_xlfn.CONCAT(" y ",AP62)))))</f>
        <v/>
      </c>
      <c r="AP62" s="178" t="s">
        <v>5136</v>
      </c>
      <c r="AS62" s="328">
        <f t="shared" si="7"/>
        <v>0</v>
      </c>
      <c r="AT62" s="328">
        <f t="shared" si="8"/>
        <v>0</v>
      </c>
      <c r="AU62" s="328">
        <f t="shared" si="9"/>
        <v>0</v>
      </c>
      <c r="AV62" s="328">
        <f t="shared" si="10"/>
        <v>0</v>
      </c>
      <c r="AW62" s="328">
        <f t="shared" si="11"/>
        <v>0</v>
      </c>
      <c r="AX62" s="328">
        <f t="shared" si="12"/>
        <v>0</v>
      </c>
      <c r="AY62" s="328">
        <f t="shared" si="13"/>
        <v>0</v>
      </c>
      <c r="AZ62" s="328">
        <f t="shared" si="14"/>
        <v>0</v>
      </c>
      <c r="BA62" s="328">
        <f t="shared" si="15"/>
        <v>0</v>
      </c>
      <c r="BB62" s="328">
        <f t="shared" si="16"/>
        <v>0</v>
      </c>
      <c r="BC62" s="328">
        <f t="shared" si="17"/>
        <v>0</v>
      </c>
      <c r="BD62" s="259">
        <f t="shared" si="18"/>
        <v>0</v>
      </c>
      <c r="BE62" s="259">
        <f t="shared" si="19"/>
        <v>0</v>
      </c>
      <c r="BF62" s="259">
        <f t="shared" si="20"/>
        <v>0</v>
      </c>
      <c r="BG62" s="259">
        <f t="shared" si="21"/>
        <v>0</v>
      </c>
      <c r="BH62" s="259">
        <f t="shared" si="22"/>
        <v>0</v>
      </c>
      <c r="BI62" s="259">
        <f t="shared" si="23"/>
        <v>0</v>
      </c>
      <c r="BJ62" s="259">
        <f t="shared" si="24"/>
        <v>0</v>
      </c>
      <c r="BK62" s="259">
        <f t="shared" si="25"/>
        <v>0</v>
      </c>
      <c r="BL62" s="259">
        <f t="shared" si="26"/>
        <v>0</v>
      </c>
      <c r="BM62" s="259">
        <f t="shared" si="27"/>
        <v>0</v>
      </c>
      <c r="BN62" s="259">
        <f t="shared" si="28"/>
        <v>0</v>
      </c>
      <c r="BO62" s="211">
        <f t="shared" si="29"/>
        <v>0</v>
      </c>
      <c r="BP62" s="211">
        <f t="shared" si="30"/>
        <v>0</v>
      </c>
      <c r="BQ62" s="211">
        <f t="shared" si="31"/>
        <v>0</v>
      </c>
      <c r="BR62" s="211">
        <f t="shared" si="32"/>
        <v>0</v>
      </c>
      <c r="BS62" s="211">
        <f t="shared" si="33"/>
        <v>0</v>
      </c>
      <c r="BT62" s="211">
        <f t="shared" si="34"/>
        <v>0</v>
      </c>
      <c r="BU62" s="211">
        <f t="shared" si="35"/>
        <v>0</v>
      </c>
      <c r="BV62" s="211">
        <f t="shared" si="36"/>
        <v>0</v>
      </c>
      <c r="BW62" s="211">
        <f t="shared" si="37"/>
        <v>0</v>
      </c>
      <c r="BX62" s="211">
        <f t="shared" si="38"/>
        <v>0</v>
      </c>
      <c r="BY62" s="211">
        <f t="shared" si="39"/>
        <v>0</v>
      </c>
      <c r="CX62">
        <f t="shared" si="40"/>
        <v>0</v>
      </c>
      <c r="CY62">
        <f t="shared" si="41"/>
        <v>0</v>
      </c>
      <c r="CZ62">
        <f t="shared" si="42"/>
        <v>0</v>
      </c>
      <c r="DA62">
        <f t="shared" si="43"/>
        <v>0</v>
      </c>
      <c r="DB62">
        <f t="shared" si="44"/>
        <v>0</v>
      </c>
      <c r="DC62">
        <f t="shared" si="45"/>
        <v>0</v>
      </c>
      <c r="DD62">
        <f t="shared" si="46"/>
        <v>0</v>
      </c>
      <c r="DE62">
        <f t="shared" si="47"/>
        <v>0</v>
      </c>
      <c r="DF62">
        <f t="shared" si="48"/>
        <v>0</v>
      </c>
      <c r="DG62">
        <f t="shared" si="49"/>
        <v>0</v>
      </c>
      <c r="DH62">
        <f t="shared" si="50"/>
        <v>0</v>
      </c>
      <c r="DI62">
        <f t="shared" si="51"/>
        <v>0</v>
      </c>
    </row>
    <row r="63" spans="1:115" ht="15" customHeight="1">
      <c r="A63" s="25"/>
      <c r="B63" s="52"/>
      <c r="C63" s="55" t="s">
        <v>5041</v>
      </c>
      <c r="D63" s="842"/>
      <c r="E63" s="759"/>
      <c r="F63" s="759"/>
      <c r="G63" s="759"/>
      <c r="H63" s="759"/>
      <c r="I63" s="759"/>
      <c r="J63" s="759"/>
      <c r="K63" s="838"/>
      <c r="L63" s="740"/>
      <c r="M63" s="838"/>
      <c r="N63" s="740"/>
      <c r="O63" s="759"/>
      <c r="P63" s="759"/>
      <c r="Q63" s="838"/>
      <c r="R63" s="127"/>
      <c r="S63" s="127"/>
      <c r="T63" s="127"/>
      <c r="U63" s="127"/>
      <c r="V63" s="127"/>
      <c r="W63" s="127"/>
      <c r="X63" s="127"/>
      <c r="Y63" s="127"/>
      <c r="Z63" s="127"/>
      <c r="AA63" s="127"/>
      <c r="AB63" s="127"/>
      <c r="AC63" s="97"/>
      <c r="AD63" s="127"/>
      <c r="AE63" s="52"/>
      <c r="AG63" s="31"/>
      <c r="AH63" s="31"/>
      <c r="AI63" s="31"/>
      <c r="AJ63" s="278" t="str" cm="1">
        <f t="array" ref="AJ63">IF(EXACT(D63,UPPER(D63)),"Correcto-","Minusculas-")&amp;
IF(SUM(--NOT(ISERROR(SEARCH({"á","é","í","ó","ú","ñ"},D63))))&gt;0,"Acento-","Correcto-")&amp;
IF(SUM(--NOT(ISERROR(SEARCH({"'","""",".",",",";",":","¿","~?","¡","!","(",")"},D63))))&gt;0,"Signo","Correcto")</f>
        <v>Correcto-Correcto-Correcto</v>
      </c>
      <c r="AK63" s="649" t="str">
        <f t="shared" si="4"/>
        <v>Correcto</v>
      </c>
      <c r="AL63" s="186">
        <f t="shared" si="52"/>
        <v>0</v>
      </c>
      <c r="AM63" s="187">
        <f t="shared" si="5"/>
        <v>0</v>
      </c>
      <c r="AN63" s="176">
        <f t="shared" si="6"/>
        <v>0</v>
      </c>
      <c r="AO63" s="177" t="str">
        <f>IF(AN63=0,"",
IF(SUM($AN$43:AN63)=1,AP63,
IF($AN$103&gt;SUM($AN$43:AN63),_xlfn.CONCAT(", ",AP63),
IF($AN$103=SUM($AN$43:AN63),_xlfn.CONCAT(" y ",AP63)))))</f>
        <v/>
      </c>
      <c r="AP63" s="178" t="s">
        <v>5137</v>
      </c>
      <c r="AS63" s="328">
        <f t="shared" si="7"/>
        <v>0</v>
      </c>
      <c r="AT63" s="328">
        <f t="shared" si="8"/>
        <v>0</v>
      </c>
      <c r="AU63" s="328">
        <f t="shared" si="9"/>
        <v>0</v>
      </c>
      <c r="AV63" s="328">
        <f t="shared" si="10"/>
        <v>0</v>
      </c>
      <c r="AW63" s="328">
        <f t="shared" si="11"/>
        <v>0</v>
      </c>
      <c r="AX63" s="328">
        <f t="shared" si="12"/>
        <v>0</v>
      </c>
      <c r="AY63" s="328">
        <f t="shared" si="13"/>
        <v>0</v>
      </c>
      <c r="AZ63" s="328">
        <f t="shared" si="14"/>
        <v>0</v>
      </c>
      <c r="BA63" s="328">
        <f t="shared" si="15"/>
        <v>0</v>
      </c>
      <c r="BB63" s="328">
        <f t="shared" si="16"/>
        <v>0</v>
      </c>
      <c r="BC63" s="328">
        <f t="shared" si="17"/>
        <v>0</v>
      </c>
      <c r="BD63" s="259">
        <f t="shared" si="18"/>
        <v>0</v>
      </c>
      <c r="BE63" s="259">
        <f t="shared" si="19"/>
        <v>0</v>
      </c>
      <c r="BF63" s="259">
        <f t="shared" si="20"/>
        <v>0</v>
      </c>
      <c r="BG63" s="259">
        <f t="shared" si="21"/>
        <v>0</v>
      </c>
      <c r="BH63" s="259">
        <f t="shared" si="22"/>
        <v>0</v>
      </c>
      <c r="BI63" s="259">
        <f t="shared" si="23"/>
        <v>0</v>
      </c>
      <c r="BJ63" s="259">
        <f t="shared" si="24"/>
        <v>0</v>
      </c>
      <c r="BK63" s="259">
        <f t="shared" si="25"/>
        <v>0</v>
      </c>
      <c r="BL63" s="259">
        <f t="shared" si="26"/>
        <v>0</v>
      </c>
      <c r="BM63" s="259">
        <f t="shared" si="27"/>
        <v>0</v>
      </c>
      <c r="BN63" s="259">
        <f t="shared" si="28"/>
        <v>0</v>
      </c>
      <c r="BO63" s="211">
        <f t="shared" si="29"/>
        <v>0</v>
      </c>
      <c r="BP63" s="211">
        <f t="shared" si="30"/>
        <v>0</v>
      </c>
      <c r="BQ63" s="211">
        <f t="shared" si="31"/>
        <v>0</v>
      </c>
      <c r="BR63" s="211">
        <f t="shared" si="32"/>
        <v>0</v>
      </c>
      <c r="BS63" s="211">
        <f t="shared" si="33"/>
        <v>0</v>
      </c>
      <c r="BT63" s="211">
        <f t="shared" si="34"/>
        <v>0</v>
      </c>
      <c r="BU63" s="211">
        <f t="shared" si="35"/>
        <v>0</v>
      </c>
      <c r="BV63" s="211">
        <f t="shared" si="36"/>
        <v>0</v>
      </c>
      <c r="BW63" s="211">
        <f t="shared" si="37"/>
        <v>0</v>
      </c>
      <c r="BX63" s="211">
        <f t="shared" si="38"/>
        <v>0</v>
      </c>
      <c r="BY63" s="211">
        <f t="shared" si="39"/>
        <v>0</v>
      </c>
      <c r="CX63">
        <f t="shared" si="40"/>
        <v>0</v>
      </c>
      <c r="CY63">
        <f t="shared" si="41"/>
        <v>0</v>
      </c>
      <c r="CZ63">
        <f t="shared" si="42"/>
        <v>0</v>
      </c>
      <c r="DA63">
        <f t="shared" si="43"/>
        <v>0</v>
      </c>
      <c r="DB63">
        <f t="shared" si="44"/>
        <v>0</v>
      </c>
      <c r="DC63">
        <f t="shared" si="45"/>
        <v>0</v>
      </c>
      <c r="DD63">
        <f t="shared" si="46"/>
        <v>0</v>
      </c>
      <c r="DE63">
        <f t="shared" si="47"/>
        <v>0</v>
      </c>
      <c r="DF63">
        <f t="shared" si="48"/>
        <v>0</v>
      </c>
      <c r="DG63">
        <f t="shared" si="49"/>
        <v>0</v>
      </c>
      <c r="DH63">
        <f t="shared" si="50"/>
        <v>0</v>
      </c>
      <c r="DI63">
        <f t="shared" si="51"/>
        <v>0</v>
      </c>
    </row>
    <row r="64" spans="1:115" ht="15" customHeight="1">
      <c r="A64" s="25"/>
      <c r="B64" s="52"/>
      <c r="C64" s="55" t="s">
        <v>5042</v>
      </c>
      <c r="D64" s="842"/>
      <c r="E64" s="759"/>
      <c r="F64" s="759"/>
      <c r="G64" s="759"/>
      <c r="H64" s="759"/>
      <c r="I64" s="759"/>
      <c r="J64" s="759"/>
      <c r="K64" s="838"/>
      <c r="L64" s="740"/>
      <c r="M64" s="838"/>
      <c r="N64" s="740"/>
      <c r="O64" s="759"/>
      <c r="P64" s="759"/>
      <c r="Q64" s="838"/>
      <c r="R64" s="127"/>
      <c r="S64" s="127"/>
      <c r="T64" s="127"/>
      <c r="U64" s="127"/>
      <c r="V64" s="127"/>
      <c r="W64" s="127"/>
      <c r="X64" s="127"/>
      <c r="Y64" s="127"/>
      <c r="Z64" s="127"/>
      <c r="AA64" s="127"/>
      <c r="AB64" s="127"/>
      <c r="AC64" s="97"/>
      <c r="AD64" s="127"/>
      <c r="AE64" s="52"/>
      <c r="AG64" s="31"/>
      <c r="AH64" s="31"/>
      <c r="AI64" s="31"/>
      <c r="AJ64" s="278" t="str" cm="1">
        <f t="array" ref="AJ64">IF(EXACT(D64,UPPER(D64)),"Correcto-","Minusculas-")&amp;
IF(SUM(--NOT(ISERROR(SEARCH({"á","é","í","ó","ú","ñ"},D64))))&gt;0,"Acento-","Correcto-")&amp;
IF(SUM(--NOT(ISERROR(SEARCH({"'","""",".",",",";",":","¿","~?","¡","!","(",")"},D64))))&gt;0,"Signo","Correcto")</f>
        <v>Correcto-Correcto-Correcto</v>
      </c>
      <c r="AK64" s="649" t="str">
        <f t="shared" si="4"/>
        <v>Correcto</v>
      </c>
      <c r="AL64" s="186">
        <f t="shared" si="52"/>
        <v>0</v>
      </c>
      <c r="AM64" s="187">
        <f t="shared" si="5"/>
        <v>0</v>
      </c>
      <c r="AN64" s="176">
        <f t="shared" si="6"/>
        <v>0</v>
      </c>
      <c r="AO64" s="177" t="str">
        <f>IF(AN64=0,"",
IF(SUM($AN$43:AN64)=1,AP64,
IF($AN$103&gt;SUM($AN$43:AN64),_xlfn.CONCAT(", ",AP64),
IF($AN$103=SUM($AN$43:AN64),_xlfn.CONCAT(" y ",AP64)))))</f>
        <v/>
      </c>
      <c r="AP64" s="178" t="s">
        <v>5138</v>
      </c>
      <c r="AS64" s="328">
        <f t="shared" si="7"/>
        <v>0</v>
      </c>
      <c r="AT64" s="328">
        <f t="shared" si="8"/>
        <v>0</v>
      </c>
      <c r="AU64" s="328">
        <f t="shared" si="9"/>
        <v>0</v>
      </c>
      <c r="AV64" s="328">
        <f t="shared" si="10"/>
        <v>0</v>
      </c>
      <c r="AW64" s="328">
        <f t="shared" si="11"/>
        <v>0</v>
      </c>
      <c r="AX64" s="328">
        <f t="shared" si="12"/>
        <v>0</v>
      </c>
      <c r="AY64" s="328">
        <f t="shared" si="13"/>
        <v>0</v>
      </c>
      <c r="AZ64" s="328">
        <f t="shared" si="14"/>
        <v>0</v>
      </c>
      <c r="BA64" s="328">
        <f t="shared" si="15"/>
        <v>0</v>
      </c>
      <c r="BB64" s="328">
        <f t="shared" si="16"/>
        <v>0</v>
      </c>
      <c r="BC64" s="328">
        <f t="shared" si="17"/>
        <v>0</v>
      </c>
      <c r="BD64" s="259">
        <f t="shared" si="18"/>
        <v>0</v>
      </c>
      <c r="BE64" s="259">
        <f t="shared" si="19"/>
        <v>0</v>
      </c>
      <c r="BF64" s="259">
        <f t="shared" si="20"/>
        <v>0</v>
      </c>
      <c r="BG64" s="259">
        <f t="shared" si="21"/>
        <v>0</v>
      </c>
      <c r="BH64" s="259">
        <f t="shared" si="22"/>
        <v>0</v>
      </c>
      <c r="BI64" s="259">
        <f t="shared" si="23"/>
        <v>0</v>
      </c>
      <c r="BJ64" s="259">
        <f t="shared" si="24"/>
        <v>0</v>
      </c>
      <c r="BK64" s="259">
        <f t="shared" si="25"/>
        <v>0</v>
      </c>
      <c r="BL64" s="259">
        <f t="shared" si="26"/>
        <v>0</v>
      </c>
      <c r="BM64" s="259">
        <f t="shared" si="27"/>
        <v>0</v>
      </c>
      <c r="BN64" s="259">
        <f t="shared" si="28"/>
        <v>0</v>
      </c>
      <c r="BO64" s="211">
        <f t="shared" si="29"/>
        <v>0</v>
      </c>
      <c r="BP64" s="211">
        <f t="shared" si="30"/>
        <v>0</v>
      </c>
      <c r="BQ64" s="211">
        <f t="shared" si="31"/>
        <v>0</v>
      </c>
      <c r="BR64" s="211">
        <f t="shared" si="32"/>
        <v>0</v>
      </c>
      <c r="BS64" s="211">
        <f t="shared" si="33"/>
        <v>0</v>
      </c>
      <c r="BT64" s="211">
        <f t="shared" si="34"/>
        <v>0</v>
      </c>
      <c r="BU64" s="211">
        <f t="shared" si="35"/>
        <v>0</v>
      </c>
      <c r="BV64" s="211">
        <f t="shared" si="36"/>
        <v>0</v>
      </c>
      <c r="BW64" s="211">
        <f t="shared" si="37"/>
        <v>0</v>
      </c>
      <c r="BX64" s="211">
        <f t="shared" si="38"/>
        <v>0</v>
      </c>
      <c r="BY64" s="211">
        <f t="shared" si="39"/>
        <v>0</v>
      </c>
      <c r="CX64">
        <f t="shared" si="40"/>
        <v>0</v>
      </c>
      <c r="CY64">
        <f t="shared" si="41"/>
        <v>0</v>
      </c>
      <c r="CZ64">
        <f t="shared" si="42"/>
        <v>0</v>
      </c>
      <c r="DA64">
        <f t="shared" si="43"/>
        <v>0</v>
      </c>
      <c r="DB64">
        <f t="shared" si="44"/>
        <v>0</v>
      </c>
      <c r="DC64">
        <f t="shared" si="45"/>
        <v>0</v>
      </c>
      <c r="DD64">
        <f t="shared" si="46"/>
        <v>0</v>
      </c>
      <c r="DE64">
        <f t="shared" si="47"/>
        <v>0</v>
      </c>
      <c r="DF64">
        <f t="shared" si="48"/>
        <v>0</v>
      </c>
      <c r="DG64">
        <f t="shared" si="49"/>
        <v>0</v>
      </c>
      <c r="DH64">
        <f t="shared" si="50"/>
        <v>0</v>
      </c>
      <c r="DI64">
        <f t="shared" si="51"/>
        <v>0</v>
      </c>
    </row>
    <row r="65" spans="1:113" ht="15" customHeight="1">
      <c r="A65" s="25"/>
      <c r="B65" s="52"/>
      <c r="C65" s="55" t="s">
        <v>5043</v>
      </c>
      <c r="D65" s="842"/>
      <c r="E65" s="759"/>
      <c r="F65" s="759"/>
      <c r="G65" s="759"/>
      <c r="H65" s="759"/>
      <c r="I65" s="759"/>
      <c r="J65" s="759"/>
      <c r="K65" s="838"/>
      <c r="L65" s="740"/>
      <c r="M65" s="838"/>
      <c r="N65" s="740"/>
      <c r="O65" s="759"/>
      <c r="P65" s="759"/>
      <c r="Q65" s="838"/>
      <c r="R65" s="127"/>
      <c r="S65" s="127"/>
      <c r="T65" s="127"/>
      <c r="U65" s="127"/>
      <c r="V65" s="127"/>
      <c r="W65" s="127"/>
      <c r="X65" s="127"/>
      <c r="Y65" s="127"/>
      <c r="Z65" s="127"/>
      <c r="AA65" s="127"/>
      <c r="AB65" s="127"/>
      <c r="AC65" s="97"/>
      <c r="AD65" s="127"/>
      <c r="AE65" s="52"/>
      <c r="AG65" s="31"/>
      <c r="AH65" s="31"/>
      <c r="AI65" s="31"/>
      <c r="AJ65" s="278" t="str" cm="1">
        <f t="array" ref="AJ65">IF(EXACT(D65,UPPER(D65)),"Correcto-","Minusculas-")&amp;
IF(SUM(--NOT(ISERROR(SEARCH({"á","é","í","ó","ú","ñ"},D65))))&gt;0,"Acento-","Correcto-")&amp;
IF(SUM(--NOT(ISERROR(SEARCH({"'","""",".",",",";",":","¿","~?","¡","!","(",")"},D65))))&gt;0,"Signo","Correcto")</f>
        <v>Correcto-Correcto-Correcto</v>
      </c>
      <c r="AK65" s="649" t="str">
        <f t="shared" si="4"/>
        <v>Correcto</v>
      </c>
      <c r="AL65" s="186">
        <f t="shared" si="52"/>
        <v>0</v>
      </c>
      <c r="AM65" s="187">
        <f t="shared" si="5"/>
        <v>0</v>
      </c>
      <c r="AN65" s="176">
        <f t="shared" si="6"/>
        <v>0</v>
      </c>
      <c r="AO65" s="177" t="str">
        <f>IF(AN65=0,"",
IF(SUM($AN$43:AN65)=1,AP65,
IF($AN$103&gt;SUM($AN$43:AN65),_xlfn.CONCAT(", ",AP65),
IF($AN$103=SUM($AN$43:AN65),_xlfn.CONCAT(" y ",AP65)))))</f>
        <v/>
      </c>
      <c r="AP65" s="178" t="s">
        <v>5139</v>
      </c>
      <c r="AS65" s="328">
        <f t="shared" si="7"/>
        <v>0</v>
      </c>
      <c r="AT65" s="328">
        <f t="shared" si="8"/>
        <v>0</v>
      </c>
      <c r="AU65" s="328">
        <f t="shared" si="9"/>
        <v>0</v>
      </c>
      <c r="AV65" s="328">
        <f t="shared" si="10"/>
        <v>0</v>
      </c>
      <c r="AW65" s="328">
        <f t="shared" si="11"/>
        <v>0</v>
      </c>
      <c r="AX65" s="328">
        <f t="shared" si="12"/>
        <v>0</v>
      </c>
      <c r="AY65" s="328">
        <f t="shared" si="13"/>
        <v>0</v>
      </c>
      <c r="AZ65" s="328">
        <f t="shared" si="14"/>
        <v>0</v>
      </c>
      <c r="BA65" s="328">
        <f t="shared" si="15"/>
        <v>0</v>
      </c>
      <c r="BB65" s="328">
        <f t="shared" si="16"/>
        <v>0</v>
      </c>
      <c r="BC65" s="328">
        <f t="shared" si="17"/>
        <v>0</v>
      </c>
      <c r="BD65" s="259">
        <f t="shared" si="18"/>
        <v>0</v>
      </c>
      <c r="BE65" s="259">
        <f t="shared" si="19"/>
        <v>0</v>
      </c>
      <c r="BF65" s="259">
        <f t="shared" si="20"/>
        <v>0</v>
      </c>
      <c r="BG65" s="259">
        <f t="shared" si="21"/>
        <v>0</v>
      </c>
      <c r="BH65" s="259">
        <f t="shared" si="22"/>
        <v>0</v>
      </c>
      <c r="BI65" s="259">
        <f t="shared" si="23"/>
        <v>0</v>
      </c>
      <c r="BJ65" s="259">
        <f t="shared" si="24"/>
        <v>0</v>
      </c>
      <c r="BK65" s="259">
        <f t="shared" si="25"/>
        <v>0</v>
      </c>
      <c r="BL65" s="259">
        <f t="shared" si="26"/>
        <v>0</v>
      </c>
      <c r="BM65" s="259">
        <f t="shared" si="27"/>
        <v>0</v>
      </c>
      <c r="BN65" s="259">
        <f t="shared" si="28"/>
        <v>0</v>
      </c>
      <c r="BO65" s="211">
        <f t="shared" si="29"/>
        <v>0</v>
      </c>
      <c r="BP65" s="211">
        <f t="shared" si="30"/>
        <v>0</v>
      </c>
      <c r="BQ65" s="211">
        <f t="shared" si="31"/>
        <v>0</v>
      </c>
      <c r="BR65" s="211">
        <f t="shared" si="32"/>
        <v>0</v>
      </c>
      <c r="BS65" s="211">
        <f t="shared" si="33"/>
        <v>0</v>
      </c>
      <c r="BT65" s="211">
        <f t="shared" si="34"/>
        <v>0</v>
      </c>
      <c r="BU65" s="211">
        <f t="shared" si="35"/>
        <v>0</v>
      </c>
      <c r="BV65" s="211">
        <f t="shared" si="36"/>
        <v>0</v>
      </c>
      <c r="BW65" s="211">
        <f t="shared" si="37"/>
        <v>0</v>
      </c>
      <c r="BX65" s="211">
        <f t="shared" si="38"/>
        <v>0</v>
      </c>
      <c r="BY65" s="211">
        <f t="shared" si="39"/>
        <v>0</v>
      </c>
      <c r="CX65">
        <f t="shared" si="40"/>
        <v>0</v>
      </c>
      <c r="CY65">
        <f t="shared" si="41"/>
        <v>0</v>
      </c>
      <c r="CZ65">
        <f t="shared" si="42"/>
        <v>0</v>
      </c>
      <c r="DA65">
        <f t="shared" si="43"/>
        <v>0</v>
      </c>
      <c r="DB65">
        <f t="shared" si="44"/>
        <v>0</v>
      </c>
      <c r="DC65">
        <f t="shared" si="45"/>
        <v>0</v>
      </c>
      <c r="DD65">
        <f t="shared" si="46"/>
        <v>0</v>
      </c>
      <c r="DE65">
        <f t="shared" si="47"/>
        <v>0</v>
      </c>
      <c r="DF65">
        <f t="shared" si="48"/>
        <v>0</v>
      </c>
      <c r="DG65">
        <f t="shared" si="49"/>
        <v>0</v>
      </c>
      <c r="DH65">
        <f t="shared" si="50"/>
        <v>0</v>
      </c>
      <c r="DI65">
        <f t="shared" si="51"/>
        <v>0</v>
      </c>
    </row>
    <row r="66" spans="1:113" ht="15" customHeight="1">
      <c r="A66" s="25"/>
      <c r="B66" s="52"/>
      <c r="C66" s="55" t="s">
        <v>5044</v>
      </c>
      <c r="D66" s="842"/>
      <c r="E66" s="759"/>
      <c r="F66" s="759"/>
      <c r="G66" s="759"/>
      <c r="H66" s="759"/>
      <c r="I66" s="759"/>
      <c r="J66" s="759"/>
      <c r="K66" s="838"/>
      <c r="L66" s="740"/>
      <c r="M66" s="838"/>
      <c r="N66" s="740"/>
      <c r="O66" s="759"/>
      <c r="P66" s="759"/>
      <c r="Q66" s="838"/>
      <c r="R66" s="127"/>
      <c r="S66" s="127"/>
      <c r="T66" s="127"/>
      <c r="U66" s="127"/>
      <c r="V66" s="127"/>
      <c r="W66" s="127"/>
      <c r="X66" s="127"/>
      <c r="Y66" s="127"/>
      <c r="Z66" s="127"/>
      <c r="AA66" s="127"/>
      <c r="AB66" s="127"/>
      <c r="AC66" s="97"/>
      <c r="AD66" s="127"/>
      <c r="AE66" s="52"/>
      <c r="AG66" s="31"/>
      <c r="AH66" s="31"/>
      <c r="AI66" s="31"/>
      <c r="AJ66" s="278" t="str" cm="1">
        <f t="array" ref="AJ66">IF(EXACT(D66,UPPER(D66)),"Correcto-","Minusculas-")&amp;
IF(SUM(--NOT(ISERROR(SEARCH({"á","é","í","ó","ú","ñ"},D66))))&gt;0,"Acento-","Correcto-")&amp;
IF(SUM(--NOT(ISERROR(SEARCH({"'","""",".",",",";",":","¿","~?","¡","!","(",")"},D66))))&gt;0,"Signo","Correcto")</f>
        <v>Correcto-Correcto-Correcto</v>
      </c>
      <c r="AK66" s="649" t="str">
        <f t="shared" si="4"/>
        <v>Correcto</v>
      </c>
      <c r="AL66" s="186">
        <f t="shared" si="52"/>
        <v>0</v>
      </c>
      <c r="AM66" s="187">
        <f t="shared" si="5"/>
        <v>0</v>
      </c>
      <c r="AN66" s="176">
        <f t="shared" si="6"/>
        <v>0</v>
      </c>
      <c r="AO66" s="177" t="str">
        <f>IF(AN66=0,"",
IF(SUM($AN$43:AN66)=1,AP66,
IF($AN$103&gt;SUM($AN$43:AN66),_xlfn.CONCAT(", ",AP66),
IF($AN$103=SUM($AN$43:AN66),_xlfn.CONCAT(" y ",AP66)))))</f>
        <v/>
      </c>
      <c r="AP66" s="178" t="s">
        <v>5140</v>
      </c>
      <c r="AS66" s="328">
        <f t="shared" si="7"/>
        <v>0</v>
      </c>
      <c r="AT66" s="328">
        <f t="shared" si="8"/>
        <v>0</v>
      </c>
      <c r="AU66" s="328">
        <f t="shared" si="9"/>
        <v>0</v>
      </c>
      <c r="AV66" s="328">
        <f t="shared" si="10"/>
        <v>0</v>
      </c>
      <c r="AW66" s="328">
        <f t="shared" si="11"/>
        <v>0</v>
      </c>
      <c r="AX66" s="328">
        <f t="shared" si="12"/>
        <v>0</v>
      </c>
      <c r="AY66" s="328">
        <f t="shared" si="13"/>
        <v>0</v>
      </c>
      <c r="AZ66" s="328">
        <f t="shared" si="14"/>
        <v>0</v>
      </c>
      <c r="BA66" s="328">
        <f t="shared" si="15"/>
        <v>0</v>
      </c>
      <c r="BB66" s="328">
        <f t="shared" si="16"/>
        <v>0</v>
      </c>
      <c r="BC66" s="328">
        <f t="shared" si="17"/>
        <v>0</v>
      </c>
      <c r="BD66" s="259">
        <f t="shared" si="18"/>
        <v>0</v>
      </c>
      <c r="BE66" s="259">
        <f t="shared" si="19"/>
        <v>0</v>
      </c>
      <c r="BF66" s="259">
        <f t="shared" si="20"/>
        <v>0</v>
      </c>
      <c r="BG66" s="259">
        <f t="shared" si="21"/>
        <v>0</v>
      </c>
      <c r="BH66" s="259">
        <f t="shared" si="22"/>
        <v>0</v>
      </c>
      <c r="BI66" s="259">
        <f t="shared" si="23"/>
        <v>0</v>
      </c>
      <c r="BJ66" s="259">
        <f t="shared" si="24"/>
        <v>0</v>
      </c>
      <c r="BK66" s="259">
        <f t="shared" si="25"/>
        <v>0</v>
      </c>
      <c r="BL66" s="259">
        <f t="shared" si="26"/>
        <v>0</v>
      </c>
      <c r="BM66" s="259">
        <f t="shared" si="27"/>
        <v>0</v>
      </c>
      <c r="BN66" s="259">
        <f t="shared" si="28"/>
        <v>0</v>
      </c>
      <c r="BO66" s="211">
        <f t="shared" si="29"/>
        <v>0</v>
      </c>
      <c r="BP66" s="211">
        <f t="shared" si="30"/>
        <v>0</v>
      </c>
      <c r="BQ66" s="211">
        <f t="shared" si="31"/>
        <v>0</v>
      </c>
      <c r="BR66" s="211">
        <f t="shared" si="32"/>
        <v>0</v>
      </c>
      <c r="BS66" s="211">
        <f t="shared" si="33"/>
        <v>0</v>
      </c>
      <c r="BT66" s="211">
        <f t="shared" si="34"/>
        <v>0</v>
      </c>
      <c r="BU66" s="211">
        <f t="shared" si="35"/>
        <v>0</v>
      </c>
      <c r="BV66" s="211">
        <f t="shared" si="36"/>
        <v>0</v>
      </c>
      <c r="BW66" s="211">
        <f t="shared" si="37"/>
        <v>0</v>
      </c>
      <c r="BX66" s="211">
        <f t="shared" si="38"/>
        <v>0</v>
      </c>
      <c r="BY66" s="211">
        <f t="shared" si="39"/>
        <v>0</v>
      </c>
      <c r="CX66">
        <f t="shared" si="40"/>
        <v>0</v>
      </c>
      <c r="CY66">
        <f t="shared" si="41"/>
        <v>0</v>
      </c>
      <c r="CZ66">
        <f t="shared" si="42"/>
        <v>0</v>
      </c>
      <c r="DA66">
        <f t="shared" si="43"/>
        <v>0</v>
      </c>
      <c r="DB66">
        <f t="shared" si="44"/>
        <v>0</v>
      </c>
      <c r="DC66">
        <f t="shared" si="45"/>
        <v>0</v>
      </c>
      <c r="DD66">
        <f t="shared" si="46"/>
        <v>0</v>
      </c>
      <c r="DE66">
        <f t="shared" si="47"/>
        <v>0</v>
      </c>
      <c r="DF66">
        <f t="shared" si="48"/>
        <v>0</v>
      </c>
      <c r="DG66">
        <f t="shared" si="49"/>
        <v>0</v>
      </c>
      <c r="DH66">
        <f t="shared" si="50"/>
        <v>0</v>
      </c>
      <c r="DI66">
        <f t="shared" si="51"/>
        <v>0</v>
      </c>
    </row>
    <row r="67" spans="1:113" ht="15" customHeight="1">
      <c r="A67" s="25"/>
      <c r="B67" s="52"/>
      <c r="C67" s="55" t="s">
        <v>5045</v>
      </c>
      <c r="D67" s="842"/>
      <c r="E67" s="759"/>
      <c r="F67" s="759"/>
      <c r="G67" s="759"/>
      <c r="H67" s="759"/>
      <c r="I67" s="759"/>
      <c r="J67" s="759"/>
      <c r="K67" s="838"/>
      <c r="L67" s="740"/>
      <c r="M67" s="838"/>
      <c r="N67" s="740"/>
      <c r="O67" s="759"/>
      <c r="P67" s="759"/>
      <c r="Q67" s="838"/>
      <c r="R67" s="127"/>
      <c r="S67" s="127"/>
      <c r="T67" s="127"/>
      <c r="U67" s="127"/>
      <c r="V67" s="127"/>
      <c r="W67" s="127"/>
      <c r="X67" s="127"/>
      <c r="Y67" s="127"/>
      <c r="Z67" s="127"/>
      <c r="AA67" s="127"/>
      <c r="AB67" s="127"/>
      <c r="AC67" s="97"/>
      <c r="AD67" s="127"/>
      <c r="AE67" s="52"/>
      <c r="AG67" s="31"/>
      <c r="AH67" s="31"/>
      <c r="AI67" s="31"/>
      <c r="AJ67" s="278" t="str" cm="1">
        <f t="array" ref="AJ67">IF(EXACT(D67,UPPER(D67)),"Correcto-","Minusculas-")&amp;
IF(SUM(--NOT(ISERROR(SEARCH({"á","é","í","ó","ú","ñ"},D67))))&gt;0,"Acento-","Correcto-")&amp;
IF(SUM(--NOT(ISERROR(SEARCH({"'","""",".",",",";",":","¿","~?","¡","!","(",")"},D67))))&gt;0,"Signo","Correcto")</f>
        <v>Correcto-Correcto-Correcto</v>
      </c>
      <c r="AK67" s="649" t="str">
        <f t="shared" si="4"/>
        <v>Correcto</v>
      </c>
      <c r="AL67" s="186">
        <f t="shared" si="52"/>
        <v>0</v>
      </c>
      <c r="AM67" s="187">
        <f t="shared" si="5"/>
        <v>0</v>
      </c>
      <c r="AN67" s="176">
        <f t="shared" si="6"/>
        <v>0</v>
      </c>
      <c r="AO67" s="177" t="str">
        <f>IF(AN67=0,"",
IF(SUM($AN$43:AN67)=1,AP67,
IF($AN$103&gt;SUM($AN$43:AN67),_xlfn.CONCAT(", ",AP67),
IF($AN$103=SUM($AN$43:AN67),_xlfn.CONCAT(" y ",AP67)))))</f>
        <v/>
      </c>
      <c r="AP67" s="178" t="s">
        <v>5141</v>
      </c>
      <c r="AS67" s="328">
        <f t="shared" si="7"/>
        <v>0</v>
      </c>
      <c r="AT67" s="328">
        <f t="shared" si="8"/>
        <v>0</v>
      </c>
      <c r="AU67" s="328">
        <f t="shared" si="9"/>
        <v>0</v>
      </c>
      <c r="AV67" s="328">
        <f t="shared" si="10"/>
        <v>0</v>
      </c>
      <c r="AW67" s="328">
        <f t="shared" si="11"/>
        <v>0</v>
      </c>
      <c r="AX67" s="328">
        <f t="shared" si="12"/>
        <v>0</v>
      </c>
      <c r="AY67" s="328">
        <f t="shared" si="13"/>
        <v>0</v>
      </c>
      <c r="AZ67" s="328">
        <f t="shared" si="14"/>
        <v>0</v>
      </c>
      <c r="BA67" s="328">
        <f t="shared" si="15"/>
        <v>0</v>
      </c>
      <c r="BB67" s="328">
        <f t="shared" si="16"/>
        <v>0</v>
      </c>
      <c r="BC67" s="328">
        <f t="shared" si="17"/>
        <v>0</v>
      </c>
      <c r="BD67" s="259">
        <f t="shared" si="18"/>
        <v>0</v>
      </c>
      <c r="BE67" s="259">
        <f t="shared" si="19"/>
        <v>0</v>
      </c>
      <c r="BF67" s="259">
        <f t="shared" si="20"/>
        <v>0</v>
      </c>
      <c r="BG67" s="259">
        <f t="shared" si="21"/>
        <v>0</v>
      </c>
      <c r="BH67" s="259">
        <f t="shared" si="22"/>
        <v>0</v>
      </c>
      <c r="BI67" s="259">
        <f t="shared" si="23"/>
        <v>0</v>
      </c>
      <c r="BJ67" s="259">
        <f t="shared" si="24"/>
        <v>0</v>
      </c>
      <c r="BK67" s="259">
        <f t="shared" si="25"/>
        <v>0</v>
      </c>
      <c r="BL67" s="259">
        <f t="shared" si="26"/>
        <v>0</v>
      </c>
      <c r="BM67" s="259">
        <f t="shared" si="27"/>
        <v>0</v>
      </c>
      <c r="BN67" s="259">
        <f t="shared" si="28"/>
        <v>0</v>
      </c>
      <c r="BO67" s="211">
        <f t="shared" si="29"/>
        <v>0</v>
      </c>
      <c r="BP67" s="211">
        <f t="shared" si="30"/>
        <v>0</v>
      </c>
      <c r="BQ67" s="211">
        <f t="shared" si="31"/>
        <v>0</v>
      </c>
      <c r="BR67" s="211">
        <f t="shared" si="32"/>
        <v>0</v>
      </c>
      <c r="BS67" s="211">
        <f t="shared" si="33"/>
        <v>0</v>
      </c>
      <c r="BT67" s="211">
        <f t="shared" si="34"/>
        <v>0</v>
      </c>
      <c r="BU67" s="211">
        <f t="shared" si="35"/>
        <v>0</v>
      </c>
      <c r="BV67" s="211">
        <f t="shared" si="36"/>
        <v>0</v>
      </c>
      <c r="BW67" s="211">
        <f t="shared" si="37"/>
        <v>0</v>
      </c>
      <c r="BX67" s="211">
        <f t="shared" si="38"/>
        <v>0</v>
      </c>
      <c r="BY67" s="211">
        <f t="shared" si="39"/>
        <v>0</v>
      </c>
      <c r="CX67">
        <f t="shared" si="40"/>
        <v>0</v>
      </c>
      <c r="CY67">
        <f t="shared" si="41"/>
        <v>0</v>
      </c>
      <c r="CZ67">
        <f t="shared" si="42"/>
        <v>0</v>
      </c>
      <c r="DA67">
        <f t="shared" si="43"/>
        <v>0</v>
      </c>
      <c r="DB67">
        <f t="shared" si="44"/>
        <v>0</v>
      </c>
      <c r="DC67">
        <f t="shared" si="45"/>
        <v>0</v>
      </c>
      <c r="DD67">
        <f t="shared" si="46"/>
        <v>0</v>
      </c>
      <c r="DE67">
        <f t="shared" si="47"/>
        <v>0</v>
      </c>
      <c r="DF67">
        <f t="shared" si="48"/>
        <v>0</v>
      </c>
      <c r="DG67">
        <f t="shared" si="49"/>
        <v>0</v>
      </c>
      <c r="DH67">
        <f t="shared" si="50"/>
        <v>0</v>
      </c>
      <c r="DI67">
        <f t="shared" si="51"/>
        <v>0</v>
      </c>
    </row>
    <row r="68" spans="1:113" ht="15" customHeight="1">
      <c r="A68" s="25"/>
      <c r="B68" s="52"/>
      <c r="C68" s="55" t="s">
        <v>5046</v>
      </c>
      <c r="D68" s="842"/>
      <c r="E68" s="759"/>
      <c r="F68" s="759"/>
      <c r="G68" s="759"/>
      <c r="H68" s="759"/>
      <c r="I68" s="759"/>
      <c r="J68" s="759"/>
      <c r="K68" s="838"/>
      <c r="L68" s="740"/>
      <c r="M68" s="838"/>
      <c r="N68" s="740"/>
      <c r="O68" s="759"/>
      <c r="P68" s="759"/>
      <c r="Q68" s="838"/>
      <c r="R68" s="127"/>
      <c r="S68" s="127"/>
      <c r="T68" s="127"/>
      <c r="U68" s="127"/>
      <c r="V68" s="127"/>
      <c r="W68" s="127"/>
      <c r="X68" s="127"/>
      <c r="Y68" s="127"/>
      <c r="Z68" s="127"/>
      <c r="AA68" s="127"/>
      <c r="AB68" s="127"/>
      <c r="AC68" s="97"/>
      <c r="AD68" s="127"/>
      <c r="AE68" s="52"/>
      <c r="AG68" s="31"/>
      <c r="AH68" s="31"/>
      <c r="AI68" s="31"/>
      <c r="AJ68" s="278" t="str" cm="1">
        <f t="array" ref="AJ68">IF(EXACT(D68,UPPER(D68)),"Correcto-","Minusculas-")&amp;
IF(SUM(--NOT(ISERROR(SEARCH({"á","é","í","ó","ú","ñ"},D68))))&gt;0,"Acento-","Correcto-")&amp;
IF(SUM(--NOT(ISERROR(SEARCH({"'","""",".",",",";",":","¿","~?","¡","!","(",")"},D68))))&gt;0,"Signo","Correcto")</f>
        <v>Correcto-Correcto-Correcto</v>
      </c>
      <c r="AK68" s="649" t="str">
        <f t="shared" si="4"/>
        <v>Correcto</v>
      </c>
      <c r="AL68" s="186">
        <f t="shared" si="52"/>
        <v>0</v>
      </c>
      <c r="AM68" s="187">
        <f t="shared" si="5"/>
        <v>0</v>
      </c>
      <c r="AN68" s="176">
        <f t="shared" si="6"/>
        <v>0</v>
      </c>
      <c r="AO68" s="177" t="str">
        <f>IF(AN68=0,"",
IF(SUM($AN$43:AN68)=1,AP68,
IF($AN$103&gt;SUM($AN$43:AN68),_xlfn.CONCAT(", ",AP68),
IF($AN$103=SUM($AN$43:AN68),_xlfn.CONCAT(" y ",AP68)))))</f>
        <v/>
      </c>
      <c r="AP68" s="178" t="s">
        <v>5142</v>
      </c>
      <c r="AS68" s="328">
        <f t="shared" si="7"/>
        <v>0</v>
      </c>
      <c r="AT68" s="328">
        <f t="shared" si="8"/>
        <v>0</v>
      </c>
      <c r="AU68" s="328">
        <f t="shared" si="9"/>
        <v>0</v>
      </c>
      <c r="AV68" s="328">
        <f t="shared" si="10"/>
        <v>0</v>
      </c>
      <c r="AW68" s="328">
        <f t="shared" si="11"/>
        <v>0</v>
      </c>
      <c r="AX68" s="328">
        <f t="shared" si="12"/>
        <v>0</v>
      </c>
      <c r="AY68" s="328">
        <f t="shared" si="13"/>
        <v>0</v>
      </c>
      <c r="AZ68" s="328">
        <f t="shared" si="14"/>
        <v>0</v>
      </c>
      <c r="BA68" s="328">
        <f t="shared" si="15"/>
        <v>0</v>
      </c>
      <c r="BB68" s="328">
        <f t="shared" si="16"/>
        <v>0</v>
      </c>
      <c r="BC68" s="328">
        <f t="shared" si="17"/>
        <v>0</v>
      </c>
      <c r="BD68" s="259">
        <f t="shared" si="18"/>
        <v>0</v>
      </c>
      <c r="BE68" s="259">
        <f t="shared" si="19"/>
        <v>0</v>
      </c>
      <c r="BF68" s="259">
        <f t="shared" si="20"/>
        <v>0</v>
      </c>
      <c r="BG68" s="259">
        <f t="shared" si="21"/>
        <v>0</v>
      </c>
      <c r="BH68" s="259">
        <f t="shared" si="22"/>
        <v>0</v>
      </c>
      <c r="BI68" s="259">
        <f t="shared" si="23"/>
        <v>0</v>
      </c>
      <c r="BJ68" s="259">
        <f t="shared" si="24"/>
        <v>0</v>
      </c>
      <c r="BK68" s="259">
        <f t="shared" si="25"/>
        <v>0</v>
      </c>
      <c r="BL68" s="259">
        <f t="shared" si="26"/>
        <v>0</v>
      </c>
      <c r="BM68" s="259">
        <f t="shared" si="27"/>
        <v>0</v>
      </c>
      <c r="BN68" s="259">
        <f t="shared" si="28"/>
        <v>0</v>
      </c>
      <c r="BO68" s="211">
        <f t="shared" si="29"/>
        <v>0</v>
      </c>
      <c r="BP68" s="211">
        <f t="shared" si="30"/>
        <v>0</v>
      </c>
      <c r="BQ68" s="211">
        <f t="shared" si="31"/>
        <v>0</v>
      </c>
      <c r="BR68" s="211">
        <f t="shared" si="32"/>
        <v>0</v>
      </c>
      <c r="BS68" s="211">
        <f t="shared" si="33"/>
        <v>0</v>
      </c>
      <c r="BT68" s="211">
        <f t="shared" si="34"/>
        <v>0</v>
      </c>
      <c r="BU68" s="211">
        <f t="shared" si="35"/>
        <v>0</v>
      </c>
      <c r="BV68" s="211">
        <f t="shared" si="36"/>
        <v>0</v>
      </c>
      <c r="BW68" s="211">
        <f t="shared" si="37"/>
        <v>0</v>
      </c>
      <c r="BX68" s="211">
        <f t="shared" si="38"/>
        <v>0</v>
      </c>
      <c r="BY68" s="211">
        <f t="shared" si="39"/>
        <v>0</v>
      </c>
      <c r="CX68">
        <f t="shared" si="40"/>
        <v>0</v>
      </c>
      <c r="CY68">
        <f t="shared" si="41"/>
        <v>0</v>
      </c>
      <c r="CZ68">
        <f t="shared" si="42"/>
        <v>0</v>
      </c>
      <c r="DA68">
        <f t="shared" si="43"/>
        <v>0</v>
      </c>
      <c r="DB68">
        <f t="shared" si="44"/>
        <v>0</v>
      </c>
      <c r="DC68">
        <f t="shared" si="45"/>
        <v>0</v>
      </c>
      <c r="DD68">
        <f t="shared" si="46"/>
        <v>0</v>
      </c>
      <c r="DE68">
        <f t="shared" si="47"/>
        <v>0</v>
      </c>
      <c r="DF68">
        <f t="shared" si="48"/>
        <v>0</v>
      </c>
      <c r="DG68">
        <f t="shared" si="49"/>
        <v>0</v>
      </c>
      <c r="DH68">
        <f t="shared" si="50"/>
        <v>0</v>
      </c>
      <c r="DI68">
        <f t="shared" si="51"/>
        <v>0</v>
      </c>
    </row>
    <row r="69" spans="1:113" ht="15" customHeight="1">
      <c r="A69" s="25"/>
      <c r="B69" s="52"/>
      <c r="C69" s="55" t="s">
        <v>5047</v>
      </c>
      <c r="D69" s="842"/>
      <c r="E69" s="759"/>
      <c r="F69" s="759"/>
      <c r="G69" s="759"/>
      <c r="H69" s="759"/>
      <c r="I69" s="759"/>
      <c r="J69" s="759"/>
      <c r="K69" s="838"/>
      <c r="L69" s="740"/>
      <c r="M69" s="838"/>
      <c r="N69" s="740"/>
      <c r="O69" s="759"/>
      <c r="P69" s="759"/>
      <c r="Q69" s="838"/>
      <c r="R69" s="127"/>
      <c r="S69" s="127"/>
      <c r="T69" s="127"/>
      <c r="U69" s="127"/>
      <c r="V69" s="127"/>
      <c r="W69" s="127"/>
      <c r="X69" s="127"/>
      <c r="Y69" s="127"/>
      <c r="Z69" s="127"/>
      <c r="AA69" s="127"/>
      <c r="AB69" s="127"/>
      <c r="AC69" s="97"/>
      <c r="AD69" s="127"/>
      <c r="AE69" s="52"/>
      <c r="AG69" s="31"/>
      <c r="AH69" s="31"/>
      <c r="AI69" s="31"/>
      <c r="AJ69" s="278" t="str" cm="1">
        <f t="array" ref="AJ69">IF(EXACT(D69,UPPER(D69)),"Correcto-","Minusculas-")&amp;
IF(SUM(--NOT(ISERROR(SEARCH({"á","é","í","ó","ú","ñ"},D69))))&gt;0,"Acento-","Correcto-")&amp;
IF(SUM(--NOT(ISERROR(SEARCH({"'","""",".",",",";",":","¿","~?","¡","!","(",")"},D69))))&gt;0,"Signo","Correcto")</f>
        <v>Correcto-Correcto-Correcto</v>
      </c>
      <c r="AK69" s="649" t="str">
        <f t="shared" si="4"/>
        <v>Correcto</v>
      </c>
      <c r="AL69" s="186">
        <f t="shared" si="52"/>
        <v>0</v>
      </c>
      <c r="AM69" s="187">
        <f t="shared" si="5"/>
        <v>0</v>
      </c>
      <c r="AN69" s="176">
        <f t="shared" si="6"/>
        <v>0</v>
      </c>
      <c r="AO69" s="177" t="str">
        <f>IF(AN69=0,"",
IF(SUM($AN$43:AN69)=1,AP69,
IF($AN$103&gt;SUM($AN$43:AN69),_xlfn.CONCAT(", ",AP69),
IF($AN$103=SUM($AN$43:AN69),_xlfn.CONCAT(" y ",AP69)))))</f>
        <v/>
      </c>
      <c r="AP69" s="178" t="s">
        <v>5143</v>
      </c>
      <c r="AS69" s="328">
        <f t="shared" si="7"/>
        <v>0</v>
      </c>
      <c r="AT69" s="328">
        <f t="shared" si="8"/>
        <v>0</v>
      </c>
      <c r="AU69" s="328">
        <f t="shared" si="9"/>
        <v>0</v>
      </c>
      <c r="AV69" s="328">
        <f t="shared" si="10"/>
        <v>0</v>
      </c>
      <c r="AW69" s="328">
        <f t="shared" si="11"/>
        <v>0</v>
      </c>
      <c r="AX69" s="328">
        <f t="shared" si="12"/>
        <v>0</v>
      </c>
      <c r="AY69" s="328">
        <f t="shared" si="13"/>
        <v>0</v>
      </c>
      <c r="AZ69" s="328">
        <f t="shared" si="14"/>
        <v>0</v>
      </c>
      <c r="BA69" s="328">
        <f t="shared" si="15"/>
        <v>0</v>
      </c>
      <c r="BB69" s="328">
        <f t="shared" si="16"/>
        <v>0</v>
      </c>
      <c r="BC69" s="328">
        <f t="shared" si="17"/>
        <v>0</v>
      </c>
      <c r="BD69" s="259">
        <f t="shared" si="18"/>
        <v>0</v>
      </c>
      <c r="BE69" s="259">
        <f t="shared" si="19"/>
        <v>0</v>
      </c>
      <c r="BF69" s="259">
        <f t="shared" si="20"/>
        <v>0</v>
      </c>
      <c r="BG69" s="259">
        <f t="shared" si="21"/>
        <v>0</v>
      </c>
      <c r="BH69" s="259">
        <f t="shared" si="22"/>
        <v>0</v>
      </c>
      <c r="BI69" s="259">
        <f t="shared" si="23"/>
        <v>0</v>
      </c>
      <c r="BJ69" s="259">
        <f t="shared" si="24"/>
        <v>0</v>
      </c>
      <c r="BK69" s="259">
        <f t="shared" si="25"/>
        <v>0</v>
      </c>
      <c r="BL69" s="259">
        <f t="shared" si="26"/>
        <v>0</v>
      </c>
      <c r="BM69" s="259">
        <f t="shared" si="27"/>
        <v>0</v>
      </c>
      <c r="BN69" s="259">
        <f t="shared" si="28"/>
        <v>0</v>
      </c>
      <c r="BO69" s="211">
        <f t="shared" si="29"/>
        <v>0</v>
      </c>
      <c r="BP69" s="211">
        <f t="shared" si="30"/>
        <v>0</v>
      </c>
      <c r="BQ69" s="211">
        <f t="shared" si="31"/>
        <v>0</v>
      </c>
      <c r="BR69" s="211">
        <f t="shared" si="32"/>
        <v>0</v>
      </c>
      <c r="BS69" s="211">
        <f t="shared" si="33"/>
        <v>0</v>
      </c>
      <c r="BT69" s="211">
        <f t="shared" si="34"/>
        <v>0</v>
      </c>
      <c r="BU69" s="211">
        <f t="shared" si="35"/>
        <v>0</v>
      </c>
      <c r="BV69" s="211">
        <f t="shared" si="36"/>
        <v>0</v>
      </c>
      <c r="BW69" s="211">
        <f t="shared" si="37"/>
        <v>0</v>
      </c>
      <c r="BX69" s="211">
        <f t="shared" si="38"/>
        <v>0</v>
      </c>
      <c r="BY69" s="211">
        <f t="shared" si="39"/>
        <v>0</v>
      </c>
      <c r="CX69">
        <f t="shared" si="40"/>
        <v>0</v>
      </c>
      <c r="CY69">
        <f t="shared" si="41"/>
        <v>0</v>
      </c>
      <c r="CZ69">
        <f t="shared" si="42"/>
        <v>0</v>
      </c>
      <c r="DA69">
        <f t="shared" si="43"/>
        <v>0</v>
      </c>
      <c r="DB69">
        <f t="shared" si="44"/>
        <v>0</v>
      </c>
      <c r="DC69">
        <f t="shared" si="45"/>
        <v>0</v>
      </c>
      <c r="DD69">
        <f t="shared" si="46"/>
        <v>0</v>
      </c>
      <c r="DE69">
        <f t="shared" si="47"/>
        <v>0</v>
      </c>
      <c r="DF69">
        <f t="shared" si="48"/>
        <v>0</v>
      </c>
      <c r="DG69">
        <f t="shared" si="49"/>
        <v>0</v>
      </c>
      <c r="DH69">
        <f t="shared" si="50"/>
        <v>0</v>
      </c>
      <c r="DI69">
        <f t="shared" si="51"/>
        <v>0</v>
      </c>
    </row>
    <row r="70" spans="1:113" ht="15" customHeight="1">
      <c r="A70" s="25"/>
      <c r="B70" s="52"/>
      <c r="C70" s="55" t="s">
        <v>5048</v>
      </c>
      <c r="D70" s="842"/>
      <c r="E70" s="759"/>
      <c r="F70" s="759"/>
      <c r="G70" s="759"/>
      <c r="H70" s="759"/>
      <c r="I70" s="759"/>
      <c r="J70" s="759"/>
      <c r="K70" s="838"/>
      <c r="L70" s="740"/>
      <c r="M70" s="838"/>
      <c r="N70" s="740"/>
      <c r="O70" s="759"/>
      <c r="P70" s="759"/>
      <c r="Q70" s="838"/>
      <c r="R70" s="127"/>
      <c r="S70" s="127"/>
      <c r="T70" s="127"/>
      <c r="U70" s="127"/>
      <c r="V70" s="127"/>
      <c r="W70" s="127"/>
      <c r="X70" s="127"/>
      <c r="Y70" s="127"/>
      <c r="Z70" s="127"/>
      <c r="AA70" s="127"/>
      <c r="AB70" s="127"/>
      <c r="AC70" s="97"/>
      <c r="AD70" s="127"/>
      <c r="AE70" s="52"/>
      <c r="AG70" s="31"/>
      <c r="AH70" s="31"/>
      <c r="AI70" s="31"/>
      <c r="AJ70" s="278" t="str" cm="1">
        <f t="array" ref="AJ70">IF(EXACT(D70,UPPER(D70)),"Correcto-","Minusculas-")&amp;
IF(SUM(--NOT(ISERROR(SEARCH({"á","é","í","ó","ú","ñ"},D70))))&gt;0,"Acento-","Correcto-")&amp;
IF(SUM(--NOT(ISERROR(SEARCH({"'","""",".",",",";",":","¿","~?","¡","!","(",")"},D70))))&gt;0,"Signo","Correcto")</f>
        <v>Correcto-Correcto-Correcto</v>
      </c>
      <c r="AK70" s="649" t="str">
        <f t="shared" si="4"/>
        <v>Correcto</v>
      </c>
      <c r="AL70" s="186">
        <f t="shared" si="52"/>
        <v>0</v>
      </c>
      <c r="AM70" s="187">
        <f t="shared" si="5"/>
        <v>0</v>
      </c>
      <c r="AN70" s="176">
        <f t="shared" si="6"/>
        <v>0</v>
      </c>
      <c r="AO70" s="177" t="str">
        <f>IF(AN70=0,"",
IF(SUM($AN$43:AN70)=1,AP70,
IF($AN$103&gt;SUM($AN$43:AN70),_xlfn.CONCAT(", ",AP70),
IF($AN$103=SUM($AN$43:AN70),_xlfn.CONCAT(" y ",AP70)))))</f>
        <v/>
      </c>
      <c r="AP70" s="178" t="s">
        <v>5144</v>
      </c>
      <c r="AS70" s="328">
        <f t="shared" si="7"/>
        <v>0</v>
      </c>
      <c r="AT70" s="328">
        <f t="shared" si="8"/>
        <v>0</v>
      </c>
      <c r="AU70" s="328">
        <f t="shared" si="9"/>
        <v>0</v>
      </c>
      <c r="AV70" s="328">
        <f t="shared" si="10"/>
        <v>0</v>
      </c>
      <c r="AW70" s="328">
        <f t="shared" si="11"/>
        <v>0</v>
      </c>
      <c r="AX70" s="328">
        <f t="shared" si="12"/>
        <v>0</v>
      </c>
      <c r="AY70" s="328">
        <f t="shared" si="13"/>
        <v>0</v>
      </c>
      <c r="AZ70" s="328">
        <f t="shared" si="14"/>
        <v>0</v>
      </c>
      <c r="BA70" s="328">
        <f t="shared" si="15"/>
        <v>0</v>
      </c>
      <c r="BB70" s="328">
        <f t="shared" si="16"/>
        <v>0</v>
      </c>
      <c r="BC70" s="328">
        <f t="shared" si="17"/>
        <v>0</v>
      </c>
      <c r="BD70" s="259">
        <f t="shared" si="18"/>
        <v>0</v>
      </c>
      <c r="BE70" s="259">
        <f t="shared" si="19"/>
        <v>0</v>
      </c>
      <c r="BF70" s="259">
        <f t="shared" si="20"/>
        <v>0</v>
      </c>
      <c r="BG70" s="259">
        <f t="shared" si="21"/>
        <v>0</v>
      </c>
      <c r="BH70" s="259">
        <f t="shared" si="22"/>
        <v>0</v>
      </c>
      <c r="BI70" s="259">
        <f t="shared" si="23"/>
        <v>0</v>
      </c>
      <c r="BJ70" s="259">
        <f t="shared" si="24"/>
        <v>0</v>
      </c>
      <c r="BK70" s="259">
        <f t="shared" si="25"/>
        <v>0</v>
      </c>
      <c r="BL70" s="259">
        <f t="shared" si="26"/>
        <v>0</v>
      </c>
      <c r="BM70" s="259">
        <f t="shared" si="27"/>
        <v>0</v>
      </c>
      <c r="BN70" s="259">
        <f t="shared" si="28"/>
        <v>0</v>
      </c>
      <c r="BO70" s="211">
        <f t="shared" si="29"/>
        <v>0</v>
      </c>
      <c r="BP70" s="211">
        <f t="shared" si="30"/>
        <v>0</v>
      </c>
      <c r="BQ70" s="211">
        <f t="shared" si="31"/>
        <v>0</v>
      </c>
      <c r="BR70" s="211">
        <f t="shared" si="32"/>
        <v>0</v>
      </c>
      <c r="BS70" s="211">
        <f t="shared" si="33"/>
        <v>0</v>
      </c>
      <c r="BT70" s="211">
        <f t="shared" si="34"/>
        <v>0</v>
      </c>
      <c r="BU70" s="211">
        <f t="shared" si="35"/>
        <v>0</v>
      </c>
      <c r="BV70" s="211">
        <f t="shared" si="36"/>
        <v>0</v>
      </c>
      <c r="BW70" s="211">
        <f t="shared" si="37"/>
        <v>0</v>
      </c>
      <c r="BX70" s="211">
        <f t="shared" si="38"/>
        <v>0</v>
      </c>
      <c r="BY70" s="211">
        <f t="shared" si="39"/>
        <v>0</v>
      </c>
      <c r="CX70">
        <f t="shared" si="40"/>
        <v>0</v>
      </c>
      <c r="CY70">
        <f t="shared" si="41"/>
        <v>0</v>
      </c>
      <c r="CZ70">
        <f t="shared" si="42"/>
        <v>0</v>
      </c>
      <c r="DA70">
        <f t="shared" si="43"/>
        <v>0</v>
      </c>
      <c r="DB70">
        <f t="shared" si="44"/>
        <v>0</v>
      </c>
      <c r="DC70">
        <f t="shared" si="45"/>
        <v>0</v>
      </c>
      <c r="DD70">
        <f t="shared" si="46"/>
        <v>0</v>
      </c>
      <c r="DE70">
        <f t="shared" si="47"/>
        <v>0</v>
      </c>
      <c r="DF70">
        <f t="shared" si="48"/>
        <v>0</v>
      </c>
      <c r="DG70">
        <f t="shared" si="49"/>
        <v>0</v>
      </c>
      <c r="DH70">
        <f t="shared" si="50"/>
        <v>0</v>
      </c>
      <c r="DI70">
        <f t="shared" si="51"/>
        <v>0</v>
      </c>
    </row>
    <row r="71" spans="1:113" ht="15" customHeight="1">
      <c r="A71" s="25"/>
      <c r="B71" s="52"/>
      <c r="C71" s="55" t="s">
        <v>5049</v>
      </c>
      <c r="D71" s="842"/>
      <c r="E71" s="759"/>
      <c r="F71" s="759"/>
      <c r="G71" s="759"/>
      <c r="H71" s="759"/>
      <c r="I71" s="759"/>
      <c r="J71" s="759"/>
      <c r="K71" s="838"/>
      <c r="L71" s="740"/>
      <c r="M71" s="838"/>
      <c r="N71" s="740"/>
      <c r="O71" s="759"/>
      <c r="P71" s="759"/>
      <c r="Q71" s="838"/>
      <c r="R71" s="127"/>
      <c r="S71" s="127"/>
      <c r="T71" s="127"/>
      <c r="U71" s="127"/>
      <c r="V71" s="127"/>
      <c r="W71" s="127"/>
      <c r="X71" s="127"/>
      <c r="Y71" s="127"/>
      <c r="Z71" s="127"/>
      <c r="AA71" s="127"/>
      <c r="AB71" s="127"/>
      <c r="AC71" s="97"/>
      <c r="AD71" s="127"/>
      <c r="AE71" s="52"/>
      <c r="AG71" s="31"/>
      <c r="AH71" s="31"/>
      <c r="AI71" s="31"/>
      <c r="AJ71" s="278" t="str" cm="1">
        <f t="array" ref="AJ71">IF(EXACT(D71,UPPER(D71)),"Correcto-","Minusculas-")&amp;
IF(SUM(--NOT(ISERROR(SEARCH({"á","é","í","ó","ú","ñ"},D71))))&gt;0,"Acento-","Correcto-")&amp;
IF(SUM(--NOT(ISERROR(SEARCH({"'","""",".",",",";",":","¿","~?","¡","!","(",")"},D71))))&gt;0,"Signo","Correcto")</f>
        <v>Correcto-Correcto-Correcto</v>
      </c>
      <c r="AK71" s="649" t="str">
        <f t="shared" si="4"/>
        <v>Correcto</v>
      </c>
      <c r="AL71" s="186">
        <f t="shared" si="52"/>
        <v>0</v>
      </c>
      <c r="AM71" s="187">
        <f t="shared" si="5"/>
        <v>0</v>
      </c>
      <c r="AN71" s="176">
        <f t="shared" si="6"/>
        <v>0</v>
      </c>
      <c r="AO71" s="177" t="str">
        <f>IF(AN71=0,"",
IF(SUM($AN$43:AN71)=1,AP71,
IF($AN$103&gt;SUM($AN$43:AN71),_xlfn.CONCAT(", ",AP71),
IF($AN$103=SUM($AN$43:AN71),_xlfn.CONCAT(" y ",AP71)))))</f>
        <v/>
      </c>
      <c r="AP71" s="178" t="s">
        <v>5145</v>
      </c>
      <c r="AS71" s="328">
        <f t="shared" si="7"/>
        <v>0</v>
      </c>
      <c r="AT71" s="328">
        <f t="shared" si="8"/>
        <v>0</v>
      </c>
      <c r="AU71" s="328">
        <f t="shared" si="9"/>
        <v>0</v>
      </c>
      <c r="AV71" s="328">
        <f t="shared" si="10"/>
        <v>0</v>
      </c>
      <c r="AW71" s="328">
        <f t="shared" si="11"/>
        <v>0</v>
      </c>
      <c r="AX71" s="328">
        <f t="shared" si="12"/>
        <v>0</v>
      </c>
      <c r="AY71" s="328">
        <f t="shared" si="13"/>
        <v>0</v>
      </c>
      <c r="AZ71" s="328">
        <f t="shared" si="14"/>
        <v>0</v>
      </c>
      <c r="BA71" s="328">
        <f t="shared" si="15"/>
        <v>0</v>
      </c>
      <c r="BB71" s="328">
        <f t="shared" si="16"/>
        <v>0</v>
      </c>
      <c r="BC71" s="328">
        <f t="shared" si="17"/>
        <v>0</v>
      </c>
      <c r="BD71" s="259">
        <f t="shared" si="18"/>
        <v>0</v>
      </c>
      <c r="BE71" s="259">
        <f t="shared" si="19"/>
        <v>0</v>
      </c>
      <c r="BF71" s="259">
        <f t="shared" si="20"/>
        <v>0</v>
      </c>
      <c r="BG71" s="259">
        <f t="shared" si="21"/>
        <v>0</v>
      </c>
      <c r="BH71" s="259">
        <f t="shared" si="22"/>
        <v>0</v>
      </c>
      <c r="BI71" s="259">
        <f t="shared" si="23"/>
        <v>0</v>
      </c>
      <c r="BJ71" s="259">
        <f t="shared" si="24"/>
        <v>0</v>
      </c>
      <c r="BK71" s="259">
        <f t="shared" si="25"/>
        <v>0</v>
      </c>
      <c r="BL71" s="259">
        <f t="shared" si="26"/>
        <v>0</v>
      </c>
      <c r="BM71" s="259">
        <f t="shared" si="27"/>
        <v>0</v>
      </c>
      <c r="BN71" s="259">
        <f t="shared" si="28"/>
        <v>0</v>
      </c>
      <c r="BO71" s="211">
        <f t="shared" si="29"/>
        <v>0</v>
      </c>
      <c r="BP71" s="211">
        <f t="shared" si="30"/>
        <v>0</v>
      </c>
      <c r="BQ71" s="211">
        <f t="shared" si="31"/>
        <v>0</v>
      </c>
      <c r="BR71" s="211">
        <f t="shared" si="32"/>
        <v>0</v>
      </c>
      <c r="BS71" s="211">
        <f t="shared" si="33"/>
        <v>0</v>
      </c>
      <c r="BT71" s="211">
        <f t="shared" si="34"/>
        <v>0</v>
      </c>
      <c r="BU71" s="211">
        <f t="shared" si="35"/>
        <v>0</v>
      </c>
      <c r="BV71" s="211">
        <f t="shared" si="36"/>
        <v>0</v>
      </c>
      <c r="BW71" s="211">
        <f t="shared" si="37"/>
        <v>0</v>
      </c>
      <c r="BX71" s="211">
        <f t="shared" si="38"/>
        <v>0</v>
      </c>
      <c r="BY71" s="211">
        <f t="shared" si="39"/>
        <v>0</v>
      </c>
      <c r="CX71">
        <f t="shared" si="40"/>
        <v>0</v>
      </c>
      <c r="CY71">
        <f t="shared" si="41"/>
        <v>0</v>
      </c>
      <c r="CZ71">
        <f t="shared" si="42"/>
        <v>0</v>
      </c>
      <c r="DA71">
        <f t="shared" si="43"/>
        <v>0</v>
      </c>
      <c r="DB71">
        <f t="shared" si="44"/>
        <v>0</v>
      </c>
      <c r="DC71">
        <f t="shared" si="45"/>
        <v>0</v>
      </c>
      <c r="DD71">
        <f t="shared" si="46"/>
        <v>0</v>
      </c>
      <c r="DE71">
        <f t="shared" si="47"/>
        <v>0</v>
      </c>
      <c r="DF71">
        <f t="shared" si="48"/>
        <v>0</v>
      </c>
      <c r="DG71">
        <f t="shared" si="49"/>
        <v>0</v>
      </c>
      <c r="DH71">
        <f t="shared" si="50"/>
        <v>0</v>
      </c>
      <c r="DI71">
        <f t="shared" si="51"/>
        <v>0</v>
      </c>
    </row>
    <row r="72" spans="1:113" ht="15" customHeight="1">
      <c r="A72" s="25"/>
      <c r="B72" s="52"/>
      <c r="C72" s="55" t="s">
        <v>5050</v>
      </c>
      <c r="D72" s="842"/>
      <c r="E72" s="759"/>
      <c r="F72" s="759"/>
      <c r="G72" s="759"/>
      <c r="H72" s="759"/>
      <c r="I72" s="759"/>
      <c r="J72" s="759"/>
      <c r="K72" s="838"/>
      <c r="L72" s="740"/>
      <c r="M72" s="838"/>
      <c r="N72" s="740"/>
      <c r="O72" s="759"/>
      <c r="P72" s="759"/>
      <c r="Q72" s="838"/>
      <c r="R72" s="127"/>
      <c r="S72" s="127"/>
      <c r="T72" s="127"/>
      <c r="U72" s="127"/>
      <c r="V72" s="127"/>
      <c r="W72" s="127"/>
      <c r="X72" s="127"/>
      <c r="Y72" s="127"/>
      <c r="Z72" s="127"/>
      <c r="AA72" s="127"/>
      <c r="AB72" s="127"/>
      <c r="AC72" s="97"/>
      <c r="AD72" s="127"/>
      <c r="AE72" s="52"/>
      <c r="AG72" s="31"/>
      <c r="AH72" s="31"/>
      <c r="AI72" s="31"/>
      <c r="AJ72" s="278" t="str" cm="1">
        <f t="array" ref="AJ72">IF(EXACT(D72,UPPER(D72)),"Correcto-","Minusculas-")&amp;
IF(SUM(--NOT(ISERROR(SEARCH({"á","é","í","ó","ú","ñ"},D72))))&gt;0,"Acento-","Correcto-")&amp;
IF(SUM(--NOT(ISERROR(SEARCH({"'","""",".",",",";",":","¿","~?","¡","!","(",")"},D72))))&gt;0,"Signo","Correcto")</f>
        <v>Correcto-Correcto-Correcto</v>
      </c>
      <c r="AK72" s="649" t="str">
        <f t="shared" si="4"/>
        <v>Correcto</v>
      </c>
      <c r="AL72" s="186">
        <f t="shared" si="52"/>
        <v>0</v>
      </c>
      <c r="AM72" s="187">
        <f t="shared" si="5"/>
        <v>0</v>
      </c>
      <c r="AN72" s="176">
        <f t="shared" si="6"/>
        <v>0</v>
      </c>
      <c r="AO72" s="177" t="str">
        <f>IF(AN72=0,"",
IF(SUM($AN$43:AN72)=1,AP72,
IF($AN$103&gt;SUM($AN$43:AN72),_xlfn.CONCAT(", ",AP72),
IF($AN$103=SUM($AN$43:AN72),_xlfn.CONCAT(" y ",AP72)))))</f>
        <v/>
      </c>
      <c r="AP72" s="178" t="s">
        <v>5146</v>
      </c>
      <c r="AS72" s="328">
        <f t="shared" si="7"/>
        <v>0</v>
      </c>
      <c r="AT72" s="328">
        <f t="shared" si="8"/>
        <v>0</v>
      </c>
      <c r="AU72" s="328">
        <f t="shared" si="9"/>
        <v>0</v>
      </c>
      <c r="AV72" s="328">
        <f t="shared" si="10"/>
        <v>0</v>
      </c>
      <c r="AW72" s="328">
        <f t="shared" si="11"/>
        <v>0</v>
      </c>
      <c r="AX72" s="328">
        <f t="shared" si="12"/>
        <v>0</v>
      </c>
      <c r="AY72" s="328">
        <f t="shared" si="13"/>
        <v>0</v>
      </c>
      <c r="AZ72" s="328">
        <f t="shared" si="14"/>
        <v>0</v>
      </c>
      <c r="BA72" s="328">
        <f t="shared" si="15"/>
        <v>0</v>
      </c>
      <c r="BB72" s="328">
        <f t="shared" si="16"/>
        <v>0</v>
      </c>
      <c r="BC72" s="328">
        <f t="shared" si="17"/>
        <v>0</v>
      </c>
      <c r="BD72" s="259">
        <f t="shared" si="18"/>
        <v>0</v>
      </c>
      <c r="BE72" s="259">
        <f t="shared" si="19"/>
        <v>0</v>
      </c>
      <c r="BF72" s="259">
        <f t="shared" si="20"/>
        <v>0</v>
      </c>
      <c r="BG72" s="259">
        <f t="shared" si="21"/>
        <v>0</v>
      </c>
      <c r="BH72" s="259">
        <f t="shared" si="22"/>
        <v>0</v>
      </c>
      <c r="BI72" s="259">
        <f t="shared" si="23"/>
        <v>0</v>
      </c>
      <c r="BJ72" s="259">
        <f t="shared" si="24"/>
        <v>0</v>
      </c>
      <c r="BK72" s="259">
        <f t="shared" si="25"/>
        <v>0</v>
      </c>
      <c r="BL72" s="259">
        <f t="shared" si="26"/>
        <v>0</v>
      </c>
      <c r="BM72" s="259">
        <f t="shared" si="27"/>
        <v>0</v>
      </c>
      <c r="BN72" s="259">
        <f t="shared" si="28"/>
        <v>0</v>
      </c>
      <c r="BO72" s="211">
        <f t="shared" si="29"/>
        <v>0</v>
      </c>
      <c r="BP72" s="211">
        <f t="shared" si="30"/>
        <v>0</v>
      </c>
      <c r="BQ72" s="211">
        <f t="shared" si="31"/>
        <v>0</v>
      </c>
      <c r="BR72" s="211">
        <f t="shared" si="32"/>
        <v>0</v>
      </c>
      <c r="BS72" s="211">
        <f t="shared" si="33"/>
        <v>0</v>
      </c>
      <c r="BT72" s="211">
        <f t="shared" si="34"/>
        <v>0</v>
      </c>
      <c r="BU72" s="211">
        <f t="shared" si="35"/>
        <v>0</v>
      </c>
      <c r="BV72" s="211">
        <f t="shared" si="36"/>
        <v>0</v>
      </c>
      <c r="BW72" s="211">
        <f t="shared" si="37"/>
        <v>0</v>
      </c>
      <c r="BX72" s="211">
        <f t="shared" si="38"/>
        <v>0</v>
      </c>
      <c r="BY72" s="211">
        <f t="shared" si="39"/>
        <v>0</v>
      </c>
      <c r="CX72">
        <f t="shared" si="40"/>
        <v>0</v>
      </c>
      <c r="CY72">
        <f t="shared" si="41"/>
        <v>0</v>
      </c>
      <c r="CZ72">
        <f t="shared" si="42"/>
        <v>0</v>
      </c>
      <c r="DA72">
        <f t="shared" si="43"/>
        <v>0</v>
      </c>
      <c r="DB72">
        <f t="shared" si="44"/>
        <v>0</v>
      </c>
      <c r="DC72">
        <f t="shared" si="45"/>
        <v>0</v>
      </c>
      <c r="DD72">
        <f t="shared" si="46"/>
        <v>0</v>
      </c>
      <c r="DE72">
        <f t="shared" si="47"/>
        <v>0</v>
      </c>
      <c r="DF72">
        <f t="shared" si="48"/>
        <v>0</v>
      </c>
      <c r="DG72">
        <f t="shared" si="49"/>
        <v>0</v>
      </c>
      <c r="DH72">
        <f t="shared" si="50"/>
        <v>0</v>
      </c>
      <c r="DI72">
        <f t="shared" si="51"/>
        <v>0</v>
      </c>
    </row>
    <row r="73" spans="1:113" ht="15" customHeight="1">
      <c r="A73" s="25"/>
      <c r="B73" s="52"/>
      <c r="C73" s="55" t="s">
        <v>5051</v>
      </c>
      <c r="D73" s="842"/>
      <c r="E73" s="759"/>
      <c r="F73" s="759"/>
      <c r="G73" s="759"/>
      <c r="H73" s="759"/>
      <c r="I73" s="759"/>
      <c r="J73" s="759"/>
      <c r="K73" s="838"/>
      <c r="L73" s="740"/>
      <c r="M73" s="838"/>
      <c r="N73" s="740"/>
      <c r="O73" s="759"/>
      <c r="P73" s="759"/>
      <c r="Q73" s="838"/>
      <c r="R73" s="127"/>
      <c r="S73" s="127"/>
      <c r="T73" s="127"/>
      <c r="U73" s="127"/>
      <c r="V73" s="127"/>
      <c r="W73" s="127"/>
      <c r="X73" s="127"/>
      <c r="Y73" s="127"/>
      <c r="Z73" s="127"/>
      <c r="AA73" s="127"/>
      <c r="AB73" s="127"/>
      <c r="AC73" s="97"/>
      <c r="AD73" s="127"/>
      <c r="AE73" s="52"/>
      <c r="AG73" s="31"/>
      <c r="AH73" s="31"/>
      <c r="AI73" s="31"/>
      <c r="AJ73" s="278" t="str" cm="1">
        <f t="array" ref="AJ73">IF(EXACT(D73,UPPER(D73)),"Correcto-","Minusculas-")&amp;
IF(SUM(--NOT(ISERROR(SEARCH({"á","é","í","ó","ú","ñ"},D73))))&gt;0,"Acento-","Correcto-")&amp;
IF(SUM(--NOT(ISERROR(SEARCH({"'","""",".",",",";",":","¿","~?","¡","!","(",")"},D73))))&gt;0,"Signo","Correcto")</f>
        <v>Correcto-Correcto-Correcto</v>
      </c>
      <c r="AK73" s="649" t="str">
        <f t="shared" si="4"/>
        <v>Correcto</v>
      </c>
      <c r="AL73" s="186">
        <f t="shared" si="52"/>
        <v>0</v>
      </c>
      <c r="AM73" s="187">
        <f t="shared" si="5"/>
        <v>0</v>
      </c>
      <c r="AN73" s="176">
        <f t="shared" si="6"/>
        <v>0</v>
      </c>
      <c r="AO73" s="177" t="str">
        <f>IF(AN73=0,"",
IF(SUM($AN$43:AN73)=1,AP73,
IF($AN$103&gt;SUM($AN$43:AN73),_xlfn.CONCAT(", ",AP73),
IF($AN$103=SUM($AN$43:AN73),_xlfn.CONCAT(" y ",AP73)))))</f>
        <v/>
      </c>
      <c r="AP73" s="178" t="s">
        <v>5147</v>
      </c>
      <c r="AS73" s="328">
        <f t="shared" si="7"/>
        <v>0</v>
      </c>
      <c r="AT73" s="328">
        <f t="shared" si="8"/>
        <v>0</v>
      </c>
      <c r="AU73" s="328">
        <f t="shared" si="9"/>
        <v>0</v>
      </c>
      <c r="AV73" s="328">
        <f t="shared" si="10"/>
        <v>0</v>
      </c>
      <c r="AW73" s="328">
        <f t="shared" si="11"/>
        <v>0</v>
      </c>
      <c r="AX73" s="328">
        <f t="shared" si="12"/>
        <v>0</v>
      </c>
      <c r="AY73" s="328">
        <f t="shared" si="13"/>
        <v>0</v>
      </c>
      <c r="AZ73" s="328">
        <f t="shared" si="14"/>
        <v>0</v>
      </c>
      <c r="BA73" s="328">
        <f t="shared" si="15"/>
        <v>0</v>
      </c>
      <c r="BB73" s="328">
        <f t="shared" si="16"/>
        <v>0</v>
      </c>
      <c r="BC73" s="328">
        <f t="shared" si="17"/>
        <v>0</v>
      </c>
      <c r="BD73" s="259">
        <f t="shared" si="18"/>
        <v>0</v>
      </c>
      <c r="BE73" s="259">
        <f t="shared" si="19"/>
        <v>0</v>
      </c>
      <c r="BF73" s="259">
        <f t="shared" si="20"/>
        <v>0</v>
      </c>
      <c r="BG73" s="259">
        <f t="shared" si="21"/>
        <v>0</v>
      </c>
      <c r="BH73" s="259">
        <f t="shared" si="22"/>
        <v>0</v>
      </c>
      <c r="BI73" s="259">
        <f t="shared" si="23"/>
        <v>0</v>
      </c>
      <c r="BJ73" s="259">
        <f t="shared" si="24"/>
        <v>0</v>
      </c>
      <c r="BK73" s="259">
        <f t="shared" si="25"/>
        <v>0</v>
      </c>
      <c r="BL73" s="259">
        <f t="shared" si="26"/>
        <v>0</v>
      </c>
      <c r="BM73" s="259">
        <f t="shared" si="27"/>
        <v>0</v>
      </c>
      <c r="BN73" s="259">
        <f t="shared" si="28"/>
        <v>0</v>
      </c>
      <c r="BO73" s="211">
        <f t="shared" si="29"/>
        <v>0</v>
      </c>
      <c r="BP73" s="211">
        <f t="shared" si="30"/>
        <v>0</v>
      </c>
      <c r="BQ73" s="211">
        <f t="shared" si="31"/>
        <v>0</v>
      </c>
      <c r="BR73" s="211">
        <f t="shared" si="32"/>
        <v>0</v>
      </c>
      <c r="BS73" s="211">
        <f t="shared" si="33"/>
        <v>0</v>
      </c>
      <c r="BT73" s="211">
        <f t="shared" si="34"/>
        <v>0</v>
      </c>
      <c r="BU73" s="211">
        <f t="shared" si="35"/>
        <v>0</v>
      </c>
      <c r="BV73" s="211">
        <f t="shared" si="36"/>
        <v>0</v>
      </c>
      <c r="BW73" s="211">
        <f t="shared" si="37"/>
        <v>0</v>
      </c>
      <c r="BX73" s="211">
        <f t="shared" si="38"/>
        <v>0</v>
      </c>
      <c r="BY73" s="211">
        <f t="shared" si="39"/>
        <v>0</v>
      </c>
      <c r="CX73">
        <f t="shared" si="40"/>
        <v>0</v>
      </c>
      <c r="CY73">
        <f t="shared" si="41"/>
        <v>0</v>
      </c>
      <c r="CZ73">
        <f t="shared" si="42"/>
        <v>0</v>
      </c>
      <c r="DA73">
        <f t="shared" si="43"/>
        <v>0</v>
      </c>
      <c r="DB73">
        <f t="shared" si="44"/>
        <v>0</v>
      </c>
      <c r="DC73">
        <f t="shared" si="45"/>
        <v>0</v>
      </c>
      <c r="DD73">
        <f t="shared" si="46"/>
        <v>0</v>
      </c>
      <c r="DE73">
        <f t="shared" si="47"/>
        <v>0</v>
      </c>
      <c r="DF73">
        <f t="shared" si="48"/>
        <v>0</v>
      </c>
      <c r="DG73">
        <f t="shared" si="49"/>
        <v>0</v>
      </c>
      <c r="DH73">
        <f t="shared" si="50"/>
        <v>0</v>
      </c>
      <c r="DI73">
        <f t="shared" si="51"/>
        <v>0</v>
      </c>
    </row>
    <row r="74" spans="1:113" ht="15" customHeight="1">
      <c r="A74" s="25"/>
      <c r="B74" s="52"/>
      <c r="C74" s="55" t="s">
        <v>5052</v>
      </c>
      <c r="D74" s="842"/>
      <c r="E74" s="759"/>
      <c r="F74" s="759"/>
      <c r="G74" s="759"/>
      <c r="H74" s="759"/>
      <c r="I74" s="759"/>
      <c r="J74" s="759"/>
      <c r="K74" s="838"/>
      <c r="L74" s="740"/>
      <c r="M74" s="838"/>
      <c r="N74" s="740"/>
      <c r="O74" s="759"/>
      <c r="P74" s="759"/>
      <c r="Q74" s="838"/>
      <c r="R74" s="127"/>
      <c r="S74" s="127"/>
      <c r="T74" s="127"/>
      <c r="U74" s="127"/>
      <c r="V74" s="127"/>
      <c r="W74" s="127"/>
      <c r="X74" s="127"/>
      <c r="Y74" s="127"/>
      <c r="Z74" s="127"/>
      <c r="AA74" s="127"/>
      <c r="AB74" s="127"/>
      <c r="AC74" s="97"/>
      <c r="AD74" s="127"/>
      <c r="AE74" s="52"/>
      <c r="AG74" s="31"/>
      <c r="AH74" s="31"/>
      <c r="AI74" s="31"/>
      <c r="AJ74" s="278" t="str" cm="1">
        <f t="array" ref="AJ74">IF(EXACT(D74,UPPER(D74)),"Correcto-","Minusculas-")&amp;
IF(SUM(--NOT(ISERROR(SEARCH({"á","é","í","ó","ú","ñ"},D74))))&gt;0,"Acento-","Correcto-")&amp;
IF(SUM(--NOT(ISERROR(SEARCH({"'","""",".",",",";",":","¿","~?","¡","!","(",")"},D74))))&gt;0,"Signo","Correcto")</f>
        <v>Correcto-Correcto-Correcto</v>
      </c>
      <c r="AK74" s="649" t="str">
        <f t="shared" si="4"/>
        <v>Correcto</v>
      </c>
      <c r="AL74" s="186">
        <f t="shared" si="52"/>
        <v>0</v>
      </c>
      <c r="AM74" s="187">
        <f t="shared" si="5"/>
        <v>0</v>
      </c>
      <c r="AN74" s="176">
        <f t="shared" si="6"/>
        <v>0</v>
      </c>
      <c r="AO74" s="177" t="str">
        <f>IF(AN74=0,"",
IF(SUM($AN$43:AN74)=1,AP74,
IF($AN$103&gt;SUM($AN$43:AN74),_xlfn.CONCAT(", ",AP74),
IF($AN$103=SUM($AN$43:AN74),_xlfn.CONCAT(" y ",AP74)))))</f>
        <v/>
      </c>
      <c r="AP74" s="178" t="s">
        <v>5148</v>
      </c>
      <c r="AS74" s="328">
        <f t="shared" si="7"/>
        <v>0</v>
      </c>
      <c r="AT74" s="328">
        <f t="shared" si="8"/>
        <v>0</v>
      </c>
      <c r="AU74" s="328">
        <f t="shared" si="9"/>
        <v>0</v>
      </c>
      <c r="AV74" s="328">
        <f t="shared" si="10"/>
        <v>0</v>
      </c>
      <c r="AW74" s="328">
        <f t="shared" si="11"/>
        <v>0</v>
      </c>
      <c r="AX74" s="328">
        <f t="shared" si="12"/>
        <v>0</v>
      </c>
      <c r="AY74" s="328">
        <f t="shared" si="13"/>
        <v>0</v>
      </c>
      <c r="AZ74" s="328">
        <f t="shared" si="14"/>
        <v>0</v>
      </c>
      <c r="BA74" s="328">
        <f t="shared" si="15"/>
        <v>0</v>
      </c>
      <c r="BB74" s="328">
        <f t="shared" si="16"/>
        <v>0</v>
      </c>
      <c r="BC74" s="328">
        <f t="shared" si="17"/>
        <v>0</v>
      </c>
      <c r="BD74" s="259">
        <f t="shared" si="18"/>
        <v>0</v>
      </c>
      <c r="BE74" s="259">
        <f t="shared" si="19"/>
        <v>0</v>
      </c>
      <c r="BF74" s="259">
        <f t="shared" si="20"/>
        <v>0</v>
      </c>
      <c r="BG74" s="259">
        <f t="shared" si="21"/>
        <v>0</v>
      </c>
      <c r="BH74" s="259">
        <f t="shared" si="22"/>
        <v>0</v>
      </c>
      <c r="BI74" s="259">
        <f t="shared" si="23"/>
        <v>0</v>
      </c>
      <c r="BJ74" s="259">
        <f t="shared" si="24"/>
        <v>0</v>
      </c>
      <c r="BK74" s="259">
        <f t="shared" si="25"/>
        <v>0</v>
      </c>
      <c r="BL74" s="259">
        <f t="shared" si="26"/>
        <v>0</v>
      </c>
      <c r="BM74" s="259">
        <f t="shared" si="27"/>
        <v>0</v>
      </c>
      <c r="BN74" s="259">
        <f t="shared" si="28"/>
        <v>0</v>
      </c>
      <c r="BO74" s="211">
        <f t="shared" si="29"/>
        <v>0</v>
      </c>
      <c r="BP74" s="211">
        <f t="shared" si="30"/>
        <v>0</v>
      </c>
      <c r="BQ74" s="211">
        <f t="shared" si="31"/>
        <v>0</v>
      </c>
      <c r="BR74" s="211">
        <f t="shared" si="32"/>
        <v>0</v>
      </c>
      <c r="BS74" s="211">
        <f t="shared" si="33"/>
        <v>0</v>
      </c>
      <c r="BT74" s="211">
        <f t="shared" si="34"/>
        <v>0</v>
      </c>
      <c r="BU74" s="211">
        <f t="shared" si="35"/>
        <v>0</v>
      </c>
      <c r="BV74" s="211">
        <f t="shared" si="36"/>
        <v>0</v>
      </c>
      <c r="BW74" s="211">
        <f t="shared" si="37"/>
        <v>0</v>
      </c>
      <c r="BX74" s="211">
        <f t="shared" si="38"/>
        <v>0</v>
      </c>
      <c r="BY74" s="211">
        <f t="shared" si="39"/>
        <v>0</v>
      </c>
      <c r="CX74">
        <f t="shared" si="40"/>
        <v>0</v>
      </c>
      <c r="CY74">
        <f t="shared" si="41"/>
        <v>0</v>
      </c>
      <c r="CZ74">
        <f t="shared" si="42"/>
        <v>0</v>
      </c>
      <c r="DA74">
        <f t="shared" si="43"/>
        <v>0</v>
      </c>
      <c r="DB74">
        <f t="shared" si="44"/>
        <v>0</v>
      </c>
      <c r="DC74">
        <f t="shared" si="45"/>
        <v>0</v>
      </c>
      <c r="DD74">
        <f t="shared" si="46"/>
        <v>0</v>
      </c>
      <c r="DE74">
        <f t="shared" si="47"/>
        <v>0</v>
      </c>
      <c r="DF74">
        <f t="shared" si="48"/>
        <v>0</v>
      </c>
      <c r="DG74">
        <f t="shared" si="49"/>
        <v>0</v>
      </c>
      <c r="DH74">
        <f t="shared" si="50"/>
        <v>0</v>
      </c>
      <c r="DI74">
        <f t="shared" si="51"/>
        <v>0</v>
      </c>
    </row>
    <row r="75" spans="1:113" ht="15" customHeight="1">
      <c r="A75" s="25"/>
      <c r="B75" s="52"/>
      <c r="C75" s="55" t="s">
        <v>5053</v>
      </c>
      <c r="D75" s="842"/>
      <c r="E75" s="759"/>
      <c r="F75" s="759"/>
      <c r="G75" s="759"/>
      <c r="H75" s="759"/>
      <c r="I75" s="759"/>
      <c r="J75" s="759"/>
      <c r="K75" s="838"/>
      <c r="L75" s="740"/>
      <c r="M75" s="838"/>
      <c r="N75" s="740"/>
      <c r="O75" s="759"/>
      <c r="P75" s="759"/>
      <c r="Q75" s="838"/>
      <c r="R75" s="127"/>
      <c r="S75" s="127"/>
      <c r="T75" s="127"/>
      <c r="U75" s="127"/>
      <c r="V75" s="127"/>
      <c r="W75" s="127"/>
      <c r="X75" s="127"/>
      <c r="Y75" s="127"/>
      <c r="Z75" s="127"/>
      <c r="AA75" s="127"/>
      <c r="AB75" s="127"/>
      <c r="AC75" s="97"/>
      <c r="AD75" s="127"/>
      <c r="AE75" s="52"/>
      <c r="AG75" s="31"/>
      <c r="AH75" s="31"/>
      <c r="AI75" s="31"/>
      <c r="AJ75" s="278" t="str" cm="1">
        <f t="array" ref="AJ75">IF(EXACT(D75,UPPER(D75)),"Correcto-","Minusculas-")&amp;
IF(SUM(--NOT(ISERROR(SEARCH({"á","é","í","ó","ú","ñ"},D75))))&gt;0,"Acento-","Correcto-")&amp;
IF(SUM(--NOT(ISERROR(SEARCH({"'","""",".",",",";",":","¿","~?","¡","!","(",")"},D75))))&gt;0,"Signo","Correcto")</f>
        <v>Correcto-Correcto-Correcto</v>
      </c>
      <c r="AK75" s="649" t="str">
        <f t="shared" si="4"/>
        <v>Correcto</v>
      </c>
      <c r="AL75" s="186">
        <f t="shared" si="52"/>
        <v>0</v>
      </c>
      <c r="AM75" s="187">
        <f t="shared" si="5"/>
        <v>0</v>
      </c>
      <c r="AN75" s="176">
        <f t="shared" si="6"/>
        <v>0</v>
      </c>
      <c r="AO75" s="177" t="str">
        <f>IF(AN75=0,"",
IF(SUM($AN$43:AN75)=1,AP75,
IF($AN$103&gt;SUM($AN$43:AN75),_xlfn.CONCAT(", ",AP75),
IF($AN$103=SUM($AN$43:AN75),_xlfn.CONCAT(" y ",AP75)))))</f>
        <v/>
      </c>
      <c r="AP75" s="178" t="s">
        <v>5149</v>
      </c>
      <c r="AS75" s="328">
        <f t="shared" si="7"/>
        <v>0</v>
      </c>
      <c r="AT75" s="328">
        <f t="shared" si="8"/>
        <v>0</v>
      </c>
      <c r="AU75" s="328">
        <f t="shared" si="9"/>
        <v>0</v>
      </c>
      <c r="AV75" s="328">
        <f t="shared" si="10"/>
        <v>0</v>
      </c>
      <c r="AW75" s="328">
        <f t="shared" si="11"/>
        <v>0</v>
      </c>
      <c r="AX75" s="328">
        <f t="shared" si="12"/>
        <v>0</v>
      </c>
      <c r="AY75" s="328">
        <f t="shared" si="13"/>
        <v>0</v>
      </c>
      <c r="AZ75" s="328">
        <f t="shared" si="14"/>
        <v>0</v>
      </c>
      <c r="BA75" s="328">
        <f t="shared" si="15"/>
        <v>0</v>
      </c>
      <c r="BB75" s="328">
        <f t="shared" si="16"/>
        <v>0</v>
      </c>
      <c r="BC75" s="328">
        <f t="shared" si="17"/>
        <v>0</v>
      </c>
      <c r="BD75" s="259">
        <f t="shared" si="18"/>
        <v>0</v>
      </c>
      <c r="BE75" s="259">
        <f t="shared" si="19"/>
        <v>0</v>
      </c>
      <c r="BF75" s="259">
        <f t="shared" si="20"/>
        <v>0</v>
      </c>
      <c r="BG75" s="259">
        <f t="shared" si="21"/>
        <v>0</v>
      </c>
      <c r="BH75" s="259">
        <f t="shared" si="22"/>
        <v>0</v>
      </c>
      <c r="BI75" s="259">
        <f t="shared" si="23"/>
        <v>0</v>
      </c>
      <c r="BJ75" s="259">
        <f t="shared" si="24"/>
        <v>0</v>
      </c>
      <c r="BK75" s="259">
        <f t="shared" si="25"/>
        <v>0</v>
      </c>
      <c r="BL75" s="259">
        <f t="shared" si="26"/>
        <v>0</v>
      </c>
      <c r="BM75" s="259">
        <f t="shared" si="27"/>
        <v>0</v>
      </c>
      <c r="BN75" s="259">
        <f t="shared" si="28"/>
        <v>0</v>
      </c>
      <c r="BO75" s="211">
        <f t="shared" si="29"/>
        <v>0</v>
      </c>
      <c r="BP75" s="211">
        <f t="shared" si="30"/>
        <v>0</v>
      </c>
      <c r="BQ75" s="211">
        <f t="shared" si="31"/>
        <v>0</v>
      </c>
      <c r="BR75" s="211">
        <f t="shared" si="32"/>
        <v>0</v>
      </c>
      <c r="BS75" s="211">
        <f t="shared" si="33"/>
        <v>0</v>
      </c>
      <c r="BT75" s="211">
        <f t="shared" si="34"/>
        <v>0</v>
      </c>
      <c r="BU75" s="211">
        <f t="shared" si="35"/>
        <v>0</v>
      </c>
      <c r="BV75" s="211">
        <f t="shared" si="36"/>
        <v>0</v>
      </c>
      <c r="BW75" s="211">
        <f t="shared" si="37"/>
        <v>0</v>
      </c>
      <c r="BX75" s="211">
        <f t="shared" si="38"/>
        <v>0</v>
      </c>
      <c r="BY75" s="211">
        <f t="shared" si="39"/>
        <v>0</v>
      </c>
      <c r="CX75">
        <f t="shared" si="40"/>
        <v>0</v>
      </c>
      <c r="CY75">
        <f t="shared" si="41"/>
        <v>0</v>
      </c>
      <c r="CZ75">
        <f t="shared" si="42"/>
        <v>0</v>
      </c>
      <c r="DA75">
        <f t="shared" si="43"/>
        <v>0</v>
      </c>
      <c r="DB75">
        <f t="shared" si="44"/>
        <v>0</v>
      </c>
      <c r="DC75">
        <f t="shared" si="45"/>
        <v>0</v>
      </c>
      <c r="DD75">
        <f t="shared" si="46"/>
        <v>0</v>
      </c>
      <c r="DE75">
        <f t="shared" si="47"/>
        <v>0</v>
      </c>
      <c r="DF75">
        <f t="shared" si="48"/>
        <v>0</v>
      </c>
      <c r="DG75">
        <f t="shared" si="49"/>
        <v>0</v>
      </c>
      <c r="DH75">
        <f t="shared" si="50"/>
        <v>0</v>
      </c>
      <c r="DI75">
        <f t="shared" ref="DI75:DI96" si="53">IF($N75="",0,IF(AND($N75=1,AD75="X"),1,IF(AND($N75=2,AD75="X"),2,IF(AND($N75=3,AD75="X"),3,0))))</f>
        <v>0</v>
      </c>
    </row>
    <row r="76" spans="1:113" ht="15" customHeight="1">
      <c r="A76" s="25"/>
      <c r="B76" s="52"/>
      <c r="C76" s="55" t="s">
        <v>5054</v>
      </c>
      <c r="D76" s="842"/>
      <c r="E76" s="759"/>
      <c r="F76" s="759"/>
      <c r="G76" s="759"/>
      <c r="H76" s="759"/>
      <c r="I76" s="759"/>
      <c r="J76" s="759"/>
      <c r="K76" s="838"/>
      <c r="L76" s="740"/>
      <c r="M76" s="838"/>
      <c r="N76" s="740"/>
      <c r="O76" s="759"/>
      <c r="P76" s="759"/>
      <c r="Q76" s="838"/>
      <c r="R76" s="127"/>
      <c r="S76" s="127"/>
      <c r="T76" s="127"/>
      <c r="U76" s="127"/>
      <c r="V76" s="127"/>
      <c r="W76" s="127"/>
      <c r="X76" s="127"/>
      <c r="Y76" s="127"/>
      <c r="Z76" s="127"/>
      <c r="AA76" s="127"/>
      <c r="AB76" s="127"/>
      <c r="AC76" s="97"/>
      <c r="AD76" s="127"/>
      <c r="AE76" s="52"/>
      <c r="AG76" s="31"/>
      <c r="AH76" s="31"/>
      <c r="AI76" s="31"/>
      <c r="AJ76" s="278" t="str" cm="1">
        <f t="array" ref="AJ76">IF(EXACT(D76,UPPER(D76)),"Correcto-","Minusculas-")&amp;
IF(SUM(--NOT(ISERROR(SEARCH({"á","é","í","ó","ú","ñ"},D76))))&gt;0,"Acento-","Correcto-")&amp;
IF(SUM(--NOT(ISERROR(SEARCH({"'","""",".",",",";",":","¿","~?","¡","!","(",")"},D76))))&gt;0,"Signo","Correcto")</f>
        <v>Correcto-Correcto-Correcto</v>
      </c>
      <c r="AK76" s="649" t="str">
        <f t="shared" si="4"/>
        <v>Correcto</v>
      </c>
      <c r="AL76" s="186">
        <f t="shared" si="52"/>
        <v>0</v>
      </c>
      <c r="AM76" s="187">
        <f t="shared" si="5"/>
        <v>0</v>
      </c>
      <c r="AN76" s="176">
        <f t="shared" si="6"/>
        <v>0</v>
      </c>
      <c r="AO76" s="177" t="str">
        <f>IF(AN76=0,"",
IF(SUM($AN$43:AN76)=1,AP76,
IF($AN$103&gt;SUM($AN$43:AN76),_xlfn.CONCAT(", ",AP76),
IF($AN$103=SUM($AN$43:AN76),_xlfn.CONCAT(" y ",AP76)))))</f>
        <v/>
      </c>
      <c r="AP76" s="178" t="s">
        <v>5150</v>
      </c>
      <c r="AS76" s="328">
        <f t="shared" si="7"/>
        <v>0</v>
      </c>
      <c r="AT76" s="328">
        <f t="shared" si="8"/>
        <v>0</v>
      </c>
      <c r="AU76" s="328">
        <f t="shared" si="9"/>
        <v>0</v>
      </c>
      <c r="AV76" s="328">
        <f t="shared" si="10"/>
        <v>0</v>
      </c>
      <c r="AW76" s="328">
        <f t="shared" si="11"/>
        <v>0</v>
      </c>
      <c r="AX76" s="328">
        <f t="shared" si="12"/>
        <v>0</v>
      </c>
      <c r="AY76" s="328">
        <f t="shared" si="13"/>
        <v>0</v>
      </c>
      <c r="AZ76" s="328">
        <f t="shared" si="14"/>
        <v>0</v>
      </c>
      <c r="BA76" s="328">
        <f t="shared" si="15"/>
        <v>0</v>
      </c>
      <c r="BB76" s="328">
        <f t="shared" si="16"/>
        <v>0</v>
      </c>
      <c r="BC76" s="328">
        <f t="shared" si="17"/>
        <v>0</v>
      </c>
      <c r="BD76" s="259">
        <f t="shared" si="18"/>
        <v>0</v>
      </c>
      <c r="BE76" s="259">
        <f t="shared" si="19"/>
        <v>0</v>
      </c>
      <c r="BF76" s="259">
        <f t="shared" si="20"/>
        <v>0</v>
      </c>
      <c r="BG76" s="259">
        <f t="shared" si="21"/>
        <v>0</v>
      </c>
      <c r="BH76" s="259">
        <f t="shared" si="22"/>
        <v>0</v>
      </c>
      <c r="BI76" s="259">
        <f t="shared" si="23"/>
        <v>0</v>
      </c>
      <c r="BJ76" s="259">
        <f t="shared" si="24"/>
        <v>0</v>
      </c>
      <c r="BK76" s="259">
        <f t="shared" si="25"/>
        <v>0</v>
      </c>
      <c r="BL76" s="259">
        <f t="shared" si="26"/>
        <v>0</v>
      </c>
      <c r="BM76" s="259">
        <f t="shared" si="27"/>
        <v>0</v>
      </c>
      <c r="BN76" s="259">
        <f t="shared" si="28"/>
        <v>0</v>
      </c>
      <c r="BO76" s="211">
        <f t="shared" si="29"/>
        <v>0</v>
      </c>
      <c r="BP76" s="211">
        <f t="shared" si="30"/>
        <v>0</v>
      </c>
      <c r="BQ76" s="211">
        <f t="shared" si="31"/>
        <v>0</v>
      </c>
      <c r="BR76" s="211">
        <f t="shared" si="32"/>
        <v>0</v>
      </c>
      <c r="BS76" s="211">
        <f t="shared" si="33"/>
        <v>0</v>
      </c>
      <c r="BT76" s="211">
        <f t="shared" si="34"/>
        <v>0</v>
      </c>
      <c r="BU76" s="211">
        <f t="shared" si="35"/>
        <v>0</v>
      </c>
      <c r="BV76" s="211">
        <f t="shared" si="36"/>
        <v>0</v>
      </c>
      <c r="BW76" s="211">
        <f t="shared" si="37"/>
        <v>0</v>
      </c>
      <c r="BX76" s="211">
        <f t="shared" si="38"/>
        <v>0</v>
      </c>
      <c r="BY76" s="211">
        <f t="shared" si="39"/>
        <v>0</v>
      </c>
      <c r="CX76">
        <f t="shared" si="40"/>
        <v>0</v>
      </c>
      <c r="CY76">
        <f t="shared" si="41"/>
        <v>0</v>
      </c>
      <c r="CZ76">
        <f t="shared" si="42"/>
        <v>0</v>
      </c>
      <c r="DA76">
        <f t="shared" si="43"/>
        <v>0</v>
      </c>
      <c r="DB76">
        <f t="shared" si="44"/>
        <v>0</v>
      </c>
      <c r="DC76">
        <f t="shared" si="45"/>
        <v>0</v>
      </c>
      <c r="DD76">
        <f t="shared" si="46"/>
        <v>0</v>
      </c>
      <c r="DE76">
        <f t="shared" si="47"/>
        <v>0</v>
      </c>
      <c r="DF76">
        <f t="shared" si="48"/>
        <v>0</v>
      </c>
      <c r="DG76">
        <f t="shared" si="49"/>
        <v>0</v>
      </c>
      <c r="DH76">
        <f t="shared" si="50"/>
        <v>0</v>
      </c>
      <c r="DI76">
        <f t="shared" si="53"/>
        <v>0</v>
      </c>
    </row>
    <row r="77" spans="1:113" ht="15" customHeight="1">
      <c r="A77" s="25"/>
      <c r="B77" s="52"/>
      <c r="C77" s="55" t="s">
        <v>5055</v>
      </c>
      <c r="D77" s="842"/>
      <c r="E77" s="759"/>
      <c r="F77" s="759"/>
      <c r="G77" s="759"/>
      <c r="H77" s="759"/>
      <c r="I77" s="759"/>
      <c r="J77" s="759"/>
      <c r="K77" s="838"/>
      <c r="L77" s="740"/>
      <c r="M77" s="838"/>
      <c r="N77" s="740"/>
      <c r="O77" s="759"/>
      <c r="P77" s="759"/>
      <c r="Q77" s="838"/>
      <c r="R77" s="127"/>
      <c r="S77" s="127"/>
      <c r="T77" s="127"/>
      <c r="U77" s="127"/>
      <c r="V77" s="127"/>
      <c r="W77" s="127"/>
      <c r="X77" s="127"/>
      <c r="Y77" s="127"/>
      <c r="Z77" s="127"/>
      <c r="AA77" s="127"/>
      <c r="AB77" s="127"/>
      <c r="AC77" s="97"/>
      <c r="AD77" s="127"/>
      <c r="AE77" s="52"/>
      <c r="AG77" s="31"/>
      <c r="AH77" s="31"/>
      <c r="AI77" s="31"/>
      <c r="AJ77" s="278" t="str" cm="1">
        <f t="array" ref="AJ77">IF(EXACT(D77,UPPER(D77)),"Correcto-","Minusculas-")&amp;
IF(SUM(--NOT(ISERROR(SEARCH({"á","é","í","ó","ú","ñ"},D77))))&gt;0,"Acento-","Correcto-")&amp;
IF(SUM(--NOT(ISERROR(SEARCH({"'","""",".",",",";",":","¿","~?","¡","!","(",")"},D77))))&gt;0,"Signo","Correcto")</f>
        <v>Correcto-Correcto-Correcto</v>
      </c>
      <c r="AK77" s="649" t="str">
        <f t="shared" si="4"/>
        <v>Correcto</v>
      </c>
      <c r="AL77" s="186">
        <f t="shared" si="52"/>
        <v>0</v>
      </c>
      <c r="AM77" s="187">
        <f t="shared" si="5"/>
        <v>0</v>
      </c>
      <c r="AN77" s="176">
        <f t="shared" si="6"/>
        <v>0</v>
      </c>
      <c r="AO77" s="177" t="str">
        <f>IF(AN77=0,"",
IF(SUM($AN$43:AN77)=1,AP77,
IF($AN$103&gt;SUM($AN$43:AN77),_xlfn.CONCAT(", ",AP77),
IF($AN$103=SUM($AN$43:AN77),_xlfn.CONCAT(" y ",AP77)))))</f>
        <v/>
      </c>
      <c r="AP77" s="178" t="s">
        <v>5151</v>
      </c>
      <c r="AS77" s="328">
        <f t="shared" si="7"/>
        <v>0</v>
      </c>
      <c r="AT77" s="328">
        <f t="shared" si="8"/>
        <v>0</v>
      </c>
      <c r="AU77" s="328">
        <f t="shared" si="9"/>
        <v>0</v>
      </c>
      <c r="AV77" s="328">
        <f t="shared" si="10"/>
        <v>0</v>
      </c>
      <c r="AW77" s="328">
        <f t="shared" si="11"/>
        <v>0</v>
      </c>
      <c r="AX77" s="328">
        <f t="shared" si="12"/>
        <v>0</v>
      </c>
      <c r="AY77" s="328">
        <f t="shared" si="13"/>
        <v>0</v>
      </c>
      <c r="AZ77" s="328">
        <f t="shared" si="14"/>
        <v>0</v>
      </c>
      <c r="BA77" s="328">
        <f t="shared" si="15"/>
        <v>0</v>
      </c>
      <c r="BB77" s="328">
        <f t="shared" si="16"/>
        <v>0</v>
      </c>
      <c r="BC77" s="328">
        <f t="shared" si="17"/>
        <v>0</v>
      </c>
      <c r="BD77" s="259">
        <f t="shared" si="18"/>
        <v>0</v>
      </c>
      <c r="BE77" s="259">
        <f t="shared" si="19"/>
        <v>0</v>
      </c>
      <c r="BF77" s="259">
        <f t="shared" si="20"/>
        <v>0</v>
      </c>
      <c r="BG77" s="259">
        <f t="shared" si="21"/>
        <v>0</v>
      </c>
      <c r="BH77" s="259">
        <f t="shared" si="22"/>
        <v>0</v>
      </c>
      <c r="BI77" s="259">
        <f t="shared" si="23"/>
        <v>0</v>
      </c>
      <c r="BJ77" s="259">
        <f t="shared" si="24"/>
        <v>0</v>
      </c>
      <c r="BK77" s="259">
        <f t="shared" si="25"/>
        <v>0</v>
      </c>
      <c r="BL77" s="259">
        <f t="shared" si="26"/>
        <v>0</v>
      </c>
      <c r="BM77" s="259">
        <f t="shared" si="27"/>
        <v>0</v>
      </c>
      <c r="BN77" s="259">
        <f t="shared" si="28"/>
        <v>0</v>
      </c>
      <c r="BO77" s="211">
        <f t="shared" si="29"/>
        <v>0</v>
      </c>
      <c r="BP77" s="211">
        <f t="shared" si="30"/>
        <v>0</v>
      </c>
      <c r="BQ77" s="211">
        <f t="shared" si="31"/>
        <v>0</v>
      </c>
      <c r="BR77" s="211">
        <f t="shared" si="32"/>
        <v>0</v>
      </c>
      <c r="BS77" s="211">
        <f t="shared" si="33"/>
        <v>0</v>
      </c>
      <c r="BT77" s="211">
        <f t="shared" si="34"/>
        <v>0</v>
      </c>
      <c r="BU77" s="211">
        <f t="shared" si="35"/>
        <v>0</v>
      </c>
      <c r="BV77" s="211">
        <f t="shared" si="36"/>
        <v>0</v>
      </c>
      <c r="BW77" s="211">
        <f t="shared" si="37"/>
        <v>0</v>
      </c>
      <c r="BX77" s="211">
        <f t="shared" si="38"/>
        <v>0</v>
      </c>
      <c r="BY77" s="211">
        <f t="shared" si="39"/>
        <v>0</v>
      </c>
      <c r="CX77">
        <f t="shared" si="40"/>
        <v>0</v>
      </c>
      <c r="CY77">
        <f t="shared" si="41"/>
        <v>0</v>
      </c>
      <c r="CZ77">
        <f t="shared" si="42"/>
        <v>0</v>
      </c>
      <c r="DA77">
        <f t="shared" si="43"/>
        <v>0</v>
      </c>
      <c r="DB77">
        <f t="shared" si="44"/>
        <v>0</v>
      </c>
      <c r="DC77">
        <f t="shared" si="45"/>
        <v>0</v>
      </c>
      <c r="DD77">
        <f t="shared" si="46"/>
        <v>0</v>
      </c>
      <c r="DE77">
        <f t="shared" si="47"/>
        <v>0</v>
      </c>
      <c r="DF77">
        <f t="shared" si="48"/>
        <v>0</v>
      </c>
      <c r="DG77">
        <f t="shared" si="49"/>
        <v>0</v>
      </c>
      <c r="DH77">
        <f t="shared" si="50"/>
        <v>0</v>
      </c>
      <c r="DI77">
        <f t="shared" si="53"/>
        <v>0</v>
      </c>
    </row>
    <row r="78" spans="1:113" ht="15" customHeight="1">
      <c r="A78" s="25"/>
      <c r="B78" s="52"/>
      <c r="C78" s="55" t="s">
        <v>5152</v>
      </c>
      <c r="D78" s="842"/>
      <c r="E78" s="759"/>
      <c r="F78" s="759"/>
      <c r="G78" s="759"/>
      <c r="H78" s="759"/>
      <c r="I78" s="759"/>
      <c r="J78" s="759"/>
      <c r="K78" s="838"/>
      <c r="L78" s="740"/>
      <c r="M78" s="838"/>
      <c r="N78" s="740"/>
      <c r="O78" s="759"/>
      <c r="P78" s="759"/>
      <c r="Q78" s="838"/>
      <c r="R78" s="127"/>
      <c r="S78" s="127"/>
      <c r="T78" s="127"/>
      <c r="U78" s="127"/>
      <c r="V78" s="127"/>
      <c r="W78" s="127"/>
      <c r="X78" s="127"/>
      <c r="Y78" s="127"/>
      <c r="Z78" s="127"/>
      <c r="AA78" s="127"/>
      <c r="AB78" s="127"/>
      <c r="AC78" s="97"/>
      <c r="AD78" s="127"/>
      <c r="AE78" s="52"/>
      <c r="AG78" s="31"/>
      <c r="AH78" s="31"/>
      <c r="AI78" s="31"/>
      <c r="AJ78" s="278" t="str" cm="1">
        <f t="array" ref="AJ78">IF(EXACT(D78,UPPER(D78)),"Correcto-","Minusculas-")&amp;
IF(SUM(--NOT(ISERROR(SEARCH({"á","é","í","ó","ú","ñ"},D78))))&gt;0,"Acento-","Correcto-")&amp;
IF(SUM(--NOT(ISERROR(SEARCH({"'","""",".",",",";",":","¿","~?","¡","!","(",")"},D78))))&gt;0,"Signo","Correcto")</f>
        <v>Correcto-Correcto-Correcto</v>
      </c>
      <c r="AK78" s="649" t="str">
        <f t="shared" si="4"/>
        <v>Correcto</v>
      </c>
      <c r="AL78" s="186">
        <f t="shared" si="52"/>
        <v>0</v>
      </c>
      <c r="AM78" s="187">
        <f t="shared" si="5"/>
        <v>0</v>
      </c>
      <c r="AN78" s="176">
        <f t="shared" si="6"/>
        <v>0</v>
      </c>
      <c r="AO78" s="177" t="str">
        <f>IF(AN78=0,"",
IF(SUM($AN$43:AN78)=1,AP78,
IF($AN$103&gt;SUM($AN$43:AN78),_xlfn.CONCAT(", ",AP78),
IF($AN$103=SUM($AN$43:AN78),_xlfn.CONCAT(" y ",AP78)))))</f>
        <v/>
      </c>
      <c r="AP78" s="178" t="s">
        <v>5153</v>
      </c>
      <c r="AS78" s="328">
        <f t="shared" si="7"/>
        <v>0</v>
      </c>
      <c r="AT78" s="328">
        <f t="shared" si="8"/>
        <v>0</v>
      </c>
      <c r="AU78" s="328">
        <f t="shared" si="9"/>
        <v>0</v>
      </c>
      <c r="AV78" s="328">
        <f t="shared" si="10"/>
        <v>0</v>
      </c>
      <c r="AW78" s="328">
        <f t="shared" si="11"/>
        <v>0</v>
      </c>
      <c r="AX78" s="328">
        <f t="shared" si="12"/>
        <v>0</v>
      </c>
      <c r="AY78" s="328">
        <f t="shared" si="13"/>
        <v>0</v>
      </c>
      <c r="AZ78" s="328">
        <f t="shared" si="14"/>
        <v>0</v>
      </c>
      <c r="BA78" s="328">
        <f t="shared" si="15"/>
        <v>0</v>
      </c>
      <c r="BB78" s="328">
        <f t="shared" si="16"/>
        <v>0</v>
      </c>
      <c r="BC78" s="328">
        <f t="shared" si="17"/>
        <v>0</v>
      </c>
      <c r="BD78" s="259">
        <f t="shared" si="18"/>
        <v>0</v>
      </c>
      <c r="BE78" s="259">
        <f t="shared" si="19"/>
        <v>0</v>
      </c>
      <c r="BF78" s="259">
        <f t="shared" si="20"/>
        <v>0</v>
      </c>
      <c r="BG78" s="259">
        <f t="shared" si="21"/>
        <v>0</v>
      </c>
      <c r="BH78" s="259">
        <f t="shared" si="22"/>
        <v>0</v>
      </c>
      <c r="BI78" s="259">
        <f t="shared" si="23"/>
        <v>0</v>
      </c>
      <c r="BJ78" s="259">
        <f t="shared" si="24"/>
        <v>0</v>
      </c>
      <c r="BK78" s="259">
        <f t="shared" si="25"/>
        <v>0</v>
      </c>
      <c r="BL78" s="259">
        <f t="shared" si="26"/>
        <v>0</v>
      </c>
      <c r="BM78" s="259">
        <f t="shared" si="27"/>
        <v>0</v>
      </c>
      <c r="BN78" s="259">
        <f t="shared" si="28"/>
        <v>0</v>
      </c>
      <c r="BO78" s="211">
        <f t="shared" si="29"/>
        <v>0</v>
      </c>
      <c r="BP78" s="211">
        <f t="shared" si="30"/>
        <v>0</v>
      </c>
      <c r="BQ78" s="211">
        <f t="shared" si="31"/>
        <v>0</v>
      </c>
      <c r="BR78" s="211">
        <f t="shared" si="32"/>
        <v>0</v>
      </c>
      <c r="BS78" s="211">
        <f t="shared" si="33"/>
        <v>0</v>
      </c>
      <c r="BT78" s="211">
        <f t="shared" si="34"/>
        <v>0</v>
      </c>
      <c r="BU78" s="211">
        <f t="shared" si="35"/>
        <v>0</v>
      </c>
      <c r="BV78" s="211">
        <f t="shared" si="36"/>
        <v>0</v>
      </c>
      <c r="BW78" s="211">
        <f t="shared" si="37"/>
        <v>0</v>
      </c>
      <c r="BX78" s="211">
        <f t="shared" si="38"/>
        <v>0</v>
      </c>
      <c r="BY78" s="211">
        <f t="shared" si="39"/>
        <v>0</v>
      </c>
      <c r="CX78">
        <f t="shared" si="40"/>
        <v>0</v>
      </c>
      <c r="CY78">
        <f t="shared" si="41"/>
        <v>0</v>
      </c>
      <c r="CZ78">
        <f t="shared" si="42"/>
        <v>0</v>
      </c>
      <c r="DA78">
        <f t="shared" si="43"/>
        <v>0</v>
      </c>
      <c r="DB78">
        <f t="shared" si="44"/>
        <v>0</v>
      </c>
      <c r="DC78">
        <f t="shared" si="45"/>
        <v>0</v>
      </c>
      <c r="DD78">
        <f t="shared" si="46"/>
        <v>0</v>
      </c>
      <c r="DE78">
        <f t="shared" si="47"/>
        <v>0</v>
      </c>
      <c r="DF78">
        <f t="shared" si="48"/>
        <v>0</v>
      </c>
      <c r="DG78">
        <f t="shared" si="49"/>
        <v>0</v>
      </c>
      <c r="DH78">
        <f t="shared" si="50"/>
        <v>0</v>
      </c>
      <c r="DI78">
        <f t="shared" si="53"/>
        <v>0</v>
      </c>
    </row>
    <row r="79" spans="1:113" ht="15" customHeight="1">
      <c r="A79" s="25"/>
      <c r="B79" s="52"/>
      <c r="C79" s="55" t="s">
        <v>5154</v>
      </c>
      <c r="D79" s="842"/>
      <c r="E79" s="759"/>
      <c r="F79" s="759"/>
      <c r="G79" s="759"/>
      <c r="H79" s="759"/>
      <c r="I79" s="759"/>
      <c r="J79" s="759"/>
      <c r="K79" s="838"/>
      <c r="L79" s="740"/>
      <c r="M79" s="838"/>
      <c r="N79" s="740"/>
      <c r="O79" s="759"/>
      <c r="P79" s="759"/>
      <c r="Q79" s="838"/>
      <c r="R79" s="127"/>
      <c r="S79" s="127"/>
      <c r="T79" s="127"/>
      <c r="U79" s="127"/>
      <c r="V79" s="127"/>
      <c r="W79" s="127"/>
      <c r="X79" s="127"/>
      <c r="Y79" s="127"/>
      <c r="Z79" s="127"/>
      <c r="AA79" s="127"/>
      <c r="AB79" s="127"/>
      <c r="AC79" s="97"/>
      <c r="AD79" s="127"/>
      <c r="AE79" s="52"/>
      <c r="AG79" s="31"/>
      <c r="AH79" s="31"/>
      <c r="AI79" s="31"/>
      <c r="AJ79" s="278" t="str" cm="1">
        <f t="array" ref="AJ79">IF(EXACT(D79,UPPER(D79)),"Correcto-","Minusculas-")&amp;
IF(SUM(--NOT(ISERROR(SEARCH({"á","é","í","ó","ú","ñ"},D79))))&gt;0,"Acento-","Correcto-")&amp;
IF(SUM(--NOT(ISERROR(SEARCH({"'","""",".",",",";",":","¿","~?","¡","!","(",")"},D79))))&gt;0,"Signo","Correcto")</f>
        <v>Correcto-Correcto-Correcto</v>
      </c>
      <c r="AK79" s="649" t="str">
        <f t="shared" si="4"/>
        <v>Correcto</v>
      </c>
      <c r="AL79" s="186">
        <f t="shared" si="52"/>
        <v>0</v>
      </c>
      <c r="AM79" s="187">
        <f t="shared" si="5"/>
        <v>0</v>
      </c>
      <c r="AN79" s="176">
        <f t="shared" si="6"/>
        <v>0</v>
      </c>
      <c r="AO79" s="177" t="str">
        <f>IF(AN79=0,"",
IF(SUM($AN$43:AN79)=1,AP79,
IF($AN$103&gt;SUM($AN$43:AN79),_xlfn.CONCAT(", ",AP79),
IF($AN$103=SUM($AN$43:AN79),_xlfn.CONCAT(" y ",AP79)))))</f>
        <v/>
      </c>
      <c r="AP79" s="178" t="s">
        <v>5155</v>
      </c>
      <c r="AS79" s="328">
        <f t="shared" si="7"/>
        <v>0</v>
      </c>
      <c r="AT79" s="328">
        <f t="shared" si="8"/>
        <v>0</v>
      </c>
      <c r="AU79" s="328">
        <f t="shared" si="9"/>
        <v>0</v>
      </c>
      <c r="AV79" s="328">
        <f t="shared" si="10"/>
        <v>0</v>
      </c>
      <c r="AW79" s="328">
        <f t="shared" si="11"/>
        <v>0</v>
      </c>
      <c r="AX79" s="328">
        <f t="shared" si="12"/>
        <v>0</v>
      </c>
      <c r="AY79" s="328">
        <f t="shared" si="13"/>
        <v>0</v>
      </c>
      <c r="AZ79" s="328">
        <f t="shared" si="14"/>
        <v>0</v>
      </c>
      <c r="BA79" s="328">
        <f t="shared" si="15"/>
        <v>0</v>
      </c>
      <c r="BB79" s="328">
        <f t="shared" si="16"/>
        <v>0</v>
      </c>
      <c r="BC79" s="328">
        <f t="shared" si="17"/>
        <v>0</v>
      </c>
      <c r="BD79" s="259">
        <f t="shared" si="18"/>
        <v>0</v>
      </c>
      <c r="BE79" s="259">
        <f t="shared" si="19"/>
        <v>0</v>
      </c>
      <c r="BF79" s="259">
        <f t="shared" si="20"/>
        <v>0</v>
      </c>
      <c r="BG79" s="259">
        <f t="shared" si="21"/>
        <v>0</v>
      </c>
      <c r="BH79" s="259">
        <f t="shared" si="22"/>
        <v>0</v>
      </c>
      <c r="BI79" s="259">
        <f t="shared" si="23"/>
        <v>0</v>
      </c>
      <c r="BJ79" s="259">
        <f t="shared" si="24"/>
        <v>0</v>
      </c>
      <c r="BK79" s="259">
        <f t="shared" si="25"/>
        <v>0</v>
      </c>
      <c r="BL79" s="259">
        <f t="shared" si="26"/>
        <v>0</v>
      </c>
      <c r="BM79" s="259">
        <f t="shared" si="27"/>
        <v>0</v>
      </c>
      <c r="BN79" s="259">
        <f t="shared" si="28"/>
        <v>0</v>
      </c>
      <c r="BO79" s="211">
        <f t="shared" si="29"/>
        <v>0</v>
      </c>
      <c r="BP79" s="211">
        <f t="shared" si="30"/>
        <v>0</v>
      </c>
      <c r="BQ79" s="211">
        <f t="shared" si="31"/>
        <v>0</v>
      </c>
      <c r="BR79" s="211">
        <f t="shared" si="32"/>
        <v>0</v>
      </c>
      <c r="BS79" s="211">
        <f t="shared" si="33"/>
        <v>0</v>
      </c>
      <c r="BT79" s="211">
        <f t="shared" si="34"/>
        <v>0</v>
      </c>
      <c r="BU79" s="211">
        <f t="shared" si="35"/>
        <v>0</v>
      </c>
      <c r="BV79" s="211">
        <f t="shared" si="36"/>
        <v>0</v>
      </c>
      <c r="BW79" s="211">
        <f t="shared" si="37"/>
        <v>0</v>
      </c>
      <c r="BX79" s="211">
        <f t="shared" si="38"/>
        <v>0</v>
      </c>
      <c r="BY79" s="211">
        <f t="shared" si="39"/>
        <v>0</v>
      </c>
      <c r="CX79">
        <f t="shared" si="40"/>
        <v>0</v>
      </c>
      <c r="CY79">
        <f t="shared" si="41"/>
        <v>0</v>
      </c>
      <c r="CZ79">
        <f t="shared" si="42"/>
        <v>0</v>
      </c>
      <c r="DA79">
        <f t="shared" si="43"/>
        <v>0</v>
      </c>
      <c r="DB79">
        <f t="shared" si="44"/>
        <v>0</v>
      </c>
      <c r="DC79">
        <f t="shared" si="45"/>
        <v>0</v>
      </c>
      <c r="DD79">
        <f t="shared" si="46"/>
        <v>0</v>
      </c>
      <c r="DE79">
        <f t="shared" si="47"/>
        <v>0</v>
      </c>
      <c r="DF79">
        <f t="shared" si="48"/>
        <v>0</v>
      </c>
      <c r="DG79">
        <f t="shared" si="49"/>
        <v>0</v>
      </c>
      <c r="DH79">
        <f t="shared" si="50"/>
        <v>0</v>
      </c>
      <c r="DI79">
        <f t="shared" si="53"/>
        <v>0</v>
      </c>
    </row>
    <row r="80" spans="1:113" ht="15" customHeight="1">
      <c r="A80" s="25"/>
      <c r="B80" s="52"/>
      <c r="C80" s="55" t="s">
        <v>5156</v>
      </c>
      <c r="D80" s="842"/>
      <c r="E80" s="759"/>
      <c r="F80" s="759"/>
      <c r="G80" s="759"/>
      <c r="H80" s="759"/>
      <c r="I80" s="759"/>
      <c r="J80" s="759"/>
      <c r="K80" s="838"/>
      <c r="L80" s="740"/>
      <c r="M80" s="838"/>
      <c r="N80" s="740"/>
      <c r="O80" s="759"/>
      <c r="P80" s="759"/>
      <c r="Q80" s="838"/>
      <c r="R80" s="127"/>
      <c r="S80" s="127"/>
      <c r="T80" s="127"/>
      <c r="U80" s="127"/>
      <c r="V80" s="127"/>
      <c r="W80" s="127"/>
      <c r="X80" s="127"/>
      <c r="Y80" s="127"/>
      <c r="Z80" s="127"/>
      <c r="AA80" s="127"/>
      <c r="AB80" s="127"/>
      <c r="AC80" s="97"/>
      <c r="AD80" s="127"/>
      <c r="AE80" s="52"/>
      <c r="AG80" s="31"/>
      <c r="AH80" s="31"/>
      <c r="AI80" s="31"/>
      <c r="AJ80" s="278" t="str" cm="1">
        <f t="array" ref="AJ80">IF(EXACT(D80,UPPER(D80)),"Correcto-","Minusculas-")&amp;
IF(SUM(--NOT(ISERROR(SEARCH({"á","é","í","ó","ú","ñ"},D80))))&gt;0,"Acento-","Correcto-")&amp;
IF(SUM(--NOT(ISERROR(SEARCH({"'","""",".",",",";",":","¿","~?","¡","!","(",")"},D80))))&gt;0,"Signo","Correcto")</f>
        <v>Correcto-Correcto-Correcto</v>
      </c>
      <c r="AK80" s="649" t="str">
        <f t="shared" si="4"/>
        <v>Correcto</v>
      </c>
      <c r="AL80" s="186">
        <f t="shared" si="52"/>
        <v>0</v>
      </c>
      <c r="AM80" s="187">
        <f t="shared" si="5"/>
        <v>0</v>
      </c>
      <c r="AN80" s="176">
        <f t="shared" si="6"/>
        <v>0</v>
      </c>
      <c r="AO80" s="177" t="str">
        <f>IF(AN80=0,"",
IF(SUM($AN$43:AN80)=1,AP80,
IF($AN$103&gt;SUM($AN$43:AN80),_xlfn.CONCAT(", ",AP80),
IF($AN$103=SUM($AN$43:AN80),_xlfn.CONCAT(" y ",AP80)))))</f>
        <v/>
      </c>
      <c r="AP80" s="178" t="s">
        <v>5157</v>
      </c>
      <c r="AS80" s="328">
        <f t="shared" si="7"/>
        <v>0</v>
      </c>
      <c r="AT80" s="328">
        <f t="shared" si="8"/>
        <v>0</v>
      </c>
      <c r="AU80" s="328">
        <f t="shared" si="9"/>
        <v>0</v>
      </c>
      <c r="AV80" s="328">
        <f t="shared" si="10"/>
        <v>0</v>
      </c>
      <c r="AW80" s="328">
        <f t="shared" si="11"/>
        <v>0</v>
      </c>
      <c r="AX80" s="328">
        <f t="shared" si="12"/>
        <v>0</v>
      </c>
      <c r="AY80" s="328">
        <f t="shared" si="13"/>
        <v>0</v>
      </c>
      <c r="AZ80" s="328">
        <f t="shared" si="14"/>
        <v>0</v>
      </c>
      <c r="BA80" s="328">
        <f t="shared" si="15"/>
        <v>0</v>
      </c>
      <c r="BB80" s="328">
        <f t="shared" si="16"/>
        <v>0</v>
      </c>
      <c r="BC80" s="328">
        <f t="shared" si="17"/>
        <v>0</v>
      </c>
      <c r="BD80" s="259">
        <f t="shared" si="18"/>
        <v>0</v>
      </c>
      <c r="BE80" s="259">
        <f t="shared" si="19"/>
        <v>0</v>
      </c>
      <c r="BF80" s="259">
        <f t="shared" si="20"/>
        <v>0</v>
      </c>
      <c r="BG80" s="259">
        <f t="shared" si="21"/>
        <v>0</v>
      </c>
      <c r="BH80" s="259">
        <f t="shared" si="22"/>
        <v>0</v>
      </c>
      <c r="BI80" s="259">
        <f t="shared" si="23"/>
        <v>0</v>
      </c>
      <c r="BJ80" s="259">
        <f t="shared" si="24"/>
        <v>0</v>
      </c>
      <c r="BK80" s="259">
        <f t="shared" si="25"/>
        <v>0</v>
      </c>
      <c r="BL80" s="259">
        <f t="shared" si="26"/>
        <v>0</v>
      </c>
      <c r="BM80" s="259">
        <f t="shared" si="27"/>
        <v>0</v>
      </c>
      <c r="BN80" s="259">
        <f t="shared" si="28"/>
        <v>0</v>
      </c>
      <c r="BO80" s="211">
        <f t="shared" si="29"/>
        <v>0</v>
      </c>
      <c r="BP80" s="211">
        <f t="shared" si="30"/>
        <v>0</v>
      </c>
      <c r="BQ80" s="211">
        <f t="shared" si="31"/>
        <v>0</v>
      </c>
      <c r="BR80" s="211">
        <f t="shared" si="32"/>
        <v>0</v>
      </c>
      <c r="BS80" s="211">
        <f t="shared" si="33"/>
        <v>0</v>
      </c>
      <c r="BT80" s="211">
        <f t="shared" si="34"/>
        <v>0</v>
      </c>
      <c r="BU80" s="211">
        <f t="shared" si="35"/>
        <v>0</v>
      </c>
      <c r="BV80" s="211">
        <f t="shared" si="36"/>
        <v>0</v>
      </c>
      <c r="BW80" s="211">
        <f t="shared" si="37"/>
        <v>0</v>
      </c>
      <c r="BX80" s="211">
        <f t="shared" si="38"/>
        <v>0</v>
      </c>
      <c r="BY80" s="211">
        <f t="shared" si="39"/>
        <v>0</v>
      </c>
      <c r="CX80">
        <f t="shared" si="40"/>
        <v>0</v>
      </c>
      <c r="CY80">
        <f t="shared" si="41"/>
        <v>0</v>
      </c>
      <c r="CZ80">
        <f t="shared" si="42"/>
        <v>0</v>
      </c>
      <c r="DA80">
        <f t="shared" si="43"/>
        <v>0</v>
      </c>
      <c r="DB80">
        <f t="shared" si="44"/>
        <v>0</v>
      </c>
      <c r="DC80">
        <f t="shared" si="45"/>
        <v>0</v>
      </c>
      <c r="DD80">
        <f t="shared" si="46"/>
        <v>0</v>
      </c>
      <c r="DE80">
        <f t="shared" si="47"/>
        <v>0</v>
      </c>
      <c r="DF80">
        <f t="shared" si="48"/>
        <v>0</v>
      </c>
      <c r="DG80">
        <f t="shared" si="49"/>
        <v>0</v>
      </c>
      <c r="DH80">
        <f t="shared" si="50"/>
        <v>0</v>
      </c>
      <c r="DI80">
        <f t="shared" si="53"/>
        <v>0</v>
      </c>
    </row>
    <row r="81" spans="1:113" ht="15" customHeight="1">
      <c r="A81" s="25"/>
      <c r="B81" s="52"/>
      <c r="C81" s="55" t="s">
        <v>5158</v>
      </c>
      <c r="D81" s="842"/>
      <c r="E81" s="759"/>
      <c r="F81" s="759"/>
      <c r="G81" s="759"/>
      <c r="H81" s="759"/>
      <c r="I81" s="759"/>
      <c r="J81" s="759"/>
      <c r="K81" s="838"/>
      <c r="L81" s="740"/>
      <c r="M81" s="838"/>
      <c r="N81" s="740"/>
      <c r="O81" s="759"/>
      <c r="P81" s="759"/>
      <c r="Q81" s="838"/>
      <c r="R81" s="127"/>
      <c r="S81" s="127"/>
      <c r="T81" s="127"/>
      <c r="U81" s="127"/>
      <c r="V81" s="127"/>
      <c r="W81" s="127"/>
      <c r="X81" s="127"/>
      <c r="Y81" s="127"/>
      <c r="Z81" s="127"/>
      <c r="AA81" s="127"/>
      <c r="AB81" s="127"/>
      <c r="AC81" s="97"/>
      <c r="AD81" s="127"/>
      <c r="AE81" s="52"/>
      <c r="AG81" s="31"/>
      <c r="AH81" s="31"/>
      <c r="AI81" s="31"/>
      <c r="AJ81" s="278" t="str" cm="1">
        <f t="array" ref="AJ81">IF(EXACT(D81,UPPER(D81)),"Correcto-","Minusculas-")&amp;
IF(SUM(--NOT(ISERROR(SEARCH({"á","é","í","ó","ú","ñ"},D81))))&gt;0,"Acento-","Correcto-")&amp;
IF(SUM(--NOT(ISERROR(SEARCH({"'","""",".",",",";",":","¿","~?","¡","!","(",")"},D81))))&gt;0,"Signo","Correcto")</f>
        <v>Correcto-Correcto-Correcto</v>
      </c>
      <c r="AK81" s="649" t="str">
        <f t="shared" si="4"/>
        <v>Correcto</v>
      </c>
      <c r="AL81" s="186">
        <f t="shared" si="52"/>
        <v>0</v>
      </c>
      <c r="AM81" s="187">
        <f t="shared" si="5"/>
        <v>0</v>
      </c>
      <c r="AN81" s="176">
        <f t="shared" si="6"/>
        <v>0</v>
      </c>
      <c r="AO81" s="177" t="str">
        <f>IF(AN81=0,"",
IF(SUM($AN$43:AN81)=1,AP81,
IF($AN$103&gt;SUM($AN$43:AN81),_xlfn.CONCAT(", ",AP81),
IF($AN$103=SUM($AN$43:AN81),_xlfn.CONCAT(" y ",AP81)))))</f>
        <v/>
      </c>
      <c r="AP81" s="178" t="s">
        <v>5159</v>
      </c>
      <c r="AS81" s="328">
        <f t="shared" si="7"/>
        <v>0</v>
      </c>
      <c r="AT81" s="328">
        <f t="shared" si="8"/>
        <v>0</v>
      </c>
      <c r="AU81" s="328">
        <f t="shared" si="9"/>
        <v>0</v>
      </c>
      <c r="AV81" s="328">
        <f t="shared" si="10"/>
        <v>0</v>
      </c>
      <c r="AW81" s="328">
        <f t="shared" si="11"/>
        <v>0</v>
      </c>
      <c r="AX81" s="328">
        <f t="shared" si="12"/>
        <v>0</v>
      </c>
      <c r="AY81" s="328">
        <f t="shared" si="13"/>
        <v>0</v>
      </c>
      <c r="AZ81" s="328">
        <f t="shared" si="14"/>
        <v>0</v>
      </c>
      <c r="BA81" s="328">
        <f t="shared" si="15"/>
        <v>0</v>
      </c>
      <c r="BB81" s="328">
        <f t="shared" si="16"/>
        <v>0</v>
      </c>
      <c r="BC81" s="328">
        <f t="shared" si="17"/>
        <v>0</v>
      </c>
      <c r="BD81" s="259">
        <f t="shared" si="18"/>
        <v>0</v>
      </c>
      <c r="BE81" s="259">
        <f t="shared" si="19"/>
        <v>0</v>
      </c>
      <c r="BF81" s="259">
        <f t="shared" si="20"/>
        <v>0</v>
      </c>
      <c r="BG81" s="259">
        <f t="shared" si="21"/>
        <v>0</v>
      </c>
      <c r="BH81" s="259">
        <f t="shared" si="22"/>
        <v>0</v>
      </c>
      <c r="BI81" s="259">
        <f t="shared" si="23"/>
        <v>0</v>
      </c>
      <c r="BJ81" s="259">
        <f t="shared" si="24"/>
        <v>0</v>
      </c>
      <c r="BK81" s="259">
        <f t="shared" si="25"/>
        <v>0</v>
      </c>
      <c r="BL81" s="259">
        <f t="shared" si="26"/>
        <v>0</v>
      </c>
      <c r="BM81" s="259">
        <f t="shared" si="27"/>
        <v>0</v>
      </c>
      <c r="BN81" s="259">
        <f t="shared" si="28"/>
        <v>0</v>
      </c>
      <c r="BO81" s="211">
        <f t="shared" si="29"/>
        <v>0</v>
      </c>
      <c r="BP81" s="211">
        <f t="shared" si="30"/>
        <v>0</v>
      </c>
      <c r="BQ81" s="211">
        <f t="shared" si="31"/>
        <v>0</v>
      </c>
      <c r="BR81" s="211">
        <f t="shared" si="32"/>
        <v>0</v>
      </c>
      <c r="BS81" s="211">
        <f t="shared" si="33"/>
        <v>0</v>
      </c>
      <c r="BT81" s="211">
        <f t="shared" si="34"/>
        <v>0</v>
      </c>
      <c r="BU81" s="211">
        <f t="shared" si="35"/>
        <v>0</v>
      </c>
      <c r="BV81" s="211">
        <f t="shared" si="36"/>
        <v>0</v>
      </c>
      <c r="BW81" s="211">
        <f t="shared" si="37"/>
        <v>0</v>
      </c>
      <c r="BX81" s="211">
        <f t="shared" si="38"/>
        <v>0</v>
      </c>
      <c r="BY81" s="211">
        <f t="shared" si="39"/>
        <v>0</v>
      </c>
      <c r="CX81">
        <f t="shared" si="40"/>
        <v>0</v>
      </c>
      <c r="CY81">
        <f t="shared" si="41"/>
        <v>0</v>
      </c>
      <c r="CZ81">
        <f t="shared" si="42"/>
        <v>0</v>
      </c>
      <c r="DA81">
        <f t="shared" si="43"/>
        <v>0</v>
      </c>
      <c r="DB81">
        <f t="shared" si="44"/>
        <v>0</v>
      </c>
      <c r="DC81">
        <f t="shared" si="45"/>
        <v>0</v>
      </c>
      <c r="DD81">
        <f t="shared" si="46"/>
        <v>0</v>
      </c>
      <c r="DE81">
        <f t="shared" si="47"/>
        <v>0</v>
      </c>
      <c r="DF81">
        <f t="shared" si="48"/>
        <v>0</v>
      </c>
      <c r="DG81">
        <f t="shared" si="49"/>
        <v>0</v>
      </c>
      <c r="DH81">
        <f t="shared" si="50"/>
        <v>0</v>
      </c>
      <c r="DI81">
        <f t="shared" si="53"/>
        <v>0</v>
      </c>
    </row>
    <row r="82" spans="1:113" ht="15" customHeight="1">
      <c r="A82" s="25"/>
      <c r="B82" s="52"/>
      <c r="C82" s="55" t="s">
        <v>5160</v>
      </c>
      <c r="D82" s="842"/>
      <c r="E82" s="759"/>
      <c r="F82" s="759"/>
      <c r="G82" s="759"/>
      <c r="H82" s="759"/>
      <c r="I82" s="759"/>
      <c r="J82" s="759"/>
      <c r="K82" s="838"/>
      <c r="L82" s="740"/>
      <c r="M82" s="838"/>
      <c r="N82" s="740"/>
      <c r="O82" s="759"/>
      <c r="P82" s="759"/>
      <c r="Q82" s="838"/>
      <c r="R82" s="127"/>
      <c r="S82" s="127"/>
      <c r="T82" s="127"/>
      <c r="U82" s="127"/>
      <c r="V82" s="127"/>
      <c r="W82" s="127"/>
      <c r="X82" s="127"/>
      <c r="Y82" s="127"/>
      <c r="Z82" s="127"/>
      <c r="AA82" s="127"/>
      <c r="AB82" s="127"/>
      <c r="AC82" s="97"/>
      <c r="AD82" s="127"/>
      <c r="AE82" s="52"/>
      <c r="AG82" s="31"/>
      <c r="AH82" s="31"/>
      <c r="AI82" s="31"/>
      <c r="AJ82" s="278" t="str" cm="1">
        <f t="array" ref="AJ82">IF(EXACT(D82,UPPER(D82)),"Correcto-","Minusculas-")&amp;
IF(SUM(--NOT(ISERROR(SEARCH({"á","é","í","ó","ú","ñ"},D82))))&gt;0,"Acento-","Correcto-")&amp;
IF(SUM(--NOT(ISERROR(SEARCH({"'","""",".",",",";",":","¿","~?","¡","!","(",")"},D82))))&gt;0,"Signo","Correcto")</f>
        <v>Correcto-Correcto-Correcto</v>
      </c>
      <c r="AK82" s="649" t="str">
        <f t="shared" si="4"/>
        <v>Correcto</v>
      </c>
      <c r="AL82" s="186">
        <f t="shared" si="52"/>
        <v>0</v>
      </c>
      <c r="AM82" s="187">
        <f t="shared" si="5"/>
        <v>0</v>
      </c>
      <c r="AN82" s="176">
        <f t="shared" si="6"/>
        <v>0</v>
      </c>
      <c r="AO82" s="177" t="str">
        <f>IF(AN82=0,"",
IF(SUM($AN$43:AN82)=1,AP82,
IF($AN$103&gt;SUM($AN$43:AN82),_xlfn.CONCAT(", ",AP82),
IF($AN$103=SUM($AN$43:AN82),_xlfn.CONCAT(" y ",AP82)))))</f>
        <v/>
      </c>
      <c r="AP82" s="178" t="s">
        <v>5161</v>
      </c>
      <c r="AS82" s="328">
        <f t="shared" si="7"/>
        <v>0</v>
      </c>
      <c r="AT82" s="328">
        <f t="shared" si="8"/>
        <v>0</v>
      </c>
      <c r="AU82" s="328">
        <f t="shared" si="9"/>
        <v>0</v>
      </c>
      <c r="AV82" s="328">
        <f t="shared" si="10"/>
        <v>0</v>
      </c>
      <c r="AW82" s="328">
        <f t="shared" si="11"/>
        <v>0</v>
      </c>
      <c r="AX82" s="328">
        <f t="shared" si="12"/>
        <v>0</v>
      </c>
      <c r="AY82" s="328">
        <f t="shared" si="13"/>
        <v>0</v>
      </c>
      <c r="AZ82" s="328">
        <f t="shared" si="14"/>
        <v>0</v>
      </c>
      <c r="BA82" s="328">
        <f t="shared" si="15"/>
        <v>0</v>
      </c>
      <c r="BB82" s="328">
        <f t="shared" si="16"/>
        <v>0</v>
      </c>
      <c r="BC82" s="328">
        <f t="shared" si="17"/>
        <v>0</v>
      </c>
      <c r="BD82" s="259">
        <f t="shared" si="18"/>
        <v>0</v>
      </c>
      <c r="BE82" s="259">
        <f t="shared" si="19"/>
        <v>0</v>
      </c>
      <c r="BF82" s="259">
        <f t="shared" si="20"/>
        <v>0</v>
      </c>
      <c r="BG82" s="259">
        <f t="shared" si="21"/>
        <v>0</v>
      </c>
      <c r="BH82" s="259">
        <f t="shared" si="22"/>
        <v>0</v>
      </c>
      <c r="BI82" s="259">
        <f t="shared" si="23"/>
        <v>0</v>
      </c>
      <c r="BJ82" s="259">
        <f t="shared" si="24"/>
        <v>0</v>
      </c>
      <c r="BK82" s="259">
        <f t="shared" si="25"/>
        <v>0</v>
      </c>
      <c r="BL82" s="259">
        <f t="shared" si="26"/>
        <v>0</v>
      </c>
      <c r="BM82" s="259">
        <f t="shared" si="27"/>
        <v>0</v>
      </c>
      <c r="BN82" s="259">
        <f t="shared" si="28"/>
        <v>0</v>
      </c>
      <c r="BO82" s="211">
        <f t="shared" si="29"/>
        <v>0</v>
      </c>
      <c r="BP82" s="211">
        <f t="shared" si="30"/>
        <v>0</v>
      </c>
      <c r="BQ82" s="211">
        <f t="shared" si="31"/>
        <v>0</v>
      </c>
      <c r="BR82" s="211">
        <f t="shared" si="32"/>
        <v>0</v>
      </c>
      <c r="BS82" s="211">
        <f t="shared" si="33"/>
        <v>0</v>
      </c>
      <c r="BT82" s="211">
        <f t="shared" si="34"/>
        <v>0</v>
      </c>
      <c r="BU82" s="211">
        <f t="shared" si="35"/>
        <v>0</v>
      </c>
      <c r="BV82" s="211">
        <f t="shared" si="36"/>
        <v>0</v>
      </c>
      <c r="BW82" s="211">
        <f t="shared" si="37"/>
        <v>0</v>
      </c>
      <c r="BX82" s="211">
        <f t="shared" si="38"/>
        <v>0</v>
      </c>
      <c r="BY82" s="211">
        <f t="shared" si="39"/>
        <v>0</v>
      </c>
      <c r="CX82">
        <f t="shared" si="40"/>
        <v>0</v>
      </c>
      <c r="CY82">
        <f t="shared" si="41"/>
        <v>0</v>
      </c>
      <c r="CZ82">
        <f t="shared" si="42"/>
        <v>0</v>
      </c>
      <c r="DA82">
        <f t="shared" si="43"/>
        <v>0</v>
      </c>
      <c r="DB82">
        <f t="shared" si="44"/>
        <v>0</v>
      </c>
      <c r="DC82">
        <f t="shared" si="45"/>
        <v>0</v>
      </c>
      <c r="DD82">
        <f t="shared" si="46"/>
        <v>0</v>
      </c>
      <c r="DE82">
        <f t="shared" si="47"/>
        <v>0</v>
      </c>
      <c r="DF82">
        <f t="shared" si="48"/>
        <v>0</v>
      </c>
      <c r="DG82">
        <f t="shared" si="49"/>
        <v>0</v>
      </c>
      <c r="DH82">
        <f t="shared" si="50"/>
        <v>0</v>
      </c>
      <c r="DI82">
        <f t="shared" si="53"/>
        <v>0</v>
      </c>
    </row>
    <row r="83" spans="1:113" ht="15" customHeight="1">
      <c r="A83" s="25"/>
      <c r="B83" s="52"/>
      <c r="C83" s="55" t="s">
        <v>5162</v>
      </c>
      <c r="D83" s="842"/>
      <c r="E83" s="759"/>
      <c r="F83" s="759"/>
      <c r="G83" s="759"/>
      <c r="H83" s="759"/>
      <c r="I83" s="759"/>
      <c r="J83" s="759"/>
      <c r="K83" s="838"/>
      <c r="L83" s="740"/>
      <c r="M83" s="838"/>
      <c r="N83" s="740"/>
      <c r="O83" s="759"/>
      <c r="P83" s="759"/>
      <c r="Q83" s="838"/>
      <c r="R83" s="127"/>
      <c r="S83" s="127"/>
      <c r="T83" s="127"/>
      <c r="U83" s="127"/>
      <c r="V83" s="127"/>
      <c r="W83" s="127"/>
      <c r="X83" s="127"/>
      <c r="Y83" s="127"/>
      <c r="Z83" s="127"/>
      <c r="AA83" s="127"/>
      <c r="AB83" s="127"/>
      <c r="AC83" s="97"/>
      <c r="AD83" s="127"/>
      <c r="AE83" s="52"/>
      <c r="AG83" s="31"/>
      <c r="AH83" s="31"/>
      <c r="AI83" s="31"/>
      <c r="AJ83" s="278" t="str" cm="1">
        <f t="array" ref="AJ83">IF(EXACT(D83,UPPER(D83)),"Correcto-","Minusculas-")&amp;
IF(SUM(--NOT(ISERROR(SEARCH({"á","é","í","ó","ú","ñ"},D83))))&gt;0,"Acento-","Correcto-")&amp;
IF(SUM(--NOT(ISERROR(SEARCH({"'","""",".",",",";",":","¿","~?","¡","!","(",")"},D83))))&gt;0,"Signo","Correcto")</f>
        <v>Correcto-Correcto-Correcto</v>
      </c>
      <c r="AK83" s="649" t="str">
        <f t="shared" si="4"/>
        <v>Correcto</v>
      </c>
      <c r="AL83" s="186">
        <f t="shared" si="52"/>
        <v>0</v>
      </c>
      <c r="AM83" s="187">
        <f t="shared" si="5"/>
        <v>0</v>
      </c>
      <c r="AN83" s="176">
        <f t="shared" si="6"/>
        <v>0</v>
      </c>
      <c r="AO83" s="177" t="str">
        <f>IF(AN83=0,"",
IF(SUM($AN$43:AN83)=1,AP83,
IF($AN$103&gt;SUM($AN$43:AN83),_xlfn.CONCAT(", ",AP83),
IF($AN$103=SUM($AN$43:AN83),_xlfn.CONCAT(" y ",AP83)))))</f>
        <v/>
      </c>
      <c r="AP83" s="178" t="s">
        <v>5163</v>
      </c>
      <c r="AS83" s="328">
        <f t="shared" si="7"/>
        <v>0</v>
      </c>
      <c r="AT83" s="328">
        <f t="shared" si="8"/>
        <v>0</v>
      </c>
      <c r="AU83" s="328">
        <f t="shared" si="9"/>
        <v>0</v>
      </c>
      <c r="AV83" s="328">
        <f t="shared" si="10"/>
        <v>0</v>
      </c>
      <c r="AW83" s="328">
        <f t="shared" si="11"/>
        <v>0</v>
      </c>
      <c r="AX83" s="328">
        <f t="shared" si="12"/>
        <v>0</v>
      </c>
      <c r="AY83" s="328">
        <f t="shared" si="13"/>
        <v>0</v>
      </c>
      <c r="AZ83" s="328">
        <f t="shared" si="14"/>
        <v>0</v>
      </c>
      <c r="BA83" s="328">
        <f t="shared" si="15"/>
        <v>0</v>
      </c>
      <c r="BB83" s="328">
        <f t="shared" si="16"/>
        <v>0</v>
      </c>
      <c r="BC83" s="328">
        <f t="shared" si="17"/>
        <v>0</v>
      </c>
      <c r="BD83" s="259">
        <f t="shared" si="18"/>
        <v>0</v>
      </c>
      <c r="BE83" s="259">
        <f t="shared" si="19"/>
        <v>0</v>
      </c>
      <c r="BF83" s="259">
        <f t="shared" si="20"/>
        <v>0</v>
      </c>
      <c r="BG83" s="259">
        <f t="shared" si="21"/>
        <v>0</v>
      </c>
      <c r="BH83" s="259">
        <f t="shared" si="22"/>
        <v>0</v>
      </c>
      <c r="BI83" s="259">
        <f t="shared" si="23"/>
        <v>0</v>
      </c>
      <c r="BJ83" s="259">
        <f t="shared" si="24"/>
        <v>0</v>
      </c>
      <c r="BK83" s="259">
        <f t="shared" si="25"/>
        <v>0</v>
      </c>
      <c r="BL83" s="259">
        <f t="shared" si="26"/>
        <v>0</v>
      </c>
      <c r="BM83" s="259">
        <f t="shared" si="27"/>
        <v>0</v>
      </c>
      <c r="BN83" s="259">
        <f t="shared" si="28"/>
        <v>0</v>
      </c>
      <c r="BO83" s="211">
        <f t="shared" si="29"/>
        <v>0</v>
      </c>
      <c r="BP83" s="211">
        <f t="shared" si="30"/>
        <v>0</v>
      </c>
      <c r="BQ83" s="211">
        <f t="shared" si="31"/>
        <v>0</v>
      </c>
      <c r="BR83" s="211">
        <f t="shared" si="32"/>
        <v>0</v>
      </c>
      <c r="BS83" s="211">
        <f t="shared" si="33"/>
        <v>0</v>
      </c>
      <c r="BT83" s="211">
        <f t="shared" si="34"/>
        <v>0</v>
      </c>
      <c r="BU83" s="211">
        <f t="shared" si="35"/>
        <v>0</v>
      </c>
      <c r="BV83" s="211">
        <f t="shared" si="36"/>
        <v>0</v>
      </c>
      <c r="BW83" s="211">
        <f t="shared" si="37"/>
        <v>0</v>
      </c>
      <c r="BX83" s="211">
        <f t="shared" si="38"/>
        <v>0</v>
      </c>
      <c r="BY83" s="211">
        <f t="shared" si="39"/>
        <v>0</v>
      </c>
      <c r="CX83">
        <f t="shared" si="40"/>
        <v>0</v>
      </c>
      <c r="CY83">
        <f t="shared" si="41"/>
        <v>0</v>
      </c>
      <c r="CZ83">
        <f t="shared" si="42"/>
        <v>0</v>
      </c>
      <c r="DA83">
        <f t="shared" si="43"/>
        <v>0</v>
      </c>
      <c r="DB83">
        <f t="shared" si="44"/>
        <v>0</v>
      </c>
      <c r="DC83">
        <f t="shared" si="45"/>
        <v>0</v>
      </c>
      <c r="DD83">
        <f t="shared" si="46"/>
        <v>0</v>
      </c>
      <c r="DE83">
        <f t="shared" si="47"/>
        <v>0</v>
      </c>
      <c r="DF83">
        <f t="shared" si="48"/>
        <v>0</v>
      </c>
      <c r="DG83">
        <f t="shared" si="49"/>
        <v>0</v>
      </c>
      <c r="DH83">
        <f t="shared" si="50"/>
        <v>0</v>
      </c>
      <c r="DI83">
        <f t="shared" si="53"/>
        <v>0</v>
      </c>
    </row>
    <row r="84" spans="1:113" ht="15" customHeight="1">
      <c r="A84" s="25"/>
      <c r="B84" s="52"/>
      <c r="C84" s="55" t="s">
        <v>5164</v>
      </c>
      <c r="D84" s="842"/>
      <c r="E84" s="759"/>
      <c r="F84" s="759"/>
      <c r="G84" s="759"/>
      <c r="H84" s="759"/>
      <c r="I84" s="759"/>
      <c r="J84" s="759"/>
      <c r="K84" s="838"/>
      <c r="L84" s="740"/>
      <c r="M84" s="838"/>
      <c r="N84" s="740"/>
      <c r="O84" s="759"/>
      <c r="P84" s="759"/>
      <c r="Q84" s="838"/>
      <c r="R84" s="127"/>
      <c r="S84" s="127"/>
      <c r="T84" s="127"/>
      <c r="U84" s="127"/>
      <c r="V84" s="127"/>
      <c r="W84" s="127"/>
      <c r="X84" s="127"/>
      <c r="Y84" s="127"/>
      <c r="Z84" s="127"/>
      <c r="AA84" s="127"/>
      <c r="AB84" s="127"/>
      <c r="AC84" s="97"/>
      <c r="AD84" s="127"/>
      <c r="AE84" s="52"/>
      <c r="AG84" s="31"/>
      <c r="AH84" s="31"/>
      <c r="AI84" s="31"/>
      <c r="AJ84" s="278" t="str" cm="1">
        <f t="array" ref="AJ84">IF(EXACT(D84,UPPER(D84)),"Correcto-","Minusculas-")&amp;
IF(SUM(--NOT(ISERROR(SEARCH({"á","é","í","ó","ú","ñ"},D84))))&gt;0,"Acento-","Correcto-")&amp;
IF(SUM(--NOT(ISERROR(SEARCH({"'","""",".",",",";",":","¿","~?","¡","!","(",")"},D84))))&gt;0,"Signo","Correcto")</f>
        <v>Correcto-Correcto-Correcto</v>
      </c>
      <c r="AK84" s="649" t="str">
        <f t="shared" si="4"/>
        <v>Correcto</v>
      </c>
      <c r="AL84" s="186">
        <f t="shared" si="52"/>
        <v>0</v>
      </c>
      <c r="AM84" s="187">
        <f t="shared" si="5"/>
        <v>0</v>
      </c>
      <c r="AN84" s="176">
        <f t="shared" si="6"/>
        <v>0</v>
      </c>
      <c r="AO84" s="177" t="str">
        <f>IF(AN84=0,"",
IF(SUM($AN$43:AN84)=1,AP84,
IF($AN$103&gt;SUM($AN$43:AN84),_xlfn.CONCAT(", ",AP84),
IF($AN$103=SUM($AN$43:AN84),_xlfn.CONCAT(" y ",AP84)))))</f>
        <v/>
      </c>
      <c r="AP84" s="178" t="s">
        <v>5165</v>
      </c>
      <c r="AS84" s="328">
        <f t="shared" si="7"/>
        <v>0</v>
      </c>
      <c r="AT84" s="328">
        <f t="shared" si="8"/>
        <v>0</v>
      </c>
      <c r="AU84" s="328">
        <f t="shared" si="9"/>
        <v>0</v>
      </c>
      <c r="AV84" s="328">
        <f t="shared" si="10"/>
        <v>0</v>
      </c>
      <c r="AW84" s="328">
        <f t="shared" si="11"/>
        <v>0</v>
      </c>
      <c r="AX84" s="328">
        <f t="shared" si="12"/>
        <v>0</v>
      </c>
      <c r="AY84" s="328">
        <f t="shared" si="13"/>
        <v>0</v>
      </c>
      <c r="AZ84" s="328">
        <f t="shared" si="14"/>
        <v>0</v>
      </c>
      <c r="BA84" s="328">
        <f t="shared" si="15"/>
        <v>0</v>
      </c>
      <c r="BB84" s="328">
        <f t="shared" si="16"/>
        <v>0</v>
      </c>
      <c r="BC84" s="328">
        <f t="shared" si="17"/>
        <v>0</v>
      </c>
      <c r="BD84" s="259">
        <f t="shared" si="18"/>
        <v>0</v>
      </c>
      <c r="BE84" s="259">
        <f t="shared" si="19"/>
        <v>0</v>
      </c>
      <c r="BF84" s="259">
        <f t="shared" si="20"/>
        <v>0</v>
      </c>
      <c r="BG84" s="259">
        <f t="shared" si="21"/>
        <v>0</v>
      </c>
      <c r="BH84" s="259">
        <f t="shared" si="22"/>
        <v>0</v>
      </c>
      <c r="BI84" s="259">
        <f t="shared" si="23"/>
        <v>0</v>
      </c>
      <c r="BJ84" s="259">
        <f t="shared" si="24"/>
        <v>0</v>
      </c>
      <c r="BK84" s="259">
        <f t="shared" si="25"/>
        <v>0</v>
      </c>
      <c r="BL84" s="259">
        <f t="shared" si="26"/>
        <v>0</v>
      </c>
      <c r="BM84" s="259">
        <f t="shared" si="27"/>
        <v>0</v>
      </c>
      <c r="BN84" s="259">
        <f t="shared" si="28"/>
        <v>0</v>
      </c>
      <c r="BO84" s="211">
        <f t="shared" si="29"/>
        <v>0</v>
      </c>
      <c r="BP84" s="211">
        <f t="shared" si="30"/>
        <v>0</v>
      </c>
      <c r="BQ84" s="211">
        <f t="shared" si="31"/>
        <v>0</v>
      </c>
      <c r="BR84" s="211">
        <f t="shared" si="32"/>
        <v>0</v>
      </c>
      <c r="BS84" s="211">
        <f t="shared" si="33"/>
        <v>0</v>
      </c>
      <c r="BT84" s="211">
        <f t="shared" si="34"/>
        <v>0</v>
      </c>
      <c r="BU84" s="211">
        <f t="shared" si="35"/>
        <v>0</v>
      </c>
      <c r="BV84" s="211">
        <f t="shared" si="36"/>
        <v>0</v>
      </c>
      <c r="BW84" s="211">
        <f t="shared" si="37"/>
        <v>0</v>
      </c>
      <c r="BX84" s="211">
        <f t="shared" si="38"/>
        <v>0</v>
      </c>
      <c r="BY84" s="211">
        <f t="shared" si="39"/>
        <v>0</v>
      </c>
      <c r="CX84">
        <f t="shared" si="40"/>
        <v>0</v>
      </c>
      <c r="CY84">
        <f t="shared" si="41"/>
        <v>0</v>
      </c>
      <c r="CZ84">
        <f t="shared" si="42"/>
        <v>0</v>
      </c>
      <c r="DA84">
        <f t="shared" si="43"/>
        <v>0</v>
      </c>
      <c r="DB84">
        <f t="shared" si="44"/>
        <v>0</v>
      </c>
      <c r="DC84">
        <f t="shared" si="45"/>
        <v>0</v>
      </c>
      <c r="DD84">
        <f t="shared" si="46"/>
        <v>0</v>
      </c>
      <c r="DE84">
        <f t="shared" si="47"/>
        <v>0</v>
      </c>
      <c r="DF84">
        <f t="shared" si="48"/>
        <v>0</v>
      </c>
      <c r="DG84">
        <f t="shared" si="49"/>
        <v>0</v>
      </c>
      <c r="DH84">
        <f t="shared" si="50"/>
        <v>0</v>
      </c>
      <c r="DI84">
        <f t="shared" si="53"/>
        <v>0</v>
      </c>
    </row>
    <row r="85" spans="1:113" ht="15" customHeight="1">
      <c r="A85" s="25"/>
      <c r="B85" s="52"/>
      <c r="C85" s="55" t="s">
        <v>5166</v>
      </c>
      <c r="D85" s="842"/>
      <c r="E85" s="759"/>
      <c r="F85" s="759"/>
      <c r="G85" s="759"/>
      <c r="H85" s="759"/>
      <c r="I85" s="759"/>
      <c r="J85" s="759"/>
      <c r="K85" s="838"/>
      <c r="L85" s="740"/>
      <c r="M85" s="838"/>
      <c r="N85" s="740"/>
      <c r="O85" s="759"/>
      <c r="P85" s="759"/>
      <c r="Q85" s="838"/>
      <c r="R85" s="127"/>
      <c r="S85" s="127"/>
      <c r="T85" s="127"/>
      <c r="U85" s="127"/>
      <c r="V85" s="127"/>
      <c r="W85" s="127"/>
      <c r="X85" s="127"/>
      <c r="Y85" s="127"/>
      <c r="Z85" s="127"/>
      <c r="AA85" s="127"/>
      <c r="AB85" s="127"/>
      <c r="AC85" s="97"/>
      <c r="AD85" s="127"/>
      <c r="AE85" s="52"/>
      <c r="AG85" s="31"/>
      <c r="AH85" s="31"/>
      <c r="AI85" s="31"/>
      <c r="AJ85" s="278" t="str" cm="1">
        <f t="array" ref="AJ85">IF(EXACT(D85,UPPER(D85)),"Correcto-","Minusculas-")&amp;
IF(SUM(--NOT(ISERROR(SEARCH({"á","é","í","ó","ú","ñ"},D85))))&gt;0,"Acento-","Correcto-")&amp;
IF(SUM(--NOT(ISERROR(SEARCH({"'","""",".",",",";",":","¿","~?","¡","!","(",")"},D85))))&gt;0,"Signo","Correcto")</f>
        <v>Correcto-Correcto-Correcto</v>
      </c>
      <c r="AK85" s="649" t="str">
        <f t="shared" si="4"/>
        <v>Correcto</v>
      </c>
      <c r="AL85" s="186">
        <f t="shared" si="52"/>
        <v>0</v>
      </c>
      <c r="AM85" s="187">
        <f t="shared" si="5"/>
        <v>0</v>
      </c>
      <c r="AN85" s="176">
        <f t="shared" si="6"/>
        <v>0</v>
      </c>
      <c r="AO85" s="177" t="str">
        <f>IF(AN85=0,"",
IF(SUM($AN$43:AN85)=1,AP85,
IF($AN$103&gt;SUM($AN$43:AN85),_xlfn.CONCAT(", ",AP85),
IF($AN$103=SUM($AN$43:AN85),_xlfn.CONCAT(" y ",AP85)))))</f>
        <v/>
      </c>
      <c r="AP85" s="178" t="s">
        <v>5167</v>
      </c>
      <c r="AS85" s="328">
        <f t="shared" si="7"/>
        <v>0</v>
      </c>
      <c r="AT85" s="328">
        <f t="shared" si="8"/>
        <v>0</v>
      </c>
      <c r="AU85" s="328">
        <f t="shared" si="9"/>
        <v>0</v>
      </c>
      <c r="AV85" s="328">
        <f t="shared" si="10"/>
        <v>0</v>
      </c>
      <c r="AW85" s="328">
        <f t="shared" si="11"/>
        <v>0</v>
      </c>
      <c r="AX85" s="328">
        <f t="shared" si="12"/>
        <v>0</v>
      </c>
      <c r="AY85" s="328">
        <f t="shared" si="13"/>
        <v>0</v>
      </c>
      <c r="AZ85" s="328">
        <f t="shared" si="14"/>
        <v>0</v>
      </c>
      <c r="BA85" s="328">
        <f t="shared" si="15"/>
        <v>0</v>
      </c>
      <c r="BB85" s="328">
        <f t="shared" si="16"/>
        <v>0</v>
      </c>
      <c r="BC85" s="328">
        <f t="shared" si="17"/>
        <v>0</v>
      </c>
      <c r="BD85" s="259">
        <f t="shared" si="18"/>
        <v>0</v>
      </c>
      <c r="BE85" s="259">
        <f t="shared" si="19"/>
        <v>0</v>
      </c>
      <c r="BF85" s="259">
        <f t="shared" si="20"/>
        <v>0</v>
      </c>
      <c r="BG85" s="259">
        <f t="shared" si="21"/>
        <v>0</v>
      </c>
      <c r="BH85" s="259">
        <f t="shared" si="22"/>
        <v>0</v>
      </c>
      <c r="BI85" s="259">
        <f t="shared" si="23"/>
        <v>0</v>
      </c>
      <c r="BJ85" s="259">
        <f t="shared" si="24"/>
        <v>0</v>
      </c>
      <c r="BK85" s="259">
        <f t="shared" si="25"/>
        <v>0</v>
      </c>
      <c r="BL85" s="259">
        <f t="shared" si="26"/>
        <v>0</v>
      </c>
      <c r="BM85" s="259">
        <f t="shared" si="27"/>
        <v>0</v>
      </c>
      <c r="BN85" s="259">
        <f t="shared" si="28"/>
        <v>0</v>
      </c>
      <c r="BO85" s="211">
        <f t="shared" si="29"/>
        <v>0</v>
      </c>
      <c r="BP85" s="211">
        <f t="shared" si="30"/>
        <v>0</v>
      </c>
      <c r="BQ85" s="211">
        <f t="shared" si="31"/>
        <v>0</v>
      </c>
      <c r="BR85" s="211">
        <f t="shared" si="32"/>
        <v>0</v>
      </c>
      <c r="BS85" s="211">
        <f t="shared" si="33"/>
        <v>0</v>
      </c>
      <c r="BT85" s="211">
        <f t="shared" si="34"/>
        <v>0</v>
      </c>
      <c r="BU85" s="211">
        <f t="shared" si="35"/>
        <v>0</v>
      </c>
      <c r="BV85" s="211">
        <f t="shared" si="36"/>
        <v>0</v>
      </c>
      <c r="BW85" s="211">
        <f t="shared" si="37"/>
        <v>0</v>
      </c>
      <c r="BX85" s="211">
        <f t="shared" si="38"/>
        <v>0</v>
      </c>
      <c r="BY85" s="211">
        <f t="shared" si="39"/>
        <v>0</v>
      </c>
      <c r="CX85">
        <f t="shared" si="40"/>
        <v>0</v>
      </c>
      <c r="CY85">
        <f t="shared" si="41"/>
        <v>0</v>
      </c>
      <c r="CZ85">
        <f t="shared" si="42"/>
        <v>0</v>
      </c>
      <c r="DA85">
        <f t="shared" si="43"/>
        <v>0</v>
      </c>
      <c r="DB85">
        <f t="shared" si="44"/>
        <v>0</v>
      </c>
      <c r="DC85">
        <f t="shared" si="45"/>
        <v>0</v>
      </c>
      <c r="DD85">
        <f t="shared" si="46"/>
        <v>0</v>
      </c>
      <c r="DE85">
        <f t="shared" si="47"/>
        <v>0</v>
      </c>
      <c r="DF85">
        <f t="shared" si="48"/>
        <v>0</v>
      </c>
      <c r="DG85">
        <f t="shared" si="49"/>
        <v>0</v>
      </c>
      <c r="DH85">
        <f t="shared" si="50"/>
        <v>0</v>
      </c>
      <c r="DI85">
        <f t="shared" si="53"/>
        <v>0</v>
      </c>
    </row>
    <row r="86" spans="1:113" ht="15" customHeight="1">
      <c r="A86" s="25"/>
      <c r="B86" s="52"/>
      <c r="C86" s="55" t="s">
        <v>5168</v>
      </c>
      <c r="D86" s="842"/>
      <c r="E86" s="759"/>
      <c r="F86" s="759"/>
      <c r="G86" s="759"/>
      <c r="H86" s="759"/>
      <c r="I86" s="759"/>
      <c r="J86" s="759"/>
      <c r="K86" s="838"/>
      <c r="L86" s="740"/>
      <c r="M86" s="838"/>
      <c r="N86" s="740"/>
      <c r="O86" s="759"/>
      <c r="P86" s="759"/>
      <c r="Q86" s="838"/>
      <c r="R86" s="127"/>
      <c r="S86" s="127"/>
      <c r="T86" s="127"/>
      <c r="U86" s="127"/>
      <c r="V86" s="127"/>
      <c r="W86" s="127"/>
      <c r="X86" s="127"/>
      <c r="Y86" s="127"/>
      <c r="Z86" s="127"/>
      <c r="AA86" s="127"/>
      <c r="AB86" s="127"/>
      <c r="AC86" s="97"/>
      <c r="AD86" s="127"/>
      <c r="AE86" s="52"/>
      <c r="AG86" s="31"/>
      <c r="AH86" s="31"/>
      <c r="AI86" s="31"/>
      <c r="AJ86" s="278" t="str" cm="1">
        <f t="array" ref="AJ86">IF(EXACT(D86,UPPER(D86)),"Correcto-","Minusculas-")&amp;
IF(SUM(--NOT(ISERROR(SEARCH({"á","é","í","ó","ú","ñ"},D86))))&gt;0,"Acento-","Correcto-")&amp;
IF(SUM(--NOT(ISERROR(SEARCH({"'","""",".",",",";",":","¿","~?","¡","!","(",")"},D86))))&gt;0,"Signo","Correcto")</f>
        <v>Correcto-Correcto-Correcto</v>
      </c>
      <c r="AK86" s="649" t="str">
        <f t="shared" si="4"/>
        <v>Correcto</v>
      </c>
      <c r="AL86" s="186">
        <f t="shared" si="52"/>
        <v>0</v>
      </c>
      <c r="AM86" s="187">
        <f t="shared" si="5"/>
        <v>0</v>
      </c>
      <c r="AN86" s="176">
        <f t="shared" si="6"/>
        <v>0</v>
      </c>
      <c r="AO86" s="177" t="str">
        <f>IF(AN86=0,"",
IF(SUM($AN$43:AN86)=1,AP86,
IF($AN$103&gt;SUM($AN$43:AN86),_xlfn.CONCAT(", ",AP86),
IF($AN$103=SUM($AN$43:AN86),_xlfn.CONCAT(" y ",AP86)))))</f>
        <v/>
      </c>
      <c r="AP86" s="178" t="s">
        <v>5169</v>
      </c>
      <c r="AS86" s="328">
        <f t="shared" si="7"/>
        <v>0</v>
      </c>
      <c r="AT86" s="328">
        <f t="shared" si="8"/>
        <v>0</v>
      </c>
      <c r="AU86" s="328">
        <f t="shared" si="9"/>
        <v>0</v>
      </c>
      <c r="AV86" s="328">
        <f t="shared" si="10"/>
        <v>0</v>
      </c>
      <c r="AW86" s="328">
        <f t="shared" si="11"/>
        <v>0</v>
      </c>
      <c r="AX86" s="328">
        <f t="shared" si="12"/>
        <v>0</v>
      </c>
      <c r="AY86" s="328">
        <f t="shared" si="13"/>
        <v>0</v>
      </c>
      <c r="AZ86" s="328">
        <f t="shared" si="14"/>
        <v>0</v>
      </c>
      <c r="BA86" s="328">
        <f t="shared" si="15"/>
        <v>0</v>
      </c>
      <c r="BB86" s="328">
        <f t="shared" si="16"/>
        <v>0</v>
      </c>
      <c r="BC86" s="328">
        <f t="shared" si="17"/>
        <v>0</v>
      </c>
      <c r="BD86" s="259">
        <f t="shared" si="18"/>
        <v>0</v>
      </c>
      <c r="BE86" s="259">
        <f t="shared" si="19"/>
        <v>0</v>
      </c>
      <c r="BF86" s="259">
        <f t="shared" si="20"/>
        <v>0</v>
      </c>
      <c r="BG86" s="259">
        <f t="shared" si="21"/>
        <v>0</v>
      </c>
      <c r="BH86" s="259">
        <f t="shared" si="22"/>
        <v>0</v>
      </c>
      <c r="BI86" s="259">
        <f t="shared" si="23"/>
        <v>0</v>
      </c>
      <c r="BJ86" s="259">
        <f t="shared" si="24"/>
        <v>0</v>
      </c>
      <c r="BK86" s="259">
        <f t="shared" si="25"/>
        <v>0</v>
      </c>
      <c r="BL86" s="259">
        <f t="shared" si="26"/>
        <v>0</v>
      </c>
      <c r="BM86" s="259">
        <f t="shared" si="27"/>
        <v>0</v>
      </c>
      <c r="BN86" s="259">
        <f t="shared" si="28"/>
        <v>0</v>
      </c>
      <c r="BO86" s="211">
        <f t="shared" si="29"/>
        <v>0</v>
      </c>
      <c r="BP86" s="211">
        <f t="shared" si="30"/>
        <v>0</v>
      </c>
      <c r="BQ86" s="211">
        <f t="shared" si="31"/>
        <v>0</v>
      </c>
      <c r="BR86" s="211">
        <f t="shared" si="32"/>
        <v>0</v>
      </c>
      <c r="BS86" s="211">
        <f t="shared" si="33"/>
        <v>0</v>
      </c>
      <c r="BT86" s="211">
        <f t="shared" si="34"/>
        <v>0</v>
      </c>
      <c r="BU86" s="211">
        <f t="shared" si="35"/>
        <v>0</v>
      </c>
      <c r="BV86" s="211">
        <f t="shared" si="36"/>
        <v>0</v>
      </c>
      <c r="BW86" s="211">
        <f t="shared" si="37"/>
        <v>0</v>
      </c>
      <c r="BX86" s="211">
        <f t="shared" si="38"/>
        <v>0</v>
      </c>
      <c r="BY86" s="211">
        <f t="shared" si="39"/>
        <v>0</v>
      </c>
      <c r="CX86">
        <f t="shared" si="40"/>
        <v>0</v>
      </c>
      <c r="CY86">
        <f t="shared" si="41"/>
        <v>0</v>
      </c>
      <c r="CZ86">
        <f t="shared" si="42"/>
        <v>0</v>
      </c>
      <c r="DA86">
        <f t="shared" si="43"/>
        <v>0</v>
      </c>
      <c r="DB86">
        <f t="shared" si="44"/>
        <v>0</v>
      </c>
      <c r="DC86">
        <f t="shared" si="45"/>
        <v>0</v>
      </c>
      <c r="DD86">
        <f t="shared" si="46"/>
        <v>0</v>
      </c>
      <c r="DE86">
        <f t="shared" si="47"/>
        <v>0</v>
      </c>
      <c r="DF86">
        <f t="shared" si="48"/>
        <v>0</v>
      </c>
      <c r="DG86">
        <f t="shared" si="49"/>
        <v>0</v>
      </c>
      <c r="DH86">
        <f t="shared" si="50"/>
        <v>0</v>
      </c>
      <c r="DI86">
        <f t="shared" si="53"/>
        <v>0</v>
      </c>
    </row>
    <row r="87" spans="1:113" ht="15" customHeight="1">
      <c r="A87" s="25"/>
      <c r="B87" s="52"/>
      <c r="C87" s="55" t="s">
        <v>5170</v>
      </c>
      <c r="D87" s="842"/>
      <c r="E87" s="759"/>
      <c r="F87" s="759"/>
      <c r="G87" s="759"/>
      <c r="H87" s="759"/>
      <c r="I87" s="759"/>
      <c r="J87" s="759"/>
      <c r="K87" s="838"/>
      <c r="L87" s="740"/>
      <c r="M87" s="838"/>
      <c r="N87" s="740"/>
      <c r="O87" s="759"/>
      <c r="P87" s="759"/>
      <c r="Q87" s="838"/>
      <c r="R87" s="127"/>
      <c r="S87" s="127"/>
      <c r="T87" s="127"/>
      <c r="U87" s="127"/>
      <c r="V87" s="127"/>
      <c r="W87" s="127"/>
      <c r="X87" s="127"/>
      <c r="Y87" s="127"/>
      <c r="Z87" s="127"/>
      <c r="AA87" s="127"/>
      <c r="AB87" s="127"/>
      <c r="AC87" s="97"/>
      <c r="AD87" s="127"/>
      <c r="AE87" s="52"/>
      <c r="AG87" s="31"/>
      <c r="AH87" s="31"/>
      <c r="AI87" s="31"/>
      <c r="AJ87" s="278" t="str" cm="1">
        <f t="array" ref="AJ87">IF(EXACT(D87,UPPER(D87)),"Correcto-","Minusculas-")&amp;
IF(SUM(--NOT(ISERROR(SEARCH({"á","é","í","ó","ú","ñ"},D87))))&gt;0,"Acento-","Correcto-")&amp;
IF(SUM(--NOT(ISERROR(SEARCH({"'","""",".",",",";",":","¿","~?","¡","!","(",")"},D87))))&gt;0,"Signo","Correcto")</f>
        <v>Correcto-Correcto-Correcto</v>
      </c>
      <c r="AK87" s="649" t="str">
        <f t="shared" si="4"/>
        <v>Correcto</v>
      </c>
      <c r="AL87" s="186">
        <f t="shared" si="52"/>
        <v>0</v>
      </c>
      <c r="AM87" s="187">
        <f t="shared" si="5"/>
        <v>0</v>
      </c>
      <c r="AN87" s="176">
        <f t="shared" si="6"/>
        <v>0</v>
      </c>
      <c r="AO87" s="177" t="str">
        <f>IF(AN87=0,"",
IF(SUM($AN$43:AN87)=1,AP87,
IF($AN$103&gt;SUM($AN$43:AN87),_xlfn.CONCAT(", ",AP87),
IF($AN$103=SUM($AN$43:AN87),_xlfn.CONCAT(" y ",AP87)))))</f>
        <v/>
      </c>
      <c r="AP87" s="178" t="s">
        <v>5171</v>
      </c>
      <c r="AS87" s="328">
        <f t="shared" si="7"/>
        <v>0</v>
      </c>
      <c r="AT87" s="328">
        <f t="shared" si="8"/>
        <v>0</v>
      </c>
      <c r="AU87" s="328">
        <f t="shared" si="9"/>
        <v>0</v>
      </c>
      <c r="AV87" s="328">
        <f t="shared" si="10"/>
        <v>0</v>
      </c>
      <c r="AW87" s="328">
        <f t="shared" si="11"/>
        <v>0</v>
      </c>
      <c r="AX87" s="328">
        <f t="shared" si="12"/>
        <v>0</v>
      </c>
      <c r="AY87" s="328">
        <f t="shared" si="13"/>
        <v>0</v>
      </c>
      <c r="AZ87" s="328">
        <f t="shared" si="14"/>
        <v>0</v>
      </c>
      <c r="BA87" s="328">
        <f t="shared" si="15"/>
        <v>0</v>
      </c>
      <c r="BB87" s="328">
        <f t="shared" si="16"/>
        <v>0</v>
      </c>
      <c r="BC87" s="328">
        <f t="shared" si="17"/>
        <v>0</v>
      </c>
      <c r="BD87" s="259">
        <f t="shared" si="18"/>
        <v>0</v>
      </c>
      <c r="BE87" s="259">
        <f t="shared" si="19"/>
        <v>0</v>
      </c>
      <c r="BF87" s="259">
        <f t="shared" si="20"/>
        <v>0</v>
      </c>
      <c r="BG87" s="259">
        <f t="shared" si="21"/>
        <v>0</v>
      </c>
      <c r="BH87" s="259">
        <f t="shared" si="22"/>
        <v>0</v>
      </c>
      <c r="BI87" s="259">
        <f t="shared" si="23"/>
        <v>0</v>
      </c>
      <c r="BJ87" s="259">
        <f t="shared" si="24"/>
        <v>0</v>
      </c>
      <c r="BK87" s="259">
        <f t="shared" si="25"/>
        <v>0</v>
      </c>
      <c r="BL87" s="259">
        <f t="shared" si="26"/>
        <v>0</v>
      </c>
      <c r="BM87" s="259">
        <f t="shared" si="27"/>
        <v>0</v>
      </c>
      <c r="BN87" s="259">
        <f t="shared" si="28"/>
        <v>0</v>
      </c>
      <c r="BO87" s="211">
        <f t="shared" si="29"/>
        <v>0</v>
      </c>
      <c r="BP87" s="211">
        <f t="shared" si="30"/>
        <v>0</v>
      </c>
      <c r="BQ87" s="211">
        <f t="shared" si="31"/>
        <v>0</v>
      </c>
      <c r="BR87" s="211">
        <f t="shared" si="32"/>
        <v>0</v>
      </c>
      <c r="BS87" s="211">
        <f t="shared" si="33"/>
        <v>0</v>
      </c>
      <c r="BT87" s="211">
        <f t="shared" si="34"/>
        <v>0</v>
      </c>
      <c r="BU87" s="211">
        <f t="shared" si="35"/>
        <v>0</v>
      </c>
      <c r="BV87" s="211">
        <f t="shared" si="36"/>
        <v>0</v>
      </c>
      <c r="BW87" s="211">
        <f t="shared" si="37"/>
        <v>0</v>
      </c>
      <c r="BX87" s="211">
        <f t="shared" si="38"/>
        <v>0</v>
      </c>
      <c r="BY87" s="211">
        <f t="shared" si="39"/>
        <v>0</v>
      </c>
      <c r="CX87">
        <f t="shared" si="40"/>
        <v>0</v>
      </c>
      <c r="CY87">
        <f t="shared" si="41"/>
        <v>0</v>
      </c>
      <c r="CZ87">
        <f t="shared" si="42"/>
        <v>0</v>
      </c>
      <c r="DA87">
        <f t="shared" si="43"/>
        <v>0</v>
      </c>
      <c r="DB87">
        <f t="shared" si="44"/>
        <v>0</v>
      </c>
      <c r="DC87">
        <f t="shared" si="45"/>
        <v>0</v>
      </c>
      <c r="DD87">
        <f t="shared" si="46"/>
        <v>0</v>
      </c>
      <c r="DE87">
        <f t="shared" si="47"/>
        <v>0</v>
      </c>
      <c r="DF87">
        <f t="shared" si="48"/>
        <v>0</v>
      </c>
      <c r="DG87">
        <f t="shared" si="49"/>
        <v>0</v>
      </c>
      <c r="DH87">
        <f t="shared" si="50"/>
        <v>0</v>
      </c>
      <c r="DI87">
        <f t="shared" si="53"/>
        <v>0</v>
      </c>
    </row>
    <row r="88" spans="1:113" ht="15" customHeight="1">
      <c r="A88" s="25"/>
      <c r="B88" s="52"/>
      <c r="C88" s="55" t="s">
        <v>5172</v>
      </c>
      <c r="D88" s="842"/>
      <c r="E88" s="759"/>
      <c r="F88" s="759"/>
      <c r="G88" s="759"/>
      <c r="H88" s="759"/>
      <c r="I88" s="759"/>
      <c r="J88" s="759"/>
      <c r="K88" s="838"/>
      <c r="L88" s="740"/>
      <c r="M88" s="838"/>
      <c r="N88" s="740"/>
      <c r="O88" s="759"/>
      <c r="P88" s="759"/>
      <c r="Q88" s="838"/>
      <c r="R88" s="127"/>
      <c r="S88" s="127"/>
      <c r="T88" s="127"/>
      <c r="U88" s="127"/>
      <c r="V88" s="127"/>
      <c r="W88" s="127"/>
      <c r="X88" s="127"/>
      <c r="Y88" s="127"/>
      <c r="Z88" s="127"/>
      <c r="AA88" s="127"/>
      <c r="AB88" s="127"/>
      <c r="AC88" s="97"/>
      <c r="AD88" s="127"/>
      <c r="AE88" s="52"/>
      <c r="AG88" s="31"/>
      <c r="AH88" s="31"/>
      <c r="AI88" s="31"/>
      <c r="AJ88" s="278" t="str" cm="1">
        <f t="array" ref="AJ88">IF(EXACT(D88,UPPER(D88)),"Correcto-","Minusculas-")&amp;
IF(SUM(--NOT(ISERROR(SEARCH({"á","é","í","ó","ú","ñ"},D88))))&gt;0,"Acento-","Correcto-")&amp;
IF(SUM(--NOT(ISERROR(SEARCH({"'","""",".",",",";",":","¿","~?","¡","!","(",")"},D88))))&gt;0,"Signo","Correcto")</f>
        <v>Correcto-Correcto-Correcto</v>
      </c>
      <c r="AK88" s="649" t="str">
        <f t="shared" si="4"/>
        <v>Correcto</v>
      </c>
      <c r="AL88" s="186">
        <f t="shared" si="52"/>
        <v>0</v>
      </c>
      <c r="AM88" s="187">
        <f t="shared" si="5"/>
        <v>0</v>
      </c>
      <c r="AN88" s="176">
        <f t="shared" si="6"/>
        <v>0</v>
      </c>
      <c r="AO88" s="177" t="str">
        <f>IF(AN88=0,"",
IF(SUM($AN$43:AN88)=1,AP88,
IF($AN$103&gt;SUM($AN$43:AN88),_xlfn.CONCAT(", ",AP88),
IF($AN$103=SUM($AN$43:AN88),_xlfn.CONCAT(" y ",AP88)))))</f>
        <v/>
      </c>
      <c r="AP88" s="178" t="s">
        <v>5173</v>
      </c>
      <c r="AS88" s="328">
        <f t="shared" si="7"/>
        <v>0</v>
      </c>
      <c r="AT88" s="328">
        <f t="shared" si="8"/>
        <v>0</v>
      </c>
      <c r="AU88" s="328">
        <f t="shared" si="9"/>
        <v>0</v>
      </c>
      <c r="AV88" s="328">
        <f t="shared" si="10"/>
        <v>0</v>
      </c>
      <c r="AW88" s="328">
        <f t="shared" si="11"/>
        <v>0</v>
      </c>
      <c r="AX88" s="328">
        <f t="shared" si="12"/>
        <v>0</v>
      </c>
      <c r="AY88" s="328">
        <f t="shared" si="13"/>
        <v>0</v>
      </c>
      <c r="AZ88" s="328">
        <f t="shared" si="14"/>
        <v>0</v>
      </c>
      <c r="BA88" s="328">
        <f t="shared" si="15"/>
        <v>0</v>
      </c>
      <c r="BB88" s="328">
        <f t="shared" si="16"/>
        <v>0</v>
      </c>
      <c r="BC88" s="328">
        <f t="shared" si="17"/>
        <v>0</v>
      </c>
      <c r="BD88" s="259">
        <f t="shared" si="18"/>
        <v>0</v>
      </c>
      <c r="BE88" s="259">
        <f t="shared" si="19"/>
        <v>0</v>
      </c>
      <c r="BF88" s="259">
        <f t="shared" si="20"/>
        <v>0</v>
      </c>
      <c r="BG88" s="259">
        <f t="shared" si="21"/>
        <v>0</v>
      </c>
      <c r="BH88" s="259">
        <f t="shared" si="22"/>
        <v>0</v>
      </c>
      <c r="BI88" s="259">
        <f t="shared" si="23"/>
        <v>0</v>
      </c>
      <c r="BJ88" s="259">
        <f t="shared" si="24"/>
        <v>0</v>
      </c>
      <c r="BK88" s="259">
        <f t="shared" si="25"/>
        <v>0</v>
      </c>
      <c r="BL88" s="259">
        <f t="shared" si="26"/>
        <v>0</v>
      </c>
      <c r="BM88" s="259">
        <f t="shared" si="27"/>
        <v>0</v>
      </c>
      <c r="BN88" s="259">
        <f t="shared" si="28"/>
        <v>0</v>
      </c>
      <c r="BO88" s="211">
        <f t="shared" si="29"/>
        <v>0</v>
      </c>
      <c r="BP88" s="211">
        <f t="shared" si="30"/>
        <v>0</v>
      </c>
      <c r="BQ88" s="211">
        <f t="shared" si="31"/>
        <v>0</v>
      </c>
      <c r="BR88" s="211">
        <f t="shared" si="32"/>
        <v>0</v>
      </c>
      <c r="BS88" s="211">
        <f t="shared" si="33"/>
        <v>0</v>
      </c>
      <c r="BT88" s="211">
        <f t="shared" si="34"/>
        <v>0</v>
      </c>
      <c r="BU88" s="211">
        <f t="shared" si="35"/>
        <v>0</v>
      </c>
      <c r="BV88" s="211">
        <f t="shared" si="36"/>
        <v>0</v>
      </c>
      <c r="BW88" s="211">
        <f t="shared" si="37"/>
        <v>0</v>
      </c>
      <c r="BX88" s="211">
        <f t="shared" si="38"/>
        <v>0</v>
      </c>
      <c r="BY88" s="211">
        <f t="shared" si="39"/>
        <v>0</v>
      </c>
      <c r="CX88">
        <f t="shared" si="40"/>
        <v>0</v>
      </c>
      <c r="CY88">
        <f t="shared" si="41"/>
        <v>0</v>
      </c>
      <c r="CZ88">
        <f t="shared" si="42"/>
        <v>0</v>
      </c>
      <c r="DA88">
        <f t="shared" si="43"/>
        <v>0</v>
      </c>
      <c r="DB88">
        <f t="shared" si="44"/>
        <v>0</v>
      </c>
      <c r="DC88">
        <f t="shared" si="45"/>
        <v>0</v>
      </c>
      <c r="DD88">
        <f t="shared" si="46"/>
        <v>0</v>
      </c>
      <c r="DE88">
        <f t="shared" si="47"/>
        <v>0</v>
      </c>
      <c r="DF88">
        <f t="shared" si="48"/>
        <v>0</v>
      </c>
      <c r="DG88">
        <f t="shared" si="49"/>
        <v>0</v>
      </c>
      <c r="DH88">
        <f t="shared" si="50"/>
        <v>0</v>
      </c>
      <c r="DI88">
        <f t="shared" si="53"/>
        <v>0</v>
      </c>
    </row>
    <row r="89" spans="1:113" ht="15" customHeight="1">
      <c r="A89" s="25"/>
      <c r="B89" s="52"/>
      <c r="C89" s="55" t="s">
        <v>5174</v>
      </c>
      <c r="D89" s="842"/>
      <c r="E89" s="759"/>
      <c r="F89" s="759"/>
      <c r="G89" s="759"/>
      <c r="H89" s="759"/>
      <c r="I89" s="759"/>
      <c r="J89" s="759"/>
      <c r="K89" s="838"/>
      <c r="L89" s="740"/>
      <c r="M89" s="838"/>
      <c r="N89" s="740"/>
      <c r="O89" s="759"/>
      <c r="P89" s="759"/>
      <c r="Q89" s="838"/>
      <c r="R89" s="127"/>
      <c r="S89" s="127"/>
      <c r="T89" s="127"/>
      <c r="U89" s="127"/>
      <c r="V89" s="127"/>
      <c r="W89" s="127"/>
      <c r="X89" s="127"/>
      <c r="Y89" s="127"/>
      <c r="Z89" s="127"/>
      <c r="AA89" s="127"/>
      <c r="AB89" s="127"/>
      <c r="AC89" s="97"/>
      <c r="AD89" s="127"/>
      <c r="AE89" s="52"/>
      <c r="AG89" s="31"/>
      <c r="AH89" s="31"/>
      <c r="AI89" s="31"/>
      <c r="AJ89" s="278" t="str" cm="1">
        <f t="array" ref="AJ89">IF(EXACT(D89,UPPER(D89)),"Correcto-","Minusculas-")&amp;
IF(SUM(--NOT(ISERROR(SEARCH({"á","é","í","ó","ú","ñ"},D89))))&gt;0,"Acento-","Correcto-")&amp;
IF(SUM(--NOT(ISERROR(SEARCH({"'","""",".",",",";",":","¿","~?","¡","!","(",")"},D89))))&gt;0,"Signo","Correcto")</f>
        <v>Correcto-Correcto-Correcto</v>
      </c>
      <c r="AK89" s="649" t="str">
        <f t="shared" si="4"/>
        <v>Correcto</v>
      </c>
      <c r="AL89" s="186">
        <f t="shared" si="52"/>
        <v>0</v>
      </c>
      <c r="AM89" s="187">
        <f t="shared" si="5"/>
        <v>0</v>
      </c>
      <c r="AN89" s="176">
        <f t="shared" si="6"/>
        <v>0</v>
      </c>
      <c r="AO89" s="177" t="str">
        <f>IF(AN89=0,"",
IF(SUM($AN$43:AN89)=1,AP89,
IF($AN$103&gt;SUM($AN$43:AN89),_xlfn.CONCAT(", ",AP89),
IF($AN$103=SUM($AN$43:AN89),_xlfn.CONCAT(" y ",AP89)))))</f>
        <v/>
      </c>
      <c r="AP89" s="178" t="s">
        <v>5175</v>
      </c>
      <c r="AS89" s="328">
        <f t="shared" si="7"/>
        <v>0</v>
      </c>
      <c r="AT89" s="328">
        <f t="shared" si="8"/>
        <v>0</v>
      </c>
      <c r="AU89" s="328">
        <f t="shared" si="9"/>
        <v>0</v>
      </c>
      <c r="AV89" s="328">
        <f t="shared" si="10"/>
        <v>0</v>
      </c>
      <c r="AW89" s="328">
        <f t="shared" si="11"/>
        <v>0</v>
      </c>
      <c r="AX89" s="328">
        <f t="shared" si="12"/>
        <v>0</v>
      </c>
      <c r="AY89" s="328">
        <f t="shared" si="13"/>
        <v>0</v>
      </c>
      <c r="AZ89" s="328">
        <f t="shared" si="14"/>
        <v>0</v>
      </c>
      <c r="BA89" s="328">
        <f t="shared" si="15"/>
        <v>0</v>
      </c>
      <c r="BB89" s="328">
        <f t="shared" si="16"/>
        <v>0</v>
      </c>
      <c r="BC89" s="328">
        <f t="shared" si="17"/>
        <v>0</v>
      </c>
      <c r="BD89" s="259">
        <f t="shared" si="18"/>
        <v>0</v>
      </c>
      <c r="BE89" s="259">
        <f t="shared" si="19"/>
        <v>0</v>
      </c>
      <c r="BF89" s="259">
        <f t="shared" si="20"/>
        <v>0</v>
      </c>
      <c r="BG89" s="259">
        <f t="shared" si="21"/>
        <v>0</v>
      </c>
      <c r="BH89" s="259">
        <f t="shared" si="22"/>
        <v>0</v>
      </c>
      <c r="BI89" s="259">
        <f t="shared" si="23"/>
        <v>0</v>
      </c>
      <c r="BJ89" s="259">
        <f t="shared" si="24"/>
        <v>0</v>
      </c>
      <c r="BK89" s="259">
        <f t="shared" si="25"/>
        <v>0</v>
      </c>
      <c r="BL89" s="259">
        <f t="shared" si="26"/>
        <v>0</v>
      </c>
      <c r="BM89" s="259">
        <f t="shared" si="27"/>
        <v>0</v>
      </c>
      <c r="BN89" s="259">
        <f t="shared" si="28"/>
        <v>0</v>
      </c>
      <c r="BO89" s="211">
        <f t="shared" si="29"/>
        <v>0</v>
      </c>
      <c r="BP89" s="211">
        <f t="shared" si="30"/>
        <v>0</v>
      </c>
      <c r="BQ89" s="211">
        <f t="shared" si="31"/>
        <v>0</v>
      </c>
      <c r="BR89" s="211">
        <f t="shared" si="32"/>
        <v>0</v>
      </c>
      <c r="BS89" s="211">
        <f t="shared" si="33"/>
        <v>0</v>
      </c>
      <c r="BT89" s="211">
        <f t="shared" si="34"/>
        <v>0</v>
      </c>
      <c r="BU89" s="211">
        <f t="shared" si="35"/>
        <v>0</v>
      </c>
      <c r="BV89" s="211">
        <f t="shared" si="36"/>
        <v>0</v>
      </c>
      <c r="BW89" s="211">
        <f t="shared" si="37"/>
        <v>0</v>
      </c>
      <c r="BX89" s="211">
        <f t="shared" si="38"/>
        <v>0</v>
      </c>
      <c r="BY89" s="211">
        <f t="shared" si="39"/>
        <v>0</v>
      </c>
      <c r="CX89">
        <f t="shared" si="40"/>
        <v>0</v>
      </c>
      <c r="CY89">
        <f t="shared" si="41"/>
        <v>0</v>
      </c>
      <c r="CZ89">
        <f t="shared" si="42"/>
        <v>0</v>
      </c>
      <c r="DA89">
        <f t="shared" si="43"/>
        <v>0</v>
      </c>
      <c r="DB89">
        <f t="shared" si="44"/>
        <v>0</v>
      </c>
      <c r="DC89">
        <f t="shared" si="45"/>
        <v>0</v>
      </c>
      <c r="DD89">
        <f t="shared" si="46"/>
        <v>0</v>
      </c>
      <c r="DE89">
        <f t="shared" si="47"/>
        <v>0</v>
      </c>
      <c r="DF89">
        <f t="shared" si="48"/>
        <v>0</v>
      </c>
      <c r="DG89">
        <f t="shared" si="49"/>
        <v>0</v>
      </c>
      <c r="DH89">
        <f t="shared" si="50"/>
        <v>0</v>
      </c>
      <c r="DI89">
        <f t="shared" si="53"/>
        <v>0</v>
      </c>
    </row>
    <row r="90" spans="1:113" ht="15" customHeight="1">
      <c r="A90" s="25"/>
      <c r="B90" s="52"/>
      <c r="C90" s="55" t="s">
        <v>5176</v>
      </c>
      <c r="D90" s="842"/>
      <c r="E90" s="759"/>
      <c r="F90" s="759"/>
      <c r="G90" s="759"/>
      <c r="H90" s="759"/>
      <c r="I90" s="759"/>
      <c r="J90" s="759"/>
      <c r="K90" s="838"/>
      <c r="L90" s="740"/>
      <c r="M90" s="838"/>
      <c r="N90" s="740"/>
      <c r="O90" s="759"/>
      <c r="P90" s="759"/>
      <c r="Q90" s="838"/>
      <c r="R90" s="127"/>
      <c r="S90" s="127"/>
      <c r="T90" s="127"/>
      <c r="U90" s="127"/>
      <c r="V90" s="127"/>
      <c r="W90" s="127"/>
      <c r="X90" s="127"/>
      <c r="Y90" s="127"/>
      <c r="Z90" s="127"/>
      <c r="AA90" s="127"/>
      <c r="AB90" s="127"/>
      <c r="AC90" s="97"/>
      <c r="AD90" s="127"/>
      <c r="AE90" s="52"/>
      <c r="AG90" s="31"/>
      <c r="AH90" s="31"/>
      <c r="AI90" s="31"/>
      <c r="AJ90" s="278" t="str" cm="1">
        <f t="array" ref="AJ90">IF(EXACT(D90,UPPER(D90)),"Correcto-","Minusculas-")&amp;
IF(SUM(--NOT(ISERROR(SEARCH({"á","é","í","ó","ú","ñ"},D90))))&gt;0,"Acento-","Correcto-")&amp;
IF(SUM(--NOT(ISERROR(SEARCH({"'","""",".",",",";",":","¿","~?","¡","!","(",")"},D90))))&gt;0,"Signo","Correcto")</f>
        <v>Correcto-Correcto-Correcto</v>
      </c>
      <c r="AK90" s="649" t="str">
        <f t="shared" si="4"/>
        <v>Correcto</v>
      </c>
      <c r="AL90" s="186">
        <f t="shared" si="52"/>
        <v>0</v>
      </c>
      <c r="AM90" s="187">
        <f t="shared" si="5"/>
        <v>0</v>
      </c>
      <c r="AN90" s="176">
        <f t="shared" si="6"/>
        <v>0</v>
      </c>
      <c r="AO90" s="177" t="str">
        <f>IF(AN90=0,"",
IF(SUM($AN$43:AN90)=1,AP90,
IF($AN$103&gt;SUM($AN$43:AN90),_xlfn.CONCAT(", ",AP90),
IF($AN$103=SUM($AN$43:AN90),_xlfn.CONCAT(" y ",AP90)))))</f>
        <v/>
      </c>
      <c r="AP90" s="178" t="s">
        <v>5177</v>
      </c>
      <c r="AS90" s="328">
        <f t="shared" si="7"/>
        <v>0</v>
      </c>
      <c r="AT90" s="328">
        <f t="shared" si="8"/>
        <v>0</v>
      </c>
      <c r="AU90" s="328">
        <f t="shared" si="9"/>
        <v>0</v>
      </c>
      <c r="AV90" s="328">
        <f t="shared" si="10"/>
        <v>0</v>
      </c>
      <c r="AW90" s="328">
        <f t="shared" si="11"/>
        <v>0</v>
      </c>
      <c r="AX90" s="328">
        <f t="shared" si="12"/>
        <v>0</v>
      </c>
      <c r="AY90" s="328">
        <f t="shared" si="13"/>
        <v>0</v>
      </c>
      <c r="AZ90" s="328">
        <f t="shared" si="14"/>
        <v>0</v>
      </c>
      <c r="BA90" s="328">
        <f t="shared" si="15"/>
        <v>0</v>
      </c>
      <c r="BB90" s="328">
        <f t="shared" si="16"/>
        <v>0</v>
      </c>
      <c r="BC90" s="328">
        <f t="shared" si="17"/>
        <v>0</v>
      </c>
      <c r="BD90" s="259">
        <f t="shared" si="18"/>
        <v>0</v>
      </c>
      <c r="BE90" s="259">
        <f t="shared" si="19"/>
        <v>0</v>
      </c>
      <c r="BF90" s="259">
        <f t="shared" si="20"/>
        <v>0</v>
      </c>
      <c r="BG90" s="259">
        <f t="shared" si="21"/>
        <v>0</v>
      </c>
      <c r="BH90" s="259">
        <f t="shared" si="22"/>
        <v>0</v>
      </c>
      <c r="BI90" s="259">
        <f t="shared" si="23"/>
        <v>0</v>
      </c>
      <c r="BJ90" s="259">
        <f t="shared" si="24"/>
        <v>0</v>
      </c>
      <c r="BK90" s="259">
        <f t="shared" si="25"/>
        <v>0</v>
      </c>
      <c r="BL90" s="259">
        <f t="shared" si="26"/>
        <v>0</v>
      </c>
      <c r="BM90" s="259">
        <f t="shared" si="27"/>
        <v>0</v>
      </c>
      <c r="BN90" s="259">
        <f t="shared" si="28"/>
        <v>0</v>
      </c>
      <c r="BO90" s="211">
        <f t="shared" si="29"/>
        <v>0</v>
      </c>
      <c r="BP90" s="211">
        <f t="shared" si="30"/>
        <v>0</v>
      </c>
      <c r="BQ90" s="211">
        <f t="shared" si="31"/>
        <v>0</v>
      </c>
      <c r="BR90" s="211">
        <f t="shared" si="32"/>
        <v>0</v>
      </c>
      <c r="BS90" s="211">
        <f t="shared" si="33"/>
        <v>0</v>
      </c>
      <c r="BT90" s="211">
        <f t="shared" si="34"/>
        <v>0</v>
      </c>
      <c r="BU90" s="211">
        <f t="shared" si="35"/>
        <v>0</v>
      </c>
      <c r="BV90" s="211">
        <f t="shared" si="36"/>
        <v>0</v>
      </c>
      <c r="BW90" s="211">
        <f t="shared" si="37"/>
        <v>0</v>
      </c>
      <c r="BX90" s="211">
        <f t="shared" si="38"/>
        <v>0</v>
      </c>
      <c r="BY90" s="211">
        <f t="shared" si="39"/>
        <v>0</v>
      </c>
      <c r="CX90">
        <f t="shared" si="40"/>
        <v>0</v>
      </c>
      <c r="CY90">
        <f t="shared" si="41"/>
        <v>0</v>
      </c>
      <c r="CZ90">
        <f t="shared" si="42"/>
        <v>0</v>
      </c>
      <c r="DA90">
        <f t="shared" si="43"/>
        <v>0</v>
      </c>
      <c r="DB90">
        <f t="shared" si="44"/>
        <v>0</v>
      </c>
      <c r="DC90">
        <f t="shared" si="45"/>
        <v>0</v>
      </c>
      <c r="DD90">
        <f t="shared" si="46"/>
        <v>0</v>
      </c>
      <c r="DE90">
        <f t="shared" si="47"/>
        <v>0</v>
      </c>
      <c r="DF90">
        <f t="shared" si="48"/>
        <v>0</v>
      </c>
      <c r="DG90">
        <f t="shared" si="49"/>
        <v>0</v>
      </c>
      <c r="DH90">
        <f t="shared" si="50"/>
        <v>0</v>
      </c>
      <c r="DI90">
        <f t="shared" si="53"/>
        <v>0</v>
      </c>
    </row>
    <row r="91" spans="1:113" ht="15" customHeight="1">
      <c r="A91" s="25"/>
      <c r="B91" s="52"/>
      <c r="C91" s="55" t="s">
        <v>5178</v>
      </c>
      <c r="D91" s="842"/>
      <c r="E91" s="759"/>
      <c r="F91" s="759"/>
      <c r="G91" s="759"/>
      <c r="H91" s="759"/>
      <c r="I91" s="759"/>
      <c r="J91" s="759"/>
      <c r="K91" s="838"/>
      <c r="L91" s="740"/>
      <c r="M91" s="838"/>
      <c r="N91" s="740"/>
      <c r="O91" s="759"/>
      <c r="P91" s="759"/>
      <c r="Q91" s="838"/>
      <c r="R91" s="127"/>
      <c r="S91" s="127"/>
      <c r="T91" s="127"/>
      <c r="U91" s="127"/>
      <c r="V91" s="127"/>
      <c r="W91" s="127"/>
      <c r="X91" s="127"/>
      <c r="Y91" s="127"/>
      <c r="Z91" s="127"/>
      <c r="AA91" s="127"/>
      <c r="AB91" s="127"/>
      <c r="AC91" s="97"/>
      <c r="AD91" s="127"/>
      <c r="AE91" s="52"/>
      <c r="AG91" s="31"/>
      <c r="AH91" s="31"/>
      <c r="AI91" s="31"/>
      <c r="AJ91" s="278" t="str" cm="1">
        <f t="array" ref="AJ91">IF(EXACT(D91,UPPER(D91)),"Correcto-","Minusculas-")&amp;
IF(SUM(--NOT(ISERROR(SEARCH({"á","é","í","ó","ú","ñ"},D91))))&gt;0,"Acento-","Correcto-")&amp;
IF(SUM(--NOT(ISERROR(SEARCH({"'","""",".",",",";",":","¿","~?","¡","!","(",")"},D91))))&gt;0,"Signo","Correcto")</f>
        <v>Correcto-Correcto-Correcto</v>
      </c>
      <c r="AK91" s="649" t="str">
        <f t="shared" si="4"/>
        <v>Correcto</v>
      </c>
      <c r="AL91" s="186">
        <f t="shared" si="52"/>
        <v>0</v>
      </c>
      <c r="AM91" s="187">
        <f t="shared" si="5"/>
        <v>0</v>
      </c>
      <c r="AN91" s="176">
        <f t="shared" si="6"/>
        <v>0</v>
      </c>
      <c r="AO91" s="177" t="str">
        <f>IF(AN91=0,"",
IF(SUM($AN$43:AN91)=1,AP91,
IF($AN$103&gt;SUM($AN$43:AN91),_xlfn.CONCAT(", ",AP91),
IF($AN$103=SUM($AN$43:AN91),_xlfn.CONCAT(" y ",AP91)))))</f>
        <v/>
      </c>
      <c r="AP91" s="178" t="s">
        <v>5179</v>
      </c>
      <c r="AS91" s="328">
        <f t="shared" si="7"/>
        <v>0</v>
      </c>
      <c r="AT91" s="328">
        <f t="shared" si="8"/>
        <v>0</v>
      </c>
      <c r="AU91" s="328">
        <f t="shared" si="9"/>
        <v>0</v>
      </c>
      <c r="AV91" s="328">
        <f t="shared" si="10"/>
        <v>0</v>
      </c>
      <c r="AW91" s="328">
        <f t="shared" si="11"/>
        <v>0</v>
      </c>
      <c r="AX91" s="328">
        <f t="shared" si="12"/>
        <v>0</v>
      </c>
      <c r="AY91" s="328">
        <f t="shared" si="13"/>
        <v>0</v>
      </c>
      <c r="AZ91" s="328">
        <f t="shared" si="14"/>
        <v>0</v>
      </c>
      <c r="BA91" s="328">
        <f t="shared" si="15"/>
        <v>0</v>
      </c>
      <c r="BB91" s="328">
        <f t="shared" si="16"/>
        <v>0</v>
      </c>
      <c r="BC91" s="328">
        <f t="shared" si="17"/>
        <v>0</v>
      </c>
      <c r="BD91" s="259">
        <f t="shared" si="18"/>
        <v>0</v>
      </c>
      <c r="BE91" s="259">
        <f t="shared" si="19"/>
        <v>0</v>
      </c>
      <c r="BF91" s="259">
        <f t="shared" si="20"/>
        <v>0</v>
      </c>
      <c r="BG91" s="259">
        <f t="shared" si="21"/>
        <v>0</v>
      </c>
      <c r="BH91" s="259">
        <f t="shared" si="22"/>
        <v>0</v>
      </c>
      <c r="BI91" s="259">
        <f t="shared" si="23"/>
        <v>0</v>
      </c>
      <c r="BJ91" s="259">
        <f t="shared" si="24"/>
        <v>0</v>
      </c>
      <c r="BK91" s="259">
        <f t="shared" si="25"/>
        <v>0</v>
      </c>
      <c r="BL91" s="259">
        <f t="shared" si="26"/>
        <v>0</v>
      </c>
      <c r="BM91" s="259">
        <f t="shared" si="27"/>
        <v>0</v>
      </c>
      <c r="BN91" s="259">
        <f t="shared" si="28"/>
        <v>0</v>
      </c>
      <c r="BO91" s="211">
        <f t="shared" si="29"/>
        <v>0</v>
      </c>
      <c r="BP91" s="211">
        <f t="shared" si="30"/>
        <v>0</v>
      </c>
      <c r="BQ91" s="211">
        <f t="shared" si="31"/>
        <v>0</v>
      </c>
      <c r="BR91" s="211">
        <f t="shared" si="32"/>
        <v>0</v>
      </c>
      <c r="BS91" s="211">
        <f t="shared" si="33"/>
        <v>0</v>
      </c>
      <c r="BT91" s="211">
        <f t="shared" si="34"/>
        <v>0</v>
      </c>
      <c r="BU91" s="211">
        <f t="shared" si="35"/>
        <v>0</v>
      </c>
      <c r="BV91" s="211">
        <f t="shared" si="36"/>
        <v>0</v>
      </c>
      <c r="BW91" s="211">
        <f t="shared" si="37"/>
        <v>0</v>
      </c>
      <c r="BX91" s="211">
        <f t="shared" si="38"/>
        <v>0</v>
      </c>
      <c r="BY91" s="211">
        <f t="shared" si="39"/>
        <v>0</v>
      </c>
      <c r="CX91">
        <f t="shared" si="40"/>
        <v>0</v>
      </c>
      <c r="CY91">
        <f t="shared" si="41"/>
        <v>0</v>
      </c>
      <c r="CZ91">
        <f t="shared" si="42"/>
        <v>0</v>
      </c>
      <c r="DA91">
        <f t="shared" si="43"/>
        <v>0</v>
      </c>
      <c r="DB91">
        <f t="shared" si="44"/>
        <v>0</v>
      </c>
      <c r="DC91">
        <f t="shared" si="45"/>
        <v>0</v>
      </c>
      <c r="DD91">
        <f t="shared" si="46"/>
        <v>0</v>
      </c>
      <c r="DE91">
        <f t="shared" si="47"/>
        <v>0</v>
      </c>
      <c r="DF91">
        <f t="shared" si="48"/>
        <v>0</v>
      </c>
      <c r="DG91">
        <f t="shared" si="49"/>
        <v>0</v>
      </c>
      <c r="DH91">
        <f t="shared" si="50"/>
        <v>0</v>
      </c>
      <c r="DI91">
        <f t="shared" si="53"/>
        <v>0</v>
      </c>
    </row>
    <row r="92" spans="1:113" ht="15" customHeight="1">
      <c r="A92" s="25"/>
      <c r="B92" s="52"/>
      <c r="C92" s="55" t="s">
        <v>5180</v>
      </c>
      <c r="D92" s="842"/>
      <c r="E92" s="759"/>
      <c r="F92" s="759"/>
      <c r="G92" s="759"/>
      <c r="H92" s="759"/>
      <c r="I92" s="759"/>
      <c r="J92" s="759"/>
      <c r="K92" s="838"/>
      <c r="L92" s="740"/>
      <c r="M92" s="838"/>
      <c r="N92" s="740"/>
      <c r="O92" s="759"/>
      <c r="P92" s="759"/>
      <c r="Q92" s="838"/>
      <c r="R92" s="127"/>
      <c r="S92" s="127"/>
      <c r="T92" s="127"/>
      <c r="U92" s="127"/>
      <c r="V92" s="127"/>
      <c r="W92" s="127"/>
      <c r="X92" s="127"/>
      <c r="Y92" s="127"/>
      <c r="Z92" s="127"/>
      <c r="AA92" s="127"/>
      <c r="AB92" s="127"/>
      <c r="AC92" s="97"/>
      <c r="AD92" s="127"/>
      <c r="AE92" s="52"/>
      <c r="AG92" s="31"/>
      <c r="AH92" s="31"/>
      <c r="AI92" s="31"/>
      <c r="AJ92" s="278" t="str" cm="1">
        <f t="array" ref="AJ92">IF(EXACT(D92,UPPER(D92)),"Correcto-","Minusculas-")&amp;
IF(SUM(--NOT(ISERROR(SEARCH({"á","é","í","ó","ú","ñ"},D92))))&gt;0,"Acento-","Correcto-")&amp;
IF(SUM(--NOT(ISERROR(SEARCH({"'","""",".",",",";",":","¿","~?","¡","!","(",")"},D92))))&gt;0,"Signo","Correcto")</f>
        <v>Correcto-Correcto-Correcto</v>
      </c>
      <c r="AK92" s="649" t="str">
        <f t="shared" si="4"/>
        <v>Correcto</v>
      </c>
      <c r="AL92" s="186">
        <f t="shared" si="52"/>
        <v>0</v>
      </c>
      <c r="AM92" s="187">
        <f t="shared" si="5"/>
        <v>0</v>
      </c>
      <c r="AN92" s="176">
        <f t="shared" si="6"/>
        <v>0</v>
      </c>
      <c r="AO92" s="177" t="str">
        <f>IF(AN92=0,"",
IF(SUM($AN$43:AN92)=1,AP92,
IF($AN$103&gt;SUM($AN$43:AN92),_xlfn.CONCAT(", ",AP92),
IF($AN$103=SUM($AN$43:AN92),_xlfn.CONCAT(" y ",AP92)))))</f>
        <v/>
      </c>
      <c r="AP92" s="178" t="s">
        <v>5181</v>
      </c>
      <c r="AS92" s="328">
        <f t="shared" si="7"/>
        <v>0</v>
      </c>
      <c r="AT92" s="328">
        <f t="shared" si="8"/>
        <v>0</v>
      </c>
      <c r="AU92" s="328">
        <f t="shared" si="9"/>
        <v>0</v>
      </c>
      <c r="AV92" s="328">
        <f t="shared" si="10"/>
        <v>0</v>
      </c>
      <c r="AW92" s="328">
        <f t="shared" si="11"/>
        <v>0</v>
      </c>
      <c r="AX92" s="328">
        <f t="shared" si="12"/>
        <v>0</v>
      </c>
      <c r="AY92" s="328">
        <f t="shared" si="13"/>
        <v>0</v>
      </c>
      <c r="AZ92" s="328">
        <f t="shared" si="14"/>
        <v>0</v>
      </c>
      <c r="BA92" s="328">
        <f t="shared" si="15"/>
        <v>0</v>
      </c>
      <c r="BB92" s="328">
        <f t="shared" si="16"/>
        <v>0</v>
      </c>
      <c r="BC92" s="328">
        <f t="shared" si="17"/>
        <v>0</v>
      </c>
      <c r="BD92" s="259">
        <f t="shared" si="18"/>
        <v>0</v>
      </c>
      <c r="BE92" s="259">
        <f t="shared" si="19"/>
        <v>0</v>
      </c>
      <c r="BF92" s="259">
        <f t="shared" si="20"/>
        <v>0</v>
      </c>
      <c r="BG92" s="259">
        <f t="shared" si="21"/>
        <v>0</v>
      </c>
      <c r="BH92" s="259">
        <f t="shared" si="22"/>
        <v>0</v>
      </c>
      <c r="BI92" s="259">
        <f t="shared" si="23"/>
        <v>0</v>
      </c>
      <c r="BJ92" s="259">
        <f t="shared" si="24"/>
        <v>0</v>
      </c>
      <c r="BK92" s="259">
        <f t="shared" si="25"/>
        <v>0</v>
      </c>
      <c r="BL92" s="259">
        <f t="shared" si="26"/>
        <v>0</v>
      </c>
      <c r="BM92" s="259">
        <f t="shared" si="27"/>
        <v>0</v>
      </c>
      <c r="BN92" s="259">
        <f t="shared" si="28"/>
        <v>0</v>
      </c>
      <c r="BO92" s="211">
        <f t="shared" si="29"/>
        <v>0</v>
      </c>
      <c r="BP92" s="211">
        <f t="shared" si="30"/>
        <v>0</v>
      </c>
      <c r="BQ92" s="211">
        <f t="shared" si="31"/>
        <v>0</v>
      </c>
      <c r="BR92" s="211">
        <f t="shared" si="32"/>
        <v>0</v>
      </c>
      <c r="BS92" s="211">
        <f t="shared" si="33"/>
        <v>0</v>
      </c>
      <c r="BT92" s="211">
        <f t="shared" si="34"/>
        <v>0</v>
      </c>
      <c r="BU92" s="211">
        <f t="shared" si="35"/>
        <v>0</v>
      </c>
      <c r="BV92" s="211">
        <f t="shared" si="36"/>
        <v>0</v>
      </c>
      <c r="BW92" s="211">
        <f t="shared" si="37"/>
        <v>0</v>
      </c>
      <c r="BX92" s="211">
        <f t="shared" si="38"/>
        <v>0</v>
      </c>
      <c r="BY92" s="211">
        <f t="shared" si="39"/>
        <v>0</v>
      </c>
      <c r="CX92">
        <f t="shared" si="40"/>
        <v>0</v>
      </c>
      <c r="CY92">
        <f t="shared" si="41"/>
        <v>0</v>
      </c>
      <c r="CZ92">
        <f t="shared" si="42"/>
        <v>0</v>
      </c>
      <c r="DA92">
        <f t="shared" si="43"/>
        <v>0</v>
      </c>
      <c r="DB92">
        <f t="shared" si="44"/>
        <v>0</v>
      </c>
      <c r="DC92">
        <f t="shared" si="45"/>
        <v>0</v>
      </c>
      <c r="DD92">
        <f t="shared" si="46"/>
        <v>0</v>
      </c>
      <c r="DE92">
        <f t="shared" si="47"/>
        <v>0</v>
      </c>
      <c r="DF92">
        <f t="shared" si="48"/>
        <v>0</v>
      </c>
      <c r="DG92">
        <f t="shared" si="49"/>
        <v>0</v>
      </c>
      <c r="DH92">
        <f t="shared" si="50"/>
        <v>0</v>
      </c>
      <c r="DI92">
        <f t="shared" si="53"/>
        <v>0</v>
      </c>
    </row>
    <row r="93" spans="1:113" ht="15" customHeight="1">
      <c r="A93" s="25"/>
      <c r="B93" s="52"/>
      <c r="C93" s="55" t="s">
        <v>5182</v>
      </c>
      <c r="D93" s="842"/>
      <c r="E93" s="759"/>
      <c r="F93" s="759"/>
      <c r="G93" s="759"/>
      <c r="H93" s="759"/>
      <c r="I93" s="759"/>
      <c r="J93" s="759"/>
      <c r="K93" s="838"/>
      <c r="L93" s="740"/>
      <c r="M93" s="838"/>
      <c r="N93" s="740"/>
      <c r="O93" s="759"/>
      <c r="P93" s="759"/>
      <c r="Q93" s="838"/>
      <c r="R93" s="127"/>
      <c r="S93" s="127"/>
      <c r="T93" s="127"/>
      <c r="U93" s="127"/>
      <c r="V93" s="127"/>
      <c r="W93" s="127"/>
      <c r="X93" s="127"/>
      <c r="Y93" s="127"/>
      <c r="Z93" s="127"/>
      <c r="AA93" s="127"/>
      <c r="AB93" s="127"/>
      <c r="AC93" s="97"/>
      <c r="AD93" s="127"/>
      <c r="AE93" s="52"/>
      <c r="AG93" s="31"/>
      <c r="AH93" s="31"/>
      <c r="AI93" s="31"/>
      <c r="AJ93" s="278" t="str" cm="1">
        <f t="array" ref="AJ93">IF(EXACT(D93,UPPER(D93)),"Correcto-","Minusculas-")&amp;
IF(SUM(--NOT(ISERROR(SEARCH({"á","é","í","ó","ú","ñ"},D93))))&gt;0,"Acento-","Correcto-")&amp;
IF(SUM(--NOT(ISERROR(SEARCH({"'","""",".",",",";",":","¿","~?","¡","!","(",")"},D93))))&gt;0,"Signo","Correcto")</f>
        <v>Correcto-Correcto-Correcto</v>
      </c>
      <c r="AK93" s="649" t="str">
        <f t="shared" si="4"/>
        <v>Correcto</v>
      </c>
      <c r="AL93" s="186">
        <f t="shared" si="52"/>
        <v>0</v>
      </c>
      <c r="AM93" s="187">
        <f t="shared" si="5"/>
        <v>0</v>
      </c>
      <c r="AN93" s="176">
        <f t="shared" si="6"/>
        <v>0</v>
      </c>
      <c r="AO93" s="177" t="str">
        <f>IF(AN93=0,"",
IF(SUM($AN$43:AN93)=1,AP93,
IF($AN$103&gt;SUM($AN$43:AN93),_xlfn.CONCAT(", ",AP93),
IF($AN$103=SUM($AN$43:AN93),_xlfn.CONCAT(" y ",AP93)))))</f>
        <v/>
      </c>
      <c r="AP93" s="178" t="s">
        <v>5183</v>
      </c>
      <c r="AS93" s="328">
        <f t="shared" si="7"/>
        <v>0</v>
      </c>
      <c r="AT93" s="328">
        <f t="shared" si="8"/>
        <v>0</v>
      </c>
      <c r="AU93" s="328">
        <f t="shared" si="9"/>
        <v>0</v>
      </c>
      <c r="AV93" s="328">
        <f t="shared" si="10"/>
        <v>0</v>
      </c>
      <c r="AW93" s="328">
        <f t="shared" si="11"/>
        <v>0</v>
      </c>
      <c r="AX93" s="328">
        <f t="shared" si="12"/>
        <v>0</v>
      </c>
      <c r="AY93" s="328">
        <f t="shared" si="13"/>
        <v>0</v>
      </c>
      <c r="AZ93" s="328">
        <f t="shared" si="14"/>
        <v>0</v>
      </c>
      <c r="BA93" s="328">
        <f t="shared" si="15"/>
        <v>0</v>
      </c>
      <c r="BB93" s="328">
        <f t="shared" si="16"/>
        <v>0</v>
      </c>
      <c r="BC93" s="328">
        <f t="shared" si="17"/>
        <v>0</v>
      </c>
      <c r="BD93" s="259">
        <f t="shared" si="18"/>
        <v>0</v>
      </c>
      <c r="BE93" s="259">
        <f t="shared" si="19"/>
        <v>0</v>
      </c>
      <c r="BF93" s="259">
        <f t="shared" si="20"/>
        <v>0</v>
      </c>
      <c r="BG93" s="259">
        <f t="shared" si="21"/>
        <v>0</v>
      </c>
      <c r="BH93" s="259">
        <f t="shared" si="22"/>
        <v>0</v>
      </c>
      <c r="BI93" s="259">
        <f t="shared" si="23"/>
        <v>0</v>
      </c>
      <c r="BJ93" s="259">
        <f t="shared" si="24"/>
        <v>0</v>
      </c>
      <c r="BK93" s="259">
        <f t="shared" si="25"/>
        <v>0</v>
      </c>
      <c r="BL93" s="259">
        <f t="shared" si="26"/>
        <v>0</v>
      </c>
      <c r="BM93" s="259">
        <f t="shared" si="27"/>
        <v>0</v>
      </c>
      <c r="BN93" s="259">
        <f t="shared" si="28"/>
        <v>0</v>
      </c>
      <c r="BO93" s="211">
        <f t="shared" si="29"/>
        <v>0</v>
      </c>
      <c r="BP93" s="211">
        <f t="shared" si="30"/>
        <v>0</v>
      </c>
      <c r="BQ93" s="211">
        <f t="shared" si="31"/>
        <v>0</v>
      </c>
      <c r="BR93" s="211">
        <f t="shared" si="32"/>
        <v>0</v>
      </c>
      <c r="BS93" s="211">
        <f t="shared" si="33"/>
        <v>0</v>
      </c>
      <c r="BT93" s="211">
        <f t="shared" si="34"/>
        <v>0</v>
      </c>
      <c r="BU93" s="211">
        <f t="shared" si="35"/>
        <v>0</v>
      </c>
      <c r="BV93" s="211">
        <f t="shared" si="36"/>
        <v>0</v>
      </c>
      <c r="BW93" s="211">
        <f t="shared" si="37"/>
        <v>0</v>
      </c>
      <c r="BX93" s="211">
        <f t="shared" si="38"/>
        <v>0</v>
      </c>
      <c r="BY93" s="211">
        <f t="shared" si="39"/>
        <v>0</v>
      </c>
      <c r="CX93">
        <f t="shared" si="40"/>
        <v>0</v>
      </c>
      <c r="CY93">
        <f t="shared" si="41"/>
        <v>0</v>
      </c>
      <c r="CZ93">
        <f t="shared" si="42"/>
        <v>0</v>
      </c>
      <c r="DA93">
        <f t="shared" si="43"/>
        <v>0</v>
      </c>
      <c r="DB93">
        <f t="shared" si="44"/>
        <v>0</v>
      </c>
      <c r="DC93">
        <f t="shared" si="45"/>
        <v>0</v>
      </c>
      <c r="DD93">
        <f t="shared" si="46"/>
        <v>0</v>
      </c>
      <c r="DE93">
        <f t="shared" si="47"/>
        <v>0</v>
      </c>
      <c r="DF93">
        <f t="shared" si="48"/>
        <v>0</v>
      </c>
      <c r="DG93">
        <f t="shared" si="49"/>
        <v>0</v>
      </c>
      <c r="DH93">
        <f t="shared" si="50"/>
        <v>0</v>
      </c>
      <c r="DI93">
        <f t="shared" si="53"/>
        <v>0</v>
      </c>
    </row>
    <row r="94" spans="1:113" ht="15" customHeight="1">
      <c r="A94" s="25"/>
      <c r="B94" s="52"/>
      <c r="C94" s="55" t="s">
        <v>5184</v>
      </c>
      <c r="D94" s="842"/>
      <c r="E94" s="759"/>
      <c r="F94" s="759"/>
      <c r="G94" s="759"/>
      <c r="H94" s="759"/>
      <c r="I94" s="759"/>
      <c r="J94" s="759"/>
      <c r="K94" s="838"/>
      <c r="L94" s="740"/>
      <c r="M94" s="838"/>
      <c r="N94" s="740"/>
      <c r="O94" s="759"/>
      <c r="P94" s="759"/>
      <c r="Q94" s="838"/>
      <c r="R94" s="127"/>
      <c r="S94" s="127"/>
      <c r="T94" s="127"/>
      <c r="U94" s="127"/>
      <c r="V94" s="127"/>
      <c r="W94" s="127"/>
      <c r="X94" s="127"/>
      <c r="Y94" s="127"/>
      <c r="Z94" s="127"/>
      <c r="AA94" s="127"/>
      <c r="AB94" s="127"/>
      <c r="AC94" s="97"/>
      <c r="AD94" s="127"/>
      <c r="AE94" s="52"/>
      <c r="AG94" s="31"/>
      <c r="AH94" s="31"/>
      <c r="AI94" s="31"/>
      <c r="AJ94" s="278" t="str" cm="1">
        <f t="array" ref="AJ94">IF(EXACT(D94,UPPER(D94)),"Correcto-","Minusculas-")&amp;
IF(SUM(--NOT(ISERROR(SEARCH({"á","é","í","ó","ú","ñ"},D94))))&gt;0,"Acento-","Correcto-")&amp;
IF(SUM(--NOT(ISERROR(SEARCH({"'","""",".",",",";",":","¿","~?","¡","!","(",")"},D94))))&gt;0,"Signo","Correcto")</f>
        <v>Correcto-Correcto-Correcto</v>
      </c>
      <c r="AK94" s="649" t="str">
        <f t="shared" si="4"/>
        <v>Correcto</v>
      </c>
      <c r="AL94" s="186">
        <f t="shared" si="52"/>
        <v>0</v>
      </c>
      <c r="AM94" s="187">
        <f t="shared" si="5"/>
        <v>0</v>
      </c>
      <c r="AN94" s="176">
        <f t="shared" si="6"/>
        <v>0</v>
      </c>
      <c r="AO94" s="177" t="str">
        <f>IF(AN94=0,"",
IF(SUM($AN$43:AN94)=1,AP94,
IF($AN$103&gt;SUM($AN$43:AN94),_xlfn.CONCAT(", ",AP94),
IF($AN$103=SUM($AN$43:AN94),_xlfn.CONCAT(" y ",AP94)))))</f>
        <v/>
      </c>
      <c r="AP94" s="178" t="s">
        <v>5185</v>
      </c>
      <c r="AS94" s="328">
        <f t="shared" si="7"/>
        <v>0</v>
      </c>
      <c r="AT94" s="328">
        <f t="shared" si="8"/>
        <v>0</v>
      </c>
      <c r="AU94" s="328">
        <f t="shared" si="9"/>
        <v>0</v>
      </c>
      <c r="AV94" s="328">
        <f t="shared" si="10"/>
        <v>0</v>
      </c>
      <c r="AW94" s="328">
        <f t="shared" si="11"/>
        <v>0</v>
      </c>
      <c r="AX94" s="328">
        <f t="shared" si="12"/>
        <v>0</v>
      </c>
      <c r="AY94" s="328">
        <f t="shared" si="13"/>
        <v>0</v>
      </c>
      <c r="AZ94" s="328">
        <f t="shared" si="14"/>
        <v>0</v>
      </c>
      <c r="BA94" s="328">
        <f t="shared" si="15"/>
        <v>0</v>
      </c>
      <c r="BB94" s="328">
        <f t="shared" si="16"/>
        <v>0</v>
      </c>
      <c r="BC94" s="328">
        <f t="shared" si="17"/>
        <v>0</v>
      </c>
      <c r="BD94" s="259">
        <f t="shared" si="18"/>
        <v>0</v>
      </c>
      <c r="BE94" s="259">
        <f t="shared" si="19"/>
        <v>0</v>
      </c>
      <c r="BF94" s="259">
        <f t="shared" si="20"/>
        <v>0</v>
      </c>
      <c r="BG94" s="259">
        <f t="shared" si="21"/>
        <v>0</v>
      </c>
      <c r="BH94" s="259">
        <f t="shared" si="22"/>
        <v>0</v>
      </c>
      <c r="BI94" s="259">
        <f t="shared" si="23"/>
        <v>0</v>
      </c>
      <c r="BJ94" s="259">
        <f t="shared" si="24"/>
        <v>0</v>
      </c>
      <c r="BK94" s="259">
        <f t="shared" si="25"/>
        <v>0</v>
      </c>
      <c r="BL94" s="259">
        <f t="shared" si="26"/>
        <v>0</v>
      </c>
      <c r="BM94" s="259">
        <f t="shared" si="27"/>
        <v>0</v>
      </c>
      <c r="BN94" s="259">
        <f t="shared" si="28"/>
        <v>0</v>
      </c>
      <c r="BO94" s="211">
        <f t="shared" si="29"/>
        <v>0</v>
      </c>
      <c r="BP94" s="211">
        <f t="shared" si="30"/>
        <v>0</v>
      </c>
      <c r="BQ94" s="211">
        <f t="shared" si="31"/>
        <v>0</v>
      </c>
      <c r="BR94" s="211">
        <f t="shared" si="32"/>
        <v>0</v>
      </c>
      <c r="BS94" s="211">
        <f t="shared" si="33"/>
        <v>0</v>
      </c>
      <c r="BT94" s="211">
        <f t="shared" si="34"/>
        <v>0</v>
      </c>
      <c r="BU94" s="211">
        <f t="shared" si="35"/>
        <v>0</v>
      </c>
      <c r="BV94" s="211">
        <f t="shared" si="36"/>
        <v>0</v>
      </c>
      <c r="BW94" s="211">
        <f t="shared" si="37"/>
        <v>0</v>
      </c>
      <c r="BX94" s="211">
        <f t="shared" si="38"/>
        <v>0</v>
      </c>
      <c r="BY94" s="211">
        <f t="shared" si="39"/>
        <v>0</v>
      </c>
      <c r="CX94">
        <f t="shared" si="40"/>
        <v>0</v>
      </c>
      <c r="CY94">
        <f t="shared" si="41"/>
        <v>0</v>
      </c>
      <c r="CZ94">
        <f t="shared" si="42"/>
        <v>0</v>
      </c>
      <c r="DA94">
        <f t="shared" si="43"/>
        <v>0</v>
      </c>
      <c r="DB94">
        <f t="shared" si="44"/>
        <v>0</v>
      </c>
      <c r="DC94">
        <f t="shared" si="45"/>
        <v>0</v>
      </c>
      <c r="DD94">
        <f t="shared" si="46"/>
        <v>0</v>
      </c>
      <c r="DE94">
        <f t="shared" si="47"/>
        <v>0</v>
      </c>
      <c r="DF94">
        <f t="shared" si="48"/>
        <v>0</v>
      </c>
      <c r="DG94">
        <f t="shared" si="49"/>
        <v>0</v>
      </c>
      <c r="DH94">
        <f t="shared" si="50"/>
        <v>0</v>
      </c>
      <c r="DI94">
        <f t="shared" si="53"/>
        <v>0</v>
      </c>
    </row>
    <row r="95" spans="1:113" ht="15" customHeight="1">
      <c r="A95" s="25"/>
      <c r="B95" s="52"/>
      <c r="C95" s="55" t="s">
        <v>5186</v>
      </c>
      <c r="D95" s="842"/>
      <c r="E95" s="759"/>
      <c r="F95" s="759"/>
      <c r="G95" s="759"/>
      <c r="H95" s="759"/>
      <c r="I95" s="759"/>
      <c r="J95" s="759"/>
      <c r="K95" s="838"/>
      <c r="L95" s="740"/>
      <c r="M95" s="838"/>
      <c r="N95" s="740"/>
      <c r="O95" s="759"/>
      <c r="P95" s="759"/>
      <c r="Q95" s="838"/>
      <c r="R95" s="127"/>
      <c r="S95" s="127"/>
      <c r="T95" s="127"/>
      <c r="U95" s="127"/>
      <c r="V95" s="127"/>
      <c r="W95" s="127"/>
      <c r="X95" s="127"/>
      <c r="Y95" s="127"/>
      <c r="Z95" s="127"/>
      <c r="AA95" s="127"/>
      <c r="AB95" s="127"/>
      <c r="AC95" s="97"/>
      <c r="AD95" s="127"/>
      <c r="AE95" s="52"/>
      <c r="AG95" s="31"/>
      <c r="AH95" s="31"/>
      <c r="AI95" s="31"/>
      <c r="AJ95" s="278" t="str" cm="1">
        <f t="array" ref="AJ95">IF(EXACT(D95,UPPER(D95)),"Correcto-","Minusculas-")&amp;
IF(SUM(--NOT(ISERROR(SEARCH({"á","é","í","ó","ú","ñ"},D95))))&gt;0,"Acento-","Correcto-")&amp;
IF(SUM(--NOT(ISERROR(SEARCH({"'","""",".",",",";",":","¿","~?","¡","!","(",")"},D95))))&gt;0,"Signo","Correcto")</f>
        <v>Correcto-Correcto-Correcto</v>
      </c>
      <c r="AK95" s="649" t="str">
        <f t="shared" si="4"/>
        <v>Correcto</v>
      </c>
      <c r="AL95" s="186">
        <f t="shared" si="52"/>
        <v>0</v>
      </c>
      <c r="AM95" s="187">
        <f t="shared" si="5"/>
        <v>0</v>
      </c>
      <c r="AN95" s="176">
        <f t="shared" si="6"/>
        <v>0</v>
      </c>
      <c r="AO95" s="177" t="str">
        <f>IF(AN95=0,"",
IF(SUM($AN$43:AN95)=1,AP95,
IF($AN$103&gt;SUM($AN$43:AN95),_xlfn.CONCAT(", ",AP95),
IF($AN$103=SUM($AN$43:AN95),_xlfn.CONCAT(" y ",AP95)))))</f>
        <v/>
      </c>
      <c r="AP95" s="178" t="s">
        <v>5187</v>
      </c>
      <c r="AS95" s="328">
        <f t="shared" si="7"/>
        <v>0</v>
      </c>
      <c r="AT95" s="328">
        <f t="shared" si="8"/>
        <v>0</v>
      </c>
      <c r="AU95" s="328">
        <f t="shared" si="9"/>
        <v>0</v>
      </c>
      <c r="AV95" s="328">
        <f t="shared" si="10"/>
        <v>0</v>
      </c>
      <c r="AW95" s="328">
        <f t="shared" si="11"/>
        <v>0</v>
      </c>
      <c r="AX95" s="328">
        <f t="shared" si="12"/>
        <v>0</v>
      </c>
      <c r="AY95" s="328">
        <f t="shared" si="13"/>
        <v>0</v>
      </c>
      <c r="AZ95" s="328">
        <f t="shared" si="14"/>
        <v>0</v>
      </c>
      <c r="BA95" s="328">
        <f t="shared" si="15"/>
        <v>0</v>
      </c>
      <c r="BB95" s="328">
        <f t="shared" si="16"/>
        <v>0</v>
      </c>
      <c r="BC95" s="328">
        <f t="shared" si="17"/>
        <v>0</v>
      </c>
      <c r="BD95" s="259">
        <f t="shared" si="18"/>
        <v>0</v>
      </c>
      <c r="BE95" s="259">
        <f t="shared" si="19"/>
        <v>0</v>
      </c>
      <c r="BF95" s="259">
        <f t="shared" si="20"/>
        <v>0</v>
      </c>
      <c r="BG95" s="259">
        <f t="shared" si="21"/>
        <v>0</v>
      </c>
      <c r="BH95" s="259">
        <f t="shared" si="22"/>
        <v>0</v>
      </c>
      <c r="BI95" s="259">
        <f t="shared" si="23"/>
        <v>0</v>
      </c>
      <c r="BJ95" s="259">
        <f t="shared" si="24"/>
        <v>0</v>
      </c>
      <c r="BK95" s="259">
        <f t="shared" si="25"/>
        <v>0</v>
      </c>
      <c r="BL95" s="259">
        <f t="shared" si="26"/>
        <v>0</v>
      </c>
      <c r="BM95" s="259">
        <f t="shared" si="27"/>
        <v>0</v>
      </c>
      <c r="BN95" s="259">
        <f t="shared" si="28"/>
        <v>0</v>
      </c>
      <c r="BO95" s="211">
        <f t="shared" si="29"/>
        <v>0</v>
      </c>
      <c r="BP95" s="211">
        <f t="shared" si="30"/>
        <v>0</v>
      </c>
      <c r="BQ95" s="211">
        <f t="shared" si="31"/>
        <v>0</v>
      </c>
      <c r="BR95" s="211">
        <f t="shared" si="32"/>
        <v>0</v>
      </c>
      <c r="BS95" s="211">
        <f t="shared" si="33"/>
        <v>0</v>
      </c>
      <c r="BT95" s="211">
        <f t="shared" si="34"/>
        <v>0</v>
      </c>
      <c r="BU95" s="211">
        <f t="shared" si="35"/>
        <v>0</v>
      </c>
      <c r="BV95" s="211">
        <f t="shared" si="36"/>
        <v>0</v>
      </c>
      <c r="BW95" s="211">
        <f t="shared" si="37"/>
        <v>0</v>
      </c>
      <c r="BX95" s="211">
        <f t="shared" si="38"/>
        <v>0</v>
      </c>
      <c r="BY95" s="211">
        <f t="shared" si="39"/>
        <v>0</v>
      </c>
      <c r="CX95">
        <f t="shared" si="40"/>
        <v>0</v>
      </c>
      <c r="CY95">
        <f t="shared" si="41"/>
        <v>0</v>
      </c>
      <c r="CZ95">
        <f t="shared" si="42"/>
        <v>0</v>
      </c>
      <c r="DA95">
        <f t="shared" si="43"/>
        <v>0</v>
      </c>
      <c r="DB95">
        <f t="shared" si="44"/>
        <v>0</v>
      </c>
      <c r="DC95">
        <f t="shared" si="45"/>
        <v>0</v>
      </c>
      <c r="DD95">
        <f t="shared" si="46"/>
        <v>0</v>
      </c>
      <c r="DE95">
        <f t="shared" si="47"/>
        <v>0</v>
      </c>
      <c r="DF95">
        <f t="shared" si="48"/>
        <v>0</v>
      </c>
      <c r="DG95">
        <f t="shared" si="49"/>
        <v>0</v>
      </c>
      <c r="DH95">
        <f t="shared" si="50"/>
        <v>0</v>
      </c>
      <c r="DI95">
        <f t="shared" si="53"/>
        <v>0</v>
      </c>
    </row>
    <row r="96" spans="1:113" ht="15" customHeight="1">
      <c r="A96" s="25"/>
      <c r="B96" s="52"/>
      <c r="C96" s="55" t="s">
        <v>5188</v>
      </c>
      <c r="D96" s="842"/>
      <c r="E96" s="759"/>
      <c r="F96" s="759"/>
      <c r="G96" s="759"/>
      <c r="H96" s="759"/>
      <c r="I96" s="759"/>
      <c r="J96" s="759"/>
      <c r="K96" s="838"/>
      <c r="L96" s="740"/>
      <c r="M96" s="838"/>
      <c r="N96" s="740"/>
      <c r="O96" s="759"/>
      <c r="P96" s="759"/>
      <c r="Q96" s="838"/>
      <c r="R96" s="127"/>
      <c r="S96" s="127"/>
      <c r="T96" s="127"/>
      <c r="U96" s="127"/>
      <c r="V96" s="127"/>
      <c r="W96" s="127"/>
      <c r="X96" s="127"/>
      <c r="Y96" s="127"/>
      <c r="Z96" s="127"/>
      <c r="AA96" s="127"/>
      <c r="AB96" s="127"/>
      <c r="AC96" s="97"/>
      <c r="AD96" s="127"/>
      <c r="AE96" s="52"/>
      <c r="AG96" s="31"/>
      <c r="AH96" s="31"/>
      <c r="AI96" s="31"/>
      <c r="AJ96" s="278" t="str" cm="1">
        <f t="array" ref="AJ96">IF(EXACT(D96,UPPER(D96)),"Correcto-","Minusculas-")&amp;
IF(SUM(--NOT(ISERROR(SEARCH({"á","é","í","ó","ú","ñ"},D96))))&gt;0,"Acento-","Correcto-")&amp;
IF(SUM(--NOT(ISERROR(SEARCH({"'","""",".",",",";",":","¿","~?","¡","!","(",")"},D96))))&gt;0,"Signo","Correcto")</f>
        <v>Correcto-Correcto-Correcto</v>
      </c>
      <c r="AK96" s="649" t="str">
        <f t="shared" si="4"/>
        <v>Correcto</v>
      </c>
      <c r="AL96" s="186">
        <f t="shared" si="52"/>
        <v>0</v>
      </c>
      <c r="AM96" s="187">
        <f t="shared" si="5"/>
        <v>0</v>
      </c>
      <c r="AN96" s="176">
        <f t="shared" si="6"/>
        <v>0</v>
      </c>
      <c r="AO96" s="177" t="str">
        <f>IF(AN96=0,"",
IF(SUM($AN$43:AN96)=1,AP96,
IF($AN$103&gt;SUM($AN$43:AN96),_xlfn.CONCAT(", ",AP96),
IF($AN$103=SUM($AN$43:AN96),_xlfn.CONCAT(" y ",AP96)))))</f>
        <v/>
      </c>
      <c r="AP96" s="178" t="s">
        <v>5189</v>
      </c>
      <c r="AS96" s="328">
        <f t="shared" si="7"/>
        <v>0</v>
      </c>
      <c r="AT96" s="328">
        <f t="shared" si="8"/>
        <v>0</v>
      </c>
      <c r="AU96" s="328">
        <f t="shared" si="9"/>
        <v>0</v>
      </c>
      <c r="AV96" s="328">
        <f t="shared" si="10"/>
        <v>0</v>
      </c>
      <c r="AW96" s="328">
        <f t="shared" si="11"/>
        <v>0</v>
      </c>
      <c r="AX96" s="328">
        <f t="shared" si="12"/>
        <v>0</v>
      </c>
      <c r="AY96" s="328">
        <f t="shared" si="13"/>
        <v>0</v>
      </c>
      <c r="AZ96" s="328">
        <f t="shared" si="14"/>
        <v>0</v>
      </c>
      <c r="BA96" s="328">
        <f t="shared" si="15"/>
        <v>0</v>
      </c>
      <c r="BB96" s="328">
        <f t="shared" si="16"/>
        <v>0</v>
      </c>
      <c r="BC96" s="328">
        <f t="shared" si="17"/>
        <v>0</v>
      </c>
      <c r="BD96" s="259">
        <f t="shared" si="18"/>
        <v>0</v>
      </c>
      <c r="BE96" s="259">
        <f t="shared" si="19"/>
        <v>0</v>
      </c>
      <c r="BF96" s="259">
        <f t="shared" si="20"/>
        <v>0</v>
      </c>
      <c r="BG96" s="259">
        <f t="shared" si="21"/>
        <v>0</v>
      </c>
      <c r="BH96" s="259">
        <f t="shared" si="22"/>
        <v>0</v>
      </c>
      <c r="BI96" s="259">
        <f t="shared" si="23"/>
        <v>0</v>
      </c>
      <c r="BJ96" s="259">
        <f t="shared" si="24"/>
        <v>0</v>
      </c>
      <c r="BK96" s="259">
        <f t="shared" si="25"/>
        <v>0</v>
      </c>
      <c r="BL96" s="259">
        <f t="shared" si="26"/>
        <v>0</v>
      </c>
      <c r="BM96" s="259">
        <f t="shared" si="27"/>
        <v>0</v>
      </c>
      <c r="BN96" s="259">
        <f t="shared" si="28"/>
        <v>0</v>
      </c>
      <c r="BO96" s="211">
        <f t="shared" si="29"/>
        <v>0</v>
      </c>
      <c r="BP96" s="211">
        <f t="shared" si="30"/>
        <v>0</v>
      </c>
      <c r="BQ96" s="211">
        <f t="shared" si="31"/>
        <v>0</v>
      </c>
      <c r="BR96" s="211">
        <f t="shared" si="32"/>
        <v>0</v>
      </c>
      <c r="BS96" s="211">
        <f t="shared" si="33"/>
        <v>0</v>
      </c>
      <c r="BT96" s="211">
        <f t="shared" si="34"/>
        <v>0</v>
      </c>
      <c r="BU96" s="211">
        <f t="shared" si="35"/>
        <v>0</v>
      </c>
      <c r="BV96" s="211">
        <f t="shared" si="36"/>
        <v>0</v>
      </c>
      <c r="BW96" s="211">
        <f t="shared" si="37"/>
        <v>0</v>
      </c>
      <c r="BX96" s="211">
        <f t="shared" si="38"/>
        <v>0</v>
      </c>
      <c r="BY96" s="211">
        <f t="shared" si="39"/>
        <v>0</v>
      </c>
      <c r="CX96">
        <f t="shared" si="40"/>
        <v>0</v>
      </c>
      <c r="CY96">
        <f t="shared" si="41"/>
        <v>0</v>
      </c>
      <c r="CZ96">
        <f t="shared" si="42"/>
        <v>0</v>
      </c>
      <c r="DA96">
        <f t="shared" si="43"/>
        <v>0</v>
      </c>
      <c r="DB96">
        <f t="shared" si="44"/>
        <v>0</v>
      </c>
      <c r="DC96">
        <f t="shared" si="45"/>
        <v>0</v>
      </c>
      <c r="DD96">
        <f t="shared" si="46"/>
        <v>0</v>
      </c>
      <c r="DE96">
        <f t="shared" si="47"/>
        <v>0</v>
      </c>
      <c r="DF96">
        <f t="shared" si="48"/>
        <v>0</v>
      </c>
      <c r="DG96">
        <f t="shared" si="49"/>
        <v>0</v>
      </c>
      <c r="DH96">
        <f t="shared" si="50"/>
        <v>0</v>
      </c>
      <c r="DI96">
        <f t="shared" si="53"/>
        <v>0</v>
      </c>
    </row>
    <row r="97" spans="1:113" ht="15" customHeight="1">
      <c r="A97" s="25"/>
      <c r="C97" s="55" t="s">
        <v>5190</v>
      </c>
      <c r="D97" s="842"/>
      <c r="E97" s="759"/>
      <c r="F97" s="759"/>
      <c r="G97" s="759"/>
      <c r="H97" s="759"/>
      <c r="I97" s="759"/>
      <c r="J97" s="759"/>
      <c r="K97" s="838"/>
      <c r="L97" s="740"/>
      <c r="M97" s="838"/>
      <c r="N97" s="740"/>
      <c r="O97" s="759"/>
      <c r="P97" s="759"/>
      <c r="Q97" s="838"/>
      <c r="R97" s="127"/>
      <c r="S97" s="127"/>
      <c r="T97" s="127"/>
      <c r="U97" s="127"/>
      <c r="V97" s="127"/>
      <c r="W97" s="127"/>
      <c r="X97" s="127"/>
      <c r="Y97" s="127"/>
      <c r="Z97" s="127"/>
      <c r="AA97" s="127"/>
      <c r="AB97" s="127"/>
      <c r="AC97" s="97"/>
      <c r="AD97" s="127"/>
      <c r="AE97" s="52"/>
      <c r="AG97" s="31"/>
      <c r="AH97" s="31"/>
      <c r="AI97" s="31"/>
      <c r="AJ97" s="278" t="str" cm="1">
        <f t="array" ref="AJ97">IF(EXACT(D97,UPPER(D97)),"Correcto-","Minusculas-")&amp;
IF(SUM(--NOT(ISERROR(SEARCH({"á","é","í","ó","ú","ñ"},D97))))&gt;0,"Acento-","Correcto-")&amp;
IF(SUM(--NOT(ISERROR(SEARCH({"'","""",".",",",";",":","¿","~?","¡","!","(",")"},D97))))&gt;0,"Signo","Correcto")</f>
        <v>Correcto-Correcto-Correcto</v>
      </c>
      <c r="AK97" s="649" t="str">
        <f t="shared" si="4"/>
        <v>Correcto</v>
      </c>
      <c r="AL97" s="186">
        <f t="shared" si="52"/>
        <v>0</v>
      </c>
      <c r="AM97" s="187">
        <f t="shared" si="5"/>
        <v>0</v>
      </c>
      <c r="AN97" s="176">
        <f>IF(AM97=0,0,1)</f>
        <v>0</v>
      </c>
      <c r="AO97" s="177" t="str">
        <f>IF(AN97=0,"",
IF(SUM($AN$43:AN97)=1,AP97,
IF($AN$103&gt;SUM($AN$43:AN97),_xlfn.CONCAT(", ",AP97),
IF($AN$103=SUM($AN$43:AN97),_xlfn.CONCAT(" y ",AP97)))))</f>
        <v/>
      </c>
      <c r="AP97" s="178" t="s">
        <v>5191</v>
      </c>
      <c r="AS97" s="328">
        <f>IF(AND(COUNTIF($N97,1)&gt;0,COUNTIF(R97,"X")&gt;0),1,0)</f>
        <v>0</v>
      </c>
      <c r="AT97" s="328">
        <f t="shared" si="8"/>
        <v>0</v>
      </c>
      <c r="AU97" s="328">
        <f t="shared" si="9"/>
        <v>0</v>
      </c>
      <c r="AV97" s="328">
        <f t="shared" si="10"/>
        <v>0</v>
      </c>
      <c r="AW97" s="328">
        <f t="shared" si="11"/>
        <v>0</v>
      </c>
      <c r="AX97" s="328">
        <f t="shared" si="12"/>
        <v>0</v>
      </c>
      <c r="AY97" s="328">
        <f t="shared" si="13"/>
        <v>0</v>
      </c>
      <c r="AZ97" s="328">
        <f t="shared" si="14"/>
        <v>0</v>
      </c>
      <c r="BA97" s="328">
        <f t="shared" si="15"/>
        <v>0</v>
      </c>
      <c r="BB97" s="328">
        <f t="shared" si="16"/>
        <v>0</v>
      </c>
      <c r="BC97" s="328">
        <f t="shared" si="17"/>
        <v>0</v>
      </c>
      <c r="BD97" s="259">
        <f t="shared" si="18"/>
        <v>0</v>
      </c>
      <c r="BE97" s="259">
        <f t="shared" si="19"/>
        <v>0</v>
      </c>
      <c r="BF97" s="259">
        <f t="shared" si="20"/>
        <v>0</v>
      </c>
      <c r="BG97" s="259">
        <f t="shared" si="21"/>
        <v>0</v>
      </c>
      <c r="BH97" s="259">
        <f t="shared" si="22"/>
        <v>0</v>
      </c>
      <c r="BI97" s="259">
        <f t="shared" si="23"/>
        <v>0</v>
      </c>
      <c r="BJ97" s="259">
        <f t="shared" si="24"/>
        <v>0</v>
      </c>
      <c r="BK97" s="259">
        <f t="shared" si="25"/>
        <v>0</v>
      </c>
      <c r="BL97" s="259">
        <f t="shared" si="26"/>
        <v>0</v>
      </c>
      <c r="BM97" s="259">
        <f t="shared" si="27"/>
        <v>0</v>
      </c>
      <c r="BN97" s="259">
        <f t="shared" si="28"/>
        <v>0</v>
      </c>
      <c r="BO97" s="211">
        <f t="shared" si="29"/>
        <v>0</v>
      </c>
      <c r="BP97" s="211">
        <f t="shared" si="30"/>
        <v>0</v>
      </c>
      <c r="BQ97" s="211">
        <f t="shared" si="31"/>
        <v>0</v>
      </c>
      <c r="BR97" s="211">
        <f t="shared" si="32"/>
        <v>0</v>
      </c>
      <c r="BS97" s="211">
        <f t="shared" si="33"/>
        <v>0</v>
      </c>
      <c r="BT97" s="211">
        <f t="shared" si="34"/>
        <v>0</v>
      </c>
      <c r="BU97" s="211">
        <f t="shared" si="35"/>
        <v>0</v>
      </c>
      <c r="BV97" s="211">
        <f t="shared" si="36"/>
        <v>0</v>
      </c>
      <c r="BW97" s="211">
        <f t="shared" si="37"/>
        <v>0</v>
      </c>
      <c r="BX97" s="211">
        <f t="shared" si="38"/>
        <v>0</v>
      </c>
      <c r="BY97" s="211">
        <f t="shared" si="39"/>
        <v>0</v>
      </c>
      <c r="CX97">
        <f t="shared" ref="CX97:DH102" si="54">IF($N97="",0,IF(AND($N97=1,R97="X"),1,IF(AND($N97=2,R97="X"),2,IF(AND($N97=3,R97="X"),3,0))))</f>
        <v>0</v>
      </c>
      <c r="CY97">
        <f t="shared" si="54"/>
        <v>0</v>
      </c>
      <c r="CZ97">
        <f t="shared" si="54"/>
        <v>0</v>
      </c>
      <c r="DA97">
        <f t="shared" si="54"/>
        <v>0</v>
      </c>
      <c r="DB97">
        <f t="shared" si="54"/>
        <v>0</v>
      </c>
      <c r="DC97">
        <f t="shared" si="54"/>
        <v>0</v>
      </c>
      <c r="DD97">
        <f t="shared" si="54"/>
        <v>0</v>
      </c>
      <c r="DE97">
        <f t="shared" si="54"/>
        <v>0</v>
      </c>
      <c r="DF97">
        <f t="shared" si="54"/>
        <v>0</v>
      </c>
      <c r="DG97">
        <f t="shared" si="54"/>
        <v>0</v>
      </c>
      <c r="DH97">
        <f t="shared" si="54"/>
        <v>0</v>
      </c>
      <c r="DI97">
        <f t="shared" ref="DI97:DI102" si="55">IF($N97="",0,IF(AND($N97=1,AD97="X"),1,IF(AND($N97=2,AD97="X"),2,IF(AND($N97=3,AD97="X"),3,0))))</f>
        <v>0</v>
      </c>
    </row>
    <row r="98" spans="1:113" ht="15" customHeight="1">
      <c r="A98" s="25"/>
      <c r="C98" s="55" t="s">
        <v>5192</v>
      </c>
      <c r="D98" s="842"/>
      <c r="E98" s="759"/>
      <c r="F98" s="759"/>
      <c r="G98" s="759"/>
      <c r="H98" s="759"/>
      <c r="I98" s="759"/>
      <c r="J98" s="759"/>
      <c r="K98" s="838"/>
      <c r="L98" s="740"/>
      <c r="M98" s="838"/>
      <c r="N98" s="740"/>
      <c r="O98" s="759"/>
      <c r="P98" s="759"/>
      <c r="Q98" s="838"/>
      <c r="R98" s="127"/>
      <c r="S98" s="127"/>
      <c r="T98" s="127"/>
      <c r="U98" s="127"/>
      <c r="V98" s="127"/>
      <c r="W98" s="127"/>
      <c r="X98" s="127"/>
      <c r="Y98" s="127"/>
      <c r="Z98" s="127"/>
      <c r="AA98" s="127"/>
      <c r="AB98" s="127"/>
      <c r="AC98" s="97"/>
      <c r="AD98" s="127"/>
      <c r="AE98" s="27"/>
      <c r="AG98" s="31"/>
      <c r="AH98" s="31"/>
      <c r="AI98" s="31"/>
      <c r="AJ98" s="278" t="str" cm="1">
        <f t="array" ref="AJ98">IF(EXACT(D98,UPPER(D98)),"Correcto-","Minusculas-")&amp;
IF(SUM(--NOT(ISERROR(SEARCH({"á","é","í","ó","ú","ñ"},D98))))&gt;0,"Acento-","Correcto-")&amp;
IF(SUM(--NOT(ISERROR(SEARCH({"'","""",".",",",";",":","¿","~?","¡","!","(",")"},D98))))&gt;0,"Signo","Correcto")</f>
        <v>Correcto-Correcto-Correcto</v>
      </c>
      <c r="AK98" s="649" t="str">
        <f t="shared" si="4"/>
        <v>Correcto</v>
      </c>
      <c r="AL98" s="186">
        <f t="shared" si="52"/>
        <v>0</v>
      </c>
      <c r="AM98" s="187">
        <f t="shared" si="5"/>
        <v>0</v>
      </c>
      <c r="AN98" s="176">
        <f t="shared" ref="AN98:AN102" si="56">IF(AM98=0,0,1)</f>
        <v>0</v>
      </c>
      <c r="AO98" s="177" t="str">
        <f>IF(AN98=0,"",
IF(SUM($AN$43:AN98)=1,AP98,
IF($AN$103&gt;SUM($AN$43:AN98),_xlfn.CONCAT(", ",AP98),
IF($AN$103=SUM($AN$43:AN98),_xlfn.CONCAT(" y ",AP98)))))</f>
        <v/>
      </c>
      <c r="AP98" s="178" t="s">
        <v>5193</v>
      </c>
      <c r="AS98" s="328">
        <f t="shared" ref="AS98:AS101" si="57">IF(AND(COUNTIF($N98,1)&gt;0,COUNTIF(R98,"X")&gt;0),1,0)</f>
        <v>0</v>
      </c>
      <c r="AT98" s="328">
        <f t="shared" ref="AT98:AT102" si="58">IF(AND(COUNTIF($N98,1)&gt;0,COUNTIF(S98,"X")&gt;0),1,0)</f>
        <v>0</v>
      </c>
      <c r="AU98" s="328">
        <f t="shared" ref="AU98:AU102" si="59">IF(AND(COUNTIF($N98,1)&gt;0,COUNTIF(T98,"X")&gt;0),1,0)</f>
        <v>0</v>
      </c>
      <c r="AV98" s="328">
        <f t="shared" ref="AV98:AV102" si="60">IF(AND(COUNTIF($N98,1)&gt;0,COUNTIF(U98,"X")&gt;0),1,0)</f>
        <v>0</v>
      </c>
      <c r="AW98" s="328">
        <f t="shared" ref="AW98:AW102" si="61">IF(AND(COUNTIF($N98,1)&gt;0,COUNTIF(V98,"X")&gt;0),1,0)</f>
        <v>0</v>
      </c>
      <c r="AX98" s="328">
        <f t="shared" ref="AX98:AX102" si="62">IF(AND(COUNTIF($N98,1)&gt;0,COUNTIF(W98,"X")&gt;0),1,0)</f>
        <v>0</v>
      </c>
      <c r="AY98" s="328">
        <f t="shared" ref="AY98:AY102" si="63">IF(AND(COUNTIF($N98,1)&gt;0,COUNTIF(X98,"X")&gt;0),1,0)</f>
        <v>0</v>
      </c>
      <c r="AZ98" s="328">
        <f t="shared" ref="AZ98:AZ102" si="64">IF(AND(COUNTIF($N98,1)&gt;0,COUNTIF(Y98,"X")&gt;0),1,0)</f>
        <v>0</v>
      </c>
      <c r="BA98" s="328">
        <f t="shared" ref="BA98:BA102" si="65">IF(AND(COUNTIF($N98,1)&gt;0,COUNTIF(Z98,"X")&gt;0),1,0)</f>
        <v>0</v>
      </c>
      <c r="BB98" s="328">
        <f t="shared" ref="BB98:BB102" si="66">IF(AND(COUNTIF($N98,1)&gt;0,COUNTIF(AA98,"X")&gt;0),1,0)</f>
        <v>0</v>
      </c>
      <c r="BC98" s="328">
        <f t="shared" ref="BC98:BC102" si="67">IF(AND(COUNTIF($N98,1)&gt;0,COUNTIF(AB98,"X")&gt;0),1,0)</f>
        <v>0</v>
      </c>
      <c r="BD98" s="259">
        <f t="shared" ref="BD98:BD102" si="68">IF(AND(COUNTIF($N98,2)&gt;0,COUNTIF(R98,"X")&gt;0),1,0)</f>
        <v>0</v>
      </c>
      <c r="BE98" s="259">
        <f t="shared" ref="BE98:BE102" si="69">IF(AND(COUNTIF($N98,2)&gt;0,COUNTIF(S98,"X")&gt;0),1,0)</f>
        <v>0</v>
      </c>
      <c r="BF98" s="259">
        <f t="shared" ref="BF98:BF102" si="70">IF(AND(COUNTIF($N98,2)&gt;0,COUNTIF(T98,"X")&gt;0),1,0)</f>
        <v>0</v>
      </c>
      <c r="BG98" s="259">
        <f t="shared" ref="BG98:BG102" si="71">IF(AND(COUNTIF($N98,2)&gt;0,COUNTIF(U98,"X")&gt;0),1,0)</f>
        <v>0</v>
      </c>
      <c r="BH98" s="259">
        <f t="shared" ref="BH98:BH102" si="72">IF(AND(COUNTIF($N98,2)&gt;0,COUNTIF(V98,"X")&gt;0),1,0)</f>
        <v>0</v>
      </c>
      <c r="BI98" s="259">
        <f t="shared" ref="BI98:BI102" si="73">IF(AND(COUNTIF($N98,2)&gt;0,COUNTIF(W98,"X")&gt;0),1,0)</f>
        <v>0</v>
      </c>
      <c r="BJ98" s="259">
        <f t="shared" ref="BJ98:BJ102" si="74">IF(AND(COUNTIF($N98,2)&gt;0,COUNTIF(X98,"X")&gt;0),1,0)</f>
        <v>0</v>
      </c>
      <c r="BK98" s="259">
        <f t="shared" ref="BK98:BK102" si="75">IF(AND(COUNTIF($N98,2)&gt;0,COUNTIF(Y98,"X")&gt;0),1,0)</f>
        <v>0</v>
      </c>
      <c r="BL98" s="259">
        <f t="shared" ref="BL98:BL102" si="76">IF(AND(COUNTIF($N98,2)&gt;0,COUNTIF(Z98,"X")&gt;0),1,0)</f>
        <v>0</v>
      </c>
      <c r="BM98" s="259">
        <f t="shared" ref="BM98:BM102" si="77">IF(AND(COUNTIF($N98,2)&gt;0,COUNTIF(AA98,"X")&gt;0),1,0)</f>
        <v>0</v>
      </c>
      <c r="BN98" s="259">
        <f t="shared" ref="BN98:BN102" si="78">IF(AND(COUNTIF($N98,2)&gt;0,COUNTIF(AB98,"X")&gt;0),1,0)</f>
        <v>0</v>
      </c>
      <c r="BO98" s="211">
        <f t="shared" ref="BO98:BO102" si="79">IF(AND(COUNTIF($N98,3)&gt;0,COUNTIF(R98,"X")&gt;0),1,0)</f>
        <v>0</v>
      </c>
      <c r="BP98" s="211">
        <f t="shared" ref="BP98:BP102" si="80">IF(AND(COUNTIF($N98,3)&gt;0,COUNTIF(S98,"X")&gt;0),1,0)</f>
        <v>0</v>
      </c>
      <c r="BQ98" s="211">
        <f t="shared" ref="BQ98:BQ102" si="81">IF(AND(COUNTIF($N98,3)&gt;0,COUNTIF(T98,"X")&gt;0),1,0)</f>
        <v>0</v>
      </c>
      <c r="BR98" s="211">
        <f t="shared" ref="BR98:BR102" si="82">IF(AND(COUNTIF($N98,3)&gt;0,COUNTIF(U98,"X")&gt;0),1,0)</f>
        <v>0</v>
      </c>
      <c r="BS98" s="211">
        <f t="shared" ref="BS98:BS102" si="83">IF(AND(COUNTIF($N98,3)&gt;0,COUNTIF(V98,"X")&gt;0),1,0)</f>
        <v>0</v>
      </c>
      <c r="BT98" s="211">
        <f t="shared" ref="BT98:BT102" si="84">IF(AND(COUNTIF($N98,3)&gt;0,COUNTIF(W98,"X")&gt;0),1,0)</f>
        <v>0</v>
      </c>
      <c r="BU98" s="211">
        <f t="shared" ref="BU98:BU102" si="85">IF(AND(COUNTIF($N98,3)&gt;0,COUNTIF(X98,"X")&gt;0),1,0)</f>
        <v>0</v>
      </c>
      <c r="BV98" s="211">
        <f t="shared" ref="BV98:BV102" si="86">IF(AND(COUNTIF($N98,3)&gt;0,COUNTIF(Y98,"X")&gt;0),1,0)</f>
        <v>0</v>
      </c>
      <c r="BW98" s="211">
        <f t="shared" ref="BW98:BW102" si="87">IF(AND(COUNTIF($N98,3)&gt;0,COUNTIF(Z98,"X")&gt;0),1,0)</f>
        <v>0</v>
      </c>
      <c r="BX98" s="211">
        <f t="shared" ref="BX98:BX102" si="88">IF(AND(COUNTIF($N98,3)&gt;0,COUNTIF(AA98,"X")&gt;0),1,0)</f>
        <v>0</v>
      </c>
      <c r="BY98" s="211">
        <f t="shared" ref="BY98:BY102" si="89">IF(AND(COUNTIF($N98,3)&gt;0,COUNTIF(AB98,"X")&gt;0),1,0)</f>
        <v>0</v>
      </c>
      <c r="CX98">
        <f t="shared" si="54"/>
        <v>0</v>
      </c>
      <c r="CY98">
        <f t="shared" si="54"/>
        <v>0</v>
      </c>
      <c r="CZ98">
        <f t="shared" si="54"/>
        <v>0</v>
      </c>
      <c r="DA98">
        <f t="shared" si="54"/>
        <v>0</v>
      </c>
      <c r="DB98">
        <f t="shared" si="54"/>
        <v>0</v>
      </c>
      <c r="DC98">
        <f t="shared" si="54"/>
        <v>0</v>
      </c>
      <c r="DD98">
        <f t="shared" si="54"/>
        <v>0</v>
      </c>
      <c r="DE98">
        <f t="shared" si="54"/>
        <v>0</v>
      </c>
      <c r="DF98">
        <f t="shared" si="54"/>
        <v>0</v>
      </c>
      <c r="DG98">
        <f t="shared" si="54"/>
        <v>0</v>
      </c>
      <c r="DH98">
        <f t="shared" si="54"/>
        <v>0</v>
      </c>
      <c r="DI98">
        <f t="shared" si="55"/>
        <v>0</v>
      </c>
    </row>
    <row r="99" spans="1:113" ht="15" customHeight="1">
      <c r="A99" s="25"/>
      <c r="B99" s="27"/>
      <c r="C99" s="55" t="s">
        <v>5194</v>
      </c>
      <c r="D99" s="842"/>
      <c r="E99" s="759"/>
      <c r="F99" s="759"/>
      <c r="G99" s="759"/>
      <c r="H99" s="759"/>
      <c r="I99" s="759"/>
      <c r="J99" s="759"/>
      <c r="K99" s="838"/>
      <c r="L99" s="740"/>
      <c r="M99" s="838"/>
      <c r="N99" s="740"/>
      <c r="O99" s="759"/>
      <c r="P99" s="759"/>
      <c r="Q99" s="838"/>
      <c r="R99" s="127"/>
      <c r="S99" s="127"/>
      <c r="T99" s="127"/>
      <c r="U99" s="127"/>
      <c r="V99" s="127"/>
      <c r="W99" s="127"/>
      <c r="X99" s="127"/>
      <c r="Y99" s="127"/>
      <c r="Z99" s="127"/>
      <c r="AA99" s="127"/>
      <c r="AB99" s="127"/>
      <c r="AC99" s="97"/>
      <c r="AD99" s="127"/>
      <c r="AE99" s="27"/>
      <c r="AG99" s="31"/>
      <c r="AH99" s="31"/>
      <c r="AI99" s="31"/>
      <c r="AJ99" s="278" t="str" cm="1">
        <f t="array" ref="AJ99">IF(EXACT(D99,UPPER(D99)),"Correcto-","Minusculas-")&amp;
IF(SUM(--NOT(ISERROR(SEARCH({"á","é","í","ó","ú","ñ"},D99))))&gt;0,"Acento-","Correcto-")&amp;
IF(SUM(--NOT(ISERROR(SEARCH({"'","""",".",",",";",":","¿","~?","¡","!","(",")"},D99))))&gt;0,"Signo","Correcto")</f>
        <v>Correcto-Correcto-Correcto</v>
      </c>
      <c r="AK99" s="649" t="str">
        <f t="shared" si="4"/>
        <v>Correcto</v>
      </c>
      <c r="AL99" s="186">
        <f t="shared" si="52"/>
        <v>0</v>
      </c>
      <c r="AM99" s="187">
        <f t="shared" si="5"/>
        <v>0</v>
      </c>
      <c r="AN99" s="176">
        <f t="shared" si="56"/>
        <v>0</v>
      </c>
      <c r="AO99" s="177" t="str">
        <f>IF(AN99=0,"",
IF(SUM($AN$43:AN99)=1,AP99,
IF($AN$103&gt;SUM($AN$43:AN99),_xlfn.CONCAT(", ",AP99),
IF($AN$103=SUM($AN$43:AN99),_xlfn.CONCAT(" y ",AP99)))))</f>
        <v/>
      </c>
      <c r="AP99" s="178" t="s">
        <v>5195</v>
      </c>
      <c r="AS99" s="328">
        <f t="shared" si="57"/>
        <v>0</v>
      </c>
      <c r="AT99" s="328">
        <f t="shared" si="58"/>
        <v>0</v>
      </c>
      <c r="AU99" s="328">
        <f t="shared" si="59"/>
        <v>0</v>
      </c>
      <c r="AV99" s="328">
        <f t="shared" si="60"/>
        <v>0</v>
      </c>
      <c r="AW99" s="328">
        <f t="shared" si="61"/>
        <v>0</v>
      </c>
      <c r="AX99" s="328">
        <f t="shared" si="62"/>
        <v>0</v>
      </c>
      <c r="AY99" s="328">
        <f t="shared" si="63"/>
        <v>0</v>
      </c>
      <c r="AZ99" s="328">
        <f t="shared" si="64"/>
        <v>0</v>
      </c>
      <c r="BA99" s="328">
        <f t="shared" si="65"/>
        <v>0</v>
      </c>
      <c r="BB99" s="328">
        <f t="shared" si="66"/>
        <v>0</v>
      </c>
      <c r="BC99" s="328">
        <f t="shared" si="67"/>
        <v>0</v>
      </c>
      <c r="BD99" s="259">
        <f t="shared" si="68"/>
        <v>0</v>
      </c>
      <c r="BE99" s="259">
        <f t="shared" si="69"/>
        <v>0</v>
      </c>
      <c r="BF99" s="259">
        <f t="shared" si="70"/>
        <v>0</v>
      </c>
      <c r="BG99" s="259">
        <f t="shared" si="71"/>
        <v>0</v>
      </c>
      <c r="BH99" s="259">
        <f t="shared" si="72"/>
        <v>0</v>
      </c>
      <c r="BI99" s="259">
        <f t="shared" si="73"/>
        <v>0</v>
      </c>
      <c r="BJ99" s="259">
        <f t="shared" si="74"/>
        <v>0</v>
      </c>
      <c r="BK99" s="259">
        <f t="shared" si="75"/>
        <v>0</v>
      </c>
      <c r="BL99" s="259">
        <f t="shared" si="76"/>
        <v>0</v>
      </c>
      <c r="BM99" s="259">
        <f t="shared" si="77"/>
        <v>0</v>
      </c>
      <c r="BN99" s="259">
        <f t="shared" si="78"/>
        <v>0</v>
      </c>
      <c r="BO99" s="211">
        <f t="shared" si="79"/>
        <v>0</v>
      </c>
      <c r="BP99" s="211">
        <f t="shared" si="80"/>
        <v>0</v>
      </c>
      <c r="BQ99" s="211">
        <f t="shared" si="81"/>
        <v>0</v>
      </c>
      <c r="BR99" s="211">
        <f t="shared" si="82"/>
        <v>0</v>
      </c>
      <c r="BS99" s="211">
        <f t="shared" si="83"/>
        <v>0</v>
      </c>
      <c r="BT99" s="211">
        <f t="shared" si="84"/>
        <v>0</v>
      </c>
      <c r="BU99" s="211">
        <f t="shared" si="85"/>
        <v>0</v>
      </c>
      <c r="BV99" s="211">
        <f t="shared" si="86"/>
        <v>0</v>
      </c>
      <c r="BW99" s="211">
        <f t="shared" si="87"/>
        <v>0</v>
      </c>
      <c r="BX99" s="211">
        <f t="shared" si="88"/>
        <v>0</v>
      </c>
      <c r="BY99" s="211">
        <f t="shared" si="89"/>
        <v>0</v>
      </c>
      <c r="CX99">
        <f t="shared" si="54"/>
        <v>0</v>
      </c>
      <c r="CY99">
        <f t="shared" si="54"/>
        <v>0</v>
      </c>
      <c r="CZ99">
        <f t="shared" si="54"/>
        <v>0</v>
      </c>
      <c r="DA99">
        <f t="shared" si="54"/>
        <v>0</v>
      </c>
      <c r="DB99">
        <f t="shared" si="54"/>
        <v>0</v>
      </c>
      <c r="DC99">
        <f t="shared" si="54"/>
        <v>0</v>
      </c>
      <c r="DD99">
        <f t="shared" si="54"/>
        <v>0</v>
      </c>
      <c r="DE99">
        <f t="shared" si="54"/>
        <v>0</v>
      </c>
      <c r="DF99">
        <f t="shared" si="54"/>
        <v>0</v>
      </c>
      <c r="DG99">
        <f t="shared" si="54"/>
        <v>0</v>
      </c>
      <c r="DH99">
        <f t="shared" si="54"/>
        <v>0</v>
      </c>
      <c r="DI99">
        <f t="shared" si="55"/>
        <v>0</v>
      </c>
    </row>
    <row r="100" spans="1:113" ht="15" customHeight="1">
      <c r="A100" s="25"/>
      <c r="B100" s="27"/>
      <c r="C100" s="55" t="s">
        <v>5196</v>
      </c>
      <c r="D100" s="842"/>
      <c r="E100" s="759"/>
      <c r="F100" s="759"/>
      <c r="G100" s="759"/>
      <c r="H100" s="759"/>
      <c r="I100" s="759"/>
      <c r="J100" s="759"/>
      <c r="K100" s="838"/>
      <c r="L100" s="740"/>
      <c r="M100" s="838"/>
      <c r="N100" s="740"/>
      <c r="O100" s="759"/>
      <c r="P100" s="759"/>
      <c r="Q100" s="838"/>
      <c r="R100" s="127"/>
      <c r="S100" s="127"/>
      <c r="T100" s="127"/>
      <c r="U100" s="127"/>
      <c r="V100" s="127"/>
      <c r="W100" s="127"/>
      <c r="X100" s="127"/>
      <c r="Y100" s="127"/>
      <c r="Z100" s="127"/>
      <c r="AA100" s="127"/>
      <c r="AB100" s="127"/>
      <c r="AC100" s="97"/>
      <c r="AD100" s="127"/>
      <c r="AE100" s="27"/>
      <c r="AG100" s="31"/>
      <c r="AH100" s="31"/>
      <c r="AI100" s="31"/>
      <c r="AJ100" s="278" t="str" cm="1">
        <f t="array" ref="AJ100">IF(EXACT(D100,UPPER(D100)),"Correcto-","Minusculas-")&amp;
IF(SUM(--NOT(ISERROR(SEARCH({"á","é","í","ó","ú","ñ"},D100))))&gt;0,"Acento-","Correcto-")&amp;
IF(SUM(--NOT(ISERROR(SEARCH({"'","""",".",",",";",":","¿","~?","¡","!","(",")"},D100))))&gt;0,"Signo","Correcto")</f>
        <v>Correcto-Correcto-Correcto</v>
      </c>
      <c r="AK100" s="649" t="str">
        <f t="shared" si="4"/>
        <v>Correcto</v>
      </c>
      <c r="AL100" s="186">
        <f t="shared" si="52"/>
        <v>0</v>
      </c>
      <c r="AM100" s="187">
        <f t="shared" si="5"/>
        <v>0</v>
      </c>
      <c r="AN100" s="176">
        <f t="shared" si="56"/>
        <v>0</v>
      </c>
      <c r="AO100" s="177" t="str">
        <f>IF(AN100=0,"",
IF(SUM($AN$43:AN100)=1,AP100,
IF($AN$103&gt;SUM($AN$43:AN100),_xlfn.CONCAT(", ",AP100),
IF($AN$103=SUM($AN$43:AN100),_xlfn.CONCAT(" y ",AP100)))))</f>
        <v/>
      </c>
      <c r="AP100" s="178" t="s">
        <v>5197</v>
      </c>
      <c r="AS100" s="328">
        <f t="shared" si="57"/>
        <v>0</v>
      </c>
      <c r="AT100" s="328">
        <f t="shared" si="58"/>
        <v>0</v>
      </c>
      <c r="AU100" s="328">
        <f t="shared" si="59"/>
        <v>0</v>
      </c>
      <c r="AV100" s="328">
        <f t="shared" si="60"/>
        <v>0</v>
      </c>
      <c r="AW100" s="328">
        <f t="shared" si="61"/>
        <v>0</v>
      </c>
      <c r="AX100" s="328">
        <f t="shared" si="62"/>
        <v>0</v>
      </c>
      <c r="AY100" s="328">
        <f t="shared" si="63"/>
        <v>0</v>
      </c>
      <c r="AZ100" s="328">
        <f t="shared" si="64"/>
        <v>0</v>
      </c>
      <c r="BA100" s="328">
        <f t="shared" si="65"/>
        <v>0</v>
      </c>
      <c r="BB100" s="328">
        <f t="shared" si="66"/>
        <v>0</v>
      </c>
      <c r="BC100" s="328">
        <f t="shared" si="67"/>
        <v>0</v>
      </c>
      <c r="BD100" s="259">
        <f t="shared" si="68"/>
        <v>0</v>
      </c>
      <c r="BE100" s="259">
        <f t="shared" si="69"/>
        <v>0</v>
      </c>
      <c r="BF100" s="259">
        <f t="shared" si="70"/>
        <v>0</v>
      </c>
      <c r="BG100" s="259">
        <f t="shared" si="71"/>
        <v>0</v>
      </c>
      <c r="BH100" s="259">
        <f t="shared" si="72"/>
        <v>0</v>
      </c>
      <c r="BI100" s="259">
        <f t="shared" si="73"/>
        <v>0</v>
      </c>
      <c r="BJ100" s="259">
        <f t="shared" si="74"/>
        <v>0</v>
      </c>
      <c r="BK100" s="259">
        <f t="shared" si="75"/>
        <v>0</v>
      </c>
      <c r="BL100" s="259">
        <f t="shared" si="76"/>
        <v>0</v>
      </c>
      <c r="BM100" s="259">
        <f t="shared" si="77"/>
        <v>0</v>
      </c>
      <c r="BN100" s="259">
        <f t="shared" si="78"/>
        <v>0</v>
      </c>
      <c r="BO100" s="211">
        <f t="shared" si="79"/>
        <v>0</v>
      </c>
      <c r="BP100" s="211">
        <f t="shared" si="80"/>
        <v>0</v>
      </c>
      <c r="BQ100" s="211">
        <f t="shared" si="81"/>
        <v>0</v>
      </c>
      <c r="BR100" s="211">
        <f t="shared" si="82"/>
        <v>0</v>
      </c>
      <c r="BS100" s="211">
        <f t="shared" si="83"/>
        <v>0</v>
      </c>
      <c r="BT100" s="211">
        <f t="shared" si="84"/>
        <v>0</v>
      </c>
      <c r="BU100" s="211">
        <f t="shared" si="85"/>
        <v>0</v>
      </c>
      <c r="BV100" s="211">
        <f t="shared" si="86"/>
        <v>0</v>
      </c>
      <c r="BW100" s="211">
        <f t="shared" si="87"/>
        <v>0</v>
      </c>
      <c r="BX100" s="211">
        <f t="shared" si="88"/>
        <v>0</v>
      </c>
      <c r="BY100" s="211">
        <f t="shared" si="89"/>
        <v>0</v>
      </c>
      <c r="CX100">
        <f t="shared" si="54"/>
        <v>0</v>
      </c>
      <c r="CY100">
        <f t="shared" si="54"/>
        <v>0</v>
      </c>
      <c r="CZ100">
        <f t="shared" si="54"/>
        <v>0</v>
      </c>
      <c r="DA100">
        <f t="shared" si="54"/>
        <v>0</v>
      </c>
      <c r="DB100">
        <f t="shared" si="54"/>
        <v>0</v>
      </c>
      <c r="DC100">
        <f t="shared" si="54"/>
        <v>0</v>
      </c>
      <c r="DD100">
        <f t="shared" si="54"/>
        <v>0</v>
      </c>
      <c r="DE100">
        <f t="shared" si="54"/>
        <v>0</v>
      </c>
      <c r="DF100">
        <f t="shared" si="54"/>
        <v>0</v>
      </c>
      <c r="DG100">
        <f t="shared" si="54"/>
        <v>0</v>
      </c>
      <c r="DH100">
        <f t="shared" si="54"/>
        <v>0</v>
      </c>
      <c r="DI100">
        <f t="shared" si="55"/>
        <v>0</v>
      </c>
    </row>
    <row r="101" spans="1:113" ht="15" customHeight="1">
      <c r="A101" s="25"/>
      <c r="B101" s="27"/>
      <c r="C101" s="55" t="s">
        <v>5198</v>
      </c>
      <c r="D101" s="842"/>
      <c r="E101" s="759"/>
      <c r="F101" s="759"/>
      <c r="G101" s="759"/>
      <c r="H101" s="759"/>
      <c r="I101" s="759"/>
      <c r="J101" s="759"/>
      <c r="K101" s="838"/>
      <c r="L101" s="740"/>
      <c r="M101" s="838"/>
      <c r="N101" s="740"/>
      <c r="O101" s="759"/>
      <c r="P101" s="759"/>
      <c r="Q101" s="838"/>
      <c r="R101" s="127"/>
      <c r="S101" s="127"/>
      <c r="T101" s="127"/>
      <c r="U101" s="127"/>
      <c r="V101" s="127"/>
      <c r="W101" s="127"/>
      <c r="X101" s="127"/>
      <c r="Y101" s="127"/>
      <c r="Z101" s="127"/>
      <c r="AA101" s="127"/>
      <c r="AB101" s="127"/>
      <c r="AC101" s="97"/>
      <c r="AD101" s="127"/>
      <c r="AE101" s="27"/>
      <c r="AG101" s="31"/>
      <c r="AH101" s="31"/>
      <c r="AI101" s="31"/>
      <c r="AJ101" s="278" t="str" cm="1">
        <f t="array" ref="AJ101">IF(EXACT(D101,UPPER(D101)),"Correcto-","Minusculas-")&amp;
IF(SUM(--NOT(ISERROR(SEARCH({"á","é","í","ó","ú","ñ"},D101))))&gt;0,"Acento-","Correcto-")&amp;
IF(SUM(--NOT(ISERROR(SEARCH({"'","""",".",",",";",":","¿","~?","¡","!","(",")"},D101))))&gt;0,"Signo","Correcto")</f>
        <v>Correcto-Correcto-Correcto</v>
      </c>
      <c r="AK101" s="649" t="str">
        <f t="shared" si="4"/>
        <v>Correcto</v>
      </c>
      <c r="AL101" s="186">
        <f t="shared" si="52"/>
        <v>0</v>
      </c>
      <c r="AM101" s="187">
        <f t="shared" si="5"/>
        <v>0</v>
      </c>
      <c r="AN101" s="176">
        <f t="shared" si="56"/>
        <v>0</v>
      </c>
      <c r="AO101" s="177" t="str">
        <f>IF(AN101=0,"",
IF(SUM($AN$43:AN101)=1,AP101,
IF($AN$103&gt;SUM($AN$43:AN101),_xlfn.CONCAT(", ",AP101),
IF($AN$103=SUM($AN$43:AN101),_xlfn.CONCAT(" y ",AP101)))))</f>
        <v/>
      </c>
      <c r="AP101" s="178" t="s">
        <v>5199</v>
      </c>
      <c r="AS101" s="328">
        <f t="shared" si="57"/>
        <v>0</v>
      </c>
      <c r="AT101" s="328">
        <f t="shared" si="58"/>
        <v>0</v>
      </c>
      <c r="AU101" s="328">
        <f t="shared" si="59"/>
        <v>0</v>
      </c>
      <c r="AV101" s="328">
        <f t="shared" si="60"/>
        <v>0</v>
      </c>
      <c r="AW101" s="328">
        <f t="shared" si="61"/>
        <v>0</v>
      </c>
      <c r="AX101" s="328">
        <f t="shared" si="62"/>
        <v>0</v>
      </c>
      <c r="AY101" s="328">
        <f t="shared" si="63"/>
        <v>0</v>
      </c>
      <c r="AZ101" s="328">
        <f t="shared" si="64"/>
        <v>0</v>
      </c>
      <c r="BA101" s="328">
        <f t="shared" si="65"/>
        <v>0</v>
      </c>
      <c r="BB101" s="328">
        <f t="shared" si="66"/>
        <v>0</v>
      </c>
      <c r="BC101" s="328">
        <f t="shared" si="67"/>
        <v>0</v>
      </c>
      <c r="BD101" s="259">
        <f t="shared" si="68"/>
        <v>0</v>
      </c>
      <c r="BE101" s="259">
        <f t="shared" si="69"/>
        <v>0</v>
      </c>
      <c r="BF101" s="259">
        <f t="shared" si="70"/>
        <v>0</v>
      </c>
      <c r="BG101" s="259">
        <f t="shared" si="71"/>
        <v>0</v>
      </c>
      <c r="BH101" s="259">
        <f t="shared" si="72"/>
        <v>0</v>
      </c>
      <c r="BI101" s="259">
        <f t="shared" si="73"/>
        <v>0</v>
      </c>
      <c r="BJ101" s="259">
        <f t="shared" si="74"/>
        <v>0</v>
      </c>
      <c r="BK101" s="259">
        <f t="shared" si="75"/>
        <v>0</v>
      </c>
      <c r="BL101" s="259">
        <f t="shared" si="76"/>
        <v>0</v>
      </c>
      <c r="BM101" s="259">
        <f t="shared" si="77"/>
        <v>0</v>
      </c>
      <c r="BN101" s="259">
        <f t="shared" si="78"/>
        <v>0</v>
      </c>
      <c r="BO101" s="211">
        <f t="shared" si="79"/>
        <v>0</v>
      </c>
      <c r="BP101" s="211">
        <f t="shared" si="80"/>
        <v>0</v>
      </c>
      <c r="BQ101" s="211">
        <f t="shared" si="81"/>
        <v>0</v>
      </c>
      <c r="BR101" s="211">
        <f t="shared" si="82"/>
        <v>0</v>
      </c>
      <c r="BS101" s="211">
        <f t="shared" si="83"/>
        <v>0</v>
      </c>
      <c r="BT101" s="211">
        <f t="shared" si="84"/>
        <v>0</v>
      </c>
      <c r="BU101" s="211">
        <f t="shared" si="85"/>
        <v>0</v>
      </c>
      <c r="BV101" s="211">
        <f t="shared" si="86"/>
        <v>0</v>
      </c>
      <c r="BW101" s="211">
        <f t="shared" si="87"/>
        <v>0</v>
      </c>
      <c r="BX101" s="211">
        <f t="shared" si="88"/>
        <v>0</v>
      </c>
      <c r="BY101" s="211">
        <f t="shared" si="89"/>
        <v>0</v>
      </c>
      <c r="CX101">
        <f t="shared" si="54"/>
        <v>0</v>
      </c>
      <c r="CY101">
        <f t="shared" si="54"/>
        <v>0</v>
      </c>
      <c r="CZ101">
        <f t="shared" si="54"/>
        <v>0</v>
      </c>
      <c r="DA101">
        <f t="shared" si="54"/>
        <v>0</v>
      </c>
      <c r="DB101">
        <f t="shared" si="54"/>
        <v>0</v>
      </c>
      <c r="DC101">
        <f t="shared" si="54"/>
        <v>0</v>
      </c>
      <c r="DD101">
        <f t="shared" si="54"/>
        <v>0</v>
      </c>
      <c r="DE101">
        <f t="shared" si="54"/>
        <v>0</v>
      </c>
      <c r="DF101">
        <f t="shared" si="54"/>
        <v>0</v>
      </c>
      <c r="DG101">
        <f t="shared" si="54"/>
        <v>0</v>
      </c>
      <c r="DH101">
        <f t="shared" si="54"/>
        <v>0</v>
      </c>
      <c r="DI101">
        <f t="shared" si="55"/>
        <v>0</v>
      </c>
    </row>
    <row r="102" spans="1:113" ht="15" customHeight="1">
      <c r="A102" s="25"/>
      <c r="B102" s="27"/>
      <c r="C102" s="55" t="s">
        <v>5200</v>
      </c>
      <c r="D102" s="842"/>
      <c r="E102" s="759"/>
      <c r="F102" s="759"/>
      <c r="G102" s="759"/>
      <c r="H102" s="759"/>
      <c r="I102" s="759"/>
      <c r="J102" s="759"/>
      <c r="K102" s="838"/>
      <c r="L102" s="740"/>
      <c r="M102" s="838"/>
      <c r="N102" s="740"/>
      <c r="O102" s="759"/>
      <c r="P102" s="759"/>
      <c r="Q102" s="838"/>
      <c r="R102" s="127"/>
      <c r="S102" s="127"/>
      <c r="T102" s="127"/>
      <c r="U102" s="127"/>
      <c r="V102" s="127"/>
      <c r="W102" s="127"/>
      <c r="X102" s="127"/>
      <c r="Y102" s="127"/>
      <c r="Z102" s="127"/>
      <c r="AA102" s="127"/>
      <c r="AB102" s="127"/>
      <c r="AC102" s="97"/>
      <c r="AD102" s="127"/>
      <c r="AE102" s="27"/>
      <c r="AG102" s="31"/>
      <c r="AH102" s="31"/>
      <c r="AI102" s="31"/>
      <c r="AJ102" s="278" t="str" cm="1">
        <f t="array" ref="AJ102">IF(EXACT(D102,UPPER(D102)),"Correcto-","Minusculas-")&amp;
IF(SUM(--NOT(ISERROR(SEARCH({"á","é","í","ó","ú","ñ"},D102))))&gt;0,"Acento-","Correcto-")&amp;
IF(SUM(--NOT(ISERROR(SEARCH({"'","""",".",",",";",":","¿","~?","¡","!","(",")"},D102))))&gt;0,"Signo","Correcto")</f>
        <v>Correcto-Correcto-Correcto</v>
      </c>
      <c r="AK102" s="649" t="str">
        <f t="shared" si="4"/>
        <v>Correcto</v>
      </c>
      <c r="AL102" s="186">
        <f t="shared" si="52"/>
        <v>0</v>
      </c>
      <c r="AM102" s="187">
        <f t="shared" si="5"/>
        <v>0</v>
      </c>
      <c r="AN102" s="176">
        <f t="shared" si="56"/>
        <v>0</v>
      </c>
      <c r="AO102" s="177" t="str">
        <f>IF(AN102=0,"",
IF(SUM($AN$43:AN102)=1,AP102,
IF($AN$103&gt;SUM($AN$43:AN102),_xlfn.CONCAT(", ",AP102),
IF($AN$103=SUM($AN$43:AN102),_xlfn.CONCAT(" y ",AP102)))))</f>
        <v/>
      </c>
      <c r="AP102" s="178" t="s">
        <v>5201</v>
      </c>
      <c r="AS102" s="328">
        <f>IF(AND(COUNTIF($N102,1)&gt;0,COUNTIF(R102,"X")&gt;0),1,0)</f>
        <v>0</v>
      </c>
      <c r="AT102" s="328">
        <f t="shared" si="58"/>
        <v>0</v>
      </c>
      <c r="AU102" s="328">
        <f t="shared" si="59"/>
        <v>0</v>
      </c>
      <c r="AV102" s="328">
        <f t="shared" si="60"/>
        <v>0</v>
      </c>
      <c r="AW102" s="328">
        <f t="shared" si="61"/>
        <v>0</v>
      </c>
      <c r="AX102" s="328">
        <f t="shared" si="62"/>
        <v>0</v>
      </c>
      <c r="AY102" s="328">
        <f t="shared" si="63"/>
        <v>0</v>
      </c>
      <c r="AZ102" s="328">
        <f t="shared" si="64"/>
        <v>0</v>
      </c>
      <c r="BA102" s="328">
        <f t="shared" si="65"/>
        <v>0</v>
      </c>
      <c r="BB102" s="328">
        <f t="shared" si="66"/>
        <v>0</v>
      </c>
      <c r="BC102" s="328">
        <f t="shared" si="67"/>
        <v>0</v>
      </c>
      <c r="BD102" s="259">
        <f t="shared" si="68"/>
        <v>0</v>
      </c>
      <c r="BE102" s="259">
        <f t="shared" si="69"/>
        <v>0</v>
      </c>
      <c r="BF102" s="259">
        <f t="shared" si="70"/>
        <v>0</v>
      </c>
      <c r="BG102" s="259">
        <f t="shared" si="71"/>
        <v>0</v>
      </c>
      <c r="BH102" s="259">
        <f t="shared" si="72"/>
        <v>0</v>
      </c>
      <c r="BI102" s="259">
        <f t="shared" si="73"/>
        <v>0</v>
      </c>
      <c r="BJ102" s="259">
        <f t="shared" si="74"/>
        <v>0</v>
      </c>
      <c r="BK102" s="259">
        <f t="shared" si="75"/>
        <v>0</v>
      </c>
      <c r="BL102" s="259">
        <f t="shared" si="76"/>
        <v>0</v>
      </c>
      <c r="BM102" s="259">
        <f t="shared" si="77"/>
        <v>0</v>
      </c>
      <c r="BN102" s="259">
        <f t="shared" si="78"/>
        <v>0</v>
      </c>
      <c r="BO102" s="211">
        <f t="shared" si="79"/>
        <v>0</v>
      </c>
      <c r="BP102" s="211">
        <f t="shared" si="80"/>
        <v>0</v>
      </c>
      <c r="BQ102" s="211">
        <f t="shared" si="81"/>
        <v>0</v>
      </c>
      <c r="BR102" s="211">
        <f t="shared" si="82"/>
        <v>0</v>
      </c>
      <c r="BS102" s="211">
        <f t="shared" si="83"/>
        <v>0</v>
      </c>
      <c r="BT102" s="211">
        <f t="shared" si="84"/>
        <v>0</v>
      </c>
      <c r="BU102" s="211">
        <f t="shared" si="85"/>
        <v>0</v>
      </c>
      <c r="BV102" s="211">
        <f t="shared" si="86"/>
        <v>0</v>
      </c>
      <c r="BW102" s="211">
        <f t="shared" si="87"/>
        <v>0</v>
      </c>
      <c r="BX102" s="211">
        <f t="shared" si="88"/>
        <v>0</v>
      </c>
      <c r="BY102" s="211">
        <f t="shared" si="89"/>
        <v>0</v>
      </c>
      <c r="CX102">
        <f t="shared" si="54"/>
        <v>0</v>
      </c>
      <c r="CY102">
        <f t="shared" si="54"/>
        <v>0</v>
      </c>
      <c r="CZ102">
        <f t="shared" si="54"/>
        <v>0</v>
      </c>
      <c r="DA102">
        <f t="shared" si="54"/>
        <v>0</v>
      </c>
      <c r="DB102">
        <f t="shared" si="54"/>
        <v>0</v>
      </c>
      <c r="DC102">
        <f t="shared" si="54"/>
        <v>0</v>
      </c>
      <c r="DD102">
        <f t="shared" si="54"/>
        <v>0</v>
      </c>
      <c r="DE102">
        <f t="shared" si="54"/>
        <v>0</v>
      </c>
      <c r="DF102">
        <f t="shared" si="54"/>
        <v>0</v>
      </c>
      <c r="DG102">
        <f t="shared" si="54"/>
        <v>0</v>
      </c>
      <c r="DH102">
        <f t="shared" si="54"/>
        <v>0</v>
      </c>
      <c r="DI102">
        <f t="shared" si="55"/>
        <v>0</v>
      </c>
    </row>
    <row r="103" spans="1:113" ht="15" customHeight="1" thickBot="1">
      <c r="A103" s="25"/>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G103" s="31"/>
      <c r="AH103" s="31"/>
      <c r="AI103" s="31"/>
      <c r="AJ103" s="31"/>
      <c r="AK103" s="31"/>
      <c r="AL103" s="646">
        <f>SUM(AL43:AL97)</f>
        <v>0</v>
      </c>
      <c r="AM103" s="31"/>
      <c r="AN103" s="179">
        <f>SUM(AN43:AN102)</f>
        <v>0</v>
      </c>
      <c r="AO103" s="179" t="str">
        <f>IF(AN103=0,"",_xlfn.CONCAT(AO43:AO102))</f>
        <v/>
      </c>
      <c r="AP103" s="180" t="str">
        <f>IF(AN103=0,"",
IF(AN103&gt;10,"Favor de ingresar toda la información requerida en la pregunta",
IF(AN103=1,_xlfn.CONCAT("Favor de revisar la información capturada en el numeral: ",AO103),_xlfn.CONCAT("Favor de revisar la información capturada en los numerales: ",AO103))))</f>
        <v/>
      </c>
      <c r="AS103" s="329">
        <f>SUM(AS43:AS102)</f>
        <v>0</v>
      </c>
      <c r="AT103" s="329">
        <f t="shared" ref="AT103:BB103" si="90">SUM(AT43:AT102)</f>
        <v>0</v>
      </c>
      <c r="AU103" s="329">
        <f t="shared" si="90"/>
        <v>0</v>
      </c>
      <c r="AV103" s="329">
        <f t="shared" si="90"/>
        <v>0</v>
      </c>
      <c r="AW103" s="329">
        <f t="shared" si="90"/>
        <v>0</v>
      </c>
      <c r="AX103" s="329">
        <f t="shared" si="90"/>
        <v>0</v>
      </c>
      <c r="AY103" s="329">
        <f t="shared" si="90"/>
        <v>0</v>
      </c>
      <c r="AZ103" s="329">
        <f t="shared" si="90"/>
        <v>0</v>
      </c>
      <c r="BA103" s="329">
        <f t="shared" si="90"/>
        <v>0</v>
      </c>
      <c r="BB103" s="329">
        <f t="shared" si="90"/>
        <v>0</v>
      </c>
      <c r="BC103" s="329">
        <f>SUM(BC43:BC102)</f>
        <v>0</v>
      </c>
      <c r="BD103" s="260">
        <f>SUM(BD43:BD102)</f>
        <v>0</v>
      </c>
      <c r="BE103" s="260">
        <f t="shared" ref="BE103:BM103" si="91">SUM(BE43:BE102)</f>
        <v>0</v>
      </c>
      <c r="BF103" s="260">
        <f t="shared" si="91"/>
        <v>0</v>
      </c>
      <c r="BG103" s="260">
        <f t="shared" si="91"/>
        <v>0</v>
      </c>
      <c r="BH103" s="260">
        <f t="shared" si="91"/>
        <v>0</v>
      </c>
      <c r="BI103" s="260">
        <f t="shared" si="91"/>
        <v>0</v>
      </c>
      <c r="BJ103" s="260">
        <f t="shared" si="91"/>
        <v>0</v>
      </c>
      <c r="BK103" s="260">
        <f t="shared" si="91"/>
        <v>0</v>
      </c>
      <c r="BL103" s="260">
        <f t="shared" si="91"/>
        <v>0</v>
      </c>
      <c r="BM103" s="260">
        <f t="shared" si="91"/>
        <v>0</v>
      </c>
      <c r="BN103" s="260">
        <f>SUM(BN43:BN102)</f>
        <v>0</v>
      </c>
      <c r="BO103" s="204">
        <f>SUM(BO43:BO102)</f>
        <v>0</v>
      </c>
      <c r="BP103" s="204">
        <f t="shared" ref="BP103:BX103" si="92">SUM(BP43:BP102)</f>
        <v>0</v>
      </c>
      <c r="BQ103" s="204">
        <f t="shared" si="92"/>
        <v>0</v>
      </c>
      <c r="BR103" s="204">
        <f t="shared" si="92"/>
        <v>0</v>
      </c>
      <c r="BS103" s="204">
        <f t="shared" si="92"/>
        <v>0</v>
      </c>
      <c r="BT103" s="204">
        <f t="shared" si="92"/>
        <v>0</v>
      </c>
      <c r="BU103" s="204">
        <f t="shared" si="92"/>
        <v>0</v>
      </c>
      <c r="BV103" s="204">
        <f t="shared" si="92"/>
        <v>0</v>
      </c>
      <c r="BW103" s="204">
        <f t="shared" si="92"/>
        <v>0</v>
      </c>
      <c r="BX103" s="204">
        <f t="shared" si="92"/>
        <v>0</v>
      </c>
      <c r="BY103" s="204">
        <f>SUM(BY43:BY102)</f>
        <v>0</v>
      </c>
    </row>
    <row r="104" spans="1:113" ht="15" customHeight="1" thickBot="1">
      <c r="A104" s="25"/>
      <c r="B104" s="27"/>
      <c r="C104" s="872">
        <f>COUNTA(D43:K102)</f>
        <v>0</v>
      </c>
      <c r="D104" s="873"/>
      <c r="E104" s="873"/>
      <c r="F104" s="874"/>
      <c r="G104" s="21" t="s">
        <v>5202</v>
      </c>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K104" s="31"/>
      <c r="AS104" s="330" t="s">
        <v>5203</v>
      </c>
      <c r="AT104" s="330" t="s">
        <v>5204</v>
      </c>
      <c r="AU104" s="330" t="s">
        <v>5205</v>
      </c>
      <c r="AV104" s="330" t="s">
        <v>5206</v>
      </c>
      <c r="AW104" s="330" t="s">
        <v>5207</v>
      </c>
      <c r="AX104" s="330" t="s">
        <v>5208</v>
      </c>
      <c r="AY104" s="330" t="s">
        <v>5209</v>
      </c>
      <c r="AZ104" s="330" t="s">
        <v>5210</v>
      </c>
      <c r="BA104" s="330" t="s">
        <v>5211</v>
      </c>
      <c r="BB104" s="330" t="s">
        <v>5212</v>
      </c>
      <c r="BC104" s="330" t="s">
        <v>5011</v>
      </c>
      <c r="BD104" s="260" t="s">
        <v>5203</v>
      </c>
      <c r="BE104" s="260" t="s">
        <v>5204</v>
      </c>
      <c r="BF104" s="260" t="s">
        <v>5205</v>
      </c>
      <c r="BG104" s="260" t="s">
        <v>5206</v>
      </c>
      <c r="BH104" s="260" t="s">
        <v>5207</v>
      </c>
      <c r="BI104" s="260" t="s">
        <v>5208</v>
      </c>
      <c r="BJ104" s="260" t="s">
        <v>5209</v>
      </c>
      <c r="BK104" s="260" t="s">
        <v>5210</v>
      </c>
      <c r="BL104" s="260" t="s">
        <v>5211</v>
      </c>
      <c r="BM104" s="260" t="s">
        <v>5212</v>
      </c>
      <c r="BN104" s="260" t="s">
        <v>5011</v>
      </c>
      <c r="BO104" s="204" t="s">
        <v>5203</v>
      </c>
      <c r="BP104" s="204" t="s">
        <v>5204</v>
      </c>
      <c r="BQ104" s="204" t="s">
        <v>5205</v>
      </c>
      <c r="BR104" s="204" t="s">
        <v>5206</v>
      </c>
      <c r="BS104" s="204" t="s">
        <v>5207</v>
      </c>
      <c r="BT104" s="204" t="s">
        <v>5208</v>
      </c>
      <c r="BU104" s="204" t="s">
        <v>5209</v>
      </c>
      <c r="BV104" s="204" t="s">
        <v>5210</v>
      </c>
      <c r="BW104" s="204" t="s">
        <v>5211</v>
      </c>
      <c r="BX104" s="204" t="s">
        <v>5212</v>
      </c>
      <c r="BY104" s="204" t="s">
        <v>5011</v>
      </c>
    </row>
    <row r="105" spans="1:113" ht="15" customHeight="1">
      <c r="A105" s="25"/>
      <c r="B105" s="887" t="str">
        <f>AL108</f>
        <v/>
      </c>
      <c r="C105" s="887"/>
      <c r="D105" s="887"/>
      <c r="E105" s="887"/>
      <c r="F105" s="887"/>
      <c r="G105" s="887"/>
      <c r="H105" s="887"/>
      <c r="I105" s="887"/>
      <c r="J105" s="887"/>
      <c r="K105" s="887"/>
      <c r="L105" s="887"/>
      <c r="M105" s="887"/>
      <c r="N105" s="887"/>
      <c r="O105" s="887"/>
      <c r="P105" s="887"/>
      <c r="Q105" s="887"/>
      <c r="R105" s="887"/>
      <c r="S105" s="887"/>
      <c r="T105" s="887"/>
      <c r="U105" s="887"/>
      <c r="V105" s="887"/>
      <c r="W105" s="887"/>
      <c r="X105" s="887"/>
      <c r="Y105" s="887"/>
      <c r="Z105" s="887"/>
      <c r="AA105" s="887"/>
      <c r="AB105" s="887"/>
      <c r="AC105" s="887"/>
      <c r="AD105" s="887"/>
      <c r="AE105" s="27"/>
    </row>
    <row r="106" spans="1:113" ht="45" customHeight="1">
      <c r="A106" s="25"/>
      <c r="C106" s="881" t="s">
        <v>5213</v>
      </c>
      <c r="D106" s="728"/>
      <c r="E106" s="728"/>
      <c r="F106" s="740"/>
      <c r="G106" s="759"/>
      <c r="H106" s="759"/>
      <c r="I106" s="759"/>
      <c r="J106" s="759"/>
      <c r="K106" s="759"/>
      <c r="L106" s="759"/>
      <c r="M106" s="759"/>
      <c r="N106" s="759"/>
      <c r="O106" s="759"/>
      <c r="P106" s="759"/>
      <c r="Q106" s="759"/>
      <c r="R106" s="759"/>
      <c r="S106" s="759"/>
      <c r="T106" s="759"/>
      <c r="U106" s="759"/>
      <c r="V106" s="759"/>
      <c r="W106" s="759"/>
      <c r="X106" s="759"/>
      <c r="Y106" s="759"/>
      <c r="Z106" s="759"/>
      <c r="AA106" s="759"/>
      <c r="AB106" s="759"/>
      <c r="AC106" s="759"/>
      <c r="AD106" s="838"/>
      <c r="AE106" s="52"/>
      <c r="AG106" s="621" t="str">
        <f>SUBSTITUTE( SUBSTITUTE( SUBSTITUTE( SUBSTITUTE( SUBSTITUTE( SUBSTITUTE( SUBSTITUTE( SUBSTITUTE( SUBSTITUTE( SUBSTITUTE(F106, "á", "a"), "é", "e"), "í", "i"), "ó", "o"), "ú", "u"), "Á", "A"), "É", "E"), "Í", "I"), "Ó", "O"), "Ú", "U")</f>
        <v/>
      </c>
      <c r="AI106" s="885" t="s">
        <v>5214</v>
      </c>
      <c r="AJ106" s="886"/>
      <c r="AK106" s="886"/>
      <c r="AL106" s="886"/>
      <c r="AM106" s="623"/>
      <c r="AN106" s="623"/>
      <c r="AO106" s="623"/>
      <c r="AP106" s="623"/>
      <c r="AQ106" s="623"/>
      <c r="AR106" s="623"/>
    </row>
    <row r="107" spans="1:113" ht="15" customHeight="1">
      <c r="A107" s="25"/>
      <c r="B107" s="845" t="str">
        <f>IF(AND(AQ43&gt;0,F106=""),"Debido a que seleccionó la col. Otra materia debe anotar el nombre de dicha(s) materia(s)","")</f>
        <v/>
      </c>
      <c r="C107" s="845"/>
      <c r="D107" s="845"/>
      <c r="E107" s="845"/>
      <c r="F107" s="845"/>
      <c r="G107" s="845"/>
      <c r="H107" s="845"/>
      <c r="I107" s="845"/>
      <c r="J107" s="845"/>
      <c r="K107" s="845"/>
      <c r="L107" s="845"/>
      <c r="M107" s="845"/>
      <c r="N107" s="845"/>
      <c r="O107" s="845"/>
      <c r="P107" s="845"/>
      <c r="Q107" s="845"/>
      <c r="R107" s="845"/>
      <c r="S107" s="845"/>
      <c r="T107" s="845"/>
      <c r="U107" s="845"/>
      <c r="V107" s="845"/>
      <c r="W107" s="845"/>
      <c r="X107" s="845"/>
      <c r="Y107" s="845"/>
      <c r="Z107" s="845"/>
      <c r="AA107" s="845"/>
      <c r="AB107" s="845"/>
      <c r="AC107" s="845"/>
      <c r="AD107" s="845"/>
      <c r="AE107" s="534"/>
      <c r="AI107" s="624" t="s">
        <v>5215</v>
      </c>
      <c r="AJ107" s="624" t="s">
        <v>5216</v>
      </c>
      <c r="AK107" s="624" t="s">
        <v>5217</v>
      </c>
      <c r="AL107" s="624" t="s">
        <v>5218</v>
      </c>
      <c r="AM107" s="38"/>
      <c r="AN107" s="38"/>
      <c r="AO107" s="38"/>
      <c r="AP107" s="38"/>
      <c r="AQ107" s="38"/>
      <c r="AR107" s="38"/>
    </row>
    <row r="108" spans="1:113" ht="24" customHeight="1">
      <c r="A108" s="25"/>
      <c r="B108" s="52"/>
      <c r="C108" s="848" t="s">
        <v>5219</v>
      </c>
      <c r="D108" s="728"/>
      <c r="E108" s="728"/>
      <c r="F108" s="728"/>
      <c r="G108" s="728"/>
      <c r="H108" s="728"/>
      <c r="I108" s="728"/>
      <c r="J108" s="728"/>
      <c r="K108" s="728"/>
      <c r="L108" s="728"/>
      <c r="M108" s="728"/>
      <c r="N108" s="728"/>
      <c r="O108" s="728"/>
      <c r="P108" s="728"/>
      <c r="Q108" s="728"/>
      <c r="R108" s="728"/>
      <c r="S108" s="728"/>
      <c r="T108" s="728"/>
      <c r="U108" s="728"/>
      <c r="V108" s="728"/>
      <c r="W108" s="728"/>
      <c r="X108" s="728"/>
      <c r="Y108" s="728"/>
      <c r="Z108" s="728"/>
      <c r="AA108" s="728"/>
      <c r="AB108" s="728"/>
      <c r="AC108" s="728"/>
      <c r="AD108" s="728"/>
      <c r="AE108" s="52"/>
      <c r="AI108" s="625" t="s">
        <v>5094</v>
      </c>
      <c r="AJ108" s="625" t="s">
        <v>5094</v>
      </c>
      <c r="AK108" s="626" t="str" cm="1">
        <f t="array" ref="AK108">IF(AG106&lt;&gt;"",_xlfn.TEXTJOIN(" / ", TRUE, _xlfn.UNIQUE(IF($AI$108:$AI$117&lt;&gt;"",IF(ISNUMBER(SEARCH(AG106, $AI$108:$AI$117)) + (_xlfn.MAP($AI$108:$AI$117, _xlfn.LAMBDA(_xlpm.r, SUM(--ISNUMBER(SEARCH(_xlfn.TEXTSPLIT(_xlpm.r, ","), AG106))))))&gt;0,$AJ$108:$AJ$117, ""), ""))), "")</f>
        <v/>
      </c>
      <c r="AL108" s="622" t="str">
        <f>IF(AK108 = "", "", "Alerta: Revise el texto ingresado en el Especifique ya que podría existir en las opciones resaltadas en amarillo")</f>
        <v/>
      </c>
      <c r="AM108" s="622"/>
      <c r="AN108" s="622"/>
      <c r="AO108" s="622"/>
      <c r="AP108" s="622"/>
      <c r="AQ108" s="622"/>
      <c r="AR108" s="622"/>
    </row>
    <row r="109" spans="1:113" ht="60" customHeight="1">
      <c r="A109" s="25"/>
      <c r="B109" s="52"/>
      <c r="C109" s="842"/>
      <c r="D109" s="759"/>
      <c r="E109" s="759"/>
      <c r="F109" s="759"/>
      <c r="G109" s="759"/>
      <c r="H109" s="759"/>
      <c r="I109" s="759"/>
      <c r="J109" s="759"/>
      <c r="K109" s="759"/>
      <c r="L109" s="759"/>
      <c r="M109" s="759"/>
      <c r="N109" s="759"/>
      <c r="O109" s="759"/>
      <c r="P109" s="759"/>
      <c r="Q109" s="759"/>
      <c r="R109" s="759"/>
      <c r="S109" s="759"/>
      <c r="T109" s="759"/>
      <c r="U109" s="759"/>
      <c r="V109" s="759"/>
      <c r="W109" s="759"/>
      <c r="X109" s="759"/>
      <c r="Y109" s="759"/>
      <c r="Z109" s="759"/>
      <c r="AA109" s="759"/>
      <c r="AB109" s="759"/>
      <c r="AC109" s="759"/>
      <c r="AD109" s="838"/>
      <c r="AE109" s="52"/>
      <c r="AI109" s="625" t="s">
        <v>5095</v>
      </c>
      <c r="AJ109" s="625" t="s">
        <v>5095</v>
      </c>
    </row>
    <row r="110" spans="1:113" ht="15" customHeight="1">
      <c r="A110" s="25"/>
      <c r="B110" s="823" t="str">
        <f>AP103</f>
        <v/>
      </c>
      <c r="C110" s="728"/>
      <c r="D110" s="728"/>
      <c r="E110" s="728"/>
      <c r="F110" s="728"/>
      <c r="G110" s="728"/>
      <c r="H110" s="728"/>
      <c r="I110" s="728"/>
      <c r="J110" s="728"/>
      <c r="K110" s="728"/>
      <c r="L110" s="728"/>
      <c r="M110" s="728"/>
      <c r="N110" s="728"/>
      <c r="O110" s="728"/>
      <c r="P110" s="728"/>
      <c r="Q110" s="728"/>
      <c r="R110" s="728"/>
      <c r="S110" s="728"/>
      <c r="T110" s="728"/>
      <c r="U110" s="728"/>
      <c r="V110" s="728"/>
      <c r="W110" s="728"/>
      <c r="X110" s="728"/>
      <c r="Y110" s="728"/>
      <c r="Z110" s="728"/>
      <c r="AA110" s="728"/>
      <c r="AB110" s="728"/>
      <c r="AC110" s="728"/>
      <c r="AD110" s="728"/>
      <c r="AE110" s="27"/>
      <c r="AI110" s="625" t="s">
        <v>5096</v>
      </c>
      <c r="AJ110" s="625" t="s">
        <v>5096</v>
      </c>
    </row>
    <row r="111" spans="1:113" ht="15" customHeight="1">
      <c r="A111" s="25"/>
      <c r="B111" s="845" t="str">
        <f>IF(AK104=0,"","El nombre debe registrarse en mayúsculas, sin comillas ni signos de acentuación, puntuación, paréntesis y abreviaturas")</f>
        <v/>
      </c>
      <c r="C111" s="845"/>
      <c r="D111" s="845"/>
      <c r="E111" s="845"/>
      <c r="F111" s="845"/>
      <c r="G111" s="845"/>
      <c r="H111" s="845"/>
      <c r="I111" s="845"/>
      <c r="J111" s="845"/>
      <c r="K111" s="845"/>
      <c r="L111" s="845"/>
      <c r="M111" s="845"/>
      <c r="N111" s="845"/>
      <c r="O111" s="845"/>
      <c r="P111" s="845"/>
      <c r="Q111" s="845"/>
      <c r="R111" s="845"/>
      <c r="S111" s="845"/>
      <c r="T111" s="845"/>
      <c r="U111" s="845"/>
      <c r="V111" s="845"/>
      <c r="W111" s="845"/>
      <c r="X111" s="845"/>
      <c r="Y111" s="845"/>
      <c r="Z111" s="845"/>
      <c r="AA111" s="845"/>
      <c r="AB111" s="845"/>
      <c r="AC111" s="845"/>
      <c r="AD111" s="845"/>
      <c r="AI111" s="625" t="s">
        <v>5097</v>
      </c>
      <c r="AJ111" s="625" t="s">
        <v>5097</v>
      </c>
    </row>
    <row r="112" spans="1:113" ht="15" customHeight="1">
      <c r="A112" s="36"/>
      <c r="B112" s="824" t="str">
        <f>IF(AL103&gt;0,"Favor de verificar que no tenga información en celdas sombreadas","")</f>
        <v/>
      </c>
      <c r="C112" s="846"/>
      <c r="D112" s="846"/>
      <c r="E112" s="846"/>
      <c r="F112" s="846"/>
      <c r="G112" s="846"/>
      <c r="H112" s="846"/>
      <c r="I112" s="846"/>
      <c r="J112" s="846"/>
      <c r="K112" s="846"/>
      <c r="L112" s="846"/>
      <c r="M112" s="846"/>
      <c r="N112" s="846"/>
      <c r="O112" s="846"/>
      <c r="P112" s="846"/>
      <c r="Q112" s="846"/>
      <c r="R112" s="846"/>
      <c r="S112" s="846"/>
      <c r="T112" s="846"/>
      <c r="U112" s="846"/>
      <c r="V112" s="846"/>
      <c r="W112" s="846"/>
      <c r="X112" s="846"/>
      <c r="Y112" s="846"/>
      <c r="Z112" s="846"/>
      <c r="AA112" s="846"/>
      <c r="AB112" s="846"/>
      <c r="AC112" s="846"/>
      <c r="AD112" s="846"/>
      <c r="AE112" s="1"/>
      <c r="AI112" s="625" t="s">
        <v>5098</v>
      </c>
      <c r="AJ112" s="625" t="s">
        <v>5098</v>
      </c>
    </row>
    <row r="113" spans="1:43" ht="15" customHeight="1">
      <c r="A113" s="36"/>
      <c r="B113" s="845" t="str">
        <f>IF(AR43&gt;0,"Favor de revisar la instrucción 4 y verifique que se cumplan los criterios establecidos","")</f>
        <v/>
      </c>
      <c r="C113" s="845"/>
      <c r="D113" s="845"/>
      <c r="E113" s="845"/>
      <c r="F113" s="845"/>
      <c r="G113" s="845"/>
      <c r="H113" s="845"/>
      <c r="I113" s="845"/>
      <c r="J113" s="845"/>
      <c r="K113" s="845"/>
      <c r="L113" s="845"/>
      <c r="M113" s="845"/>
      <c r="N113" s="845"/>
      <c r="O113" s="845"/>
      <c r="P113" s="845"/>
      <c r="Q113" s="845"/>
      <c r="R113" s="845"/>
      <c r="S113" s="845"/>
      <c r="T113" s="845"/>
      <c r="U113" s="845"/>
      <c r="V113" s="845"/>
      <c r="W113" s="845"/>
      <c r="X113" s="845"/>
      <c r="Y113" s="845"/>
      <c r="Z113" s="845"/>
      <c r="AA113" s="845"/>
      <c r="AB113" s="845"/>
      <c r="AC113" s="845"/>
      <c r="AD113" s="845"/>
      <c r="AE113" s="1"/>
      <c r="AI113" s="625" t="s">
        <v>5220</v>
      </c>
      <c r="AJ113" s="625" t="s">
        <v>5099</v>
      </c>
    </row>
    <row r="114" spans="1:43" ht="15" customHeight="1">
      <c r="A114" s="36"/>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I114" s="625" t="s">
        <v>5100</v>
      </c>
      <c r="AJ114" s="625" t="s">
        <v>5100</v>
      </c>
    </row>
    <row r="115" spans="1:43" ht="15" customHeight="1" thickBot="1">
      <c r="A115" s="36"/>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I115" s="625" t="s">
        <v>5221</v>
      </c>
      <c r="AJ115" s="625" t="s">
        <v>5101</v>
      </c>
    </row>
    <row r="116" spans="1:43" ht="15" customHeight="1" thickBot="1">
      <c r="B116" s="769" t="s">
        <v>5222</v>
      </c>
      <c r="C116" s="750"/>
      <c r="D116" s="750"/>
      <c r="E116" s="750"/>
      <c r="F116" s="750"/>
      <c r="G116" s="750"/>
      <c r="H116" s="750"/>
      <c r="I116" s="750"/>
      <c r="J116" s="750"/>
      <c r="K116" s="750"/>
      <c r="L116" s="750"/>
      <c r="M116" s="750"/>
      <c r="N116" s="750"/>
      <c r="O116" s="750"/>
      <c r="P116" s="750"/>
      <c r="Q116" s="750"/>
      <c r="R116" s="750"/>
      <c r="S116" s="750"/>
      <c r="T116" s="750"/>
      <c r="U116" s="750"/>
      <c r="V116" s="750"/>
      <c r="W116" s="750"/>
      <c r="X116" s="750"/>
      <c r="Y116" s="750"/>
      <c r="Z116" s="750"/>
      <c r="AA116" s="750"/>
      <c r="AB116" s="750"/>
      <c r="AC116" s="750"/>
      <c r="AD116" s="770"/>
      <c r="AI116" s="625" t="s">
        <v>5102</v>
      </c>
      <c r="AJ116" s="625" t="s">
        <v>5102</v>
      </c>
    </row>
    <row r="117" spans="1:43" ht="15" customHeight="1">
      <c r="A117" s="46"/>
      <c r="B117" s="875" t="s">
        <v>5223</v>
      </c>
      <c r="C117" s="766"/>
      <c r="D117" s="766"/>
      <c r="E117" s="766"/>
      <c r="F117" s="766"/>
      <c r="G117" s="766"/>
      <c r="H117" s="766"/>
      <c r="I117" s="766"/>
      <c r="J117" s="766"/>
      <c r="K117" s="766"/>
      <c r="L117" s="766"/>
      <c r="M117" s="766"/>
      <c r="N117" s="766"/>
      <c r="O117" s="766"/>
      <c r="P117" s="766"/>
      <c r="Q117" s="766"/>
      <c r="R117" s="766"/>
      <c r="S117" s="766"/>
      <c r="T117" s="766"/>
      <c r="U117" s="766"/>
      <c r="V117" s="766"/>
      <c r="W117" s="766"/>
      <c r="X117" s="766"/>
      <c r="Y117" s="766"/>
      <c r="Z117" s="766"/>
      <c r="AA117" s="766"/>
      <c r="AB117" s="766"/>
      <c r="AC117" s="766"/>
      <c r="AD117" s="876"/>
      <c r="AI117" s="625" t="s">
        <v>5103</v>
      </c>
      <c r="AJ117" s="625" t="s">
        <v>5103</v>
      </c>
    </row>
    <row r="118" spans="1:43" ht="24" customHeight="1">
      <c r="A118" s="46"/>
      <c r="B118" s="117"/>
      <c r="C118" s="848" t="s">
        <v>5224</v>
      </c>
      <c r="D118" s="848"/>
      <c r="E118" s="848"/>
      <c r="F118" s="848"/>
      <c r="G118" s="848"/>
      <c r="H118" s="848"/>
      <c r="I118" s="848"/>
      <c r="J118" s="848"/>
      <c r="K118" s="848"/>
      <c r="L118" s="848"/>
      <c r="M118" s="848"/>
      <c r="N118" s="848"/>
      <c r="O118" s="848"/>
      <c r="P118" s="848"/>
      <c r="Q118" s="848"/>
      <c r="R118" s="848"/>
      <c r="S118" s="848"/>
      <c r="T118" s="848"/>
      <c r="U118" s="848"/>
      <c r="V118" s="848"/>
      <c r="W118" s="848"/>
      <c r="X118" s="848"/>
      <c r="Y118" s="848"/>
      <c r="Z118" s="848"/>
      <c r="AA118" s="848"/>
      <c r="AB118" s="848"/>
      <c r="AC118" s="848"/>
      <c r="AD118" s="871"/>
    </row>
    <row r="119" spans="1:43" ht="15" customHeight="1">
      <c r="A119" s="25"/>
      <c r="B119" s="877" t="s">
        <v>5070</v>
      </c>
      <c r="C119" s="878"/>
      <c r="D119" s="878"/>
      <c r="E119" s="878"/>
      <c r="F119" s="878"/>
      <c r="G119" s="878"/>
      <c r="H119" s="878"/>
      <c r="I119" s="878"/>
      <c r="J119" s="878"/>
      <c r="K119" s="878"/>
      <c r="L119" s="878"/>
      <c r="M119" s="878"/>
      <c r="N119" s="878"/>
      <c r="O119" s="878"/>
      <c r="P119" s="878"/>
      <c r="Q119" s="878"/>
      <c r="R119" s="878"/>
      <c r="S119" s="878"/>
      <c r="T119" s="878"/>
      <c r="U119" s="878"/>
      <c r="V119" s="878"/>
      <c r="W119" s="878"/>
      <c r="X119" s="878"/>
      <c r="Y119" s="878"/>
      <c r="Z119" s="878"/>
      <c r="AA119" s="878"/>
      <c r="AB119" s="878"/>
      <c r="AC119" s="878"/>
      <c r="AD119" s="879"/>
      <c r="AE119" s="27"/>
    </row>
    <row r="120" spans="1:43" ht="36" customHeight="1">
      <c r="A120" s="25"/>
      <c r="B120" s="82"/>
      <c r="C120" s="774" t="s">
        <v>5225</v>
      </c>
      <c r="D120" s="728"/>
      <c r="E120" s="728"/>
      <c r="F120" s="728"/>
      <c r="G120" s="728"/>
      <c r="H120" s="728"/>
      <c r="I120" s="728"/>
      <c r="J120" s="728"/>
      <c r="K120" s="728"/>
      <c r="L120" s="728"/>
      <c r="M120" s="728"/>
      <c r="N120" s="728"/>
      <c r="O120" s="728"/>
      <c r="P120" s="728"/>
      <c r="Q120" s="728"/>
      <c r="R120" s="728"/>
      <c r="S120" s="728"/>
      <c r="T120" s="728"/>
      <c r="U120" s="728"/>
      <c r="V120" s="728"/>
      <c r="W120" s="728"/>
      <c r="X120" s="728"/>
      <c r="Y120" s="728"/>
      <c r="Z120" s="728"/>
      <c r="AA120" s="728"/>
      <c r="AB120" s="728"/>
      <c r="AC120" s="728"/>
      <c r="AD120" s="776"/>
      <c r="AE120" s="52"/>
    </row>
    <row r="121" spans="1:43" ht="36" customHeight="1">
      <c r="A121" s="25"/>
      <c r="B121" s="83"/>
      <c r="C121" s="781" t="s">
        <v>5226</v>
      </c>
      <c r="D121" s="782"/>
      <c r="E121" s="782"/>
      <c r="F121" s="782"/>
      <c r="G121" s="782"/>
      <c r="H121" s="782"/>
      <c r="I121" s="782"/>
      <c r="J121" s="782"/>
      <c r="K121" s="782"/>
      <c r="L121" s="782"/>
      <c r="M121" s="782"/>
      <c r="N121" s="782"/>
      <c r="O121" s="782"/>
      <c r="P121" s="782"/>
      <c r="Q121" s="782"/>
      <c r="R121" s="782"/>
      <c r="S121" s="782"/>
      <c r="T121" s="782"/>
      <c r="U121" s="782"/>
      <c r="V121" s="782"/>
      <c r="W121" s="782"/>
      <c r="X121" s="782"/>
      <c r="Y121" s="782"/>
      <c r="Z121" s="782"/>
      <c r="AA121" s="782"/>
      <c r="AB121" s="782"/>
      <c r="AC121" s="782"/>
      <c r="AD121" s="783"/>
      <c r="AE121" s="52"/>
    </row>
    <row r="122" spans="1:43" ht="15" customHeight="1">
      <c r="A122" s="25"/>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row>
    <row r="123" spans="1:43" ht="36" customHeight="1">
      <c r="A123" s="25" t="s">
        <v>5227</v>
      </c>
      <c r="B123" s="880" t="s">
        <v>5228</v>
      </c>
      <c r="C123" s="728"/>
      <c r="D123" s="728"/>
      <c r="E123" s="728"/>
      <c r="F123" s="728"/>
      <c r="G123" s="728"/>
      <c r="H123" s="728"/>
      <c r="I123" s="728"/>
      <c r="J123" s="728"/>
      <c r="K123" s="728"/>
      <c r="L123" s="728"/>
      <c r="M123" s="728"/>
      <c r="N123" s="728"/>
      <c r="O123" s="728"/>
      <c r="P123" s="728"/>
      <c r="Q123" s="728"/>
      <c r="R123" s="728"/>
      <c r="S123" s="728"/>
      <c r="T123" s="728"/>
      <c r="U123" s="728"/>
      <c r="V123" s="728"/>
      <c r="W123" s="728"/>
      <c r="X123" s="728"/>
      <c r="Y123" s="728"/>
      <c r="Z123" s="728"/>
      <c r="AA123" s="728"/>
      <c r="AB123" s="728"/>
      <c r="AC123" s="728"/>
      <c r="AD123" s="728"/>
      <c r="AE123" s="52"/>
    </row>
    <row r="124" spans="1:43" ht="15" customHeight="1">
      <c r="A124" s="25"/>
      <c r="B124" s="99"/>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27"/>
    </row>
    <row r="125" spans="1:43" ht="15" customHeight="1">
      <c r="A125" s="25"/>
      <c r="B125" s="58"/>
      <c r="C125" s="864" t="s">
        <v>5229</v>
      </c>
      <c r="D125" s="860"/>
      <c r="E125" s="864" t="s">
        <v>5230</v>
      </c>
      <c r="F125" s="860"/>
      <c r="G125" s="864" t="s">
        <v>5231</v>
      </c>
      <c r="H125" s="860"/>
      <c r="I125" s="723" t="s">
        <v>5232</v>
      </c>
      <c r="J125" s="757"/>
      <c r="K125" s="757"/>
      <c r="L125" s="757"/>
      <c r="M125" s="757"/>
      <c r="N125" s="757"/>
      <c r="O125" s="757"/>
      <c r="P125" s="757"/>
      <c r="Q125" s="758"/>
      <c r="R125" s="723" t="s">
        <v>5233</v>
      </c>
      <c r="S125" s="757"/>
      <c r="T125" s="757"/>
      <c r="U125" s="757"/>
      <c r="V125" s="757"/>
      <c r="W125" s="757"/>
      <c r="X125" s="757"/>
      <c r="Y125" s="757"/>
      <c r="Z125" s="758"/>
      <c r="AA125" s="723" t="s">
        <v>5234</v>
      </c>
      <c r="AB125" s="859"/>
      <c r="AC125" s="859"/>
      <c r="AD125" s="860"/>
      <c r="AE125" s="52"/>
      <c r="AQ125" s="828" t="s">
        <v>5090</v>
      </c>
    </row>
    <row r="126" spans="1:43" ht="60" customHeight="1">
      <c r="A126" s="25"/>
      <c r="B126" s="58"/>
      <c r="C126" s="861"/>
      <c r="D126" s="783"/>
      <c r="E126" s="861"/>
      <c r="F126" s="783"/>
      <c r="G126" s="861"/>
      <c r="H126" s="783"/>
      <c r="I126" s="723" t="s">
        <v>5235</v>
      </c>
      <c r="J126" s="757"/>
      <c r="K126" s="758"/>
      <c r="L126" s="756" t="s">
        <v>5236</v>
      </c>
      <c r="M126" s="757"/>
      <c r="N126" s="758"/>
      <c r="O126" s="756" t="s">
        <v>5237</v>
      </c>
      <c r="P126" s="757"/>
      <c r="Q126" s="758"/>
      <c r="R126" s="723" t="s">
        <v>5235</v>
      </c>
      <c r="S126" s="757"/>
      <c r="T126" s="758"/>
      <c r="U126" s="756" t="s">
        <v>5238</v>
      </c>
      <c r="V126" s="757"/>
      <c r="W126" s="758"/>
      <c r="X126" s="756" t="s">
        <v>5239</v>
      </c>
      <c r="Y126" s="757"/>
      <c r="Z126" s="758"/>
      <c r="AA126" s="861"/>
      <c r="AB126" s="782"/>
      <c r="AC126" s="782"/>
      <c r="AD126" s="783"/>
      <c r="AE126" s="52"/>
      <c r="AI126" t="s">
        <v>5240</v>
      </c>
      <c r="AJ126" t="s">
        <v>5241</v>
      </c>
      <c r="AK126" t="s">
        <v>5242</v>
      </c>
      <c r="AL126" t="s">
        <v>5243</v>
      </c>
      <c r="AM126" t="s">
        <v>5244</v>
      </c>
      <c r="AN126" t="s">
        <v>5245</v>
      </c>
      <c r="AO126" t="s">
        <v>5246</v>
      </c>
      <c r="AP126" t="s">
        <v>5247</v>
      </c>
      <c r="AQ126" s="829"/>
    </row>
    <row r="127" spans="1:43">
      <c r="A127" s="25"/>
      <c r="B127" s="58"/>
      <c r="C127" s="839"/>
      <c r="D127" s="841"/>
      <c r="E127" s="839"/>
      <c r="F127" s="841"/>
      <c r="G127" s="839"/>
      <c r="H127" s="841"/>
      <c r="I127" s="839"/>
      <c r="J127" s="840"/>
      <c r="K127" s="841"/>
      <c r="L127" s="839"/>
      <c r="M127" s="840"/>
      <c r="N127" s="841"/>
      <c r="O127" s="839"/>
      <c r="P127" s="840"/>
      <c r="Q127" s="841"/>
      <c r="R127" s="839"/>
      <c r="S127" s="840"/>
      <c r="T127" s="841"/>
      <c r="U127" s="839"/>
      <c r="V127" s="840"/>
      <c r="W127" s="841"/>
      <c r="X127" s="839"/>
      <c r="Y127" s="840"/>
      <c r="Z127" s="841"/>
      <c r="AA127" s="740"/>
      <c r="AB127" s="759"/>
      <c r="AC127" s="759"/>
      <c r="AD127" s="838"/>
      <c r="AE127" s="52"/>
      <c r="AI127">
        <f>I127</f>
        <v>0</v>
      </c>
      <c r="AJ127">
        <f>COUNTIF(L127:Q127,"NS")</f>
        <v>0</v>
      </c>
      <c r="AK127">
        <f>SUM(L127:Q127)</f>
        <v>0</v>
      </c>
      <c r="AL127">
        <f>IF(COUNTIF(I127:Q127,"NA")=3,0,IF(OR(AND(AI127=0,AJ127&gt;0),AND(AI127="NS",AK127&gt;0), AND(AI127="NS", AJ127=0,AK127=0)), 1, IF(OR(AND(AI127&gt;0,AJ127&gt;1,AI127&gt;AK127), AND(AI127="NS",AJ127=2), AND(AI127="NS",AK127=0,AJ127&gt;0),AI127=AK127), 0, 1)))</f>
        <v>0</v>
      </c>
      <c r="AM127">
        <f>R127</f>
        <v>0</v>
      </c>
      <c r="AN127">
        <f>COUNTIF(U127:Z127,"NS")</f>
        <v>0</v>
      </c>
      <c r="AO127">
        <f>SUM(U127:Z127)</f>
        <v>0</v>
      </c>
      <c r="AP127">
        <f>IF(COUNTIF(R127:Z127,"NA")=3,0,IF(OR(AND(AM127=0,AN127&gt;0),AND(AM127="NS",AO127&gt;0), AND(AM127="NS", AN127=0,AO127=0)), 1, IF(OR(AND(AM127&gt;0,AN127&gt;1,AM127&gt;AO127), AND(AM127="NS",AN127=2), AND(AM127="NS",AO127=0,AN127&gt;0),AM127=AO127), 0, 1)))</f>
        <v>0</v>
      </c>
      <c r="AQ127" s="187">
        <f>IF(COUNTA(C127:AD127)=10,0,IF(COUNTA(C127:AD127)=0,0,1))</f>
        <v>0</v>
      </c>
    </row>
    <row r="128" spans="1:43">
      <c r="A128" s="25"/>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L128" s="169">
        <f>SUM(AL127:AL127)</f>
        <v>0</v>
      </c>
      <c r="AP128" s="169">
        <f>SUM(AP127:AP127)</f>
        <v>0</v>
      </c>
    </row>
    <row r="129" spans="1:44" ht="24" customHeight="1">
      <c r="A129" s="25"/>
      <c r="B129" s="52"/>
      <c r="C129" s="848" t="s">
        <v>5219</v>
      </c>
      <c r="D129" s="728"/>
      <c r="E129" s="728"/>
      <c r="F129" s="728"/>
      <c r="G129" s="728"/>
      <c r="H129" s="728"/>
      <c r="I129" s="728"/>
      <c r="J129" s="728"/>
      <c r="K129" s="728"/>
      <c r="L129" s="728"/>
      <c r="M129" s="728"/>
      <c r="N129" s="728"/>
      <c r="O129" s="728"/>
      <c r="P129" s="728"/>
      <c r="Q129" s="728"/>
      <c r="R129" s="728"/>
      <c r="S129" s="728"/>
      <c r="T129" s="728"/>
      <c r="U129" s="728"/>
      <c r="V129" s="728"/>
      <c r="W129" s="728"/>
      <c r="X129" s="728"/>
      <c r="Y129" s="728"/>
      <c r="Z129" s="728"/>
      <c r="AA129" s="728"/>
      <c r="AB129" s="728"/>
      <c r="AC129" s="728"/>
      <c r="AD129" s="728"/>
      <c r="AE129" s="52"/>
      <c r="AI129" t="s">
        <v>5248</v>
      </c>
      <c r="AJ129" s="170">
        <f>SUM(AL128,AP128)</f>
        <v>0</v>
      </c>
    </row>
    <row r="130" spans="1:44" ht="60" customHeight="1">
      <c r="A130" s="25"/>
      <c r="B130" s="52"/>
      <c r="C130" s="842"/>
      <c r="D130" s="759"/>
      <c r="E130" s="759"/>
      <c r="F130" s="759"/>
      <c r="G130" s="759"/>
      <c r="H130" s="759"/>
      <c r="I130" s="759"/>
      <c r="J130" s="759"/>
      <c r="K130" s="759"/>
      <c r="L130" s="759"/>
      <c r="M130" s="759"/>
      <c r="N130" s="759"/>
      <c r="O130" s="759"/>
      <c r="P130" s="759"/>
      <c r="Q130" s="759"/>
      <c r="R130" s="759"/>
      <c r="S130" s="759"/>
      <c r="T130" s="759"/>
      <c r="U130" s="759"/>
      <c r="V130" s="759"/>
      <c r="W130" s="759"/>
      <c r="X130" s="759"/>
      <c r="Y130" s="759"/>
      <c r="Z130" s="759"/>
      <c r="AA130" s="759"/>
      <c r="AB130" s="759"/>
      <c r="AC130" s="759"/>
      <c r="AD130" s="838"/>
      <c r="AE130" s="52"/>
    </row>
    <row r="131" spans="1:44" ht="15" customHeight="1">
      <c r="A131" s="25"/>
      <c r="B131" s="823" t="str">
        <f>IF(AQ127&gt;0,"Favor de ingresar toda la información requerida en la pregunta","")</f>
        <v/>
      </c>
      <c r="C131" s="728"/>
      <c r="D131" s="728"/>
      <c r="E131" s="728"/>
      <c r="F131" s="728"/>
      <c r="G131" s="728"/>
      <c r="H131" s="728"/>
      <c r="I131" s="728"/>
      <c r="J131" s="728"/>
      <c r="K131" s="728"/>
      <c r="L131" s="728"/>
      <c r="M131" s="728"/>
      <c r="N131" s="728"/>
      <c r="O131" s="728"/>
      <c r="P131" s="728"/>
      <c r="Q131" s="728"/>
      <c r="R131" s="728"/>
      <c r="S131" s="728"/>
      <c r="T131" s="728"/>
      <c r="U131" s="728"/>
      <c r="V131" s="728"/>
      <c r="W131" s="728"/>
      <c r="X131" s="728"/>
      <c r="Y131" s="728"/>
      <c r="Z131" s="728"/>
      <c r="AA131" s="728"/>
      <c r="AB131" s="728"/>
      <c r="AC131" s="728"/>
      <c r="AD131" s="728"/>
      <c r="AE131" s="27"/>
    </row>
    <row r="132" spans="1:44" ht="15" customHeight="1">
      <c r="A132" s="25"/>
      <c r="B132" s="887" t="str">
        <f>IF(SUM(COUNTIF(C127:Z127,"NS"))&lt;&gt;0,"Alerta: debido a que cuenta con registros NS, debe proporcionar una justificación en el area de comentarios al final de la pregunta","")</f>
        <v/>
      </c>
      <c r="C132" s="887"/>
      <c r="D132" s="887"/>
      <c r="E132" s="887"/>
      <c r="F132" s="887"/>
      <c r="G132" s="887"/>
      <c r="H132" s="887"/>
      <c r="I132" s="887"/>
      <c r="J132" s="887"/>
      <c r="K132" s="887"/>
      <c r="L132" s="887"/>
      <c r="M132" s="887"/>
      <c r="N132" s="887"/>
      <c r="O132" s="887"/>
      <c r="P132" s="887"/>
      <c r="Q132" s="887"/>
      <c r="R132" s="887"/>
      <c r="S132" s="887"/>
      <c r="T132" s="887"/>
      <c r="U132" s="887"/>
      <c r="V132" s="887"/>
      <c r="W132" s="887"/>
      <c r="X132" s="887"/>
      <c r="Y132" s="887"/>
      <c r="Z132" s="887"/>
      <c r="AA132" s="887"/>
      <c r="AB132" s="887"/>
      <c r="AC132" s="887"/>
      <c r="AD132" s="887"/>
    </row>
    <row r="133" spans="1:44" ht="15" customHeight="1">
      <c r="A133" s="25"/>
      <c r="B133" s="868" t="str">
        <f>IF(AJ129&gt;0,"Favor de revisar la suma y consistencia de totales y/o subtotales por filas (numéricos y NS)","")</f>
        <v/>
      </c>
      <c r="C133" s="728"/>
      <c r="D133" s="728"/>
      <c r="E133" s="728"/>
      <c r="F133" s="728"/>
      <c r="G133" s="728"/>
      <c r="H133" s="728"/>
      <c r="I133" s="728"/>
      <c r="J133" s="728"/>
      <c r="K133" s="728"/>
      <c r="L133" s="728"/>
      <c r="M133" s="728"/>
      <c r="N133" s="728"/>
      <c r="O133" s="728"/>
      <c r="P133" s="728"/>
      <c r="Q133" s="728"/>
      <c r="R133" s="728"/>
      <c r="S133" s="728"/>
      <c r="T133" s="728"/>
      <c r="U133" s="728"/>
      <c r="V133" s="728"/>
      <c r="W133" s="728"/>
      <c r="X133" s="728"/>
      <c r="Y133" s="728"/>
      <c r="Z133" s="728"/>
      <c r="AA133" s="728"/>
      <c r="AB133" s="728"/>
      <c r="AC133" s="728"/>
      <c r="AD133" s="728"/>
      <c r="AE133" s="728"/>
    </row>
    <row r="134" spans="1:44" ht="15" customHeight="1">
      <c r="A134" s="25"/>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row>
    <row r="135" spans="1:44" ht="15" customHeight="1">
      <c r="A135" s="25"/>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row>
    <row r="136" spans="1:44" ht="15" customHeight="1">
      <c r="A136" s="25"/>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row>
    <row r="137" spans="1:44" ht="36" customHeight="1">
      <c r="A137" s="25" t="s">
        <v>5249</v>
      </c>
      <c r="B137" s="847" t="s">
        <v>5250</v>
      </c>
      <c r="C137" s="728"/>
      <c r="D137" s="728"/>
      <c r="E137" s="728"/>
      <c r="F137" s="728"/>
      <c r="G137" s="728"/>
      <c r="H137" s="728"/>
      <c r="I137" s="728"/>
      <c r="J137" s="728"/>
      <c r="K137" s="728"/>
      <c r="L137" s="728"/>
      <c r="M137" s="728"/>
      <c r="N137" s="728"/>
      <c r="O137" s="728"/>
      <c r="P137" s="728"/>
      <c r="Q137" s="728"/>
      <c r="R137" s="728"/>
      <c r="S137" s="728"/>
      <c r="T137" s="728"/>
      <c r="U137" s="728"/>
      <c r="V137" s="728"/>
      <c r="W137" s="728"/>
      <c r="X137" s="728"/>
      <c r="Y137" s="728"/>
      <c r="Z137" s="728"/>
      <c r="AA137" s="728"/>
      <c r="AB137" s="728"/>
      <c r="AC137" s="728"/>
      <c r="AD137" s="728"/>
      <c r="AE137" s="52"/>
    </row>
    <row r="138" spans="1:44" s="599" customFormat="1" ht="24" customHeight="1">
      <c r="A138" s="25" t="s">
        <v>5251</v>
      </c>
      <c r="B138" s="64"/>
      <c r="C138" s="848" t="s">
        <v>5252</v>
      </c>
      <c r="D138" s="869"/>
      <c r="E138" s="869"/>
      <c r="F138" s="869"/>
      <c r="G138" s="869"/>
      <c r="H138" s="869"/>
      <c r="I138" s="869"/>
      <c r="J138" s="869"/>
      <c r="K138" s="869"/>
      <c r="L138" s="869"/>
      <c r="M138" s="869"/>
      <c r="N138" s="869"/>
      <c r="O138" s="869"/>
      <c r="P138" s="869"/>
      <c r="Q138" s="869"/>
      <c r="R138" s="869"/>
      <c r="S138" s="869"/>
      <c r="T138" s="869"/>
      <c r="U138" s="869"/>
      <c r="V138" s="869"/>
      <c r="W138" s="869"/>
      <c r="X138" s="869"/>
      <c r="Y138" s="869"/>
      <c r="Z138" s="869"/>
      <c r="AA138" s="869"/>
      <c r="AB138" s="869"/>
      <c r="AC138" s="869"/>
      <c r="AD138" s="869"/>
      <c r="AE138" s="33"/>
    </row>
    <row r="139" spans="1:44" ht="24" customHeight="1">
      <c r="A139" s="25"/>
      <c r="B139" s="50"/>
      <c r="C139" s="848" t="s">
        <v>5253</v>
      </c>
      <c r="D139" s="728"/>
      <c r="E139" s="728"/>
      <c r="F139" s="728"/>
      <c r="G139" s="728"/>
      <c r="H139" s="728"/>
      <c r="I139" s="728"/>
      <c r="J139" s="728"/>
      <c r="K139" s="728"/>
      <c r="L139" s="728"/>
      <c r="M139" s="728"/>
      <c r="N139" s="728"/>
      <c r="O139" s="728"/>
      <c r="P139" s="728"/>
      <c r="Q139" s="728"/>
      <c r="R139" s="728"/>
      <c r="S139" s="728"/>
      <c r="T139" s="728"/>
      <c r="U139" s="728"/>
      <c r="V139" s="728"/>
      <c r="W139" s="728"/>
      <c r="X139" s="728"/>
      <c r="Y139" s="728"/>
      <c r="Z139" s="728"/>
      <c r="AA139" s="728"/>
      <c r="AB139" s="728"/>
      <c r="AC139" s="728"/>
      <c r="AD139" s="728"/>
      <c r="AE139" s="62"/>
    </row>
    <row r="140" spans="1:44" ht="24" customHeight="1">
      <c r="A140" s="38"/>
      <c r="C140" s="848" t="s">
        <v>5254</v>
      </c>
      <c r="D140" s="848"/>
      <c r="E140" s="848"/>
      <c r="F140" s="848"/>
      <c r="G140" s="848"/>
      <c r="H140" s="848"/>
      <c r="I140" s="848"/>
      <c r="J140" s="848"/>
      <c r="K140" s="848"/>
      <c r="L140" s="848"/>
      <c r="M140" s="848"/>
      <c r="N140" s="848"/>
      <c r="O140" s="848"/>
      <c r="P140" s="848"/>
      <c r="Q140" s="848"/>
      <c r="R140" s="848"/>
      <c r="S140" s="848"/>
      <c r="T140" s="848"/>
      <c r="U140" s="848"/>
      <c r="V140" s="848"/>
      <c r="W140" s="848"/>
      <c r="X140" s="848"/>
      <c r="Y140" s="848"/>
      <c r="Z140" s="848"/>
      <c r="AA140" s="848"/>
      <c r="AB140" s="848"/>
      <c r="AC140" s="848"/>
      <c r="AD140" s="848"/>
    </row>
    <row r="141" spans="1:44" ht="24" customHeight="1">
      <c r="A141" s="25"/>
      <c r="B141" s="51"/>
      <c r="C141" s="848" t="s">
        <v>5255</v>
      </c>
      <c r="D141" s="728"/>
      <c r="E141" s="728"/>
      <c r="F141" s="728"/>
      <c r="G141" s="728"/>
      <c r="H141" s="728"/>
      <c r="I141" s="728"/>
      <c r="J141" s="728"/>
      <c r="K141" s="728"/>
      <c r="L141" s="728"/>
      <c r="M141" s="728"/>
      <c r="N141" s="728"/>
      <c r="O141" s="728"/>
      <c r="P141" s="728"/>
      <c r="Q141" s="728"/>
      <c r="R141" s="728"/>
      <c r="S141" s="728"/>
      <c r="T141" s="728"/>
      <c r="U141" s="728"/>
      <c r="V141" s="728"/>
      <c r="W141" s="728"/>
      <c r="X141" s="728"/>
      <c r="Y141" s="728"/>
      <c r="Z141" s="728"/>
      <c r="AA141" s="728"/>
      <c r="AB141" s="728"/>
      <c r="AC141" s="728"/>
      <c r="AD141" s="728"/>
      <c r="AE141" s="25"/>
    </row>
    <row r="142" spans="1:44" ht="24" customHeight="1">
      <c r="A142" s="25"/>
      <c r="B142" s="51"/>
      <c r="C142" s="848" t="s">
        <v>5256</v>
      </c>
      <c r="D142" s="728"/>
      <c r="E142" s="728"/>
      <c r="F142" s="728"/>
      <c r="G142" s="728"/>
      <c r="H142" s="728"/>
      <c r="I142" s="728"/>
      <c r="J142" s="728"/>
      <c r="K142" s="728"/>
      <c r="L142" s="728"/>
      <c r="M142" s="728"/>
      <c r="N142" s="728"/>
      <c r="O142" s="728"/>
      <c r="P142" s="728"/>
      <c r="Q142" s="728"/>
      <c r="R142" s="728"/>
      <c r="S142" s="728"/>
      <c r="T142" s="728"/>
      <c r="U142" s="728"/>
      <c r="V142" s="728"/>
      <c r="W142" s="728"/>
      <c r="X142" s="728"/>
      <c r="Y142" s="728"/>
      <c r="Z142" s="728"/>
      <c r="AA142" s="728"/>
      <c r="AB142" s="728"/>
      <c r="AC142" s="728"/>
      <c r="AD142" s="728"/>
      <c r="AE142" s="25"/>
    </row>
    <row r="143" spans="1:44" ht="24" customHeight="1">
      <c r="A143" s="25"/>
      <c r="B143" s="51"/>
      <c r="C143" s="848" t="s">
        <v>5257</v>
      </c>
      <c r="D143" s="728"/>
      <c r="E143" s="728"/>
      <c r="F143" s="728"/>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25"/>
      <c r="AK143" s="183" t="s">
        <v>5258</v>
      </c>
      <c r="AL143" s="190" t="s">
        <v>5259</v>
      </c>
      <c r="AN143" s="196" t="s">
        <v>5093</v>
      </c>
      <c r="AR143" s="194" t="s">
        <v>5260</v>
      </c>
    </row>
    <row r="144" spans="1:44">
      <c r="A144" s="25"/>
      <c r="B144" s="27"/>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27"/>
      <c r="AG144" s="828" t="s">
        <v>5090</v>
      </c>
      <c r="AH144" s="830" t="s">
        <v>5091</v>
      </c>
      <c r="AI144" s="757"/>
      <c r="AJ144" s="757"/>
      <c r="AK144" s="831" t="s">
        <v>5261</v>
      </c>
      <c r="AL144" s="832" t="s">
        <v>5261</v>
      </c>
      <c r="AM144" s="835" t="s">
        <v>5262</v>
      </c>
      <c r="AN144" s="836" t="s">
        <v>5263</v>
      </c>
      <c r="AO144" s="837" t="s">
        <v>5264</v>
      </c>
      <c r="AP144" s="829"/>
      <c r="AQ144" s="829"/>
      <c r="AR144" s="834" t="s">
        <v>5265</v>
      </c>
    </row>
    <row r="145" spans="1:44" ht="48" customHeight="1">
      <c r="A145" s="25"/>
      <c r="B145" s="52"/>
      <c r="C145" s="723" t="s">
        <v>5085</v>
      </c>
      <c r="D145" s="757"/>
      <c r="E145" s="757"/>
      <c r="F145" s="757"/>
      <c r="G145" s="757"/>
      <c r="H145" s="757"/>
      <c r="I145" s="757"/>
      <c r="J145" s="757"/>
      <c r="K145" s="757"/>
      <c r="L145" s="758"/>
      <c r="M145" s="723" t="s">
        <v>5266</v>
      </c>
      <c r="N145" s="757"/>
      <c r="O145" s="757"/>
      <c r="P145" s="757"/>
      <c r="Q145" s="757"/>
      <c r="R145" s="758"/>
      <c r="S145" s="723" t="s">
        <v>5267</v>
      </c>
      <c r="T145" s="757"/>
      <c r="U145" s="757"/>
      <c r="V145" s="757"/>
      <c r="W145" s="757"/>
      <c r="X145" s="758"/>
      <c r="Y145" s="723" t="s">
        <v>5268</v>
      </c>
      <c r="Z145" s="757"/>
      <c r="AA145" s="757"/>
      <c r="AB145" s="757"/>
      <c r="AC145" s="757"/>
      <c r="AD145" s="758"/>
      <c r="AE145" s="52"/>
      <c r="AG145" s="829"/>
      <c r="AH145" s="173" t="s">
        <v>5109</v>
      </c>
      <c r="AI145" s="174" t="s">
        <v>5110</v>
      </c>
      <c r="AJ145" s="175" t="s">
        <v>5111</v>
      </c>
      <c r="AK145" s="829"/>
      <c r="AL145" s="833"/>
      <c r="AM145" s="835"/>
      <c r="AN145" s="836"/>
      <c r="AO145" s="173" t="s">
        <v>5269</v>
      </c>
      <c r="AP145" s="174" t="s">
        <v>5110</v>
      </c>
      <c r="AQ145" s="175" t="s">
        <v>5111</v>
      </c>
      <c r="AR145" s="834"/>
    </row>
    <row r="146" spans="1:44">
      <c r="A146" s="25"/>
      <c r="B146" s="52"/>
      <c r="C146" s="55" t="s">
        <v>5012</v>
      </c>
      <c r="D146" s="817" t="str">
        <f t="shared" ref="D146:D177" si="93">IF(D43="","",D43)</f>
        <v/>
      </c>
      <c r="E146" s="757"/>
      <c r="F146" s="757"/>
      <c r="G146" s="757"/>
      <c r="H146" s="757"/>
      <c r="I146" s="757"/>
      <c r="J146" s="757"/>
      <c r="K146" s="757"/>
      <c r="L146" s="758"/>
      <c r="M146" s="740"/>
      <c r="N146" s="759"/>
      <c r="O146" s="759"/>
      <c r="P146" s="759"/>
      <c r="Q146" s="759"/>
      <c r="R146" s="838"/>
      <c r="S146" s="839"/>
      <c r="T146" s="840"/>
      <c r="U146" s="840"/>
      <c r="V146" s="840"/>
      <c r="W146" s="840"/>
      <c r="X146" s="841"/>
      <c r="Y146" s="839"/>
      <c r="Z146" s="840"/>
      <c r="AA146" s="840"/>
      <c r="AB146" s="840"/>
      <c r="AC146" s="840"/>
      <c r="AD146" s="841"/>
      <c r="AE146" s="52"/>
      <c r="AG146" s="187">
        <f>IF(AND(COUNTBLANK(D146)=0,SUM($I$127)=0,COUNTA(M146:AD146)=0),0,IF(AND(COUNTBLANK(D146)=0,SUM($I$127)&gt;0,$M146&lt;&gt;"",$M146&lt;&gt;1,COUNTA(S146:AD146)=0),0,IF(AND(COUNTBLANK(D146)=0,SUM($I$127)&gt;0,$M146&lt;&gt;"",$M146=1,COUNTA(S146:AD146)=2),0,IF(AND(COUNTBLANK(D146)=1,COUNTA(M146:AD146)=0),0,1))))</f>
        <v>0</v>
      </c>
      <c r="AH146" s="176">
        <f>IF(AG146=0,0,1)</f>
        <v>0</v>
      </c>
      <c r="AI146" s="177" t="str">
        <f>IF(AH146=0,"",
IF(SUM($AH$146:AH146)=1,AJ146,
IF($AH$206&gt;SUM($AH$146:AH146),_xlfn.CONCAT(", ",AJ146),
IF($AH$206=SUM($AH$146:AH146),_xlfn.CONCAT(" y ",AJ146)))))</f>
        <v/>
      </c>
      <c r="AJ146" s="178" t="s">
        <v>5117</v>
      </c>
      <c r="AK146" s="186">
        <f>IF(AND(SUM($I$127)=0,COUNTA(M146:AD200)&gt;0),1,0)</f>
        <v>0</v>
      </c>
      <c r="AL146" s="191">
        <f>IF(AND($M146&lt;&gt;"",$M146&lt;&gt;1,COUNTA(S146:AD146)&gt;0),1,0)</f>
        <v>0</v>
      </c>
      <c r="AM146" s="192">
        <f>IF(AND($M146&lt;&gt;"",$M146=1,S146&lt;&gt;"",SUM(S146)=0),1,0)</f>
        <v>0</v>
      </c>
      <c r="AN146" s="197">
        <f>IF(OR(Y146="NS",S146="NS"),0,IF(OR(Y146="NA",S146="NA"),0,IF(SUM(Y146)&lt;=SUM(S146),0,1)))</f>
        <v>0</v>
      </c>
      <c r="AO146" s="198">
        <f>IF(SUM(AN146)=0,0,1)</f>
        <v>0</v>
      </c>
      <c r="AP146" s="177" t="str">
        <f>IF(AO146=0,"",
IF(SUM($AO$146:AO146)=1,AQ146,
IF($AO$206&gt;SUM($AO$146:AO146),_xlfn.CONCAT(", ",AQ146),
IF($AO$206=SUM($AO$146:AO146),_xlfn.CONCAT(" y ",AQ146)))))</f>
        <v/>
      </c>
      <c r="AQ146" s="199" t="s">
        <v>5117</v>
      </c>
      <c r="AR146" s="195">
        <f>IF(AND(S206="NS",$I$127="NS"),0,IF(AND(S206="NA",$I$127="NA"),0,IF(S206=$I$127,0,1)))</f>
        <v>0</v>
      </c>
    </row>
    <row r="147" spans="1:44" ht="15" customHeight="1">
      <c r="A147" s="25"/>
      <c r="B147" s="52"/>
      <c r="C147" s="55" t="s">
        <v>5014</v>
      </c>
      <c r="D147" s="817" t="str">
        <f t="shared" si="93"/>
        <v/>
      </c>
      <c r="E147" s="757"/>
      <c r="F147" s="757"/>
      <c r="G147" s="757"/>
      <c r="H147" s="757"/>
      <c r="I147" s="757"/>
      <c r="J147" s="757"/>
      <c r="K147" s="757"/>
      <c r="L147" s="758"/>
      <c r="M147" s="740"/>
      <c r="N147" s="759"/>
      <c r="O147" s="759"/>
      <c r="P147" s="759"/>
      <c r="Q147" s="759"/>
      <c r="R147" s="838"/>
      <c r="S147" s="839"/>
      <c r="T147" s="840"/>
      <c r="U147" s="840"/>
      <c r="V147" s="840"/>
      <c r="W147" s="840"/>
      <c r="X147" s="841"/>
      <c r="Y147" s="839"/>
      <c r="Z147" s="840"/>
      <c r="AA147" s="840"/>
      <c r="AB147" s="840"/>
      <c r="AC147" s="840"/>
      <c r="AD147" s="841"/>
      <c r="AE147" s="52"/>
      <c r="AG147" s="187">
        <f t="shared" ref="AG147:AG199" si="94">IF(AND(COUNTBLANK(D147)=0,SUM($I$127)=0,COUNTA(M147:AD147)=0),0,IF(AND(COUNTBLANK(D147)=0,SUM($I$127)&gt;0,$M147&lt;&gt;"",$M147&lt;&gt;1,COUNTA(S147:AD147)=0),0,IF(AND(COUNTBLANK(D147)=0,SUM($I$127)&gt;0,$M147&lt;&gt;"",$M147=1,COUNTA(S147:AD147)=2),0,IF(AND(COUNTBLANK(D147)=1,COUNTA(M147:AD147)=0),0,1))))</f>
        <v>0</v>
      </c>
      <c r="AH147" s="176">
        <f t="shared" ref="AH147:AH200" si="95">IF(AG147=0,0,1)</f>
        <v>0</v>
      </c>
      <c r="AI147" s="177" t="str">
        <f>IF(AH147=0,"",
IF(SUM($AH$146:AH147)=1,AJ147,
IF($AH$206&gt;SUM($AH$146:AH147),_xlfn.CONCAT(", ",AJ147),
IF($AH$206=SUM($AH$146:AH147),_xlfn.CONCAT(" y ",AJ147)))))</f>
        <v/>
      </c>
      <c r="AJ147" s="178" t="s">
        <v>5118</v>
      </c>
      <c r="AL147" s="191">
        <f t="shared" ref="AL147:AL200" si="96">IF(AND($M147&lt;&gt;"",$M147&lt;&gt;1,COUNTA(S147:AD147)&gt;0),1,0)</f>
        <v>0</v>
      </c>
      <c r="AM147" s="192">
        <f t="shared" ref="AM147:AM200" si="97">IF(AND($M147&lt;&gt;"",$M147=1,S147&lt;&gt;"",SUM(S147)=0),1,0)</f>
        <v>0</v>
      </c>
      <c r="AN147" s="197">
        <f t="shared" ref="AN147:AN200" si="98">IF(OR(Y147="NS",S147="NS"),0,IF(OR(Y147="NA",S147="NA"),0,IF(SUM(Y147)&lt;=SUM(S147),0,1)))</f>
        <v>0</v>
      </c>
      <c r="AO147" s="198">
        <f t="shared" ref="AO147:AO200" si="99">IF(SUM(AN147)=0,0,1)</f>
        <v>0</v>
      </c>
      <c r="AP147" s="177" t="str">
        <f>IF(AO147=0,"",
IF(SUM($AO$146:AO147)=1,AQ147,
IF($AO$206&gt;SUM($AO$146:AO147),_xlfn.CONCAT(", ",AQ147),
IF($AO$206=SUM($AO$146:AO147),_xlfn.CONCAT(" y ",AQ147)))))</f>
        <v/>
      </c>
      <c r="AQ147" s="199" t="s">
        <v>5118</v>
      </c>
    </row>
    <row r="148" spans="1:44" ht="15" customHeight="1">
      <c r="A148" s="25"/>
      <c r="B148" s="52"/>
      <c r="C148" s="55" t="s">
        <v>5016</v>
      </c>
      <c r="D148" s="817" t="str">
        <f t="shared" si="93"/>
        <v/>
      </c>
      <c r="E148" s="757"/>
      <c r="F148" s="757"/>
      <c r="G148" s="757"/>
      <c r="H148" s="757"/>
      <c r="I148" s="757"/>
      <c r="J148" s="757"/>
      <c r="K148" s="757"/>
      <c r="L148" s="758"/>
      <c r="M148" s="740"/>
      <c r="N148" s="759"/>
      <c r="O148" s="759"/>
      <c r="P148" s="759"/>
      <c r="Q148" s="759"/>
      <c r="R148" s="838"/>
      <c r="S148" s="839"/>
      <c r="T148" s="840"/>
      <c r="U148" s="840"/>
      <c r="V148" s="840"/>
      <c r="W148" s="840"/>
      <c r="X148" s="841"/>
      <c r="Y148" s="839"/>
      <c r="Z148" s="840"/>
      <c r="AA148" s="840"/>
      <c r="AB148" s="840"/>
      <c r="AC148" s="840"/>
      <c r="AD148" s="841"/>
      <c r="AE148" s="52"/>
      <c r="AG148" s="187">
        <f t="shared" si="94"/>
        <v>0</v>
      </c>
      <c r="AH148" s="176">
        <f t="shared" si="95"/>
        <v>0</v>
      </c>
      <c r="AI148" s="177" t="str">
        <f>IF(AH148=0,"",
IF(SUM($AH$146:AH148)=1,AJ148,
IF($AH$206&gt;SUM($AH$146:AH148),_xlfn.CONCAT(", ",AJ148),
IF($AH$206=SUM($AH$146:AH148),_xlfn.CONCAT(" y ",AJ148)))))</f>
        <v/>
      </c>
      <c r="AJ148" s="178" t="s">
        <v>5119</v>
      </c>
      <c r="AL148" s="191">
        <f t="shared" si="96"/>
        <v>0</v>
      </c>
      <c r="AM148" s="192">
        <f t="shared" si="97"/>
        <v>0</v>
      </c>
      <c r="AN148" s="197">
        <f t="shared" si="98"/>
        <v>0</v>
      </c>
      <c r="AO148" s="198">
        <f t="shared" si="99"/>
        <v>0</v>
      </c>
      <c r="AP148" s="177" t="str">
        <f>IF(AO148=0,"",
IF(SUM($AO$146:AO148)=1,AQ148,
IF($AO$206&gt;SUM($AO$146:AO148),_xlfn.CONCAT(", ",AQ148),
IF($AO$206=SUM($AO$146:AO148),_xlfn.CONCAT(" y ",AQ148)))))</f>
        <v/>
      </c>
      <c r="AQ148" s="199" t="s">
        <v>5119</v>
      </c>
    </row>
    <row r="149" spans="1:44" ht="15" customHeight="1">
      <c r="A149" s="25"/>
      <c r="B149" s="52"/>
      <c r="C149" s="55" t="s">
        <v>5018</v>
      </c>
      <c r="D149" s="817" t="str">
        <f t="shared" si="93"/>
        <v/>
      </c>
      <c r="E149" s="757"/>
      <c r="F149" s="757"/>
      <c r="G149" s="757"/>
      <c r="H149" s="757"/>
      <c r="I149" s="757"/>
      <c r="J149" s="757"/>
      <c r="K149" s="757"/>
      <c r="L149" s="758"/>
      <c r="M149" s="740"/>
      <c r="N149" s="759"/>
      <c r="O149" s="759"/>
      <c r="P149" s="759"/>
      <c r="Q149" s="759"/>
      <c r="R149" s="838"/>
      <c r="S149" s="839"/>
      <c r="T149" s="840"/>
      <c r="U149" s="840"/>
      <c r="V149" s="840"/>
      <c r="W149" s="840"/>
      <c r="X149" s="841"/>
      <c r="Y149" s="839"/>
      <c r="Z149" s="840"/>
      <c r="AA149" s="840"/>
      <c r="AB149" s="840"/>
      <c r="AC149" s="840"/>
      <c r="AD149" s="841"/>
      <c r="AE149" s="52"/>
      <c r="AG149" s="187">
        <f t="shared" si="94"/>
        <v>0</v>
      </c>
      <c r="AH149" s="176">
        <f t="shared" si="95"/>
        <v>0</v>
      </c>
      <c r="AI149" s="177" t="str">
        <f>IF(AH149=0,"",
IF(SUM($AH$146:AH149)=1,AJ149,
IF($AH$206&gt;SUM($AH$146:AH149),_xlfn.CONCAT(", ",AJ149),
IF($AH$206=SUM($AH$146:AH149),_xlfn.CONCAT(" y ",AJ149)))))</f>
        <v/>
      </c>
      <c r="AJ149" s="178" t="s">
        <v>5120</v>
      </c>
      <c r="AL149" s="191">
        <f t="shared" si="96"/>
        <v>0</v>
      </c>
      <c r="AM149" s="192">
        <f t="shared" si="97"/>
        <v>0</v>
      </c>
      <c r="AN149" s="197">
        <f t="shared" si="98"/>
        <v>0</v>
      </c>
      <c r="AO149" s="198">
        <f>IF(SUM(AN149)=0,0,1)</f>
        <v>0</v>
      </c>
      <c r="AP149" s="177" t="str">
        <f>IF(AO149=0,"",
IF(SUM($AO$146:AO149)=1,AQ149,
IF($AO$206&gt;SUM($AO$146:AO149),_xlfn.CONCAT(", ",AQ149),
IF($AO$206=SUM($AO$146:AO149),_xlfn.CONCAT(" y ",AQ149)))))</f>
        <v/>
      </c>
      <c r="AQ149" s="199" t="s">
        <v>5120</v>
      </c>
    </row>
    <row r="150" spans="1:44" ht="15" customHeight="1">
      <c r="A150" s="25"/>
      <c r="B150" s="52"/>
      <c r="C150" s="55" t="s">
        <v>5020</v>
      </c>
      <c r="D150" s="817" t="str">
        <f t="shared" si="93"/>
        <v/>
      </c>
      <c r="E150" s="757"/>
      <c r="F150" s="757"/>
      <c r="G150" s="757"/>
      <c r="H150" s="757"/>
      <c r="I150" s="757"/>
      <c r="J150" s="757"/>
      <c r="K150" s="757"/>
      <c r="L150" s="758"/>
      <c r="M150" s="740"/>
      <c r="N150" s="759"/>
      <c r="O150" s="759"/>
      <c r="P150" s="759"/>
      <c r="Q150" s="759"/>
      <c r="R150" s="838"/>
      <c r="S150" s="839"/>
      <c r="T150" s="840"/>
      <c r="U150" s="840"/>
      <c r="V150" s="840"/>
      <c r="W150" s="840"/>
      <c r="X150" s="841"/>
      <c r="Y150" s="839"/>
      <c r="Z150" s="840"/>
      <c r="AA150" s="840"/>
      <c r="AB150" s="840"/>
      <c r="AC150" s="840"/>
      <c r="AD150" s="841"/>
      <c r="AE150" s="52"/>
      <c r="AG150" s="187">
        <f t="shared" si="94"/>
        <v>0</v>
      </c>
      <c r="AH150" s="176">
        <f t="shared" si="95"/>
        <v>0</v>
      </c>
      <c r="AI150" s="177" t="str">
        <f>IF(AH150=0,"",
IF(SUM($AH$146:AH150)=1,AJ150,
IF($AH$206&gt;SUM($AH$146:AH150),_xlfn.CONCAT(", ",AJ150),
IF($AH$206=SUM($AH$146:AH150),_xlfn.CONCAT(" y ",AJ150)))))</f>
        <v/>
      </c>
      <c r="AJ150" s="178" t="s">
        <v>5121</v>
      </c>
      <c r="AL150" s="191">
        <f t="shared" si="96"/>
        <v>0</v>
      </c>
      <c r="AM150" s="192">
        <f t="shared" si="97"/>
        <v>0</v>
      </c>
      <c r="AN150" s="197">
        <f t="shared" si="98"/>
        <v>0</v>
      </c>
      <c r="AO150" s="198">
        <f t="shared" si="99"/>
        <v>0</v>
      </c>
      <c r="AP150" s="177" t="str">
        <f>IF(AO150=0,"",
IF(SUM($AO$146:AO150)=1,AQ150,
IF($AO$206&gt;SUM($AO$146:AO150),_xlfn.CONCAT(", ",AQ150),
IF($AO$206=SUM($AO$146:AO150),_xlfn.CONCAT(" y ",AQ150)))))</f>
        <v/>
      </c>
      <c r="AQ150" s="199" t="s">
        <v>5121</v>
      </c>
    </row>
    <row r="151" spans="1:44" ht="15" customHeight="1">
      <c r="A151" s="25"/>
      <c r="B151" s="52"/>
      <c r="C151" s="55" t="s">
        <v>5022</v>
      </c>
      <c r="D151" s="817" t="str">
        <f t="shared" si="93"/>
        <v/>
      </c>
      <c r="E151" s="757"/>
      <c r="F151" s="757"/>
      <c r="G151" s="757"/>
      <c r="H151" s="757"/>
      <c r="I151" s="757"/>
      <c r="J151" s="757"/>
      <c r="K151" s="757"/>
      <c r="L151" s="758"/>
      <c r="M151" s="740"/>
      <c r="N151" s="759"/>
      <c r="O151" s="759"/>
      <c r="P151" s="759"/>
      <c r="Q151" s="759"/>
      <c r="R151" s="838"/>
      <c r="S151" s="839"/>
      <c r="T151" s="840"/>
      <c r="U151" s="840"/>
      <c r="V151" s="840"/>
      <c r="W151" s="840"/>
      <c r="X151" s="841"/>
      <c r="Y151" s="839"/>
      <c r="Z151" s="840"/>
      <c r="AA151" s="840"/>
      <c r="AB151" s="840"/>
      <c r="AC151" s="840"/>
      <c r="AD151" s="841"/>
      <c r="AE151" s="52"/>
      <c r="AG151" s="187">
        <f t="shared" si="94"/>
        <v>0</v>
      </c>
      <c r="AH151" s="176">
        <f t="shared" si="95"/>
        <v>0</v>
      </c>
      <c r="AI151" s="177" t="str">
        <f>IF(AH151=0,"",
IF(SUM($AH$146:AH151)=1,AJ151,
IF($AH$206&gt;SUM($AH$146:AH151),_xlfn.CONCAT(", ",AJ151),
IF($AH$206=SUM($AH$146:AH151),_xlfn.CONCAT(" y ",AJ151)))))</f>
        <v/>
      </c>
      <c r="AJ151" s="178" t="s">
        <v>5122</v>
      </c>
      <c r="AL151" s="191">
        <f t="shared" si="96"/>
        <v>0</v>
      </c>
      <c r="AM151" s="192">
        <f t="shared" si="97"/>
        <v>0</v>
      </c>
      <c r="AN151" s="197">
        <f t="shared" si="98"/>
        <v>0</v>
      </c>
      <c r="AO151" s="198">
        <f t="shared" si="99"/>
        <v>0</v>
      </c>
      <c r="AP151" s="177" t="str">
        <f>IF(AO151=0,"",
IF(SUM($AO$146:AO151)=1,AQ151,
IF($AO$206&gt;SUM($AO$146:AO151),_xlfn.CONCAT(", ",AQ151),
IF($AO$206=SUM($AO$146:AO151),_xlfn.CONCAT(" y ",AQ151)))))</f>
        <v/>
      </c>
      <c r="AQ151" s="199" t="s">
        <v>5122</v>
      </c>
    </row>
    <row r="152" spans="1:44" ht="15" customHeight="1">
      <c r="A152" s="25"/>
      <c r="B152" s="52"/>
      <c r="C152" s="55" t="s">
        <v>5024</v>
      </c>
      <c r="D152" s="817" t="str">
        <f t="shared" si="93"/>
        <v/>
      </c>
      <c r="E152" s="757"/>
      <c r="F152" s="757"/>
      <c r="G152" s="757"/>
      <c r="H152" s="757"/>
      <c r="I152" s="757"/>
      <c r="J152" s="757"/>
      <c r="K152" s="757"/>
      <c r="L152" s="758"/>
      <c r="M152" s="740"/>
      <c r="N152" s="759"/>
      <c r="O152" s="759"/>
      <c r="P152" s="759"/>
      <c r="Q152" s="759"/>
      <c r="R152" s="838"/>
      <c r="S152" s="839"/>
      <c r="T152" s="840"/>
      <c r="U152" s="840"/>
      <c r="V152" s="840"/>
      <c r="W152" s="840"/>
      <c r="X152" s="841"/>
      <c r="Y152" s="839"/>
      <c r="Z152" s="840"/>
      <c r="AA152" s="840"/>
      <c r="AB152" s="840"/>
      <c r="AC152" s="840"/>
      <c r="AD152" s="841"/>
      <c r="AE152" s="52"/>
      <c r="AG152" s="187">
        <f t="shared" si="94"/>
        <v>0</v>
      </c>
      <c r="AH152" s="176">
        <f t="shared" si="95"/>
        <v>0</v>
      </c>
      <c r="AI152" s="177" t="str">
        <f>IF(AH152=0,"",
IF(SUM($AH$146:AH152)=1,AJ152,
IF($AH$206&gt;SUM($AH$146:AH152),_xlfn.CONCAT(", ",AJ152),
IF($AH$206=SUM($AH$146:AH152),_xlfn.CONCAT(" y ",AJ152)))))</f>
        <v/>
      </c>
      <c r="AJ152" s="178" t="s">
        <v>5123</v>
      </c>
      <c r="AL152" s="191">
        <f t="shared" si="96"/>
        <v>0</v>
      </c>
      <c r="AM152" s="192">
        <f t="shared" si="97"/>
        <v>0</v>
      </c>
      <c r="AN152" s="197">
        <f t="shared" si="98"/>
        <v>0</v>
      </c>
      <c r="AO152" s="198">
        <f t="shared" si="99"/>
        <v>0</v>
      </c>
      <c r="AP152" s="177" t="str">
        <f>IF(AO152=0,"",
IF(SUM($AO$146:AO152)=1,AQ152,
IF($AO$206&gt;SUM($AO$146:AO152),_xlfn.CONCAT(", ",AQ152),
IF($AO$206=SUM($AO$146:AO152),_xlfn.CONCAT(" y ",AQ152)))))</f>
        <v/>
      </c>
      <c r="AQ152" s="199" t="s">
        <v>5123</v>
      </c>
    </row>
    <row r="153" spans="1:44" ht="15" customHeight="1">
      <c r="A153" s="25"/>
      <c r="B153" s="52"/>
      <c r="C153" s="55" t="s">
        <v>5026</v>
      </c>
      <c r="D153" s="817" t="str">
        <f t="shared" si="93"/>
        <v/>
      </c>
      <c r="E153" s="757"/>
      <c r="F153" s="757"/>
      <c r="G153" s="757"/>
      <c r="H153" s="757"/>
      <c r="I153" s="757"/>
      <c r="J153" s="757"/>
      <c r="K153" s="757"/>
      <c r="L153" s="758"/>
      <c r="M153" s="740"/>
      <c r="N153" s="759"/>
      <c r="O153" s="759"/>
      <c r="P153" s="759"/>
      <c r="Q153" s="759"/>
      <c r="R153" s="838"/>
      <c r="S153" s="839"/>
      <c r="T153" s="840"/>
      <c r="U153" s="840"/>
      <c r="V153" s="840"/>
      <c r="W153" s="840"/>
      <c r="X153" s="841"/>
      <c r="Y153" s="839"/>
      <c r="Z153" s="840"/>
      <c r="AA153" s="840"/>
      <c r="AB153" s="840"/>
      <c r="AC153" s="840"/>
      <c r="AD153" s="841"/>
      <c r="AE153" s="52"/>
      <c r="AG153" s="187">
        <f t="shared" si="94"/>
        <v>0</v>
      </c>
      <c r="AH153" s="176">
        <f t="shared" si="95"/>
        <v>0</v>
      </c>
      <c r="AI153" s="177" t="str">
        <f>IF(AH153=0,"",
IF(SUM($AH$146:AH153)=1,AJ153,
IF($AH$206&gt;SUM($AH$146:AH153),_xlfn.CONCAT(", ",AJ153),
IF($AH$206=SUM($AH$146:AH153),_xlfn.CONCAT(" y ",AJ153)))))</f>
        <v/>
      </c>
      <c r="AJ153" s="178" t="s">
        <v>5124</v>
      </c>
      <c r="AL153" s="191">
        <f t="shared" si="96"/>
        <v>0</v>
      </c>
      <c r="AM153" s="192">
        <f t="shared" si="97"/>
        <v>0</v>
      </c>
      <c r="AN153" s="197">
        <f t="shared" si="98"/>
        <v>0</v>
      </c>
      <c r="AO153" s="198">
        <f t="shared" si="99"/>
        <v>0</v>
      </c>
      <c r="AP153" s="177" t="str">
        <f>IF(AO153=0,"",
IF(SUM($AO$146:AO153)=1,AQ153,
IF($AO$206&gt;SUM($AO$146:AO153),_xlfn.CONCAT(", ",AQ153),
IF($AO$206=SUM($AO$146:AO153),_xlfn.CONCAT(" y ",AQ153)))))</f>
        <v/>
      </c>
      <c r="AQ153" s="199" t="s">
        <v>5124</v>
      </c>
    </row>
    <row r="154" spans="1:44" ht="15" customHeight="1">
      <c r="A154" s="25"/>
      <c r="B154" s="52"/>
      <c r="C154" s="55" t="s">
        <v>5028</v>
      </c>
      <c r="D154" s="817" t="str">
        <f t="shared" si="93"/>
        <v/>
      </c>
      <c r="E154" s="757"/>
      <c r="F154" s="757"/>
      <c r="G154" s="757"/>
      <c r="H154" s="757"/>
      <c r="I154" s="757"/>
      <c r="J154" s="757"/>
      <c r="K154" s="757"/>
      <c r="L154" s="758"/>
      <c r="M154" s="740"/>
      <c r="N154" s="759"/>
      <c r="O154" s="759"/>
      <c r="P154" s="759"/>
      <c r="Q154" s="759"/>
      <c r="R154" s="838"/>
      <c r="S154" s="839"/>
      <c r="T154" s="840"/>
      <c r="U154" s="840"/>
      <c r="V154" s="840"/>
      <c r="W154" s="840"/>
      <c r="X154" s="841"/>
      <c r="Y154" s="839"/>
      <c r="Z154" s="840"/>
      <c r="AA154" s="840"/>
      <c r="AB154" s="840"/>
      <c r="AC154" s="840"/>
      <c r="AD154" s="841"/>
      <c r="AE154" s="52"/>
      <c r="AG154" s="187">
        <f t="shared" si="94"/>
        <v>0</v>
      </c>
      <c r="AH154" s="176">
        <f t="shared" si="95"/>
        <v>0</v>
      </c>
      <c r="AI154" s="177" t="str">
        <f>IF(AH154=0,"",
IF(SUM($AH$146:AH154)=1,AJ154,
IF($AH$206&gt;SUM($AH$146:AH154),_xlfn.CONCAT(", ",AJ154),
IF($AH$206=SUM($AH$146:AH154),_xlfn.CONCAT(" y ",AJ154)))))</f>
        <v/>
      </c>
      <c r="AJ154" s="178" t="s">
        <v>5125</v>
      </c>
      <c r="AL154" s="191">
        <f t="shared" si="96"/>
        <v>0</v>
      </c>
      <c r="AM154" s="192">
        <f t="shared" si="97"/>
        <v>0</v>
      </c>
      <c r="AN154" s="197">
        <f t="shared" si="98"/>
        <v>0</v>
      </c>
      <c r="AO154" s="198">
        <f t="shared" si="99"/>
        <v>0</v>
      </c>
      <c r="AP154" s="177" t="str">
        <f>IF(AO154=0,"",
IF(SUM($AO$146:AO154)=1,AQ154,
IF($AO$206&gt;SUM($AO$146:AO154),_xlfn.CONCAT(", ",AQ154),
IF($AO$206=SUM($AO$146:AO154),_xlfn.CONCAT(" y ",AQ154)))))</f>
        <v/>
      </c>
      <c r="AQ154" s="199" t="s">
        <v>5125</v>
      </c>
    </row>
    <row r="155" spans="1:44" ht="15" customHeight="1">
      <c r="A155" s="25"/>
      <c r="B155" s="52"/>
      <c r="C155" s="55" t="s">
        <v>5029</v>
      </c>
      <c r="D155" s="817" t="str">
        <f t="shared" si="93"/>
        <v/>
      </c>
      <c r="E155" s="757"/>
      <c r="F155" s="757"/>
      <c r="G155" s="757"/>
      <c r="H155" s="757"/>
      <c r="I155" s="757"/>
      <c r="J155" s="757"/>
      <c r="K155" s="757"/>
      <c r="L155" s="758"/>
      <c r="M155" s="740"/>
      <c r="N155" s="759"/>
      <c r="O155" s="759"/>
      <c r="P155" s="759"/>
      <c r="Q155" s="759"/>
      <c r="R155" s="838"/>
      <c r="S155" s="839"/>
      <c r="T155" s="840"/>
      <c r="U155" s="840"/>
      <c r="V155" s="840"/>
      <c r="W155" s="840"/>
      <c r="X155" s="841"/>
      <c r="Y155" s="839"/>
      <c r="Z155" s="840"/>
      <c r="AA155" s="840"/>
      <c r="AB155" s="840"/>
      <c r="AC155" s="840"/>
      <c r="AD155" s="841"/>
      <c r="AE155" s="52"/>
      <c r="AG155" s="187">
        <f t="shared" si="94"/>
        <v>0</v>
      </c>
      <c r="AH155" s="176">
        <f t="shared" si="95"/>
        <v>0</v>
      </c>
      <c r="AI155" s="177" t="str">
        <f>IF(AH155=0,"",
IF(SUM($AH$146:AH155)=1,AJ155,
IF($AH$206&gt;SUM($AH$146:AH155),_xlfn.CONCAT(", ",AJ155),
IF($AH$206=SUM($AH$146:AH155),_xlfn.CONCAT(" y ",AJ155)))))</f>
        <v/>
      </c>
      <c r="AJ155" s="178" t="s">
        <v>5126</v>
      </c>
      <c r="AL155" s="191">
        <f t="shared" si="96"/>
        <v>0</v>
      </c>
      <c r="AM155" s="192">
        <f t="shared" si="97"/>
        <v>0</v>
      </c>
      <c r="AN155" s="197">
        <f t="shared" si="98"/>
        <v>0</v>
      </c>
      <c r="AO155" s="198">
        <f t="shared" si="99"/>
        <v>0</v>
      </c>
      <c r="AP155" s="177" t="str">
        <f>IF(AO155=0,"",
IF(SUM($AO$146:AO155)=1,AQ155,
IF($AO$206&gt;SUM($AO$146:AO155),_xlfn.CONCAT(", ",AQ155),
IF($AO$206=SUM($AO$146:AO155),_xlfn.CONCAT(" y ",AQ155)))))</f>
        <v/>
      </c>
      <c r="AQ155" s="199" t="s">
        <v>5126</v>
      </c>
    </row>
    <row r="156" spans="1:44" ht="15" customHeight="1">
      <c r="A156" s="25"/>
      <c r="B156" s="52"/>
      <c r="C156" s="55" t="s">
        <v>5031</v>
      </c>
      <c r="D156" s="817" t="str">
        <f t="shared" si="93"/>
        <v/>
      </c>
      <c r="E156" s="757"/>
      <c r="F156" s="757"/>
      <c r="G156" s="757"/>
      <c r="H156" s="757"/>
      <c r="I156" s="757"/>
      <c r="J156" s="757"/>
      <c r="K156" s="757"/>
      <c r="L156" s="758"/>
      <c r="M156" s="740"/>
      <c r="N156" s="759"/>
      <c r="O156" s="759"/>
      <c r="P156" s="759"/>
      <c r="Q156" s="759"/>
      <c r="R156" s="838"/>
      <c r="S156" s="839"/>
      <c r="T156" s="840"/>
      <c r="U156" s="840"/>
      <c r="V156" s="840"/>
      <c r="W156" s="840"/>
      <c r="X156" s="841"/>
      <c r="Y156" s="839"/>
      <c r="Z156" s="840"/>
      <c r="AA156" s="840"/>
      <c r="AB156" s="840"/>
      <c r="AC156" s="840"/>
      <c r="AD156" s="841"/>
      <c r="AE156" s="52"/>
      <c r="AG156" s="187">
        <f t="shared" si="94"/>
        <v>0</v>
      </c>
      <c r="AH156" s="176">
        <f t="shared" si="95"/>
        <v>0</v>
      </c>
      <c r="AI156" s="177" t="str">
        <f>IF(AH156=0,"",
IF(SUM($AH$146:AH156)=1,AJ156,
IF($AH$206&gt;SUM($AH$146:AH156),_xlfn.CONCAT(", ",AJ156),
IF($AH$206=SUM($AH$146:AH156),_xlfn.CONCAT(" y ",AJ156)))))</f>
        <v/>
      </c>
      <c r="AJ156" s="178" t="s">
        <v>5127</v>
      </c>
      <c r="AL156" s="191">
        <f t="shared" si="96"/>
        <v>0</v>
      </c>
      <c r="AM156" s="192">
        <f t="shared" si="97"/>
        <v>0</v>
      </c>
      <c r="AN156" s="197">
        <f t="shared" si="98"/>
        <v>0</v>
      </c>
      <c r="AO156" s="198">
        <f t="shared" si="99"/>
        <v>0</v>
      </c>
      <c r="AP156" s="177" t="str">
        <f>IF(AO156=0,"",
IF(SUM($AO$146:AO156)=1,AQ156,
IF($AO$206&gt;SUM($AO$146:AO156),_xlfn.CONCAT(", ",AQ156),
IF($AO$206=SUM($AO$146:AO156),_xlfn.CONCAT(" y ",AQ156)))))</f>
        <v/>
      </c>
      <c r="AQ156" s="199" t="s">
        <v>5127</v>
      </c>
    </row>
    <row r="157" spans="1:44" ht="15" customHeight="1">
      <c r="A157" s="25"/>
      <c r="B157" s="52"/>
      <c r="C157" s="55" t="s">
        <v>5032</v>
      </c>
      <c r="D157" s="817" t="str">
        <f t="shared" si="93"/>
        <v/>
      </c>
      <c r="E157" s="757"/>
      <c r="F157" s="757"/>
      <c r="G157" s="757"/>
      <c r="H157" s="757"/>
      <c r="I157" s="757"/>
      <c r="J157" s="757"/>
      <c r="K157" s="757"/>
      <c r="L157" s="758"/>
      <c r="M157" s="740"/>
      <c r="N157" s="759"/>
      <c r="O157" s="759"/>
      <c r="P157" s="759"/>
      <c r="Q157" s="759"/>
      <c r="R157" s="838"/>
      <c r="S157" s="839"/>
      <c r="T157" s="840"/>
      <c r="U157" s="840"/>
      <c r="V157" s="840"/>
      <c r="W157" s="840"/>
      <c r="X157" s="841"/>
      <c r="Y157" s="839"/>
      <c r="Z157" s="840"/>
      <c r="AA157" s="840"/>
      <c r="AB157" s="840"/>
      <c r="AC157" s="840"/>
      <c r="AD157" s="841"/>
      <c r="AE157" s="52"/>
      <c r="AG157" s="187">
        <f t="shared" si="94"/>
        <v>0</v>
      </c>
      <c r="AH157" s="176">
        <f t="shared" si="95"/>
        <v>0</v>
      </c>
      <c r="AI157" s="177" t="str">
        <f>IF(AH157=0,"",
IF(SUM($AH$146:AH157)=1,AJ157,
IF($AH$206&gt;SUM($AH$146:AH157),_xlfn.CONCAT(", ",AJ157),
IF($AH$206=SUM($AH$146:AH157),_xlfn.CONCAT(" y ",AJ157)))))</f>
        <v/>
      </c>
      <c r="AJ157" s="178" t="s">
        <v>5128</v>
      </c>
      <c r="AL157" s="191">
        <f t="shared" si="96"/>
        <v>0</v>
      </c>
      <c r="AM157" s="192">
        <f t="shared" si="97"/>
        <v>0</v>
      </c>
      <c r="AN157" s="197">
        <f t="shared" si="98"/>
        <v>0</v>
      </c>
      <c r="AO157" s="198">
        <f t="shared" si="99"/>
        <v>0</v>
      </c>
      <c r="AP157" s="177" t="str">
        <f>IF(AO157=0,"",
IF(SUM($AO$146:AO157)=1,AQ157,
IF($AO$206&gt;SUM($AO$146:AO157),_xlfn.CONCAT(", ",AQ157),
IF($AO$206=SUM($AO$146:AO157),_xlfn.CONCAT(" y ",AQ157)))))</f>
        <v/>
      </c>
      <c r="AQ157" s="199" t="s">
        <v>5128</v>
      </c>
    </row>
    <row r="158" spans="1:44" ht="15" customHeight="1">
      <c r="A158" s="25"/>
      <c r="B158" s="52"/>
      <c r="C158" s="55" t="s">
        <v>5033</v>
      </c>
      <c r="D158" s="817" t="str">
        <f t="shared" si="93"/>
        <v/>
      </c>
      <c r="E158" s="757"/>
      <c r="F158" s="757"/>
      <c r="G158" s="757"/>
      <c r="H158" s="757"/>
      <c r="I158" s="757"/>
      <c r="J158" s="757"/>
      <c r="K158" s="757"/>
      <c r="L158" s="758"/>
      <c r="M158" s="740"/>
      <c r="N158" s="759"/>
      <c r="O158" s="759"/>
      <c r="P158" s="759"/>
      <c r="Q158" s="759"/>
      <c r="R158" s="838"/>
      <c r="S158" s="839"/>
      <c r="T158" s="840"/>
      <c r="U158" s="840"/>
      <c r="V158" s="840"/>
      <c r="W158" s="840"/>
      <c r="X158" s="841"/>
      <c r="Y158" s="839"/>
      <c r="Z158" s="840"/>
      <c r="AA158" s="840"/>
      <c r="AB158" s="840"/>
      <c r="AC158" s="840"/>
      <c r="AD158" s="841"/>
      <c r="AE158" s="52"/>
      <c r="AG158" s="187">
        <f t="shared" si="94"/>
        <v>0</v>
      </c>
      <c r="AH158" s="176">
        <f t="shared" si="95"/>
        <v>0</v>
      </c>
      <c r="AI158" s="177" t="str">
        <f>IF(AH158=0,"",
IF(SUM($AH$146:AH158)=1,AJ158,
IF($AH$206&gt;SUM($AH$146:AH158),_xlfn.CONCAT(", ",AJ158),
IF($AH$206=SUM($AH$146:AH158),_xlfn.CONCAT(" y ",AJ158)))))</f>
        <v/>
      </c>
      <c r="AJ158" s="178" t="s">
        <v>5129</v>
      </c>
      <c r="AL158" s="191">
        <f t="shared" si="96"/>
        <v>0</v>
      </c>
      <c r="AM158" s="192">
        <f t="shared" si="97"/>
        <v>0</v>
      </c>
      <c r="AN158" s="197">
        <f t="shared" si="98"/>
        <v>0</v>
      </c>
      <c r="AO158" s="198">
        <f t="shared" si="99"/>
        <v>0</v>
      </c>
      <c r="AP158" s="177" t="str">
        <f>IF(AO158=0,"",
IF(SUM($AO$146:AO158)=1,AQ158,
IF($AO$206&gt;SUM($AO$146:AO158),_xlfn.CONCAT(", ",AQ158),
IF($AO$206=SUM($AO$146:AO158),_xlfn.CONCAT(" y ",AQ158)))))</f>
        <v/>
      </c>
      <c r="AQ158" s="199" t="s">
        <v>5129</v>
      </c>
    </row>
    <row r="159" spans="1:44" ht="15" customHeight="1">
      <c r="A159" s="25"/>
      <c r="B159" s="52"/>
      <c r="C159" s="55" t="s">
        <v>5034</v>
      </c>
      <c r="D159" s="817" t="str">
        <f t="shared" si="93"/>
        <v/>
      </c>
      <c r="E159" s="757"/>
      <c r="F159" s="757"/>
      <c r="G159" s="757"/>
      <c r="H159" s="757"/>
      <c r="I159" s="757"/>
      <c r="J159" s="757"/>
      <c r="K159" s="757"/>
      <c r="L159" s="758"/>
      <c r="M159" s="740"/>
      <c r="N159" s="759"/>
      <c r="O159" s="759"/>
      <c r="P159" s="759"/>
      <c r="Q159" s="759"/>
      <c r="R159" s="838"/>
      <c r="S159" s="839"/>
      <c r="T159" s="840"/>
      <c r="U159" s="840"/>
      <c r="V159" s="840"/>
      <c r="W159" s="840"/>
      <c r="X159" s="841"/>
      <c r="Y159" s="839"/>
      <c r="Z159" s="840"/>
      <c r="AA159" s="840"/>
      <c r="AB159" s="840"/>
      <c r="AC159" s="840"/>
      <c r="AD159" s="841"/>
      <c r="AE159" s="52"/>
      <c r="AG159" s="187">
        <f t="shared" si="94"/>
        <v>0</v>
      </c>
      <c r="AH159" s="176">
        <f t="shared" si="95"/>
        <v>0</v>
      </c>
      <c r="AI159" s="177" t="str">
        <f>IF(AH159=0,"",
IF(SUM($AH$146:AH159)=1,AJ159,
IF($AH$206&gt;SUM($AH$146:AH159),_xlfn.CONCAT(", ",AJ159),
IF($AH$206=SUM($AH$146:AH159),_xlfn.CONCAT(" y ",AJ159)))))</f>
        <v/>
      </c>
      <c r="AJ159" s="178" t="s">
        <v>5130</v>
      </c>
      <c r="AL159" s="191">
        <f t="shared" si="96"/>
        <v>0</v>
      </c>
      <c r="AM159" s="192">
        <f t="shared" si="97"/>
        <v>0</v>
      </c>
      <c r="AN159" s="197">
        <f t="shared" si="98"/>
        <v>0</v>
      </c>
      <c r="AO159" s="198">
        <f t="shared" si="99"/>
        <v>0</v>
      </c>
      <c r="AP159" s="177" t="str">
        <f>IF(AO159=0,"",
IF(SUM($AO$146:AO159)=1,AQ159,
IF($AO$206&gt;SUM($AO$146:AO159),_xlfn.CONCAT(", ",AQ159),
IF($AO$206=SUM($AO$146:AO159),_xlfn.CONCAT(" y ",AQ159)))))</f>
        <v/>
      </c>
      <c r="AQ159" s="199" t="s">
        <v>5130</v>
      </c>
    </row>
    <row r="160" spans="1:44" ht="15" customHeight="1">
      <c r="A160" s="25"/>
      <c r="B160" s="52"/>
      <c r="C160" s="55" t="s">
        <v>5035</v>
      </c>
      <c r="D160" s="817" t="str">
        <f t="shared" si="93"/>
        <v/>
      </c>
      <c r="E160" s="757"/>
      <c r="F160" s="757"/>
      <c r="G160" s="757"/>
      <c r="H160" s="757"/>
      <c r="I160" s="757"/>
      <c r="J160" s="757"/>
      <c r="K160" s="757"/>
      <c r="L160" s="758"/>
      <c r="M160" s="740"/>
      <c r="N160" s="759"/>
      <c r="O160" s="759"/>
      <c r="P160" s="759"/>
      <c r="Q160" s="759"/>
      <c r="R160" s="838"/>
      <c r="S160" s="839"/>
      <c r="T160" s="840"/>
      <c r="U160" s="840"/>
      <c r="V160" s="840"/>
      <c r="W160" s="840"/>
      <c r="X160" s="841"/>
      <c r="Y160" s="839"/>
      <c r="Z160" s="840"/>
      <c r="AA160" s="840"/>
      <c r="AB160" s="840"/>
      <c r="AC160" s="840"/>
      <c r="AD160" s="841"/>
      <c r="AE160" s="52"/>
      <c r="AG160" s="187">
        <f t="shared" si="94"/>
        <v>0</v>
      </c>
      <c r="AH160" s="176">
        <f t="shared" si="95"/>
        <v>0</v>
      </c>
      <c r="AI160" s="177" t="str">
        <f>IF(AH160=0,"",
IF(SUM($AH$146:AH160)=1,AJ160,
IF($AH$206&gt;SUM($AH$146:AH160),_xlfn.CONCAT(", ",AJ160),
IF($AH$206=SUM($AH$146:AH160),_xlfn.CONCAT(" y ",AJ160)))))</f>
        <v/>
      </c>
      <c r="AJ160" s="178" t="s">
        <v>5131</v>
      </c>
      <c r="AL160" s="191">
        <f t="shared" si="96"/>
        <v>0</v>
      </c>
      <c r="AM160" s="192">
        <f t="shared" si="97"/>
        <v>0</v>
      </c>
      <c r="AN160" s="197">
        <f t="shared" si="98"/>
        <v>0</v>
      </c>
      <c r="AO160" s="198">
        <f t="shared" si="99"/>
        <v>0</v>
      </c>
      <c r="AP160" s="177" t="str">
        <f>IF(AO160=0,"",
IF(SUM($AO$146:AO160)=1,AQ160,
IF($AO$206&gt;SUM($AO$146:AO160),_xlfn.CONCAT(", ",AQ160),
IF($AO$206=SUM($AO$146:AO160),_xlfn.CONCAT(" y ",AQ160)))))</f>
        <v/>
      </c>
      <c r="AQ160" s="199" t="s">
        <v>5131</v>
      </c>
    </row>
    <row r="161" spans="1:43" ht="15" customHeight="1">
      <c r="A161" s="25"/>
      <c r="B161" s="52"/>
      <c r="C161" s="55" t="s">
        <v>5036</v>
      </c>
      <c r="D161" s="817" t="str">
        <f t="shared" si="93"/>
        <v/>
      </c>
      <c r="E161" s="757"/>
      <c r="F161" s="757"/>
      <c r="G161" s="757"/>
      <c r="H161" s="757"/>
      <c r="I161" s="757"/>
      <c r="J161" s="757"/>
      <c r="K161" s="757"/>
      <c r="L161" s="758"/>
      <c r="M161" s="740"/>
      <c r="N161" s="759"/>
      <c r="O161" s="759"/>
      <c r="P161" s="759"/>
      <c r="Q161" s="759"/>
      <c r="R161" s="838"/>
      <c r="S161" s="839"/>
      <c r="T161" s="840"/>
      <c r="U161" s="840"/>
      <c r="V161" s="840"/>
      <c r="W161" s="840"/>
      <c r="X161" s="841"/>
      <c r="Y161" s="839"/>
      <c r="Z161" s="840"/>
      <c r="AA161" s="840"/>
      <c r="AB161" s="840"/>
      <c r="AC161" s="840"/>
      <c r="AD161" s="841"/>
      <c r="AE161" s="52"/>
      <c r="AG161" s="187">
        <f t="shared" si="94"/>
        <v>0</v>
      </c>
      <c r="AH161" s="176">
        <f t="shared" si="95"/>
        <v>0</v>
      </c>
      <c r="AI161" s="177" t="str">
        <f>IF(AH161=0,"",
IF(SUM($AH$146:AH161)=1,AJ161,
IF($AH$206&gt;SUM($AH$146:AH161),_xlfn.CONCAT(", ",AJ161),
IF($AH$206=SUM($AH$146:AH161),_xlfn.CONCAT(" y ",AJ161)))))</f>
        <v/>
      </c>
      <c r="AJ161" s="178" t="s">
        <v>5132</v>
      </c>
      <c r="AL161" s="191">
        <f t="shared" si="96"/>
        <v>0</v>
      </c>
      <c r="AM161" s="192">
        <f t="shared" si="97"/>
        <v>0</v>
      </c>
      <c r="AN161" s="197">
        <f t="shared" si="98"/>
        <v>0</v>
      </c>
      <c r="AO161" s="198">
        <f t="shared" si="99"/>
        <v>0</v>
      </c>
      <c r="AP161" s="177" t="str">
        <f>IF(AO161=0,"",
IF(SUM($AO$146:AO161)=1,AQ161,
IF($AO$206&gt;SUM($AO$146:AO161),_xlfn.CONCAT(", ",AQ161),
IF($AO$206=SUM($AO$146:AO161),_xlfn.CONCAT(" y ",AQ161)))))</f>
        <v/>
      </c>
      <c r="AQ161" s="199" t="s">
        <v>5132</v>
      </c>
    </row>
    <row r="162" spans="1:43" ht="15" customHeight="1">
      <c r="A162" s="25"/>
      <c r="B162" s="52"/>
      <c r="C162" s="55" t="s">
        <v>5037</v>
      </c>
      <c r="D162" s="817" t="str">
        <f t="shared" si="93"/>
        <v/>
      </c>
      <c r="E162" s="757"/>
      <c r="F162" s="757"/>
      <c r="G162" s="757"/>
      <c r="H162" s="757"/>
      <c r="I162" s="757"/>
      <c r="J162" s="757"/>
      <c r="K162" s="757"/>
      <c r="L162" s="758"/>
      <c r="M162" s="740"/>
      <c r="N162" s="759"/>
      <c r="O162" s="759"/>
      <c r="P162" s="759"/>
      <c r="Q162" s="759"/>
      <c r="R162" s="838"/>
      <c r="S162" s="839"/>
      <c r="T162" s="840"/>
      <c r="U162" s="840"/>
      <c r="V162" s="840"/>
      <c r="W162" s="840"/>
      <c r="X162" s="841"/>
      <c r="Y162" s="839"/>
      <c r="Z162" s="840"/>
      <c r="AA162" s="840"/>
      <c r="AB162" s="840"/>
      <c r="AC162" s="840"/>
      <c r="AD162" s="841"/>
      <c r="AE162" s="52"/>
      <c r="AG162" s="187">
        <f t="shared" si="94"/>
        <v>0</v>
      </c>
      <c r="AH162" s="176">
        <f t="shared" si="95"/>
        <v>0</v>
      </c>
      <c r="AI162" s="177" t="str">
        <f>IF(AH162=0,"",
IF(SUM($AH$146:AH162)=1,AJ162,
IF($AH$206&gt;SUM($AH$146:AH162),_xlfn.CONCAT(", ",AJ162),
IF($AH$206=SUM($AH$146:AH162),_xlfn.CONCAT(" y ",AJ162)))))</f>
        <v/>
      </c>
      <c r="AJ162" s="178" t="s">
        <v>5133</v>
      </c>
      <c r="AL162" s="191">
        <f t="shared" si="96"/>
        <v>0</v>
      </c>
      <c r="AM162" s="192">
        <f t="shared" si="97"/>
        <v>0</v>
      </c>
      <c r="AN162" s="197">
        <f t="shared" si="98"/>
        <v>0</v>
      </c>
      <c r="AO162" s="198">
        <f t="shared" si="99"/>
        <v>0</v>
      </c>
      <c r="AP162" s="177" t="str">
        <f>IF(AO162=0,"",
IF(SUM($AO$146:AO162)=1,AQ162,
IF($AO$206&gt;SUM($AO$146:AO162),_xlfn.CONCAT(", ",AQ162),
IF($AO$206=SUM($AO$146:AO162),_xlfn.CONCAT(" y ",AQ162)))))</f>
        <v/>
      </c>
      <c r="AQ162" s="199" t="s">
        <v>5133</v>
      </c>
    </row>
    <row r="163" spans="1:43" ht="15" customHeight="1">
      <c r="A163" s="25"/>
      <c r="B163" s="52"/>
      <c r="C163" s="55" t="s">
        <v>5038</v>
      </c>
      <c r="D163" s="817" t="str">
        <f t="shared" si="93"/>
        <v/>
      </c>
      <c r="E163" s="757"/>
      <c r="F163" s="757"/>
      <c r="G163" s="757"/>
      <c r="H163" s="757"/>
      <c r="I163" s="757"/>
      <c r="J163" s="757"/>
      <c r="K163" s="757"/>
      <c r="L163" s="758"/>
      <c r="M163" s="740"/>
      <c r="N163" s="759"/>
      <c r="O163" s="759"/>
      <c r="P163" s="759"/>
      <c r="Q163" s="759"/>
      <c r="R163" s="838"/>
      <c r="S163" s="839"/>
      <c r="T163" s="840"/>
      <c r="U163" s="840"/>
      <c r="V163" s="840"/>
      <c r="W163" s="840"/>
      <c r="X163" s="841"/>
      <c r="Y163" s="839"/>
      <c r="Z163" s="840"/>
      <c r="AA163" s="840"/>
      <c r="AB163" s="840"/>
      <c r="AC163" s="840"/>
      <c r="AD163" s="841"/>
      <c r="AE163" s="52"/>
      <c r="AG163" s="187">
        <f t="shared" si="94"/>
        <v>0</v>
      </c>
      <c r="AH163" s="176">
        <f t="shared" si="95"/>
        <v>0</v>
      </c>
      <c r="AI163" s="177" t="str">
        <f>IF(AH163=0,"",
IF(SUM($AH$146:AH163)=1,AJ163,
IF($AH$206&gt;SUM($AH$146:AH163),_xlfn.CONCAT(", ",AJ163),
IF($AH$206=SUM($AH$146:AH163),_xlfn.CONCAT(" y ",AJ163)))))</f>
        <v/>
      </c>
      <c r="AJ163" s="178" t="s">
        <v>5134</v>
      </c>
      <c r="AL163" s="191">
        <f t="shared" si="96"/>
        <v>0</v>
      </c>
      <c r="AM163" s="192">
        <f t="shared" si="97"/>
        <v>0</v>
      </c>
      <c r="AN163" s="197">
        <f t="shared" si="98"/>
        <v>0</v>
      </c>
      <c r="AO163" s="198">
        <f t="shared" si="99"/>
        <v>0</v>
      </c>
      <c r="AP163" s="177" t="str">
        <f>IF(AO163=0,"",
IF(SUM($AO$146:AO163)=1,AQ163,
IF($AO$206&gt;SUM($AO$146:AO163),_xlfn.CONCAT(", ",AQ163),
IF($AO$206=SUM($AO$146:AO163),_xlfn.CONCAT(" y ",AQ163)))))</f>
        <v/>
      </c>
      <c r="AQ163" s="199" t="s">
        <v>5134</v>
      </c>
    </row>
    <row r="164" spans="1:43" ht="15" customHeight="1">
      <c r="A164" s="25"/>
      <c r="B164" s="52"/>
      <c r="C164" s="55" t="s">
        <v>5039</v>
      </c>
      <c r="D164" s="817" t="str">
        <f t="shared" si="93"/>
        <v/>
      </c>
      <c r="E164" s="757"/>
      <c r="F164" s="757"/>
      <c r="G164" s="757"/>
      <c r="H164" s="757"/>
      <c r="I164" s="757"/>
      <c r="J164" s="757"/>
      <c r="K164" s="757"/>
      <c r="L164" s="758"/>
      <c r="M164" s="740"/>
      <c r="N164" s="759"/>
      <c r="O164" s="759"/>
      <c r="P164" s="759"/>
      <c r="Q164" s="759"/>
      <c r="R164" s="838"/>
      <c r="S164" s="839"/>
      <c r="T164" s="840"/>
      <c r="U164" s="840"/>
      <c r="V164" s="840"/>
      <c r="W164" s="840"/>
      <c r="X164" s="841"/>
      <c r="Y164" s="839"/>
      <c r="Z164" s="840"/>
      <c r="AA164" s="840"/>
      <c r="AB164" s="840"/>
      <c r="AC164" s="840"/>
      <c r="AD164" s="841"/>
      <c r="AE164" s="52"/>
      <c r="AG164" s="187">
        <f t="shared" si="94"/>
        <v>0</v>
      </c>
      <c r="AH164" s="176">
        <f t="shared" si="95"/>
        <v>0</v>
      </c>
      <c r="AI164" s="177" t="str">
        <f>IF(AH164=0,"",
IF(SUM($AH$146:AH164)=1,AJ164,
IF($AH$206&gt;SUM($AH$146:AH164),_xlfn.CONCAT(", ",AJ164),
IF($AH$206=SUM($AH$146:AH164),_xlfn.CONCAT(" y ",AJ164)))))</f>
        <v/>
      </c>
      <c r="AJ164" s="178" t="s">
        <v>5135</v>
      </c>
      <c r="AL164" s="191">
        <f t="shared" si="96"/>
        <v>0</v>
      </c>
      <c r="AM164" s="192">
        <f t="shared" si="97"/>
        <v>0</v>
      </c>
      <c r="AN164" s="197">
        <f t="shared" si="98"/>
        <v>0</v>
      </c>
      <c r="AO164" s="198">
        <f t="shared" si="99"/>
        <v>0</v>
      </c>
      <c r="AP164" s="177" t="str">
        <f>IF(AO164=0,"",
IF(SUM($AO$146:AO164)=1,AQ164,
IF($AO$206&gt;SUM($AO$146:AO164),_xlfn.CONCAT(", ",AQ164),
IF($AO$206=SUM($AO$146:AO164),_xlfn.CONCAT(" y ",AQ164)))))</f>
        <v/>
      </c>
      <c r="AQ164" s="199" t="s">
        <v>5135</v>
      </c>
    </row>
    <row r="165" spans="1:43" ht="15" customHeight="1">
      <c r="A165" s="25"/>
      <c r="B165" s="52"/>
      <c r="C165" s="55" t="s">
        <v>5040</v>
      </c>
      <c r="D165" s="817" t="str">
        <f t="shared" si="93"/>
        <v/>
      </c>
      <c r="E165" s="757"/>
      <c r="F165" s="757"/>
      <c r="G165" s="757"/>
      <c r="H165" s="757"/>
      <c r="I165" s="757"/>
      <c r="J165" s="757"/>
      <c r="K165" s="757"/>
      <c r="L165" s="758"/>
      <c r="M165" s="740"/>
      <c r="N165" s="759"/>
      <c r="O165" s="759"/>
      <c r="P165" s="759"/>
      <c r="Q165" s="759"/>
      <c r="R165" s="838"/>
      <c r="S165" s="839"/>
      <c r="T165" s="840"/>
      <c r="U165" s="840"/>
      <c r="V165" s="840"/>
      <c r="W165" s="840"/>
      <c r="X165" s="841"/>
      <c r="Y165" s="839"/>
      <c r="Z165" s="840"/>
      <c r="AA165" s="840"/>
      <c r="AB165" s="840"/>
      <c r="AC165" s="840"/>
      <c r="AD165" s="841"/>
      <c r="AE165" s="52"/>
      <c r="AG165" s="187">
        <f t="shared" si="94"/>
        <v>0</v>
      </c>
      <c r="AH165" s="176">
        <f t="shared" si="95"/>
        <v>0</v>
      </c>
      <c r="AI165" s="177" t="str">
        <f>IF(AH165=0,"",
IF(SUM($AH$146:AH165)=1,AJ165,
IF($AH$206&gt;SUM($AH$146:AH165),_xlfn.CONCAT(", ",AJ165),
IF($AH$206=SUM($AH$146:AH165),_xlfn.CONCAT(" y ",AJ165)))))</f>
        <v/>
      </c>
      <c r="AJ165" s="178" t="s">
        <v>5136</v>
      </c>
      <c r="AL165" s="191">
        <f t="shared" si="96"/>
        <v>0</v>
      </c>
      <c r="AM165" s="192">
        <f t="shared" si="97"/>
        <v>0</v>
      </c>
      <c r="AN165" s="197">
        <f t="shared" si="98"/>
        <v>0</v>
      </c>
      <c r="AO165" s="198">
        <f t="shared" si="99"/>
        <v>0</v>
      </c>
      <c r="AP165" s="177" t="str">
        <f>IF(AO165=0,"",
IF(SUM($AO$146:AO165)=1,AQ165,
IF($AO$206&gt;SUM($AO$146:AO165),_xlfn.CONCAT(", ",AQ165),
IF($AO$206=SUM($AO$146:AO165),_xlfn.CONCAT(" y ",AQ165)))))</f>
        <v/>
      </c>
      <c r="AQ165" s="199" t="s">
        <v>5136</v>
      </c>
    </row>
    <row r="166" spans="1:43" ht="15" customHeight="1">
      <c r="A166" s="25"/>
      <c r="B166" s="52"/>
      <c r="C166" s="55" t="s">
        <v>5041</v>
      </c>
      <c r="D166" s="817" t="str">
        <f t="shared" si="93"/>
        <v/>
      </c>
      <c r="E166" s="757"/>
      <c r="F166" s="757"/>
      <c r="G166" s="757"/>
      <c r="H166" s="757"/>
      <c r="I166" s="757"/>
      <c r="J166" s="757"/>
      <c r="K166" s="757"/>
      <c r="L166" s="758"/>
      <c r="M166" s="740"/>
      <c r="N166" s="759"/>
      <c r="O166" s="759"/>
      <c r="P166" s="759"/>
      <c r="Q166" s="759"/>
      <c r="R166" s="838"/>
      <c r="S166" s="839"/>
      <c r="T166" s="840"/>
      <c r="U166" s="840"/>
      <c r="V166" s="840"/>
      <c r="W166" s="840"/>
      <c r="X166" s="841"/>
      <c r="Y166" s="839"/>
      <c r="Z166" s="840"/>
      <c r="AA166" s="840"/>
      <c r="AB166" s="840"/>
      <c r="AC166" s="840"/>
      <c r="AD166" s="841"/>
      <c r="AE166" s="52"/>
      <c r="AG166" s="187">
        <f t="shared" si="94"/>
        <v>0</v>
      </c>
      <c r="AH166" s="176">
        <f t="shared" si="95"/>
        <v>0</v>
      </c>
      <c r="AI166" s="177" t="str">
        <f>IF(AH166=0,"",
IF(SUM($AH$146:AH166)=1,AJ166,
IF($AH$206&gt;SUM($AH$146:AH166),_xlfn.CONCAT(", ",AJ166),
IF($AH$206=SUM($AH$146:AH166),_xlfn.CONCAT(" y ",AJ166)))))</f>
        <v/>
      </c>
      <c r="AJ166" s="178" t="s">
        <v>5137</v>
      </c>
      <c r="AL166" s="191">
        <f t="shared" si="96"/>
        <v>0</v>
      </c>
      <c r="AM166" s="192">
        <f t="shared" si="97"/>
        <v>0</v>
      </c>
      <c r="AN166" s="197">
        <f t="shared" si="98"/>
        <v>0</v>
      </c>
      <c r="AO166" s="198">
        <f t="shared" si="99"/>
        <v>0</v>
      </c>
      <c r="AP166" s="177" t="str">
        <f>IF(AO166=0,"",
IF(SUM($AO$146:AO166)=1,AQ166,
IF($AO$206&gt;SUM($AO$146:AO166),_xlfn.CONCAT(", ",AQ166),
IF($AO$206=SUM($AO$146:AO166),_xlfn.CONCAT(" y ",AQ166)))))</f>
        <v/>
      </c>
      <c r="AQ166" s="199" t="s">
        <v>5137</v>
      </c>
    </row>
    <row r="167" spans="1:43" ht="15" customHeight="1">
      <c r="A167" s="25"/>
      <c r="B167" s="52"/>
      <c r="C167" s="55" t="s">
        <v>5042</v>
      </c>
      <c r="D167" s="817" t="str">
        <f t="shared" si="93"/>
        <v/>
      </c>
      <c r="E167" s="757"/>
      <c r="F167" s="757"/>
      <c r="G167" s="757"/>
      <c r="H167" s="757"/>
      <c r="I167" s="757"/>
      <c r="J167" s="757"/>
      <c r="K167" s="757"/>
      <c r="L167" s="758"/>
      <c r="M167" s="740"/>
      <c r="N167" s="759"/>
      <c r="O167" s="759"/>
      <c r="P167" s="759"/>
      <c r="Q167" s="759"/>
      <c r="R167" s="838"/>
      <c r="S167" s="839"/>
      <c r="T167" s="840"/>
      <c r="U167" s="840"/>
      <c r="V167" s="840"/>
      <c r="W167" s="840"/>
      <c r="X167" s="841"/>
      <c r="Y167" s="839"/>
      <c r="Z167" s="840"/>
      <c r="AA167" s="840"/>
      <c r="AB167" s="840"/>
      <c r="AC167" s="840"/>
      <c r="AD167" s="841"/>
      <c r="AE167" s="52"/>
      <c r="AG167" s="187">
        <f t="shared" si="94"/>
        <v>0</v>
      </c>
      <c r="AH167" s="176">
        <f t="shared" si="95"/>
        <v>0</v>
      </c>
      <c r="AI167" s="177" t="str">
        <f>IF(AH167=0,"",
IF(SUM($AH$146:AH167)=1,AJ167,
IF($AH$206&gt;SUM($AH$146:AH167),_xlfn.CONCAT(", ",AJ167),
IF($AH$206=SUM($AH$146:AH167),_xlfn.CONCAT(" y ",AJ167)))))</f>
        <v/>
      </c>
      <c r="AJ167" s="178" t="s">
        <v>5138</v>
      </c>
      <c r="AL167" s="191">
        <f t="shared" si="96"/>
        <v>0</v>
      </c>
      <c r="AM167" s="192">
        <f t="shared" si="97"/>
        <v>0</v>
      </c>
      <c r="AN167" s="197">
        <f t="shared" si="98"/>
        <v>0</v>
      </c>
      <c r="AO167" s="198">
        <f t="shared" si="99"/>
        <v>0</v>
      </c>
      <c r="AP167" s="177" t="str">
        <f>IF(AO167=0,"",
IF(SUM($AO$146:AO167)=1,AQ167,
IF($AO$206&gt;SUM($AO$146:AO167),_xlfn.CONCAT(", ",AQ167),
IF($AO$206=SUM($AO$146:AO167),_xlfn.CONCAT(" y ",AQ167)))))</f>
        <v/>
      </c>
      <c r="AQ167" s="199" t="s">
        <v>5138</v>
      </c>
    </row>
    <row r="168" spans="1:43" ht="15" customHeight="1">
      <c r="A168" s="25"/>
      <c r="B168" s="52"/>
      <c r="C168" s="55" t="s">
        <v>5043</v>
      </c>
      <c r="D168" s="817" t="str">
        <f t="shared" si="93"/>
        <v/>
      </c>
      <c r="E168" s="757"/>
      <c r="F168" s="757"/>
      <c r="G168" s="757"/>
      <c r="H168" s="757"/>
      <c r="I168" s="757"/>
      <c r="J168" s="757"/>
      <c r="K168" s="757"/>
      <c r="L168" s="758"/>
      <c r="M168" s="740"/>
      <c r="N168" s="759"/>
      <c r="O168" s="759"/>
      <c r="P168" s="759"/>
      <c r="Q168" s="759"/>
      <c r="R168" s="838"/>
      <c r="S168" s="839"/>
      <c r="T168" s="840"/>
      <c r="U168" s="840"/>
      <c r="V168" s="840"/>
      <c r="W168" s="840"/>
      <c r="X168" s="841"/>
      <c r="Y168" s="839"/>
      <c r="Z168" s="840"/>
      <c r="AA168" s="840"/>
      <c r="AB168" s="840"/>
      <c r="AC168" s="840"/>
      <c r="AD168" s="841"/>
      <c r="AE168" s="52"/>
      <c r="AG168" s="187">
        <f t="shared" si="94"/>
        <v>0</v>
      </c>
      <c r="AH168" s="176">
        <f t="shared" si="95"/>
        <v>0</v>
      </c>
      <c r="AI168" s="177" t="str">
        <f>IF(AH168=0,"",
IF(SUM($AH$146:AH168)=1,AJ168,
IF($AH$206&gt;SUM($AH$146:AH168),_xlfn.CONCAT(", ",AJ168),
IF($AH$206=SUM($AH$146:AH168),_xlfn.CONCAT(" y ",AJ168)))))</f>
        <v/>
      </c>
      <c r="AJ168" s="178" t="s">
        <v>5139</v>
      </c>
      <c r="AL168" s="191">
        <f t="shared" si="96"/>
        <v>0</v>
      </c>
      <c r="AM168" s="192">
        <f t="shared" si="97"/>
        <v>0</v>
      </c>
      <c r="AN168" s="197">
        <f t="shared" si="98"/>
        <v>0</v>
      </c>
      <c r="AO168" s="198">
        <f t="shared" si="99"/>
        <v>0</v>
      </c>
      <c r="AP168" s="177" t="str">
        <f>IF(AO168=0,"",
IF(SUM($AO$146:AO168)=1,AQ168,
IF($AO$206&gt;SUM($AO$146:AO168),_xlfn.CONCAT(", ",AQ168),
IF($AO$206=SUM($AO$146:AO168),_xlfn.CONCAT(" y ",AQ168)))))</f>
        <v/>
      </c>
      <c r="AQ168" s="199" t="s">
        <v>5139</v>
      </c>
    </row>
    <row r="169" spans="1:43" ht="15" customHeight="1">
      <c r="A169" s="25"/>
      <c r="B169" s="52"/>
      <c r="C169" s="55" t="s">
        <v>5044</v>
      </c>
      <c r="D169" s="817" t="str">
        <f t="shared" si="93"/>
        <v/>
      </c>
      <c r="E169" s="757"/>
      <c r="F169" s="757"/>
      <c r="G169" s="757"/>
      <c r="H169" s="757"/>
      <c r="I169" s="757"/>
      <c r="J169" s="757"/>
      <c r="K169" s="757"/>
      <c r="L169" s="758"/>
      <c r="M169" s="740"/>
      <c r="N169" s="759"/>
      <c r="O169" s="759"/>
      <c r="P169" s="759"/>
      <c r="Q169" s="759"/>
      <c r="R169" s="838"/>
      <c r="S169" s="839"/>
      <c r="T169" s="840"/>
      <c r="U169" s="840"/>
      <c r="V169" s="840"/>
      <c r="W169" s="840"/>
      <c r="X169" s="841"/>
      <c r="Y169" s="839"/>
      <c r="Z169" s="840"/>
      <c r="AA169" s="840"/>
      <c r="AB169" s="840"/>
      <c r="AC169" s="840"/>
      <c r="AD169" s="841"/>
      <c r="AE169" s="52"/>
      <c r="AG169" s="187">
        <f t="shared" si="94"/>
        <v>0</v>
      </c>
      <c r="AH169" s="176">
        <f t="shared" si="95"/>
        <v>0</v>
      </c>
      <c r="AI169" s="177" t="str">
        <f>IF(AH169=0,"",
IF(SUM($AH$146:AH169)=1,AJ169,
IF($AH$206&gt;SUM($AH$146:AH169),_xlfn.CONCAT(", ",AJ169),
IF($AH$206=SUM($AH$146:AH169),_xlfn.CONCAT(" y ",AJ169)))))</f>
        <v/>
      </c>
      <c r="AJ169" s="178" t="s">
        <v>5140</v>
      </c>
      <c r="AL169" s="191">
        <f t="shared" si="96"/>
        <v>0</v>
      </c>
      <c r="AM169" s="192">
        <f t="shared" si="97"/>
        <v>0</v>
      </c>
      <c r="AN169" s="197">
        <f t="shared" si="98"/>
        <v>0</v>
      </c>
      <c r="AO169" s="198">
        <f t="shared" si="99"/>
        <v>0</v>
      </c>
      <c r="AP169" s="177" t="str">
        <f>IF(AO169=0,"",
IF(SUM($AO$146:AO169)=1,AQ169,
IF($AO$206&gt;SUM($AO$146:AO169),_xlfn.CONCAT(", ",AQ169),
IF($AO$206=SUM($AO$146:AO169),_xlfn.CONCAT(" y ",AQ169)))))</f>
        <v/>
      </c>
      <c r="AQ169" s="199" t="s">
        <v>5140</v>
      </c>
    </row>
    <row r="170" spans="1:43" ht="15" customHeight="1">
      <c r="A170" s="25"/>
      <c r="B170" s="52"/>
      <c r="C170" s="55" t="s">
        <v>5045</v>
      </c>
      <c r="D170" s="817" t="str">
        <f t="shared" si="93"/>
        <v/>
      </c>
      <c r="E170" s="757"/>
      <c r="F170" s="757"/>
      <c r="G170" s="757"/>
      <c r="H170" s="757"/>
      <c r="I170" s="757"/>
      <c r="J170" s="757"/>
      <c r="K170" s="757"/>
      <c r="L170" s="758"/>
      <c r="M170" s="740"/>
      <c r="N170" s="759"/>
      <c r="O170" s="759"/>
      <c r="P170" s="759"/>
      <c r="Q170" s="759"/>
      <c r="R170" s="838"/>
      <c r="S170" s="839"/>
      <c r="T170" s="840"/>
      <c r="U170" s="840"/>
      <c r="V170" s="840"/>
      <c r="W170" s="840"/>
      <c r="X170" s="841"/>
      <c r="Y170" s="839"/>
      <c r="Z170" s="840"/>
      <c r="AA170" s="840"/>
      <c r="AB170" s="840"/>
      <c r="AC170" s="840"/>
      <c r="AD170" s="841"/>
      <c r="AE170" s="52"/>
      <c r="AG170" s="187">
        <f t="shared" si="94"/>
        <v>0</v>
      </c>
      <c r="AH170" s="176">
        <f t="shared" si="95"/>
        <v>0</v>
      </c>
      <c r="AI170" s="177" t="str">
        <f>IF(AH170=0,"",
IF(SUM($AH$146:AH170)=1,AJ170,
IF($AH$206&gt;SUM($AH$146:AH170),_xlfn.CONCAT(", ",AJ170),
IF($AH$206=SUM($AH$146:AH170),_xlfn.CONCAT(" y ",AJ170)))))</f>
        <v/>
      </c>
      <c r="AJ170" s="178" t="s">
        <v>5141</v>
      </c>
      <c r="AL170" s="191">
        <f t="shared" si="96"/>
        <v>0</v>
      </c>
      <c r="AM170" s="192">
        <f t="shared" si="97"/>
        <v>0</v>
      </c>
      <c r="AN170" s="197">
        <f t="shared" si="98"/>
        <v>0</v>
      </c>
      <c r="AO170" s="198">
        <f t="shared" si="99"/>
        <v>0</v>
      </c>
      <c r="AP170" s="177" t="str">
        <f>IF(AO170=0,"",
IF(SUM($AO$146:AO170)=1,AQ170,
IF($AO$206&gt;SUM($AO$146:AO170),_xlfn.CONCAT(", ",AQ170),
IF($AO$206=SUM($AO$146:AO170),_xlfn.CONCAT(" y ",AQ170)))))</f>
        <v/>
      </c>
      <c r="AQ170" s="199" t="s">
        <v>5141</v>
      </c>
    </row>
    <row r="171" spans="1:43" ht="15" customHeight="1">
      <c r="A171" s="25"/>
      <c r="B171" s="52"/>
      <c r="C171" s="55" t="s">
        <v>5046</v>
      </c>
      <c r="D171" s="817" t="str">
        <f t="shared" si="93"/>
        <v/>
      </c>
      <c r="E171" s="757"/>
      <c r="F171" s="757"/>
      <c r="G171" s="757"/>
      <c r="H171" s="757"/>
      <c r="I171" s="757"/>
      <c r="J171" s="757"/>
      <c r="K171" s="757"/>
      <c r="L171" s="758"/>
      <c r="M171" s="740"/>
      <c r="N171" s="759"/>
      <c r="O171" s="759"/>
      <c r="P171" s="759"/>
      <c r="Q171" s="759"/>
      <c r="R171" s="838"/>
      <c r="S171" s="839"/>
      <c r="T171" s="840"/>
      <c r="U171" s="840"/>
      <c r="V171" s="840"/>
      <c r="W171" s="840"/>
      <c r="X171" s="841"/>
      <c r="Y171" s="839"/>
      <c r="Z171" s="840"/>
      <c r="AA171" s="840"/>
      <c r="AB171" s="840"/>
      <c r="AC171" s="840"/>
      <c r="AD171" s="841"/>
      <c r="AE171" s="52"/>
      <c r="AG171" s="187">
        <f t="shared" si="94"/>
        <v>0</v>
      </c>
      <c r="AH171" s="176">
        <f t="shared" si="95"/>
        <v>0</v>
      </c>
      <c r="AI171" s="177" t="str">
        <f>IF(AH171=0,"",
IF(SUM($AH$146:AH171)=1,AJ171,
IF($AH$206&gt;SUM($AH$146:AH171),_xlfn.CONCAT(", ",AJ171),
IF($AH$206=SUM($AH$146:AH171),_xlfn.CONCAT(" y ",AJ171)))))</f>
        <v/>
      </c>
      <c r="AJ171" s="178" t="s">
        <v>5142</v>
      </c>
      <c r="AL171" s="191">
        <f t="shared" si="96"/>
        <v>0</v>
      </c>
      <c r="AM171" s="192">
        <f t="shared" si="97"/>
        <v>0</v>
      </c>
      <c r="AN171" s="197">
        <f t="shared" si="98"/>
        <v>0</v>
      </c>
      <c r="AO171" s="198">
        <f t="shared" si="99"/>
        <v>0</v>
      </c>
      <c r="AP171" s="177" t="str">
        <f>IF(AO171=0,"",
IF(SUM($AO$146:AO171)=1,AQ171,
IF($AO$206&gt;SUM($AO$146:AO171),_xlfn.CONCAT(", ",AQ171),
IF($AO$206=SUM($AO$146:AO171),_xlfn.CONCAT(" y ",AQ171)))))</f>
        <v/>
      </c>
      <c r="AQ171" s="199" t="s">
        <v>5142</v>
      </c>
    </row>
    <row r="172" spans="1:43" ht="15" customHeight="1">
      <c r="A172" s="25"/>
      <c r="B172" s="52"/>
      <c r="C172" s="55" t="s">
        <v>5047</v>
      </c>
      <c r="D172" s="817" t="str">
        <f t="shared" si="93"/>
        <v/>
      </c>
      <c r="E172" s="757"/>
      <c r="F172" s="757"/>
      <c r="G172" s="757"/>
      <c r="H172" s="757"/>
      <c r="I172" s="757"/>
      <c r="J172" s="757"/>
      <c r="K172" s="757"/>
      <c r="L172" s="758"/>
      <c r="M172" s="740"/>
      <c r="N172" s="759"/>
      <c r="O172" s="759"/>
      <c r="P172" s="759"/>
      <c r="Q172" s="759"/>
      <c r="R172" s="838"/>
      <c r="S172" s="839"/>
      <c r="T172" s="840"/>
      <c r="U172" s="840"/>
      <c r="V172" s="840"/>
      <c r="W172" s="840"/>
      <c r="X172" s="841"/>
      <c r="Y172" s="839"/>
      <c r="Z172" s="840"/>
      <c r="AA172" s="840"/>
      <c r="AB172" s="840"/>
      <c r="AC172" s="840"/>
      <c r="AD172" s="841"/>
      <c r="AE172" s="52"/>
      <c r="AG172" s="187">
        <f t="shared" si="94"/>
        <v>0</v>
      </c>
      <c r="AH172" s="176">
        <f t="shared" si="95"/>
        <v>0</v>
      </c>
      <c r="AI172" s="177" t="str">
        <f>IF(AH172=0,"",
IF(SUM($AH$146:AH172)=1,AJ172,
IF($AH$206&gt;SUM($AH$146:AH172),_xlfn.CONCAT(", ",AJ172),
IF($AH$206=SUM($AH$146:AH172),_xlfn.CONCAT(" y ",AJ172)))))</f>
        <v/>
      </c>
      <c r="AJ172" s="178" t="s">
        <v>5143</v>
      </c>
      <c r="AL172" s="191">
        <f t="shared" si="96"/>
        <v>0</v>
      </c>
      <c r="AM172" s="192">
        <f t="shared" si="97"/>
        <v>0</v>
      </c>
      <c r="AN172" s="197">
        <f t="shared" si="98"/>
        <v>0</v>
      </c>
      <c r="AO172" s="198">
        <f t="shared" si="99"/>
        <v>0</v>
      </c>
      <c r="AP172" s="177" t="str">
        <f>IF(AO172=0,"",
IF(SUM($AO$146:AO172)=1,AQ172,
IF($AO$206&gt;SUM($AO$146:AO172),_xlfn.CONCAT(", ",AQ172),
IF($AO$206=SUM($AO$146:AO172),_xlfn.CONCAT(" y ",AQ172)))))</f>
        <v/>
      </c>
      <c r="AQ172" s="199" t="s">
        <v>5143</v>
      </c>
    </row>
    <row r="173" spans="1:43" ht="15" customHeight="1">
      <c r="A173" s="25"/>
      <c r="B173" s="52"/>
      <c r="C173" s="55" t="s">
        <v>5048</v>
      </c>
      <c r="D173" s="817" t="str">
        <f t="shared" si="93"/>
        <v/>
      </c>
      <c r="E173" s="757"/>
      <c r="F173" s="757"/>
      <c r="G173" s="757"/>
      <c r="H173" s="757"/>
      <c r="I173" s="757"/>
      <c r="J173" s="757"/>
      <c r="K173" s="757"/>
      <c r="L173" s="758"/>
      <c r="M173" s="740"/>
      <c r="N173" s="759"/>
      <c r="O173" s="759"/>
      <c r="P173" s="759"/>
      <c r="Q173" s="759"/>
      <c r="R173" s="838"/>
      <c r="S173" s="839"/>
      <c r="T173" s="840"/>
      <c r="U173" s="840"/>
      <c r="V173" s="840"/>
      <c r="W173" s="840"/>
      <c r="X173" s="841"/>
      <c r="Y173" s="839"/>
      <c r="Z173" s="840"/>
      <c r="AA173" s="840"/>
      <c r="AB173" s="840"/>
      <c r="AC173" s="840"/>
      <c r="AD173" s="841"/>
      <c r="AE173" s="52"/>
      <c r="AG173" s="187">
        <f t="shared" si="94"/>
        <v>0</v>
      </c>
      <c r="AH173" s="176">
        <f t="shared" si="95"/>
        <v>0</v>
      </c>
      <c r="AI173" s="177" t="str">
        <f>IF(AH173=0,"",
IF(SUM($AH$146:AH173)=1,AJ173,
IF($AH$206&gt;SUM($AH$146:AH173),_xlfn.CONCAT(", ",AJ173),
IF($AH$206=SUM($AH$146:AH173),_xlfn.CONCAT(" y ",AJ173)))))</f>
        <v/>
      </c>
      <c r="AJ173" s="178" t="s">
        <v>5144</v>
      </c>
      <c r="AL173" s="191">
        <f t="shared" si="96"/>
        <v>0</v>
      </c>
      <c r="AM173" s="192">
        <f t="shared" si="97"/>
        <v>0</v>
      </c>
      <c r="AN173" s="197">
        <f t="shared" si="98"/>
        <v>0</v>
      </c>
      <c r="AO173" s="198">
        <f t="shared" si="99"/>
        <v>0</v>
      </c>
      <c r="AP173" s="177" t="str">
        <f>IF(AO173=0,"",
IF(SUM($AO$146:AO173)=1,AQ173,
IF($AO$206&gt;SUM($AO$146:AO173),_xlfn.CONCAT(", ",AQ173),
IF($AO$206=SUM($AO$146:AO173),_xlfn.CONCAT(" y ",AQ173)))))</f>
        <v/>
      </c>
      <c r="AQ173" s="199" t="s">
        <v>5144</v>
      </c>
    </row>
    <row r="174" spans="1:43" ht="15" customHeight="1">
      <c r="A174" s="25"/>
      <c r="B174" s="52"/>
      <c r="C174" s="55" t="s">
        <v>5049</v>
      </c>
      <c r="D174" s="817" t="str">
        <f t="shared" si="93"/>
        <v/>
      </c>
      <c r="E174" s="757"/>
      <c r="F174" s="757"/>
      <c r="G174" s="757"/>
      <c r="H174" s="757"/>
      <c r="I174" s="757"/>
      <c r="J174" s="757"/>
      <c r="K174" s="757"/>
      <c r="L174" s="758"/>
      <c r="M174" s="740"/>
      <c r="N174" s="759"/>
      <c r="O174" s="759"/>
      <c r="P174" s="759"/>
      <c r="Q174" s="759"/>
      <c r="R174" s="838"/>
      <c r="S174" s="839"/>
      <c r="T174" s="840"/>
      <c r="U174" s="840"/>
      <c r="V174" s="840"/>
      <c r="W174" s="840"/>
      <c r="X174" s="841"/>
      <c r="Y174" s="839"/>
      <c r="Z174" s="840"/>
      <c r="AA174" s="840"/>
      <c r="AB174" s="840"/>
      <c r="AC174" s="840"/>
      <c r="AD174" s="841"/>
      <c r="AE174" s="52"/>
      <c r="AG174" s="187">
        <f t="shared" si="94"/>
        <v>0</v>
      </c>
      <c r="AH174" s="176">
        <f t="shared" si="95"/>
        <v>0</v>
      </c>
      <c r="AI174" s="177" t="str">
        <f>IF(AH174=0,"",
IF(SUM($AH$146:AH174)=1,AJ174,
IF($AH$206&gt;SUM($AH$146:AH174),_xlfn.CONCAT(", ",AJ174),
IF($AH$206=SUM($AH$146:AH174),_xlfn.CONCAT(" y ",AJ174)))))</f>
        <v/>
      </c>
      <c r="AJ174" s="178" t="s">
        <v>5145</v>
      </c>
      <c r="AL174" s="191">
        <f t="shared" si="96"/>
        <v>0</v>
      </c>
      <c r="AM174" s="192">
        <f t="shared" si="97"/>
        <v>0</v>
      </c>
      <c r="AN174" s="197">
        <f t="shared" si="98"/>
        <v>0</v>
      </c>
      <c r="AO174" s="198">
        <f t="shared" si="99"/>
        <v>0</v>
      </c>
      <c r="AP174" s="177" t="str">
        <f>IF(AO174=0,"",
IF(SUM($AO$146:AO174)=1,AQ174,
IF($AO$206&gt;SUM($AO$146:AO174),_xlfn.CONCAT(", ",AQ174),
IF($AO$206=SUM($AO$146:AO174),_xlfn.CONCAT(" y ",AQ174)))))</f>
        <v/>
      </c>
      <c r="AQ174" s="199" t="s">
        <v>5145</v>
      </c>
    </row>
    <row r="175" spans="1:43" ht="15" customHeight="1">
      <c r="A175" s="25"/>
      <c r="B175" s="52"/>
      <c r="C175" s="55" t="s">
        <v>5050</v>
      </c>
      <c r="D175" s="817" t="str">
        <f t="shared" si="93"/>
        <v/>
      </c>
      <c r="E175" s="757"/>
      <c r="F175" s="757"/>
      <c r="G175" s="757"/>
      <c r="H175" s="757"/>
      <c r="I175" s="757"/>
      <c r="J175" s="757"/>
      <c r="K175" s="757"/>
      <c r="L175" s="758"/>
      <c r="M175" s="740"/>
      <c r="N175" s="759"/>
      <c r="O175" s="759"/>
      <c r="P175" s="759"/>
      <c r="Q175" s="759"/>
      <c r="R175" s="838"/>
      <c r="S175" s="839"/>
      <c r="T175" s="840"/>
      <c r="U175" s="840"/>
      <c r="V175" s="840"/>
      <c r="W175" s="840"/>
      <c r="X175" s="841"/>
      <c r="Y175" s="839"/>
      <c r="Z175" s="840"/>
      <c r="AA175" s="840"/>
      <c r="AB175" s="840"/>
      <c r="AC175" s="840"/>
      <c r="AD175" s="841"/>
      <c r="AE175" s="52"/>
      <c r="AG175" s="187">
        <f t="shared" si="94"/>
        <v>0</v>
      </c>
      <c r="AH175" s="176">
        <f t="shared" si="95"/>
        <v>0</v>
      </c>
      <c r="AI175" s="177" t="str">
        <f>IF(AH175=0,"",
IF(SUM($AH$146:AH175)=1,AJ175,
IF($AH$206&gt;SUM($AH$146:AH175),_xlfn.CONCAT(", ",AJ175),
IF($AH$206=SUM($AH$146:AH175),_xlfn.CONCAT(" y ",AJ175)))))</f>
        <v/>
      </c>
      <c r="AJ175" s="178" t="s">
        <v>5146</v>
      </c>
      <c r="AL175" s="191">
        <f t="shared" si="96"/>
        <v>0</v>
      </c>
      <c r="AM175" s="192">
        <f t="shared" si="97"/>
        <v>0</v>
      </c>
      <c r="AN175" s="197">
        <f t="shared" si="98"/>
        <v>0</v>
      </c>
      <c r="AO175" s="198">
        <f t="shared" si="99"/>
        <v>0</v>
      </c>
      <c r="AP175" s="177" t="str">
        <f>IF(AO175=0,"",
IF(SUM($AO$146:AO175)=1,AQ175,
IF($AO$206&gt;SUM($AO$146:AO175),_xlfn.CONCAT(", ",AQ175),
IF($AO$206=SUM($AO$146:AO175),_xlfn.CONCAT(" y ",AQ175)))))</f>
        <v/>
      </c>
      <c r="AQ175" s="199" t="s">
        <v>5146</v>
      </c>
    </row>
    <row r="176" spans="1:43" ht="15" customHeight="1">
      <c r="A176" s="25"/>
      <c r="B176" s="52"/>
      <c r="C176" s="55" t="s">
        <v>5051</v>
      </c>
      <c r="D176" s="817" t="str">
        <f t="shared" si="93"/>
        <v/>
      </c>
      <c r="E176" s="757"/>
      <c r="F176" s="757"/>
      <c r="G176" s="757"/>
      <c r="H176" s="757"/>
      <c r="I176" s="757"/>
      <c r="J176" s="757"/>
      <c r="K176" s="757"/>
      <c r="L176" s="758"/>
      <c r="M176" s="740"/>
      <c r="N176" s="759"/>
      <c r="O176" s="759"/>
      <c r="P176" s="759"/>
      <c r="Q176" s="759"/>
      <c r="R176" s="838"/>
      <c r="S176" s="839"/>
      <c r="T176" s="840"/>
      <c r="U176" s="840"/>
      <c r="V176" s="840"/>
      <c r="W176" s="840"/>
      <c r="X176" s="841"/>
      <c r="Y176" s="839"/>
      <c r="Z176" s="840"/>
      <c r="AA176" s="840"/>
      <c r="AB176" s="840"/>
      <c r="AC176" s="840"/>
      <c r="AD176" s="841"/>
      <c r="AE176" s="52"/>
      <c r="AG176" s="187">
        <f t="shared" si="94"/>
        <v>0</v>
      </c>
      <c r="AH176" s="176">
        <f t="shared" si="95"/>
        <v>0</v>
      </c>
      <c r="AI176" s="177" t="str">
        <f>IF(AH176=0,"",
IF(SUM($AH$146:AH176)=1,AJ176,
IF($AH$206&gt;SUM($AH$146:AH176),_xlfn.CONCAT(", ",AJ176),
IF($AH$206=SUM($AH$146:AH176),_xlfn.CONCAT(" y ",AJ176)))))</f>
        <v/>
      </c>
      <c r="AJ176" s="178" t="s">
        <v>5147</v>
      </c>
      <c r="AL176" s="191">
        <f t="shared" si="96"/>
        <v>0</v>
      </c>
      <c r="AM176" s="192">
        <f t="shared" si="97"/>
        <v>0</v>
      </c>
      <c r="AN176" s="197">
        <f t="shared" si="98"/>
        <v>0</v>
      </c>
      <c r="AO176" s="198">
        <f t="shared" si="99"/>
        <v>0</v>
      </c>
      <c r="AP176" s="177" t="str">
        <f>IF(AO176=0,"",
IF(SUM($AO$146:AO176)=1,AQ176,
IF($AO$206&gt;SUM($AO$146:AO176),_xlfn.CONCAT(", ",AQ176),
IF($AO$206=SUM($AO$146:AO176),_xlfn.CONCAT(" y ",AQ176)))))</f>
        <v/>
      </c>
      <c r="AQ176" s="199" t="s">
        <v>5147</v>
      </c>
    </row>
    <row r="177" spans="1:43" ht="15" customHeight="1">
      <c r="A177" s="25"/>
      <c r="B177" s="52"/>
      <c r="C177" s="55" t="s">
        <v>5052</v>
      </c>
      <c r="D177" s="817" t="str">
        <f t="shared" si="93"/>
        <v/>
      </c>
      <c r="E177" s="757"/>
      <c r="F177" s="757"/>
      <c r="G177" s="757"/>
      <c r="H177" s="757"/>
      <c r="I177" s="757"/>
      <c r="J177" s="757"/>
      <c r="K177" s="757"/>
      <c r="L177" s="758"/>
      <c r="M177" s="740"/>
      <c r="N177" s="759"/>
      <c r="O177" s="759"/>
      <c r="P177" s="759"/>
      <c r="Q177" s="759"/>
      <c r="R177" s="838"/>
      <c r="S177" s="839"/>
      <c r="T177" s="840"/>
      <c r="U177" s="840"/>
      <c r="V177" s="840"/>
      <c r="W177" s="840"/>
      <c r="X177" s="841"/>
      <c r="Y177" s="839"/>
      <c r="Z177" s="840"/>
      <c r="AA177" s="840"/>
      <c r="AB177" s="840"/>
      <c r="AC177" s="840"/>
      <c r="AD177" s="841"/>
      <c r="AE177" s="52"/>
      <c r="AG177" s="187">
        <f t="shared" si="94"/>
        <v>0</v>
      </c>
      <c r="AH177" s="176">
        <f t="shared" si="95"/>
        <v>0</v>
      </c>
      <c r="AI177" s="177" t="str">
        <f>IF(AH177=0,"",
IF(SUM($AH$146:AH177)=1,AJ177,
IF($AH$206&gt;SUM($AH$146:AH177),_xlfn.CONCAT(", ",AJ177),
IF($AH$206=SUM($AH$146:AH177),_xlfn.CONCAT(" y ",AJ177)))))</f>
        <v/>
      </c>
      <c r="AJ177" s="178" t="s">
        <v>5148</v>
      </c>
      <c r="AL177" s="191">
        <f t="shared" si="96"/>
        <v>0</v>
      </c>
      <c r="AM177" s="192">
        <f t="shared" si="97"/>
        <v>0</v>
      </c>
      <c r="AN177" s="197">
        <f t="shared" si="98"/>
        <v>0</v>
      </c>
      <c r="AO177" s="198">
        <f t="shared" si="99"/>
        <v>0</v>
      </c>
      <c r="AP177" s="177" t="str">
        <f>IF(AO177=0,"",
IF(SUM($AO$146:AO177)=1,AQ177,
IF($AO$206&gt;SUM($AO$146:AO177),_xlfn.CONCAT(", ",AQ177),
IF($AO$206=SUM($AO$146:AO177),_xlfn.CONCAT(" y ",AQ177)))))</f>
        <v/>
      </c>
      <c r="AQ177" s="199" t="s">
        <v>5148</v>
      </c>
    </row>
    <row r="178" spans="1:43" ht="15" customHeight="1">
      <c r="A178" s="25"/>
      <c r="B178" s="52"/>
      <c r="C178" s="55" t="s">
        <v>5053</v>
      </c>
      <c r="D178" s="817" t="str">
        <f t="shared" ref="D178:D205" si="100">IF(D75="","",D75)</f>
        <v/>
      </c>
      <c r="E178" s="757"/>
      <c r="F178" s="757"/>
      <c r="G178" s="757"/>
      <c r="H178" s="757"/>
      <c r="I178" s="757"/>
      <c r="J178" s="757"/>
      <c r="K178" s="757"/>
      <c r="L178" s="758"/>
      <c r="M178" s="740"/>
      <c r="N178" s="759"/>
      <c r="O178" s="759"/>
      <c r="P178" s="759"/>
      <c r="Q178" s="759"/>
      <c r="R178" s="838"/>
      <c r="S178" s="839"/>
      <c r="T178" s="840"/>
      <c r="U178" s="840"/>
      <c r="V178" s="840"/>
      <c r="W178" s="840"/>
      <c r="X178" s="841"/>
      <c r="Y178" s="839"/>
      <c r="Z178" s="840"/>
      <c r="AA178" s="840"/>
      <c r="AB178" s="840"/>
      <c r="AC178" s="840"/>
      <c r="AD178" s="841"/>
      <c r="AE178" s="52"/>
      <c r="AG178" s="187">
        <f t="shared" si="94"/>
        <v>0</v>
      </c>
      <c r="AH178" s="176">
        <f t="shared" si="95"/>
        <v>0</v>
      </c>
      <c r="AI178" s="177" t="str">
        <f>IF(AH178=0,"",
IF(SUM($AH$146:AH178)=1,AJ178,
IF($AH$206&gt;SUM($AH$146:AH178),_xlfn.CONCAT(", ",AJ178),
IF($AH$206=SUM($AH$146:AH178),_xlfn.CONCAT(" y ",AJ178)))))</f>
        <v/>
      </c>
      <c r="AJ178" s="178" t="s">
        <v>5149</v>
      </c>
      <c r="AL178" s="191">
        <f t="shared" si="96"/>
        <v>0</v>
      </c>
      <c r="AM178" s="192">
        <f t="shared" si="97"/>
        <v>0</v>
      </c>
      <c r="AN178" s="197">
        <f t="shared" si="98"/>
        <v>0</v>
      </c>
      <c r="AO178" s="198">
        <f t="shared" si="99"/>
        <v>0</v>
      </c>
      <c r="AP178" s="177" t="str">
        <f>IF(AO178=0,"",
IF(SUM($AO$146:AO178)=1,AQ178,
IF($AO$206&gt;SUM($AO$146:AO178),_xlfn.CONCAT(", ",AQ178),
IF($AO$206=SUM($AO$146:AO178),_xlfn.CONCAT(" y ",AQ178)))))</f>
        <v/>
      </c>
      <c r="AQ178" s="199" t="s">
        <v>5149</v>
      </c>
    </row>
    <row r="179" spans="1:43" ht="15" customHeight="1">
      <c r="A179" s="25"/>
      <c r="B179" s="52"/>
      <c r="C179" s="55" t="s">
        <v>5054</v>
      </c>
      <c r="D179" s="817" t="str">
        <f t="shared" si="100"/>
        <v/>
      </c>
      <c r="E179" s="757"/>
      <c r="F179" s="757"/>
      <c r="G179" s="757"/>
      <c r="H179" s="757"/>
      <c r="I179" s="757"/>
      <c r="J179" s="757"/>
      <c r="K179" s="757"/>
      <c r="L179" s="758"/>
      <c r="M179" s="740"/>
      <c r="N179" s="759"/>
      <c r="O179" s="759"/>
      <c r="P179" s="759"/>
      <c r="Q179" s="759"/>
      <c r="R179" s="838"/>
      <c r="S179" s="839"/>
      <c r="T179" s="840"/>
      <c r="U179" s="840"/>
      <c r="V179" s="840"/>
      <c r="W179" s="840"/>
      <c r="X179" s="841"/>
      <c r="Y179" s="839"/>
      <c r="Z179" s="840"/>
      <c r="AA179" s="840"/>
      <c r="AB179" s="840"/>
      <c r="AC179" s="840"/>
      <c r="AD179" s="841"/>
      <c r="AE179" s="52"/>
      <c r="AG179" s="187">
        <f t="shared" si="94"/>
        <v>0</v>
      </c>
      <c r="AH179" s="176">
        <f t="shared" si="95"/>
        <v>0</v>
      </c>
      <c r="AI179" s="177" t="str">
        <f>IF(AH179=0,"",
IF(SUM($AH$146:AH179)=1,AJ179,
IF($AH$206&gt;SUM($AH$146:AH179),_xlfn.CONCAT(", ",AJ179),
IF($AH$206=SUM($AH$146:AH179),_xlfn.CONCAT(" y ",AJ179)))))</f>
        <v/>
      </c>
      <c r="AJ179" s="178" t="s">
        <v>5150</v>
      </c>
      <c r="AL179" s="191">
        <f t="shared" si="96"/>
        <v>0</v>
      </c>
      <c r="AM179" s="192">
        <f t="shared" si="97"/>
        <v>0</v>
      </c>
      <c r="AN179" s="197">
        <f t="shared" si="98"/>
        <v>0</v>
      </c>
      <c r="AO179" s="198">
        <f t="shared" si="99"/>
        <v>0</v>
      </c>
      <c r="AP179" s="177" t="str">
        <f>IF(AO179=0,"",
IF(SUM($AO$146:AO179)=1,AQ179,
IF($AO$206&gt;SUM($AO$146:AO179),_xlfn.CONCAT(", ",AQ179),
IF($AO$206=SUM($AO$146:AO179),_xlfn.CONCAT(" y ",AQ179)))))</f>
        <v/>
      </c>
      <c r="AQ179" s="199" t="s">
        <v>5150</v>
      </c>
    </row>
    <row r="180" spans="1:43" ht="15" customHeight="1">
      <c r="A180" s="25"/>
      <c r="B180" s="52"/>
      <c r="C180" s="55" t="s">
        <v>5055</v>
      </c>
      <c r="D180" s="817" t="str">
        <f t="shared" si="100"/>
        <v/>
      </c>
      <c r="E180" s="757"/>
      <c r="F180" s="757"/>
      <c r="G180" s="757"/>
      <c r="H180" s="757"/>
      <c r="I180" s="757"/>
      <c r="J180" s="757"/>
      <c r="K180" s="757"/>
      <c r="L180" s="758"/>
      <c r="M180" s="740"/>
      <c r="N180" s="759"/>
      <c r="O180" s="759"/>
      <c r="P180" s="759"/>
      <c r="Q180" s="759"/>
      <c r="R180" s="838"/>
      <c r="S180" s="839"/>
      <c r="T180" s="840"/>
      <c r="U180" s="840"/>
      <c r="V180" s="840"/>
      <c r="W180" s="840"/>
      <c r="X180" s="841"/>
      <c r="Y180" s="839"/>
      <c r="Z180" s="840"/>
      <c r="AA180" s="840"/>
      <c r="AB180" s="840"/>
      <c r="AC180" s="840"/>
      <c r="AD180" s="841"/>
      <c r="AE180" s="52"/>
      <c r="AG180" s="187">
        <f t="shared" si="94"/>
        <v>0</v>
      </c>
      <c r="AH180" s="176">
        <f t="shared" si="95"/>
        <v>0</v>
      </c>
      <c r="AI180" s="177" t="str">
        <f>IF(AH180=0,"",
IF(SUM($AH$146:AH180)=1,AJ180,
IF($AH$206&gt;SUM($AH$146:AH180),_xlfn.CONCAT(", ",AJ180),
IF($AH$206=SUM($AH$146:AH180),_xlfn.CONCAT(" y ",AJ180)))))</f>
        <v/>
      </c>
      <c r="AJ180" s="178" t="s">
        <v>5151</v>
      </c>
      <c r="AL180" s="191">
        <f t="shared" si="96"/>
        <v>0</v>
      </c>
      <c r="AM180" s="192">
        <f t="shared" si="97"/>
        <v>0</v>
      </c>
      <c r="AN180" s="197">
        <f t="shared" si="98"/>
        <v>0</v>
      </c>
      <c r="AO180" s="198">
        <f t="shared" si="99"/>
        <v>0</v>
      </c>
      <c r="AP180" s="177" t="str">
        <f>IF(AO180=0,"",
IF(SUM($AO$146:AO180)=1,AQ180,
IF($AO$206&gt;SUM($AO$146:AO180),_xlfn.CONCAT(", ",AQ180),
IF($AO$206=SUM($AO$146:AO180),_xlfn.CONCAT(" y ",AQ180)))))</f>
        <v/>
      </c>
      <c r="AQ180" s="199" t="s">
        <v>5151</v>
      </c>
    </row>
    <row r="181" spans="1:43" ht="15" customHeight="1">
      <c r="A181" s="25"/>
      <c r="B181" s="52"/>
      <c r="C181" s="55" t="s">
        <v>5152</v>
      </c>
      <c r="D181" s="817" t="str">
        <f t="shared" si="100"/>
        <v/>
      </c>
      <c r="E181" s="757"/>
      <c r="F181" s="757"/>
      <c r="G181" s="757"/>
      <c r="H181" s="757"/>
      <c r="I181" s="757"/>
      <c r="J181" s="757"/>
      <c r="K181" s="757"/>
      <c r="L181" s="758"/>
      <c r="M181" s="740"/>
      <c r="N181" s="759"/>
      <c r="O181" s="759"/>
      <c r="P181" s="759"/>
      <c r="Q181" s="759"/>
      <c r="R181" s="838"/>
      <c r="S181" s="839"/>
      <c r="T181" s="840"/>
      <c r="U181" s="840"/>
      <c r="V181" s="840"/>
      <c r="W181" s="840"/>
      <c r="X181" s="841"/>
      <c r="Y181" s="839"/>
      <c r="Z181" s="840"/>
      <c r="AA181" s="840"/>
      <c r="AB181" s="840"/>
      <c r="AC181" s="840"/>
      <c r="AD181" s="841"/>
      <c r="AE181" s="52"/>
      <c r="AG181" s="187">
        <f t="shared" si="94"/>
        <v>0</v>
      </c>
      <c r="AH181" s="176">
        <f t="shared" si="95"/>
        <v>0</v>
      </c>
      <c r="AI181" s="177" t="str">
        <f>IF(AH181=0,"",
IF(SUM($AH$146:AH181)=1,AJ181,
IF($AH$206&gt;SUM($AH$146:AH181),_xlfn.CONCAT(", ",AJ181),
IF($AH$206=SUM($AH$146:AH181),_xlfn.CONCAT(" y ",AJ181)))))</f>
        <v/>
      </c>
      <c r="AJ181" s="178" t="s">
        <v>5153</v>
      </c>
      <c r="AL181" s="191">
        <f t="shared" si="96"/>
        <v>0</v>
      </c>
      <c r="AM181" s="192">
        <f t="shared" si="97"/>
        <v>0</v>
      </c>
      <c r="AN181" s="197">
        <f t="shared" si="98"/>
        <v>0</v>
      </c>
      <c r="AO181" s="198">
        <f t="shared" si="99"/>
        <v>0</v>
      </c>
      <c r="AP181" s="177" t="str">
        <f>IF(AO181=0,"",
IF(SUM($AO$146:AO181)=1,AQ181,
IF($AO$206&gt;SUM($AO$146:AO181),_xlfn.CONCAT(", ",AQ181),
IF($AO$206=SUM($AO$146:AO181),_xlfn.CONCAT(" y ",AQ181)))))</f>
        <v/>
      </c>
      <c r="AQ181" s="199" t="s">
        <v>5153</v>
      </c>
    </row>
    <row r="182" spans="1:43" ht="15" customHeight="1">
      <c r="A182" s="25"/>
      <c r="B182" s="52"/>
      <c r="C182" s="55" t="s">
        <v>5154</v>
      </c>
      <c r="D182" s="817" t="str">
        <f t="shared" si="100"/>
        <v/>
      </c>
      <c r="E182" s="757"/>
      <c r="F182" s="757"/>
      <c r="G182" s="757"/>
      <c r="H182" s="757"/>
      <c r="I182" s="757"/>
      <c r="J182" s="757"/>
      <c r="K182" s="757"/>
      <c r="L182" s="758"/>
      <c r="M182" s="740"/>
      <c r="N182" s="759"/>
      <c r="O182" s="759"/>
      <c r="P182" s="759"/>
      <c r="Q182" s="759"/>
      <c r="R182" s="838"/>
      <c r="S182" s="839"/>
      <c r="T182" s="840"/>
      <c r="U182" s="840"/>
      <c r="V182" s="840"/>
      <c r="W182" s="840"/>
      <c r="X182" s="841"/>
      <c r="Y182" s="839"/>
      <c r="Z182" s="840"/>
      <c r="AA182" s="840"/>
      <c r="AB182" s="840"/>
      <c r="AC182" s="840"/>
      <c r="AD182" s="841"/>
      <c r="AE182" s="52"/>
      <c r="AG182" s="187">
        <f t="shared" si="94"/>
        <v>0</v>
      </c>
      <c r="AH182" s="176">
        <f t="shared" si="95"/>
        <v>0</v>
      </c>
      <c r="AI182" s="177" t="str">
        <f>IF(AH182=0,"",
IF(SUM($AH$146:AH182)=1,AJ182,
IF($AH$206&gt;SUM($AH$146:AH182),_xlfn.CONCAT(", ",AJ182),
IF($AH$206=SUM($AH$146:AH182),_xlfn.CONCAT(" y ",AJ182)))))</f>
        <v/>
      </c>
      <c r="AJ182" s="178" t="s">
        <v>5155</v>
      </c>
      <c r="AL182" s="191">
        <f t="shared" si="96"/>
        <v>0</v>
      </c>
      <c r="AM182" s="192">
        <f t="shared" si="97"/>
        <v>0</v>
      </c>
      <c r="AN182" s="197">
        <f t="shared" si="98"/>
        <v>0</v>
      </c>
      <c r="AO182" s="198">
        <f t="shared" si="99"/>
        <v>0</v>
      </c>
      <c r="AP182" s="177" t="str">
        <f>IF(AO182=0,"",
IF(SUM($AO$146:AO182)=1,AQ182,
IF($AO$206&gt;SUM($AO$146:AO182),_xlfn.CONCAT(", ",AQ182),
IF($AO$206=SUM($AO$146:AO182),_xlfn.CONCAT(" y ",AQ182)))))</f>
        <v/>
      </c>
      <c r="AQ182" s="199" t="s">
        <v>5155</v>
      </c>
    </row>
    <row r="183" spans="1:43" ht="15" customHeight="1">
      <c r="A183" s="25"/>
      <c r="B183" s="52"/>
      <c r="C183" s="55" t="s">
        <v>5156</v>
      </c>
      <c r="D183" s="817" t="str">
        <f t="shared" si="100"/>
        <v/>
      </c>
      <c r="E183" s="757"/>
      <c r="F183" s="757"/>
      <c r="G183" s="757"/>
      <c r="H183" s="757"/>
      <c r="I183" s="757"/>
      <c r="J183" s="757"/>
      <c r="K183" s="757"/>
      <c r="L183" s="758"/>
      <c r="M183" s="740"/>
      <c r="N183" s="759"/>
      <c r="O183" s="759"/>
      <c r="P183" s="759"/>
      <c r="Q183" s="759"/>
      <c r="R183" s="838"/>
      <c r="S183" s="839"/>
      <c r="T183" s="840"/>
      <c r="U183" s="840"/>
      <c r="V183" s="840"/>
      <c r="W183" s="840"/>
      <c r="X183" s="841"/>
      <c r="Y183" s="839"/>
      <c r="Z183" s="840"/>
      <c r="AA183" s="840"/>
      <c r="AB183" s="840"/>
      <c r="AC183" s="840"/>
      <c r="AD183" s="841"/>
      <c r="AE183" s="52"/>
      <c r="AG183" s="187">
        <f t="shared" si="94"/>
        <v>0</v>
      </c>
      <c r="AH183" s="176">
        <f t="shared" si="95"/>
        <v>0</v>
      </c>
      <c r="AI183" s="177" t="str">
        <f>IF(AH183=0,"",
IF(SUM($AH$146:AH183)=1,AJ183,
IF($AH$206&gt;SUM($AH$146:AH183),_xlfn.CONCAT(", ",AJ183),
IF($AH$206=SUM($AH$146:AH183),_xlfn.CONCAT(" y ",AJ183)))))</f>
        <v/>
      </c>
      <c r="AJ183" s="178" t="s">
        <v>5157</v>
      </c>
      <c r="AL183" s="191">
        <f t="shared" si="96"/>
        <v>0</v>
      </c>
      <c r="AM183" s="192">
        <f t="shared" si="97"/>
        <v>0</v>
      </c>
      <c r="AN183" s="197">
        <f t="shared" si="98"/>
        <v>0</v>
      </c>
      <c r="AO183" s="198">
        <f t="shared" si="99"/>
        <v>0</v>
      </c>
      <c r="AP183" s="177" t="str">
        <f>IF(AO183=0,"",
IF(SUM($AO$146:AO183)=1,AQ183,
IF($AO$206&gt;SUM($AO$146:AO183),_xlfn.CONCAT(", ",AQ183),
IF($AO$206=SUM($AO$146:AO183),_xlfn.CONCAT(" y ",AQ183)))))</f>
        <v/>
      </c>
      <c r="AQ183" s="199" t="s">
        <v>5157</v>
      </c>
    </row>
    <row r="184" spans="1:43" ht="15" customHeight="1">
      <c r="A184" s="25"/>
      <c r="B184" s="52"/>
      <c r="C184" s="55" t="s">
        <v>5158</v>
      </c>
      <c r="D184" s="817" t="str">
        <f t="shared" si="100"/>
        <v/>
      </c>
      <c r="E184" s="757"/>
      <c r="F184" s="757"/>
      <c r="G184" s="757"/>
      <c r="H184" s="757"/>
      <c r="I184" s="757"/>
      <c r="J184" s="757"/>
      <c r="K184" s="757"/>
      <c r="L184" s="758"/>
      <c r="M184" s="740"/>
      <c r="N184" s="759"/>
      <c r="O184" s="759"/>
      <c r="P184" s="759"/>
      <c r="Q184" s="759"/>
      <c r="R184" s="838"/>
      <c r="S184" s="839"/>
      <c r="T184" s="840"/>
      <c r="U184" s="840"/>
      <c r="V184" s="840"/>
      <c r="W184" s="840"/>
      <c r="X184" s="841"/>
      <c r="Y184" s="839"/>
      <c r="Z184" s="840"/>
      <c r="AA184" s="840"/>
      <c r="AB184" s="840"/>
      <c r="AC184" s="840"/>
      <c r="AD184" s="841"/>
      <c r="AE184" s="52"/>
      <c r="AG184" s="187">
        <f t="shared" si="94"/>
        <v>0</v>
      </c>
      <c r="AH184" s="176">
        <f t="shared" si="95"/>
        <v>0</v>
      </c>
      <c r="AI184" s="177" t="str">
        <f>IF(AH184=0,"",
IF(SUM($AH$146:AH184)=1,AJ184,
IF($AH$206&gt;SUM($AH$146:AH184),_xlfn.CONCAT(", ",AJ184),
IF($AH$206=SUM($AH$146:AH184),_xlfn.CONCAT(" y ",AJ184)))))</f>
        <v/>
      </c>
      <c r="AJ184" s="178" t="s">
        <v>5159</v>
      </c>
      <c r="AL184" s="191">
        <f t="shared" si="96"/>
        <v>0</v>
      </c>
      <c r="AM184" s="192">
        <f t="shared" si="97"/>
        <v>0</v>
      </c>
      <c r="AN184" s="197">
        <f t="shared" si="98"/>
        <v>0</v>
      </c>
      <c r="AO184" s="198">
        <f t="shared" si="99"/>
        <v>0</v>
      </c>
      <c r="AP184" s="177" t="str">
        <f>IF(AO184=0,"",
IF(SUM($AO$146:AO184)=1,AQ184,
IF($AO$206&gt;SUM($AO$146:AO184),_xlfn.CONCAT(", ",AQ184),
IF($AO$206=SUM($AO$146:AO184),_xlfn.CONCAT(" y ",AQ184)))))</f>
        <v/>
      </c>
      <c r="AQ184" s="199" t="s">
        <v>5159</v>
      </c>
    </row>
    <row r="185" spans="1:43" ht="15" customHeight="1">
      <c r="A185" s="25"/>
      <c r="B185" s="52"/>
      <c r="C185" s="55" t="s">
        <v>5160</v>
      </c>
      <c r="D185" s="817" t="str">
        <f t="shared" si="100"/>
        <v/>
      </c>
      <c r="E185" s="757"/>
      <c r="F185" s="757"/>
      <c r="G185" s="757"/>
      <c r="H185" s="757"/>
      <c r="I185" s="757"/>
      <c r="J185" s="757"/>
      <c r="K185" s="757"/>
      <c r="L185" s="758"/>
      <c r="M185" s="740"/>
      <c r="N185" s="759"/>
      <c r="O185" s="759"/>
      <c r="P185" s="759"/>
      <c r="Q185" s="759"/>
      <c r="R185" s="838"/>
      <c r="S185" s="839"/>
      <c r="T185" s="840"/>
      <c r="U185" s="840"/>
      <c r="V185" s="840"/>
      <c r="W185" s="840"/>
      <c r="X185" s="841"/>
      <c r="Y185" s="839"/>
      <c r="Z185" s="840"/>
      <c r="AA185" s="840"/>
      <c r="AB185" s="840"/>
      <c r="AC185" s="840"/>
      <c r="AD185" s="841"/>
      <c r="AE185" s="52"/>
      <c r="AG185" s="187">
        <f t="shared" si="94"/>
        <v>0</v>
      </c>
      <c r="AH185" s="176">
        <f t="shared" si="95"/>
        <v>0</v>
      </c>
      <c r="AI185" s="177" t="str">
        <f>IF(AH185=0,"",
IF(SUM($AH$146:AH185)=1,AJ185,
IF($AH$206&gt;SUM($AH$146:AH185),_xlfn.CONCAT(", ",AJ185),
IF($AH$206=SUM($AH$146:AH185),_xlfn.CONCAT(" y ",AJ185)))))</f>
        <v/>
      </c>
      <c r="AJ185" s="178" t="s">
        <v>5161</v>
      </c>
      <c r="AL185" s="191">
        <f t="shared" si="96"/>
        <v>0</v>
      </c>
      <c r="AM185" s="192">
        <f t="shared" si="97"/>
        <v>0</v>
      </c>
      <c r="AN185" s="197">
        <f t="shared" si="98"/>
        <v>0</v>
      </c>
      <c r="AO185" s="198">
        <f t="shared" si="99"/>
        <v>0</v>
      </c>
      <c r="AP185" s="177" t="str">
        <f>IF(AO185=0,"",
IF(SUM($AO$146:AO185)=1,AQ185,
IF($AO$206&gt;SUM($AO$146:AO185),_xlfn.CONCAT(", ",AQ185),
IF($AO$206=SUM($AO$146:AO185),_xlfn.CONCAT(" y ",AQ185)))))</f>
        <v/>
      </c>
      <c r="AQ185" s="199" t="s">
        <v>5161</v>
      </c>
    </row>
    <row r="186" spans="1:43" ht="15" customHeight="1">
      <c r="A186" s="25"/>
      <c r="B186" s="52"/>
      <c r="C186" s="55" t="s">
        <v>5162</v>
      </c>
      <c r="D186" s="817" t="str">
        <f t="shared" si="100"/>
        <v/>
      </c>
      <c r="E186" s="757"/>
      <c r="F186" s="757"/>
      <c r="G186" s="757"/>
      <c r="H186" s="757"/>
      <c r="I186" s="757"/>
      <c r="J186" s="757"/>
      <c r="K186" s="757"/>
      <c r="L186" s="758"/>
      <c r="M186" s="740"/>
      <c r="N186" s="759"/>
      <c r="O186" s="759"/>
      <c r="P186" s="759"/>
      <c r="Q186" s="759"/>
      <c r="R186" s="838"/>
      <c r="S186" s="839"/>
      <c r="T186" s="840"/>
      <c r="U186" s="840"/>
      <c r="V186" s="840"/>
      <c r="W186" s="840"/>
      <c r="X186" s="841"/>
      <c r="Y186" s="839"/>
      <c r="Z186" s="840"/>
      <c r="AA186" s="840"/>
      <c r="AB186" s="840"/>
      <c r="AC186" s="840"/>
      <c r="AD186" s="841"/>
      <c r="AE186" s="52"/>
      <c r="AG186" s="187">
        <f t="shared" si="94"/>
        <v>0</v>
      </c>
      <c r="AH186" s="176">
        <f t="shared" si="95"/>
        <v>0</v>
      </c>
      <c r="AI186" s="177" t="str">
        <f>IF(AH186=0,"",
IF(SUM($AH$146:AH186)=1,AJ186,
IF($AH$206&gt;SUM($AH$146:AH186),_xlfn.CONCAT(", ",AJ186),
IF($AH$206=SUM($AH$146:AH186),_xlfn.CONCAT(" y ",AJ186)))))</f>
        <v/>
      </c>
      <c r="AJ186" s="178" t="s">
        <v>5163</v>
      </c>
      <c r="AL186" s="191">
        <f t="shared" si="96"/>
        <v>0</v>
      </c>
      <c r="AM186" s="192">
        <f t="shared" si="97"/>
        <v>0</v>
      </c>
      <c r="AN186" s="197">
        <f t="shared" si="98"/>
        <v>0</v>
      </c>
      <c r="AO186" s="198">
        <f t="shared" si="99"/>
        <v>0</v>
      </c>
      <c r="AP186" s="177" t="str">
        <f>IF(AO186=0,"",
IF(SUM($AO$146:AO186)=1,AQ186,
IF($AO$206&gt;SUM($AO$146:AO186),_xlfn.CONCAT(", ",AQ186),
IF($AO$206=SUM($AO$146:AO186),_xlfn.CONCAT(" y ",AQ186)))))</f>
        <v/>
      </c>
      <c r="AQ186" s="199" t="s">
        <v>5163</v>
      </c>
    </row>
    <row r="187" spans="1:43" ht="15" customHeight="1">
      <c r="A187" s="25"/>
      <c r="B187" s="52"/>
      <c r="C187" s="55" t="s">
        <v>5164</v>
      </c>
      <c r="D187" s="817" t="str">
        <f t="shared" si="100"/>
        <v/>
      </c>
      <c r="E187" s="757"/>
      <c r="F187" s="757"/>
      <c r="G187" s="757"/>
      <c r="H187" s="757"/>
      <c r="I187" s="757"/>
      <c r="J187" s="757"/>
      <c r="K187" s="757"/>
      <c r="L187" s="758"/>
      <c r="M187" s="740"/>
      <c r="N187" s="759"/>
      <c r="O187" s="759"/>
      <c r="P187" s="759"/>
      <c r="Q187" s="759"/>
      <c r="R187" s="838"/>
      <c r="S187" s="839"/>
      <c r="T187" s="840"/>
      <c r="U187" s="840"/>
      <c r="V187" s="840"/>
      <c r="W187" s="840"/>
      <c r="X187" s="841"/>
      <c r="Y187" s="839"/>
      <c r="Z187" s="840"/>
      <c r="AA187" s="840"/>
      <c r="AB187" s="840"/>
      <c r="AC187" s="840"/>
      <c r="AD187" s="841"/>
      <c r="AE187" s="52"/>
      <c r="AG187" s="187">
        <f t="shared" si="94"/>
        <v>0</v>
      </c>
      <c r="AH187" s="176">
        <f t="shared" si="95"/>
        <v>0</v>
      </c>
      <c r="AI187" s="177" t="str">
        <f>IF(AH187=0,"",
IF(SUM($AH$146:AH187)=1,AJ187,
IF($AH$206&gt;SUM($AH$146:AH187),_xlfn.CONCAT(", ",AJ187),
IF($AH$206=SUM($AH$146:AH187),_xlfn.CONCAT(" y ",AJ187)))))</f>
        <v/>
      </c>
      <c r="AJ187" s="178" t="s">
        <v>5165</v>
      </c>
      <c r="AL187" s="191">
        <f t="shared" si="96"/>
        <v>0</v>
      </c>
      <c r="AM187" s="192">
        <f t="shared" si="97"/>
        <v>0</v>
      </c>
      <c r="AN187" s="197">
        <f t="shared" si="98"/>
        <v>0</v>
      </c>
      <c r="AO187" s="198">
        <f t="shared" si="99"/>
        <v>0</v>
      </c>
      <c r="AP187" s="177" t="str">
        <f>IF(AO187=0,"",
IF(SUM($AO$146:AO187)=1,AQ187,
IF($AO$206&gt;SUM($AO$146:AO187),_xlfn.CONCAT(", ",AQ187),
IF($AO$206=SUM($AO$146:AO187),_xlfn.CONCAT(" y ",AQ187)))))</f>
        <v/>
      </c>
      <c r="AQ187" s="199" t="s">
        <v>5165</v>
      </c>
    </row>
    <row r="188" spans="1:43" ht="15" customHeight="1">
      <c r="A188" s="25"/>
      <c r="B188" s="52"/>
      <c r="C188" s="55" t="s">
        <v>5166</v>
      </c>
      <c r="D188" s="817" t="str">
        <f t="shared" si="100"/>
        <v/>
      </c>
      <c r="E188" s="757"/>
      <c r="F188" s="757"/>
      <c r="G188" s="757"/>
      <c r="H188" s="757"/>
      <c r="I188" s="757"/>
      <c r="J188" s="757"/>
      <c r="K188" s="757"/>
      <c r="L188" s="758"/>
      <c r="M188" s="740"/>
      <c r="N188" s="759"/>
      <c r="O188" s="759"/>
      <c r="P188" s="759"/>
      <c r="Q188" s="759"/>
      <c r="R188" s="838"/>
      <c r="S188" s="839"/>
      <c r="T188" s="840"/>
      <c r="U188" s="840"/>
      <c r="V188" s="840"/>
      <c r="W188" s="840"/>
      <c r="X188" s="841"/>
      <c r="Y188" s="839"/>
      <c r="Z188" s="840"/>
      <c r="AA188" s="840"/>
      <c r="AB188" s="840"/>
      <c r="AC188" s="840"/>
      <c r="AD188" s="841"/>
      <c r="AE188" s="52"/>
      <c r="AG188" s="187">
        <f t="shared" si="94"/>
        <v>0</v>
      </c>
      <c r="AH188" s="176">
        <f t="shared" si="95"/>
        <v>0</v>
      </c>
      <c r="AI188" s="177" t="str">
        <f>IF(AH188=0,"",
IF(SUM($AH$146:AH188)=1,AJ188,
IF($AH$206&gt;SUM($AH$146:AH188),_xlfn.CONCAT(", ",AJ188),
IF($AH$206=SUM($AH$146:AH188),_xlfn.CONCAT(" y ",AJ188)))))</f>
        <v/>
      </c>
      <c r="AJ188" s="178" t="s">
        <v>5167</v>
      </c>
      <c r="AL188" s="191">
        <f t="shared" si="96"/>
        <v>0</v>
      </c>
      <c r="AM188" s="192">
        <f t="shared" si="97"/>
        <v>0</v>
      </c>
      <c r="AN188" s="197">
        <f t="shared" si="98"/>
        <v>0</v>
      </c>
      <c r="AO188" s="198">
        <f t="shared" si="99"/>
        <v>0</v>
      </c>
      <c r="AP188" s="177" t="str">
        <f>IF(AO188=0,"",
IF(SUM($AO$146:AO188)=1,AQ188,
IF($AO$206&gt;SUM($AO$146:AO188),_xlfn.CONCAT(", ",AQ188),
IF($AO$206=SUM($AO$146:AO188),_xlfn.CONCAT(" y ",AQ188)))))</f>
        <v/>
      </c>
      <c r="AQ188" s="199" t="s">
        <v>5167</v>
      </c>
    </row>
    <row r="189" spans="1:43" ht="15" customHeight="1">
      <c r="A189" s="25"/>
      <c r="B189" s="52"/>
      <c r="C189" s="55" t="s">
        <v>5168</v>
      </c>
      <c r="D189" s="817" t="str">
        <f t="shared" si="100"/>
        <v/>
      </c>
      <c r="E189" s="757"/>
      <c r="F189" s="757"/>
      <c r="G189" s="757"/>
      <c r="H189" s="757"/>
      <c r="I189" s="757"/>
      <c r="J189" s="757"/>
      <c r="K189" s="757"/>
      <c r="L189" s="758"/>
      <c r="M189" s="740"/>
      <c r="N189" s="759"/>
      <c r="O189" s="759"/>
      <c r="P189" s="759"/>
      <c r="Q189" s="759"/>
      <c r="R189" s="838"/>
      <c r="S189" s="839"/>
      <c r="T189" s="840"/>
      <c r="U189" s="840"/>
      <c r="V189" s="840"/>
      <c r="W189" s="840"/>
      <c r="X189" s="841"/>
      <c r="Y189" s="839"/>
      <c r="Z189" s="840"/>
      <c r="AA189" s="840"/>
      <c r="AB189" s="840"/>
      <c r="AC189" s="840"/>
      <c r="AD189" s="841"/>
      <c r="AE189" s="52"/>
      <c r="AG189" s="187">
        <f t="shared" si="94"/>
        <v>0</v>
      </c>
      <c r="AH189" s="176">
        <f t="shared" si="95"/>
        <v>0</v>
      </c>
      <c r="AI189" s="177" t="str">
        <f>IF(AH189=0,"",
IF(SUM($AH$146:AH189)=1,AJ189,
IF($AH$206&gt;SUM($AH$146:AH189),_xlfn.CONCAT(", ",AJ189),
IF($AH$206=SUM($AH$146:AH189),_xlfn.CONCAT(" y ",AJ189)))))</f>
        <v/>
      </c>
      <c r="AJ189" s="178" t="s">
        <v>5169</v>
      </c>
      <c r="AL189" s="191">
        <f t="shared" si="96"/>
        <v>0</v>
      </c>
      <c r="AM189" s="192">
        <f t="shared" si="97"/>
        <v>0</v>
      </c>
      <c r="AN189" s="197">
        <f t="shared" si="98"/>
        <v>0</v>
      </c>
      <c r="AO189" s="198">
        <f t="shared" si="99"/>
        <v>0</v>
      </c>
      <c r="AP189" s="177" t="str">
        <f>IF(AO189=0,"",
IF(SUM($AO$146:AO189)=1,AQ189,
IF($AO$206&gt;SUM($AO$146:AO189),_xlfn.CONCAT(", ",AQ189),
IF($AO$206=SUM($AO$146:AO189),_xlfn.CONCAT(" y ",AQ189)))))</f>
        <v/>
      </c>
      <c r="AQ189" s="199" t="s">
        <v>5169</v>
      </c>
    </row>
    <row r="190" spans="1:43" ht="15" customHeight="1">
      <c r="A190" s="25"/>
      <c r="B190" s="52"/>
      <c r="C190" s="55" t="s">
        <v>5170</v>
      </c>
      <c r="D190" s="817" t="str">
        <f t="shared" si="100"/>
        <v/>
      </c>
      <c r="E190" s="757"/>
      <c r="F190" s="757"/>
      <c r="G190" s="757"/>
      <c r="H190" s="757"/>
      <c r="I190" s="757"/>
      <c r="J190" s="757"/>
      <c r="K190" s="757"/>
      <c r="L190" s="758"/>
      <c r="M190" s="740"/>
      <c r="N190" s="759"/>
      <c r="O190" s="759"/>
      <c r="P190" s="759"/>
      <c r="Q190" s="759"/>
      <c r="R190" s="838"/>
      <c r="S190" s="839"/>
      <c r="T190" s="840"/>
      <c r="U190" s="840"/>
      <c r="V190" s="840"/>
      <c r="W190" s="840"/>
      <c r="X190" s="841"/>
      <c r="Y190" s="839"/>
      <c r="Z190" s="840"/>
      <c r="AA190" s="840"/>
      <c r="AB190" s="840"/>
      <c r="AC190" s="840"/>
      <c r="AD190" s="841"/>
      <c r="AE190" s="52"/>
      <c r="AG190" s="187">
        <f t="shared" si="94"/>
        <v>0</v>
      </c>
      <c r="AH190" s="176">
        <f t="shared" si="95"/>
        <v>0</v>
      </c>
      <c r="AI190" s="177" t="str">
        <f>IF(AH190=0,"",
IF(SUM($AH$146:AH190)=1,AJ190,
IF($AH$206&gt;SUM($AH$146:AH190),_xlfn.CONCAT(", ",AJ190),
IF($AH$206=SUM($AH$146:AH190),_xlfn.CONCAT(" y ",AJ190)))))</f>
        <v/>
      </c>
      <c r="AJ190" s="178" t="s">
        <v>5171</v>
      </c>
      <c r="AL190" s="191">
        <f t="shared" si="96"/>
        <v>0</v>
      </c>
      <c r="AM190" s="192">
        <f t="shared" si="97"/>
        <v>0</v>
      </c>
      <c r="AN190" s="197">
        <f t="shared" si="98"/>
        <v>0</v>
      </c>
      <c r="AO190" s="198">
        <f t="shared" si="99"/>
        <v>0</v>
      </c>
      <c r="AP190" s="177" t="str">
        <f>IF(AO190=0,"",
IF(SUM($AO$146:AO190)=1,AQ190,
IF($AO$206&gt;SUM($AO$146:AO190),_xlfn.CONCAT(", ",AQ190),
IF($AO$206=SUM($AO$146:AO190),_xlfn.CONCAT(" y ",AQ190)))))</f>
        <v/>
      </c>
      <c r="AQ190" s="199" t="s">
        <v>5171</v>
      </c>
    </row>
    <row r="191" spans="1:43" ht="15" customHeight="1">
      <c r="A191" s="25"/>
      <c r="B191" s="52"/>
      <c r="C191" s="55" t="s">
        <v>5172</v>
      </c>
      <c r="D191" s="817" t="str">
        <f t="shared" si="100"/>
        <v/>
      </c>
      <c r="E191" s="757"/>
      <c r="F191" s="757"/>
      <c r="G191" s="757"/>
      <c r="H191" s="757"/>
      <c r="I191" s="757"/>
      <c r="J191" s="757"/>
      <c r="K191" s="757"/>
      <c r="L191" s="758"/>
      <c r="M191" s="740"/>
      <c r="N191" s="759"/>
      <c r="O191" s="759"/>
      <c r="P191" s="759"/>
      <c r="Q191" s="759"/>
      <c r="R191" s="838"/>
      <c r="S191" s="839"/>
      <c r="T191" s="840"/>
      <c r="U191" s="840"/>
      <c r="V191" s="840"/>
      <c r="W191" s="840"/>
      <c r="X191" s="841"/>
      <c r="Y191" s="839"/>
      <c r="Z191" s="840"/>
      <c r="AA191" s="840"/>
      <c r="AB191" s="840"/>
      <c r="AC191" s="840"/>
      <c r="AD191" s="841"/>
      <c r="AE191" s="52"/>
      <c r="AG191" s="187">
        <f t="shared" si="94"/>
        <v>0</v>
      </c>
      <c r="AH191" s="176">
        <f t="shared" si="95"/>
        <v>0</v>
      </c>
      <c r="AI191" s="177" t="str">
        <f>IF(AH191=0,"",
IF(SUM($AH$146:AH191)=1,AJ191,
IF($AH$206&gt;SUM($AH$146:AH191),_xlfn.CONCAT(", ",AJ191),
IF($AH$206=SUM($AH$146:AH191),_xlfn.CONCAT(" y ",AJ191)))))</f>
        <v/>
      </c>
      <c r="AJ191" s="178" t="s">
        <v>5173</v>
      </c>
      <c r="AL191" s="191">
        <f t="shared" si="96"/>
        <v>0</v>
      </c>
      <c r="AM191" s="192">
        <f t="shared" si="97"/>
        <v>0</v>
      </c>
      <c r="AN191" s="197">
        <f t="shared" si="98"/>
        <v>0</v>
      </c>
      <c r="AO191" s="198">
        <f t="shared" si="99"/>
        <v>0</v>
      </c>
      <c r="AP191" s="177" t="str">
        <f>IF(AO191=0,"",
IF(SUM($AO$146:AO191)=1,AQ191,
IF($AO$206&gt;SUM($AO$146:AO191),_xlfn.CONCAT(", ",AQ191),
IF($AO$206=SUM($AO$146:AO191),_xlfn.CONCAT(" y ",AQ191)))))</f>
        <v/>
      </c>
      <c r="AQ191" s="199" t="s">
        <v>5173</v>
      </c>
    </row>
    <row r="192" spans="1:43" ht="15" customHeight="1">
      <c r="A192" s="25"/>
      <c r="B192" s="52"/>
      <c r="C192" s="55" t="s">
        <v>5174</v>
      </c>
      <c r="D192" s="817" t="str">
        <f t="shared" si="100"/>
        <v/>
      </c>
      <c r="E192" s="757"/>
      <c r="F192" s="757"/>
      <c r="G192" s="757"/>
      <c r="H192" s="757"/>
      <c r="I192" s="757"/>
      <c r="J192" s="757"/>
      <c r="K192" s="757"/>
      <c r="L192" s="758"/>
      <c r="M192" s="740"/>
      <c r="N192" s="759"/>
      <c r="O192" s="759"/>
      <c r="P192" s="759"/>
      <c r="Q192" s="759"/>
      <c r="R192" s="838"/>
      <c r="S192" s="839"/>
      <c r="T192" s="840"/>
      <c r="U192" s="840"/>
      <c r="V192" s="840"/>
      <c r="W192" s="840"/>
      <c r="X192" s="841"/>
      <c r="Y192" s="839"/>
      <c r="Z192" s="840"/>
      <c r="AA192" s="840"/>
      <c r="AB192" s="840"/>
      <c r="AC192" s="840"/>
      <c r="AD192" s="841"/>
      <c r="AE192" s="52"/>
      <c r="AG192" s="187">
        <f t="shared" si="94"/>
        <v>0</v>
      </c>
      <c r="AH192" s="176">
        <f t="shared" si="95"/>
        <v>0</v>
      </c>
      <c r="AI192" s="177" t="str">
        <f>IF(AH192=0,"",
IF(SUM($AH$146:AH192)=1,AJ192,
IF($AH$206&gt;SUM($AH$146:AH192),_xlfn.CONCAT(", ",AJ192),
IF($AH$206=SUM($AH$146:AH192),_xlfn.CONCAT(" y ",AJ192)))))</f>
        <v/>
      </c>
      <c r="AJ192" s="178" t="s">
        <v>5175</v>
      </c>
      <c r="AL192" s="191">
        <f t="shared" si="96"/>
        <v>0</v>
      </c>
      <c r="AM192" s="192">
        <f t="shared" si="97"/>
        <v>0</v>
      </c>
      <c r="AN192" s="197">
        <f t="shared" si="98"/>
        <v>0</v>
      </c>
      <c r="AO192" s="198">
        <f t="shared" si="99"/>
        <v>0</v>
      </c>
      <c r="AP192" s="177" t="str">
        <f>IF(AO192=0,"",
IF(SUM($AO$146:AO192)=1,AQ192,
IF($AO$206&gt;SUM($AO$146:AO192),_xlfn.CONCAT(", ",AQ192),
IF($AO$206=SUM($AO$146:AO192),_xlfn.CONCAT(" y ",AQ192)))))</f>
        <v/>
      </c>
      <c r="AQ192" s="199" t="s">
        <v>5175</v>
      </c>
    </row>
    <row r="193" spans="1:43" ht="15" customHeight="1">
      <c r="A193" s="25"/>
      <c r="B193" s="52"/>
      <c r="C193" s="55" t="s">
        <v>5176</v>
      </c>
      <c r="D193" s="817" t="str">
        <f t="shared" si="100"/>
        <v/>
      </c>
      <c r="E193" s="757"/>
      <c r="F193" s="757"/>
      <c r="G193" s="757"/>
      <c r="H193" s="757"/>
      <c r="I193" s="757"/>
      <c r="J193" s="757"/>
      <c r="K193" s="757"/>
      <c r="L193" s="758"/>
      <c r="M193" s="740"/>
      <c r="N193" s="759"/>
      <c r="O193" s="759"/>
      <c r="P193" s="759"/>
      <c r="Q193" s="759"/>
      <c r="R193" s="838"/>
      <c r="S193" s="839"/>
      <c r="T193" s="840"/>
      <c r="U193" s="840"/>
      <c r="V193" s="840"/>
      <c r="W193" s="840"/>
      <c r="X193" s="841"/>
      <c r="Y193" s="839"/>
      <c r="Z193" s="840"/>
      <c r="AA193" s="840"/>
      <c r="AB193" s="840"/>
      <c r="AC193" s="840"/>
      <c r="AD193" s="841"/>
      <c r="AE193" s="52"/>
      <c r="AG193" s="187">
        <f t="shared" si="94"/>
        <v>0</v>
      </c>
      <c r="AH193" s="176">
        <f t="shared" si="95"/>
        <v>0</v>
      </c>
      <c r="AI193" s="177" t="str">
        <f>IF(AH193=0,"",
IF(SUM($AH$146:AH193)=1,AJ193,
IF($AH$206&gt;SUM($AH$146:AH193),_xlfn.CONCAT(", ",AJ193),
IF($AH$206=SUM($AH$146:AH193),_xlfn.CONCAT(" y ",AJ193)))))</f>
        <v/>
      </c>
      <c r="AJ193" s="178" t="s">
        <v>5177</v>
      </c>
      <c r="AL193" s="191">
        <f t="shared" si="96"/>
        <v>0</v>
      </c>
      <c r="AM193" s="192">
        <f t="shared" si="97"/>
        <v>0</v>
      </c>
      <c r="AN193" s="197">
        <f t="shared" si="98"/>
        <v>0</v>
      </c>
      <c r="AO193" s="198">
        <f t="shared" si="99"/>
        <v>0</v>
      </c>
      <c r="AP193" s="177" t="str">
        <f>IF(AO193=0,"",
IF(SUM($AO$146:AO193)=1,AQ193,
IF($AO$206&gt;SUM($AO$146:AO193),_xlfn.CONCAT(", ",AQ193),
IF($AO$206=SUM($AO$146:AO193),_xlfn.CONCAT(" y ",AQ193)))))</f>
        <v/>
      </c>
      <c r="AQ193" s="199" t="s">
        <v>5177</v>
      </c>
    </row>
    <row r="194" spans="1:43" ht="15" customHeight="1">
      <c r="A194" s="25"/>
      <c r="B194" s="52"/>
      <c r="C194" s="55" t="s">
        <v>5178</v>
      </c>
      <c r="D194" s="817" t="str">
        <f t="shared" si="100"/>
        <v/>
      </c>
      <c r="E194" s="757"/>
      <c r="F194" s="757"/>
      <c r="G194" s="757"/>
      <c r="H194" s="757"/>
      <c r="I194" s="757"/>
      <c r="J194" s="757"/>
      <c r="K194" s="757"/>
      <c r="L194" s="758"/>
      <c r="M194" s="740"/>
      <c r="N194" s="759"/>
      <c r="O194" s="759"/>
      <c r="P194" s="759"/>
      <c r="Q194" s="759"/>
      <c r="R194" s="838"/>
      <c r="S194" s="839"/>
      <c r="T194" s="840"/>
      <c r="U194" s="840"/>
      <c r="V194" s="840"/>
      <c r="W194" s="840"/>
      <c r="X194" s="841"/>
      <c r="Y194" s="839"/>
      <c r="Z194" s="840"/>
      <c r="AA194" s="840"/>
      <c r="AB194" s="840"/>
      <c r="AC194" s="840"/>
      <c r="AD194" s="841"/>
      <c r="AE194" s="52"/>
      <c r="AG194" s="187">
        <f t="shared" si="94"/>
        <v>0</v>
      </c>
      <c r="AH194" s="176">
        <f t="shared" si="95"/>
        <v>0</v>
      </c>
      <c r="AI194" s="177" t="str">
        <f>IF(AH194=0,"",
IF(SUM($AH$146:AH194)=1,AJ194,
IF($AH$206&gt;SUM($AH$146:AH194),_xlfn.CONCAT(", ",AJ194),
IF($AH$206=SUM($AH$146:AH194),_xlfn.CONCAT(" y ",AJ194)))))</f>
        <v/>
      </c>
      <c r="AJ194" s="178" t="s">
        <v>5179</v>
      </c>
      <c r="AL194" s="191">
        <f t="shared" si="96"/>
        <v>0</v>
      </c>
      <c r="AM194" s="192">
        <f t="shared" si="97"/>
        <v>0</v>
      </c>
      <c r="AN194" s="197">
        <f t="shared" si="98"/>
        <v>0</v>
      </c>
      <c r="AO194" s="198">
        <f t="shared" si="99"/>
        <v>0</v>
      </c>
      <c r="AP194" s="177" t="str">
        <f>IF(AO194=0,"",
IF(SUM($AO$146:AO194)=1,AQ194,
IF($AO$206&gt;SUM($AO$146:AO194),_xlfn.CONCAT(", ",AQ194),
IF($AO$206=SUM($AO$146:AO194),_xlfn.CONCAT(" y ",AQ194)))))</f>
        <v/>
      </c>
      <c r="AQ194" s="199" t="s">
        <v>5179</v>
      </c>
    </row>
    <row r="195" spans="1:43" ht="15" customHeight="1">
      <c r="A195" s="25"/>
      <c r="B195" s="52"/>
      <c r="C195" s="55" t="s">
        <v>5180</v>
      </c>
      <c r="D195" s="817" t="str">
        <f t="shared" si="100"/>
        <v/>
      </c>
      <c r="E195" s="757"/>
      <c r="F195" s="757"/>
      <c r="G195" s="757"/>
      <c r="H195" s="757"/>
      <c r="I195" s="757"/>
      <c r="J195" s="757"/>
      <c r="K195" s="757"/>
      <c r="L195" s="758"/>
      <c r="M195" s="740"/>
      <c r="N195" s="759"/>
      <c r="O195" s="759"/>
      <c r="P195" s="759"/>
      <c r="Q195" s="759"/>
      <c r="R195" s="838"/>
      <c r="S195" s="839"/>
      <c r="T195" s="840"/>
      <c r="U195" s="840"/>
      <c r="V195" s="840"/>
      <c r="W195" s="840"/>
      <c r="X195" s="841"/>
      <c r="Y195" s="839"/>
      <c r="Z195" s="840"/>
      <c r="AA195" s="840"/>
      <c r="AB195" s="840"/>
      <c r="AC195" s="840"/>
      <c r="AD195" s="841"/>
      <c r="AE195" s="52"/>
      <c r="AG195" s="187">
        <f t="shared" si="94"/>
        <v>0</v>
      </c>
      <c r="AH195" s="176">
        <f t="shared" si="95"/>
        <v>0</v>
      </c>
      <c r="AI195" s="177" t="str">
        <f>IF(AH195=0,"",
IF(SUM($AH$146:AH195)=1,AJ195,
IF($AH$206&gt;SUM($AH$146:AH195),_xlfn.CONCAT(", ",AJ195),
IF($AH$206=SUM($AH$146:AH195),_xlfn.CONCAT(" y ",AJ195)))))</f>
        <v/>
      </c>
      <c r="AJ195" s="178" t="s">
        <v>5181</v>
      </c>
      <c r="AL195" s="191">
        <f t="shared" si="96"/>
        <v>0</v>
      </c>
      <c r="AM195" s="192">
        <f t="shared" si="97"/>
        <v>0</v>
      </c>
      <c r="AN195" s="197">
        <f t="shared" si="98"/>
        <v>0</v>
      </c>
      <c r="AO195" s="198">
        <f t="shared" si="99"/>
        <v>0</v>
      </c>
      <c r="AP195" s="177" t="str">
        <f>IF(AO195=0,"",
IF(SUM($AO$146:AO195)=1,AQ195,
IF($AO$206&gt;SUM($AO$146:AO195),_xlfn.CONCAT(", ",AQ195),
IF($AO$206=SUM($AO$146:AO195),_xlfn.CONCAT(" y ",AQ195)))))</f>
        <v/>
      </c>
      <c r="AQ195" s="199" t="s">
        <v>5181</v>
      </c>
    </row>
    <row r="196" spans="1:43" ht="15" customHeight="1">
      <c r="A196" s="25"/>
      <c r="B196" s="52"/>
      <c r="C196" s="55" t="s">
        <v>5182</v>
      </c>
      <c r="D196" s="817" t="str">
        <f t="shared" si="100"/>
        <v/>
      </c>
      <c r="E196" s="757"/>
      <c r="F196" s="757"/>
      <c r="G196" s="757"/>
      <c r="H196" s="757"/>
      <c r="I196" s="757"/>
      <c r="J196" s="757"/>
      <c r="K196" s="757"/>
      <c r="L196" s="758"/>
      <c r="M196" s="740"/>
      <c r="N196" s="759"/>
      <c r="O196" s="759"/>
      <c r="P196" s="759"/>
      <c r="Q196" s="759"/>
      <c r="R196" s="838"/>
      <c r="S196" s="839"/>
      <c r="T196" s="840"/>
      <c r="U196" s="840"/>
      <c r="V196" s="840"/>
      <c r="W196" s="840"/>
      <c r="X196" s="841"/>
      <c r="Y196" s="839"/>
      <c r="Z196" s="840"/>
      <c r="AA196" s="840"/>
      <c r="AB196" s="840"/>
      <c r="AC196" s="840"/>
      <c r="AD196" s="841"/>
      <c r="AE196" s="52"/>
      <c r="AG196" s="187">
        <f t="shared" si="94"/>
        <v>0</v>
      </c>
      <c r="AH196" s="176">
        <f t="shared" si="95"/>
        <v>0</v>
      </c>
      <c r="AI196" s="177" t="str">
        <f>IF(AH196=0,"",
IF(SUM($AH$146:AH196)=1,AJ196,
IF($AH$206&gt;SUM($AH$146:AH196),_xlfn.CONCAT(", ",AJ196),
IF($AH$206=SUM($AH$146:AH196),_xlfn.CONCAT(" y ",AJ196)))))</f>
        <v/>
      </c>
      <c r="AJ196" s="178" t="s">
        <v>5183</v>
      </c>
      <c r="AL196" s="191">
        <f t="shared" si="96"/>
        <v>0</v>
      </c>
      <c r="AM196" s="192">
        <f t="shared" si="97"/>
        <v>0</v>
      </c>
      <c r="AN196" s="197">
        <f t="shared" si="98"/>
        <v>0</v>
      </c>
      <c r="AO196" s="198">
        <f t="shared" si="99"/>
        <v>0</v>
      </c>
      <c r="AP196" s="177" t="str">
        <f>IF(AO196=0,"",
IF(SUM($AO$146:AO196)=1,AQ196,
IF($AO$206&gt;SUM($AO$146:AO196),_xlfn.CONCAT(", ",AQ196),
IF($AO$206=SUM($AO$146:AO196),_xlfn.CONCAT(" y ",AQ196)))))</f>
        <v/>
      </c>
      <c r="AQ196" s="199" t="s">
        <v>5183</v>
      </c>
    </row>
    <row r="197" spans="1:43" ht="15" customHeight="1">
      <c r="A197" s="25"/>
      <c r="B197" s="52"/>
      <c r="C197" s="55" t="s">
        <v>5184</v>
      </c>
      <c r="D197" s="817" t="str">
        <f t="shared" si="100"/>
        <v/>
      </c>
      <c r="E197" s="757"/>
      <c r="F197" s="757"/>
      <c r="G197" s="757"/>
      <c r="H197" s="757"/>
      <c r="I197" s="757"/>
      <c r="J197" s="757"/>
      <c r="K197" s="757"/>
      <c r="L197" s="758"/>
      <c r="M197" s="740"/>
      <c r="N197" s="759"/>
      <c r="O197" s="759"/>
      <c r="P197" s="759"/>
      <c r="Q197" s="759"/>
      <c r="R197" s="838"/>
      <c r="S197" s="839"/>
      <c r="T197" s="840"/>
      <c r="U197" s="840"/>
      <c r="V197" s="840"/>
      <c r="W197" s="840"/>
      <c r="X197" s="841"/>
      <c r="Y197" s="839"/>
      <c r="Z197" s="840"/>
      <c r="AA197" s="840"/>
      <c r="AB197" s="840"/>
      <c r="AC197" s="840"/>
      <c r="AD197" s="841"/>
      <c r="AE197" s="52"/>
      <c r="AG197" s="187">
        <f t="shared" si="94"/>
        <v>0</v>
      </c>
      <c r="AH197" s="176">
        <f t="shared" si="95"/>
        <v>0</v>
      </c>
      <c r="AI197" s="177" t="str">
        <f>IF(AH197=0,"",
IF(SUM($AH$146:AH197)=1,AJ197,
IF($AH$206&gt;SUM($AH$146:AH197),_xlfn.CONCAT(", ",AJ197),
IF($AH$206=SUM($AH$146:AH197),_xlfn.CONCAT(" y ",AJ197)))))</f>
        <v/>
      </c>
      <c r="AJ197" s="178" t="s">
        <v>5185</v>
      </c>
      <c r="AL197" s="191">
        <f t="shared" si="96"/>
        <v>0</v>
      </c>
      <c r="AM197" s="192">
        <f t="shared" si="97"/>
        <v>0</v>
      </c>
      <c r="AN197" s="197">
        <f t="shared" si="98"/>
        <v>0</v>
      </c>
      <c r="AO197" s="198">
        <f t="shared" si="99"/>
        <v>0</v>
      </c>
      <c r="AP197" s="177" t="str">
        <f>IF(AO197=0,"",
IF(SUM($AO$146:AO197)=1,AQ197,
IF($AO$206&gt;SUM($AO$146:AO197),_xlfn.CONCAT(", ",AQ197),
IF($AO$206=SUM($AO$146:AO197),_xlfn.CONCAT(" y ",AQ197)))))</f>
        <v/>
      </c>
      <c r="AQ197" s="199" t="s">
        <v>5185</v>
      </c>
    </row>
    <row r="198" spans="1:43" ht="15" customHeight="1">
      <c r="A198" s="25"/>
      <c r="B198" s="52"/>
      <c r="C198" s="55" t="s">
        <v>5186</v>
      </c>
      <c r="D198" s="817" t="str">
        <f t="shared" si="100"/>
        <v/>
      </c>
      <c r="E198" s="757"/>
      <c r="F198" s="757"/>
      <c r="G198" s="757"/>
      <c r="H198" s="757"/>
      <c r="I198" s="757"/>
      <c r="J198" s="757"/>
      <c r="K198" s="757"/>
      <c r="L198" s="758"/>
      <c r="M198" s="740"/>
      <c r="N198" s="759"/>
      <c r="O198" s="759"/>
      <c r="P198" s="759"/>
      <c r="Q198" s="759"/>
      <c r="R198" s="838"/>
      <c r="S198" s="839"/>
      <c r="T198" s="840"/>
      <c r="U198" s="840"/>
      <c r="V198" s="840"/>
      <c r="W198" s="840"/>
      <c r="X198" s="841"/>
      <c r="Y198" s="839"/>
      <c r="Z198" s="840"/>
      <c r="AA198" s="840"/>
      <c r="AB198" s="840"/>
      <c r="AC198" s="840"/>
      <c r="AD198" s="841"/>
      <c r="AE198" s="52"/>
      <c r="AG198" s="187">
        <f t="shared" si="94"/>
        <v>0</v>
      </c>
      <c r="AH198" s="176">
        <f t="shared" si="95"/>
        <v>0</v>
      </c>
      <c r="AI198" s="177" t="str">
        <f>IF(AH198=0,"",
IF(SUM($AH$146:AH198)=1,AJ198,
IF($AH$206&gt;SUM($AH$146:AH198),_xlfn.CONCAT(", ",AJ198),
IF($AH$206=SUM($AH$146:AH198),_xlfn.CONCAT(" y ",AJ198)))))</f>
        <v/>
      </c>
      <c r="AJ198" s="178" t="s">
        <v>5187</v>
      </c>
      <c r="AL198" s="191">
        <f t="shared" si="96"/>
        <v>0</v>
      </c>
      <c r="AM198" s="192">
        <f t="shared" si="97"/>
        <v>0</v>
      </c>
      <c r="AN198" s="197">
        <f t="shared" si="98"/>
        <v>0</v>
      </c>
      <c r="AO198" s="198">
        <f t="shared" si="99"/>
        <v>0</v>
      </c>
      <c r="AP198" s="177" t="str">
        <f>IF(AO198=0,"",
IF(SUM($AO$146:AO198)=1,AQ198,
IF($AO$206&gt;SUM($AO$146:AO198),_xlfn.CONCAT(", ",AQ198),
IF($AO$206=SUM($AO$146:AO198),_xlfn.CONCAT(" y ",AQ198)))))</f>
        <v/>
      </c>
      <c r="AQ198" s="199" t="s">
        <v>5187</v>
      </c>
    </row>
    <row r="199" spans="1:43" ht="15" customHeight="1">
      <c r="A199" s="25"/>
      <c r="B199" s="52"/>
      <c r="C199" s="55" t="s">
        <v>5188</v>
      </c>
      <c r="D199" s="817" t="str">
        <f t="shared" si="100"/>
        <v/>
      </c>
      <c r="E199" s="757"/>
      <c r="F199" s="757"/>
      <c r="G199" s="757"/>
      <c r="H199" s="757"/>
      <c r="I199" s="757"/>
      <c r="J199" s="757"/>
      <c r="K199" s="757"/>
      <c r="L199" s="758"/>
      <c r="M199" s="740"/>
      <c r="N199" s="759"/>
      <c r="O199" s="759"/>
      <c r="P199" s="759"/>
      <c r="Q199" s="759"/>
      <c r="R199" s="838"/>
      <c r="S199" s="839"/>
      <c r="T199" s="840"/>
      <c r="U199" s="840"/>
      <c r="V199" s="840"/>
      <c r="W199" s="840"/>
      <c r="X199" s="841"/>
      <c r="Y199" s="839"/>
      <c r="Z199" s="840"/>
      <c r="AA199" s="840"/>
      <c r="AB199" s="840"/>
      <c r="AC199" s="840"/>
      <c r="AD199" s="841"/>
      <c r="AE199" s="52"/>
      <c r="AG199" s="187">
        <f t="shared" si="94"/>
        <v>0</v>
      </c>
      <c r="AH199" s="176">
        <f t="shared" si="95"/>
        <v>0</v>
      </c>
      <c r="AI199" s="177" t="str">
        <f>IF(AH199=0,"",
IF(SUM($AH$146:AH199)=1,AJ199,
IF($AH$206&gt;SUM($AH$146:AH199),_xlfn.CONCAT(", ",AJ199),
IF($AH$206=SUM($AH$146:AH199),_xlfn.CONCAT(" y ",AJ199)))))</f>
        <v/>
      </c>
      <c r="AJ199" s="178" t="s">
        <v>5189</v>
      </c>
      <c r="AL199" s="191">
        <f t="shared" si="96"/>
        <v>0</v>
      </c>
      <c r="AM199" s="192">
        <f t="shared" si="97"/>
        <v>0</v>
      </c>
      <c r="AN199" s="197">
        <f t="shared" si="98"/>
        <v>0</v>
      </c>
      <c r="AO199" s="198">
        <f t="shared" si="99"/>
        <v>0</v>
      </c>
      <c r="AP199" s="177" t="str">
        <f>IF(AO199=0,"",
IF(SUM($AO$146:AO199)=1,AQ199,
IF($AO$206&gt;SUM($AO$146:AO199),_xlfn.CONCAT(", ",AQ199),
IF($AO$206=SUM($AO$146:AO199),_xlfn.CONCAT(" y ",AQ199)))))</f>
        <v/>
      </c>
      <c r="AQ199" s="199" t="s">
        <v>5189</v>
      </c>
    </row>
    <row r="200" spans="1:43" ht="15" customHeight="1">
      <c r="A200" s="25"/>
      <c r="B200" s="52"/>
      <c r="C200" s="55" t="s">
        <v>5190</v>
      </c>
      <c r="D200" s="817" t="str">
        <f t="shared" si="100"/>
        <v/>
      </c>
      <c r="E200" s="757"/>
      <c r="F200" s="757"/>
      <c r="G200" s="757"/>
      <c r="H200" s="757"/>
      <c r="I200" s="757"/>
      <c r="J200" s="757"/>
      <c r="K200" s="757"/>
      <c r="L200" s="758"/>
      <c r="M200" s="740"/>
      <c r="N200" s="759"/>
      <c r="O200" s="759"/>
      <c r="P200" s="759"/>
      <c r="Q200" s="759"/>
      <c r="R200" s="838"/>
      <c r="S200" s="839"/>
      <c r="T200" s="840"/>
      <c r="U200" s="840"/>
      <c r="V200" s="840"/>
      <c r="W200" s="840"/>
      <c r="X200" s="841"/>
      <c r="Y200" s="839"/>
      <c r="Z200" s="840"/>
      <c r="AA200" s="840"/>
      <c r="AB200" s="840"/>
      <c r="AC200" s="840"/>
      <c r="AD200" s="841"/>
      <c r="AE200" s="52"/>
      <c r="AG200" s="187">
        <f>IF(AND(COUNTBLANK(D200)=0,SUM($I$127)=0,COUNTA(M200:AD200)=0),0,IF(AND(COUNTBLANK(D200)=0,SUM($I$127)&gt;0,$M200&lt;&gt;"",$M200&lt;&gt;1,COUNTA(S200:AD200)=0),0,IF(AND(COUNTBLANK(D200)=0,SUM($I$127)&gt;0,$M200&lt;&gt;"",$M200=1,COUNTA(S200:AD200)=2),0,IF(AND(COUNTBLANK(D200)=1,COUNTA(M200:AD200)=0),0,1))))</f>
        <v>0</v>
      </c>
      <c r="AH200" s="176">
        <f t="shared" si="95"/>
        <v>0</v>
      </c>
      <c r="AI200" s="177" t="str">
        <f>IF(AH200=0,"",
IF(SUM($AH$146:AH200)=1,AJ200,
IF($AH$206&gt;SUM($AH$146:AH200),_xlfn.CONCAT(", ",AJ200),
IF($AH$206=SUM($AH$146:AH200),_xlfn.CONCAT(" y ",AJ200)))))</f>
        <v/>
      </c>
      <c r="AJ200" s="178" t="s">
        <v>5191</v>
      </c>
      <c r="AL200" s="191">
        <f t="shared" si="96"/>
        <v>0</v>
      </c>
      <c r="AM200" s="192">
        <f t="shared" si="97"/>
        <v>0</v>
      </c>
      <c r="AN200" s="197">
        <f t="shared" si="98"/>
        <v>0</v>
      </c>
      <c r="AO200" s="198">
        <f t="shared" si="99"/>
        <v>0</v>
      </c>
      <c r="AP200" s="177" t="str">
        <f>IF(AO200=0,"",
IF(SUM($AO$146:AO200)=1,AQ200,
IF($AO$206&gt;SUM($AO$146:AO200),_xlfn.CONCAT(", ",AQ200),
IF($AO$206=SUM($AO$146:AO200),_xlfn.CONCAT(" y ",AQ200)))))</f>
        <v/>
      </c>
      <c r="AQ200" s="199" t="s">
        <v>5191</v>
      </c>
    </row>
    <row r="201" spans="1:43" ht="15" customHeight="1">
      <c r="A201" s="25"/>
      <c r="B201" s="52"/>
      <c r="C201" s="55" t="s">
        <v>5192</v>
      </c>
      <c r="D201" s="817" t="str">
        <f t="shared" si="100"/>
        <v/>
      </c>
      <c r="E201" s="757"/>
      <c r="F201" s="757"/>
      <c r="G201" s="757"/>
      <c r="H201" s="757"/>
      <c r="I201" s="757"/>
      <c r="J201" s="757"/>
      <c r="K201" s="757"/>
      <c r="L201" s="758"/>
      <c r="M201" s="818"/>
      <c r="N201" s="715"/>
      <c r="O201" s="715"/>
      <c r="P201" s="715"/>
      <c r="Q201" s="715"/>
      <c r="R201" s="819"/>
      <c r="S201" s="820"/>
      <c r="T201" s="821"/>
      <c r="U201" s="821"/>
      <c r="V201" s="821"/>
      <c r="W201" s="821"/>
      <c r="X201" s="822"/>
      <c r="Y201" s="820"/>
      <c r="Z201" s="821"/>
      <c r="AA201" s="821"/>
      <c r="AB201" s="821"/>
      <c r="AC201" s="821"/>
      <c r="AD201" s="822"/>
      <c r="AE201" s="52"/>
      <c r="AG201" s="187">
        <f t="shared" ref="AG201:AG205" si="101">IF(AND(COUNTBLANK(D201)=0,SUM($I$127)=0,COUNTA(M201:AD201)=0),0,IF(AND(COUNTBLANK(D201)=0,SUM($I$127)&gt;0,$M201&lt;&gt;"",$M201&lt;&gt;1,COUNTA(S201:AD201)=0),0,IF(AND(COUNTBLANK(D201)=0,SUM($I$127)&gt;0,$M201&lt;&gt;"",$M201=1,COUNTA(S201:AD201)=2),0,IF(AND(COUNTBLANK(D201)=1,COUNTA(M201:AD201)=0),0,1))))</f>
        <v>0</v>
      </c>
      <c r="AH201" s="176">
        <f t="shared" ref="AH201:AH205" si="102">IF(AG201=0,0,1)</f>
        <v>0</v>
      </c>
      <c r="AI201" s="177" t="str">
        <f>IF(AH201=0,"",
IF(SUM($AH$146:AH201)=1,AJ201,
IF($AH$206&gt;SUM($AH$146:AH201),_xlfn.CONCAT(", ",AJ201),
IF($AH$206=SUM($AH$146:AH201),_xlfn.CONCAT(" y ",AJ201)))))</f>
        <v/>
      </c>
      <c r="AJ201" s="178" t="s">
        <v>5193</v>
      </c>
      <c r="AL201" s="191">
        <f t="shared" ref="AL201:AL205" si="103">IF(AND($M201&lt;&gt;"",$M201&lt;&gt;1,COUNTA(S201:AD201)&gt;0),1,0)</f>
        <v>0</v>
      </c>
      <c r="AM201" s="192">
        <f t="shared" ref="AM201:AM205" si="104">IF(AND($M201&lt;&gt;"",$M201=1,S201&lt;&gt;"",SUM(S201)=0),1,0)</f>
        <v>0</v>
      </c>
      <c r="AN201" s="197">
        <f t="shared" ref="AN201:AN205" si="105">IF(OR(Y201="NS",S201="NS"),0,IF(OR(Y201="NA",S201="NA"),0,IF(SUM(Y201)&lt;=SUM(S201),0,1)))</f>
        <v>0</v>
      </c>
      <c r="AO201" s="198">
        <f t="shared" ref="AO201:AO205" si="106">IF(SUM(AN201)=0,0,1)</f>
        <v>0</v>
      </c>
      <c r="AP201" s="177" t="str">
        <f>IF(AO201=0,"",
IF(SUM($AO$146:AO201)=1,AQ201,
IF($AO$206&gt;SUM($AO$146:AO201),_xlfn.CONCAT(", ",AQ201),
IF($AO$206=SUM($AO$146:AO201),_xlfn.CONCAT(" y ",AQ201)))))</f>
        <v/>
      </c>
      <c r="AQ201" s="199" t="s">
        <v>5193</v>
      </c>
    </row>
    <row r="202" spans="1:43" ht="15" customHeight="1">
      <c r="A202" s="25"/>
      <c r="B202" s="27"/>
      <c r="C202" s="55" t="s">
        <v>5194</v>
      </c>
      <c r="D202" s="817" t="str">
        <f t="shared" si="100"/>
        <v/>
      </c>
      <c r="E202" s="757"/>
      <c r="F202" s="757"/>
      <c r="G202" s="757"/>
      <c r="H202" s="757"/>
      <c r="I202" s="757"/>
      <c r="J202" s="757"/>
      <c r="K202" s="757"/>
      <c r="L202" s="758"/>
      <c r="M202" s="818"/>
      <c r="N202" s="715"/>
      <c r="O202" s="715"/>
      <c r="P202" s="715"/>
      <c r="Q202" s="715"/>
      <c r="R202" s="819"/>
      <c r="S202" s="820"/>
      <c r="T202" s="821"/>
      <c r="U202" s="821"/>
      <c r="V202" s="821"/>
      <c r="W202" s="821"/>
      <c r="X202" s="822"/>
      <c r="Y202" s="820"/>
      <c r="Z202" s="821"/>
      <c r="AA202" s="821"/>
      <c r="AB202" s="821"/>
      <c r="AC202" s="821"/>
      <c r="AD202" s="822"/>
      <c r="AE202" s="27"/>
      <c r="AG202" s="187">
        <f t="shared" si="101"/>
        <v>0</v>
      </c>
      <c r="AH202" s="176">
        <f t="shared" si="102"/>
        <v>0</v>
      </c>
      <c r="AI202" s="177" t="str">
        <f>IF(AH202=0,"",
IF(SUM($AH$146:AH202)=1,AJ202,
IF($AH$206&gt;SUM($AH$146:AH202),_xlfn.CONCAT(", ",AJ202),
IF($AH$206=SUM($AH$146:AH202),_xlfn.CONCAT(" y ",AJ202)))))</f>
        <v/>
      </c>
      <c r="AJ202" s="178" t="s">
        <v>5195</v>
      </c>
      <c r="AL202" s="191">
        <f t="shared" si="103"/>
        <v>0</v>
      </c>
      <c r="AM202" s="192">
        <f t="shared" si="104"/>
        <v>0</v>
      </c>
      <c r="AN202" s="197">
        <f t="shared" si="105"/>
        <v>0</v>
      </c>
      <c r="AO202" s="198">
        <f t="shared" si="106"/>
        <v>0</v>
      </c>
      <c r="AP202" s="177" t="str">
        <f>IF(AO202=0,"",
IF(SUM($AO$146:AO202)=1,AQ202,
IF($AO$206&gt;SUM($AO$146:AO202),_xlfn.CONCAT(", ",AQ202),
IF($AO$206=SUM($AO$146:AO202),_xlfn.CONCAT(" y ",AQ202)))))</f>
        <v/>
      </c>
      <c r="AQ202" s="199" t="s">
        <v>5195</v>
      </c>
    </row>
    <row r="203" spans="1:43" ht="15" customHeight="1">
      <c r="A203" s="25"/>
      <c r="B203" s="27"/>
      <c r="C203" s="55" t="s">
        <v>5196</v>
      </c>
      <c r="D203" s="817" t="str">
        <f t="shared" si="100"/>
        <v/>
      </c>
      <c r="E203" s="757"/>
      <c r="F203" s="757"/>
      <c r="G203" s="757"/>
      <c r="H203" s="757"/>
      <c r="I203" s="757"/>
      <c r="J203" s="757"/>
      <c r="K203" s="757"/>
      <c r="L203" s="758"/>
      <c r="M203" s="818"/>
      <c r="N203" s="715"/>
      <c r="O203" s="715"/>
      <c r="P203" s="715"/>
      <c r="Q203" s="715"/>
      <c r="R203" s="819"/>
      <c r="S203" s="820"/>
      <c r="T203" s="821"/>
      <c r="U203" s="821"/>
      <c r="V203" s="821"/>
      <c r="W203" s="821"/>
      <c r="X203" s="822"/>
      <c r="Y203" s="820"/>
      <c r="Z203" s="821"/>
      <c r="AA203" s="821"/>
      <c r="AB203" s="821"/>
      <c r="AC203" s="821"/>
      <c r="AD203" s="822"/>
      <c r="AE203" s="27"/>
      <c r="AG203" s="187">
        <f t="shared" si="101"/>
        <v>0</v>
      </c>
      <c r="AH203" s="176">
        <f t="shared" si="102"/>
        <v>0</v>
      </c>
      <c r="AI203" s="177" t="str">
        <f>IF(AH203=0,"",
IF(SUM($AH$146:AH203)=1,AJ203,
IF($AH$206&gt;SUM($AH$146:AH203),_xlfn.CONCAT(", ",AJ203),
IF($AH$206=SUM($AH$146:AH203),_xlfn.CONCAT(" y ",AJ203)))))</f>
        <v/>
      </c>
      <c r="AJ203" s="178" t="s">
        <v>5197</v>
      </c>
      <c r="AL203" s="191">
        <f t="shared" si="103"/>
        <v>0</v>
      </c>
      <c r="AM203" s="192">
        <f t="shared" si="104"/>
        <v>0</v>
      </c>
      <c r="AN203" s="197">
        <f t="shared" si="105"/>
        <v>0</v>
      </c>
      <c r="AO203" s="198">
        <f t="shared" si="106"/>
        <v>0</v>
      </c>
      <c r="AP203" s="177" t="str">
        <f>IF(AO203=0,"",
IF(SUM($AO$146:AO203)=1,AQ203,
IF($AO$206&gt;SUM($AO$146:AO203),_xlfn.CONCAT(", ",AQ203),
IF($AO$206=SUM($AO$146:AO203),_xlfn.CONCAT(" y ",AQ203)))))</f>
        <v/>
      </c>
      <c r="AQ203" s="199" t="s">
        <v>5197</v>
      </c>
    </row>
    <row r="204" spans="1:43" ht="15" customHeight="1">
      <c r="A204" s="25"/>
      <c r="B204" s="27"/>
      <c r="C204" s="55" t="s">
        <v>5198</v>
      </c>
      <c r="D204" s="817" t="str">
        <f t="shared" si="100"/>
        <v/>
      </c>
      <c r="E204" s="757"/>
      <c r="F204" s="757"/>
      <c r="G204" s="757"/>
      <c r="H204" s="757"/>
      <c r="I204" s="757"/>
      <c r="J204" s="757"/>
      <c r="K204" s="757"/>
      <c r="L204" s="758"/>
      <c r="M204" s="818"/>
      <c r="N204" s="715"/>
      <c r="O204" s="715"/>
      <c r="P204" s="715"/>
      <c r="Q204" s="715"/>
      <c r="R204" s="819"/>
      <c r="S204" s="820"/>
      <c r="T204" s="821"/>
      <c r="U204" s="821"/>
      <c r="V204" s="821"/>
      <c r="W204" s="821"/>
      <c r="X204" s="822"/>
      <c r="Y204" s="820"/>
      <c r="Z204" s="821"/>
      <c r="AA204" s="821"/>
      <c r="AB204" s="821"/>
      <c r="AC204" s="821"/>
      <c r="AD204" s="822"/>
      <c r="AE204" s="27"/>
      <c r="AG204" s="187">
        <f t="shared" si="101"/>
        <v>0</v>
      </c>
      <c r="AH204" s="176">
        <f t="shared" si="102"/>
        <v>0</v>
      </c>
      <c r="AI204" s="177" t="str">
        <f>IF(AH204=0,"",
IF(SUM($AH$146:AH204)=1,AJ204,
IF($AH$206&gt;SUM($AH$146:AH204),_xlfn.CONCAT(", ",AJ204),
IF($AH$206=SUM($AH$146:AH204),_xlfn.CONCAT(" y ",AJ204)))))</f>
        <v/>
      </c>
      <c r="AJ204" s="178" t="s">
        <v>5199</v>
      </c>
      <c r="AL204" s="191">
        <f t="shared" si="103"/>
        <v>0</v>
      </c>
      <c r="AM204" s="192">
        <f t="shared" si="104"/>
        <v>0</v>
      </c>
      <c r="AN204" s="197">
        <f t="shared" si="105"/>
        <v>0</v>
      </c>
      <c r="AO204" s="198">
        <f t="shared" si="106"/>
        <v>0</v>
      </c>
      <c r="AP204" s="177" t="str">
        <f>IF(AO204=0,"",
IF(SUM($AO$146:AO204)=1,AQ204,
IF($AO$206&gt;SUM($AO$146:AO204),_xlfn.CONCAT(", ",AQ204),
IF($AO$206=SUM($AO$146:AO204),_xlfn.CONCAT(" y ",AQ204)))))</f>
        <v/>
      </c>
      <c r="AQ204" s="199" t="s">
        <v>5199</v>
      </c>
    </row>
    <row r="205" spans="1:43" ht="15" customHeight="1">
      <c r="A205" s="25"/>
      <c r="B205" s="27"/>
      <c r="C205" s="55" t="s">
        <v>5200</v>
      </c>
      <c r="D205" s="817" t="str">
        <f t="shared" si="100"/>
        <v/>
      </c>
      <c r="E205" s="757"/>
      <c r="F205" s="757"/>
      <c r="G205" s="757"/>
      <c r="H205" s="757"/>
      <c r="I205" s="757"/>
      <c r="J205" s="757"/>
      <c r="K205" s="757"/>
      <c r="L205" s="758"/>
      <c r="M205" s="818"/>
      <c r="N205" s="715"/>
      <c r="O205" s="715"/>
      <c r="P205" s="715"/>
      <c r="Q205" s="715"/>
      <c r="R205" s="819"/>
      <c r="S205" s="820"/>
      <c r="T205" s="821"/>
      <c r="U205" s="821"/>
      <c r="V205" s="821"/>
      <c r="W205" s="821"/>
      <c r="X205" s="822"/>
      <c r="Y205" s="820"/>
      <c r="Z205" s="821"/>
      <c r="AA205" s="821"/>
      <c r="AB205" s="821"/>
      <c r="AC205" s="821"/>
      <c r="AD205" s="822"/>
      <c r="AE205" s="27"/>
      <c r="AG205" s="187">
        <f t="shared" si="101"/>
        <v>0</v>
      </c>
      <c r="AH205" s="176">
        <f t="shared" si="102"/>
        <v>0</v>
      </c>
      <c r="AI205" s="177" t="str">
        <f>IF(AH205=0,"",
IF(SUM($AH$146:AH205)=1,AJ205,
IF($AH$206&gt;SUM($AH$146:AH205),_xlfn.CONCAT(", ",AJ205),
IF($AH$206=SUM($AH$146:AH205),_xlfn.CONCAT(" y ",AJ205)))))</f>
        <v/>
      </c>
      <c r="AJ205" s="178" t="s">
        <v>5201</v>
      </c>
      <c r="AL205" s="191">
        <f t="shared" si="103"/>
        <v>0</v>
      </c>
      <c r="AM205" s="192">
        <f t="shared" si="104"/>
        <v>0</v>
      </c>
      <c r="AN205" s="197">
        <f t="shared" si="105"/>
        <v>0</v>
      </c>
      <c r="AO205" s="198">
        <f t="shared" si="106"/>
        <v>0</v>
      </c>
      <c r="AP205" s="177" t="str">
        <f>IF(AO205=0,"",
IF(SUM($AO$146:AO205)=1,AQ205,
IF($AO$206&gt;SUM($AO$146:AO205),_xlfn.CONCAT(", ",AQ205),
IF($AO$206=SUM($AO$146:AO205),_xlfn.CONCAT(" y ",AQ205)))))</f>
        <v/>
      </c>
      <c r="AQ205" s="199" t="s">
        <v>5201</v>
      </c>
    </row>
    <row r="206" spans="1:43" ht="15" customHeight="1">
      <c r="A206" s="25"/>
      <c r="B206" s="27"/>
      <c r="C206" s="27"/>
      <c r="D206" s="27"/>
      <c r="E206" s="27"/>
      <c r="F206" s="27"/>
      <c r="G206" s="27"/>
      <c r="H206" s="27"/>
      <c r="I206" s="27"/>
      <c r="J206" s="27"/>
      <c r="K206" s="27"/>
      <c r="L206" s="27"/>
      <c r="M206" s="27"/>
      <c r="N206" s="27"/>
      <c r="O206" s="27"/>
      <c r="P206" s="27"/>
      <c r="Q206" s="27"/>
      <c r="R206" s="65" t="s">
        <v>5270</v>
      </c>
      <c r="S206" s="865">
        <f>IF(AND(SUM(S146:S205)=0,COUNTIF(S146:S205,"NS")&gt;0),"NS",IF(AND(SUM(S146:S205)=0,COUNTIF(S146:S205,0)&gt;0),0,IF(AND(SUM(S146:S205)=0,COUNTIF(S146:S205,"NA")&gt;0),"NA",SUM(S146:S205))))</f>
        <v>0</v>
      </c>
      <c r="T206" s="866"/>
      <c r="U206" s="866"/>
      <c r="V206" s="866"/>
      <c r="W206" s="866"/>
      <c r="X206" s="867"/>
      <c r="Y206" s="865">
        <f>IF(AND(SUM(Y146:Y205)=0,COUNTIF(Y146:Y205,"NS")&gt;0),"NS",IF(AND(SUM(Y146:Y205)=0,COUNTIF(Y146:Y205,0)&gt;0),0,IF(AND(SUM(Y146:Y205)=0,COUNTIF(Y146:Y205,"NA")&gt;0),"NA",SUM(Y146:Y205))))</f>
        <v>0</v>
      </c>
      <c r="Z206" s="866"/>
      <c r="AA206" s="866"/>
      <c r="AB206" s="866"/>
      <c r="AC206" s="866"/>
      <c r="AD206" s="867"/>
      <c r="AE206" s="27"/>
      <c r="AH206" s="179">
        <f>SUM(AH146:AH205)</f>
        <v>0</v>
      </c>
      <c r="AI206" s="179" t="str">
        <f>IF(AH206=0,"",_xlfn.CONCAT(AI146:AI205))</f>
        <v/>
      </c>
      <c r="AJ206" s="180" t="str">
        <f>IF(AH206=0,"",
IF(AH206&gt;10,"Favor de ingresar toda la información requerida en la pregunta",
IF(AH206=1,_xlfn.CONCAT("Favor de revisar la información capturada en el numeral: ",AI206),_xlfn.CONCAT("Favor de revisar la información capturada en los numerales: ",AI206))))</f>
        <v/>
      </c>
      <c r="AL206" s="190">
        <f>SUM(AK146,AL146:AL205)</f>
        <v>0</v>
      </c>
      <c r="AM206" s="193">
        <f>SUM(AM146:AM205)</f>
        <v>0</v>
      </c>
      <c r="AN206" s="196">
        <f>SUM(AN146:AN205)</f>
        <v>0</v>
      </c>
      <c r="AO206" s="200">
        <f>SUM(AO146:AO205)</f>
        <v>0</v>
      </c>
      <c r="AP206" s="179" t="str">
        <f>IF(AO206=0,"",_xlfn.CONCAT(AP146:AP205))</f>
        <v/>
      </c>
      <c r="AQ206" s="180" t="str">
        <f>IF(AO206=0,"",
IF(AO206=1,_xlfn.CONCAT("Favor de revisar la instrucción 4, debido a que no se cumplen los criterios mencionados en el numeral: ",AP206),_xlfn.CONCAT("Favor de revisar la instrucción 4, debido a que no se cumplen los criterios mencionados en los numerales: ",AP206)))</f>
        <v/>
      </c>
    </row>
    <row r="207" spans="1:43" ht="15" customHeight="1">
      <c r="A207" s="25"/>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row>
    <row r="208" spans="1:43" ht="24" customHeight="1">
      <c r="A208" s="25"/>
      <c r="B208" s="52"/>
      <c r="C208" s="848" t="s">
        <v>5219</v>
      </c>
      <c r="D208" s="728"/>
      <c r="E208" s="728"/>
      <c r="F208" s="728"/>
      <c r="G208" s="728"/>
      <c r="H208" s="728"/>
      <c r="I208" s="728"/>
      <c r="J208" s="728"/>
      <c r="K208" s="728"/>
      <c r="L208" s="728"/>
      <c r="M208" s="728"/>
      <c r="N208" s="728"/>
      <c r="O208" s="728"/>
      <c r="P208" s="728"/>
      <c r="Q208" s="728"/>
      <c r="R208" s="728"/>
      <c r="S208" s="728"/>
      <c r="T208" s="728"/>
      <c r="U208" s="728"/>
      <c r="V208" s="728"/>
      <c r="W208" s="728"/>
      <c r="X208" s="728"/>
      <c r="Y208" s="728"/>
      <c r="Z208" s="728"/>
      <c r="AA208" s="728"/>
      <c r="AB208" s="728"/>
      <c r="AC208" s="728"/>
      <c r="AD208" s="728"/>
      <c r="AE208" s="52"/>
    </row>
    <row r="209" spans="1:31" ht="60" customHeight="1">
      <c r="A209" s="25"/>
      <c r="B209" s="52"/>
      <c r="C209" s="842"/>
      <c r="D209" s="759"/>
      <c r="E209" s="759"/>
      <c r="F209" s="759"/>
      <c r="G209" s="759"/>
      <c r="H209" s="759"/>
      <c r="I209" s="759"/>
      <c r="J209" s="759"/>
      <c r="K209" s="759"/>
      <c r="L209" s="759"/>
      <c r="M209" s="759"/>
      <c r="N209" s="759"/>
      <c r="O209" s="759"/>
      <c r="P209" s="759"/>
      <c r="Q209" s="759"/>
      <c r="R209" s="759"/>
      <c r="S209" s="759"/>
      <c r="T209" s="759"/>
      <c r="U209" s="759"/>
      <c r="V209" s="759"/>
      <c r="W209" s="759"/>
      <c r="X209" s="759"/>
      <c r="Y209" s="759"/>
      <c r="Z209" s="759"/>
      <c r="AA209" s="759"/>
      <c r="AB209" s="759"/>
      <c r="AC209" s="759"/>
      <c r="AD209" s="838"/>
      <c r="AE209" s="52"/>
    </row>
    <row r="210" spans="1:31" ht="15" customHeight="1">
      <c r="B210" s="823" t="str">
        <f>AJ206</f>
        <v/>
      </c>
      <c r="C210" s="728"/>
      <c r="D210" s="728"/>
      <c r="E210" s="728"/>
      <c r="F210" s="728"/>
      <c r="G210" s="728"/>
      <c r="H210" s="728"/>
      <c r="I210" s="728"/>
      <c r="J210" s="728"/>
      <c r="K210" s="728"/>
      <c r="L210" s="728"/>
      <c r="M210" s="728"/>
      <c r="N210" s="728"/>
      <c r="O210" s="728"/>
      <c r="P210" s="728"/>
      <c r="Q210" s="728"/>
      <c r="R210" s="728"/>
      <c r="S210" s="728"/>
      <c r="T210" s="728"/>
      <c r="U210" s="728"/>
      <c r="V210" s="728"/>
      <c r="W210" s="728"/>
      <c r="X210" s="728"/>
      <c r="Y210" s="728"/>
      <c r="Z210" s="728"/>
      <c r="AA210" s="728"/>
      <c r="AB210" s="728"/>
      <c r="AC210" s="728"/>
      <c r="AD210" s="728"/>
    </row>
    <row r="211" spans="1:31" ht="15" customHeight="1">
      <c r="B211" s="888" t="str">
        <f>IF(SUM(COUNTIF(S146:AD200,"NS"))&lt;&gt;0,"Alerta: debido a que cuenta con registros NS, debe proporcionar una justificación en el area de comentarios al final de la pregunta","")</f>
        <v/>
      </c>
      <c r="C211" s="888"/>
      <c r="D211" s="888"/>
      <c r="E211" s="888"/>
      <c r="F211" s="888"/>
      <c r="G211" s="888"/>
      <c r="H211" s="888"/>
      <c r="I211" s="888"/>
      <c r="J211" s="888"/>
      <c r="K211" s="888"/>
      <c r="L211" s="888"/>
      <c r="M211" s="888"/>
      <c r="N211" s="888"/>
      <c r="O211" s="888"/>
      <c r="P211" s="888"/>
      <c r="Q211" s="888"/>
      <c r="R211" s="888"/>
      <c r="S211" s="888"/>
      <c r="T211" s="888"/>
      <c r="U211" s="888"/>
      <c r="V211" s="888"/>
      <c r="W211" s="888"/>
      <c r="X211" s="888"/>
      <c r="Y211" s="888"/>
      <c r="Z211" s="888"/>
      <c r="AA211" s="888"/>
      <c r="AB211" s="888"/>
      <c r="AC211" s="888"/>
      <c r="AD211" s="888"/>
    </row>
    <row r="212" spans="1:31" ht="15" customHeight="1">
      <c r="B212" s="868" t="str">
        <f>AQ206</f>
        <v/>
      </c>
      <c r="C212" s="868"/>
      <c r="D212" s="868"/>
      <c r="E212" s="868"/>
      <c r="F212" s="868"/>
      <c r="G212" s="868"/>
      <c r="H212" s="868"/>
      <c r="I212" s="868"/>
      <c r="J212" s="868"/>
      <c r="K212" s="868"/>
      <c r="L212" s="868"/>
      <c r="M212" s="868"/>
      <c r="N212" s="868"/>
      <c r="O212" s="868"/>
      <c r="P212" s="868"/>
      <c r="Q212" s="868"/>
      <c r="R212" s="868"/>
      <c r="S212" s="868"/>
      <c r="T212" s="868"/>
      <c r="U212" s="868"/>
      <c r="V212" s="868"/>
      <c r="W212" s="868"/>
      <c r="X212" s="868"/>
      <c r="Y212" s="868"/>
      <c r="Z212" s="868"/>
      <c r="AA212" s="868"/>
      <c r="AB212" s="868"/>
      <c r="AC212" s="868"/>
      <c r="AD212" s="868"/>
    </row>
    <row r="213" spans="1:31" ht="15" customHeight="1">
      <c r="B213" s="845" t="str">
        <f>IF(AR146&gt;0,"Favor de revisar la instrucción 5 y verifique que se cumplan los criterios establecidos","")</f>
        <v/>
      </c>
      <c r="C213" s="845"/>
      <c r="D213" s="845"/>
      <c r="E213" s="845"/>
      <c r="F213" s="845"/>
      <c r="G213" s="845"/>
      <c r="H213" s="845"/>
      <c r="I213" s="845"/>
      <c r="J213" s="845"/>
      <c r="K213" s="845"/>
      <c r="L213" s="845"/>
      <c r="M213" s="845"/>
      <c r="N213" s="845"/>
      <c r="O213" s="845"/>
      <c r="P213" s="845"/>
      <c r="Q213" s="845"/>
      <c r="R213" s="845"/>
      <c r="S213" s="845"/>
      <c r="T213" s="845"/>
      <c r="U213" s="845"/>
      <c r="V213" s="845"/>
      <c r="W213" s="845"/>
      <c r="X213" s="845"/>
      <c r="Y213" s="845"/>
      <c r="Z213" s="845"/>
      <c r="AA213" s="845"/>
      <c r="AB213" s="845"/>
      <c r="AC213" s="845"/>
      <c r="AD213" s="845"/>
      <c r="AE213" s="534"/>
    </row>
    <row r="214" spans="1:31" ht="15" customHeight="1">
      <c r="B214" s="845" t="str">
        <f>IF(AM206&gt;0,"No puede ingresar cero en la col. Computadoras debido a que registró el código 1 en la col. ¿Contaba con computadoras?","")</f>
        <v/>
      </c>
      <c r="C214" s="845"/>
      <c r="D214" s="845"/>
      <c r="E214" s="845"/>
      <c r="F214" s="845"/>
      <c r="G214" s="845"/>
      <c r="H214" s="845"/>
      <c r="I214" s="845"/>
      <c r="J214" s="845"/>
      <c r="K214" s="845"/>
      <c r="L214" s="845"/>
      <c r="M214" s="845"/>
      <c r="N214" s="845"/>
      <c r="O214" s="845"/>
      <c r="P214" s="845"/>
      <c r="Q214" s="845"/>
      <c r="R214" s="845"/>
      <c r="S214" s="845"/>
      <c r="T214" s="845"/>
      <c r="U214" s="845"/>
      <c r="V214" s="845"/>
      <c r="W214" s="845"/>
      <c r="X214" s="845"/>
      <c r="Y214" s="845"/>
      <c r="Z214" s="845"/>
      <c r="AA214" s="845"/>
      <c r="AB214" s="845"/>
      <c r="AC214" s="845"/>
      <c r="AD214" s="845"/>
      <c r="AE214" s="534"/>
    </row>
    <row r="215" spans="1:31" ht="15" customHeight="1">
      <c r="B215" s="824" t="str">
        <f>IF(AL206&gt;0,"Favor de verificar que no tenga información en celdas sombreadas","")</f>
        <v/>
      </c>
      <c r="C215" s="718"/>
      <c r="D215" s="718"/>
      <c r="E215" s="718"/>
      <c r="F215" s="718"/>
      <c r="G215" s="718"/>
      <c r="H215" s="718"/>
      <c r="I215" s="718"/>
      <c r="J215" s="718"/>
      <c r="K215" s="718"/>
      <c r="L215" s="718"/>
      <c r="M215" s="718"/>
      <c r="N215" s="718"/>
      <c r="O215" s="718"/>
      <c r="P215" s="718"/>
      <c r="Q215" s="718"/>
      <c r="R215" s="718"/>
      <c r="S215" s="718"/>
      <c r="T215" s="718"/>
      <c r="U215" s="718"/>
      <c r="V215" s="718"/>
      <c r="W215" s="718"/>
      <c r="X215" s="718"/>
      <c r="Y215" s="718"/>
      <c r="Z215" s="718"/>
      <c r="AA215" s="718"/>
      <c r="AB215" s="718"/>
      <c r="AC215" s="718"/>
      <c r="AD215" s="718"/>
    </row>
  </sheetData>
  <sheetProtection algorithmName="SHA-512" hashValue="VzBAU3YK+l89CFCY4ucxK8WGpI2p08OoiJHFuMjrQRE+CZOT5gD0TxYxkTdqepNxaIJ2tnT9p4Tpb+Av4BERTg==" saltValue="k+5GMm5st953Hlse1V19gQ==" spinCount="100000" sheet="1" objects="1" scenarios="1"/>
  <mergeCells count="539">
    <mergeCell ref="AI106:AL106"/>
    <mergeCell ref="B132:AD132"/>
    <mergeCell ref="B105:AD105"/>
    <mergeCell ref="B214:AD214"/>
    <mergeCell ref="B213:AD213"/>
    <mergeCell ref="B212:AD212"/>
    <mergeCell ref="B211:AD211"/>
    <mergeCell ref="M198:R198"/>
    <mergeCell ref="S200:X200"/>
    <mergeCell ref="C208:AD208"/>
    <mergeCell ref="M200:R200"/>
    <mergeCell ref="D200:L200"/>
    <mergeCell ref="D157:L157"/>
    <mergeCell ref="S145:X145"/>
    <mergeCell ref="M153:R153"/>
    <mergeCell ref="M156:R156"/>
    <mergeCell ref="S151:X151"/>
    <mergeCell ref="D151:L151"/>
    <mergeCell ref="M149:R149"/>
    <mergeCell ref="D159:L159"/>
    <mergeCell ref="M146:R146"/>
    <mergeCell ref="S149:X149"/>
    <mergeCell ref="Y157:AD157"/>
    <mergeCell ref="D149:L149"/>
    <mergeCell ref="C14:AD14"/>
    <mergeCell ref="M167:R167"/>
    <mergeCell ref="Y149:AD149"/>
    <mergeCell ref="S152:X152"/>
    <mergeCell ref="M185:R185"/>
    <mergeCell ref="L56:M56"/>
    <mergeCell ref="S154:X154"/>
    <mergeCell ref="L49:M49"/>
    <mergeCell ref="S147:X147"/>
    <mergeCell ref="C19:AD19"/>
    <mergeCell ref="N95:Q95"/>
    <mergeCell ref="D53:K53"/>
    <mergeCell ref="D47:K47"/>
    <mergeCell ref="L54:M54"/>
    <mergeCell ref="C16:AD16"/>
    <mergeCell ref="C17:AD17"/>
    <mergeCell ref="R41:AD41"/>
    <mergeCell ref="N51:Q51"/>
    <mergeCell ref="C120:AD120"/>
    <mergeCell ref="L85:M85"/>
    <mergeCell ref="C130:AD130"/>
    <mergeCell ref="S183:X183"/>
    <mergeCell ref="N47:Q47"/>
    <mergeCell ref="S164:X164"/>
    <mergeCell ref="C11:AD11"/>
    <mergeCell ref="AA125:AD126"/>
    <mergeCell ref="N87:Q87"/>
    <mergeCell ref="Y193:AD193"/>
    <mergeCell ref="M157:R157"/>
    <mergeCell ref="B3:AD3"/>
    <mergeCell ref="N89:Q89"/>
    <mergeCell ref="D45:K45"/>
    <mergeCell ref="B18:AD18"/>
    <mergeCell ref="D185:L185"/>
    <mergeCell ref="S166:X166"/>
    <mergeCell ref="N8:O8"/>
    <mergeCell ref="M171:R171"/>
    <mergeCell ref="D147:L147"/>
    <mergeCell ref="Y186:AD186"/>
    <mergeCell ref="Y161:AD161"/>
    <mergeCell ref="D155:L155"/>
    <mergeCell ref="N82:Q82"/>
    <mergeCell ref="M172:R172"/>
    <mergeCell ref="Y188:AD188"/>
    <mergeCell ref="D148:L148"/>
    <mergeCell ref="L86:M86"/>
    <mergeCell ref="N72:Q72"/>
    <mergeCell ref="M158:R158"/>
    <mergeCell ref="S195:X195"/>
    <mergeCell ref="S197:X197"/>
    <mergeCell ref="D198:L198"/>
    <mergeCell ref="D184:L184"/>
    <mergeCell ref="Y181:AD181"/>
    <mergeCell ref="D63:K63"/>
    <mergeCell ref="D150:L150"/>
    <mergeCell ref="I126:K126"/>
    <mergeCell ref="Y183:AD183"/>
    <mergeCell ref="M182:R182"/>
    <mergeCell ref="M168:R168"/>
    <mergeCell ref="M161:R161"/>
    <mergeCell ref="S194:X194"/>
    <mergeCell ref="N74:Q74"/>
    <mergeCell ref="M169:R169"/>
    <mergeCell ref="D195:L195"/>
    <mergeCell ref="D95:K95"/>
    <mergeCell ref="M163:R163"/>
    <mergeCell ref="M151:R151"/>
    <mergeCell ref="Y167:AD167"/>
    <mergeCell ref="Y190:AD190"/>
    <mergeCell ref="E127:F127"/>
    <mergeCell ref="Y165:AD165"/>
    <mergeCell ref="D158:L158"/>
    <mergeCell ref="S193:X193"/>
    <mergeCell ref="C141:AD141"/>
    <mergeCell ref="M166:R166"/>
    <mergeCell ref="L87:M87"/>
    <mergeCell ref="B107:AD107"/>
    <mergeCell ref="B113:AD113"/>
    <mergeCell ref="L62:M62"/>
    <mergeCell ref="N55:Q55"/>
    <mergeCell ref="Y182:AD182"/>
    <mergeCell ref="O127:Q127"/>
    <mergeCell ref="D176:L176"/>
    <mergeCell ref="D76:K76"/>
    <mergeCell ref="L64:M64"/>
    <mergeCell ref="N71:Q71"/>
    <mergeCell ref="N93:Q93"/>
    <mergeCell ref="L59:M59"/>
    <mergeCell ref="L75:M75"/>
    <mergeCell ref="L93:M93"/>
    <mergeCell ref="C127:D127"/>
    <mergeCell ref="N94:Q94"/>
    <mergeCell ref="Y150:AD150"/>
    <mergeCell ref="C106:E106"/>
    <mergeCell ref="N77:Q77"/>
    <mergeCell ref="N98:Q98"/>
    <mergeCell ref="M196:R196"/>
    <mergeCell ref="D197:L197"/>
    <mergeCell ref="C140:AD140"/>
    <mergeCell ref="Y162:AD162"/>
    <mergeCell ref="L60:M60"/>
    <mergeCell ref="L65:M65"/>
    <mergeCell ref="R126:T126"/>
    <mergeCell ref="U127:W127"/>
    <mergeCell ref="M190:R190"/>
    <mergeCell ref="C108:AD108"/>
    <mergeCell ref="N92:Q92"/>
    <mergeCell ref="L80:M80"/>
    <mergeCell ref="F106:AD106"/>
    <mergeCell ref="N67:Q67"/>
    <mergeCell ref="S184:X184"/>
    <mergeCell ref="S171:X171"/>
    <mergeCell ref="L83:M83"/>
    <mergeCell ref="N76:Q76"/>
    <mergeCell ref="D97:K97"/>
    <mergeCell ref="B116:AD116"/>
    <mergeCell ref="Y187:AD187"/>
    <mergeCell ref="L99:M99"/>
    <mergeCell ref="L100:M100"/>
    <mergeCell ref="L101:M101"/>
    <mergeCell ref="Y198:AD198"/>
    <mergeCell ref="D194:L194"/>
    <mergeCell ref="D94:K94"/>
    <mergeCell ref="E125:F126"/>
    <mergeCell ref="Y172:AD172"/>
    <mergeCell ref="Y196:AD196"/>
    <mergeCell ref="M165:R165"/>
    <mergeCell ref="D166:L166"/>
    <mergeCell ref="M159:R159"/>
    <mergeCell ref="C139:AD139"/>
    <mergeCell ref="S178:X178"/>
    <mergeCell ref="S181:X181"/>
    <mergeCell ref="S175:X175"/>
    <mergeCell ref="M150:R150"/>
    <mergeCell ref="B123:AD123"/>
    <mergeCell ref="Y159:AD159"/>
    <mergeCell ref="G127:H127"/>
    <mergeCell ref="S162:X162"/>
    <mergeCell ref="S160:X160"/>
    <mergeCell ref="N96:Q96"/>
    <mergeCell ref="M197:R197"/>
    <mergeCell ref="S182:X182"/>
    <mergeCell ref="M188:R188"/>
    <mergeCell ref="C142:AD142"/>
    <mergeCell ref="N99:Q99"/>
    <mergeCell ref="N100:Q100"/>
    <mergeCell ref="N101:Q101"/>
    <mergeCell ref="N102:Q102"/>
    <mergeCell ref="G125:H126"/>
    <mergeCell ref="C104:F104"/>
    <mergeCell ref="B117:AD117"/>
    <mergeCell ref="L102:M102"/>
    <mergeCell ref="B119:AD119"/>
    <mergeCell ref="C125:D126"/>
    <mergeCell ref="D92:K92"/>
    <mergeCell ref="D82:K82"/>
    <mergeCell ref="C209:AD209"/>
    <mergeCell ref="B8:L8"/>
    <mergeCell ref="M174:R174"/>
    <mergeCell ref="C30:AD30"/>
    <mergeCell ref="N81:Q81"/>
    <mergeCell ref="L63:M63"/>
    <mergeCell ref="Y200:AD200"/>
    <mergeCell ref="M176:R176"/>
    <mergeCell ref="B10:AD10"/>
    <mergeCell ref="D152:L152"/>
    <mergeCell ref="L96:M96"/>
    <mergeCell ref="L90:M90"/>
    <mergeCell ref="Y191:AD191"/>
    <mergeCell ref="Y185:AD185"/>
    <mergeCell ref="S163:X163"/>
    <mergeCell ref="D54:K54"/>
    <mergeCell ref="C31:AD31"/>
    <mergeCell ref="M184:R184"/>
    <mergeCell ref="D60:K60"/>
    <mergeCell ref="L67:M67"/>
    <mergeCell ref="C118:AD118"/>
    <mergeCell ref="C145:L145"/>
    <mergeCell ref="S196:X196"/>
    <mergeCell ref="L91:M91"/>
    <mergeCell ref="N41:Q42"/>
    <mergeCell ref="C13:AD13"/>
    <mergeCell ref="Y179:AD179"/>
    <mergeCell ref="D161:L161"/>
    <mergeCell ref="D61:K61"/>
    <mergeCell ref="L88:M88"/>
    <mergeCell ref="D48:K48"/>
    <mergeCell ref="C15:AD15"/>
    <mergeCell ref="D85:K85"/>
    <mergeCell ref="L45:M45"/>
    <mergeCell ref="N65:Q65"/>
    <mergeCell ref="L94:M94"/>
    <mergeCell ref="L69:M69"/>
    <mergeCell ref="L43:M43"/>
    <mergeCell ref="N45:Q45"/>
    <mergeCell ref="D77:K77"/>
    <mergeCell ref="N75:Q75"/>
    <mergeCell ref="Y156:AD156"/>
    <mergeCell ref="N50:Q50"/>
    <mergeCell ref="L92:M92"/>
    <mergeCell ref="M155:R155"/>
    <mergeCell ref="D146:L146"/>
    <mergeCell ref="M175:R175"/>
    <mergeCell ref="X126:Z126"/>
    <mergeCell ref="Y178:AD178"/>
    <mergeCell ref="Y180:AD180"/>
    <mergeCell ref="D179:L179"/>
    <mergeCell ref="D175:L175"/>
    <mergeCell ref="S174:X174"/>
    <mergeCell ref="Y176:AD176"/>
    <mergeCell ref="Y177:AD177"/>
    <mergeCell ref="S180:X180"/>
    <mergeCell ref="M179:R179"/>
    <mergeCell ref="Y166:AD166"/>
    <mergeCell ref="Y174:AD174"/>
    <mergeCell ref="D174:L174"/>
    <mergeCell ref="S169:X169"/>
    <mergeCell ref="Y169:AD169"/>
    <mergeCell ref="Y168:AD168"/>
    <mergeCell ref="D162:L162"/>
    <mergeCell ref="Y163:AD163"/>
    <mergeCell ref="D156:L156"/>
    <mergeCell ref="Y158:AD158"/>
    <mergeCell ref="S158:X158"/>
    <mergeCell ref="C138:AD138"/>
    <mergeCell ref="I127:K127"/>
    <mergeCell ref="Y154:AD154"/>
    <mergeCell ref="X127:Z127"/>
    <mergeCell ref="D199:L199"/>
    <mergeCell ref="AA127:AD127"/>
    <mergeCell ref="Y184:AD184"/>
    <mergeCell ref="N80:Q80"/>
    <mergeCell ref="I125:Q125"/>
    <mergeCell ref="L89:M89"/>
    <mergeCell ref="S199:X199"/>
    <mergeCell ref="S188:X188"/>
    <mergeCell ref="M195:R195"/>
    <mergeCell ref="Y194:AD194"/>
    <mergeCell ref="D188:L188"/>
    <mergeCell ref="D187:L187"/>
    <mergeCell ref="D190:L190"/>
    <mergeCell ref="Y192:AD192"/>
    <mergeCell ref="M194:R194"/>
    <mergeCell ref="S187:X187"/>
    <mergeCell ref="Y189:AD189"/>
    <mergeCell ref="M189:R189"/>
    <mergeCell ref="M193:R193"/>
    <mergeCell ref="M192:R192"/>
    <mergeCell ref="Y148:AD148"/>
    <mergeCell ref="S186:X186"/>
    <mergeCell ref="M162:R162"/>
    <mergeCell ref="M180:R180"/>
    <mergeCell ref="S206:X206"/>
    <mergeCell ref="Y195:AD195"/>
    <mergeCell ref="D164:L164"/>
    <mergeCell ref="Y145:AD145"/>
    <mergeCell ref="L77:M77"/>
    <mergeCell ref="Y197:AD197"/>
    <mergeCell ref="L95:M95"/>
    <mergeCell ref="Y147:AD147"/>
    <mergeCell ref="S150:X150"/>
    <mergeCell ref="S192:X192"/>
    <mergeCell ref="S167:X167"/>
    <mergeCell ref="L79:M79"/>
    <mergeCell ref="B133:AE133"/>
    <mergeCell ref="D193:L193"/>
    <mergeCell ref="D93:K93"/>
    <mergeCell ref="Y160:AD160"/>
    <mergeCell ref="N91:Q91"/>
    <mergeCell ref="Y164:AD164"/>
    <mergeCell ref="C129:AD129"/>
    <mergeCell ref="Y175:AD175"/>
    <mergeCell ref="S177:X177"/>
    <mergeCell ref="M199:R199"/>
    <mergeCell ref="D192:L192"/>
    <mergeCell ref="D196:L196"/>
    <mergeCell ref="L97:M97"/>
    <mergeCell ref="S170:X170"/>
    <mergeCell ref="M173:R173"/>
    <mergeCell ref="S173:X173"/>
    <mergeCell ref="D163:L163"/>
    <mergeCell ref="C143:AD143"/>
    <mergeCell ref="U126:W126"/>
    <mergeCell ref="M148:R148"/>
    <mergeCell ref="S168:X168"/>
    <mergeCell ref="D165:L165"/>
    <mergeCell ref="D160:L160"/>
    <mergeCell ref="Y153:AD153"/>
    <mergeCell ref="M145:R145"/>
    <mergeCell ref="S159:X159"/>
    <mergeCell ref="Y173:AD173"/>
    <mergeCell ref="D167:L167"/>
    <mergeCell ref="Y152:AD152"/>
    <mergeCell ref="M152:R152"/>
    <mergeCell ref="Y155:AD155"/>
    <mergeCell ref="D99:K99"/>
    <mergeCell ref="D100:K100"/>
    <mergeCell ref="D101:K101"/>
    <mergeCell ref="S155:X155"/>
    <mergeCell ref="D102:K102"/>
    <mergeCell ref="L98:M98"/>
    <mergeCell ref="Y206:AD206"/>
    <mergeCell ref="N57:Q57"/>
    <mergeCell ref="D178:L178"/>
    <mergeCell ref="B137:AD137"/>
    <mergeCell ref="L66:M66"/>
    <mergeCell ref="R127:T127"/>
    <mergeCell ref="O126:Q126"/>
    <mergeCell ref="S189:X189"/>
    <mergeCell ref="D80:K80"/>
    <mergeCell ref="L127:N127"/>
    <mergeCell ref="D180:L180"/>
    <mergeCell ref="S161:X161"/>
    <mergeCell ref="D96:K96"/>
    <mergeCell ref="M164:R164"/>
    <mergeCell ref="L68:M68"/>
    <mergeCell ref="S172:X172"/>
    <mergeCell ref="S190:X190"/>
    <mergeCell ref="R125:Z125"/>
    <mergeCell ref="C121:AD121"/>
    <mergeCell ref="D153:L153"/>
    <mergeCell ref="M147:R147"/>
    <mergeCell ref="D177:L177"/>
    <mergeCell ref="Y199:AD199"/>
    <mergeCell ref="S165:X165"/>
    <mergeCell ref="D169:L169"/>
    <mergeCell ref="D171:L171"/>
    <mergeCell ref="M191:R191"/>
    <mergeCell ref="S153:X153"/>
    <mergeCell ref="D168:L168"/>
    <mergeCell ref="M170:R170"/>
    <mergeCell ref="M187:R187"/>
    <mergeCell ref="S185:X185"/>
    <mergeCell ref="S179:X179"/>
    <mergeCell ref="M181:R181"/>
    <mergeCell ref="D181:L181"/>
    <mergeCell ref="S191:X191"/>
    <mergeCell ref="D170:L170"/>
    <mergeCell ref="S157:X157"/>
    <mergeCell ref="S176:X176"/>
    <mergeCell ref="M160:R160"/>
    <mergeCell ref="D186:L186"/>
    <mergeCell ref="M154:R154"/>
    <mergeCell ref="D189:L189"/>
    <mergeCell ref="D191:L191"/>
    <mergeCell ref="S198:X198"/>
    <mergeCell ref="D183:L183"/>
    <mergeCell ref="C109:AD109"/>
    <mergeCell ref="M186:R186"/>
    <mergeCell ref="S148:X148"/>
    <mergeCell ref="D87:K87"/>
    <mergeCell ref="D62:K62"/>
    <mergeCell ref="D154:L154"/>
    <mergeCell ref="D73:K73"/>
    <mergeCell ref="L61:M61"/>
    <mergeCell ref="D182:L182"/>
    <mergeCell ref="L70:M70"/>
    <mergeCell ref="M183:R183"/>
    <mergeCell ref="N86:Q86"/>
    <mergeCell ref="M177:R177"/>
    <mergeCell ref="Y171:AD171"/>
    <mergeCell ref="Y146:AD146"/>
    <mergeCell ref="D79:K79"/>
    <mergeCell ref="Y170:AD170"/>
    <mergeCell ref="D81:K81"/>
    <mergeCell ref="Y151:AD151"/>
    <mergeCell ref="N64:Q64"/>
    <mergeCell ref="L74:M74"/>
    <mergeCell ref="N63:Q63"/>
    <mergeCell ref="D173:L173"/>
    <mergeCell ref="D172:L172"/>
    <mergeCell ref="B1:AD1"/>
    <mergeCell ref="D43:K43"/>
    <mergeCell ref="C20:AD20"/>
    <mergeCell ref="B25:AD25"/>
    <mergeCell ref="B22:AD22"/>
    <mergeCell ref="C33:AD33"/>
    <mergeCell ref="C35:AD35"/>
    <mergeCell ref="C12:AD12"/>
    <mergeCell ref="N53:Q53"/>
    <mergeCell ref="AA39:AD39"/>
    <mergeCell ref="C24:AD24"/>
    <mergeCell ref="C26:AD26"/>
    <mergeCell ref="C41:K42"/>
    <mergeCell ref="AA7:AD7"/>
    <mergeCell ref="B5:AD5"/>
    <mergeCell ref="C34:AD34"/>
    <mergeCell ref="B23:AD23"/>
    <mergeCell ref="C29:AD29"/>
    <mergeCell ref="C37:AD37"/>
    <mergeCell ref="L51:M51"/>
    <mergeCell ref="C32:AD32"/>
    <mergeCell ref="L41:M42"/>
    <mergeCell ref="L44:M44"/>
    <mergeCell ref="D89:K89"/>
    <mergeCell ref="D88:K88"/>
    <mergeCell ref="N59:Q59"/>
    <mergeCell ref="C36:AD36"/>
    <mergeCell ref="D90:K90"/>
    <mergeCell ref="D65:K65"/>
    <mergeCell ref="L78:M78"/>
    <mergeCell ref="N73:Q73"/>
    <mergeCell ref="N48:Q48"/>
    <mergeCell ref="D52:K52"/>
    <mergeCell ref="D59:K59"/>
    <mergeCell ref="N66:Q66"/>
    <mergeCell ref="D56:K56"/>
    <mergeCell ref="D69:K69"/>
    <mergeCell ref="N90:Q90"/>
    <mergeCell ref="D78:K78"/>
    <mergeCell ref="L71:M71"/>
    <mergeCell ref="L55:M55"/>
    <mergeCell ref="L73:M73"/>
    <mergeCell ref="N62:Q62"/>
    <mergeCell ref="L53:M53"/>
    <mergeCell ref="D64:K64"/>
    <mergeCell ref="N54:Q54"/>
    <mergeCell ref="L58:M58"/>
    <mergeCell ref="N88:Q88"/>
    <mergeCell ref="L81:M81"/>
    <mergeCell ref="L72:M72"/>
    <mergeCell ref="D84:K84"/>
    <mergeCell ref="D74:K74"/>
    <mergeCell ref="D68:K68"/>
    <mergeCell ref="N78:Q78"/>
    <mergeCell ref="D67:K67"/>
    <mergeCell ref="N49:Q49"/>
    <mergeCell ref="N56:Q56"/>
    <mergeCell ref="N60:Q60"/>
    <mergeCell ref="D83:K83"/>
    <mergeCell ref="L82:M82"/>
    <mergeCell ref="N85:Q85"/>
    <mergeCell ref="N61:Q61"/>
    <mergeCell ref="B28:AD28"/>
    <mergeCell ref="L52:M52"/>
    <mergeCell ref="D72:K72"/>
    <mergeCell ref="D71:K71"/>
    <mergeCell ref="L57:M57"/>
    <mergeCell ref="D86:K86"/>
    <mergeCell ref="N79:Q79"/>
    <mergeCell ref="D57:K57"/>
    <mergeCell ref="D58:K58"/>
    <mergeCell ref="D55:K55"/>
    <mergeCell ref="N52:Q52"/>
    <mergeCell ref="D44:K44"/>
    <mergeCell ref="D70:K70"/>
    <mergeCell ref="N84:Q84"/>
    <mergeCell ref="D50:K50"/>
    <mergeCell ref="N69:Q69"/>
    <mergeCell ref="D75:K75"/>
    <mergeCell ref="AM41:AM42"/>
    <mergeCell ref="AN41:AP41"/>
    <mergeCell ref="AL41:AL42"/>
    <mergeCell ref="B110:AD110"/>
    <mergeCell ref="B111:AD111"/>
    <mergeCell ref="B112:AD112"/>
    <mergeCell ref="D46:K46"/>
    <mergeCell ref="N83:Q83"/>
    <mergeCell ref="N46:Q46"/>
    <mergeCell ref="L46:M46"/>
    <mergeCell ref="N44:Q44"/>
    <mergeCell ref="N70:Q70"/>
    <mergeCell ref="N58:Q58"/>
    <mergeCell ref="L47:M47"/>
    <mergeCell ref="N97:Q97"/>
    <mergeCell ref="N68:Q68"/>
    <mergeCell ref="L50:M50"/>
    <mergeCell ref="N43:Q43"/>
    <mergeCell ref="D51:K51"/>
    <mergeCell ref="D49:K49"/>
    <mergeCell ref="L84:M84"/>
    <mergeCell ref="D98:K98"/>
    <mergeCell ref="L76:M76"/>
    <mergeCell ref="D66:K66"/>
    <mergeCell ref="B210:AD210"/>
    <mergeCell ref="B215:AD215"/>
    <mergeCell ref="AS42:BC42"/>
    <mergeCell ref="BD42:BN42"/>
    <mergeCell ref="BO42:BY42"/>
    <mergeCell ref="AG144:AG145"/>
    <mergeCell ref="AH144:AJ144"/>
    <mergeCell ref="AK144:AK145"/>
    <mergeCell ref="AL144:AL145"/>
    <mergeCell ref="AR144:AR145"/>
    <mergeCell ref="AM144:AM145"/>
    <mergeCell ref="AN144:AN145"/>
    <mergeCell ref="AO144:AQ144"/>
    <mergeCell ref="AQ125:AQ126"/>
    <mergeCell ref="B131:AD131"/>
    <mergeCell ref="M178:R178"/>
    <mergeCell ref="L48:M48"/>
    <mergeCell ref="S156:X156"/>
    <mergeCell ref="S146:X146"/>
    <mergeCell ref="L126:N126"/>
    <mergeCell ref="D91:K91"/>
    <mergeCell ref="D201:L201"/>
    <mergeCell ref="D202:L202"/>
    <mergeCell ref="D203:L203"/>
    <mergeCell ref="D204:L204"/>
    <mergeCell ref="D205:L205"/>
    <mergeCell ref="M201:R201"/>
    <mergeCell ref="S201:X201"/>
    <mergeCell ref="Y201:AD201"/>
    <mergeCell ref="M202:R202"/>
    <mergeCell ref="S202:X202"/>
    <mergeCell ref="Y202:AD202"/>
    <mergeCell ref="M203:R203"/>
    <mergeCell ref="S203:X203"/>
    <mergeCell ref="Y203:AD203"/>
    <mergeCell ref="M204:R204"/>
    <mergeCell ref="S204:X204"/>
    <mergeCell ref="Y204:AD204"/>
    <mergeCell ref="M205:R205"/>
    <mergeCell ref="S205:X205"/>
    <mergeCell ref="Y205:AD205"/>
  </mergeCells>
  <phoneticPr fontId="54" type="noConversion"/>
  <conditionalFormatting sqref="C30:AD30">
    <cfRule type="expression" dxfId="1010" priority="44">
      <formula>$AK$104&gt;0</formula>
    </cfRule>
  </conditionalFormatting>
  <conditionalFormatting sqref="C32:AD32">
    <cfRule type="expression" dxfId="1009" priority="30">
      <formula>$AR$43&gt;0</formula>
    </cfRule>
  </conditionalFormatting>
  <conditionalFormatting sqref="C36:AD36">
    <cfRule type="expression" dxfId="1008" priority="43">
      <formula>AND(AQ43&gt;0,F106="")</formula>
    </cfRule>
  </conditionalFormatting>
  <conditionalFormatting sqref="C142:AD142">
    <cfRule type="expression" dxfId="1007" priority="346">
      <formula>$AN$206&gt;0</formula>
    </cfRule>
  </conditionalFormatting>
  <conditionalFormatting sqref="C143:AD143">
    <cfRule type="expression" dxfId="1006" priority="34">
      <formula>$AR$146&gt;0</formula>
    </cfRule>
  </conditionalFormatting>
  <conditionalFormatting sqref="F106:AD106">
    <cfRule type="expression" dxfId="1005" priority="42">
      <formula>AND(AQ43&gt;0,F106="")</formula>
    </cfRule>
    <cfRule type="expression" dxfId="1004" priority="41">
      <formula>AND(AQ43=0,F106="")</formula>
    </cfRule>
  </conditionalFormatting>
  <conditionalFormatting sqref="M146:AD205">
    <cfRule type="expression" dxfId="1003" priority="36">
      <formula>SUM($I$127)=0</formula>
    </cfRule>
  </conditionalFormatting>
  <conditionalFormatting sqref="R42:AA42">
    <cfRule type="expression" dxfId="1002" priority="47" stopIfTrue="1">
      <formula>ISNUMBER(SEARCH(" " &amp; R42 &amp; " ", " " &amp; SUBSTITUTE($AK$108, " / ", " ") &amp; " "))</formula>
    </cfRule>
  </conditionalFormatting>
  <conditionalFormatting sqref="R43:AB43 AD43">
    <cfRule type="expression" dxfId="1001" priority="45">
      <formula>$AC$43&lt;&gt;""</formula>
    </cfRule>
  </conditionalFormatting>
  <conditionalFormatting sqref="S146:AD205">
    <cfRule type="expression" dxfId="1000" priority="37">
      <formula>AND($M146&lt;&gt;"",$M146&lt;&gt;1)</formula>
    </cfRule>
  </conditionalFormatting>
  <conditionalFormatting sqref="AC44:AC102">
    <cfRule type="expression" dxfId="999" priority="46">
      <formula>$AX$38=""</formula>
    </cfRule>
  </conditionalFormatting>
  <conditionalFormatting sqref="AG106">
    <cfRule type="expression" dxfId="998" priority="28" stopIfTrue="1">
      <formula>AND($A$1&lt;&gt;"",SUM(AG106)&gt;0)</formula>
    </cfRule>
    <cfRule type="expression" dxfId="997" priority="29" stopIfTrue="1">
      <formula>AND($A$1&lt;&gt;"",SEARCH("la pregunta",AG106)&gt;0)</formula>
    </cfRule>
    <cfRule type="expression" dxfId="996" priority="16" stopIfTrue="1">
      <formula>AND($A$1&lt;&gt;"",SEARCH("igual o mayor",AG106)&gt;0)</formula>
    </cfRule>
    <cfRule type="expression" dxfId="995" priority="17" stopIfTrue="1">
      <formula>AND($A$1&lt;&gt;"",SEARCH("igual o menor",AG106)&gt;0)</formula>
    </cfRule>
    <cfRule type="expression" dxfId="994" priority="18" stopIfTrue="1">
      <formula>AND($A$1&lt;&gt;"",SEARCH("pase a la pregunta",AG106)&gt;0)</formula>
    </cfRule>
    <cfRule type="expression" dxfId="993" priority="19" stopIfTrue="1">
      <formula>AND($A$1&lt;&gt;"",SEARCH("en blanco",AG106)&gt;0)</formula>
    </cfRule>
    <cfRule type="expression" dxfId="992" priority="20" stopIfTrue="1">
      <formula>AND($A$1&lt;&gt;"",SEARCH("no puede registrar",AG106)&gt;0)</formula>
    </cfRule>
    <cfRule type="expression" dxfId="991" priority="21" stopIfTrue="1">
      <formula>AND($A$1&lt;&gt;"",SUM(AG106)&gt;0)</formula>
    </cfRule>
    <cfRule type="expression" dxfId="990" priority="22" stopIfTrue="1">
      <formula>AND($A$1&lt;&gt;"",SEARCH("la pregunta",AG106)&gt;0)</formula>
    </cfRule>
    <cfRule type="expression" dxfId="989" priority="23" stopIfTrue="1">
      <formula>AND($A$1&lt;&gt;"",SEARCH("igual o mayor",AG106)&gt;0)</formula>
    </cfRule>
    <cfRule type="expression" dxfId="988" priority="24" stopIfTrue="1">
      <formula>AND($A$1&lt;&gt;"",SEARCH("igual o menor",AG106)&gt;0)</formula>
    </cfRule>
    <cfRule type="expression" dxfId="987" priority="25" stopIfTrue="1">
      <formula>AND($A$1&lt;&gt;"",SEARCH("pase a la pregunta",AG106)&gt;0)</formula>
    </cfRule>
    <cfRule type="expression" dxfId="986" priority="26" stopIfTrue="1">
      <formula>AND($A$1&lt;&gt;"",SEARCH("en blanco",AG106)&gt;0)</formula>
    </cfRule>
    <cfRule type="expression" dxfId="985" priority="27" stopIfTrue="1">
      <formula>AND($A$1&lt;&gt;"",SEARCH("no puede registrar",AG106)&gt;0)</formula>
    </cfRule>
  </conditionalFormatting>
  <conditionalFormatting sqref="AJ42:AK102">
    <cfRule type="expression" dxfId="984" priority="2" stopIfTrue="1">
      <formula>AND($A$1&lt;&gt;"",SEARCH("igual o menor",AJ42)&gt;0)</formula>
    </cfRule>
    <cfRule type="expression" dxfId="983" priority="3" stopIfTrue="1">
      <formula>AND($A$1&lt;&gt;"",SEARCH("pase a la pregunta",AJ42)&gt;0)</formula>
    </cfRule>
    <cfRule type="expression" dxfId="982" priority="7" stopIfTrue="1">
      <formula>AND($A$1&lt;&gt;"",SEARCH("la pregunta",AJ42)&gt;0)</formula>
    </cfRule>
    <cfRule type="expression" dxfId="981" priority="6" stopIfTrue="1">
      <formula>AND($A$1&lt;&gt;"",SUM(AJ42)&gt;0)</formula>
    </cfRule>
    <cfRule type="expression" dxfId="980" priority="5" stopIfTrue="1">
      <formula>AND($A$1&lt;&gt;"",SEARCH("no puede registrar",AJ42)&gt;0)</formula>
    </cfRule>
    <cfRule type="expression" dxfId="979" priority="4" stopIfTrue="1">
      <formula>AND($A$1&lt;&gt;"",SEARCH("en blanco",AJ42)&gt;0)</formula>
    </cfRule>
    <cfRule type="expression" dxfId="978" priority="1" stopIfTrue="1">
      <formula>AND($A$1&lt;&gt;"",SEARCH("igual o mayor",AJ42)&gt;0)</formula>
    </cfRule>
  </conditionalFormatting>
  <conditionalFormatting sqref="AK108:AR108">
    <cfRule type="expression" dxfId="977" priority="15" stopIfTrue="1">
      <formula>AND($A$1&lt;&gt;"",SEARCH("la pregunta",AK108)&gt;0)</formula>
    </cfRule>
    <cfRule type="expression" dxfId="976" priority="14" stopIfTrue="1">
      <formula>AND($A$1&lt;&gt;"",SUM(AK108)&gt;0)</formula>
    </cfRule>
    <cfRule type="expression" dxfId="975" priority="13" stopIfTrue="1">
      <formula>AND($A$1&lt;&gt;"",SEARCH("no puede registrar",AK108)&gt;0)</formula>
    </cfRule>
    <cfRule type="expression" dxfId="974" priority="12" stopIfTrue="1">
      <formula>AND($A$1&lt;&gt;"",SEARCH("en blanco",AK108)&gt;0)</formula>
    </cfRule>
    <cfRule type="expression" dxfId="973" priority="11" stopIfTrue="1">
      <formula>AND($A$1&lt;&gt;"",SEARCH("pase a la pregunta",AK108)&gt;0)</formula>
    </cfRule>
    <cfRule type="expression" dxfId="972" priority="10" stopIfTrue="1">
      <formula>AND($A$1&lt;&gt;"",SEARCH("igual o menor",AK108)&gt;0)</formula>
    </cfRule>
    <cfRule type="expression" dxfId="971" priority="9" stopIfTrue="1">
      <formula>AND($A$1&lt;&gt;"",SEARCH("igual o mayor",AK108)&gt;0)</formula>
    </cfRule>
  </conditionalFormatting>
  <dataValidations count="4">
    <dataValidation type="list" allowBlank="1" showErrorMessage="1" errorTitle="Datos incorrectos" error="Los datos ingresados no son correctos, revise las opciones disponibles" sqref="AA127 M146:R205">
      <formula1>"1,2,9"</formula1>
    </dataValidation>
    <dataValidation type="list" allowBlank="1" showInputMessage="1" showErrorMessage="1" sqref="N43:Q102">
      <formula1>"1,2,3"</formula1>
    </dataValidation>
    <dataValidation type="list" allowBlank="1" showInputMessage="1" showErrorMessage="1" sqref="R43:AD102">
      <formula1>"X"</formula1>
    </dataValidation>
    <dataValidation type="custom" allowBlank="1" showInputMessage="1" showErrorMessage="1" errorTitle="Dato inválido" error="El nombre de la posición y/ o designación debe registrarse en mayúsculas, sin comillas ni signos de acentuación, puntuación, paréntesis y abreviaturas." sqref="D43:K102">
      <formula1>AK43="Correcto"</formula1>
    </dataValidation>
  </dataValidations>
  <hyperlinks>
    <hyperlink ref="AA7" location="Índice!B15" display="Índice"/>
    <hyperlink ref="AA39" location="Complemento!AI10" display="Complemento"/>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Sección I
Cuestionario</oddHeader>
    <oddFooter>&amp;LCenso Nacional de Gobiernos Estatales 2026&amp;R&amp;P de &amp;N</oddFooter>
  </headerFooter>
  <rowBreaks count="1" manualBreakCount="1">
    <brk id="122" max="3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DL909"/>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30" width="3.7109375" customWidth="1"/>
    <col min="31" max="31" width="5.7109375" customWidth="1"/>
    <col min="32" max="112" width="13.7109375" hidden="1" customWidth="1"/>
    <col min="113" max="116" width="12.7109375" hidden="1" customWidth="1"/>
    <col min="117" max="16384" width="11.42578125" hidden="1"/>
  </cols>
  <sheetData>
    <row r="1" spans="1:31" ht="173.25" customHeight="1">
      <c r="A1" s="36"/>
      <c r="B1" s="714"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c r="AE1" s="1"/>
    </row>
    <row r="2" spans="1:31" ht="15" customHeight="1">
      <c r="A2" s="36"/>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5" customHeight="1">
      <c r="A3" s="36"/>
      <c r="B3" s="709" t="s">
        <v>1</v>
      </c>
      <c r="C3" s="728"/>
      <c r="D3" s="728"/>
      <c r="E3" s="728"/>
      <c r="F3" s="728"/>
      <c r="G3" s="728"/>
      <c r="H3" s="728"/>
      <c r="I3" s="728"/>
      <c r="J3" s="728"/>
      <c r="K3" s="728"/>
      <c r="L3" s="728"/>
      <c r="M3" s="728"/>
      <c r="N3" s="728"/>
      <c r="O3" s="728"/>
      <c r="P3" s="728"/>
      <c r="Q3" s="728"/>
      <c r="R3" s="728"/>
      <c r="S3" s="728"/>
      <c r="T3" s="728"/>
      <c r="U3" s="728"/>
      <c r="V3" s="728"/>
      <c r="W3" s="728"/>
      <c r="X3" s="728"/>
      <c r="Y3" s="728"/>
      <c r="Z3" s="728"/>
      <c r="AA3" s="728"/>
      <c r="AB3" s="728"/>
      <c r="AC3" s="728"/>
      <c r="AD3" s="728"/>
      <c r="AE3" s="1"/>
    </row>
    <row r="4" spans="1:31" ht="15" customHeight="1">
      <c r="A4" s="36"/>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36"/>
      <c r="B5" s="709" t="s">
        <v>10</v>
      </c>
      <c r="C5" s="728"/>
      <c r="D5" s="728"/>
      <c r="E5" s="728"/>
      <c r="F5" s="728"/>
      <c r="G5" s="728"/>
      <c r="H5" s="728"/>
      <c r="I5" s="728"/>
      <c r="J5" s="728"/>
      <c r="K5" s="728"/>
      <c r="L5" s="728"/>
      <c r="M5" s="728"/>
      <c r="N5" s="728"/>
      <c r="O5" s="728"/>
      <c r="P5" s="728"/>
      <c r="Q5" s="728"/>
      <c r="R5" s="728"/>
      <c r="S5" s="728"/>
      <c r="T5" s="728"/>
      <c r="U5" s="728"/>
      <c r="V5" s="728"/>
      <c r="W5" s="728"/>
      <c r="X5" s="728"/>
      <c r="Y5" s="728"/>
      <c r="Z5" s="728"/>
      <c r="AA5" s="728"/>
      <c r="AB5" s="728"/>
      <c r="AC5" s="728"/>
      <c r="AD5" s="728"/>
      <c r="AE5" s="1"/>
    </row>
    <row r="6" spans="1:31" ht="15" customHeight="1">
      <c r="A6" s="36"/>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36"/>
      <c r="B7" s="2" t="s">
        <v>3</v>
      </c>
      <c r="C7" s="38"/>
      <c r="D7" s="38"/>
      <c r="E7" s="38"/>
      <c r="F7" s="38"/>
      <c r="G7" s="38"/>
      <c r="H7" s="38"/>
      <c r="I7" s="38"/>
      <c r="J7" s="38"/>
      <c r="K7" s="38"/>
      <c r="L7" s="38"/>
      <c r="M7" s="38"/>
      <c r="N7" s="2" t="s">
        <v>4</v>
      </c>
      <c r="O7" s="38"/>
      <c r="P7" s="1"/>
      <c r="Q7" s="1"/>
      <c r="R7" s="1"/>
      <c r="S7" s="1"/>
      <c r="T7" s="1"/>
      <c r="U7" s="1"/>
      <c r="V7" s="1"/>
      <c r="W7" s="1"/>
      <c r="X7" s="1"/>
      <c r="Y7" s="1"/>
      <c r="Z7" s="1"/>
      <c r="AA7" s="735" t="s">
        <v>2</v>
      </c>
      <c r="AB7" s="728"/>
      <c r="AC7" s="728"/>
      <c r="AD7" s="728"/>
      <c r="AE7" s="1"/>
    </row>
    <row r="8" spans="1:31" ht="15" customHeight="1" thickBot="1">
      <c r="A8" s="36"/>
      <c r="B8" s="710" t="str">
        <f>IF(Presentación!B8="","",Presentación!B8)</f>
        <v>Veracruz de Ignacio de la Llave</v>
      </c>
      <c r="C8" s="712"/>
      <c r="D8" s="712"/>
      <c r="E8" s="712"/>
      <c r="F8" s="712"/>
      <c r="G8" s="712"/>
      <c r="H8" s="712"/>
      <c r="I8" s="712"/>
      <c r="J8" s="712"/>
      <c r="K8" s="712"/>
      <c r="L8" s="711"/>
      <c r="M8" s="37"/>
      <c r="N8" s="710" t="str">
        <f>IF(Presentación!N8="","",Presentación!N8)</f>
        <v>230</v>
      </c>
      <c r="O8" s="711"/>
      <c r="P8" s="1"/>
      <c r="Q8" s="1"/>
      <c r="R8" s="1"/>
      <c r="S8" s="1"/>
      <c r="T8" s="1"/>
      <c r="U8" s="1"/>
      <c r="V8" s="1"/>
      <c r="W8" s="1"/>
      <c r="X8" s="1"/>
      <c r="Y8" s="1"/>
      <c r="Z8" s="1"/>
      <c r="AA8" s="1"/>
      <c r="AB8" s="1"/>
      <c r="AC8" s="1"/>
      <c r="AD8" s="1"/>
      <c r="AE8" s="1"/>
    </row>
    <row r="9" spans="1:31" ht="15" customHeight="1">
      <c r="A9" s="36"/>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36"/>
      <c r="B10" s="870" t="s">
        <v>5056</v>
      </c>
      <c r="C10" s="859"/>
      <c r="D10" s="859"/>
      <c r="E10" s="859"/>
      <c r="F10" s="859"/>
      <c r="G10" s="859"/>
      <c r="H10" s="859"/>
      <c r="I10" s="859"/>
      <c r="J10" s="859"/>
      <c r="K10" s="859"/>
      <c r="L10" s="859"/>
      <c r="M10" s="859"/>
      <c r="N10" s="859"/>
      <c r="O10" s="859"/>
      <c r="P10" s="859"/>
      <c r="Q10" s="859"/>
      <c r="R10" s="859"/>
      <c r="S10" s="859"/>
      <c r="T10" s="859"/>
      <c r="U10" s="859"/>
      <c r="V10" s="859"/>
      <c r="W10" s="859"/>
      <c r="X10" s="859"/>
      <c r="Y10" s="859"/>
      <c r="Z10" s="859"/>
      <c r="AA10" s="859"/>
      <c r="AB10" s="859"/>
      <c r="AC10" s="859"/>
      <c r="AD10" s="860"/>
      <c r="AE10" s="37"/>
    </row>
    <row r="11" spans="1:31" ht="36" customHeight="1">
      <c r="A11" s="36"/>
      <c r="B11" s="39"/>
      <c r="C11" s="854" t="s">
        <v>5057</v>
      </c>
      <c r="D11" s="728"/>
      <c r="E11" s="728"/>
      <c r="F11" s="728"/>
      <c r="G11" s="728"/>
      <c r="H11" s="728"/>
      <c r="I11" s="728"/>
      <c r="J11" s="728"/>
      <c r="K11" s="728"/>
      <c r="L11" s="728"/>
      <c r="M11" s="728"/>
      <c r="N11" s="728"/>
      <c r="O11" s="728"/>
      <c r="P11" s="728"/>
      <c r="Q11" s="728"/>
      <c r="R11" s="728"/>
      <c r="S11" s="728"/>
      <c r="T11" s="728"/>
      <c r="U11" s="728"/>
      <c r="V11" s="728"/>
      <c r="W11" s="728"/>
      <c r="X11" s="728"/>
      <c r="Y11" s="728"/>
      <c r="Z11" s="728"/>
      <c r="AA11" s="728"/>
      <c r="AB11" s="728"/>
      <c r="AC11" s="728"/>
      <c r="AD11" s="855"/>
      <c r="AE11" s="37"/>
    </row>
    <row r="12" spans="1:31" ht="24" customHeight="1">
      <c r="A12" s="36"/>
      <c r="B12" s="39"/>
      <c r="C12" s="854" t="s">
        <v>5058</v>
      </c>
      <c r="D12" s="728"/>
      <c r="E12" s="728"/>
      <c r="F12" s="728"/>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c r="AD12" s="855"/>
      <c r="AE12" s="37"/>
    </row>
    <row r="13" spans="1:31" ht="48" customHeight="1">
      <c r="A13" s="36"/>
      <c r="B13" s="40"/>
      <c r="C13" s="854" t="s">
        <v>5059</v>
      </c>
      <c r="D13" s="728"/>
      <c r="E13" s="728"/>
      <c r="F13" s="728"/>
      <c r="G13" s="728"/>
      <c r="H13" s="728"/>
      <c r="I13" s="728"/>
      <c r="J13" s="728"/>
      <c r="K13" s="728"/>
      <c r="L13" s="728"/>
      <c r="M13" s="728"/>
      <c r="N13" s="728"/>
      <c r="O13" s="728"/>
      <c r="P13" s="728"/>
      <c r="Q13" s="728"/>
      <c r="R13" s="728"/>
      <c r="S13" s="728"/>
      <c r="T13" s="728"/>
      <c r="U13" s="728"/>
      <c r="V13" s="728"/>
      <c r="W13" s="728"/>
      <c r="X13" s="728"/>
      <c r="Y13" s="728"/>
      <c r="Z13" s="728"/>
      <c r="AA13" s="728"/>
      <c r="AB13" s="728"/>
      <c r="AC13" s="728"/>
      <c r="AD13" s="855"/>
      <c r="AE13" s="37"/>
    </row>
    <row r="14" spans="1:31" ht="15" customHeight="1">
      <c r="A14" s="25"/>
      <c r="B14" s="41"/>
      <c r="C14" s="774" t="s">
        <v>5271</v>
      </c>
      <c r="D14" s="728"/>
      <c r="E14" s="728"/>
      <c r="F14" s="728"/>
      <c r="G14" s="728"/>
      <c r="H14" s="728"/>
      <c r="I14" s="728"/>
      <c r="J14" s="728"/>
      <c r="K14" s="728"/>
      <c r="L14" s="728"/>
      <c r="M14" s="728"/>
      <c r="N14" s="728"/>
      <c r="O14" s="728"/>
      <c r="P14" s="728"/>
      <c r="Q14" s="728"/>
      <c r="R14" s="728"/>
      <c r="S14" s="728"/>
      <c r="T14" s="728"/>
      <c r="U14" s="728"/>
      <c r="V14" s="728"/>
      <c r="W14" s="728"/>
      <c r="X14" s="728"/>
      <c r="Y14" s="728"/>
      <c r="Z14" s="728"/>
      <c r="AA14" s="728"/>
      <c r="AB14" s="728"/>
      <c r="AC14" s="728"/>
      <c r="AD14" s="776"/>
      <c r="AE14" s="42"/>
    </row>
    <row r="15" spans="1:31" ht="36" customHeight="1">
      <c r="A15" s="36"/>
      <c r="B15" s="43"/>
      <c r="C15" s="774" t="s">
        <v>5061</v>
      </c>
      <c r="D15" s="728"/>
      <c r="E15" s="728"/>
      <c r="F15" s="728"/>
      <c r="G15" s="728"/>
      <c r="H15" s="728"/>
      <c r="I15" s="728"/>
      <c r="J15" s="728"/>
      <c r="K15" s="728"/>
      <c r="L15" s="728"/>
      <c r="M15" s="728"/>
      <c r="N15" s="728"/>
      <c r="O15" s="728"/>
      <c r="P15" s="728"/>
      <c r="Q15" s="728"/>
      <c r="R15" s="728"/>
      <c r="S15" s="728"/>
      <c r="T15" s="728"/>
      <c r="U15" s="728"/>
      <c r="V15" s="728"/>
      <c r="W15" s="728"/>
      <c r="X15" s="728"/>
      <c r="Y15" s="728"/>
      <c r="Z15" s="728"/>
      <c r="AA15" s="728"/>
      <c r="AB15" s="728"/>
      <c r="AC15" s="728"/>
      <c r="AD15" s="776"/>
      <c r="AE15" s="38"/>
    </row>
    <row r="16" spans="1:31" ht="48" customHeight="1">
      <c r="A16" s="36"/>
      <c r="B16" s="39"/>
      <c r="C16" s="774" t="s">
        <v>5062</v>
      </c>
      <c r="D16" s="728"/>
      <c r="E16" s="728"/>
      <c r="F16" s="728"/>
      <c r="G16" s="728"/>
      <c r="H16" s="728"/>
      <c r="I16" s="728"/>
      <c r="J16" s="728"/>
      <c r="K16" s="728"/>
      <c r="L16" s="728"/>
      <c r="M16" s="728"/>
      <c r="N16" s="728"/>
      <c r="O16" s="728"/>
      <c r="P16" s="728"/>
      <c r="Q16" s="728"/>
      <c r="R16" s="728"/>
      <c r="S16" s="728"/>
      <c r="T16" s="728"/>
      <c r="U16" s="728"/>
      <c r="V16" s="728"/>
      <c r="W16" s="728"/>
      <c r="X16" s="728"/>
      <c r="Y16" s="728"/>
      <c r="Z16" s="728"/>
      <c r="AA16" s="728"/>
      <c r="AB16" s="728"/>
      <c r="AC16" s="728"/>
      <c r="AD16" s="776"/>
      <c r="AE16" s="37"/>
    </row>
    <row r="17" spans="1:31" ht="15" customHeight="1">
      <c r="A17" s="36"/>
      <c r="B17" s="44"/>
      <c r="C17" s="882" t="s">
        <v>5063</v>
      </c>
      <c r="D17" s="883"/>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4"/>
      <c r="AE17" s="37"/>
    </row>
    <row r="18" spans="1:31" ht="15" customHeight="1" thickBot="1">
      <c r="A18" s="36"/>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15" customHeight="1" thickBot="1">
      <c r="A19" s="46"/>
      <c r="B19" s="769" t="s">
        <v>5272</v>
      </c>
      <c r="C19" s="750"/>
      <c r="D19" s="750"/>
      <c r="E19" s="750"/>
      <c r="F19" s="750"/>
      <c r="G19" s="750"/>
      <c r="H19" s="750"/>
      <c r="I19" s="750"/>
      <c r="J19" s="750"/>
      <c r="K19" s="750"/>
      <c r="L19" s="750"/>
      <c r="M19" s="750"/>
      <c r="N19" s="750"/>
      <c r="O19" s="750"/>
      <c r="P19" s="750"/>
      <c r="Q19" s="750"/>
      <c r="R19" s="750"/>
      <c r="S19" s="750"/>
      <c r="T19" s="750"/>
      <c r="U19" s="750"/>
      <c r="V19" s="750"/>
      <c r="W19" s="750"/>
      <c r="X19" s="750"/>
      <c r="Y19" s="750"/>
      <c r="Z19" s="750"/>
      <c r="AA19" s="750"/>
      <c r="AB19" s="750"/>
      <c r="AC19" s="750"/>
      <c r="AD19" s="770"/>
      <c r="AE19" s="37"/>
    </row>
    <row r="20" spans="1:31" ht="15" customHeight="1">
      <c r="A20" s="36"/>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24" customHeight="1">
      <c r="A21" s="25" t="s">
        <v>5273</v>
      </c>
      <c r="B21" s="880" t="s">
        <v>5274</v>
      </c>
      <c r="C21" s="728"/>
      <c r="D21" s="728"/>
      <c r="E21" s="728"/>
      <c r="F21" s="728"/>
      <c r="G21" s="728"/>
      <c r="H21" s="728"/>
      <c r="I21" s="728"/>
      <c r="J21" s="728"/>
      <c r="K21" s="728"/>
      <c r="L21" s="728"/>
      <c r="M21" s="728"/>
      <c r="N21" s="728"/>
      <c r="O21" s="728"/>
      <c r="P21" s="728"/>
      <c r="Q21" s="728"/>
      <c r="R21" s="728"/>
      <c r="S21" s="728"/>
      <c r="T21" s="728"/>
      <c r="U21" s="728"/>
      <c r="V21" s="728"/>
      <c r="W21" s="728"/>
      <c r="X21" s="728"/>
      <c r="Y21" s="728"/>
      <c r="Z21" s="728"/>
      <c r="AA21" s="728"/>
      <c r="AB21" s="728"/>
      <c r="AC21" s="728"/>
      <c r="AD21" s="728"/>
      <c r="AE21" s="42"/>
    </row>
    <row r="22" spans="1:31" ht="15" customHeight="1">
      <c r="A22" s="25"/>
      <c r="B22" s="64"/>
      <c r="C22" s="853" t="s">
        <v>5275</v>
      </c>
      <c r="D22" s="728"/>
      <c r="E22" s="728"/>
      <c r="F22" s="728"/>
      <c r="G22" s="728"/>
      <c r="H22" s="728"/>
      <c r="I22" s="728"/>
      <c r="J22" s="728"/>
      <c r="K22" s="728"/>
      <c r="L22" s="728"/>
      <c r="M22" s="728"/>
      <c r="N22" s="728"/>
      <c r="O22" s="728"/>
      <c r="P22" s="728"/>
      <c r="Q22" s="728"/>
      <c r="R22" s="728"/>
      <c r="S22" s="728"/>
      <c r="T22" s="728"/>
      <c r="U22" s="728"/>
      <c r="V22" s="728"/>
      <c r="W22" s="728"/>
      <c r="X22" s="728"/>
      <c r="Y22" s="728"/>
      <c r="Z22" s="728"/>
      <c r="AA22" s="728"/>
      <c r="AB22" s="728"/>
      <c r="AC22" s="728"/>
      <c r="AD22" s="728"/>
      <c r="AE22" s="42"/>
    </row>
    <row r="23" spans="1:31" ht="24" customHeight="1">
      <c r="A23" s="25"/>
      <c r="B23" s="64"/>
      <c r="C23" s="848" t="s">
        <v>5276</v>
      </c>
      <c r="D23" s="728"/>
      <c r="E23" s="728"/>
      <c r="F23" s="728"/>
      <c r="G23" s="728"/>
      <c r="H23" s="728"/>
      <c r="I23" s="728"/>
      <c r="J23" s="728"/>
      <c r="K23" s="728"/>
      <c r="L23" s="728"/>
      <c r="M23" s="728"/>
      <c r="N23" s="728"/>
      <c r="O23" s="728"/>
      <c r="P23" s="728"/>
      <c r="Q23" s="728"/>
      <c r="R23" s="728"/>
      <c r="S23" s="728"/>
      <c r="T23" s="728"/>
      <c r="U23" s="728"/>
      <c r="V23" s="728"/>
      <c r="W23" s="728"/>
      <c r="X23" s="728"/>
      <c r="Y23" s="728"/>
      <c r="Z23" s="728"/>
      <c r="AA23" s="728"/>
      <c r="AB23" s="728"/>
      <c r="AC23" s="728"/>
      <c r="AD23" s="728"/>
      <c r="AE23" s="56"/>
    </row>
    <row r="24" spans="1:31" ht="15" customHeight="1">
      <c r="A24" s="25"/>
      <c r="B24" s="42"/>
      <c r="C24" s="848" t="s">
        <v>5277</v>
      </c>
      <c r="D24" s="728"/>
      <c r="E24" s="728"/>
      <c r="F24" s="728"/>
      <c r="G24" s="728"/>
      <c r="H24" s="728"/>
      <c r="I24" s="728"/>
      <c r="J24" s="728"/>
      <c r="K24" s="728"/>
      <c r="L24" s="728"/>
      <c r="M24" s="728"/>
      <c r="N24" s="728"/>
      <c r="O24" s="728"/>
      <c r="P24" s="728"/>
      <c r="Q24" s="728"/>
      <c r="R24" s="728"/>
      <c r="S24" s="728"/>
      <c r="T24" s="728"/>
      <c r="U24" s="728"/>
      <c r="V24" s="728"/>
      <c r="W24" s="728"/>
      <c r="X24" s="728"/>
      <c r="Y24" s="728"/>
      <c r="Z24" s="728"/>
      <c r="AA24" s="728"/>
      <c r="AB24" s="728"/>
      <c r="AC24" s="728"/>
      <c r="AD24" s="728"/>
      <c r="AE24" s="56"/>
    </row>
    <row r="25" spans="1:31" ht="36" customHeight="1">
      <c r="A25" s="25"/>
      <c r="B25" s="42"/>
      <c r="C25" s="848" t="s">
        <v>5278</v>
      </c>
      <c r="D25" s="728"/>
      <c r="E25" s="728"/>
      <c r="F25" s="728"/>
      <c r="G25" s="728"/>
      <c r="H25" s="728"/>
      <c r="I25" s="728"/>
      <c r="J25" s="728"/>
      <c r="K25" s="728"/>
      <c r="L25" s="728"/>
      <c r="M25" s="728"/>
      <c r="N25" s="728"/>
      <c r="O25" s="728"/>
      <c r="P25" s="728"/>
      <c r="Q25" s="728"/>
      <c r="R25" s="728"/>
      <c r="S25" s="728"/>
      <c r="T25" s="728"/>
      <c r="U25" s="728"/>
      <c r="V25" s="728"/>
      <c r="W25" s="728"/>
      <c r="X25" s="728"/>
      <c r="Y25" s="728"/>
      <c r="Z25" s="728"/>
      <c r="AA25" s="728"/>
      <c r="AB25" s="728"/>
      <c r="AC25" s="728"/>
      <c r="AD25" s="728"/>
      <c r="AE25" s="56"/>
    </row>
    <row r="26" spans="1:31" ht="36" customHeight="1">
      <c r="A26" s="25"/>
      <c r="B26" s="42"/>
      <c r="C26" s="848" t="s">
        <v>5279</v>
      </c>
      <c r="D26" s="728"/>
      <c r="E26" s="728"/>
      <c r="F26" s="728"/>
      <c r="G26" s="728"/>
      <c r="H26" s="728"/>
      <c r="I26" s="728"/>
      <c r="J26" s="728"/>
      <c r="K26" s="728"/>
      <c r="L26" s="728"/>
      <c r="M26" s="728"/>
      <c r="N26" s="728"/>
      <c r="O26" s="728"/>
      <c r="P26" s="728"/>
      <c r="Q26" s="728"/>
      <c r="R26" s="728"/>
      <c r="S26" s="728"/>
      <c r="T26" s="728"/>
      <c r="U26" s="728"/>
      <c r="V26" s="728"/>
      <c r="W26" s="728"/>
      <c r="X26" s="728"/>
      <c r="Y26" s="728"/>
      <c r="Z26" s="728"/>
      <c r="AA26" s="728"/>
      <c r="AB26" s="728"/>
      <c r="AC26" s="728"/>
      <c r="AD26" s="728"/>
      <c r="AE26" s="56"/>
    </row>
    <row r="27" spans="1:31" ht="36" customHeight="1">
      <c r="A27" s="25"/>
      <c r="B27" s="42"/>
      <c r="C27" s="853" t="s">
        <v>5280</v>
      </c>
      <c r="D27" s="728"/>
      <c r="E27" s="728"/>
      <c r="F27" s="728"/>
      <c r="G27" s="728"/>
      <c r="H27" s="728"/>
      <c r="I27" s="728"/>
      <c r="J27" s="728"/>
      <c r="K27" s="728"/>
      <c r="L27" s="728"/>
      <c r="M27" s="728"/>
      <c r="N27" s="728"/>
      <c r="O27" s="728"/>
      <c r="P27" s="728"/>
      <c r="Q27" s="728"/>
      <c r="R27" s="728"/>
      <c r="S27" s="728"/>
      <c r="T27" s="728"/>
      <c r="U27" s="728"/>
      <c r="V27" s="728"/>
      <c r="W27" s="728"/>
      <c r="X27" s="728"/>
      <c r="Y27" s="728"/>
      <c r="Z27" s="728"/>
      <c r="AA27" s="728"/>
      <c r="AB27" s="728"/>
      <c r="AC27" s="728"/>
      <c r="AD27" s="728"/>
      <c r="AE27" s="56"/>
    </row>
    <row r="28" spans="1:31" ht="24" customHeight="1">
      <c r="A28" s="25"/>
      <c r="B28" s="42"/>
      <c r="C28" s="853" t="s">
        <v>5281</v>
      </c>
      <c r="D28" s="728"/>
      <c r="E28" s="728"/>
      <c r="F28" s="728"/>
      <c r="G28" s="728"/>
      <c r="H28" s="728"/>
      <c r="I28" s="728"/>
      <c r="J28" s="728"/>
      <c r="K28" s="728"/>
      <c r="L28" s="728"/>
      <c r="M28" s="728"/>
      <c r="N28" s="728"/>
      <c r="O28" s="728"/>
      <c r="P28" s="728"/>
      <c r="Q28" s="728"/>
      <c r="R28" s="728"/>
      <c r="S28" s="728"/>
      <c r="T28" s="728"/>
      <c r="U28" s="728"/>
      <c r="V28" s="728"/>
      <c r="W28" s="728"/>
      <c r="X28" s="728"/>
      <c r="Y28" s="728"/>
      <c r="Z28" s="728"/>
      <c r="AA28" s="728"/>
      <c r="AB28" s="728"/>
      <c r="AC28" s="728"/>
      <c r="AD28" s="728"/>
      <c r="AE28" s="56"/>
    </row>
    <row r="29" spans="1:31" ht="24" customHeight="1">
      <c r="A29" s="25"/>
      <c r="B29" s="42"/>
      <c r="C29" s="853" t="s">
        <v>5282</v>
      </c>
      <c r="D29" s="728"/>
      <c r="E29" s="728"/>
      <c r="F29" s="728"/>
      <c r="G29" s="728"/>
      <c r="H29" s="728"/>
      <c r="I29" s="728"/>
      <c r="J29" s="728"/>
      <c r="K29" s="728"/>
      <c r="L29" s="728"/>
      <c r="M29" s="728"/>
      <c r="N29" s="728"/>
      <c r="O29" s="728"/>
      <c r="P29" s="728"/>
      <c r="Q29" s="728"/>
      <c r="R29" s="728"/>
      <c r="S29" s="728"/>
      <c r="T29" s="728"/>
      <c r="U29" s="728"/>
      <c r="V29" s="728"/>
      <c r="W29" s="728"/>
      <c r="X29" s="728"/>
      <c r="Y29" s="728"/>
      <c r="Z29" s="728"/>
      <c r="AA29" s="728"/>
      <c r="AB29" s="728"/>
      <c r="AC29" s="728"/>
      <c r="AD29" s="728"/>
      <c r="AE29" s="56"/>
    </row>
    <row r="30" spans="1:31" ht="24" customHeight="1">
      <c r="A30" s="25"/>
      <c r="B30" s="42"/>
      <c r="C30" s="853" t="s">
        <v>5283</v>
      </c>
      <c r="D30" s="728"/>
      <c r="E30" s="728"/>
      <c r="F30" s="728"/>
      <c r="G30" s="728"/>
      <c r="H30" s="728"/>
      <c r="I30" s="728"/>
      <c r="J30" s="728"/>
      <c r="K30" s="728"/>
      <c r="L30" s="728"/>
      <c r="M30" s="728"/>
      <c r="N30" s="728"/>
      <c r="O30" s="728"/>
      <c r="P30" s="728"/>
      <c r="Q30" s="728"/>
      <c r="R30" s="728"/>
      <c r="S30" s="728"/>
      <c r="T30" s="728"/>
      <c r="U30" s="728"/>
      <c r="V30" s="728"/>
      <c r="W30" s="728"/>
      <c r="X30" s="728"/>
      <c r="Y30" s="728"/>
      <c r="Z30" s="728"/>
      <c r="AA30" s="728"/>
      <c r="AB30" s="728"/>
      <c r="AC30" s="728"/>
      <c r="AD30" s="728"/>
      <c r="AE30" s="56"/>
    </row>
    <row r="31" spans="1:31" ht="24" customHeight="1">
      <c r="A31" s="47"/>
      <c r="B31" s="46"/>
      <c r="C31" s="848" t="s">
        <v>5284</v>
      </c>
      <c r="D31" s="728"/>
      <c r="E31" s="728"/>
      <c r="F31" s="728"/>
      <c r="G31" s="728"/>
      <c r="H31" s="728"/>
      <c r="I31" s="728"/>
      <c r="J31" s="728"/>
      <c r="K31" s="728"/>
      <c r="L31" s="728"/>
      <c r="M31" s="728"/>
      <c r="N31" s="728"/>
      <c r="O31" s="728"/>
      <c r="P31" s="728"/>
      <c r="Q31" s="728"/>
      <c r="R31" s="728"/>
      <c r="S31" s="728"/>
      <c r="T31" s="728"/>
      <c r="U31" s="728"/>
      <c r="V31" s="728"/>
      <c r="W31" s="728"/>
      <c r="X31" s="728"/>
      <c r="Y31" s="728"/>
      <c r="Z31" s="728"/>
      <c r="AA31" s="728"/>
      <c r="AB31" s="728"/>
      <c r="AC31" s="728"/>
      <c r="AD31" s="728"/>
      <c r="AE31" s="51"/>
    </row>
    <row r="32" spans="1:31" ht="24" customHeight="1">
      <c r="A32" s="47"/>
      <c r="B32" s="46"/>
      <c r="C32" s="853" t="s">
        <v>5285</v>
      </c>
      <c r="D32" s="728"/>
      <c r="E32" s="728"/>
      <c r="F32" s="728"/>
      <c r="G32" s="728"/>
      <c r="H32" s="728"/>
      <c r="I32" s="728"/>
      <c r="J32" s="728"/>
      <c r="K32" s="728"/>
      <c r="L32" s="728"/>
      <c r="M32" s="728"/>
      <c r="N32" s="728"/>
      <c r="O32" s="728"/>
      <c r="P32" s="728"/>
      <c r="Q32" s="728"/>
      <c r="R32" s="728"/>
      <c r="S32" s="728"/>
      <c r="T32" s="728"/>
      <c r="U32" s="728"/>
      <c r="V32" s="728"/>
      <c r="W32" s="728"/>
      <c r="X32" s="728"/>
      <c r="Y32" s="728"/>
      <c r="Z32" s="728"/>
      <c r="AA32" s="728"/>
      <c r="AB32" s="728"/>
      <c r="AC32" s="728"/>
      <c r="AD32" s="728"/>
      <c r="AE32" s="51"/>
    </row>
    <row r="33" spans="1:51" ht="36" customHeight="1">
      <c r="A33" s="36"/>
      <c r="B33" s="38"/>
      <c r="C33" s="848" t="s">
        <v>5286</v>
      </c>
      <c r="D33" s="728"/>
      <c r="E33" s="728"/>
      <c r="F33" s="728"/>
      <c r="G33" s="728"/>
      <c r="H33" s="728"/>
      <c r="I33" s="728"/>
      <c r="J33" s="728"/>
      <c r="K33" s="728"/>
      <c r="L33" s="728"/>
      <c r="M33" s="728"/>
      <c r="N33" s="728"/>
      <c r="O33" s="728"/>
      <c r="P33" s="728"/>
      <c r="Q33" s="728"/>
      <c r="R33" s="728"/>
      <c r="S33" s="728"/>
      <c r="T33" s="728"/>
      <c r="U33" s="728"/>
      <c r="V33" s="728"/>
      <c r="W33" s="728"/>
      <c r="X33" s="728"/>
      <c r="Y33" s="728"/>
      <c r="Z33" s="728"/>
      <c r="AA33" s="728"/>
      <c r="AB33" s="728"/>
      <c r="AC33" s="728"/>
      <c r="AD33" s="728"/>
      <c r="AE33" s="56"/>
    </row>
    <row r="34" spans="1:51" ht="36" customHeight="1">
      <c r="A34" s="25"/>
      <c r="B34" s="42"/>
      <c r="C34" s="853" t="s">
        <v>5287</v>
      </c>
      <c r="D34" s="728"/>
      <c r="E34" s="728"/>
      <c r="F34" s="728"/>
      <c r="G34" s="728"/>
      <c r="H34" s="728"/>
      <c r="I34" s="728"/>
      <c r="J34" s="728"/>
      <c r="K34" s="728"/>
      <c r="L34" s="728"/>
      <c r="M34" s="728"/>
      <c r="N34" s="728"/>
      <c r="O34" s="728"/>
      <c r="P34" s="728"/>
      <c r="Q34" s="728"/>
      <c r="R34" s="728"/>
      <c r="S34" s="728"/>
      <c r="T34" s="728"/>
      <c r="U34" s="728"/>
      <c r="V34" s="728"/>
      <c r="W34" s="728"/>
      <c r="X34" s="728"/>
      <c r="Y34" s="728"/>
      <c r="Z34" s="728"/>
      <c r="AA34" s="728"/>
      <c r="AB34" s="728"/>
      <c r="AC34" s="728"/>
      <c r="AD34" s="728"/>
      <c r="AE34" s="56"/>
    </row>
    <row r="35" spans="1:51" ht="24" customHeight="1">
      <c r="A35" s="25"/>
      <c r="B35" s="42"/>
      <c r="C35" s="853" t="s">
        <v>5288</v>
      </c>
      <c r="D35" s="728"/>
      <c r="E35" s="728"/>
      <c r="F35" s="728"/>
      <c r="G35" s="728"/>
      <c r="H35" s="728"/>
      <c r="I35" s="728"/>
      <c r="J35" s="728"/>
      <c r="K35" s="728"/>
      <c r="L35" s="728"/>
      <c r="M35" s="728"/>
      <c r="N35" s="728"/>
      <c r="O35" s="728"/>
      <c r="P35" s="728"/>
      <c r="Q35" s="728"/>
      <c r="R35" s="728"/>
      <c r="S35" s="728"/>
      <c r="T35" s="728"/>
      <c r="U35" s="728"/>
      <c r="V35" s="728"/>
      <c r="W35" s="728"/>
      <c r="X35" s="728"/>
      <c r="Y35" s="728"/>
      <c r="Z35" s="728"/>
      <c r="AA35" s="728"/>
      <c r="AB35" s="728"/>
      <c r="AC35" s="728"/>
      <c r="AD35" s="728"/>
      <c r="AE35" s="56"/>
    </row>
    <row r="36" spans="1:51" ht="15" customHeight="1">
      <c r="A36" s="36"/>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51" ht="15" customHeight="1">
      <c r="A37" s="25"/>
      <c r="B37" s="42"/>
      <c r="C37" s="858" t="s">
        <v>5289</v>
      </c>
      <c r="D37" s="858"/>
      <c r="E37" s="858"/>
      <c r="F37" s="858"/>
      <c r="G37" s="858"/>
      <c r="H37" s="858"/>
      <c r="I37" s="858"/>
      <c r="J37" s="858"/>
      <c r="K37" s="858"/>
      <c r="L37" s="858"/>
      <c r="M37" s="858"/>
      <c r="N37" s="858"/>
      <c r="O37" s="858"/>
      <c r="P37" s="858"/>
      <c r="Q37" s="858"/>
      <c r="R37" s="858"/>
      <c r="S37" s="723" t="s">
        <v>5290</v>
      </c>
      <c r="T37" s="723"/>
      <c r="U37" s="723"/>
      <c r="V37" s="723"/>
      <c r="W37" s="723"/>
      <c r="X37" s="723"/>
      <c r="Y37" s="723"/>
      <c r="Z37" s="723"/>
      <c r="AA37" s="723"/>
      <c r="AB37" s="723"/>
      <c r="AC37" s="723"/>
      <c r="AD37" s="723"/>
      <c r="AE37" s="56"/>
    </row>
    <row r="38" spans="1:51" ht="84" customHeight="1">
      <c r="A38" s="25"/>
      <c r="B38" s="42"/>
      <c r="C38" s="858"/>
      <c r="D38" s="858"/>
      <c r="E38" s="858"/>
      <c r="F38" s="858"/>
      <c r="G38" s="858"/>
      <c r="H38" s="858"/>
      <c r="I38" s="858"/>
      <c r="J38" s="858"/>
      <c r="K38" s="858"/>
      <c r="L38" s="858"/>
      <c r="M38" s="858"/>
      <c r="N38" s="858"/>
      <c r="O38" s="858"/>
      <c r="P38" s="858"/>
      <c r="Q38" s="858"/>
      <c r="R38" s="858"/>
      <c r="S38" s="922" t="s">
        <v>5291</v>
      </c>
      <c r="T38" s="922" t="s">
        <v>5292</v>
      </c>
      <c r="U38" s="916" t="s">
        <v>5293</v>
      </c>
      <c r="V38" s="922" t="s">
        <v>5294</v>
      </c>
      <c r="W38" s="922"/>
      <c r="X38" s="922" t="s">
        <v>5295</v>
      </c>
      <c r="Y38" s="922" t="s">
        <v>5296</v>
      </c>
      <c r="Z38" s="922" t="s">
        <v>5297</v>
      </c>
      <c r="AA38" s="989" t="s">
        <v>5298</v>
      </c>
      <c r="AB38" s="922" t="s">
        <v>5299</v>
      </c>
      <c r="AC38" s="916" t="s">
        <v>5300</v>
      </c>
      <c r="AD38" s="922" t="s">
        <v>5301</v>
      </c>
      <c r="AE38" s="56"/>
      <c r="AH38" s="688" t="s">
        <v>5258</v>
      </c>
      <c r="AI38" s="656"/>
      <c r="AJ38" s="539"/>
      <c r="AK38" s="539"/>
      <c r="AL38" s="692"/>
      <c r="AM38" s="690" t="s">
        <v>5302</v>
      </c>
      <c r="AN38" s="204" t="s">
        <v>5092</v>
      </c>
      <c r="AO38" s="205" t="s">
        <v>5303</v>
      </c>
      <c r="AP38" s="206" t="s">
        <v>5304</v>
      </c>
      <c r="AQ38" s="212" t="s">
        <v>5305</v>
      </c>
      <c r="AR38" s="213" t="s">
        <v>5306</v>
      </c>
      <c r="AU38" s="449"/>
    </row>
    <row r="39" spans="1:51" ht="344.1" customHeight="1">
      <c r="A39" s="25"/>
      <c r="B39" s="42"/>
      <c r="C39" s="858"/>
      <c r="D39" s="858"/>
      <c r="E39" s="858"/>
      <c r="F39" s="858"/>
      <c r="G39" s="858"/>
      <c r="H39" s="858"/>
      <c r="I39" s="858"/>
      <c r="J39" s="858"/>
      <c r="K39" s="858"/>
      <c r="L39" s="858"/>
      <c r="M39" s="858"/>
      <c r="N39" s="858"/>
      <c r="O39" s="858"/>
      <c r="P39" s="858"/>
      <c r="Q39" s="858"/>
      <c r="R39" s="858"/>
      <c r="S39" s="829"/>
      <c r="T39" s="829"/>
      <c r="U39" s="829"/>
      <c r="V39" s="68" t="s">
        <v>5307</v>
      </c>
      <c r="W39" s="68" t="s">
        <v>5308</v>
      </c>
      <c r="X39" s="829"/>
      <c r="Y39" s="829"/>
      <c r="Z39" s="829"/>
      <c r="AA39" s="990"/>
      <c r="AB39" s="829"/>
      <c r="AC39" s="829"/>
      <c r="AD39" s="829"/>
      <c r="AE39" s="56"/>
      <c r="AG39" s="171" t="s">
        <v>5090</v>
      </c>
      <c r="AH39" s="689" t="s">
        <v>5309</v>
      </c>
      <c r="AI39" s="31"/>
      <c r="AJ39" s="240"/>
      <c r="AK39" s="240"/>
      <c r="AL39" s="693"/>
      <c r="AM39" s="691" t="s">
        <v>5310</v>
      </c>
      <c r="AN39" s="207" t="s">
        <v>5311</v>
      </c>
      <c r="AO39" s="208" t="s">
        <v>5312</v>
      </c>
      <c r="AP39" s="209" t="s">
        <v>5313</v>
      </c>
      <c r="AQ39" s="214" t="s">
        <v>5314</v>
      </c>
      <c r="AR39" s="215" t="s">
        <v>5315</v>
      </c>
      <c r="AS39" s="216" t="s">
        <v>5316</v>
      </c>
      <c r="AT39" s="650" t="s">
        <v>5317</v>
      </c>
      <c r="AU39" s="647" t="s">
        <v>5107</v>
      </c>
      <c r="AV39" s="648" t="s">
        <v>5108</v>
      </c>
      <c r="AW39" s="31"/>
      <c r="AX39" s="31"/>
      <c r="AY39" s="31"/>
    </row>
    <row r="40" spans="1:51" ht="15" customHeight="1">
      <c r="A40" s="25"/>
      <c r="B40" s="58"/>
      <c r="C40" s="55" t="s">
        <v>5012</v>
      </c>
      <c r="D40" s="842"/>
      <c r="E40" s="842"/>
      <c r="F40" s="842"/>
      <c r="G40" s="842"/>
      <c r="H40" s="842"/>
      <c r="I40" s="842"/>
      <c r="J40" s="842"/>
      <c r="K40" s="842"/>
      <c r="L40" s="842"/>
      <c r="M40" s="842"/>
      <c r="N40" s="842"/>
      <c r="O40" s="842"/>
      <c r="P40" s="842"/>
      <c r="Q40" s="842"/>
      <c r="R40" s="842"/>
      <c r="S40" s="682"/>
      <c r="T40" s="683"/>
      <c r="U40" s="683"/>
      <c r="V40" s="682"/>
      <c r="W40" s="682"/>
      <c r="X40" s="682"/>
      <c r="Y40" s="683"/>
      <c r="Z40" s="683"/>
      <c r="AA40" s="682"/>
      <c r="AB40" s="682"/>
      <c r="AC40" s="682"/>
      <c r="AD40" s="682"/>
      <c r="AE40" s="60"/>
      <c r="AG40" s="202">
        <f>IF(AND(COUNTBLANK(D40)=0,S40&lt;&gt;8,COUNTA(T40:AD40)=11),0,IF(AND(COUNTBLANK(D40)=0,S40=8,COUNTA(T40:AD40)=0),0,IF(AND(COUNTBLANK(D40)=1,COUNTA(S40:AD40)=0),0,1)))</f>
        <v>0</v>
      </c>
      <c r="AH40" s="217">
        <f>IF(AND($S$40&lt;&gt;"",$S$40=8,COUNTA(T40:AD40)&gt;0),1,0)</f>
        <v>0</v>
      </c>
      <c r="AI40" s="656"/>
      <c r="AJ40" s="240"/>
      <c r="AK40" s="240"/>
      <c r="AL40" s="692"/>
      <c r="AM40" s="218">
        <f>IF(AND(V40=1,W40&lt;&gt;8),1,0)</f>
        <v>0</v>
      </c>
      <c r="AN40" s="219">
        <f>IF(AND(OR(V40=2,V40=3,V40=4),W40=4),1,0)</f>
        <v>0</v>
      </c>
      <c r="AO40" s="220">
        <f>IF(AND(V40=9,W40&lt;&gt;9),1,0)</f>
        <v>0</v>
      </c>
      <c r="AP40" s="221">
        <f>IF(AND(OR(X40=17,X40=15,X40=16,X40=99),Y40=0),1,0)</f>
        <v>0</v>
      </c>
      <c r="AQ40" s="222">
        <f>IF(Z40&lt;=Y40,0,1)</f>
        <v>0</v>
      </c>
      <c r="AR40" s="223">
        <f>IF(COUNTIF(AD40,7)&gt;0,1,0)</f>
        <v>0</v>
      </c>
      <c r="AS40" s="224">
        <f>IF(AND(T40&lt;&gt;"",Y40&lt;&gt;"",AT40&gt;=18),0,IF(AND(T40="",Y40=""),0,IF(AND(T40="NS",Y40="NS"),0,1)))</f>
        <v>0</v>
      </c>
      <c r="AT40" s="225">
        <f>SUM(T40)-SUM(Y40)</f>
        <v>0</v>
      </c>
      <c r="AU40" s="278" t="str" cm="1">
        <f t="array" ref="AU40">IF(EXACT(D40,UPPER(D40)),"Correcto-","Minusculas-")&amp;
IF(SUM(--NOT(ISERROR(SEARCH({"á","é","í","ó","ú","ñ"},D40))))&gt;0,"Acento-","Correcto-")&amp;
IF(SUM(--NOT(ISERROR(SEARCH({"'","""",".",",",";",":","¿","~?","¡","!","(",")"},D40))))&gt;0,"Signo","Correcto")</f>
        <v>Correcto-Correcto-Correcto</v>
      </c>
      <c r="AV40" s="649" t="str">
        <f>IF(OR(NOT(ISERROR(SEARCH("Minusculas", AU40))), NOT(ISERROR(SEARCH("Acento", AU40))), NOT(ISERROR(SEARCH("Signo", AU40))))=TRUE,"Incorrecto","Correcto")</f>
        <v>Correcto</v>
      </c>
      <c r="AW40" s="31"/>
      <c r="AX40" s="31"/>
      <c r="AY40" s="31"/>
    </row>
    <row r="41" spans="1:51" ht="15" customHeight="1">
      <c r="A41" s="36"/>
      <c r="B41" s="887" t="str">
        <f>AL44</f>
        <v/>
      </c>
      <c r="C41" s="887"/>
      <c r="D41" s="887"/>
      <c r="E41" s="887"/>
      <c r="F41" s="887"/>
      <c r="G41" s="887"/>
      <c r="H41" s="887"/>
      <c r="I41" s="887"/>
      <c r="J41" s="887"/>
      <c r="K41" s="887"/>
      <c r="L41" s="887"/>
      <c r="M41" s="887"/>
      <c r="N41" s="887"/>
      <c r="O41" s="887"/>
      <c r="P41" s="887"/>
      <c r="Q41" s="887"/>
      <c r="R41" s="887"/>
      <c r="S41" s="887"/>
      <c r="T41" s="887"/>
      <c r="U41" s="887"/>
      <c r="V41" s="887"/>
      <c r="W41" s="887"/>
      <c r="X41" s="887"/>
      <c r="Y41" s="887"/>
      <c r="Z41" s="887"/>
      <c r="AA41" s="887"/>
      <c r="AB41" s="887"/>
      <c r="AC41" s="887"/>
      <c r="AD41" s="887"/>
      <c r="AE41" s="1"/>
      <c r="AU41" s="95"/>
      <c r="AV41" s="95"/>
      <c r="AW41" s="95"/>
      <c r="AX41" s="95"/>
      <c r="AY41" s="95"/>
    </row>
    <row r="42" spans="1:51" ht="45" customHeight="1">
      <c r="A42" s="25"/>
      <c r="B42" s="54"/>
      <c r="C42" s="991" t="s">
        <v>5318</v>
      </c>
      <c r="D42" s="728"/>
      <c r="E42" s="776"/>
      <c r="F42" s="740"/>
      <c r="G42" s="759"/>
      <c r="H42" s="759"/>
      <c r="I42" s="759"/>
      <c r="J42" s="759"/>
      <c r="K42" s="759"/>
      <c r="L42" s="759"/>
      <c r="M42" s="759"/>
      <c r="N42" s="759"/>
      <c r="O42" s="759"/>
      <c r="P42" s="759"/>
      <c r="Q42" s="759"/>
      <c r="R42" s="759"/>
      <c r="S42" s="759"/>
      <c r="T42" s="759"/>
      <c r="U42" s="759"/>
      <c r="V42" s="759"/>
      <c r="W42" s="759"/>
      <c r="X42" s="759"/>
      <c r="Y42" s="759"/>
      <c r="Z42" s="759"/>
      <c r="AA42" s="759"/>
      <c r="AB42" s="759"/>
      <c r="AC42" s="759"/>
      <c r="AD42" s="838"/>
      <c r="AE42" s="60"/>
      <c r="AG42" s="621" t="str">
        <f>SUBSTITUTE( SUBSTITUTE( SUBSTITUTE( SUBSTITUTE( SUBSTITUTE( SUBSTITUTE( SUBSTITUTE( SUBSTITUTE( SUBSTITUTE( SUBSTITUTE(F42, "á", "a"), "é", "e"), "í", "i"), "ó", "o"), "ú", "u"), "Á", "A"), "É", "E"), "Í", "I"), "Ó", "O"), "Ú", "U")</f>
        <v/>
      </c>
      <c r="AI42" s="885" t="s">
        <v>5319</v>
      </c>
      <c r="AJ42" s="886"/>
      <c r="AK42" s="886"/>
      <c r="AL42" s="886"/>
      <c r="AY42" s="95"/>
    </row>
    <row r="43" spans="1:51" ht="15" customHeight="1">
      <c r="A43" s="36"/>
      <c r="B43" s="845" t="str">
        <f>IF(AND(AR40&gt;0,F42=""),"Debido a que seleccionó el código 7 en la col. Forma de designación debe anotar el nombre de dicha forma de designación","")</f>
        <v/>
      </c>
      <c r="C43" s="845"/>
      <c r="D43" s="845"/>
      <c r="E43" s="845"/>
      <c r="F43" s="845"/>
      <c r="G43" s="845"/>
      <c r="H43" s="845"/>
      <c r="I43" s="845"/>
      <c r="J43" s="845"/>
      <c r="K43" s="845"/>
      <c r="L43" s="845"/>
      <c r="M43" s="845"/>
      <c r="N43" s="845"/>
      <c r="O43" s="845"/>
      <c r="P43" s="845"/>
      <c r="Q43" s="845"/>
      <c r="R43" s="845"/>
      <c r="S43" s="845"/>
      <c r="T43" s="845"/>
      <c r="U43" s="845"/>
      <c r="V43" s="845"/>
      <c r="W43" s="845"/>
      <c r="X43" s="845"/>
      <c r="Y43" s="845"/>
      <c r="Z43" s="845"/>
      <c r="AA43" s="845"/>
      <c r="AB43" s="845"/>
      <c r="AC43" s="845"/>
      <c r="AD43" s="845"/>
      <c r="AE43" s="1"/>
      <c r="AI43" s="624" t="s">
        <v>5215</v>
      </c>
      <c r="AJ43" s="624" t="s">
        <v>5216</v>
      </c>
      <c r="AK43" s="624" t="s">
        <v>5217</v>
      </c>
      <c r="AL43" s="624" t="s">
        <v>5218</v>
      </c>
    </row>
    <row r="44" spans="1:51" ht="24" customHeight="1">
      <c r="A44" s="25"/>
      <c r="B44" s="42"/>
      <c r="C44" s="723" t="s">
        <v>5320</v>
      </c>
      <c r="D44" s="757"/>
      <c r="E44" s="757"/>
      <c r="F44" s="757"/>
      <c r="G44" s="757"/>
      <c r="H44" s="757"/>
      <c r="I44" s="757"/>
      <c r="J44" s="758"/>
      <c r="K44" s="46"/>
      <c r="L44" s="723" t="s">
        <v>5321</v>
      </c>
      <c r="M44" s="757"/>
      <c r="N44" s="757"/>
      <c r="O44" s="757"/>
      <c r="P44" s="757"/>
      <c r="Q44" s="757"/>
      <c r="R44" s="757"/>
      <c r="S44" s="758"/>
      <c r="T44" s="118"/>
      <c r="U44" s="858" t="s">
        <v>5322</v>
      </c>
      <c r="V44" s="757"/>
      <c r="W44" s="757"/>
      <c r="X44" s="757"/>
      <c r="Y44" s="757"/>
      <c r="Z44" s="757"/>
      <c r="AA44" s="757"/>
      <c r="AB44" s="757"/>
      <c r="AC44" s="757"/>
      <c r="AD44" s="758"/>
      <c r="AE44" s="56"/>
      <c r="AI44" s="490" t="s">
        <v>5323</v>
      </c>
      <c r="AJ44" s="490" t="s">
        <v>5324</v>
      </c>
      <c r="AK44" s="626" t="str" cm="1">
        <f t="array" ref="AK44">IF(AG42&lt;&gt;"",_xlfn.TEXTJOIN(" / ", TRUE, _xlfn.UNIQUE(IF($AI$44:$AI$49&lt;&gt;"",IF(ISNUMBER(SEARCH(AG42, $AI$44:$AI$49)) + (_xlfn.MAP($AI$44:$AI$49, _xlfn.LAMBDA(_xlpm.r, SUM(--ISNUMBER(SEARCH(_xlfn.TEXTSPLIT(_xlpm.r, ","), AG42))))))&gt;0,$AJ$44:$AJ$49, ""), ""))), "")</f>
        <v/>
      </c>
      <c r="AL44" s="622" t="str">
        <f>IF(AK44 = "", "", "Alerta: Revise el texto ingresado en el Especifique ya que podría existir en las opciones resaltadas en amarillo")</f>
        <v/>
      </c>
    </row>
    <row r="45" spans="1:51" ht="24" customHeight="1">
      <c r="A45" s="25"/>
      <c r="B45" s="42"/>
      <c r="C45" s="55" t="s">
        <v>5012</v>
      </c>
      <c r="D45" s="817" t="s">
        <v>5325</v>
      </c>
      <c r="E45" s="757"/>
      <c r="F45" s="757"/>
      <c r="G45" s="757"/>
      <c r="H45" s="757"/>
      <c r="I45" s="757"/>
      <c r="J45" s="758"/>
      <c r="K45" s="42"/>
      <c r="L45" s="55" t="s">
        <v>5012</v>
      </c>
      <c r="M45" s="817" t="s">
        <v>5326</v>
      </c>
      <c r="N45" s="757"/>
      <c r="O45" s="757"/>
      <c r="P45" s="757"/>
      <c r="Q45" s="757"/>
      <c r="R45" s="757"/>
      <c r="S45" s="758"/>
      <c r="T45" s="27"/>
      <c r="U45" s="141" t="s">
        <v>5012</v>
      </c>
      <c r="V45" s="918" t="s">
        <v>5327</v>
      </c>
      <c r="W45" s="919"/>
      <c r="X45" s="919"/>
      <c r="Y45" s="919"/>
      <c r="Z45" s="919"/>
      <c r="AA45" s="919"/>
      <c r="AB45" s="919"/>
      <c r="AC45" s="919"/>
      <c r="AD45" s="920"/>
      <c r="AE45" s="56"/>
      <c r="AI45" s="490" t="s">
        <v>5328</v>
      </c>
      <c r="AJ45" s="490" t="s">
        <v>5329</v>
      </c>
    </row>
    <row r="46" spans="1:51" ht="24" customHeight="1">
      <c r="A46" s="25"/>
      <c r="B46" s="42"/>
      <c r="C46" s="55" t="s">
        <v>5014</v>
      </c>
      <c r="D46" s="817" t="s">
        <v>5330</v>
      </c>
      <c r="E46" s="757"/>
      <c r="F46" s="757"/>
      <c r="G46" s="757"/>
      <c r="H46" s="757"/>
      <c r="I46" s="757"/>
      <c r="J46" s="758"/>
      <c r="K46" s="42"/>
      <c r="L46" s="55" t="s">
        <v>5014</v>
      </c>
      <c r="M46" s="817" t="s">
        <v>5331</v>
      </c>
      <c r="N46" s="757"/>
      <c r="O46" s="757"/>
      <c r="P46" s="757"/>
      <c r="Q46" s="757"/>
      <c r="R46" s="757"/>
      <c r="S46" s="758"/>
      <c r="T46" s="27"/>
      <c r="U46" s="94" t="s">
        <v>5014</v>
      </c>
      <c r="V46" s="918" t="s">
        <v>5332</v>
      </c>
      <c r="W46" s="919"/>
      <c r="X46" s="919"/>
      <c r="Y46" s="919"/>
      <c r="Z46" s="919"/>
      <c r="AA46" s="919"/>
      <c r="AB46" s="919"/>
      <c r="AC46" s="919"/>
      <c r="AD46" s="920"/>
      <c r="AE46" s="56"/>
      <c r="AI46" s="490" t="s">
        <v>5333</v>
      </c>
      <c r="AJ46" s="490" t="s">
        <v>5334</v>
      </c>
    </row>
    <row r="47" spans="1:51" ht="24" customHeight="1">
      <c r="A47" s="25"/>
      <c r="B47" s="42"/>
      <c r="C47" s="55" t="s">
        <v>5026</v>
      </c>
      <c r="D47" s="817" t="s">
        <v>5335</v>
      </c>
      <c r="E47" s="757"/>
      <c r="F47" s="757"/>
      <c r="G47" s="757"/>
      <c r="H47" s="757"/>
      <c r="I47" s="757"/>
      <c r="J47" s="758"/>
      <c r="K47" s="42"/>
      <c r="L47" s="55" t="s">
        <v>5016</v>
      </c>
      <c r="M47" s="817" t="s">
        <v>5336</v>
      </c>
      <c r="N47" s="757"/>
      <c r="O47" s="757"/>
      <c r="P47" s="757"/>
      <c r="Q47" s="757"/>
      <c r="R47" s="757"/>
      <c r="S47" s="758"/>
      <c r="T47" s="27"/>
      <c r="U47" s="94" t="s">
        <v>5016</v>
      </c>
      <c r="V47" s="918" t="s">
        <v>5337</v>
      </c>
      <c r="W47" s="919"/>
      <c r="X47" s="919"/>
      <c r="Y47" s="919"/>
      <c r="Z47" s="919"/>
      <c r="AA47" s="919"/>
      <c r="AB47" s="919"/>
      <c r="AC47" s="919"/>
      <c r="AD47" s="920"/>
      <c r="AE47" s="56"/>
      <c r="AI47" s="490" t="s">
        <v>5338</v>
      </c>
      <c r="AJ47" s="490" t="s">
        <v>5339</v>
      </c>
    </row>
    <row r="48" spans="1:51" ht="24" customHeight="1">
      <c r="A48" s="25"/>
      <c r="B48" s="42"/>
      <c r="C48" s="55" t="s">
        <v>5028</v>
      </c>
      <c r="D48" s="817" t="s">
        <v>5106</v>
      </c>
      <c r="E48" s="757"/>
      <c r="F48" s="757"/>
      <c r="G48" s="757"/>
      <c r="H48" s="757"/>
      <c r="I48" s="757"/>
      <c r="J48" s="758"/>
      <c r="K48" s="42"/>
      <c r="L48" s="55" t="s">
        <v>5018</v>
      </c>
      <c r="M48" s="817" t="s">
        <v>5340</v>
      </c>
      <c r="N48" s="757"/>
      <c r="O48" s="757"/>
      <c r="P48" s="757"/>
      <c r="Q48" s="757"/>
      <c r="R48" s="757"/>
      <c r="S48" s="758"/>
      <c r="T48" s="27"/>
      <c r="U48" s="94" t="s">
        <v>5018</v>
      </c>
      <c r="V48" s="918" t="s">
        <v>5341</v>
      </c>
      <c r="W48" s="919"/>
      <c r="X48" s="919"/>
      <c r="Y48" s="919"/>
      <c r="Z48" s="919"/>
      <c r="AA48" s="919"/>
      <c r="AB48" s="919"/>
      <c r="AC48" s="919"/>
      <c r="AD48" s="920"/>
      <c r="AE48" s="56"/>
      <c r="AI48" s="490" t="s">
        <v>5342</v>
      </c>
      <c r="AJ48" s="490" t="s">
        <v>5343</v>
      </c>
    </row>
    <row r="49" spans="1:39" ht="24" customHeight="1">
      <c r="A49" s="25"/>
      <c r="B49" s="42"/>
      <c r="C49" s="66"/>
      <c r="D49" s="11"/>
      <c r="E49" s="11"/>
      <c r="F49" s="11"/>
      <c r="G49" s="11"/>
      <c r="H49" s="11"/>
      <c r="I49" s="11"/>
      <c r="J49" s="11"/>
      <c r="K49" s="42"/>
      <c r="L49" s="55" t="s">
        <v>5020</v>
      </c>
      <c r="M49" s="817" t="s">
        <v>5344</v>
      </c>
      <c r="N49" s="757"/>
      <c r="O49" s="757"/>
      <c r="P49" s="757"/>
      <c r="Q49" s="757"/>
      <c r="R49" s="757"/>
      <c r="S49" s="758"/>
      <c r="T49" s="27"/>
      <c r="U49" s="94" t="s">
        <v>5020</v>
      </c>
      <c r="V49" s="918" t="s">
        <v>5345</v>
      </c>
      <c r="W49" s="919"/>
      <c r="X49" s="919"/>
      <c r="Y49" s="919"/>
      <c r="Z49" s="919"/>
      <c r="AA49" s="919"/>
      <c r="AB49" s="919"/>
      <c r="AC49" s="919"/>
      <c r="AD49" s="920"/>
      <c r="AE49" s="56"/>
      <c r="AI49" s="490" t="s">
        <v>5346</v>
      </c>
      <c r="AJ49" s="490" t="s">
        <v>5347</v>
      </c>
    </row>
    <row r="50" spans="1:39" ht="36" customHeight="1">
      <c r="A50" s="25"/>
      <c r="B50" s="42"/>
      <c r="C50" s="723" t="s">
        <v>5348</v>
      </c>
      <c r="D50" s="757"/>
      <c r="E50" s="757"/>
      <c r="F50" s="757"/>
      <c r="G50" s="757"/>
      <c r="H50" s="757"/>
      <c r="I50" s="757"/>
      <c r="J50" s="758"/>
      <c r="K50" s="42"/>
      <c r="L50" s="55" t="s">
        <v>5022</v>
      </c>
      <c r="M50" s="817" t="s">
        <v>5349</v>
      </c>
      <c r="N50" s="757"/>
      <c r="O50" s="757"/>
      <c r="P50" s="757"/>
      <c r="Q50" s="757"/>
      <c r="R50" s="757"/>
      <c r="S50" s="758"/>
      <c r="T50" s="27"/>
      <c r="U50" s="94" t="s">
        <v>5022</v>
      </c>
      <c r="V50" s="918" t="s">
        <v>5350</v>
      </c>
      <c r="W50" s="919"/>
      <c r="X50" s="919"/>
      <c r="Y50" s="919"/>
      <c r="Z50" s="919"/>
      <c r="AA50" s="919"/>
      <c r="AB50" s="919"/>
      <c r="AC50" s="919"/>
      <c r="AD50" s="920"/>
      <c r="AE50" s="56"/>
      <c r="AI50" s="625"/>
      <c r="AJ50" s="490"/>
    </row>
    <row r="51" spans="1:39" ht="24" customHeight="1">
      <c r="A51" s="25"/>
      <c r="B51" s="42"/>
      <c r="C51" s="55" t="s">
        <v>5012</v>
      </c>
      <c r="D51" s="817" t="s">
        <v>5351</v>
      </c>
      <c r="E51" s="757"/>
      <c r="F51" s="757"/>
      <c r="G51" s="757"/>
      <c r="H51" s="757"/>
      <c r="I51" s="757"/>
      <c r="J51" s="758"/>
      <c r="K51" s="42"/>
      <c r="L51" s="55" t="s">
        <v>5024</v>
      </c>
      <c r="M51" s="817" t="s">
        <v>5352</v>
      </c>
      <c r="N51" s="757"/>
      <c r="O51" s="757"/>
      <c r="P51" s="757"/>
      <c r="Q51" s="757"/>
      <c r="R51" s="757"/>
      <c r="S51" s="758"/>
      <c r="T51" s="27"/>
      <c r="U51" s="94" t="s">
        <v>5024</v>
      </c>
      <c r="V51" s="918" t="s">
        <v>5353</v>
      </c>
      <c r="W51" s="919"/>
      <c r="X51" s="919"/>
      <c r="Y51" s="919"/>
      <c r="Z51" s="919"/>
      <c r="AA51" s="919"/>
      <c r="AB51" s="919"/>
      <c r="AC51" s="919"/>
      <c r="AD51" s="920"/>
      <c r="AE51" s="56"/>
      <c r="AI51" s="625"/>
      <c r="AJ51" s="625"/>
    </row>
    <row r="52" spans="1:39" ht="60" customHeight="1">
      <c r="A52" s="25"/>
      <c r="B52" s="42"/>
      <c r="C52" s="53" t="s">
        <v>5014</v>
      </c>
      <c r="D52" s="817" t="s">
        <v>5354</v>
      </c>
      <c r="E52" s="757"/>
      <c r="F52" s="757"/>
      <c r="G52" s="757"/>
      <c r="H52" s="757"/>
      <c r="I52" s="757"/>
      <c r="J52" s="758"/>
      <c r="K52" s="42"/>
      <c r="L52" s="55" t="s">
        <v>5026</v>
      </c>
      <c r="M52" s="817" t="s">
        <v>5355</v>
      </c>
      <c r="N52" s="757"/>
      <c r="O52" s="757"/>
      <c r="P52" s="757"/>
      <c r="Q52" s="757"/>
      <c r="R52" s="757"/>
      <c r="S52" s="758"/>
      <c r="T52" s="27"/>
      <c r="U52" s="94" t="s">
        <v>5026</v>
      </c>
      <c r="V52" s="918" t="s">
        <v>5356</v>
      </c>
      <c r="W52" s="919"/>
      <c r="X52" s="919"/>
      <c r="Y52" s="919"/>
      <c r="Z52" s="919"/>
      <c r="AA52" s="919"/>
      <c r="AB52" s="919"/>
      <c r="AC52" s="919"/>
      <c r="AD52" s="920"/>
      <c r="AE52" s="56"/>
      <c r="AI52" s="625"/>
      <c r="AJ52" s="625"/>
    </row>
    <row r="53" spans="1:39" ht="15" customHeight="1">
      <c r="A53" s="25"/>
      <c r="B53" s="42"/>
      <c r="C53" s="55" t="s">
        <v>5016</v>
      </c>
      <c r="D53" s="817" t="s">
        <v>5357</v>
      </c>
      <c r="E53" s="757"/>
      <c r="F53" s="757"/>
      <c r="G53" s="757"/>
      <c r="H53" s="757"/>
      <c r="I53" s="757"/>
      <c r="J53" s="758"/>
      <c r="K53" s="42"/>
      <c r="L53" s="55" t="s">
        <v>5028</v>
      </c>
      <c r="M53" s="817" t="s">
        <v>5358</v>
      </c>
      <c r="N53" s="757"/>
      <c r="O53" s="757"/>
      <c r="P53" s="757"/>
      <c r="Q53" s="757"/>
      <c r="R53" s="757"/>
      <c r="S53" s="758"/>
      <c r="T53" s="27"/>
      <c r="U53" s="94" t="s">
        <v>5028</v>
      </c>
      <c r="V53" s="918" t="s">
        <v>5359</v>
      </c>
      <c r="W53" s="919"/>
      <c r="X53" s="919"/>
      <c r="Y53" s="919"/>
      <c r="Z53" s="919"/>
      <c r="AA53" s="919"/>
      <c r="AB53" s="919"/>
      <c r="AC53" s="919"/>
      <c r="AD53" s="920"/>
      <c r="AE53" s="56"/>
      <c r="AI53" s="625"/>
      <c r="AJ53" s="625"/>
    </row>
    <row r="54" spans="1:39" ht="15" customHeight="1">
      <c r="A54" s="25"/>
      <c r="B54" s="42"/>
      <c r="C54" s="55" t="s">
        <v>5018</v>
      </c>
      <c r="D54" s="817" t="s">
        <v>5360</v>
      </c>
      <c r="E54" s="757"/>
      <c r="F54" s="757"/>
      <c r="G54" s="757"/>
      <c r="H54" s="757"/>
      <c r="I54" s="757"/>
      <c r="J54" s="758"/>
      <c r="K54" s="42"/>
      <c r="L54" s="55" t="s">
        <v>5029</v>
      </c>
      <c r="M54" s="817" t="s">
        <v>5361</v>
      </c>
      <c r="N54" s="757"/>
      <c r="O54" s="757"/>
      <c r="P54" s="757"/>
      <c r="Q54" s="757"/>
      <c r="R54" s="757"/>
      <c r="S54" s="758"/>
      <c r="T54" s="27"/>
      <c r="U54" s="55" t="s">
        <v>5029</v>
      </c>
      <c r="V54" s="918" t="s">
        <v>5362</v>
      </c>
      <c r="W54" s="919"/>
      <c r="X54" s="919"/>
      <c r="Y54" s="919"/>
      <c r="Z54" s="919"/>
      <c r="AA54" s="919"/>
      <c r="AB54" s="919"/>
      <c r="AC54" s="919"/>
      <c r="AD54" s="920"/>
      <c r="AE54" s="56"/>
    </row>
    <row r="55" spans="1:39" ht="24" customHeight="1">
      <c r="A55" s="25"/>
      <c r="B55" s="42"/>
      <c r="C55" s="55" t="s">
        <v>5020</v>
      </c>
      <c r="D55" s="817" t="s">
        <v>5363</v>
      </c>
      <c r="E55" s="757"/>
      <c r="F55" s="757"/>
      <c r="G55" s="757"/>
      <c r="H55" s="757"/>
      <c r="I55" s="757"/>
      <c r="J55" s="758"/>
      <c r="K55" s="42"/>
      <c r="L55" s="55" t="s">
        <v>5031</v>
      </c>
      <c r="M55" s="817" t="s">
        <v>5364</v>
      </c>
      <c r="N55" s="757"/>
      <c r="O55" s="757"/>
      <c r="P55" s="757"/>
      <c r="Q55" s="757"/>
      <c r="R55" s="757"/>
      <c r="S55" s="758"/>
      <c r="T55" s="27"/>
      <c r="U55" s="55" t="s">
        <v>5031</v>
      </c>
      <c r="V55" s="918" t="s">
        <v>5365</v>
      </c>
      <c r="W55" s="919"/>
      <c r="X55" s="919"/>
      <c r="Y55" s="919"/>
      <c r="Z55" s="919"/>
      <c r="AA55" s="919"/>
      <c r="AB55" s="919"/>
      <c r="AC55" s="919"/>
      <c r="AD55" s="920"/>
      <c r="AE55" s="56"/>
    </row>
    <row r="56" spans="1:39" ht="15" customHeight="1">
      <c r="A56" s="25"/>
      <c r="B56" s="42"/>
      <c r="C56" s="55" t="s">
        <v>5022</v>
      </c>
      <c r="D56" s="817" t="s">
        <v>5366</v>
      </c>
      <c r="E56" s="757"/>
      <c r="F56" s="757"/>
      <c r="G56" s="757"/>
      <c r="H56" s="757"/>
      <c r="I56" s="757"/>
      <c r="J56" s="758"/>
      <c r="K56" s="42"/>
      <c r="L56" s="55" t="s">
        <v>5032</v>
      </c>
      <c r="M56" s="817" t="s">
        <v>5367</v>
      </c>
      <c r="N56" s="757"/>
      <c r="O56" s="757"/>
      <c r="P56" s="757"/>
      <c r="Q56" s="757"/>
      <c r="R56" s="757"/>
      <c r="S56" s="758"/>
      <c r="T56" s="27"/>
      <c r="U56" s="55" t="s">
        <v>5032</v>
      </c>
      <c r="V56" s="918" t="s">
        <v>5105</v>
      </c>
      <c r="W56" s="919"/>
      <c r="X56" s="919"/>
      <c r="Y56" s="919"/>
      <c r="Z56" s="919"/>
      <c r="AA56" s="919"/>
      <c r="AB56" s="919"/>
      <c r="AC56" s="919"/>
      <c r="AD56" s="920"/>
      <c r="AE56" s="56"/>
    </row>
    <row r="57" spans="1:39" ht="15" customHeight="1">
      <c r="A57" s="25"/>
      <c r="B57" s="42"/>
      <c r="C57" s="55" t="s">
        <v>5024</v>
      </c>
      <c r="D57" s="817" t="s">
        <v>5368</v>
      </c>
      <c r="E57" s="757"/>
      <c r="F57" s="757"/>
      <c r="G57" s="757"/>
      <c r="H57" s="757"/>
      <c r="I57" s="757"/>
      <c r="J57" s="758"/>
      <c r="K57" s="42"/>
      <c r="L57" s="55" t="s">
        <v>5033</v>
      </c>
      <c r="M57" s="817" t="s">
        <v>5369</v>
      </c>
      <c r="N57" s="757"/>
      <c r="O57" s="757"/>
      <c r="P57" s="757"/>
      <c r="Q57" s="757"/>
      <c r="R57" s="757"/>
      <c r="S57" s="758"/>
      <c r="T57" s="27"/>
      <c r="U57" s="55" t="s">
        <v>5370</v>
      </c>
      <c r="V57" s="817" t="s">
        <v>5106</v>
      </c>
      <c r="W57" s="817"/>
      <c r="X57" s="817"/>
      <c r="Y57" s="817"/>
      <c r="Z57" s="817"/>
      <c r="AA57" s="817"/>
      <c r="AB57" s="817"/>
      <c r="AC57" s="817"/>
      <c r="AD57" s="817"/>
      <c r="AE57" s="56"/>
    </row>
    <row r="58" spans="1:39" ht="15" customHeight="1">
      <c r="A58" s="25"/>
      <c r="B58" s="42"/>
      <c r="C58" s="55" t="s">
        <v>5026</v>
      </c>
      <c r="D58" s="817" t="s">
        <v>5371</v>
      </c>
      <c r="E58" s="757"/>
      <c r="F58" s="757"/>
      <c r="G58" s="757"/>
      <c r="H58" s="757"/>
      <c r="I58" s="757"/>
      <c r="J58" s="758"/>
      <c r="K58" s="42"/>
      <c r="L58" s="55" t="s">
        <v>5034</v>
      </c>
      <c r="M58" s="817" t="s">
        <v>5372</v>
      </c>
      <c r="N58" s="757"/>
      <c r="O58" s="757"/>
      <c r="P58" s="757"/>
      <c r="Q58" s="757"/>
      <c r="R58" s="757"/>
      <c r="S58" s="758"/>
      <c r="T58" s="27"/>
      <c r="U58" s="27"/>
      <c r="V58" s="42"/>
      <c r="AE58" s="56"/>
    </row>
    <row r="59" spans="1:39" ht="15" customHeight="1">
      <c r="A59" s="25"/>
      <c r="B59" s="42"/>
      <c r="C59" s="55" t="s">
        <v>5028</v>
      </c>
      <c r="D59" s="817" t="s">
        <v>5106</v>
      </c>
      <c r="E59" s="757"/>
      <c r="F59" s="757"/>
      <c r="G59" s="757"/>
      <c r="H59" s="757"/>
      <c r="I59" s="757"/>
      <c r="J59" s="758"/>
      <c r="K59" s="42"/>
      <c r="L59" s="55" t="s">
        <v>5035</v>
      </c>
      <c r="M59" s="817" t="s">
        <v>5373</v>
      </c>
      <c r="N59" s="757"/>
      <c r="O59" s="757"/>
      <c r="P59" s="757"/>
      <c r="Q59" s="757"/>
      <c r="R59" s="757"/>
      <c r="S59" s="758"/>
      <c r="T59" s="27"/>
      <c r="U59" s="858" t="s">
        <v>5374</v>
      </c>
      <c r="V59" s="757"/>
      <c r="W59" s="757"/>
      <c r="X59" s="757"/>
      <c r="Y59" s="757"/>
      <c r="Z59" s="757"/>
      <c r="AA59" s="757"/>
      <c r="AB59" s="757"/>
      <c r="AC59" s="757"/>
      <c r="AD59" s="758"/>
      <c r="AE59" s="56"/>
    </row>
    <row r="60" spans="1:39" ht="72" customHeight="1">
      <c r="A60" s="25"/>
      <c r="B60" s="42"/>
      <c r="C60" s="61"/>
      <c r="D60" s="11"/>
      <c r="E60" s="11"/>
      <c r="F60" s="11"/>
      <c r="G60" s="11"/>
      <c r="H60" s="11"/>
      <c r="I60" s="11"/>
      <c r="J60" s="11"/>
      <c r="K60" s="42"/>
      <c r="L60" s="55" t="s">
        <v>5036</v>
      </c>
      <c r="M60" s="817" t="s">
        <v>5375</v>
      </c>
      <c r="N60" s="757"/>
      <c r="O60" s="757"/>
      <c r="P60" s="757"/>
      <c r="Q60" s="757"/>
      <c r="R60" s="757"/>
      <c r="S60" s="758"/>
      <c r="T60" s="27"/>
      <c r="U60" s="55" t="s">
        <v>5012</v>
      </c>
      <c r="V60" s="923" t="s">
        <v>5376</v>
      </c>
      <c r="W60" s="757"/>
      <c r="X60" s="757"/>
      <c r="Y60" s="757"/>
      <c r="Z60" s="757"/>
      <c r="AA60" s="757"/>
      <c r="AB60" s="757"/>
      <c r="AC60" s="757"/>
      <c r="AD60" s="758"/>
      <c r="AE60" s="56"/>
    </row>
    <row r="61" spans="1:39" ht="24" customHeight="1">
      <c r="A61" s="25"/>
      <c r="B61" s="42"/>
      <c r="C61" s="723" t="s">
        <v>5377</v>
      </c>
      <c r="D61" s="757"/>
      <c r="E61" s="757"/>
      <c r="F61" s="757"/>
      <c r="G61" s="757"/>
      <c r="H61" s="757"/>
      <c r="I61" s="757"/>
      <c r="J61" s="758"/>
      <c r="K61" s="42"/>
      <c r="L61" s="55" t="s">
        <v>5037</v>
      </c>
      <c r="M61" s="817" t="s">
        <v>5378</v>
      </c>
      <c r="N61" s="757"/>
      <c r="O61" s="757"/>
      <c r="P61" s="757"/>
      <c r="Q61" s="757"/>
      <c r="R61" s="757"/>
      <c r="S61" s="758"/>
      <c r="T61" s="27"/>
      <c r="U61" s="55" t="s">
        <v>5014</v>
      </c>
      <c r="V61" s="817" t="s">
        <v>5379</v>
      </c>
      <c r="W61" s="757"/>
      <c r="X61" s="757"/>
      <c r="Y61" s="757"/>
      <c r="Z61" s="757"/>
      <c r="AA61" s="757"/>
      <c r="AB61" s="757"/>
      <c r="AC61" s="757"/>
      <c r="AD61" s="758"/>
      <c r="AE61" s="56"/>
    </row>
    <row r="62" spans="1:39" ht="15" customHeight="1">
      <c r="A62" s="25"/>
      <c r="B62" s="42"/>
      <c r="C62" s="55" t="s">
        <v>5012</v>
      </c>
      <c r="D62" s="817" t="s">
        <v>5380</v>
      </c>
      <c r="E62" s="757"/>
      <c r="F62" s="757"/>
      <c r="G62" s="757"/>
      <c r="H62" s="757"/>
      <c r="I62" s="757"/>
      <c r="J62" s="758"/>
      <c r="K62" s="42"/>
      <c r="L62" s="55" t="s">
        <v>5038</v>
      </c>
      <c r="M62" s="817" t="s">
        <v>5381</v>
      </c>
      <c r="N62" s="757"/>
      <c r="O62" s="757"/>
      <c r="P62" s="757"/>
      <c r="Q62" s="757"/>
      <c r="R62" s="757"/>
      <c r="S62" s="758"/>
      <c r="T62" s="52"/>
      <c r="U62" s="55" t="s">
        <v>5016</v>
      </c>
      <c r="V62" s="923" t="s">
        <v>5382</v>
      </c>
      <c r="W62" s="757"/>
      <c r="X62" s="757"/>
      <c r="Y62" s="757"/>
      <c r="Z62" s="757"/>
      <c r="AA62" s="757"/>
      <c r="AB62" s="757"/>
      <c r="AC62" s="757"/>
      <c r="AD62" s="758"/>
      <c r="AE62" s="56"/>
    </row>
    <row r="63" spans="1:39" ht="36" customHeight="1">
      <c r="A63" s="25"/>
      <c r="B63" s="42"/>
      <c r="C63" s="55" t="s">
        <v>5014</v>
      </c>
      <c r="D63" s="817" t="s">
        <v>5383</v>
      </c>
      <c r="E63" s="757"/>
      <c r="F63" s="757"/>
      <c r="G63" s="757"/>
      <c r="H63" s="757"/>
      <c r="I63" s="757"/>
      <c r="J63" s="758"/>
      <c r="K63" s="42"/>
      <c r="L63" s="55" t="s">
        <v>5039</v>
      </c>
      <c r="M63" s="817" t="s">
        <v>5384</v>
      </c>
      <c r="N63" s="757"/>
      <c r="O63" s="757"/>
      <c r="P63" s="757"/>
      <c r="Q63" s="757"/>
      <c r="R63" s="757"/>
      <c r="S63" s="758"/>
      <c r="T63" s="52"/>
      <c r="U63" s="55" t="s">
        <v>5018</v>
      </c>
      <c r="V63" s="923" t="s">
        <v>5385</v>
      </c>
      <c r="W63" s="757"/>
      <c r="X63" s="757"/>
      <c r="Y63" s="757"/>
      <c r="Z63" s="757"/>
      <c r="AA63" s="757"/>
      <c r="AB63" s="757"/>
      <c r="AC63" s="757"/>
      <c r="AD63" s="758"/>
      <c r="AE63" s="56"/>
      <c r="AF63" s="75"/>
      <c r="AG63" s="75"/>
      <c r="AH63" s="75"/>
      <c r="AI63" s="75"/>
      <c r="AJ63" s="75"/>
      <c r="AK63" s="75"/>
      <c r="AL63" s="75"/>
      <c r="AM63" s="75"/>
    </row>
    <row r="64" spans="1:39" ht="24" customHeight="1">
      <c r="A64" s="25"/>
      <c r="B64" s="42"/>
      <c r="C64" s="55" t="s">
        <v>5016</v>
      </c>
      <c r="D64" s="817" t="s">
        <v>5386</v>
      </c>
      <c r="E64" s="757"/>
      <c r="F64" s="757"/>
      <c r="G64" s="757"/>
      <c r="H64" s="757"/>
      <c r="I64" s="757"/>
      <c r="J64" s="758"/>
      <c r="K64" s="42"/>
      <c r="L64" s="55" t="s">
        <v>5040</v>
      </c>
      <c r="M64" s="817" t="s">
        <v>5387</v>
      </c>
      <c r="N64" s="757"/>
      <c r="O64" s="757"/>
      <c r="P64" s="757"/>
      <c r="Q64" s="757"/>
      <c r="R64" s="757"/>
      <c r="S64" s="758"/>
      <c r="T64" s="118"/>
      <c r="U64" s="55" t="s">
        <v>5020</v>
      </c>
      <c r="V64" s="817" t="s">
        <v>5388</v>
      </c>
      <c r="W64" s="757"/>
      <c r="X64" s="757"/>
      <c r="Y64" s="757"/>
      <c r="Z64" s="757"/>
      <c r="AA64" s="757"/>
      <c r="AB64" s="757"/>
      <c r="AC64" s="757"/>
      <c r="AD64" s="758"/>
      <c r="AE64" s="56"/>
      <c r="AF64" s="61"/>
      <c r="AG64" s="27"/>
      <c r="AH64" s="27"/>
      <c r="AI64" s="27"/>
      <c r="AJ64" s="27"/>
      <c r="AK64" s="27"/>
      <c r="AL64" s="27"/>
      <c r="AM64" s="27"/>
    </row>
    <row r="65" spans="1:39" ht="60" customHeight="1">
      <c r="A65" s="25"/>
      <c r="B65" s="42"/>
      <c r="C65" s="55" t="s">
        <v>5018</v>
      </c>
      <c r="D65" s="817" t="s">
        <v>5389</v>
      </c>
      <c r="E65" s="757"/>
      <c r="F65" s="757"/>
      <c r="G65" s="757"/>
      <c r="H65" s="757"/>
      <c r="I65" s="757"/>
      <c r="J65" s="758"/>
      <c r="K65" s="42"/>
      <c r="L65" s="55" t="s">
        <v>5041</v>
      </c>
      <c r="M65" s="817" t="s">
        <v>5390</v>
      </c>
      <c r="N65" s="757"/>
      <c r="O65" s="757"/>
      <c r="P65" s="757"/>
      <c r="Q65" s="757"/>
      <c r="R65" s="757"/>
      <c r="S65" s="758"/>
      <c r="T65" s="118"/>
      <c r="U65" s="55" t="s">
        <v>5022</v>
      </c>
      <c r="V65" s="817" t="s">
        <v>5391</v>
      </c>
      <c r="W65" s="757"/>
      <c r="X65" s="757"/>
      <c r="Y65" s="757"/>
      <c r="Z65" s="757"/>
      <c r="AA65" s="757"/>
      <c r="AB65" s="757"/>
      <c r="AC65" s="757"/>
      <c r="AD65" s="758"/>
      <c r="AE65" s="56"/>
      <c r="AF65" s="61"/>
      <c r="AG65" s="27"/>
      <c r="AH65" s="27"/>
      <c r="AI65" s="27"/>
      <c r="AJ65" s="27"/>
      <c r="AK65" s="27"/>
      <c r="AL65" s="27"/>
      <c r="AM65" s="27"/>
    </row>
    <row r="66" spans="1:39" ht="60" customHeight="1">
      <c r="A66" s="25"/>
      <c r="B66" s="42"/>
      <c r="C66" s="55" t="s">
        <v>5026</v>
      </c>
      <c r="D66" s="817" t="s">
        <v>5392</v>
      </c>
      <c r="E66" s="757"/>
      <c r="F66" s="757"/>
      <c r="G66" s="757"/>
      <c r="H66" s="757"/>
      <c r="I66" s="757"/>
      <c r="J66" s="758"/>
      <c r="K66" s="42"/>
      <c r="L66" s="55" t="s">
        <v>5042</v>
      </c>
      <c r="M66" s="817" t="s">
        <v>5393</v>
      </c>
      <c r="N66" s="757"/>
      <c r="O66" s="757"/>
      <c r="P66" s="757"/>
      <c r="Q66" s="757"/>
      <c r="R66" s="757"/>
      <c r="S66" s="758"/>
      <c r="T66" s="118"/>
      <c r="U66" s="55" t="s">
        <v>5024</v>
      </c>
      <c r="V66" s="817" t="s">
        <v>5394</v>
      </c>
      <c r="W66" s="757"/>
      <c r="X66" s="757"/>
      <c r="Y66" s="757"/>
      <c r="Z66" s="757"/>
      <c r="AA66" s="757"/>
      <c r="AB66" s="757"/>
      <c r="AC66" s="757"/>
      <c r="AD66" s="758"/>
      <c r="AE66" s="56"/>
      <c r="AF66" s="61"/>
      <c r="AG66" s="27"/>
      <c r="AH66" s="27"/>
      <c r="AI66" s="27"/>
      <c r="AJ66" s="27"/>
      <c r="AK66" s="27"/>
      <c r="AL66" s="27"/>
      <c r="AM66" s="27"/>
    </row>
    <row r="67" spans="1:39" ht="48" customHeight="1">
      <c r="A67" s="25"/>
      <c r="B67" s="42"/>
      <c r="C67" s="55" t="s">
        <v>5028</v>
      </c>
      <c r="D67" s="817" t="s">
        <v>5106</v>
      </c>
      <c r="E67" s="757"/>
      <c r="F67" s="757"/>
      <c r="G67" s="757"/>
      <c r="H67" s="757"/>
      <c r="I67" s="757"/>
      <c r="J67" s="758"/>
      <c r="K67" s="42"/>
      <c r="L67" s="55" t="s">
        <v>5043</v>
      </c>
      <c r="M67" s="817" t="s">
        <v>5395</v>
      </c>
      <c r="N67" s="757"/>
      <c r="O67" s="757"/>
      <c r="P67" s="757"/>
      <c r="Q67" s="757"/>
      <c r="R67" s="757"/>
      <c r="S67" s="758"/>
      <c r="T67" s="118"/>
      <c r="U67" s="55" t="s">
        <v>5026</v>
      </c>
      <c r="V67" s="817" t="s">
        <v>5396</v>
      </c>
      <c r="W67" s="757"/>
      <c r="X67" s="757"/>
      <c r="Y67" s="757"/>
      <c r="Z67" s="757"/>
      <c r="AA67" s="757"/>
      <c r="AB67" s="757"/>
      <c r="AC67" s="757"/>
      <c r="AD67" s="758"/>
      <c r="AE67" s="56"/>
      <c r="AF67" s="61"/>
      <c r="AG67" s="27"/>
      <c r="AH67" s="27"/>
      <c r="AI67" s="27"/>
      <c r="AJ67" s="27"/>
      <c r="AK67" s="27"/>
      <c r="AL67" s="27"/>
      <c r="AM67" s="27"/>
    </row>
    <row r="68" spans="1:39" ht="48" customHeight="1">
      <c r="A68" s="25"/>
      <c r="B68" s="42"/>
      <c r="C68" s="61"/>
      <c r="D68" s="27"/>
      <c r="E68" s="27"/>
      <c r="F68" s="27"/>
      <c r="G68" s="27"/>
      <c r="H68" s="27"/>
      <c r="I68" s="27"/>
      <c r="J68" s="27"/>
      <c r="K68" s="42"/>
      <c r="L68" s="55" t="s">
        <v>5044</v>
      </c>
      <c r="M68" s="817" t="s">
        <v>5397</v>
      </c>
      <c r="N68" s="757"/>
      <c r="O68" s="757"/>
      <c r="P68" s="757"/>
      <c r="Q68" s="757"/>
      <c r="R68" s="757"/>
      <c r="S68" s="758"/>
      <c r="T68" s="118"/>
      <c r="U68" s="55" t="s">
        <v>5028</v>
      </c>
      <c r="V68" s="817" t="s">
        <v>5398</v>
      </c>
      <c r="W68" s="757"/>
      <c r="X68" s="757"/>
      <c r="Y68" s="757"/>
      <c r="Z68" s="757"/>
      <c r="AA68" s="757"/>
      <c r="AB68" s="757"/>
      <c r="AC68" s="757"/>
      <c r="AD68" s="758"/>
      <c r="AE68" s="56"/>
      <c r="AF68" s="61"/>
      <c r="AG68" s="27"/>
      <c r="AH68" s="27"/>
      <c r="AI68" s="27"/>
      <c r="AJ68" s="27"/>
      <c r="AK68" s="27"/>
      <c r="AL68" s="27"/>
      <c r="AM68" s="27"/>
    </row>
    <row r="69" spans="1:39" ht="36" customHeight="1">
      <c r="A69" s="25"/>
      <c r="B69" s="42"/>
      <c r="C69" s="723" t="s">
        <v>5399</v>
      </c>
      <c r="D69" s="757"/>
      <c r="E69" s="757"/>
      <c r="F69" s="757"/>
      <c r="G69" s="757"/>
      <c r="H69" s="757"/>
      <c r="I69" s="757"/>
      <c r="J69" s="758"/>
      <c r="K69" s="42"/>
      <c r="L69" s="55" t="s">
        <v>5045</v>
      </c>
      <c r="M69" s="817" t="s">
        <v>5400</v>
      </c>
      <c r="N69" s="757"/>
      <c r="O69" s="757"/>
      <c r="P69" s="757"/>
      <c r="Q69" s="757"/>
      <c r="R69" s="757"/>
      <c r="S69" s="758"/>
      <c r="T69" s="118"/>
      <c r="U69" s="55" t="s">
        <v>5029</v>
      </c>
      <c r="V69" s="817" t="s">
        <v>5401</v>
      </c>
      <c r="W69" s="757"/>
      <c r="X69" s="757"/>
      <c r="Y69" s="757"/>
      <c r="Z69" s="757"/>
      <c r="AA69" s="757"/>
      <c r="AB69" s="757"/>
      <c r="AC69" s="757"/>
      <c r="AD69" s="758"/>
      <c r="AE69" s="56"/>
      <c r="AF69" s="61"/>
      <c r="AG69" s="27"/>
      <c r="AH69" s="27"/>
      <c r="AI69" s="27"/>
      <c r="AJ69" s="27"/>
      <c r="AK69" s="27"/>
      <c r="AL69" s="27"/>
      <c r="AM69" s="27"/>
    </row>
    <row r="70" spans="1:39" ht="36" customHeight="1">
      <c r="A70" s="25"/>
      <c r="B70" s="42"/>
      <c r="C70" s="55" t="s">
        <v>5012</v>
      </c>
      <c r="D70" s="817" t="s">
        <v>5324</v>
      </c>
      <c r="E70" s="757"/>
      <c r="F70" s="757"/>
      <c r="G70" s="757"/>
      <c r="H70" s="757"/>
      <c r="I70" s="757"/>
      <c r="J70" s="758"/>
      <c r="K70" s="42"/>
      <c r="L70" s="55" t="s">
        <v>5046</v>
      </c>
      <c r="M70" s="817" t="s">
        <v>5351</v>
      </c>
      <c r="N70" s="757"/>
      <c r="O70" s="757"/>
      <c r="P70" s="757"/>
      <c r="Q70" s="757"/>
      <c r="R70" s="757"/>
      <c r="S70" s="758"/>
      <c r="T70" s="118"/>
      <c r="U70" s="55" t="s">
        <v>5031</v>
      </c>
      <c r="V70" s="817" t="s">
        <v>5402</v>
      </c>
      <c r="W70" s="757"/>
      <c r="X70" s="757"/>
      <c r="Y70" s="757"/>
      <c r="Z70" s="757"/>
      <c r="AA70" s="757"/>
      <c r="AB70" s="757"/>
      <c r="AC70" s="757"/>
      <c r="AD70" s="758"/>
      <c r="AE70" s="56"/>
    </row>
    <row r="71" spans="1:39" ht="36" customHeight="1">
      <c r="A71" s="25"/>
      <c r="B71" s="42"/>
      <c r="C71" s="55" t="s">
        <v>5014</v>
      </c>
      <c r="D71" s="817" t="s">
        <v>5329</v>
      </c>
      <c r="E71" s="757"/>
      <c r="F71" s="757"/>
      <c r="G71" s="757"/>
      <c r="H71" s="757"/>
      <c r="I71" s="757"/>
      <c r="J71" s="758"/>
      <c r="K71" s="42"/>
      <c r="L71" s="55" t="s">
        <v>5370</v>
      </c>
      <c r="M71" s="817" t="s">
        <v>5106</v>
      </c>
      <c r="N71" s="757"/>
      <c r="O71" s="757"/>
      <c r="P71" s="757"/>
      <c r="Q71" s="757"/>
      <c r="R71" s="757"/>
      <c r="S71" s="758"/>
      <c r="T71" s="118"/>
      <c r="U71" s="55" t="s">
        <v>5032</v>
      </c>
      <c r="V71" s="817" t="s">
        <v>5403</v>
      </c>
      <c r="W71" s="757"/>
      <c r="X71" s="757"/>
      <c r="Y71" s="757"/>
      <c r="Z71" s="757"/>
      <c r="AA71" s="757"/>
      <c r="AB71" s="757"/>
      <c r="AC71" s="757"/>
      <c r="AD71" s="758"/>
      <c r="AE71" s="56"/>
    </row>
    <row r="72" spans="1:39" ht="36" customHeight="1">
      <c r="A72" s="36"/>
      <c r="B72" s="1"/>
      <c r="C72" s="55" t="s">
        <v>5016</v>
      </c>
      <c r="D72" s="817" t="s">
        <v>5334</v>
      </c>
      <c r="E72" s="757"/>
      <c r="F72" s="757"/>
      <c r="G72" s="757"/>
      <c r="H72" s="757"/>
      <c r="I72" s="757"/>
      <c r="J72" s="758"/>
      <c r="K72" s="42"/>
      <c r="L72" s="118"/>
      <c r="M72" s="118"/>
      <c r="N72" s="118"/>
      <c r="O72" s="118"/>
      <c r="P72" s="118"/>
      <c r="Q72" s="118"/>
      <c r="R72" s="118"/>
      <c r="S72" s="118"/>
      <c r="T72" s="118"/>
      <c r="U72" s="55" t="s">
        <v>5033</v>
      </c>
      <c r="V72" s="817" t="s">
        <v>5404</v>
      </c>
      <c r="W72" s="757"/>
      <c r="X72" s="757"/>
      <c r="Y72" s="757"/>
      <c r="Z72" s="757"/>
      <c r="AA72" s="757"/>
      <c r="AB72" s="757"/>
      <c r="AC72" s="757"/>
      <c r="AD72" s="758"/>
      <c r="AE72" s="1"/>
    </row>
    <row r="73" spans="1:39" ht="48" customHeight="1">
      <c r="A73" s="36"/>
      <c r="B73" s="52"/>
      <c r="C73" s="55" t="s">
        <v>5018</v>
      </c>
      <c r="D73" s="923" t="s">
        <v>5339</v>
      </c>
      <c r="E73" s="757"/>
      <c r="F73" s="757"/>
      <c r="G73" s="757"/>
      <c r="H73" s="757"/>
      <c r="I73" s="757"/>
      <c r="J73" s="758"/>
      <c r="K73" s="42"/>
      <c r="L73" s="118"/>
      <c r="M73" s="118"/>
      <c r="N73" s="118"/>
      <c r="O73" s="118"/>
      <c r="P73" s="118"/>
      <c r="Q73" s="118"/>
      <c r="R73" s="118"/>
      <c r="S73" s="118"/>
      <c r="T73" s="118"/>
      <c r="U73" s="55" t="s">
        <v>5034</v>
      </c>
      <c r="V73" s="817" t="s">
        <v>5405</v>
      </c>
      <c r="W73" s="757"/>
      <c r="X73" s="757"/>
      <c r="Y73" s="757"/>
      <c r="Z73" s="757"/>
      <c r="AA73" s="757"/>
      <c r="AB73" s="757"/>
      <c r="AC73" s="757"/>
      <c r="AD73" s="758"/>
      <c r="AE73" s="1"/>
    </row>
    <row r="74" spans="1:39" ht="15" customHeight="1">
      <c r="A74" s="36"/>
      <c r="B74" s="1"/>
      <c r="C74" s="94" t="s">
        <v>5020</v>
      </c>
      <c r="D74" s="817" t="s">
        <v>5343</v>
      </c>
      <c r="E74" s="757"/>
      <c r="F74" s="757"/>
      <c r="G74" s="757"/>
      <c r="H74" s="757"/>
      <c r="I74" s="757"/>
      <c r="J74" s="758"/>
      <c r="K74" s="42"/>
      <c r="L74" s="118"/>
      <c r="M74" s="118"/>
      <c r="N74" s="118"/>
      <c r="O74" s="118"/>
      <c r="P74" s="118"/>
      <c r="Q74" s="118"/>
      <c r="R74" s="118"/>
      <c r="S74" s="118"/>
      <c r="T74" s="118"/>
      <c r="U74" s="55" t="s">
        <v>5035</v>
      </c>
      <c r="V74" s="817" t="s">
        <v>5406</v>
      </c>
      <c r="W74" s="757"/>
      <c r="X74" s="757"/>
      <c r="Y74" s="757"/>
      <c r="Z74" s="757"/>
      <c r="AA74" s="757"/>
      <c r="AB74" s="757"/>
      <c r="AC74" s="757"/>
      <c r="AD74" s="758"/>
      <c r="AE74" s="1"/>
    </row>
    <row r="75" spans="1:39" ht="24" customHeight="1">
      <c r="A75" s="36"/>
      <c r="B75" s="1"/>
      <c r="C75" s="94" t="s">
        <v>5022</v>
      </c>
      <c r="D75" s="817" t="s">
        <v>5347</v>
      </c>
      <c r="E75" s="757"/>
      <c r="F75" s="757"/>
      <c r="G75" s="757"/>
      <c r="H75" s="757"/>
      <c r="I75" s="757"/>
      <c r="J75" s="758"/>
      <c r="K75" s="42"/>
      <c r="L75" s="118"/>
      <c r="M75" s="118"/>
      <c r="N75" s="118"/>
      <c r="O75" s="118"/>
      <c r="P75" s="118"/>
      <c r="Q75" s="118"/>
      <c r="R75" s="118"/>
      <c r="S75" s="118"/>
      <c r="T75" s="118"/>
      <c r="U75" s="55" t="s">
        <v>5036</v>
      </c>
      <c r="V75" s="817" t="s">
        <v>5407</v>
      </c>
      <c r="W75" s="757"/>
      <c r="X75" s="757"/>
      <c r="Y75" s="757"/>
      <c r="Z75" s="757"/>
      <c r="AA75" s="757"/>
      <c r="AB75" s="757"/>
      <c r="AC75" s="757"/>
      <c r="AD75" s="758"/>
      <c r="AE75" s="1"/>
    </row>
    <row r="76" spans="1:39" ht="24" customHeight="1">
      <c r="A76" s="36"/>
      <c r="B76" s="1"/>
      <c r="C76" s="55" t="s">
        <v>5024</v>
      </c>
      <c r="D76" s="817" t="s">
        <v>5408</v>
      </c>
      <c r="E76" s="757"/>
      <c r="F76" s="757"/>
      <c r="G76" s="757"/>
      <c r="H76" s="757"/>
      <c r="I76" s="757"/>
      <c r="J76" s="758"/>
      <c r="K76" s="1"/>
      <c r="L76" s="118"/>
      <c r="M76" s="118"/>
      <c r="N76" s="118"/>
      <c r="O76" s="118"/>
      <c r="P76" s="118"/>
      <c r="Q76" s="118"/>
      <c r="R76" s="118"/>
      <c r="S76" s="118"/>
      <c r="T76" s="118"/>
      <c r="U76" s="55" t="s">
        <v>5037</v>
      </c>
      <c r="V76" s="817" t="s">
        <v>5409</v>
      </c>
      <c r="W76" s="757"/>
      <c r="X76" s="757"/>
      <c r="Y76" s="757"/>
      <c r="Z76" s="757"/>
      <c r="AA76" s="757"/>
      <c r="AB76" s="757"/>
      <c r="AC76" s="757"/>
      <c r="AD76" s="758"/>
      <c r="AE76" s="1"/>
    </row>
    <row r="77" spans="1:39" ht="15" customHeight="1">
      <c r="A77" s="36"/>
      <c r="B77" s="1"/>
      <c r="C77" s="55" t="s">
        <v>5028</v>
      </c>
      <c r="D77" s="817" t="s">
        <v>5106</v>
      </c>
      <c r="E77" s="757"/>
      <c r="F77" s="757"/>
      <c r="G77" s="757"/>
      <c r="H77" s="757"/>
      <c r="I77" s="757"/>
      <c r="J77" s="758"/>
      <c r="K77" s="1"/>
      <c r="L77" s="1"/>
      <c r="M77" s="1"/>
      <c r="N77" s="1"/>
      <c r="O77" s="1"/>
      <c r="P77" s="1"/>
      <c r="Q77" s="1"/>
      <c r="R77" s="1"/>
      <c r="S77" s="1"/>
      <c r="T77" s="1"/>
      <c r="U77" s="55" t="s">
        <v>5370</v>
      </c>
      <c r="V77" s="817" t="s">
        <v>5106</v>
      </c>
      <c r="W77" s="757"/>
      <c r="X77" s="757"/>
      <c r="Y77" s="757"/>
      <c r="Z77" s="757"/>
      <c r="AA77" s="757"/>
      <c r="AB77" s="757"/>
      <c r="AC77" s="757"/>
      <c r="AD77" s="758"/>
      <c r="AE77" s="1"/>
    </row>
    <row r="78" spans="1:39" ht="15" customHeight="1">
      <c r="A78" s="36"/>
      <c r="B78" s="845" t="str">
        <f>IF(SUMPRODUCT(--(IFERROR(NOT(ISNUMBER(U40)) * (U40&lt;&gt;"") * (U40&lt;&gt;"NA") * (U40&lt;&gt;"NS"), 0))) + SUMPRODUCT(--(IFERROR(ISNUMBER(U40) * (MOD(U40,1)&lt;&gt;0), 0)))&gt; 0,"Favor de revisar las celdas naranjas, ya que contienen errores","")</f>
        <v/>
      </c>
      <c r="C78" s="845"/>
      <c r="D78" s="845"/>
      <c r="E78" s="845"/>
      <c r="F78" s="845"/>
      <c r="G78" s="845"/>
      <c r="H78" s="845"/>
      <c r="I78" s="845"/>
      <c r="J78" s="845"/>
      <c r="K78" s="845"/>
      <c r="L78" s="845"/>
      <c r="M78" s="845"/>
      <c r="N78" s="845"/>
      <c r="O78" s="845"/>
      <c r="P78" s="845"/>
      <c r="Q78" s="845"/>
      <c r="R78" s="845"/>
      <c r="S78" s="845"/>
      <c r="T78" s="845"/>
      <c r="U78" s="845"/>
      <c r="V78" s="845"/>
      <c r="W78" s="845"/>
      <c r="X78" s="845"/>
      <c r="Y78" s="845"/>
      <c r="Z78" s="845"/>
      <c r="AA78" s="845"/>
      <c r="AB78" s="845"/>
      <c r="AC78" s="845"/>
      <c r="AD78" s="845"/>
      <c r="AE78" s="1"/>
    </row>
    <row r="79" spans="1:39" ht="24" customHeight="1">
      <c r="A79" s="25"/>
      <c r="B79" s="58"/>
      <c r="C79" s="848" t="s">
        <v>5219</v>
      </c>
      <c r="D79" s="728"/>
      <c r="E79" s="728"/>
      <c r="F79" s="728"/>
      <c r="G79" s="728"/>
      <c r="H79" s="728"/>
      <c r="I79" s="728"/>
      <c r="J79" s="728"/>
      <c r="K79" s="728"/>
      <c r="L79" s="728"/>
      <c r="M79" s="728"/>
      <c r="N79" s="728"/>
      <c r="O79" s="728"/>
      <c r="P79" s="728"/>
      <c r="Q79" s="728"/>
      <c r="R79" s="728"/>
      <c r="S79" s="728"/>
      <c r="T79" s="728"/>
      <c r="U79" s="728"/>
      <c r="V79" s="728"/>
      <c r="W79" s="728"/>
      <c r="X79" s="728"/>
      <c r="Y79" s="728"/>
      <c r="Z79" s="728"/>
      <c r="AA79" s="728"/>
      <c r="AB79" s="728"/>
      <c r="AC79" s="728"/>
      <c r="AD79" s="728"/>
      <c r="AE79" s="51"/>
    </row>
    <row r="80" spans="1:39" ht="60" customHeight="1">
      <c r="A80" s="25"/>
      <c r="B80" s="58"/>
      <c r="C80" s="842"/>
      <c r="D80" s="759"/>
      <c r="E80" s="759"/>
      <c r="F80" s="759"/>
      <c r="G80" s="759"/>
      <c r="H80" s="759"/>
      <c r="I80" s="759"/>
      <c r="J80" s="759"/>
      <c r="K80" s="759"/>
      <c r="L80" s="759"/>
      <c r="M80" s="759"/>
      <c r="N80" s="759"/>
      <c r="O80" s="759"/>
      <c r="P80" s="759"/>
      <c r="Q80" s="759"/>
      <c r="R80" s="759"/>
      <c r="S80" s="759"/>
      <c r="T80" s="759"/>
      <c r="U80" s="759"/>
      <c r="V80" s="759"/>
      <c r="W80" s="759"/>
      <c r="X80" s="759"/>
      <c r="Y80" s="759"/>
      <c r="Z80" s="759"/>
      <c r="AA80" s="759"/>
      <c r="AB80" s="759"/>
      <c r="AC80" s="759"/>
      <c r="AD80" s="838"/>
      <c r="AE80" s="62"/>
    </row>
    <row r="81" spans="1:31" ht="15" customHeight="1">
      <c r="A81" s="36"/>
      <c r="B81" s="823" t="str">
        <f>IF(AG40&gt;0,"Favor de ingresar toda la información requerida en la pregunta","")</f>
        <v/>
      </c>
      <c r="C81" s="894"/>
      <c r="D81" s="894"/>
      <c r="E81" s="894"/>
      <c r="F81" s="894"/>
      <c r="G81" s="894"/>
      <c r="H81" s="894"/>
      <c r="I81" s="894"/>
      <c r="J81" s="894"/>
      <c r="K81" s="894"/>
      <c r="L81" s="894"/>
      <c r="M81" s="894"/>
      <c r="N81" s="894"/>
      <c r="O81" s="894"/>
      <c r="P81" s="894"/>
      <c r="Q81" s="894"/>
      <c r="R81" s="894"/>
      <c r="S81" s="894"/>
      <c r="T81" s="894"/>
      <c r="U81" s="894"/>
      <c r="V81" s="894"/>
      <c r="W81" s="894"/>
      <c r="X81" s="894"/>
      <c r="Y81" s="894"/>
      <c r="Z81" s="894"/>
      <c r="AA81" s="894"/>
      <c r="AB81" s="894"/>
      <c r="AC81" s="894"/>
      <c r="AD81" s="894"/>
      <c r="AE81" s="1"/>
    </row>
    <row r="82" spans="1:31" ht="15" customHeight="1">
      <c r="A82" s="36"/>
      <c r="B82" s="887" t="str">
        <f>IF(SUM(COUNTIF(S40:AD40,"NS"))&lt;&gt;0,"Alerta: debido a que cuenta con registros NS, debe proporcionar una justificación en el área de comentarios al final de la pregunta",IF(AL40&gt;0,"Alerta: debido a que cuenta con registros NA, debe proporcionar una justificación en el área de comentarios al final de la pregunta",""))</f>
        <v/>
      </c>
      <c r="C82" s="887"/>
      <c r="D82" s="887"/>
      <c r="E82" s="887"/>
      <c r="F82" s="887"/>
      <c r="G82" s="887"/>
      <c r="H82" s="887"/>
      <c r="I82" s="887"/>
      <c r="J82" s="887"/>
      <c r="K82" s="887"/>
      <c r="L82" s="887"/>
      <c r="M82" s="887"/>
      <c r="N82" s="887"/>
      <c r="O82" s="887"/>
      <c r="P82" s="887"/>
      <c r="Q82" s="887"/>
      <c r="R82" s="887"/>
      <c r="S82" s="887"/>
      <c r="T82" s="887"/>
      <c r="U82" s="887"/>
      <c r="V82" s="887"/>
      <c r="W82" s="887"/>
      <c r="X82" s="887"/>
      <c r="Y82" s="887"/>
      <c r="Z82" s="887"/>
      <c r="AA82" s="887"/>
      <c r="AB82" s="887"/>
      <c r="AC82" s="887"/>
      <c r="AD82" s="887"/>
    </row>
    <row r="83" spans="1:31" ht="15" customHeight="1">
      <c r="A83" s="36"/>
      <c r="B83" s="845" t="str">
        <f>IF(AH40&gt;0,"Favor de verificar que no tenga información en celdas sombreadas","")</f>
        <v/>
      </c>
      <c r="C83" s="845"/>
      <c r="D83" s="845"/>
      <c r="E83" s="845"/>
      <c r="F83" s="845"/>
      <c r="G83" s="845"/>
      <c r="H83" s="845"/>
      <c r="I83" s="845"/>
      <c r="J83" s="845"/>
      <c r="K83" s="845"/>
      <c r="L83" s="845"/>
      <c r="M83" s="845"/>
      <c r="N83" s="845"/>
      <c r="O83" s="845"/>
      <c r="P83" s="845"/>
      <c r="Q83" s="845"/>
      <c r="R83" s="845"/>
      <c r="S83" s="845"/>
      <c r="T83" s="845"/>
      <c r="U83" s="845"/>
      <c r="V83" s="845"/>
      <c r="W83" s="845"/>
      <c r="X83" s="845"/>
      <c r="Y83" s="845"/>
      <c r="Z83" s="845"/>
      <c r="AA83" s="845"/>
      <c r="AB83" s="845"/>
      <c r="AC83" s="845"/>
      <c r="AD83" s="845"/>
      <c r="AE83" s="1"/>
    </row>
    <row r="84" spans="1:31" ht="15" customHeight="1">
      <c r="A84" s="36"/>
      <c r="B84" s="824" t="str">
        <f>IF(AM40&gt;0,"Registró el código 1 en la col. Nivel de Escolaridad debe de seleccionar el código 8 en la col. Estatus.",IF(AN40&gt;0,"Registró el código 2, 3 o 4 en la col. Nivel de Escolaridad no puede seleccionar el código 4 en la col. Estatus.",IF(AO40&gt;0,"Registró el código 9 en la col. Nivel de Escolaridad debe de seleccionar el código 9 en la col. Estatus.","")))</f>
        <v/>
      </c>
      <c r="C84" s="824"/>
      <c r="D84" s="824"/>
      <c r="E84" s="824"/>
      <c r="F84" s="824"/>
      <c r="G84" s="824"/>
      <c r="H84" s="824"/>
      <c r="I84" s="824"/>
      <c r="J84" s="824"/>
      <c r="K84" s="824"/>
      <c r="L84" s="824"/>
      <c r="M84" s="824"/>
      <c r="N84" s="824"/>
      <c r="O84" s="824"/>
      <c r="P84" s="824"/>
      <c r="Q84" s="824"/>
      <c r="R84" s="824"/>
      <c r="S84" s="824"/>
      <c r="T84" s="824"/>
      <c r="U84" s="824"/>
      <c r="V84" s="824"/>
      <c r="W84" s="824"/>
      <c r="X84" s="824"/>
      <c r="Y84" s="824"/>
      <c r="Z84" s="824"/>
      <c r="AA84" s="824"/>
      <c r="AB84" s="824"/>
      <c r="AC84" s="824"/>
      <c r="AD84" s="824"/>
      <c r="AE84" s="1"/>
    </row>
    <row r="85" spans="1:31" ht="15" customHeight="1">
      <c r="A85" s="36"/>
      <c r="B85" s="845" t="str">
        <f>IF(AQ40&gt;0,"Verifique la información registrada ya que la antigüedad en el cargo debe de ser menor a la antigüedad en el servicio público",IF(AS40&gt;0,"Favor de revisar lo registrado en el apartado de Edad debido a que tiene inconsistencias con la Antigüedad en el servicio ",""))</f>
        <v/>
      </c>
      <c r="C85" s="845"/>
      <c r="D85" s="845"/>
      <c r="E85" s="845"/>
      <c r="F85" s="845"/>
      <c r="G85" s="845"/>
      <c r="H85" s="845"/>
      <c r="I85" s="845"/>
      <c r="J85" s="845"/>
      <c r="K85" s="845"/>
      <c r="L85" s="845"/>
      <c r="M85" s="845"/>
      <c r="N85" s="845"/>
      <c r="O85" s="845"/>
      <c r="P85" s="845"/>
      <c r="Q85" s="845"/>
      <c r="R85" s="845"/>
      <c r="S85" s="845"/>
      <c r="T85" s="845"/>
      <c r="U85" s="845"/>
      <c r="V85" s="845"/>
      <c r="W85" s="845"/>
      <c r="X85" s="845"/>
      <c r="Y85" s="845"/>
      <c r="Z85" s="845"/>
      <c r="AA85" s="845"/>
      <c r="AB85" s="845"/>
      <c r="AC85" s="845"/>
      <c r="AD85" s="845"/>
      <c r="AE85" s="1"/>
    </row>
    <row r="86" spans="1:31" ht="15" customHeight="1" thickBot="1">
      <c r="A86" s="36"/>
      <c r="B86" s="992" t="str">
        <f>IF(AP40&gt;0,"Alerta: debe de proporcionar una justificación de acuerdo a lo establecido en la instrucción 12 ","")</f>
        <v/>
      </c>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row>
    <row r="87" spans="1:31" ht="15" customHeight="1" thickBot="1">
      <c r="A87" s="46"/>
      <c r="B87" s="769" t="s">
        <v>5410</v>
      </c>
      <c r="C87" s="750"/>
      <c r="D87" s="750"/>
      <c r="E87" s="750"/>
      <c r="F87" s="750"/>
      <c r="G87" s="750"/>
      <c r="H87" s="750"/>
      <c r="I87" s="750"/>
      <c r="J87" s="750"/>
      <c r="K87" s="750"/>
      <c r="L87" s="750"/>
      <c r="M87" s="750"/>
      <c r="N87" s="750"/>
      <c r="O87" s="750"/>
      <c r="P87" s="750"/>
      <c r="Q87" s="750"/>
      <c r="R87" s="750"/>
      <c r="S87" s="750"/>
      <c r="T87" s="750"/>
      <c r="U87" s="750"/>
      <c r="V87" s="750"/>
      <c r="W87" s="750"/>
      <c r="X87" s="750"/>
      <c r="Y87" s="750"/>
      <c r="Z87" s="750"/>
      <c r="AA87" s="750"/>
      <c r="AB87" s="750"/>
      <c r="AC87" s="750"/>
      <c r="AD87" s="770"/>
      <c r="AE87" s="37"/>
    </row>
    <row r="88" spans="1:31" ht="15" customHeight="1">
      <c r="A88" s="36"/>
      <c r="B88" s="1013" t="s">
        <v>5411</v>
      </c>
      <c r="C88" s="728"/>
      <c r="D88" s="728"/>
      <c r="E88" s="728"/>
      <c r="F88" s="728"/>
      <c r="G88" s="728"/>
      <c r="H88" s="728"/>
      <c r="I88" s="728"/>
      <c r="J88" s="728"/>
      <c r="K88" s="728"/>
      <c r="L88" s="728"/>
      <c r="M88" s="728"/>
      <c r="N88" s="728"/>
      <c r="O88" s="728"/>
      <c r="P88" s="728"/>
      <c r="Q88" s="728"/>
      <c r="R88" s="728"/>
      <c r="S88" s="728"/>
      <c r="T88" s="728"/>
      <c r="U88" s="728"/>
      <c r="V88" s="728"/>
      <c r="W88" s="728"/>
      <c r="X88" s="728"/>
      <c r="Y88" s="728"/>
      <c r="Z88" s="728"/>
      <c r="AA88" s="728"/>
      <c r="AB88" s="728"/>
      <c r="AC88" s="728"/>
      <c r="AD88" s="776"/>
      <c r="AE88" s="37"/>
    </row>
    <row r="89" spans="1:31" ht="36" customHeight="1">
      <c r="A89" s="25"/>
      <c r="B89" s="96"/>
      <c r="C89" s="774" t="s">
        <v>5412</v>
      </c>
      <c r="D89" s="728"/>
      <c r="E89" s="728"/>
      <c r="F89" s="728"/>
      <c r="G89" s="728"/>
      <c r="H89" s="728"/>
      <c r="I89" s="728"/>
      <c r="J89" s="728"/>
      <c r="K89" s="728"/>
      <c r="L89" s="728"/>
      <c r="M89" s="728"/>
      <c r="N89" s="728"/>
      <c r="O89" s="728"/>
      <c r="P89" s="728"/>
      <c r="Q89" s="728"/>
      <c r="R89" s="728"/>
      <c r="S89" s="728"/>
      <c r="T89" s="728"/>
      <c r="U89" s="728"/>
      <c r="V89" s="728"/>
      <c r="W89" s="728"/>
      <c r="X89" s="728"/>
      <c r="Y89" s="728"/>
      <c r="Z89" s="728"/>
      <c r="AA89" s="728"/>
      <c r="AB89" s="728"/>
      <c r="AC89" s="728"/>
      <c r="AD89" s="776"/>
      <c r="AE89" s="51"/>
    </row>
    <row r="90" spans="1:31" ht="36" customHeight="1">
      <c r="A90" s="36"/>
      <c r="B90" s="39"/>
      <c r="C90" s="781" t="s">
        <v>5413</v>
      </c>
      <c r="D90" s="782"/>
      <c r="E90" s="782"/>
      <c r="F90" s="782"/>
      <c r="G90" s="782"/>
      <c r="H90" s="782"/>
      <c r="I90" s="782"/>
      <c r="J90" s="782"/>
      <c r="K90" s="782"/>
      <c r="L90" s="782"/>
      <c r="M90" s="782"/>
      <c r="N90" s="782"/>
      <c r="O90" s="782"/>
      <c r="P90" s="782"/>
      <c r="Q90" s="782"/>
      <c r="R90" s="782"/>
      <c r="S90" s="782"/>
      <c r="T90" s="782"/>
      <c r="U90" s="782"/>
      <c r="V90" s="782"/>
      <c r="W90" s="782"/>
      <c r="X90" s="782"/>
      <c r="Y90" s="782"/>
      <c r="Z90" s="782"/>
      <c r="AA90" s="782"/>
      <c r="AB90" s="782"/>
      <c r="AC90" s="782"/>
      <c r="AD90" s="783"/>
      <c r="AE90" s="37"/>
    </row>
    <row r="91" spans="1:31" ht="15" customHeight="1">
      <c r="A91" s="36"/>
      <c r="B91" s="1006" t="s">
        <v>5070</v>
      </c>
      <c r="C91" s="859"/>
      <c r="D91" s="859"/>
      <c r="E91" s="859"/>
      <c r="F91" s="859"/>
      <c r="G91" s="859"/>
      <c r="H91" s="859"/>
      <c r="I91" s="859"/>
      <c r="J91" s="859"/>
      <c r="K91" s="859"/>
      <c r="L91" s="859"/>
      <c r="M91" s="859"/>
      <c r="N91" s="859"/>
      <c r="O91" s="859"/>
      <c r="P91" s="859"/>
      <c r="Q91" s="859"/>
      <c r="R91" s="859"/>
      <c r="S91" s="859"/>
      <c r="T91" s="859"/>
      <c r="U91" s="859"/>
      <c r="V91" s="859"/>
      <c r="W91" s="859"/>
      <c r="X91" s="859"/>
      <c r="Y91" s="859"/>
      <c r="Z91" s="859"/>
      <c r="AA91" s="859"/>
      <c r="AB91" s="859"/>
      <c r="AC91" s="859"/>
      <c r="AD91" s="860"/>
      <c r="AE91" s="37"/>
    </row>
    <row r="92" spans="1:31" ht="24" customHeight="1">
      <c r="A92" s="25"/>
      <c r="B92" s="63"/>
      <c r="C92" s="871" t="s">
        <v>5414</v>
      </c>
      <c r="D92" s="728"/>
      <c r="E92" s="728"/>
      <c r="F92" s="728"/>
      <c r="G92" s="728"/>
      <c r="H92" s="728"/>
      <c r="I92" s="728"/>
      <c r="J92" s="728"/>
      <c r="K92" s="728"/>
      <c r="L92" s="728"/>
      <c r="M92" s="728"/>
      <c r="N92" s="728"/>
      <c r="O92" s="728"/>
      <c r="P92" s="728"/>
      <c r="Q92" s="728"/>
      <c r="R92" s="728"/>
      <c r="S92" s="728"/>
      <c r="T92" s="728"/>
      <c r="U92" s="728"/>
      <c r="V92" s="728"/>
      <c r="W92" s="728"/>
      <c r="X92" s="728"/>
      <c r="Y92" s="728"/>
      <c r="Z92" s="728"/>
      <c r="AA92" s="728"/>
      <c r="AB92" s="728"/>
      <c r="AC92" s="728"/>
      <c r="AD92" s="855"/>
      <c r="AE92" s="51"/>
    </row>
    <row r="93" spans="1:31" ht="60" customHeight="1">
      <c r="A93" s="36"/>
      <c r="B93" s="39"/>
      <c r="C93" s="774" t="s">
        <v>5415</v>
      </c>
      <c r="D93" s="728"/>
      <c r="E93" s="728"/>
      <c r="F93" s="728"/>
      <c r="G93" s="728"/>
      <c r="H93" s="728"/>
      <c r="I93" s="728"/>
      <c r="J93" s="728"/>
      <c r="K93" s="728"/>
      <c r="L93" s="728"/>
      <c r="M93" s="728"/>
      <c r="N93" s="728"/>
      <c r="O93" s="728"/>
      <c r="P93" s="728"/>
      <c r="Q93" s="728"/>
      <c r="R93" s="728"/>
      <c r="S93" s="728"/>
      <c r="T93" s="728"/>
      <c r="U93" s="728"/>
      <c r="V93" s="728"/>
      <c r="W93" s="728"/>
      <c r="X93" s="728"/>
      <c r="Y93" s="728"/>
      <c r="Z93" s="728"/>
      <c r="AA93" s="728"/>
      <c r="AB93" s="728"/>
      <c r="AC93" s="728"/>
      <c r="AD93" s="776"/>
      <c r="AE93" s="37"/>
    </row>
    <row r="94" spans="1:31" ht="48" customHeight="1">
      <c r="A94" s="36"/>
      <c r="B94" s="39"/>
      <c r="C94" s="857" t="s">
        <v>5416</v>
      </c>
      <c r="D94" s="728"/>
      <c r="E94" s="728"/>
      <c r="F94" s="728"/>
      <c r="G94" s="728"/>
      <c r="H94" s="728"/>
      <c r="I94" s="728"/>
      <c r="J94" s="728"/>
      <c r="K94" s="728"/>
      <c r="L94" s="728"/>
      <c r="M94" s="728"/>
      <c r="N94" s="728"/>
      <c r="O94" s="728"/>
      <c r="P94" s="728"/>
      <c r="Q94" s="728"/>
      <c r="R94" s="728"/>
      <c r="S94" s="728"/>
      <c r="T94" s="728"/>
      <c r="U94" s="728"/>
      <c r="V94" s="728"/>
      <c r="W94" s="728"/>
      <c r="X94" s="728"/>
      <c r="Y94" s="728"/>
      <c r="Z94" s="728"/>
      <c r="AA94" s="728"/>
      <c r="AB94" s="728"/>
      <c r="AC94" s="728"/>
      <c r="AD94" s="776"/>
      <c r="AE94" s="37"/>
    </row>
    <row r="95" spans="1:31" ht="24" customHeight="1">
      <c r="A95" s="25"/>
      <c r="B95" s="63"/>
      <c r="C95" s="848" t="s">
        <v>5417</v>
      </c>
      <c r="D95" s="848"/>
      <c r="E95" s="848"/>
      <c r="F95" s="848"/>
      <c r="G95" s="848"/>
      <c r="H95" s="848"/>
      <c r="I95" s="848"/>
      <c r="J95" s="848"/>
      <c r="K95" s="848"/>
      <c r="L95" s="848"/>
      <c r="M95" s="848"/>
      <c r="N95" s="848"/>
      <c r="O95" s="848"/>
      <c r="P95" s="848"/>
      <c r="Q95" s="848"/>
      <c r="R95" s="848"/>
      <c r="S95" s="848"/>
      <c r="T95" s="848"/>
      <c r="U95" s="848"/>
      <c r="V95" s="848"/>
      <c r="W95" s="848"/>
      <c r="X95" s="848"/>
      <c r="Y95" s="848"/>
      <c r="Z95" s="848"/>
      <c r="AA95" s="848"/>
      <c r="AB95" s="848"/>
      <c r="AC95" s="848"/>
      <c r="AD95" s="774"/>
      <c r="AE95" s="51"/>
    </row>
    <row r="96" spans="1:31" ht="24" customHeight="1">
      <c r="A96" s="25"/>
      <c r="B96" s="63"/>
      <c r="C96" s="857" t="s">
        <v>5418</v>
      </c>
      <c r="D96" s="728"/>
      <c r="E96" s="728"/>
      <c r="F96" s="728"/>
      <c r="G96" s="728"/>
      <c r="H96" s="728"/>
      <c r="I96" s="728"/>
      <c r="J96" s="728"/>
      <c r="K96" s="728"/>
      <c r="L96" s="728"/>
      <c r="M96" s="728"/>
      <c r="N96" s="728"/>
      <c r="O96" s="728"/>
      <c r="P96" s="728"/>
      <c r="Q96" s="728"/>
      <c r="R96" s="728"/>
      <c r="S96" s="728"/>
      <c r="T96" s="728"/>
      <c r="U96" s="728"/>
      <c r="V96" s="728"/>
      <c r="W96" s="728"/>
      <c r="X96" s="728"/>
      <c r="Y96" s="728"/>
      <c r="Z96" s="728"/>
      <c r="AA96" s="728"/>
      <c r="AB96" s="728"/>
      <c r="AC96" s="728"/>
      <c r="AD96" s="776"/>
      <c r="AE96" s="51"/>
    </row>
    <row r="97" spans="1:40" ht="48" customHeight="1">
      <c r="A97" s="25"/>
      <c r="B97" s="63"/>
      <c r="C97" s="774" t="s">
        <v>5419</v>
      </c>
      <c r="D97" s="728"/>
      <c r="E97" s="728"/>
      <c r="F97" s="728"/>
      <c r="G97" s="728"/>
      <c r="H97" s="728"/>
      <c r="I97" s="728"/>
      <c r="J97" s="728"/>
      <c r="K97" s="728"/>
      <c r="L97" s="728"/>
      <c r="M97" s="728"/>
      <c r="N97" s="728"/>
      <c r="O97" s="728"/>
      <c r="P97" s="728"/>
      <c r="Q97" s="728"/>
      <c r="R97" s="728"/>
      <c r="S97" s="728"/>
      <c r="T97" s="728"/>
      <c r="U97" s="728"/>
      <c r="V97" s="728"/>
      <c r="W97" s="728"/>
      <c r="X97" s="728"/>
      <c r="Y97" s="728"/>
      <c r="Z97" s="728"/>
      <c r="AA97" s="728"/>
      <c r="AB97" s="728"/>
      <c r="AC97" s="728"/>
      <c r="AD97" s="776"/>
      <c r="AE97" s="51"/>
    </row>
    <row r="98" spans="1:40" ht="60" customHeight="1">
      <c r="A98" s="36"/>
      <c r="B98" s="102"/>
      <c r="C98" s="849" t="s">
        <v>5420</v>
      </c>
      <c r="D98" s="782"/>
      <c r="E98" s="782"/>
      <c r="F98" s="782"/>
      <c r="G98" s="782"/>
      <c r="H98" s="782"/>
      <c r="I98" s="782"/>
      <c r="J98" s="782"/>
      <c r="K98" s="782"/>
      <c r="L98" s="782"/>
      <c r="M98" s="782"/>
      <c r="N98" s="782"/>
      <c r="O98" s="782"/>
      <c r="P98" s="782"/>
      <c r="Q98" s="782"/>
      <c r="R98" s="782"/>
      <c r="S98" s="782"/>
      <c r="T98" s="782"/>
      <c r="U98" s="782"/>
      <c r="V98" s="782"/>
      <c r="W98" s="782"/>
      <c r="X98" s="782"/>
      <c r="Y98" s="782"/>
      <c r="Z98" s="782"/>
      <c r="AA98" s="782"/>
      <c r="AB98" s="782"/>
      <c r="AC98" s="782"/>
      <c r="AD98" s="783"/>
    </row>
    <row r="99" spans="1:40" ht="15" customHeight="1">
      <c r="A99" s="36"/>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40" ht="24" customHeight="1">
      <c r="A100" s="36" t="s">
        <v>5421</v>
      </c>
      <c r="B100" s="880" t="s">
        <v>5422</v>
      </c>
      <c r="C100" s="728"/>
      <c r="D100" s="728"/>
      <c r="E100" s="728"/>
      <c r="F100" s="728"/>
      <c r="G100" s="728"/>
      <c r="H100" s="728"/>
      <c r="I100" s="728"/>
      <c r="J100" s="728"/>
      <c r="K100" s="728"/>
      <c r="L100" s="728"/>
      <c r="M100" s="728"/>
      <c r="N100" s="728"/>
      <c r="O100" s="728"/>
      <c r="P100" s="728"/>
      <c r="Q100" s="728"/>
      <c r="R100" s="728"/>
      <c r="S100" s="728"/>
      <c r="T100" s="728"/>
      <c r="U100" s="728"/>
      <c r="V100" s="728"/>
      <c r="W100" s="728"/>
      <c r="X100" s="728"/>
      <c r="Y100" s="728"/>
      <c r="Z100" s="728"/>
      <c r="AA100" s="728"/>
      <c r="AB100" s="728"/>
      <c r="AC100" s="728"/>
      <c r="AD100" s="728"/>
      <c r="AE100" s="37"/>
    </row>
    <row r="101" spans="1:40" ht="24" customHeight="1">
      <c r="A101" s="36"/>
      <c r="B101" s="37"/>
      <c r="C101" s="853" t="s">
        <v>5423</v>
      </c>
      <c r="D101" s="728"/>
      <c r="E101" s="728"/>
      <c r="F101" s="728"/>
      <c r="G101" s="728"/>
      <c r="H101" s="728"/>
      <c r="I101" s="728"/>
      <c r="J101" s="728"/>
      <c r="K101" s="728"/>
      <c r="L101" s="728"/>
      <c r="M101" s="728"/>
      <c r="N101" s="728"/>
      <c r="O101" s="728"/>
      <c r="P101" s="728"/>
      <c r="Q101" s="728"/>
      <c r="R101" s="728"/>
      <c r="S101" s="728"/>
      <c r="T101" s="728"/>
      <c r="U101" s="728"/>
      <c r="V101" s="728"/>
      <c r="W101" s="728"/>
      <c r="X101" s="728"/>
      <c r="Y101" s="728"/>
      <c r="Z101" s="728"/>
      <c r="AA101" s="728"/>
      <c r="AB101" s="728"/>
      <c r="AC101" s="728"/>
      <c r="AD101" s="728"/>
      <c r="AE101" s="37"/>
    </row>
    <row r="102" spans="1:40" ht="15" customHeight="1">
      <c r="A102" s="36"/>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N102" s="226" t="s">
        <v>5093</v>
      </c>
    </row>
    <row r="103" spans="1:40" ht="24" customHeight="1">
      <c r="A103" s="25"/>
      <c r="B103" s="52"/>
      <c r="C103" s="723" t="s">
        <v>5424</v>
      </c>
      <c r="D103" s="859"/>
      <c r="E103" s="859"/>
      <c r="F103" s="859"/>
      <c r="G103" s="859"/>
      <c r="H103" s="859"/>
      <c r="I103" s="859"/>
      <c r="J103" s="859"/>
      <c r="K103" s="859"/>
      <c r="L103" s="860"/>
      <c r="M103" s="723" t="s">
        <v>5425</v>
      </c>
      <c r="N103" s="757"/>
      <c r="O103" s="757"/>
      <c r="P103" s="757"/>
      <c r="Q103" s="757"/>
      <c r="R103" s="757"/>
      <c r="S103" s="757"/>
      <c r="T103" s="757"/>
      <c r="U103" s="757"/>
      <c r="V103" s="757"/>
      <c r="W103" s="757"/>
      <c r="X103" s="757"/>
      <c r="Y103" s="757"/>
      <c r="Z103" s="757"/>
      <c r="AA103" s="757"/>
      <c r="AB103" s="757"/>
      <c r="AC103" s="757"/>
      <c r="AD103" s="758"/>
      <c r="AE103" s="52"/>
      <c r="AM103" s="964" t="s">
        <v>5090</v>
      </c>
      <c r="AN103" s="988" t="s">
        <v>5426</v>
      </c>
    </row>
    <row r="104" spans="1:40" ht="15" customHeight="1">
      <c r="A104" s="25"/>
      <c r="B104" s="52"/>
      <c r="C104" s="861"/>
      <c r="D104" s="782"/>
      <c r="E104" s="782"/>
      <c r="F104" s="782"/>
      <c r="G104" s="782"/>
      <c r="H104" s="782"/>
      <c r="I104" s="782"/>
      <c r="J104" s="782"/>
      <c r="K104" s="782"/>
      <c r="L104" s="783"/>
      <c r="M104" s="723" t="s">
        <v>5235</v>
      </c>
      <c r="N104" s="757"/>
      <c r="O104" s="757"/>
      <c r="P104" s="757"/>
      <c r="Q104" s="757"/>
      <c r="R104" s="758"/>
      <c r="S104" s="756" t="s">
        <v>5427</v>
      </c>
      <c r="T104" s="757"/>
      <c r="U104" s="757"/>
      <c r="V104" s="757"/>
      <c r="W104" s="757"/>
      <c r="X104" s="758"/>
      <c r="Y104" s="756" t="s">
        <v>5428</v>
      </c>
      <c r="Z104" s="757"/>
      <c r="AA104" s="757"/>
      <c r="AB104" s="757"/>
      <c r="AC104" s="757"/>
      <c r="AD104" s="758"/>
      <c r="AE104" s="52"/>
      <c r="AI104" t="s">
        <v>5240</v>
      </c>
      <c r="AJ104" t="s">
        <v>5241</v>
      </c>
      <c r="AK104" t="s">
        <v>5242</v>
      </c>
      <c r="AL104" t="s">
        <v>5243</v>
      </c>
      <c r="AM104" s="782"/>
      <c r="AN104" s="988"/>
    </row>
    <row r="105" spans="1:40" ht="15" customHeight="1">
      <c r="A105" s="25"/>
      <c r="B105" s="52"/>
      <c r="C105" s="55" t="s">
        <v>5012</v>
      </c>
      <c r="D105" s="817" t="s">
        <v>5429</v>
      </c>
      <c r="E105" s="757"/>
      <c r="F105" s="757"/>
      <c r="G105" s="757"/>
      <c r="H105" s="757"/>
      <c r="I105" s="757"/>
      <c r="J105" s="757"/>
      <c r="K105" s="757"/>
      <c r="L105" s="758"/>
      <c r="M105" s="839"/>
      <c r="N105" s="840"/>
      <c r="O105" s="840"/>
      <c r="P105" s="840"/>
      <c r="Q105" s="840"/>
      <c r="R105" s="841"/>
      <c r="S105" s="839"/>
      <c r="T105" s="840"/>
      <c r="U105" s="840"/>
      <c r="V105" s="840"/>
      <c r="W105" s="840"/>
      <c r="X105" s="841"/>
      <c r="Y105" s="839"/>
      <c r="Z105" s="840"/>
      <c r="AA105" s="840"/>
      <c r="AB105" s="840"/>
      <c r="AC105" s="840"/>
      <c r="AD105" s="841"/>
      <c r="AE105" s="52"/>
      <c r="AI105">
        <f t="shared" ref="AI105:AI111" si="0">M105</f>
        <v>0</v>
      </c>
      <c r="AJ105">
        <f t="shared" ref="AJ105:AJ111" si="1">COUNTIF(S105:AD105,"NS")</f>
        <v>0</v>
      </c>
      <c r="AK105">
        <f t="shared" ref="AK105:AK111" si="2">SUM(S105:AD105)</f>
        <v>0</v>
      </c>
      <c r="AL105">
        <f t="shared" ref="AL105:AL111" si="3">IF(COUNTIF(M105:AD105,"NA")=3,0,IF(OR(AND(AI105=0,AJ105&gt;0),AND(AI105="NS",AK105&gt;0), AND(AI105="NS", AJ105=0,AK105=0)), 1, IF(OR(AND(AI105&gt;0,AJ105&gt;1,AI105&gt;AK105), AND(AI105="NS",AJ105=2), AND(AI105="NS",AK105=0,AJ105&gt;0),AI105=AK105), 0, 1)))</f>
        <v>0</v>
      </c>
      <c r="AM105" s="172">
        <f>IF(COUNTA(M105:AD111)=0,0,IF(COUNTA(M105:AD111)=21,0,1))</f>
        <v>0</v>
      </c>
      <c r="AN105" s="226">
        <f>IF(SUM(M111:AD111)&gt;0,1,0)</f>
        <v>0</v>
      </c>
    </row>
    <row r="106" spans="1:40" ht="15" customHeight="1">
      <c r="A106" s="25"/>
      <c r="B106" s="52"/>
      <c r="C106" s="55" t="s">
        <v>5014</v>
      </c>
      <c r="D106" s="817" t="s">
        <v>5430</v>
      </c>
      <c r="E106" s="757"/>
      <c r="F106" s="757"/>
      <c r="G106" s="757"/>
      <c r="H106" s="757"/>
      <c r="I106" s="757"/>
      <c r="J106" s="757"/>
      <c r="K106" s="757"/>
      <c r="L106" s="758"/>
      <c r="M106" s="839"/>
      <c r="N106" s="840"/>
      <c r="O106" s="840"/>
      <c r="P106" s="840"/>
      <c r="Q106" s="840"/>
      <c r="R106" s="841"/>
      <c r="S106" s="839"/>
      <c r="T106" s="840"/>
      <c r="U106" s="840"/>
      <c r="V106" s="840"/>
      <c r="W106" s="840"/>
      <c r="X106" s="841"/>
      <c r="Y106" s="839"/>
      <c r="Z106" s="840"/>
      <c r="AA106" s="840"/>
      <c r="AB106" s="840"/>
      <c r="AC106" s="840"/>
      <c r="AD106" s="841"/>
      <c r="AE106" s="52"/>
      <c r="AI106">
        <f t="shared" si="0"/>
        <v>0</v>
      </c>
      <c r="AJ106">
        <f t="shared" si="1"/>
        <v>0</v>
      </c>
      <c r="AK106">
        <f t="shared" si="2"/>
        <v>0</v>
      </c>
      <c r="AL106">
        <f t="shared" si="3"/>
        <v>0</v>
      </c>
    </row>
    <row r="107" spans="1:40" ht="15" customHeight="1">
      <c r="A107" s="25"/>
      <c r="B107" s="52"/>
      <c r="C107" s="55" t="s">
        <v>5016</v>
      </c>
      <c r="D107" s="817" t="s">
        <v>5431</v>
      </c>
      <c r="E107" s="757"/>
      <c r="F107" s="757"/>
      <c r="G107" s="757"/>
      <c r="H107" s="757"/>
      <c r="I107" s="757"/>
      <c r="J107" s="757"/>
      <c r="K107" s="757"/>
      <c r="L107" s="758"/>
      <c r="M107" s="839"/>
      <c r="N107" s="840"/>
      <c r="O107" s="840"/>
      <c r="P107" s="840"/>
      <c r="Q107" s="840"/>
      <c r="R107" s="841"/>
      <c r="S107" s="839"/>
      <c r="T107" s="840"/>
      <c r="U107" s="840"/>
      <c r="V107" s="840"/>
      <c r="W107" s="840"/>
      <c r="X107" s="841"/>
      <c r="Y107" s="839"/>
      <c r="Z107" s="840"/>
      <c r="AA107" s="840"/>
      <c r="AB107" s="840"/>
      <c r="AC107" s="840"/>
      <c r="AD107" s="841"/>
      <c r="AE107" s="52"/>
      <c r="AI107">
        <f t="shared" si="0"/>
        <v>0</v>
      </c>
      <c r="AJ107">
        <f t="shared" si="1"/>
        <v>0</v>
      </c>
      <c r="AK107">
        <f t="shared" si="2"/>
        <v>0</v>
      </c>
      <c r="AL107">
        <f t="shared" si="3"/>
        <v>0</v>
      </c>
    </row>
    <row r="108" spans="1:40" ht="15" customHeight="1">
      <c r="A108" s="25"/>
      <c r="B108" s="52"/>
      <c r="C108" s="55" t="s">
        <v>5018</v>
      </c>
      <c r="D108" s="1017" t="s">
        <v>5432</v>
      </c>
      <c r="E108" s="757"/>
      <c r="F108" s="757"/>
      <c r="G108" s="757"/>
      <c r="H108" s="757"/>
      <c r="I108" s="757"/>
      <c r="J108" s="757"/>
      <c r="K108" s="757"/>
      <c r="L108" s="757"/>
      <c r="M108" s="839"/>
      <c r="N108" s="840"/>
      <c r="O108" s="840"/>
      <c r="P108" s="840"/>
      <c r="Q108" s="840"/>
      <c r="R108" s="841"/>
      <c r="S108" s="839"/>
      <c r="T108" s="840"/>
      <c r="U108" s="840"/>
      <c r="V108" s="840"/>
      <c r="W108" s="840"/>
      <c r="X108" s="841"/>
      <c r="Y108" s="839"/>
      <c r="Z108" s="840"/>
      <c r="AA108" s="840"/>
      <c r="AB108" s="840"/>
      <c r="AC108" s="840"/>
      <c r="AD108" s="841"/>
      <c r="AE108" s="52"/>
      <c r="AI108">
        <f t="shared" si="0"/>
        <v>0</v>
      </c>
      <c r="AJ108">
        <f t="shared" si="1"/>
        <v>0</v>
      </c>
      <c r="AK108">
        <f t="shared" si="2"/>
        <v>0</v>
      </c>
      <c r="AL108">
        <f t="shared" si="3"/>
        <v>0</v>
      </c>
    </row>
    <row r="109" spans="1:40" ht="15" customHeight="1">
      <c r="A109" s="25"/>
      <c r="B109" s="52"/>
      <c r="C109" s="55" t="s">
        <v>5020</v>
      </c>
      <c r="D109" s="1017" t="s">
        <v>5433</v>
      </c>
      <c r="E109" s="757"/>
      <c r="F109" s="757"/>
      <c r="G109" s="757"/>
      <c r="H109" s="757"/>
      <c r="I109" s="757"/>
      <c r="J109" s="757"/>
      <c r="K109" s="757"/>
      <c r="L109" s="757"/>
      <c r="M109" s="839"/>
      <c r="N109" s="840"/>
      <c r="O109" s="840"/>
      <c r="P109" s="840"/>
      <c r="Q109" s="840"/>
      <c r="R109" s="841"/>
      <c r="S109" s="839"/>
      <c r="T109" s="840"/>
      <c r="U109" s="840"/>
      <c r="V109" s="840"/>
      <c r="W109" s="840"/>
      <c r="X109" s="841"/>
      <c r="Y109" s="839"/>
      <c r="Z109" s="840"/>
      <c r="AA109" s="840"/>
      <c r="AB109" s="840"/>
      <c r="AC109" s="840"/>
      <c r="AD109" s="841"/>
      <c r="AE109" s="52"/>
      <c r="AI109">
        <f t="shared" si="0"/>
        <v>0</v>
      </c>
      <c r="AJ109">
        <f t="shared" si="1"/>
        <v>0</v>
      </c>
      <c r="AK109">
        <f t="shared" si="2"/>
        <v>0</v>
      </c>
      <c r="AL109">
        <f t="shared" si="3"/>
        <v>0</v>
      </c>
    </row>
    <row r="110" spans="1:40" ht="15" customHeight="1">
      <c r="A110" s="25"/>
      <c r="B110" s="52"/>
      <c r="C110" s="55" t="s">
        <v>5022</v>
      </c>
      <c r="D110" s="1017" t="s">
        <v>5434</v>
      </c>
      <c r="E110" s="757"/>
      <c r="F110" s="757"/>
      <c r="G110" s="757"/>
      <c r="H110" s="757"/>
      <c r="I110" s="757"/>
      <c r="J110" s="757"/>
      <c r="K110" s="757"/>
      <c r="L110" s="757"/>
      <c r="M110" s="839"/>
      <c r="N110" s="840"/>
      <c r="O110" s="840"/>
      <c r="P110" s="840"/>
      <c r="Q110" s="840"/>
      <c r="R110" s="841"/>
      <c r="S110" s="839"/>
      <c r="T110" s="840"/>
      <c r="U110" s="840"/>
      <c r="V110" s="840"/>
      <c r="W110" s="840"/>
      <c r="X110" s="841"/>
      <c r="Y110" s="839"/>
      <c r="Z110" s="840"/>
      <c r="AA110" s="840"/>
      <c r="AB110" s="840"/>
      <c r="AC110" s="840"/>
      <c r="AD110" s="841"/>
      <c r="AE110" s="52"/>
      <c r="AI110">
        <f t="shared" si="0"/>
        <v>0</v>
      </c>
      <c r="AJ110">
        <f t="shared" si="1"/>
        <v>0</v>
      </c>
      <c r="AK110">
        <f t="shared" si="2"/>
        <v>0</v>
      </c>
      <c r="AL110">
        <f t="shared" si="3"/>
        <v>0</v>
      </c>
    </row>
    <row r="111" spans="1:40" ht="24" customHeight="1">
      <c r="A111" s="25"/>
      <c r="B111" s="52"/>
      <c r="C111" s="55" t="s">
        <v>5024</v>
      </c>
      <c r="D111" s="923" t="s">
        <v>5435</v>
      </c>
      <c r="E111" s="757"/>
      <c r="F111" s="757"/>
      <c r="G111" s="757"/>
      <c r="H111" s="757"/>
      <c r="I111" s="757"/>
      <c r="J111" s="757"/>
      <c r="K111" s="757"/>
      <c r="L111" s="758"/>
      <c r="M111" s="839"/>
      <c r="N111" s="840"/>
      <c r="O111" s="840"/>
      <c r="P111" s="840"/>
      <c r="Q111" s="840"/>
      <c r="R111" s="841"/>
      <c r="S111" s="839"/>
      <c r="T111" s="840"/>
      <c r="U111" s="840"/>
      <c r="V111" s="840"/>
      <c r="W111" s="840"/>
      <c r="X111" s="841"/>
      <c r="Y111" s="839"/>
      <c r="Z111" s="840"/>
      <c r="AA111" s="840"/>
      <c r="AB111" s="840"/>
      <c r="AC111" s="840"/>
      <c r="AD111" s="841"/>
      <c r="AE111" s="52"/>
      <c r="AI111">
        <f t="shared" si="0"/>
        <v>0</v>
      </c>
      <c r="AJ111">
        <f t="shared" si="1"/>
        <v>0</v>
      </c>
      <c r="AK111">
        <f t="shared" si="2"/>
        <v>0</v>
      </c>
      <c r="AL111">
        <f t="shared" si="3"/>
        <v>0</v>
      </c>
    </row>
    <row r="112" spans="1:40" ht="15" customHeight="1">
      <c r="A112" s="25"/>
      <c r="B112" s="52"/>
      <c r="C112" s="11"/>
      <c r="D112" s="11"/>
      <c r="E112" s="11"/>
      <c r="F112" s="11"/>
      <c r="G112" s="11"/>
      <c r="H112" s="11"/>
      <c r="I112" s="11"/>
      <c r="J112" s="11"/>
      <c r="K112" s="11"/>
      <c r="L112" s="65" t="s">
        <v>5270</v>
      </c>
      <c r="M112" s="865">
        <f>IF(AND(SUM(M105:M111)=0,COUNTIF(M105:M111,"NS")&gt;0),"NS",IF(AND(SUM(M105:M111)=0,COUNTIF(M105:M111,0)&gt;0),0,IF(AND(SUM(M105:M111)=0,COUNTIF(M105:M111,"NA")&gt;0),"NA",SUM(M105:M111))))</f>
        <v>0</v>
      </c>
      <c r="N112" s="866"/>
      <c r="O112" s="866"/>
      <c r="P112" s="866"/>
      <c r="Q112" s="866"/>
      <c r="R112" s="867"/>
      <c r="S112" s="865">
        <f>IF(AND(SUM(S105:S111)=0,COUNTIF(S105:S111,"NS")&gt;0),"NS",IF(AND(SUM(S105:S111)=0,COUNTIF(S105:S111,0)&gt;0),0,IF(AND(SUM(S105:S111)=0,COUNTIF(S105:S111,"NA")&gt;0),"NA",SUM(S105:S111))))</f>
        <v>0</v>
      </c>
      <c r="T112" s="866"/>
      <c r="U112" s="866"/>
      <c r="V112" s="866"/>
      <c r="W112" s="866"/>
      <c r="X112" s="867"/>
      <c r="Y112" s="865">
        <f>IF(AND(SUM(Y105:Y111)=0,COUNTIF(Y105:Y111,"NS")&gt;0),"NS",IF(AND(SUM(Y105:Y111)=0,COUNTIF(Y105:Y111,0)&gt;0),0,IF(AND(SUM(Y105:Y111)=0,COUNTIF(Y105:Y111,"NA")&gt;0),"NA",SUM(Y105:Y111))))</f>
        <v>0</v>
      </c>
      <c r="Z112" s="866"/>
      <c r="AA112" s="866"/>
      <c r="AB112" s="866"/>
      <c r="AC112" s="866"/>
      <c r="AD112" s="867"/>
      <c r="AE112" s="52"/>
      <c r="AL112" s="169">
        <f>SUM(AL105:AL111)</f>
        <v>0</v>
      </c>
    </row>
    <row r="113" spans="1:87" ht="15" customHeight="1">
      <c r="A113" s="25"/>
      <c r="B113" s="887" t="str">
        <f>AL116</f>
        <v/>
      </c>
      <c r="C113" s="887"/>
      <c r="D113" s="887"/>
      <c r="E113" s="887"/>
      <c r="F113" s="887"/>
      <c r="G113" s="887"/>
      <c r="H113" s="887"/>
      <c r="I113" s="887"/>
      <c r="J113" s="887"/>
      <c r="K113" s="887"/>
      <c r="L113" s="887"/>
      <c r="M113" s="887"/>
      <c r="N113" s="887"/>
      <c r="O113" s="887"/>
      <c r="P113" s="887"/>
      <c r="Q113" s="887"/>
      <c r="R113" s="887"/>
      <c r="S113" s="887"/>
      <c r="T113" s="887"/>
      <c r="U113" s="887"/>
      <c r="V113" s="887"/>
      <c r="W113" s="887"/>
      <c r="X113" s="887"/>
      <c r="Y113" s="887"/>
      <c r="Z113" s="887"/>
      <c r="AA113" s="887"/>
      <c r="AB113" s="887"/>
      <c r="AC113" s="887"/>
      <c r="AD113" s="887"/>
      <c r="AE113" s="27"/>
      <c r="AI113" t="s">
        <v>5248</v>
      </c>
      <c r="AJ113" s="170">
        <f>SUM(AL112)</f>
        <v>0</v>
      </c>
    </row>
    <row r="114" spans="1:87" ht="45" customHeight="1">
      <c r="A114" s="25"/>
      <c r="B114" s="52"/>
      <c r="C114" s="991" t="s">
        <v>5436</v>
      </c>
      <c r="D114" s="728"/>
      <c r="E114" s="728"/>
      <c r="F114" s="776"/>
      <c r="G114" s="740"/>
      <c r="H114" s="759"/>
      <c r="I114" s="759"/>
      <c r="J114" s="759"/>
      <c r="K114" s="759"/>
      <c r="L114" s="759"/>
      <c r="M114" s="759"/>
      <c r="N114" s="759"/>
      <c r="O114" s="759"/>
      <c r="P114" s="759"/>
      <c r="Q114" s="759"/>
      <c r="R114" s="759"/>
      <c r="S114" s="759"/>
      <c r="T114" s="759"/>
      <c r="U114" s="759"/>
      <c r="V114" s="759"/>
      <c r="W114" s="759"/>
      <c r="X114" s="759"/>
      <c r="Y114" s="759"/>
      <c r="Z114" s="759"/>
      <c r="AA114" s="759"/>
      <c r="AB114" s="759"/>
      <c r="AC114" s="759"/>
      <c r="AD114" s="838"/>
      <c r="AE114" s="52"/>
      <c r="AG114" s="621" t="str">
        <f>SUBSTITUTE( SUBSTITUTE( SUBSTITUTE( SUBSTITUTE( SUBSTITUTE( SUBSTITUTE( SUBSTITUTE( SUBSTITUTE( SUBSTITUTE( SUBSTITUTE(G114, "á", "a"), "é", "e"), "í", "i"), "ó", "o"), "ú", "u"), "Á", "A"), "É", "E"), "Í", "I"), "Ó", "O"), "Ú", "U")</f>
        <v/>
      </c>
      <c r="AI114" s="885" t="s">
        <v>5437</v>
      </c>
      <c r="AJ114" s="886"/>
      <c r="AK114" s="886"/>
      <c r="AL114" s="886"/>
    </row>
    <row r="115" spans="1:87" ht="15" customHeight="1">
      <c r="A115" s="25"/>
      <c r="B115" s="534" t="str">
        <f>IF(AND(AN105&gt;0,G114=""),"Ha registrado un valor numérico mayor a cero en el numeral 7, debe anotar el nombre de dicho(s) cargo(s) y/o función(es) desempeñada(s) ","")</f>
        <v/>
      </c>
      <c r="C115" s="845"/>
      <c r="D115" s="845"/>
      <c r="E115" s="845"/>
      <c r="F115" s="845"/>
      <c r="G115" s="845"/>
      <c r="H115" s="845"/>
      <c r="I115" s="845"/>
      <c r="J115" s="845"/>
      <c r="K115" s="845"/>
      <c r="L115" s="845"/>
      <c r="M115" s="845"/>
      <c r="N115" s="845"/>
      <c r="O115" s="845"/>
      <c r="P115" s="845"/>
      <c r="Q115" s="845"/>
      <c r="R115" s="845"/>
      <c r="S115" s="845"/>
      <c r="T115" s="845"/>
      <c r="U115" s="845"/>
      <c r="V115" s="845"/>
      <c r="W115" s="845"/>
      <c r="X115" s="845"/>
      <c r="Y115" s="845"/>
      <c r="Z115" s="845"/>
      <c r="AA115" s="845"/>
      <c r="AB115" s="845"/>
      <c r="AC115" s="845"/>
      <c r="AD115" s="845"/>
      <c r="AE115" s="534"/>
      <c r="AI115" s="624" t="s">
        <v>5215</v>
      </c>
      <c r="AJ115" s="624" t="s">
        <v>5216</v>
      </c>
      <c r="AK115" s="624" t="s">
        <v>5217</v>
      </c>
      <c r="AL115" s="624" t="s">
        <v>5218</v>
      </c>
    </row>
    <row r="116" spans="1:87" ht="24" customHeight="1">
      <c r="A116" s="25"/>
      <c r="B116" s="52"/>
      <c r="C116" s="848" t="s">
        <v>5219</v>
      </c>
      <c r="D116" s="728"/>
      <c r="E116" s="728"/>
      <c r="F116" s="728"/>
      <c r="G116" s="728"/>
      <c r="H116" s="728"/>
      <c r="I116" s="728"/>
      <c r="J116" s="728"/>
      <c r="K116" s="728"/>
      <c r="L116" s="728"/>
      <c r="M116" s="728"/>
      <c r="N116" s="728"/>
      <c r="O116" s="728"/>
      <c r="P116" s="728"/>
      <c r="Q116" s="728"/>
      <c r="R116" s="728"/>
      <c r="S116" s="728"/>
      <c r="T116" s="728"/>
      <c r="U116" s="728"/>
      <c r="V116" s="728"/>
      <c r="W116" s="728"/>
      <c r="X116" s="728"/>
      <c r="Y116" s="728"/>
      <c r="Z116" s="728"/>
      <c r="AA116" s="728"/>
      <c r="AB116" s="728"/>
      <c r="AC116" s="728"/>
      <c r="AD116" s="728"/>
      <c r="AE116" s="52"/>
      <c r="AI116" s="490" t="s">
        <v>5438</v>
      </c>
      <c r="AJ116" s="490" t="s">
        <v>5429</v>
      </c>
      <c r="AK116" s="626" t="str" cm="1">
        <f t="array" ref="AK116">IF(AG114&lt;&gt;"",_xlfn.TEXTJOIN(" / ", TRUE, _xlfn.UNIQUE(IF($AI$116:$AI$121&lt;&gt;"",IF(ISNUMBER(SEARCH(AG114, $AI$116:$AI$121)) + (_xlfn.MAP($AI$116:$AI$121, _xlfn.LAMBDA(_xlpm.r, SUM(--ISNUMBER(SEARCH(_xlfn.TEXTSPLIT(_xlpm.r, ","), AG114))))))&gt;0,$AJ$116:$AJ$121, ""), ""))), "")</f>
        <v/>
      </c>
      <c r="AL116" s="622" t="str">
        <f>IF(AK116 = "", "", "Alerta: Revise el texto ingresado en el Especifique ya que podría existir en las opciones resaltadas en amarillo")</f>
        <v/>
      </c>
    </row>
    <row r="117" spans="1:87" ht="60" customHeight="1">
      <c r="A117" s="25"/>
      <c r="B117" s="52"/>
      <c r="C117" s="842"/>
      <c r="D117" s="759"/>
      <c r="E117" s="759"/>
      <c r="F117" s="759"/>
      <c r="G117" s="759"/>
      <c r="H117" s="759"/>
      <c r="I117" s="759"/>
      <c r="J117" s="759"/>
      <c r="K117" s="759"/>
      <c r="L117" s="759"/>
      <c r="M117" s="759"/>
      <c r="N117" s="759"/>
      <c r="O117" s="759"/>
      <c r="P117" s="759"/>
      <c r="Q117" s="759"/>
      <c r="R117" s="759"/>
      <c r="S117" s="759"/>
      <c r="T117" s="759"/>
      <c r="U117" s="759"/>
      <c r="V117" s="759"/>
      <c r="W117" s="759"/>
      <c r="X117" s="759"/>
      <c r="Y117" s="759"/>
      <c r="Z117" s="759"/>
      <c r="AA117" s="759"/>
      <c r="AB117" s="759"/>
      <c r="AC117" s="759"/>
      <c r="AD117" s="838"/>
      <c r="AE117" s="52"/>
      <c r="AI117" s="490" t="s">
        <v>5439</v>
      </c>
      <c r="AJ117" s="490" t="s">
        <v>5430</v>
      </c>
    </row>
    <row r="118" spans="1:87" ht="15" customHeight="1">
      <c r="A118" s="25"/>
      <c r="B118" s="823" t="str">
        <f>IF(AM105&gt;0,"Favor de ingresar toda la información requerida en la pregunta","")</f>
        <v/>
      </c>
      <c r="C118" s="728"/>
      <c r="D118" s="728"/>
      <c r="E118" s="728"/>
      <c r="F118" s="728"/>
      <c r="G118" s="728"/>
      <c r="H118" s="728"/>
      <c r="I118" s="728"/>
      <c r="J118" s="728"/>
      <c r="K118" s="728"/>
      <c r="L118" s="728"/>
      <c r="M118" s="728"/>
      <c r="N118" s="728"/>
      <c r="O118" s="728"/>
      <c r="P118" s="728"/>
      <c r="Q118" s="728"/>
      <c r="R118" s="728"/>
      <c r="S118" s="728"/>
      <c r="T118" s="728"/>
      <c r="U118" s="728"/>
      <c r="V118" s="728"/>
      <c r="W118" s="728"/>
      <c r="X118" s="728"/>
      <c r="Y118" s="728"/>
      <c r="Z118" s="728"/>
      <c r="AA118" s="728"/>
      <c r="AB118" s="728"/>
      <c r="AC118" s="728"/>
      <c r="AD118" s="728"/>
      <c r="AE118" s="27"/>
      <c r="AI118" s="490" t="s">
        <v>5440</v>
      </c>
      <c r="AJ118" s="490" t="s">
        <v>5431</v>
      </c>
    </row>
    <row r="119" spans="1:87" ht="15" customHeight="1">
      <c r="A119" s="36"/>
      <c r="B119" s="887" t="str">
        <f>IF(SUM(COUNTIF(M105:AD111,"NS"))&lt;&gt;0,"Alerta: debido a que cuenta con registros NS, debe proporcionar una justificación en el area de comentarios al final de la pregunta","")</f>
        <v/>
      </c>
      <c r="C119" s="887"/>
      <c r="D119" s="887"/>
      <c r="E119" s="887"/>
      <c r="F119" s="887"/>
      <c r="G119" s="887"/>
      <c r="H119" s="887"/>
      <c r="I119" s="887"/>
      <c r="J119" s="887"/>
      <c r="K119" s="887"/>
      <c r="L119" s="887"/>
      <c r="M119" s="887"/>
      <c r="N119" s="887"/>
      <c r="O119" s="887"/>
      <c r="P119" s="887"/>
      <c r="Q119" s="887"/>
      <c r="R119" s="887"/>
      <c r="S119" s="887"/>
      <c r="T119" s="887"/>
      <c r="U119" s="887"/>
      <c r="V119" s="887"/>
      <c r="W119" s="887"/>
      <c r="X119" s="887"/>
      <c r="Y119" s="887"/>
      <c r="Z119" s="887"/>
      <c r="AA119" s="887"/>
      <c r="AB119" s="887"/>
      <c r="AC119" s="887"/>
      <c r="AD119" s="887"/>
      <c r="AI119" s="490" t="s">
        <v>5441</v>
      </c>
      <c r="AJ119" s="490" t="s">
        <v>5432</v>
      </c>
    </row>
    <row r="120" spans="1:87" ht="15" customHeight="1">
      <c r="A120" s="36"/>
      <c r="B120" s="845" t="str">
        <f>IF(AJ113&gt;0,"Favor de revisar la suma y consistencia de totales y/o subtotales por filas (numéricos y NS)","")</f>
        <v/>
      </c>
      <c r="C120" s="845"/>
      <c r="D120" s="845"/>
      <c r="E120" s="845"/>
      <c r="F120" s="845"/>
      <c r="G120" s="845"/>
      <c r="H120" s="845"/>
      <c r="I120" s="845"/>
      <c r="J120" s="845"/>
      <c r="K120" s="845"/>
      <c r="L120" s="845"/>
      <c r="M120" s="845"/>
      <c r="N120" s="845"/>
      <c r="O120" s="845"/>
      <c r="P120" s="845"/>
      <c r="Q120" s="845"/>
      <c r="R120" s="845"/>
      <c r="S120" s="845"/>
      <c r="T120" s="845"/>
      <c r="U120" s="845"/>
      <c r="V120" s="845"/>
      <c r="W120" s="845"/>
      <c r="X120" s="845"/>
      <c r="Y120" s="845"/>
      <c r="Z120" s="845"/>
      <c r="AA120" s="845"/>
      <c r="AB120" s="845"/>
      <c r="AC120" s="845"/>
      <c r="AD120" s="845"/>
      <c r="AI120" s="490" t="s">
        <v>5442</v>
      </c>
      <c r="AJ120" s="490" t="s">
        <v>5433</v>
      </c>
    </row>
    <row r="121" spans="1:87" ht="15" customHeight="1">
      <c r="A121" s="36"/>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I121" s="490" t="s">
        <v>5443</v>
      </c>
      <c r="AJ121" s="490" t="s">
        <v>5434</v>
      </c>
    </row>
    <row r="122" spans="1:87" ht="15" customHeight="1">
      <c r="A122" s="36"/>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I122" s="490"/>
      <c r="AJ122" s="490"/>
    </row>
    <row r="123" spans="1:87" ht="15" customHeight="1">
      <c r="A123" s="36"/>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87" ht="24" customHeight="1">
      <c r="A124" s="25" t="s">
        <v>5444</v>
      </c>
      <c r="B124" s="847" t="s">
        <v>5445</v>
      </c>
      <c r="C124" s="728"/>
      <c r="D124" s="728"/>
      <c r="E124" s="728"/>
      <c r="F124" s="728"/>
      <c r="G124" s="728"/>
      <c r="H124" s="728"/>
      <c r="I124" s="728"/>
      <c r="J124" s="728"/>
      <c r="K124" s="728"/>
      <c r="L124" s="728"/>
      <c r="M124" s="728"/>
      <c r="N124" s="728"/>
      <c r="O124" s="728"/>
      <c r="P124" s="728"/>
      <c r="Q124" s="728"/>
      <c r="R124" s="728"/>
      <c r="S124" s="728"/>
      <c r="T124" s="728"/>
      <c r="U124" s="728"/>
      <c r="V124" s="728"/>
      <c r="W124" s="728"/>
      <c r="X124" s="728"/>
      <c r="Y124" s="728"/>
      <c r="Z124" s="728"/>
      <c r="AA124" s="728"/>
      <c r="AB124" s="728"/>
      <c r="AC124" s="728"/>
      <c r="AD124" s="728"/>
      <c r="AE124" s="37"/>
    </row>
    <row r="125" spans="1:87" ht="24" customHeight="1">
      <c r="A125" s="25"/>
      <c r="B125" s="64"/>
      <c r="C125" s="848" t="s">
        <v>5446</v>
      </c>
      <c r="D125" s="728"/>
      <c r="E125" s="728"/>
      <c r="F125" s="728"/>
      <c r="G125" s="728"/>
      <c r="H125" s="728"/>
      <c r="I125" s="728"/>
      <c r="J125" s="728"/>
      <c r="K125" s="728"/>
      <c r="L125" s="728"/>
      <c r="M125" s="728"/>
      <c r="N125" s="728"/>
      <c r="O125" s="728"/>
      <c r="P125" s="728"/>
      <c r="Q125" s="728"/>
      <c r="R125" s="728"/>
      <c r="S125" s="728"/>
      <c r="T125" s="728"/>
      <c r="U125" s="728"/>
      <c r="V125" s="728"/>
      <c r="W125" s="728"/>
      <c r="X125" s="728"/>
      <c r="Y125" s="728"/>
      <c r="Z125" s="728"/>
      <c r="AA125" s="728"/>
      <c r="AB125" s="728"/>
      <c r="AC125" s="728"/>
      <c r="AD125" s="728"/>
      <c r="AE125" s="37"/>
    </row>
    <row r="126" spans="1:87" ht="15" customHeight="1">
      <c r="A126" s="36"/>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87" ht="24" customHeight="1">
      <c r="A127" s="36"/>
      <c r="B127" s="37"/>
      <c r="C127" s="858" t="s">
        <v>5447</v>
      </c>
      <c r="D127" s="859"/>
      <c r="E127" s="859"/>
      <c r="F127" s="860"/>
      <c r="G127" s="858" t="s">
        <v>5448</v>
      </c>
      <c r="H127" s="757"/>
      <c r="I127" s="757"/>
      <c r="J127" s="757"/>
      <c r="K127" s="757"/>
      <c r="L127" s="757"/>
      <c r="M127" s="757"/>
      <c r="N127" s="757"/>
      <c r="O127" s="757"/>
      <c r="P127" s="757"/>
      <c r="Q127" s="757"/>
      <c r="R127" s="757"/>
      <c r="S127" s="757"/>
      <c r="T127" s="757"/>
      <c r="U127" s="757"/>
      <c r="V127" s="757"/>
      <c r="W127" s="757"/>
      <c r="X127" s="757"/>
      <c r="Y127" s="757"/>
      <c r="Z127" s="757"/>
      <c r="AA127" s="757"/>
      <c r="AB127" s="757"/>
      <c r="AC127" s="757"/>
      <c r="AD127" s="758"/>
      <c r="AE127" s="37"/>
      <c r="CH127" s="250" t="s">
        <v>5084</v>
      </c>
    </row>
    <row r="128" spans="1:87" ht="120" customHeight="1">
      <c r="A128" s="36"/>
      <c r="B128" s="37"/>
      <c r="C128" s="1007"/>
      <c r="D128" s="728"/>
      <c r="E128" s="728"/>
      <c r="F128" s="776"/>
      <c r="G128" s="921" t="s">
        <v>5235</v>
      </c>
      <c r="H128" s="916" t="s">
        <v>5427</v>
      </c>
      <c r="I128" s="916" t="s">
        <v>5428</v>
      </c>
      <c r="J128" s="916" t="s">
        <v>5429</v>
      </c>
      <c r="K128" s="757"/>
      <c r="L128" s="758"/>
      <c r="M128" s="916" t="s">
        <v>5430</v>
      </c>
      <c r="N128" s="757"/>
      <c r="O128" s="758"/>
      <c r="P128" s="916" t="s">
        <v>5431</v>
      </c>
      <c r="Q128" s="757"/>
      <c r="R128" s="758"/>
      <c r="S128" s="916" t="s">
        <v>5432</v>
      </c>
      <c r="T128" s="757"/>
      <c r="U128" s="758"/>
      <c r="V128" s="916" t="s">
        <v>5433</v>
      </c>
      <c r="W128" s="757"/>
      <c r="X128" s="758"/>
      <c r="Y128" s="916" t="s">
        <v>5434</v>
      </c>
      <c r="Z128" s="757"/>
      <c r="AA128" s="758"/>
      <c r="AB128" s="916" t="s">
        <v>5449</v>
      </c>
      <c r="AC128" s="757"/>
      <c r="AD128" s="758"/>
      <c r="AE128" s="37"/>
      <c r="BO128" s="935" t="s">
        <v>5450</v>
      </c>
      <c r="BP128" s="936"/>
      <c r="BQ128" s="936"/>
      <c r="BR128" s="937"/>
      <c r="BS128" s="972" t="s">
        <v>5451</v>
      </c>
      <c r="BT128" s="973"/>
      <c r="BU128" s="973"/>
      <c r="BV128" s="974"/>
      <c r="BW128" s="935" t="s">
        <v>5452</v>
      </c>
      <c r="BX128" s="936"/>
      <c r="BY128" s="936"/>
      <c r="BZ128" s="937"/>
      <c r="CA128" s="975" t="s">
        <v>5453</v>
      </c>
      <c r="CB128" s="976"/>
      <c r="CC128" s="977"/>
      <c r="CD128" s="932" t="s">
        <v>5454</v>
      </c>
      <c r="CE128" s="933"/>
      <c r="CF128" s="933"/>
      <c r="CG128" s="934"/>
      <c r="CH128" s="944" t="s">
        <v>5455</v>
      </c>
      <c r="CI128" s="964" t="s">
        <v>5090</v>
      </c>
    </row>
    <row r="129" spans="1:87" ht="48" customHeight="1">
      <c r="A129" s="36"/>
      <c r="B129" s="37"/>
      <c r="C129" s="861"/>
      <c r="D129" s="782"/>
      <c r="E129" s="782"/>
      <c r="F129" s="783"/>
      <c r="G129" s="917"/>
      <c r="H129" s="917"/>
      <c r="I129" s="917"/>
      <c r="J129" s="67" t="s">
        <v>5456</v>
      </c>
      <c r="K129" s="68" t="s">
        <v>5427</v>
      </c>
      <c r="L129" s="68" t="s">
        <v>5428</v>
      </c>
      <c r="M129" s="67" t="s">
        <v>5456</v>
      </c>
      <c r="N129" s="68" t="s">
        <v>5427</v>
      </c>
      <c r="O129" s="68" t="s">
        <v>5428</v>
      </c>
      <c r="P129" s="67" t="s">
        <v>5456</v>
      </c>
      <c r="Q129" s="68" t="s">
        <v>5427</v>
      </c>
      <c r="R129" s="68" t="s">
        <v>5428</v>
      </c>
      <c r="S129" s="67" t="s">
        <v>5456</v>
      </c>
      <c r="T129" s="68" t="s">
        <v>5427</v>
      </c>
      <c r="U129" s="68" t="s">
        <v>5428</v>
      </c>
      <c r="V129" s="67" t="s">
        <v>5456</v>
      </c>
      <c r="W129" s="68" t="s">
        <v>5427</v>
      </c>
      <c r="X129" s="68" t="s">
        <v>5428</v>
      </c>
      <c r="Y129" s="67" t="s">
        <v>5456</v>
      </c>
      <c r="Z129" s="68" t="s">
        <v>5427</v>
      </c>
      <c r="AA129" s="68" t="s">
        <v>5428</v>
      </c>
      <c r="AB129" s="67" t="s">
        <v>5456</v>
      </c>
      <c r="AC129" s="68" t="s">
        <v>5427</v>
      </c>
      <c r="AD129" s="68" t="s">
        <v>5428</v>
      </c>
      <c r="AE129" s="37"/>
      <c r="AI129" t="s">
        <v>5240</v>
      </c>
      <c r="AJ129" t="s">
        <v>5241</v>
      </c>
      <c r="AK129" t="s">
        <v>5242</v>
      </c>
      <c r="AL129" t="s">
        <v>5243</v>
      </c>
      <c r="AM129" t="s">
        <v>5244</v>
      </c>
      <c r="AN129" t="s">
        <v>5245</v>
      </c>
      <c r="AO129" t="s">
        <v>5246</v>
      </c>
      <c r="AP129" t="s">
        <v>5247</v>
      </c>
      <c r="AQ129" t="s">
        <v>5457</v>
      </c>
      <c r="AR129" t="s">
        <v>5458</v>
      </c>
      <c r="AS129" t="s">
        <v>5459</v>
      </c>
      <c r="AT129" t="s">
        <v>5460</v>
      </c>
      <c r="AU129" t="s">
        <v>5461</v>
      </c>
      <c r="AV129" t="s">
        <v>5462</v>
      </c>
      <c r="AW129" t="s">
        <v>5463</v>
      </c>
      <c r="AX129" t="s">
        <v>5464</v>
      </c>
      <c r="AY129" t="s">
        <v>5465</v>
      </c>
      <c r="AZ129" t="s">
        <v>5466</v>
      </c>
      <c r="BA129" t="s">
        <v>5467</v>
      </c>
      <c r="BB129" t="s">
        <v>5468</v>
      </c>
      <c r="BC129" t="s">
        <v>5469</v>
      </c>
      <c r="BD129" t="s">
        <v>5470</v>
      </c>
      <c r="BE129" t="s">
        <v>5471</v>
      </c>
      <c r="BF129" t="s">
        <v>5472</v>
      </c>
      <c r="BG129" t="s">
        <v>5473</v>
      </c>
      <c r="BH129" t="s">
        <v>5474</v>
      </c>
      <c r="BI129" t="s">
        <v>5475</v>
      </c>
      <c r="BJ129" t="s">
        <v>5476</v>
      </c>
      <c r="BK129" t="s">
        <v>5477</v>
      </c>
      <c r="BL129" t="s">
        <v>5478</v>
      </c>
      <c r="BM129" t="s">
        <v>5479</v>
      </c>
      <c r="BN129" t="s">
        <v>5480</v>
      </c>
      <c r="BO129" s="227" t="s">
        <v>5450</v>
      </c>
      <c r="BP129" s="228" t="s">
        <v>5481</v>
      </c>
      <c r="BQ129" s="229" t="s">
        <v>5482</v>
      </c>
      <c r="BR129" s="230" t="s">
        <v>5483</v>
      </c>
      <c r="BS129" s="227" t="s">
        <v>5450</v>
      </c>
      <c r="BT129" s="228" t="s">
        <v>5481</v>
      </c>
      <c r="BU129" s="229" t="s">
        <v>5482</v>
      </c>
      <c r="BV129" s="230" t="s">
        <v>5483</v>
      </c>
      <c r="BW129" s="227" t="s">
        <v>5450</v>
      </c>
      <c r="BX129" s="228" t="s">
        <v>5481</v>
      </c>
      <c r="BY129" s="229" t="s">
        <v>5482</v>
      </c>
      <c r="BZ129" s="230" t="s">
        <v>5483</v>
      </c>
      <c r="CA129" s="610" t="s">
        <v>5269</v>
      </c>
      <c r="CB129" s="174" t="s">
        <v>5110</v>
      </c>
      <c r="CC129" s="276" t="s">
        <v>5111</v>
      </c>
      <c r="CD129" s="241"/>
      <c r="CE129" s="242" t="s">
        <v>5484</v>
      </c>
      <c r="CF129" s="244" t="s">
        <v>5451</v>
      </c>
      <c r="CG129" s="245" t="s">
        <v>5452</v>
      </c>
      <c r="CH129" s="945"/>
      <c r="CI129" s="782"/>
    </row>
    <row r="130" spans="1:87" ht="15" customHeight="1">
      <c r="A130" s="25"/>
      <c r="B130" s="52"/>
      <c r="C130" s="55" t="s">
        <v>5012</v>
      </c>
      <c r="D130" s="918" t="s">
        <v>5485</v>
      </c>
      <c r="E130" s="757"/>
      <c r="F130" s="757"/>
      <c r="G130" s="439"/>
      <c r="H130" s="439"/>
      <c r="I130" s="439"/>
      <c r="J130" s="439"/>
      <c r="K130" s="439"/>
      <c r="L130" s="439"/>
      <c r="M130" s="439"/>
      <c r="N130" s="439"/>
      <c r="O130" s="439"/>
      <c r="P130" s="439"/>
      <c r="Q130" s="439"/>
      <c r="R130" s="439"/>
      <c r="S130" s="439"/>
      <c r="T130" s="439"/>
      <c r="U130" s="439"/>
      <c r="V130" s="439"/>
      <c r="W130" s="439"/>
      <c r="X130" s="439"/>
      <c r="Y130" s="439"/>
      <c r="Z130" s="439"/>
      <c r="AA130" s="439"/>
      <c r="AB130" s="439"/>
      <c r="AC130" s="439"/>
      <c r="AD130" s="439"/>
      <c r="AE130" s="52"/>
      <c r="AI130">
        <f>G130</f>
        <v>0</v>
      </c>
      <c r="AJ130">
        <f>COUNTIF(H130:I130,"NS")</f>
        <v>0</v>
      </c>
      <c r="AK130">
        <f>SUM(H130:I130)</f>
        <v>0</v>
      </c>
      <c r="AL130">
        <f>IF(COUNTIF(G130:I130,"NA")=3,0,IF(OR(AND(AI130=0,AJ130&gt;0),AND(AI130="NS",AK130&gt;0), AND(AI130="NS", AJ130=0,AK130=0)), 1, IF(OR(AND(AI130&gt;0,AJ130&gt;1,AI130&gt;AK130), AND(AI130="NS",AJ130=2), AND(AI130="NS",AK130=0,AJ130&gt;0),AI130=AK130), 0, 1)))</f>
        <v>0</v>
      </c>
      <c r="AM130">
        <f>J130</f>
        <v>0</v>
      </c>
      <c r="AN130">
        <f>COUNTIF(K130:L130,"NS")</f>
        <v>0</v>
      </c>
      <c r="AO130">
        <f>SUM(K130:L130)</f>
        <v>0</v>
      </c>
      <c r="AP130">
        <f>IF(COUNTIF(J130:L130,"NA")=3,0,IF(OR(AND(AM130=0,AN130&gt;0),AND(AM130="NS",AO130&gt;0), AND(AM130="NS", AN130=0,AO130=0)), 1, IF(OR(AND(AM130&gt;0,AN130&gt;1,AM130&gt;AO130), AND(AM130="NS",AN130=2), AND(AM130="NS",AO130=0,AN130&gt;0),AM130=AO130), 0, 1)))</f>
        <v>0</v>
      </c>
      <c r="AQ130">
        <f>M130</f>
        <v>0</v>
      </c>
      <c r="AR130">
        <f>COUNTIF(N130:O130,"NS")</f>
        <v>0</v>
      </c>
      <c r="AS130">
        <f>SUM(N130:O130)</f>
        <v>0</v>
      </c>
      <c r="AT130">
        <f>IF(COUNTIF(M130:O130,"NA")=3,0,IF(OR(AND(AQ130=0,AR130&gt;0),AND(AQ130="NS",AS130&gt;0), AND(AQ130="NS", AR130=0,AS130=0)), 1, IF(OR(AND(AQ130&gt;0,AR130&gt;1,AQ130&gt;AS130), AND(AQ130="NS",AR130=2), AND(AQ130="NS",AS130=0,AR130&gt;0),AQ130=AS130), 0, 1)))</f>
        <v>0</v>
      </c>
      <c r="AU130">
        <f>P130</f>
        <v>0</v>
      </c>
      <c r="AV130">
        <f>COUNTIF(Q130:R130,"NS")</f>
        <v>0</v>
      </c>
      <c r="AW130">
        <f>SUM(Q130:R130)</f>
        <v>0</v>
      </c>
      <c r="AX130">
        <f t="shared" ref="AX130:AX135" si="4">IF(COUNTIF(P130:R130,"NA")=3,0,IF(OR(AND(AU130=0,AV130&gt;0),AND(AU130="NS",AW130&gt;0), AND(AU130="NS", AV130=0,AW130=0)), 1, IF(OR(AND(AU130&gt;0,AV130&gt;1,AU130&gt;AW130), AND(AU130="NS",AV130=2), AND(AU130="NS",AW130=0,AV130&gt;0),AU130=AW130), 0, 1)))</f>
        <v>0</v>
      </c>
      <c r="AY130">
        <f t="shared" ref="AY130:AY135" si="5">S130</f>
        <v>0</v>
      </c>
      <c r="AZ130">
        <f t="shared" ref="AZ130:AZ135" si="6">COUNTIF(T130:U130,"NS")</f>
        <v>0</v>
      </c>
      <c r="BA130">
        <f>SUM(T130:U130)</f>
        <v>0</v>
      </c>
      <c r="BB130">
        <f>IF(COUNTIF(S130:U130,"NA")=3,0,IF(OR(AND(AY130=0,AZ130&gt;0),AND(AY130="NS",BA130&gt;0), AND(AY130="NS", AZ130=0,BA130=0)), 1, IF(OR(AND(AY130&gt;0,AZ130&gt;1,AY130&gt;BA130), AND(AY130="NS",AZ130=2), AND(AY130="NS",BA130=0,AZ130&gt;0),AY130=BA130), 0, 1)))</f>
        <v>0</v>
      </c>
      <c r="BC130">
        <f>V130</f>
        <v>0</v>
      </c>
      <c r="BD130">
        <f>COUNTIF(W130:X130,"NS")</f>
        <v>0</v>
      </c>
      <c r="BE130">
        <f>SUM(W130:X130)</f>
        <v>0</v>
      </c>
      <c r="BF130">
        <f>IF(COUNTIF(V130:X130,"NA")=3,0,IF(OR(AND(BC130=0,BD130&gt;0),AND(BC130="NS",BE130&gt;0), AND(BC130="NS", BD130=0,BE130=0)), 1, IF(OR(AND(BC130&gt;0,BD130&gt;1,BC130&gt;BE130), AND(BC130="NS",BD130=2), AND(BC130="NS",BE130=0,BD130&gt;0),BC130=BE130), 0, 1)))</f>
        <v>0</v>
      </c>
      <c r="BG130">
        <f>Y130</f>
        <v>0</v>
      </c>
      <c r="BH130">
        <f>COUNTIF(Z130:AA130,"NS")</f>
        <v>0</v>
      </c>
      <c r="BI130">
        <f>SUM(Z130:AA130)</f>
        <v>0</v>
      </c>
      <c r="BJ130">
        <f>IF(COUNTIF(Y130:AA130,"NA")=3,0,IF(OR(AND(BG130=0,BH130&gt;0),AND(BG130="NS",BI130&gt;0), AND(BG130="NS", BH130=0,BI130=0)), 1, IF(OR(AND(BG130&gt;0,BH130&gt;1,BG130&gt;BI130), AND(BG130="NS",BH130=2), AND(BG130="NS",BI130=0,BH130&gt;0),BG130=BI130), 0, 1)))</f>
        <v>0</v>
      </c>
      <c r="BK130">
        <f>AB130</f>
        <v>0</v>
      </c>
      <c r="BL130">
        <f>COUNTIF(AC130:AD130,"NS")</f>
        <v>0</v>
      </c>
      <c r="BM130">
        <f>SUM(AC130:AD130)</f>
        <v>0</v>
      </c>
      <c r="BN130">
        <f>IF(COUNTIF(AB130:AD130,"NA")=3,0,IF(OR(AND(BK130=0,BL130&gt;0),AND(BK130="NS",BM130&gt;0), AND(BK130="NS", BL130=0,BM130=0)), 1, IF(OR(AND(BK130&gt;0,BL130&gt;1,BK130&gt;BM130), AND(BK130="NS",BL130=2), AND(BK130="NS",BM130=0,BL130&gt;0),BK130=BM130), 0, 1)))</f>
        <v>0</v>
      </c>
      <c r="BO130" s="231">
        <f>G130</f>
        <v>0</v>
      </c>
      <c r="BP130" s="232">
        <f>COUNTIF(J130,"NS")+COUNTIF(M130,"NS")+COUNTIF(P130,"NS")+COUNTIF(S130,"NS")+COUNTIF(V130,"NS")+COUNTIF(Y130,"NS")+COUNTIF(AB130,"NS")</f>
        <v>0</v>
      </c>
      <c r="BQ130" s="233">
        <f>SUM(J130,M130,P130,S130,V130,Y130,AB130)</f>
        <v>0</v>
      </c>
      <c r="BR130" s="234">
        <f>IF(OR(AND(BO130=0, BP130&gt;0),AND(BO130="NS", BQ130&gt;0), AND(BO130="NS", BP130=0, BQ130=0)), 1, IF(OR(AND(BO130&gt;0, BP130&gt;1,BO130&gt;BQ130), AND(BO130="NS", BP130=2), AND(BO130="NS", BQ130=0, BP130&gt;0), BO130=BQ130), 0,IF(BO130="",0,1)))</f>
        <v>0</v>
      </c>
      <c r="BS130" s="231">
        <f>H130</f>
        <v>0</v>
      </c>
      <c r="BT130" s="232">
        <f>COUNTIF(K130,"NS")+COUNTIF(N130,"NS")+COUNTIF(Q130,"NS")+COUNTIF(T130,"NS")+COUNTIF(W130,"NS")+COUNTIF(Z130,"NS")+COUNTIF(AC130,"NS")</f>
        <v>0</v>
      </c>
      <c r="BU130" s="233">
        <f>SUM(K130,N130,Q130,T130,W130,Z130,AC130)</f>
        <v>0</v>
      </c>
      <c r="BV130" s="234">
        <f>IF(OR(AND(BS130=0, BT130&gt;0),AND(BS130="NS", BU130&gt;0), AND(BS130="NS", BT130=0, BU130=0)), 1, IF(OR(AND(BS130&gt;0, BT130&gt;1,BS130&gt;BU130), AND(BS130="NS", BT130=2), AND(BS130="NS", BU130=0, BT130&gt;0), BS130=BU130), 0,IF(BS130="",0,1)))</f>
        <v>0</v>
      </c>
      <c r="BW130" s="231">
        <f>I130</f>
        <v>0</v>
      </c>
      <c r="BX130" s="232">
        <f>COUNTIF(L130,"NS")+COUNTIF(O130,"NS")+COUNTIF(R130,"NS")+COUNTIF(U130,"NS")+COUNTIF(X130,"NS")+COUNTIF(AA130,"NS")+COUNTIF(AD130,"NS")</f>
        <v>0</v>
      </c>
      <c r="BY130" s="233">
        <f>SUM(L130,O130,R130,U130,X130,AA130,AD130)</f>
        <v>0</v>
      </c>
      <c r="BZ130" s="234">
        <f>IF(OR(AND(BW130=0, BX130&gt;0),AND(BW130="NS", BY130&gt;0), AND(BW130="NS", BX130=0, BY130=0)), 1, IF(OR(AND(BW130&gt;0, BX130&gt;1,BW130&gt;BY130), AND(BW130="NS", BX130=2), AND(BW130="NS", BY130=0, BX130&gt;0), BW130=BY130), 0,IF(BW130="",0,1)))</f>
        <v>0</v>
      </c>
      <c r="CA130" s="198">
        <f>IF(SUM(AL130,AP130,AT130,AX130,BB130,BF130,BJ130,BN130,BR130,BV130,BZ130)=0,0,1)</f>
        <v>0</v>
      </c>
      <c r="CB130" s="235" t="str">
        <f>IF(CA130=0,"",
IF(SUM(CA130:CA130)=1,CC130,
IF(CA136&gt;SUM(CA130:CA130),_xlfn.CONCAT(", ",CC130),
IF(CA136=SUM(CA130:CA130),_xlfn.CONCAT(" y ",CC130)))))</f>
        <v/>
      </c>
      <c r="CC130" s="178" t="s">
        <v>5117</v>
      </c>
      <c r="CD130" s="246" t="s">
        <v>5486</v>
      </c>
      <c r="CE130" s="243">
        <f>IF(AND(J136="NS",$M$105="NS"),0,IF(AND(J136="NA",$M$105="NA"),0,IF(J136=$M$105,0,1)))</f>
        <v>0</v>
      </c>
      <c r="CF130" s="219">
        <f>IF(AND(K136="NS",$S$105="NS"),0,IF(AND(K136="NA",$S$105="NA"),0,IF(K136=$S$105,0,1)))</f>
        <v>0</v>
      </c>
      <c r="CG130" s="218">
        <f>IF(AND(L136="NS",$Y$105="NS"),0,IF(AND(L136="NA",$Y$105="NA"),0,IF(L136=$Y$105,0,1)))</f>
        <v>0</v>
      </c>
      <c r="CH130" s="248">
        <f>IF(SUM(G134:AD134)&gt;0,1,0)</f>
        <v>0</v>
      </c>
      <c r="CI130" s="172">
        <f>IF(COUNTA(G130:AD135)=0,0,IF(COUNTA(G130:AD135)=144,0,1))</f>
        <v>0</v>
      </c>
    </row>
    <row r="131" spans="1:87" ht="15" customHeight="1">
      <c r="A131" s="25"/>
      <c r="B131" s="52"/>
      <c r="C131" s="55" t="s">
        <v>5014</v>
      </c>
      <c r="D131" s="918" t="s">
        <v>5487</v>
      </c>
      <c r="E131" s="757"/>
      <c r="F131" s="757"/>
      <c r="G131" s="439"/>
      <c r="H131" s="439"/>
      <c r="I131" s="439"/>
      <c r="J131" s="439"/>
      <c r="K131" s="439"/>
      <c r="L131" s="439"/>
      <c r="M131" s="439"/>
      <c r="N131" s="439"/>
      <c r="O131" s="439"/>
      <c r="P131" s="439"/>
      <c r="Q131" s="439"/>
      <c r="R131" s="439"/>
      <c r="S131" s="439"/>
      <c r="T131" s="439"/>
      <c r="U131" s="439"/>
      <c r="V131" s="439"/>
      <c r="W131" s="439"/>
      <c r="X131" s="439"/>
      <c r="Y131" s="439"/>
      <c r="Z131" s="439"/>
      <c r="AA131" s="439"/>
      <c r="AB131" s="439"/>
      <c r="AC131" s="439"/>
      <c r="AD131" s="439"/>
      <c r="AE131" s="52"/>
      <c r="AI131">
        <f t="shared" ref="AI131:AI135" si="7">G131</f>
        <v>0</v>
      </c>
      <c r="AJ131">
        <f t="shared" ref="AJ131:AJ135" si="8">COUNTIF(H131:I131,"NS")</f>
        <v>0</v>
      </c>
      <c r="AK131">
        <f t="shared" ref="AK131:AK135" si="9">SUM(H131:I131)</f>
        <v>0</v>
      </c>
      <c r="AL131">
        <f t="shared" ref="AL131:AL135" si="10">IF(COUNTIF(G131:I131,"NA")=3,0,IF(OR(AND(AI131=0,AJ131&gt;0),AND(AI131="NS",AK131&gt;0), AND(AI131="NS", AJ131=0,AK131=0)), 1, IF(OR(AND(AI131&gt;0,AJ131&gt;1,AI131&gt;AK131), AND(AI131="NS",AJ131=2), AND(AI131="NS",AK131=0,AJ131&gt;0),AI131=AK131), 0, 1)))</f>
        <v>0</v>
      </c>
      <c r="AM131">
        <f t="shared" ref="AM131:AM135" si="11">J131</f>
        <v>0</v>
      </c>
      <c r="AN131">
        <f t="shared" ref="AN131:AN135" si="12">COUNTIF(K131:L131,"NS")</f>
        <v>0</v>
      </c>
      <c r="AO131">
        <f t="shared" ref="AO131:AO135" si="13">SUM(K131:L131)</f>
        <v>0</v>
      </c>
      <c r="AP131">
        <f t="shared" ref="AP131:AP135" si="14">IF(COUNTIF(J131:L131,"NA")=3,0,IF(OR(AND(AM131=0,AN131&gt;0),AND(AM131="NS",AO131&gt;0), AND(AM131="NS", AN131=0,AO131=0)), 1, IF(OR(AND(AM131&gt;0,AN131&gt;1,AM131&gt;AO131), AND(AM131="NS",AN131=2), AND(AM131="NS",AO131=0,AN131&gt;0),AM131=AO131), 0, 1)))</f>
        <v>0</v>
      </c>
      <c r="AQ131">
        <f t="shared" ref="AQ131:AQ135" si="15">M131</f>
        <v>0</v>
      </c>
      <c r="AR131">
        <f t="shared" ref="AR131:AR135" si="16">COUNTIF(N131:O131,"NS")</f>
        <v>0</v>
      </c>
      <c r="AS131">
        <f t="shared" ref="AS131:AS135" si="17">SUM(N131:O131)</f>
        <v>0</v>
      </c>
      <c r="AT131">
        <f t="shared" ref="AT131:AT135" si="18">IF(COUNTIF(M131:O131,"NA")=3,0,IF(OR(AND(AQ131=0,AR131&gt;0),AND(AQ131="NS",AS131&gt;0), AND(AQ131="NS", AR131=0,AS131=0)), 1, IF(OR(AND(AQ131&gt;0,AR131&gt;1,AQ131&gt;AS131), AND(AQ131="NS",AR131=2), AND(AQ131="NS",AS131=0,AR131&gt;0),AQ131=AS131), 0, 1)))</f>
        <v>0</v>
      </c>
      <c r="AU131">
        <f t="shared" ref="AU131:AU135" si="19">P131</f>
        <v>0</v>
      </c>
      <c r="AV131">
        <f t="shared" ref="AV131:AV135" si="20">COUNTIF(Q131:R131,"NS")</f>
        <v>0</v>
      </c>
      <c r="AW131">
        <f t="shared" ref="AW131:AW135" si="21">SUM(Q131:R131)</f>
        <v>0</v>
      </c>
      <c r="AX131">
        <f t="shared" si="4"/>
        <v>0</v>
      </c>
      <c r="AY131">
        <f t="shared" si="5"/>
        <v>0</v>
      </c>
      <c r="AZ131">
        <f t="shared" si="6"/>
        <v>0</v>
      </c>
      <c r="BA131">
        <f t="shared" ref="BA131:BA135" si="22">SUM(T131:U131)</f>
        <v>0</v>
      </c>
      <c r="BB131">
        <f t="shared" ref="BB131:BB135" si="23">IF(COUNTIF(S131:U131,"NA")=3,0,IF(OR(AND(AY131=0,AZ131&gt;0),AND(AY131="NS",BA131&gt;0), AND(AY131="NS", AZ131=0,BA131=0)), 1, IF(OR(AND(AY131&gt;0,AZ131&gt;1,AY131&gt;BA131), AND(AY131="NS",AZ131=2), AND(AY131="NS",BA131=0,AZ131&gt;0),AY131=BA131), 0, 1)))</f>
        <v>0</v>
      </c>
      <c r="BC131">
        <f t="shared" ref="BC131:BC135" si="24">V131</f>
        <v>0</v>
      </c>
      <c r="BD131">
        <f t="shared" ref="BD131:BD135" si="25">COUNTIF(W131:X131,"NS")</f>
        <v>0</v>
      </c>
      <c r="BE131">
        <f t="shared" ref="BE131:BE135" si="26">SUM(W131:X131)</f>
        <v>0</v>
      </c>
      <c r="BF131">
        <f t="shared" ref="BF131:BF135" si="27">IF(COUNTIF(V131:X131,"NA")=3,0,IF(OR(AND(BC131=0,BD131&gt;0),AND(BC131="NS",BE131&gt;0), AND(BC131="NS", BD131=0,BE131=0)), 1, IF(OR(AND(BC131&gt;0,BD131&gt;1,BC131&gt;BE131), AND(BC131="NS",BD131=2), AND(BC131="NS",BE131=0,BD131&gt;0),BC131=BE131), 0, 1)))</f>
        <v>0</v>
      </c>
      <c r="BG131">
        <f t="shared" ref="BG131:BG135" si="28">Y131</f>
        <v>0</v>
      </c>
      <c r="BH131">
        <f t="shared" ref="BH131:BH135" si="29">COUNTIF(Z131:AA131,"NS")</f>
        <v>0</v>
      </c>
      <c r="BI131">
        <f t="shared" ref="BI131:BI135" si="30">SUM(Z131:AA131)</f>
        <v>0</v>
      </c>
      <c r="BJ131">
        <f t="shared" ref="BJ131:BJ135" si="31">IF(COUNTIF(Y131:AA131,"NA")=3,0,IF(OR(AND(BG131=0,BH131&gt;0),AND(BG131="NS",BI131&gt;0), AND(BG131="NS", BH131=0,BI131=0)), 1, IF(OR(AND(BG131&gt;0,BH131&gt;1,BG131&gt;BI131), AND(BG131="NS",BH131=2), AND(BG131="NS",BI131=0,BH131&gt;0),BG131=BI131), 0, 1)))</f>
        <v>0</v>
      </c>
      <c r="BK131">
        <f t="shared" ref="BK131:BK135" si="32">AB131</f>
        <v>0</v>
      </c>
      <c r="BL131">
        <f t="shared" ref="BL131:BL135" si="33">COUNTIF(AC131:AD131,"NS")</f>
        <v>0</v>
      </c>
      <c r="BM131">
        <f t="shared" ref="BM131:BM135" si="34">SUM(AC131:AD131)</f>
        <v>0</v>
      </c>
      <c r="BN131">
        <f t="shared" ref="BN131:BN135" si="35">IF(COUNTIF(AB131:AD131,"NA")=3,0,IF(OR(AND(BK131=0,BL131&gt;0),AND(BK131="NS",BM131&gt;0), AND(BK131="NS", BL131=0,BM131=0)), 1, IF(OR(AND(BK131&gt;0,BL131&gt;1,BK131&gt;BM131), AND(BK131="NS",BL131=2), AND(BK131="NS",BM131=0,BL131&gt;0),BK131=BM131), 0, 1)))</f>
        <v>0</v>
      </c>
      <c r="BO131" s="231">
        <f t="shared" ref="BO131:BO135" si="36">G131</f>
        <v>0</v>
      </c>
      <c r="BP131" s="232">
        <f t="shared" ref="BP131:BP135" si="37">COUNTIF(J131,"NS")+COUNTIF(M131,"NS")+COUNTIF(P131,"NS")+COUNTIF(S131,"NS")+COUNTIF(V131,"NS")+COUNTIF(Y131,"NS")+COUNTIF(AB131,"NS")</f>
        <v>0</v>
      </c>
      <c r="BQ131" s="233">
        <f t="shared" ref="BQ131:BQ135" si="38">SUM(J131,M131,P131,S131,V131,Y131,AB131)</f>
        <v>0</v>
      </c>
      <c r="BR131" s="234">
        <f t="shared" ref="BR131:BR135" si="39">IF(OR(AND(BO131=0, BP131&gt;0),AND(BO131="NS", BQ131&gt;0), AND(BO131="NS", BP131=0, BQ131=0)), 1, IF(OR(AND(BO131&gt;0, BP131&gt;1,BO131&gt;BQ131), AND(BO131="NS", BP131=2), AND(BO131="NS", BQ131=0, BP131&gt;0), BO131=BQ131), 0,IF(BO131="",0,1)))</f>
        <v>0</v>
      </c>
      <c r="BS131" s="231">
        <f t="shared" ref="BS131:BS135" si="40">H131</f>
        <v>0</v>
      </c>
      <c r="BT131" s="232">
        <f t="shared" ref="BT131:BT135" si="41">COUNTIF(K131,"NS")+COUNTIF(N131,"NS")+COUNTIF(Q131,"NS")+COUNTIF(T131,"NS")+COUNTIF(W131,"NS")+COUNTIF(Z131,"NS")+COUNTIF(AC131,"NS")</f>
        <v>0</v>
      </c>
      <c r="BU131" s="233">
        <f t="shared" ref="BU131:BU135" si="42">SUM(K131,N131,Q131,T131,W131,Z131,AC131)</f>
        <v>0</v>
      </c>
      <c r="BV131" s="234">
        <f t="shared" ref="BV131:BV135" si="43">IF(OR(AND(BS131=0, BT131&gt;0),AND(BS131="NS", BU131&gt;0), AND(BS131="NS", BT131=0, BU131=0)), 1, IF(OR(AND(BS131&gt;0, BT131&gt;1,BS131&gt;BU131), AND(BS131="NS", BT131=2), AND(BS131="NS", BU131=0, BT131&gt;0), BS131=BU131), 0,IF(BS131="",0,1)))</f>
        <v>0</v>
      </c>
      <c r="BW131" s="231">
        <f t="shared" ref="BW131:BW135" si="44">I131</f>
        <v>0</v>
      </c>
      <c r="BX131" s="232">
        <f t="shared" ref="BX131:BX135" si="45">COUNTIF(L131,"NS")+COUNTIF(O131,"NS")+COUNTIF(R131,"NS")+COUNTIF(U131,"NS")+COUNTIF(X131,"NS")+COUNTIF(AA131,"NS")+COUNTIF(AD131,"NS")</f>
        <v>0</v>
      </c>
      <c r="BY131" s="233">
        <f t="shared" ref="BY131:BY135" si="46">SUM(L131,O131,R131,U131,X131,AA131,AD131)</f>
        <v>0</v>
      </c>
      <c r="BZ131" s="234">
        <f t="shared" ref="BZ131:BZ135" si="47">IF(OR(AND(BW131=0, BX131&gt;0),AND(BW131="NS", BY131&gt;0), AND(BW131="NS", BX131=0, BY131=0)), 1, IF(OR(AND(BW131&gt;0, BX131&gt;1,BW131&gt;BY131), AND(BW131="NS", BX131=2), AND(BW131="NS", BY131=0, BX131&gt;0), BW131=BY131), 0,IF(BW131="",0,1)))</f>
        <v>0</v>
      </c>
      <c r="CA131" s="198">
        <f t="shared" ref="CA131:CA135" si="48">IF(SUM(AL131,AP131,AT131,AX131,BB131,BF131,BJ131,BN131,BR131,BV131,BZ131)=0,0,1)</f>
        <v>0</v>
      </c>
      <c r="CB131" s="235" t="str">
        <f>IF(CA131=0,"",
IF(SUM($CA$130:CA131)=1,CC131,
IF($CA$136&gt;SUM($CA$130:CA131),_xlfn.CONCAT(", ",CC131),
IF($CA$136=SUM($CA$130:CA131),_xlfn.CONCAT(" y ",CC131)))))</f>
        <v/>
      </c>
      <c r="CC131" s="178" t="s">
        <v>5118</v>
      </c>
      <c r="CD131" s="238" t="s">
        <v>5488</v>
      </c>
      <c r="CE131" s="243">
        <f>IF(AND(M136="NS",$M$106="NS"),0,IF(AND(M136="NA",$M$106="NA"),0,IF(M136=$M$106,0,1)))</f>
        <v>0</v>
      </c>
      <c r="CF131" s="219">
        <f>IF(AND(N136="NS",$S$106="NS"),0,IF(AND(N136="NA",$S$106="NA"),0,IF(N136=$S$106,0,1)))</f>
        <v>0</v>
      </c>
      <c r="CG131" s="218">
        <f>IF(AND(O136="NS",$Y$106="NS"),0,IF(AND(O136="NA",$Y$106="NA"),0,IF(O136=$Y$106,0,1)))</f>
        <v>0</v>
      </c>
      <c r="CH131" s="249"/>
    </row>
    <row r="132" spans="1:87" ht="15" customHeight="1">
      <c r="A132" s="25"/>
      <c r="B132" s="52"/>
      <c r="C132" s="55" t="s">
        <v>5016</v>
      </c>
      <c r="D132" s="918" t="s">
        <v>5489</v>
      </c>
      <c r="E132" s="757"/>
      <c r="F132" s="757"/>
      <c r="G132" s="439"/>
      <c r="H132" s="439"/>
      <c r="I132" s="439"/>
      <c r="J132" s="439"/>
      <c r="K132" s="439"/>
      <c r="L132" s="439"/>
      <c r="M132" s="439"/>
      <c r="N132" s="439"/>
      <c r="O132" s="439"/>
      <c r="P132" s="439"/>
      <c r="Q132" s="439"/>
      <c r="R132" s="439"/>
      <c r="S132" s="439"/>
      <c r="T132" s="439"/>
      <c r="U132" s="439"/>
      <c r="V132" s="439"/>
      <c r="W132" s="439"/>
      <c r="X132" s="439"/>
      <c r="Y132" s="439"/>
      <c r="Z132" s="439"/>
      <c r="AA132" s="439"/>
      <c r="AB132" s="439"/>
      <c r="AC132" s="439"/>
      <c r="AD132" s="439"/>
      <c r="AE132" s="52"/>
      <c r="AI132">
        <f t="shared" si="7"/>
        <v>0</v>
      </c>
      <c r="AJ132">
        <f t="shared" si="8"/>
        <v>0</v>
      </c>
      <c r="AK132">
        <f t="shared" si="9"/>
        <v>0</v>
      </c>
      <c r="AL132">
        <f t="shared" si="10"/>
        <v>0</v>
      </c>
      <c r="AM132">
        <f t="shared" si="11"/>
        <v>0</v>
      </c>
      <c r="AN132">
        <f t="shared" si="12"/>
        <v>0</v>
      </c>
      <c r="AO132">
        <f t="shared" si="13"/>
        <v>0</v>
      </c>
      <c r="AP132">
        <f t="shared" si="14"/>
        <v>0</v>
      </c>
      <c r="AQ132">
        <f t="shared" si="15"/>
        <v>0</v>
      </c>
      <c r="AR132">
        <f t="shared" si="16"/>
        <v>0</v>
      </c>
      <c r="AS132">
        <f t="shared" si="17"/>
        <v>0</v>
      </c>
      <c r="AT132">
        <f t="shared" si="18"/>
        <v>0</v>
      </c>
      <c r="AU132">
        <f t="shared" si="19"/>
        <v>0</v>
      </c>
      <c r="AV132">
        <f t="shared" si="20"/>
        <v>0</v>
      </c>
      <c r="AW132">
        <f t="shared" si="21"/>
        <v>0</v>
      </c>
      <c r="AX132">
        <f t="shared" si="4"/>
        <v>0</v>
      </c>
      <c r="AY132">
        <f t="shared" si="5"/>
        <v>0</v>
      </c>
      <c r="AZ132">
        <f t="shared" si="6"/>
        <v>0</v>
      </c>
      <c r="BA132">
        <f t="shared" si="22"/>
        <v>0</v>
      </c>
      <c r="BB132">
        <f t="shared" si="23"/>
        <v>0</v>
      </c>
      <c r="BC132">
        <f t="shared" si="24"/>
        <v>0</v>
      </c>
      <c r="BD132">
        <f t="shared" si="25"/>
        <v>0</v>
      </c>
      <c r="BE132">
        <f t="shared" si="26"/>
        <v>0</v>
      </c>
      <c r="BF132">
        <f t="shared" si="27"/>
        <v>0</v>
      </c>
      <c r="BG132">
        <f t="shared" si="28"/>
        <v>0</v>
      </c>
      <c r="BH132">
        <f t="shared" si="29"/>
        <v>0</v>
      </c>
      <c r="BI132">
        <f t="shared" si="30"/>
        <v>0</v>
      </c>
      <c r="BJ132">
        <f t="shared" si="31"/>
        <v>0</v>
      </c>
      <c r="BK132">
        <f t="shared" si="32"/>
        <v>0</v>
      </c>
      <c r="BL132">
        <f t="shared" si="33"/>
        <v>0</v>
      </c>
      <c r="BM132">
        <f t="shared" si="34"/>
        <v>0</v>
      </c>
      <c r="BN132">
        <f t="shared" si="35"/>
        <v>0</v>
      </c>
      <c r="BO132" s="231">
        <f t="shared" si="36"/>
        <v>0</v>
      </c>
      <c r="BP132" s="232">
        <f t="shared" si="37"/>
        <v>0</v>
      </c>
      <c r="BQ132" s="233">
        <f t="shared" si="38"/>
        <v>0</v>
      </c>
      <c r="BR132" s="234">
        <f t="shared" si="39"/>
        <v>0</v>
      </c>
      <c r="BS132" s="231">
        <f t="shared" si="40"/>
        <v>0</v>
      </c>
      <c r="BT132" s="232">
        <f t="shared" si="41"/>
        <v>0</v>
      </c>
      <c r="BU132" s="233">
        <f t="shared" si="42"/>
        <v>0</v>
      </c>
      <c r="BV132" s="234">
        <f t="shared" si="43"/>
        <v>0</v>
      </c>
      <c r="BW132" s="231">
        <f t="shared" si="44"/>
        <v>0</v>
      </c>
      <c r="BX132" s="232">
        <f t="shared" si="45"/>
        <v>0</v>
      </c>
      <c r="BY132" s="233">
        <f t="shared" si="46"/>
        <v>0</v>
      </c>
      <c r="BZ132" s="234">
        <f t="shared" si="47"/>
        <v>0</v>
      </c>
      <c r="CA132" s="198">
        <f t="shared" si="48"/>
        <v>0</v>
      </c>
      <c r="CB132" s="235" t="str">
        <f>IF(CA132=0,"",
IF(SUM($CA$130:CA132)=1,CC132,
IF($CA$136&gt;SUM($CA$130:CA132),_xlfn.CONCAT(", ",CC132),
IF($CA$136=SUM($CA$130:CA132),_xlfn.CONCAT(" y ",CC132)))))</f>
        <v/>
      </c>
      <c r="CC132" s="178" t="s">
        <v>5119</v>
      </c>
      <c r="CD132" s="246" t="s">
        <v>5490</v>
      </c>
      <c r="CE132" s="243">
        <f>IF(AND(P136="NS",$M$107="NS"),0,IF(AND(P136="NA",$M$107="NA"),0,IF(P136=$M$107,0,1)))</f>
        <v>0</v>
      </c>
      <c r="CF132" s="219">
        <f>IF(AND(Q136="NS",$S$107="NS"),0,IF(AND(Q136="NA",$S$107="NA"),0,IF(Q136=$S$107,0,1)))</f>
        <v>0</v>
      </c>
      <c r="CG132" s="218">
        <f>IF(AND(R136="NS",$Y$107="NS"),0,IF(AND(R136="NA",$Y$107="NA"),0,IF(R136=$Y$107,0,1)))</f>
        <v>0</v>
      </c>
    </row>
    <row r="133" spans="1:87" ht="15" customHeight="1">
      <c r="A133" s="25"/>
      <c r="B133" s="52"/>
      <c r="C133" s="55" t="s">
        <v>5018</v>
      </c>
      <c r="D133" s="918" t="s">
        <v>5491</v>
      </c>
      <c r="E133" s="757"/>
      <c r="F133" s="757"/>
      <c r="G133" s="439"/>
      <c r="H133" s="439"/>
      <c r="I133" s="439"/>
      <c r="J133" s="439"/>
      <c r="K133" s="439"/>
      <c r="L133" s="439"/>
      <c r="M133" s="439"/>
      <c r="N133" s="439"/>
      <c r="O133" s="439"/>
      <c r="P133" s="439"/>
      <c r="Q133" s="439"/>
      <c r="R133" s="439"/>
      <c r="S133" s="439"/>
      <c r="T133" s="439"/>
      <c r="U133" s="439"/>
      <c r="V133" s="439"/>
      <c r="W133" s="439"/>
      <c r="X133" s="439"/>
      <c r="Y133" s="439"/>
      <c r="Z133" s="439"/>
      <c r="AA133" s="439"/>
      <c r="AB133" s="439"/>
      <c r="AC133" s="439"/>
      <c r="AD133" s="439"/>
      <c r="AE133" s="52"/>
      <c r="AI133">
        <f t="shared" si="7"/>
        <v>0</v>
      </c>
      <c r="AJ133">
        <f t="shared" si="8"/>
        <v>0</v>
      </c>
      <c r="AK133">
        <f t="shared" si="9"/>
        <v>0</v>
      </c>
      <c r="AL133">
        <f t="shared" si="10"/>
        <v>0</v>
      </c>
      <c r="AM133">
        <f t="shared" si="11"/>
        <v>0</v>
      </c>
      <c r="AN133">
        <f t="shared" si="12"/>
        <v>0</v>
      </c>
      <c r="AO133">
        <f t="shared" si="13"/>
        <v>0</v>
      </c>
      <c r="AP133">
        <f t="shared" si="14"/>
        <v>0</v>
      </c>
      <c r="AQ133">
        <f t="shared" si="15"/>
        <v>0</v>
      </c>
      <c r="AR133">
        <f t="shared" si="16"/>
        <v>0</v>
      </c>
      <c r="AS133">
        <f t="shared" si="17"/>
        <v>0</v>
      </c>
      <c r="AT133">
        <f t="shared" si="18"/>
        <v>0</v>
      </c>
      <c r="AU133">
        <f t="shared" si="19"/>
        <v>0</v>
      </c>
      <c r="AV133">
        <f t="shared" si="20"/>
        <v>0</v>
      </c>
      <c r="AW133">
        <f t="shared" si="21"/>
        <v>0</v>
      </c>
      <c r="AX133">
        <f t="shared" si="4"/>
        <v>0</v>
      </c>
      <c r="AY133">
        <f t="shared" si="5"/>
        <v>0</v>
      </c>
      <c r="AZ133">
        <f t="shared" si="6"/>
        <v>0</v>
      </c>
      <c r="BA133">
        <f t="shared" si="22"/>
        <v>0</v>
      </c>
      <c r="BB133">
        <f t="shared" si="23"/>
        <v>0</v>
      </c>
      <c r="BC133">
        <f t="shared" si="24"/>
        <v>0</v>
      </c>
      <c r="BD133">
        <f t="shared" si="25"/>
        <v>0</v>
      </c>
      <c r="BE133">
        <f t="shared" si="26"/>
        <v>0</v>
      </c>
      <c r="BF133">
        <f t="shared" si="27"/>
        <v>0</v>
      </c>
      <c r="BG133">
        <f t="shared" si="28"/>
        <v>0</v>
      </c>
      <c r="BH133">
        <f t="shared" si="29"/>
        <v>0</v>
      </c>
      <c r="BI133">
        <f t="shared" si="30"/>
        <v>0</v>
      </c>
      <c r="BJ133">
        <f t="shared" si="31"/>
        <v>0</v>
      </c>
      <c r="BK133">
        <f t="shared" si="32"/>
        <v>0</v>
      </c>
      <c r="BL133">
        <f t="shared" si="33"/>
        <v>0</v>
      </c>
      <c r="BM133">
        <f t="shared" si="34"/>
        <v>0</v>
      </c>
      <c r="BN133">
        <f t="shared" si="35"/>
        <v>0</v>
      </c>
      <c r="BO133" s="231">
        <f t="shared" si="36"/>
        <v>0</v>
      </c>
      <c r="BP133" s="232">
        <f t="shared" si="37"/>
        <v>0</v>
      </c>
      <c r="BQ133" s="233">
        <f t="shared" si="38"/>
        <v>0</v>
      </c>
      <c r="BR133" s="234">
        <f t="shared" si="39"/>
        <v>0</v>
      </c>
      <c r="BS133" s="231">
        <f t="shared" si="40"/>
        <v>0</v>
      </c>
      <c r="BT133" s="232">
        <f t="shared" si="41"/>
        <v>0</v>
      </c>
      <c r="BU133" s="233">
        <f t="shared" si="42"/>
        <v>0</v>
      </c>
      <c r="BV133" s="234">
        <f t="shared" si="43"/>
        <v>0</v>
      </c>
      <c r="BW133" s="231">
        <f t="shared" si="44"/>
        <v>0</v>
      </c>
      <c r="BX133" s="232">
        <f t="shared" si="45"/>
        <v>0</v>
      </c>
      <c r="BY133" s="233">
        <f t="shared" si="46"/>
        <v>0</v>
      </c>
      <c r="BZ133" s="234">
        <f t="shared" si="47"/>
        <v>0</v>
      </c>
      <c r="CA133" s="198">
        <f t="shared" si="48"/>
        <v>0</v>
      </c>
      <c r="CB133" s="235" t="str">
        <f>IF(CA133=0,"",
IF(SUM($CA$130:CA133)=1,CC133,
IF($CA$136&gt;SUM($CA$130:CA133),_xlfn.CONCAT(", ",CC133),
IF($CA$136=SUM($CA$130:CA133),_xlfn.CONCAT(" y ",CC133)))))</f>
        <v/>
      </c>
      <c r="CC133" s="178" t="s">
        <v>5120</v>
      </c>
      <c r="CD133" s="238" t="s">
        <v>5492</v>
      </c>
      <c r="CE133" s="243">
        <f>IF(AND(S136="NS",$M$108="NS"),0,IF(AND(S136="NA",$M$108="NA"),0,IF(S136=$M$108,0,1)))</f>
        <v>0</v>
      </c>
      <c r="CF133" s="219">
        <f>IF(AND(T136="NS",$S$108="NS"),0,IF(AND(T136="NA",$S$108="NA"),0,IF(T136=$S$108,0,1)))</f>
        <v>0</v>
      </c>
      <c r="CG133" s="218">
        <f>IF(AND(U136="NS",$Y$108="NS"),0,IF(AND(U136="NA",$Y$108="NA"),0,IF(U136=$Y$108,0,1)))</f>
        <v>0</v>
      </c>
    </row>
    <row r="134" spans="1:87" ht="48" customHeight="1">
      <c r="A134" s="25"/>
      <c r="B134" s="52"/>
      <c r="C134" s="55" t="s">
        <v>5020</v>
      </c>
      <c r="D134" s="918" t="s">
        <v>5493</v>
      </c>
      <c r="E134" s="757"/>
      <c r="F134" s="757"/>
      <c r="G134" s="439"/>
      <c r="H134" s="439"/>
      <c r="I134" s="439"/>
      <c r="J134" s="439"/>
      <c r="K134" s="439"/>
      <c r="L134" s="439"/>
      <c r="M134" s="439"/>
      <c r="N134" s="439"/>
      <c r="O134" s="439"/>
      <c r="P134" s="439"/>
      <c r="Q134" s="439"/>
      <c r="R134" s="439"/>
      <c r="S134" s="439"/>
      <c r="T134" s="439"/>
      <c r="U134" s="439"/>
      <c r="V134" s="439"/>
      <c r="W134" s="439"/>
      <c r="X134" s="439"/>
      <c r="Y134" s="439"/>
      <c r="Z134" s="439"/>
      <c r="AA134" s="439"/>
      <c r="AB134" s="439"/>
      <c r="AC134" s="439"/>
      <c r="AD134" s="439"/>
      <c r="AE134" s="52"/>
      <c r="AI134">
        <f t="shared" si="7"/>
        <v>0</v>
      </c>
      <c r="AJ134">
        <f t="shared" si="8"/>
        <v>0</v>
      </c>
      <c r="AK134">
        <f t="shared" si="9"/>
        <v>0</v>
      </c>
      <c r="AL134">
        <f t="shared" si="10"/>
        <v>0</v>
      </c>
      <c r="AM134">
        <f t="shared" si="11"/>
        <v>0</v>
      </c>
      <c r="AN134">
        <f t="shared" si="12"/>
        <v>0</v>
      </c>
      <c r="AO134">
        <f t="shared" si="13"/>
        <v>0</v>
      </c>
      <c r="AP134">
        <f t="shared" si="14"/>
        <v>0</v>
      </c>
      <c r="AQ134">
        <f t="shared" si="15"/>
        <v>0</v>
      </c>
      <c r="AR134">
        <f t="shared" si="16"/>
        <v>0</v>
      </c>
      <c r="AS134">
        <f t="shared" si="17"/>
        <v>0</v>
      </c>
      <c r="AT134">
        <f t="shared" si="18"/>
        <v>0</v>
      </c>
      <c r="AU134">
        <f t="shared" si="19"/>
        <v>0</v>
      </c>
      <c r="AV134">
        <f t="shared" si="20"/>
        <v>0</v>
      </c>
      <c r="AW134">
        <f t="shared" si="21"/>
        <v>0</v>
      </c>
      <c r="AX134">
        <f t="shared" si="4"/>
        <v>0</v>
      </c>
      <c r="AY134">
        <f t="shared" si="5"/>
        <v>0</v>
      </c>
      <c r="AZ134">
        <f t="shared" si="6"/>
        <v>0</v>
      </c>
      <c r="BA134">
        <f t="shared" si="22"/>
        <v>0</v>
      </c>
      <c r="BB134">
        <f t="shared" si="23"/>
        <v>0</v>
      </c>
      <c r="BC134">
        <f t="shared" si="24"/>
        <v>0</v>
      </c>
      <c r="BD134">
        <f t="shared" si="25"/>
        <v>0</v>
      </c>
      <c r="BE134">
        <f t="shared" si="26"/>
        <v>0</v>
      </c>
      <c r="BF134">
        <f t="shared" si="27"/>
        <v>0</v>
      </c>
      <c r="BG134">
        <f t="shared" si="28"/>
        <v>0</v>
      </c>
      <c r="BH134">
        <f t="shared" si="29"/>
        <v>0</v>
      </c>
      <c r="BI134">
        <f t="shared" si="30"/>
        <v>0</v>
      </c>
      <c r="BJ134">
        <f t="shared" si="31"/>
        <v>0</v>
      </c>
      <c r="BK134">
        <f t="shared" si="32"/>
        <v>0</v>
      </c>
      <c r="BL134">
        <f t="shared" si="33"/>
        <v>0</v>
      </c>
      <c r="BM134">
        <f t="shared" si="34"/>
        <v>0</v>
      </c>
      <c r="BN134">
        <f t="shared" si="35"/>
        <v>0</v>
      </c>
      <c r="BO134" s="231">
        <f t="shared" si="36"/>
        <v>0</v>
      </c>
      <c r="BP134" s="232">
        <f t="shared" si="37"/>
        <v>0</v>
      </c>
      <c r="BQ134" s="233">
        <f t="shared" si="38"/>
        <v>0</v>
      </c>
      <c r="BR134" s="234">
        <f t="shared" si="39"/>
        <v>0</v>
      </c>
      <c r="BS134" s="231">
        <f t="shared" si="40"/>
        <v>0</v>
      </c>
      <c r="BT134" s="232">
        <f t="shared" si="41"/>
        <v>0</v>
      </c>
      <c r="BU134" s="233">
        <f t="shared" si="42"/>
        <v>0</v>
      </c>
      <c r="BV134" s="234">
        <f t="shared" si="43"/>
        <v>0</v>
      </c>
      <c r="BW134" s="231">
        <f t="shared" si="44"/>
        <v>0</v>
      </c>
      <c r="BX134" s="232">
        <f t="shared" si="45"/>
        <v>0</v>
      </c>
      <c r="BY134" s="233">
        <f t="shared" si="46"/>
        <v>0</v>
      </c>
      <c r="BZ134" s="234">
        <f t="shared" si="47"/>
        <v>0</v>
      </c>
      <c r="CA134" s="198">
        <f t="shared" si="48"/>
        <v>0</v>
      </c>
      <c r="CB134" s="235" t="str">
        <f>IF(CA134=0,"",
IF(SUM($CA$130:CA134)=1,CC134,
IF($CA$136&gt;SUM($CA$130:CA134),_xlfn.CONCAT(", ",CC134),
IF($CA$136=SUM($CA$130:CA134),_xlfn.CONCAT(" y ",CC134)))))</f>
        <v/>
      </c>
      <c r="CC134" s="178" t="s">
        <v>5121</v>
      </c>
      <c r="CD134" s="246" t="s">
        <v>5494</v>
      </c>
      <c r="CE134" s="243">
        <f>IF(AND(V136="NS",$M$109="NS"),0,IF(AND(V136="NA",$M$109="NA"),0,IF(V136=$M$109,0,1)))</f>
        <v>0</v>
      </c>
      <c r="CF134" s="219">
        <f>IF(AND(W136="NS",$S$109="NS"),0,IF(AND(W136="NA",$S$109="NA"),0,IF(W136=$S$109,0,1)))</f>
        <v>0</v>
      </c>
      <c r="CG134" s="218">
        <f>IF(AND(X136="NS",$Y$109="NS"),0,IF(AND(X136="NA",$Y$109="NA"),0,IF(X136=$Y$109,0,1)))</f>
        <v>0</v>
      </c>
    </row>
    <row r="135" spans="1:87" ht="24" customHeight="1">
      <c r="A135" s="25"/>
      <c r="B135" s="52"/>
      <c r="C135" s="55" t="s">
        <v>5022</v>
      </c>
      <c r="D135" s="918" t="s">
        <v>5106</v>
      </c>
      <c r="E135" s="757"/>
      <c r="F135" s="757"/>
      <c r="G135" s="439"/>
      <c r="H135" s="439"/>
      <c r="I135" s="439"/>
      <c r="J135" s="439"/>
      <c r="K135" s="439"/>
      <c r="L135" s="439"/>
      <c r="M135" s="439"/>
      <c r="N135" s="439"/>
      <c r="O135" s="439"/>
      <c r="P135" s="439"/>
      <c r="Q135" s="439"/>
      <c r="R135" s="439"/>
      <c r="S135" s="439"/>
      <c r="T135" s="439"/>
      <c r="U135" s="439"/>
      <c r="V135" s="439"/>
      <c r="W135" s="439"/>
      <c r="X135" s="439"/>
      <c r="Y135" s="439"/>
      <c r="Z135" s="439"/>
      <c r="AA135" s="439"/>
      <c r="AB135" s="439"/>
      <c r="AC135" s="439"/>
      <c r="AD135" s="439"/>
      <c r="AE135" s="52"/>
      <c r="AI135">
        <f t="shared" si="7"/>
        <v>0</v>
      </c>
      <c r="AJ135">
        <f t="shared" si="8"/>
        <v>0</v>
      </c>
      <c r="AK135">
        <f t="shared" si="9"/>
        <v>0</v>
      </c>
      <c r="AL135">
        <f t="shared" si="10"/>
        <v>0</v>
      </c>
      <c r="AM135">
        <f t="shared" si="11"/>
        <v>0</v>
      </c>
      <c r="AN135">
        <f t="shared" si="12"/>
        <v>0</v>
      </c>
      <c r="AO135">
        <f t="shared" si="13"/>
        <v>0</v>
      </c>
      <c r="AP135">
        <f t="shared" si="14"/>
        <v>0</v>
      </c>
      <c r="AQ135">
        <f t="shared" si="15"/>
        <v>0</v>
      </c>
      <c r="AR135">
        <f t="shared" si="16"/>
        <v>0</v>
      </c>
      <c r="AS135">
        <f t="shared" si="17"/>
        <v>0</v>
      </c>
      <c r="AT135">
        <f t="shared" si="18"/>
        <v>0</v>
      </c>
      <c r="AU135">
        <f t="shared" si="19"/>
        <v>0</v>
      </c>
      <c r="AV135">
        <f t="shared" si="20"/>
        <v>0</v>
      </c>
      <c r="AW135">
        <f t="shared" si="21"/>
        <v>0</v>
      </c>
      <c r="AX135">
        <f t="shared" si="4"/>
        <v>0</v>
      </c>
      <c r="AY135">
        <f t="shared" si="5"/>
        <v>0</v>
      </c>
      <c r="AZ135">
        <f t="shared" si="6"/>
        <v>0</v>
      </c>
      <c r="BA135">
        <f t="shared" si="22"/>
        <v>0</v>
      </c>
      <c r="BB135">
        <f t="shared" si="23"/>
        <v>0</v>
      </c>
      <c r="BC135">
        <f t="shared" si="24"/>
        <v>0</v>
      </c>
      <c r="BD135">
        <f t="shared" si="25"/>
        <v>0</v>
      </c>
      <c r="BE135">
        <f t="shared" si="26"/>
        <v>0</v>
      </c>
      <c r="BF135">
        <f t="shared" si="27"/>
        <v>0</v>
      </c>
      <c r="BG135">
        <f t="shared" si="28"/>
        <v>0</v>
      </c>
      <c r="BH135">
        <f t="shared" si="29"/>
        <v>0</v>
      </c>
      <c r="BI135">
        <f t="shared" si="30"/>
        <v>0</v>
      </c>
      <c r="BJ135">
        <f t="shared" si="31"/>
        <v>0</v>
      </c>
      <c r="BK135">
        <f t="shared" si="32"/>
        <v>0</v>
      </c>
      <c r="BL135">
        <f t="shared" si="33"/>
        <v>0</v>
      </c>
      <c r="BM135">
        <f t="shared" si="34"/>
        <v>0</v>
      </c>
      <c r="BN135">
        <f t="shared" si="35"/>
        <v>0</v>
      </c>
      <c r="BO135" s="231">
        <f t="shared" si="36"/>
        <v>0</v>
      </c>
      <c r="BP135" s="232">
        <f t="shared" si="37"/>
        <v>0</v>
      </c>
      <c r="BQ135" s="233">
        <f t="shared" si="38"/>
        <v>0</v>
      </c>
      <c r="BR135" s="234">
        <f t="shared" si="39"/>
        <v>0</v>
      </c>
      <c r="BS135" s="231">
        <f t="shared" si="40"/>
        <v>0</v>
      </c>
      <c r="BT135" s="232">
        <f t="shared" si="41"/>
        <v>0</v>
      </c>
      <c r="BU135" s="233">
        <f t="shared" si="42"/>
        <v>0</v>
      </c>
      <c r="BV135" s="234">
        <f t="shared" si="43"/>
        <v>0</v>
      </c>
      <c r="BW135" s="231">
        <f t="shared" si="44"/>
        <v>0</v>
      </c>
      <c r="BX135" s="232">
        <f t="shared" si="45"/>
        <v>0</v>
      </c>
      <c r="BY135" s="233">
        <f t="shared" si="46"/>
        <v>0</v>
      </c>
      <c r="BZ135" s="234">
        <f t="shared" si="47"/>
        <v>0</v>
      </c>
      <c r="CA135" s="198">
        <f t="shared" si="48"/>
        <v>0</v>
      </c>
      <c r="CB135" s="235" t="str">
        <f>IF(CA135=0,"",
IF(SUM($CA$130:CA135)=1,CC135,
IF($CA$136&gt;SUM($CA$130:CA135),_xlfn.CONCAT(", ",CC135),
IF($CA$136=SUM($CA$130:CA135),_xlfn.CONCAT(" y ",CC135)))))</f>
        <v/>
      </c>
      <c r="CC135" s="178" t="s">
        <v>5122</v>
      </c>
      <c r="CD135" s="238" t="s">
        <v>5209</v>
      </c>
      <c r="CE135" s="243">
        <f>IF(AND(Y136="NS",$M$110="NS"),0,IF(AND(Y136="NA",$M$110="NA"),0,IF(Y136=$M$110,0,1)))</f>
        <v>0</v>
      </c>
      <c r="CF135" s="219">
        <f>IF(AND(Z136="NS",$S$110="NS"),0,IF(AND(Z136="NA",$S$110="NA"),0,IF(Z136=$S$110,0,1)))</f>
        <v>0</v>
      </c>
      <c r="CG135" s="218">
        <f>IF(AND(AA136="NS",$Y$110="NS"),0,IF(AND(AA136="NA",$Y$110="NA"),0,IF(AA136=$Y$110,0,1)))</f>
        <v>0</v>
      </c>
    </row>
    <row r="136" spans="1:87" ht="15" customHeight="1">
      <c r="A136" s="25"/>
      <c r="B136" s="52"/>
      <c r="C136" s="61"/>
      <c r="D136" s="11"/>
      <c r="E136" s="11"/>
      <c r="F136" s="65" t="s">
        <v>5270</v>
      </c>
      <c r="G136" s="69">
        <f>IF(AND(SUM(G130:G135)=0,COUNTIF(G130:G135,"NS")&gt;0),"NS",IF(AND(SUM(G130:G135)=0,COUNTIF(G130:G135,0)&gt;0),0,IF(AND(SUM(G130:G135)=0,COUNTIF(G130:G135,"NA")&gt;0),"NA",SUM(G130:G135))))</f>
        <v>0</v>
      </c>
      <c r="H136" s="69">
        <f t="shared" ref="H136:AC136" si="49">IF(AND(SUM(H130:H135)=0,COUNTIF(H130:H135,"NS")&gt;0),"NS",IF(AND(SUM(H130:H135)=0,COUNTIF(H130:H135,0)&gt;0),0,IF(AND(SUM(H130:H135)=0,COUNTIF(H130:H135,"NA")&gt;0),"NA",SUM(H130:H135))))</f>
        <v>0</v>
      </c>
      <c r="I136" s="69">
        <f t="shared" si="49"/>
        <v>0</v>
      </c>
      <c r="J136" s="69">
        <f t="shared" si="49"/>
        <v>0</v>
      </c>
      <c r="K136" s="69">
        <f t="shared" si="49"/>
        <v>0</v>
      </c>
      <c r="L136" s="69">
        <f t="shared" si="49"/>
        <v>0</v>
      </c>
      <c r="M136" s="69">
        <f t="shared" si="49"/>
        <v>0</v>
      </c>
      <c r="N136" s="69">
        <f t="shared" si="49"/>
        <v>0</v>
      </c>
      <c r="O136" s="69">
        <f t="shared" si="49"/>
        <v>0</v>
      </c>
      <c r="P136" s="69">
        <f t="shared" si="49"/>
        <v>0</v>
      </c>
      <c r="Q136" s="69">
        <f t="shared" si="49"/>
        <v>0</v>
      </c>
      <c r="R136" s="69">
        <f t="shared" si="49"/>
        <v>0</v>
      </c>
      <c r="S136" s="69">
        <f t="shared" si="49"/>
        <v>0</v>
      </c>
      <c r="T136" s="69">
        <f t="shared" si="49"/>
        <v>0</v>
      </c>
      <c r="U136" s="69">
        <f t="shared" si="49"/>
        <v>0</v>
      </c>
      <c r="V136" s="69">
        <f t="shared" si="49"/>
        <v>0</v>
      </c>
      <c r="W136" s="69">
        <f t="shared" si="49"/>
        <v>0</v>
      </c>
      <c r="X136" s="69">
        <f t="shared" si="49"/>
        <v>0</v>
      </c>
      <c r="Y136" s="69">
        <f t="shared" si="49"/>
        <v>0</v>
      </c>
      <c r="Z136" s="69">
        <f t="shared" si="49"/>
        <v>0</v>
      </c>
      <c r="AA136" s="69">
        <f t="shared" si="49"/>
        <v>0</v>
      </c>
      <c r="AB136" s="69">
        <f t="shared" si="49"/>
        <v>0</v>
      </c>
      <c r="AC136" s="69">
        <f t="shared" si="49"/>
        <v>0</v>
      </c>
      <c r="AD136" s="69">
        <f>IF(AND(SUM(AD130:AD135)=0,COUNTIF(AD130:AD135,"NS")&gt;0),"NS",IF(AND(SUM(AD130:AD135)=0,COUNTIF(AD130:AD135,0)&gt;0),0,IF(AND(SUM(AD130:AD135)=0,COUNTIF(AD130:AD135,"NA")&gt;0),"NA",SUM(AD130:AD135))))</f>
        <v>0</v>
      </c>
      <c r="AE136" s="52"/>
      <c r="AL136" s="169">
        <f>SUM(AL130:AL135)</f>
        <v>0</v>
      </c>
      <c r="AP136" s="169">
        <f>SUM(AP130:AP135)</f>
        <v>0</v>
      </c>
      <c r="AT136" s="169">
        <f>SUM(AT130:AT135)</f>
        <v>0</v>
      </c>
      <c r="AX136" s="169">
        <f>SUM(AX130:AX135)</f>
        <v>0</v>
      </c>
      <c r="BB136" s="169">
        <f>SUM(BB130:BB135)</f>
        <v>0</v>
      </c>
      <c r="BF136" s="169">
        <f>SUM(BF130:BF135)</f>
        <v>0</v>
      </c>
      <c r="BJ136" s="169">
        <f>SUM(BJ130:BJ135)</f>
        <v>0</v>
      </c>
      <c r="BN136" s="169">
        <f>SUM(BN130:BN135)</f>
        <v>0</v>
      </c>
      <c r="CA136" s="236">
        <f>SUM(CA130:CA135)</f>
        <v>0</v>
      </c>
      <c r="CB136" s="236" t="str">
        <f>IF(CA136=0,"",_xlfn.CONCAT(CB130:CB135))</f>
        <v/>
      </c>
      <c r="CC136" s="237" t="str">
        <f>IF(CA136=0,"",
IF(CA136&gt;1,"Favor de revisar la suma y consistencia de totales y/o subtotales por filas (numéricos y NS)",
IF(CA136=1,_xlfn.CONCAT("Favor de revisar la sumatoria del total y/o subtotal en el numeral: ",CB136),_xlfn.CONCAT("Favor de revisar la sumatoria de los totales y/o subtotales en los numerales: ",CB136))))</f>
        <v/>
      </c>
      <c r="CD136" s="246" t="s">
        <v>5495</v>
      </c>
      <c r="CE136" s="243">
        <f>IF(AND(AB136="NS",$M$111="NS"),0,IF(AND(AB136="NA",$M$111="NA"),0,IF(AB136=$M$111,0,1)))</f>
        <v>0</v>
      </c>
      <c r="CF136" s="219">
        <f>IF(AND(AC136="NS",$S$111="NS"),0,IF(AND(AC136="NA",$S$111="NA"),0,IF(AC136=$S$111,0,1)))</f>
        <v>0</v>
      </c>
      <c r="CG136" s="218">
        <f>IF(AND(AD136="NS",$Y$111="NS"),0,IF(AND(AD136="NA",$Y$111="NA"),0,IF(AD136=$Y$111,0,1)))</f>
        <v>0</v>
      </c>
    </row>
    <row r="137" spans="1:87" ht="15" customHeight="1">
      <c r="A137" s="25"/>
      <c r="B137" s="887" t="str">
        <f>AL140</f>
        <v/>
      </c>
      <c r="C137" s="887"/>
      <c r="D137" s="887"/>
      <c r="E137" s="887"/>
      <c r="F137" s="887"/>
      <c r="G137" s="887"/>
      <c r="H137" s="887"/>
      <c r="I137" s="887"/>
      <c r="J137" s="887"/>
      <c r="K137" s="887"/>
      <c r="L137" s="887"/>
      <c r="M137" s="887"/>
      <c r="N137" s="887"/>
      <c r="O137" s="887"/>
      <c r="P137" s="887"/>
      <c r="Q137" s="887"/>
      <c r="R137" s="887"/>
      <c r="S137" s="887"/>
      <c r="T137" s="887"/>
      <c r="U137" s="887"/>
      <c r="V137" s="887"/>
      <c r="W137" s="887"/>
      <c r="X137" s="887"/>
      <c r="Y137" s="887"/>
      <c r="Z137" s="887"/>
      <c r="AA137" s="887"/>
      <c r="AB137" s="887"/>
      <c r="AC137" s="887"/>
      <c r="AD137" s="887"/>
      <c r="AE137" s="27"/>
      <c r="AI137" t="s">
        <v>5248</v>
      </c>
      <c r="AJ137" s="170">
        <f>SUM(AL136,AP136,AT136,AX136,BB136,BF136,BJ136,BN136)</f>
        <v>0</v>
      </c>
      <c r="CD137" s="238" t="s">
        <v>5450</v>
      </c>
      <c r="CE137" s="243">
        <f>IF(AND(G136="NS",$M$112="NS"),0,IF(AND(G136="NA",$M$112="NA"),0,IF(G136=$M$112,0,1)))</f>
        <v>0</v>
      </c>
      <c r="CF137" s="219">
        <f>IF(AND(H136="NS",$S$112="NS"),0,IF(AND(H136="NA",$S$112="NA"),0,IF(H136=$S$112,0,1)))</f>
        <v>0</v>
      </c>
      <c r="CG137" s="218">
        <f>IF(AND(I136="NS",$Y$112="NS"),0,IF(AND(I136="NA",$Y$112="NA"),0,IF(I136=$Y$112,0,1)))</f>
        <v>0</v>
      </c>
    </row>
    <row r="138" spans="1:87" ht="45" customHeight="1">
      <c r="A138" s="25"/>
      <c r="B138" s="54"/>
      <c r="C138" s="1019" t="s">
        <v>5496</v>
      </c>
      <c r="D138" s="728"/>
      <c r="E138" s="776"/>
      <c r="F138" s="740"/>
      <c r="G138" s="759"/>
      <c r="H138" s="759"/>
      <c r="I138" s="759"/>
      <c r="J138" s="759"/>
      <c r="K138" s="759"/>
      <c r="L138" s="759"/>
      <c r="M138" s="759"/>
      <c r="N138" s="759"/>
      <c r="O138" s="759"/>
      <c r="P138" s="759"/>
      <c r="Q138" s="759"/>
      <c r="R138" s="759"/>
      <c r="S138" s="759"/>
      <c r="T138" s="759"/>
      <c r="U138" s="759"/>
      <c r="V138" s="759"/>
      <c r="W138" s="759"/>
      <c r="X138" s="759"/>
      <c r="Y138" s="759"/>
      <c r="Z138" s="759"/>
      <c r="AA138" s="759"/>
      <c r="AB138" s="759"/>
      <c r="AC138" s="759"/>
      <c r="AD138" s="838"/>
      <c r="AE138" s="54"/>
      <c r="AG138" s="621" t="str">
        <f>SUBSTITUTE( SUBSTITUTE( SUBSTITUTE( SUBSTITUTE( SUBSTITUTE( SUBSTITUTE( SUBSTITUTE( SUBSTITUTE( SUBSTITUTE( SUBSTITUTE(F138, "á", "a"), "é", "e"), "í", "i"), "ó", "o"), "ú", "u"), "Á", "A"), "É", "E"), "Í", "I"), "Ó", "O"), "Ú", "U")</f>
        <v/>
      </c>
      <c r="AI138" s="885" t="s">
        <v>5497</v>
      </c>
      <c r="AJ138" s="886"/>
      <c r="AK138" s="886"/>
      <c r="AL138" s="886"/>
      <c r="CG138" s="247">
        <f>SUM(CE130:CG137)</f>
        <v>0</v>
      </c>
    </row>
    <row r="139" spans="1:87" ht="15" customHeight="1">
      <c r="A139" s="25"/>
      <c r="B139" s="845" t="str">
        <f>IF(AND(CH130&gt;0,F138=""),"Ha registrado un valor numérico mayor a cero en el numeral 5 debe anotar el nombre de dicho(s) régimen(es) de contratación","")</f>
        <v/>
      </c>
      <c r="C139" s="845"/>
      <c r="D139" s="845"/>
      <c r="E139" s="845"/>
      <c r="F139" s="845"/>
      <c r="G139" s="845"/>
      <c r="H139" s="845"/>
      <c r="I139" s="845"/>
      <c r="J139" s="845"/>
      <c r="K139" s="845"/>
      <c r="L139" s="845"/>
      <c r="M139" s="845"/>
      <c r="N139" s="845"/>
      <c r="O139" s="845"/>
      <c r="P139" s="845"/>
      <c r="Q139" s="845"/>
      <c r="R139" s="845"/>
      <c r="S139" s="845"/>
      <c r="T139" s="845"/>
      <c r="U139" s="845"/>
      <c r="V139" s="845"/>
      <c r="W139" s="845"/>
      <c r="X139" s="845"/>
      <c r="Y139" s="845"/>
      <c r="Z139" s="845"/>
      <c r="AA139" s="845"/>
      <c r="AB139" s="845"/>
      <c r="AC139" s="845"/>
      <c r="AD139" s="845"/>
      <c r="AE139" s="534"/>
      <c r="AI139" s="624" t="s">
        <v>5215</v>
      </c>
      <c r="AJ139" s="624" t="s">
        <v>5216</v>
      </c>
      <c r="AK139" s="624" t="s">
        <v>5217</v>
      </c>
      <c r="AL139" s="624" t="s">
        <v>5218</v>
      </c>
    </row>
    <row r="140" spans="1:87" ht="24" customHeight="1">
      <c r="A140" s="25"/>
      <c r="B140" s="52"/>
      <c r="C140" s="848" t="s">
        <v>5219</v>
      </c>
      <c r="D140" s="728"/>
      <c r="E140" s="728"/>
      <c r="F140" s="728"/>
      <c r="G140" s="728"/>
      <c r="H140" s="728"/>
      <c r="I140" s="728"/>
      <c r="J140" s="728"/>
      <c r="K140" s="728"/>
      <c r="L140" s="728"/>
      <c r="M140" s="728"/>
      <c r="N140" s="728"/>
      <c r="O140" s="728"/>
      <c r="P140" s="728"/>
      <c r="Q140" s="728"/>
      <c r="R140" s="728"/>
      <c r="S140" s="728"/>
      <c r="T140" s="728"/>
      <c r="U140" s="728"/>
      <c r="V140" s="728"/>
      <c r="W140" s="728"/>
      <c r="X140" s="728"/>
      <c r="Y140" s="728"/>
      <c r="Z140" s="728"/>
      <c r="AA140" s="728"/>
      <c r="AB140" s="728"/>
      <c r="AC140" s="728"/>
      <c r="AD140" s="728"/>
      <c r="AE140" s="52"/>
      <c r="AI140" s="490" t="s">
        <v>5485</v>
      </c>
      <c r="AJ140" s="490" t="s">
        <v>5485</v>
      </c>
      <c r="AK140" s="626" t="str" cm="1">
        <f t="array" ref="AK140">IF(AG138&lt;&gt;"",_xlfn.TEXTJOIN(" / ", TRUE, _xlfn.UNIQUE(IF($AI$140:$AI$143&lt;&gt;"",IF(ISNUMBER(SEARCH(AG138, $AI$140:$AI$143)) + (_xlfn.MAP($AI$140:$AI$143, _xlfn.LAMBDA(_xlpm.r, SUM(--ISNUMBER(SEARCH(_xlfn.TEXTSPLIT(_xlpm.r, ","), AG138))))))&gt;0,$AJ$140:$AJ$143, ""), ""))), "")</f>
        <v/>
      </c>
      <c r="AL140" s="622" t="str">
        <f>IF(AK140 = "", "", "Alerta: Revise el texto ingresado en el Especifique ya que podría existir en las opciones resaltadas en amarillo")</f>
        <v/>
      </c>
    </row>
    <row r="141" spans="1:87" ht="60" customHeight="1">
      <c r="A141" s="25"/>
      <c r="B141" s="52"/>
      <c r="C141" s="842"/>
      <c r="D141" s="759"/>
      <c r="E141" s="759"/>
      <c r="F141" s="759"/>
      <c r="G141" s="759"/>
      <c r="H141" s="759"/>
      <c r="I141" s="759"/>
      <c r="J141" s="759"/>
      <c r="K141" s="759"/>
      <c r="L141" s="759"/>
      <c r="M141" s="759"/>
      <c r="N141" s="759"/>
      <c r="O141" s="759"/>
      <c r="P141" s="759"/>
      <c r="Q141" s="759"/>
      <c r="R141" s="759"/>
      <c r="S141" s="759"/>
      <c r="T141" s="759"/>
      <c r="U141" s="759"/>
      <c r="V141" s="759"/>
      <c r="W141" s="759"/>
      <c r="X141" s="759"/>
      <c r="Y141" s="759"/>
      <c r="Z141" s="759"/>
      <c r="AA141" s="759"/>
      <c r="AB141" s="759"/>
      <c r="AC141" s="759"/>
      <c r="AD141" s="838"/>
      <c r="AE141" s="52"/>
      <c r="AI141" s="490" t="s">
        <v>5487</v>
      </c>
      <c r="AJ141" s="490" t="s">
        <v>5487</v>
      </c>
    </row>
    <row r="142" spans="1:87" ht="15" customHeight="1">
      <c r="A142" s="25"/>
      <c r="B142" s="823" t="str">
        <f>IF(CI130&gt;0,"Favor de ingresar toda la información requerida en la pregunta","")</f>
        <v/>
      </c>
      <c r="C142" s="728"/>
      <c r="D142" s="728"/>
      <c r="E142" s="728"/>
      <c r="F142" s="728"/>
      <c r="G142" s="728"/>
      <c r="H142" s="728"/>
      <c r="I142" s="728"/>
      <c r="J142" s="728"/>
      <c r="K142" s="728"/>
      <c r="L142" s="728"/>
      <c r="M142" s="728"/>
      <c r="N142" s="728"/>
      <c r="O142" s="728"/>
      <c r="P142" s="728"/>
      <c r="Q142" s="728"/>
      <c r="R142" s="728"/>
      <c r="S142" s="728"/>
      <c r="T142" s="728"/>
      <c r="U142" s="728"/>
      <c r="V142" s="728"/>
      <c r="W142" s="728"/>
      <c r="X142" s="728"/>
      <c r="Y142" s="728"/>
      <c r="Z142" s="728"/>
      <c r="AA142" s="728"/>
      <c r="AB142" s="728"/>
      <c r="AC142" s="728"/>
      <c r="AD142" s="728"/>
      <c r="AE142" s="27"/>
      <c r="AI142" s="490" t="s">
        <v>5489</v>
      </c>
      <c r="AJ142" s="490" t="s">
        <v>5489</v>
      </c>
    </row>
    <row r="143" spans="1:87" ht="15" customHeight="1">
      <c r="A143" s="36"/>
      <c r="B143" s="887" t="str">
        <f>IF(SUM(COUNTIF(G130:AD135,"NS"))&lt;&gt;0,"Alerta: debido a que cuenta con registros NS, debe proporcionar una justificación en el area de comentarios al final de la pregunta","")</f>
        <v/>
      </c>
      <c r="C143" s="887"/>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I143" s="490" t="s">
        <v>5491</v>
      </c>
      <c r="AJ143" s="490" t="s">
        <v>5491</v>
      </c>
    </row>
    <row r="144" spans="1:87" ht="15" customHeight="1">
      <c r="A144" s="36"/>
      <c r="B144" s="845" t="str">
        <f>CC136</f>
        <v/>
      </c>
      <c r="C144" s="845"/>
      <c r="D144" s="845"/>
      <c r="E144" s="845"/>
      <c r="F144" s="845"/>
      <c r="G144" s="845"/>
      <c r="H144" s="845"/>
      <c r="I144" s="845"/>
      <c r="J144" s="845"/>
      <c r="K144" s="845"/>
      <c r="L144" s="845"/>
      <c r="M144" s="845"/>
      <c r="N144" s="845"/>
      <c r="O144" s="845"/>
      <c r="P144" s="845"/>
      <c r="Q144" s="845"/>
      <c r="R144" s="845"/>
      <c r="S144" s="845"/>
      <c r="T144" s="845"/>
      <c r="U144" s="845"/>
      <c r="V144" s="845"/>
      <c r="W144" s="845"/>
      <c r="X144" s="845"/>
      <c r="Y144" s="845"/>
      <c r="Z144" s="845"/>
      <c r="AA144" s="845"/>
      <c r="AB144" s="845"/>
      <c r="AC144" s="845"/>
      <c r="AD144" s="845"/>
      <c r="AI144" s="490"/>
      <c r="AJ144" s="490"/>
    </row>
    <row r="145" spans="1:110" ht="15" customHeight="1">
      <c r="A145" s="36"/>
      <c r="B145" s="845" t="str">
        <f>IF(CG138&gt;0,"Favor de revisar la instrucción general 2 del apartado II.2, ya que no se cumplen los criterios establecidos","")</f>
        <v/>
      </c>
      <c r="C145" s="845"/>
      <c r="D145" s="845"/>
      <c r="E145" s="845"/>
      <c r="F145" s="845"/>
      <c r="G145" s="845"/>
      <c r="H145" s="845"/>
      <c r="I145" s="845"/>
      <c r="J145" s="845"/>
      <c r="K145" s="845"/>
      <c r="L145" s="845"/>
      <c r="M145" s="845"/>
      <c r="N145" s="845"/>
      <c r="O145" s="845"/>
      <c r="P145" s="845"/>
      <c r="Q145" s="845"/>
      <c r="R145" s="845"/>
      <c r="S145" s="845"/>
      <c r="T145" s="845"/>
      <c r="U145" s="845"/>
      <c r="V145" s="845"/>
      <c r="W145" s="845"/>
      <c r="X145" s="845"/>
      <c r="Y145" s="845"/>
      <c r="Z145" s="845"/>
      <c r="AA145" s="845"/>
      <c r="AB145" s="845"/>
      <c r="AC145" s="845"/>
      <c r="AD145" s="845"/>
      <c r="AE145" s="1"/>
      <c r="AI145" s="490"/>
      <c r="AJ145" s="490"/>
    </row>
    <row r="146" spans="1:110" ht="15" customHeight="1">
      <c r="A146" s="36"/>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I146" s="490"/>
      <c r="AJ146" s="490"/>
    </row>
    <row r="147" spans="1:110" ht="15" customHeight="1">
      <c r="A147" s="36"/>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I147" s="490"/>
      <c r="AJ147" s="490"/>
    </row>
    <row r="148" spans="1:110" ht="24" customHeight="1">
      <c r="A148" s="25" t="s">
        <v>5498</v>
      </c>
      <c r="B148" s="880" t="s">
        <v>5499</v>
      </c>
      <c r="C148" s="728"/>
      <c r="D148" s="728"/>
      <c r="E148" s="728"/>
      <c r="F148" s="728"/>
      <c r="G148" s="728"/>
      <c r="H148" s="728"/>
      <c r="I148" s="728"/>
      <c r="J148" s="728"/>
      <c r="K148" s="728"/>
      <c r="L148" s="728"/>
      <c r="M148" s="728"/>
      <c r="N148" s="728"/>
      <c r="O148" s="728"/>
      <c r="P148" s="728"/>
      <c r="Q148" s="728"/>
      <c r="R148" s="728"/>
      <c r="S148" s="728"/>
      <c r="T148" s="728"/>
      <c r="U148" s="728"/>
      <c r="V148" s="728"/>
      <c r="W148" s="728"/>
      <c r="X148" s="728"/>
      <c r="Y148" s="728"/>
      <c r="Z148" s="728"/>
      <c r="AA148" s="728"/>
      <c r="AB148" s="728"/>
      <c r="AC148" s="728"/>
      <c r="AD148" s="728"/>
      <c r="AE148" s="37"/>
    </row>
    <row r="149" spans="1:110" ht="48" customHeight="1">
      <c r="A149" s="25"/>
      <c r="B149" s="25"/>
      <c r="C149" s="848" t="s">
        <v>5500</v>
      </c>
      <c r="D149" s="728"/>
      <c r="E149" s="728"/>
      <c r="F149" s="728"/>
      <c r="G149" s="728"/>
      <c r="H149" s="728"/>
      <c r="I149" s="728"/>
      <c r="J149" s="728"/>
      <c r="K149" s="728"/>
      <c r="L149" s="728"/>
      <c r="M149" s="728"/>
      <c r="N149" s="728"/>
      <c r="O149" s="728"/>
      <c r="P149" s="728"/>
      <c r="Q149" s="728"/>
      <c r="R149" s="728"/>
      <c r="S149" s="728"/>
      <c r="T149" s="728"/>
      <c r="U149" s="728"/>
      <c r="V149" s="728"/>
      <c r="W149" s="728"/>
      <c r="X149" s="728"/>
      <c r="Y149" s="728"/>
      <c r="Z149" s="728"/>
      <c r="AA149" s="728"/>
      <c r="AB149" s="728"/>
      <c r="AC149" s="728"/>
      <c r="AD149" s="728"/>
    </row>
    <row r="150" spans="1:110" ht="36" customHeight="1">
      <c r="A150" s="25"/>
      <c r="B150" s="119"/>
      <c r="C150" s="848" t="s">
        <v>5501</v>
      </c>
      <c r="D150" s="728"/>
      <c r="E150" s="728"/>
      <c r="F150" s="728"/>
      <c r="G150" s="728"/>
      <c r="H150" s="728"/>
      <c r="I150" s="728"/>
      <c r="J150" s="728"/>
      <c r="K150" s="728"/>
      <c r="L150" s="728"/>
      <c r="M150" s="728"/>
      <c r="N150" s="728"/>
      <c r="O150" s="728"/>
      <c r="P150" s="728"/>
      <c r="Q150" s="728"/>
      <c r="R150" s="728"/>
      <c r="S150" s="728"/>
      <c r="T150" s="728"/>
      <c r="U150" s="728"/>
      <c r="V150" s="728"/>
      <c r="W150" s="728"/>
      <c r="X150" s="728"/>
      <c r="Y150" s="728"/>
      <c r="Z150" s="728"/>
      <c r="AA150" s="728"/>
      <c r="AB150" s="728"/>
      <c r="AC150" s="728"/>
      <c r="AD150" s="728"/>
    </row>
    <row r="151" spans="1:110" ht="15" customHeight="1">
      <c r="A151" s="36"/>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110" ht="24" customHeight="1">
      <c r="A152" s="36"/>
      <c r="B152" s="37"/>
      <c r="C152" s="858" t="s">
        <v>5502</v>
      </c>
      <c r="D152" s="859"/>
      <c r="E152" s="859"/>
      <c r="F152" s="860"/>
      <c r="G152" s="858" t="s">
        <v>5448</v>
      </c>
      <c r="H152" s="757"/>
      <c r="I152" s="757"/>
      <c r="J152" s="757"/>
      <c r="K152" s="757"/>
      <c r="L152" s="757"/>
      <c r="M152" s="757"/>
      <c r="N152" s="757"/>
      <c r="O152" s="757"/>
      <c r="P152" s="757"/>
      <c r="Q152" s="757"/>
      <c r="R152" s="757"/>
      <c r="S152" s="757"/>
      <c r="T152" s="757"/>
      <c r="U152" s="757"/>
      <c r="V152" s="757"/>
      <c r="W152" s="757"/>
      <c r="X152" s="757"/>
      <c r="Y152" s="757"/>
      <c r="Z152" s="757"/>
      <c r="AA152" s="757"/>
      <c r="AB152" s="757"/>
      <c r="AC152" s="757"/>
      <c r="AD152" s="758"/>
      <c r="AE152" s="37"/>
      <c r="CH152" s="959" t="s">
        <v>5258</v>
      </c>
      <c r="CI152" s="960"/>
      <c r="CJ152" s="960"/>
      <c r="CK152" s="960"/>
      <c r="CL152" s="960"/>
      <c r="CM152" s="960"/>
      <c r="CN152" s="960"/>
      <c r="CO152" s="960"/>
      <c r="CP152" s="960"/>
      <c r="CQ152" s="960"/>
      <c r="CR152" s="960"/>
      <c r="CS152" s="960"/>
      <c r="CT152" s="960"/>
      <c r="CU152" s="960"/>
      <c r="CV152" s="960"/>
      <c r="CW152" s="960"/>
      <c r="CX152" s="960"/>
      <c r="CY152" s="960"/>
      <c r="CZ152" s="960"/>
      <c r="DA152" s="960"/>
      <c r="DB152" s="960"/>
      <c r="DC152" s="960"/>
      <c r="DD152" s="960"/>
      <c r="DE152" s="960"/>
      <c r="DF152" s="960"/>
    </row>
    <row r="153" spans="1:110" ht="120" customHeight="1">
      <c r="A153" s="36"/>
      <c r="B153" s="37"/>
      <c r="C153" s="1007"/>
      <c r="D153" s="728"/>
      <c r="E153" s="728"/>
      <c r="F153" s="776"/>
      <c r="G153" s="921" t="s">
        <v>5235</v>
      </c>
      <c r="H153" s="916" t="s">
        <v>5427</v>
      </c>
      <c r="I153" s="916" t="s">
        <v>5428</v>
      </c>
      <c r="J153" s="916" t="s">
        <v>5429</v>
      </c>
      <c r="K153" s="757"/>
      <c r="L153" s="758"/>
      <c r="M153" s="916" t="s">
        <v>5430</v>
      </c>
      <c r="N153" s="757"/>
      <c r="O153" s="758"/>
      <c r="P153" s="916" t="s">
        <v>5431</v>
      </c>
      <c r="Q153" s="757"/>
      <c r="R153" s="758"/>
      <c r="S153" s="916" t="s">
        <v>5432</v>
      </c>
      <c r="T153" s="757"/>
      <c r="U153" s="758"/>
      <c r="V153" s="916" t="s">
        <v>5433</v>
      </c>
      <c r="W153" s="757"/>
      <c r="X153" s="758"/>
      <c r="Y153" s="916" t="s">
        <v>5434</v>
      </c>
      <c r="Z153" s="757"/>
      <c r="AA153" s="758"/>
      <c r="AB153" s="916" t="s">
        <v>5449</v>
      </c>
      <c r="AC153" s="757"/>
      <c r="AD153" s="758"/>
      <c r="AE153" s="37"/>
      <c r="AH153" s="828" t="s">
        <v>5090</v>
      </c>
      <c r="BO153" s="924" t="s">
        <v>5450</v>
      </c>
      <c r="BP153" s="757"/>
      <c r="BQ153" s="757"/>
      <c r="BR153" s="758"/>
      <c r="BS153" s="943" t="s">
        <v>5451</v>
      </c>
      <c r="BT153" s="757"/>
      <c r="BU153" s="757"/>
      <c r="BV153" s="758"/>
      <c r="BW153" s="924" t="s">
        <v>5452</v>
      </c>
      <c r="BX153" s="757"/>
      <c r="BY153" s="757"/>
      <c r="BZ153" s="758"/>
      <c r="CA153" s="931" t="s">
        <v>5453</v>
      </c>
      <c r="CB153" s="757"/>
      <c r="CC153" s="758"/>
      <c r="CD153" s="965" t="s">
        <v>5084</v>
      </c>
      <c r="CE153" s="966"/>
      <c r="CF153" s="966"/>
      <c r="CG153" s="967"/>
      <c r="CH153" s="970" t="s">
        <v>5503</v>
      </c>
      <c r="CI153" s="929" t="s">
        <v>5450</v>
      </c>
      <c r="CJ153" s="930"/>
      <c r="CK153" s="930"/>
      <c r="CL153" s="968" t="s">
        <v>5486</v>
      </c>
      <c r="CM153" s="969"/>
      <c r="CN153" s="969"/>
      <c r="CO153" s="929" t="s">
        <v>5488</v>
      </c>
      <c r="CP153" s="930"/>
      <c r="CQ153" s="930"/>
      <c r="CR153" s="949" t="s">
        <v>5490</v>
      </c>
      <c r="CS153" s="950"/>
      <c r="CT153" s="950"/>
      <c r="CU153" s="929" t="s">
        <v>5492</v>
      </c>
      <c r="CV153" s="930"/>
      <c r="CW153" s="930"/>
      <c r="CX153" s="949" t="s">
        <v>5504</v>
      </c>
      <c r="CY153" s="950"/>
      <c r="CZ153" s="950"/>
      <c r="DA153" s="929" t="s">
        <v>5505</v>
      </c>
      <c r="DB153" s="930"/>
      <c r="DC153" s="930"/>
      <c r="DD153" s="949" t="s">
        <v>5495</v>
      </c>
      <c r="DE153" s="950"/>
      <c r="DF153" s="950"/>
    </row>
    <row r="154" spans="1:110" ht="48" customHeight="1">
      <c r="A154" s="36"/>
      <c r="B154" s="37"/>
      <c r="C154" s="861"/>
      <c r="D154" s="782"/>
      <c r="E154" s="782"/>
      <c r="F154" s="783"/>
      <c r="G154" s="917"/>
      <c r="H154" s="917"/>
      <c r="I154" s="917"/>
      <c r="J154" s="67" t="s">
        <v>5456</v>
      </c>
      <c r="K154" s="68" t="s">
        <v>5427</v>
      </c>
      <c r="L154" s="68" t="s">
        <v>5428</v>
      </c>
      <c r="M154" s="67" t="s">
        <v>5456</v>
      </c>
      <c r="N154" s="68" t="s">
        <v>5427</v>
      </c>
      <c r="O154" s="68" t="s">
        <v>5428</v>
      </c>
      <c r="P154" s="67" t="s">
        <v>5456</v>
      </c>
      <c r="Q154" s="68" t="s">
        <v>5427</v>
      </c>
      <c r="R154" s="68" t="s">
        <v>5428</v>
      </c>
      <c r="S154" s="67" t="s">
        <v>5456</v>
      </c>
      <c r="T154" s="68" t="s">
        <v>5427</v>
      </c>
      <c r="U154" s="68" t="s">
        <v>5428</v>
      </c>
      <c r="V154" s="67" t="s">
        <v>5456</v>
      </c>
      <c r="W154" s="68" t="s">
        <v>5427</v>
      </c>
      <c r="X154" s="68" t="s">
        <v>5428</v>
      </c>
      <c r="Y154" s="67" t="s">
        <v>5456</v>
      </c>
      <c r="Z154" s="68" t="s">
        <v>5427</v>
      </c>
      <c r="AA154" s="68" t="s">
        <v>5428</v>
      </c>
      <c r="AB154" s="67" t="s">
        <v>5456</v>
      </c>
      <c r="AC154" s="68" t="s">
        <v>5427</v>
      </c>
      <c r="AD154" s="68" t="s">
        <v>5428</v>
      </c>
      <c r="AE154" s="37"/>
      <c r="AH154" s="829"/>
      <c r="AI154" t="s">
        <v>5240</v>
      </c>
      <c r="AJ154" t="s">
        <v>5241</v>
      </c>
      <c r="AK154" t="s">
        <v>5242</v>
      </c>
      <c r="AL154" t="s">
        <v>5243</v>
      </c>
      <c r="AM154" t="s">
        <v>5244</v>
      </c>
      <c r="AN154" t="s">
        <v>5245</v>
      </c>
      <c r="AO154" t="s">
        <v>5246</v>
      </c>
      <c r="AP154" t="s">
        <v>5247</v>
      </c>
      <c r="AQ154" t="s">
        <v>5457</v>
      </c>
      <c r="AR154" t="s">
        <v>5458</v>
      </c>
      <c r="AS154" t="s">
        <v>5459</v>
      </c>
      <c r="AT154" t="s">
        <v>5460</v>
      </c>
      <c r="AU154" t="s">
        <v>5461</v>
      </c>
      <c r="AV154" t="s">
        <v>5462</v>
      </c>
      <c r="AW154" t="s">
        <v>5463</v>
      </c>
      <c r="AX154" t="s">
        <v>5464</v>
      </c>
      <c r="AY154" t="s">
        <v>5465</v>
      </c>
      <c r="AZ154" t="s">
        <v>5466</v>
      </c>
      <c r="BA154" t="s">
        <v>5467</v>
      </c>
      <c r="BB154" t="s">
        <v>5468</v>
      </c>
      <c r="BC154" t="s">
        <v>5469</v>
      </c>
      <c r="BD154" t="s">
        <v>5470</v>
      </c>
      <c r="BE154" t="s">
        <v>5471</v>
      </c>
      <c r="BF154" t="s">
        <v>5472</v>
      </c>
      <c r="BG154" t="s">
        <v>5473</v>
      </c>
      <c r="BH154" t="s">
        <v>5474</v>
      </c>
      <c r="BI154" t="s">
        <v>5475</v>
      </c>
      <c r="BJ154" t="s">
        <v>5476</v>
      </c>
      <c r="BK154" t="s">
        <v>5477</v>
      </c>
      <c r="BL154" t="s">
        <v>5478</v>
      </c>
      <c r="BM154" t="s">
        <v>5479</v>
      </c>
      <c r="BN154" t="s">
        <v>5480</v>
      </c>
      <c r="BO154" s="227" t="s">
        <v>5450</v>
      </c>
      <c r="BP154" s="228" t="s">
        <v>5481</v>
      </c>
      <c r="BQ154" s="229" t="s">
        <v>5482</v>
      </c>
      <c r="BR154" s="230" t="s">
        <v>5483</v>
      </c>
      <c r="BS154" s="227" t="s">
        <v>5450</v>
      </c>
      <c r="BT154" s="228" t="s">
        <v>5481</v>
      </c>
      <c r="BU154" s="229" t="s">
        <v>5482</v>
      </c>
      <c r="BV154" s="230" t="s">
        <v>5483</v>
      </c>
      <c r="BW154" s="227" t="s">
        <v>5450</v>
      </c>
      <c r="BX154" s="228" t="s">
        <v>5481</v>
      </c>
      <c r="BY154" s="229" t="s">
        <v>5482</v>
      </c>
      <c r="BZ154" s="230" t="s">
        <v>5483</v>
      </c>
      <c r="CA154" s="610" t="s">
        <v>5269</v>
      </c>
      <c r="CB154" s="174" t="s">
        <v>5110</v>
      </c>
      <c r="CC154" s="276" t="s">
        <v>5111</v>
      </c>
      <c r="CD154" s="252"/>
      <c r="CE154" s="254" t="s">
        <v>5484</v>
      </c>
      <c r="CF154" s="256" t="s">
        <v>5451</v>
      </c>
      <c r="CG154" s="258" t="s">
        <v>5452</v>
      </c>
      <c r="CH154" s="971"/>
      <c r="CI154" s="262" t="s">
        <v>5484</v>
      </c>
      <c r="CJ154" s="263" t="s">
        <v>5451</v>
      </c>
      <c r="CK154" s="264" t="s">
        <v>5452</v>
      </c>
      <c r="CL154" s="273" t="s">
        <v>5484</v>
      </c>
      <c r="CM154" s="271" t="s">
        <v>5451</v>
      </c>
      <c r="CN154" s="269" t="s">
        <v>5452</v>
      </c>
      <c r="CO154" s="265" t="s">
        <v>5484</v>
      </c>
      <c r="CP154" s="263" t="s">
        <v>5451</v>
      </c>
      <c r="CQ154" s="264" t="s">
        <v>5452</v>
      </c>
      <c r="CR154" s="273" t="s">
        <v>5484</v>
      </c>
      <c r="CS154" s="275" t="s">
        <v>5451</v>
      </c>
      <c r="CT154" s="269" t="s">
        <v>5452</v>
      </c>
      <c r="CU154" s="262" t="s">
        <v>5484</v>
      </c>
      <c r="CV154" s="263" t="s">
        <v>5451</v>
      </c>
      <c r="CW154" s="264" t="s">
        <v>5452</v>
      </c>
      <c r="CX154" s="273" t="s">
        <v>5484</v>
      </c>
      <c r="CY154" s="275" t="s">
        <v>5451</v>
      </c>
      <c r="CZ154" s="269" t="s">
        <v>5452</v>
      </c>
      <c r="DA154" s="262" t="s">
        <v>5484</v>
      </c>
      <c r="DB154" s="263" t="s">
        <v>5451</v>
      </c>
      <c r="DC154" s="264" t="s">
        <v>5452</v>
      </c>
      <c r="DD154" s="273" t="s">
        <v>5484</v>
      </c>
      <c r="DE154" s="275" t="s">
        <v>5451</v>
      </c>
      <c r="DF154" s="269" t="s">
        <v>5452</v>
      </c>
    </row>
    <row r="155" spans="1:110" ht="96" customHeight="1">
      <c r="A155" s="25"/>
      <c r="B155" s="52"/>
      <c r="C155" s="59" t="s">
        <v>5012</v>
      </c>
      <c r="D155" s="817" t="s">
        <v>5506</v>
      </c>
      <c r="E155" s="757"/>
      <c r="F155" s="758"/>
      <c r="G155" s="439"/>
      <c r="H155" s="439"/>
      <c r="I155" s="439"/>
      <c r="J155" s="439"/>
      <c r="K155" s="439"/>
      <c r="L155" s="439"/>
      <c r="M155" s="439"/>
      <c r="N155" s="439"/>
      <c r="O155" s="439"/>
      <c r="P155" s="439"/>
      <c r="Q155" s="439"/>
      <c r="R155" s="439"/>
      <c r="S155" s="439"/>
      <c r="T155" s="439"/>
      <c r="U155" s="439"/>
      <c r="V155" s="439"/>
      <c r="W155" s="439"/>
      <c r="X155" s="439"/>
      <c r="Y155" s="439"/>
      <c r="Z155" s="439"/>
      <c r="AA155" s="439"/>
      <c r="AB155" s="439"/>
      <c r="AC155" s="439"/>
      <c r="AD155" s="439"/>
      <c r="AE155" s="52"/>
      <c r="AH155" s="172">
        <f>IF(COUNTA(G155:AD160)=0,0,IF(COUNTA(G155:AD160)=144,0,1))</f>
        <v>0</v>
      </c>
      <c r="AI155">
        <f>G155</f>
        <v>0</v>
      </c>
      <c r="AJ155">
        <f>COUNTIF(H155:I155,"NS")</f>
        <v>0</v>
      </c>
      <c r="AK155">
        <f>SUM(H155:I155)</f>
        <v>0</v>
      </c>
      <c r="AL155">
        <f>IF(COUNTIF(G155:I155,"NA")=3,0,IF(OR(AND(AI155=0,AJ155&gt;0),AND(AI155="NS",AK155&gt;0), AND(AI155="NS", AJ155=0,AK155=0)), 1, IF(OR(AND(AI155&gt;0,AJ155&gt;1,AI155&gt;AK155), AND(AI155="NS",AJ155=2), AND(AI155="NS",AK155=0,AJ155&gt;0),AI155=AK155), 0, 1)))</f>
        <v>0</v>
      </c>
      <c r="AM155">
        <f>J155</f>
        <v>0</v>
      </c>
      <c r="AN155">
        <f>COUNTIF(K155:L155,"NS")</f>
        <v>0</v>
      </c>
      <c r="AO155">
        <f>SUM(K155:L155)</f>
        <v>0</v>
      </c>
      <c r="AP155">
        <f>IF(COUNTIF(J155:L155,"NA")=3,0,IF(OR(AND(AM155=0,AN155&gt;0),AND(AM155="NS",AO155&gt;0), AND(AM155="NS", AN155=0,AO155=0)), 1, IF(OR(AND(AM155&gt;0,AN155&gt;1,AM155&gt;AO155), AND(AM155="NS",AN155=2), AND(AM155="NS",AO155=0,AN155&gt;0),AM155=AO155), 0, 1)))</f>
        <v>0</v>
      </c>
      <c r="AQ155">
        <f>M155</f>
        <v>0</v>
      </c>
      <c r="AR155">
        <f>COUNTIF(N155:O155,"NS")</f>
        <v>0</v>
      </c>
      <c r="AS155">
        <f>SUM(N155:O155)</f>
        <v>0</v>
      </c>
      <c r="AT155">
        <f>IF(COUNTIF(M155:O155,"NA")=3,0,IF(OR(AND(AQ155=0,AR155&gt;0),AND(AQ155="NS",AS155&gt;0), AND(AQ155="NS", AR155=0,AS155=0)), 1, IF(OR(AND(AQ155&gt;0,AR155&gt;1,AQ155&gt;AS155), AND(AQ155="NS",AR155=2), AND(AQ155="NS",AS155=0,AR155&gt;0),AQ155=AS155), 0, 1)))</f>
        <v>0</v>
      </c>
      <c r="AU155">
        <f>P155</f>
        <v>0</v>
      </c>
      <c r="AV155">
        <f>COUNTIF(Q155:R155,"NS")</f>
        <v>0</v>
      </c>
      <c r="AW155">
        <f>SUM(Q155:R155)</f>
        <v>0</v>
      </c>
      <c r="AX155">
        <f>IF(COUNTIF(P155:R155,"NA")=3,0,IF(OR(AND(AU155=0,AV155&gt;0),AND(AU155="NS",AW155&gt;0), AND(AU155="NS", AV155=0,AW155=0)), 1, IF(OR(AND(AU155&gt;0,AV155&gt;1,AU155&gt;AW155), AND(AU155="NS",AV155=2), AND(AU155="NS",AW155=0,AV155&gt;0),AU155=AW155), 0, 1)))</f>
        <v>0</v>
      </c>
      <c r="AY155">
        <f>S155</f>
        <v>0</v>
      </c>
      <c r="AZ155">
        <f>COUNTIF(T155:U155,"NS")</f>
        <v>0</v>
      </c>
      <c r="BA155">
        <f>SUM(T155:U155)</f>
        <v>0</v>
      </c>
      <c r="BB155">
        <f>IF(COUNTIF(S155:U155,"NA")=3,0,IF(OR(AND(AY155=0,AZ155&gt;0),AND(AY155="NS",BA155&gt;0), AND(AY155="NS", AZ155=0,BA155=0)), 1, IF(OR(AND(AY155&gt;0,AZ155&gt;1,AY155&gt;BA155), AND(AY155="NS",AZ155=2), AND(AY155="NS",BA155=0,AZ155&gt;0),AY155=BA155), 0, 1)))</f>
        <v>0</v>
      </c>
      <c r="BC155">
        <f>V155</f>
        <v>0</v>
      </c>
      <c r="BD155">
        <f>COUNTIF(W155:X155,"NS")</f>
        <v>0</v>
      </c>
      <c r="BE155">
        <f>SUM(W155:X155)</f>
        <v>0</v>
      </c>
      <c r="BF155">
        <f>IF(COUNTIF(V155:X155,"NA")=3,0,IF(OR(AND(BC155=0,BD155&gt;0),AND(BC155="NS",BE155&gt;0), AND(BC155="NS", BD155=0,BE155=0)), 1, IF(OR(AND(BC155&gt;0,BD155&gt;1,BC155&gt;BE155), AND(BC155="NS",BD155=2), AND(BC155="NS",BE155=0,BD155&gt;0),BC155=BE155), 0, 1)))</f>
        <v>0</v>
      </c>
      <c r="BG155">
        <f>Y155</f>
        <v>0</v>
      </c>
      <c r="BH155">
        <f>COUNTIF(Z155:AA155,"NS")</f>
        <v>0</v>
      </c>
      <c r="BI155">
        <f>SUM(Z155:AA155)</f>
        <v>0</v>
      </c>
      <c r="BJ155">
        <f>IF(COUNTIF(Y155:AA155,"NA")=3,0,IF(OR(AND(BG155=0,BH155&gt;0),AND(BG155="NS",BI155&gt;0), AND(BG155="NS", BH155=0,BI155=0)), 1, IF(OR(AND(BG155&gt;0,BH155&gt;1,BG155&gt;BI155), AND(BG155="NS",BH155=2), AND(BG155="NS",BI155=0,BH155&gt;0),BG155=BI155), 0, 1)))</f>
        <v>0</v>
      </c>
      <c r="BK155">
        <f>AB155</f>
        <v>0</v>
      </c>
      <c r="BL155">
        <f>COUNTIF(AC155:AD155,"NS")</f>
        <v>0</v>
      </c>
      <c r="BM155">
        <f>SUM(AC155:AD155)</f>
        <v>0</v>
      </c>
      <c r="BN155">
        <f>IF(COUNTIF(AB155:AD155,"NA")=3,0,IF(OR(AND(BK155=0,BL155&gt;0),AND(BK155="NS",BM155&gt;0), AND(BK155="NS", BL155=0,BM155=0)), 1, IF(OR(AND(BK155&gt;0,BL155&gt;1,BK155&gt;BM155), AND(BK155="NS",BL155=2), AND(BK155="NS",BM155=0,BL155&gt;0),BK155=BM155), 0, 1)))</f>
        <v>0</v>
      </c>
      <c r="BO155" s="231">
        <f>G155</f>
        <v>0</v>
      </c>
      <c r="BP155" s="232">
        <f>COUNTIF(J155,"NS")+COUNTIF(M155,"NS")+COUNTIF(P155,"NS")+COUNTIF(S155,"NS")+COUNTIF(V155,"NS")+COUNTIF(Y155,"NS")+COUNTIF(AB155,"NS")</f>
        <v>0</v>
      </c>
      <c r="BQ155" s="233">
        <f>SUM(J155,M155,P155,S155,V155,Y155,AB155)</f>
        <v>0</v>
      </c>
      <c r="BR155" s="234">
        <f>IF(OR(AND(BO155=0, BP155&gt;0),AND(BO155="NS", BQ155&gt;0), AND(BO155="NS", BP155=0, BQ155=0)), 1, IF(OR(AND(BO155&gt;0, BP155&gt;1,BO155&gt;BQ155), AND(BO155="NS", BP155=2), AND(BO155="NS", BQ155=0, BP155&gt;0), BO155=BQ155), 0,IF(BO155="",0,1)))</f>
        <v>0</v>
      </c>
      <c r="BS155" s="231">
        <f>H155</f>
        <v>0</v>
      </c>
      <c r="BT155" s="232">
        <f>COUNTIF(K155,"NS")+COUNTIF(N155,"NS")+COUNTIF(Q155,"NS")+COUNTIF(T155,"NS")+COUNTIF(W155,"NS")+COUNTIF(Z155,"NS")+COUNTIF(AC155,"NS")</f>
        <v>0</v>
      </c>
      <c r="BU155" s="233">
        <f>SUM(K155,N155,Q155,T155,W155,Z155,AC155)</f>
        <v>0</v>
      </c>
      <c r="BV155" s="234">
        <f>IF(OR(AND(BS155=0, BT155&gt;0),AND(BS155="NS", BU155&gt;0), AND(BS155="NS", BT155=0, BU155=0)), 1, IF(OR(AND(BS155&gt;0, BT155&gt;1,BS155&gt;BU155), AND(BS155="NS", BT155=2), AND(BS155="NS", BU155=0, BT155&gt;0), BS155=BU155), 0,IF(BS155="",0,1)))</f>
        <v>0</v>
      </c>
      <c r="BW155" s="231">
        <f>I155</f>
        <v>0</v>
      </c>
      <c r="BX155" s="232">
        <f>COUNTIF(L155,"NS")+COUNTIF(O155,"NS")+COUNTIF(R155,"NS")+COUNTIF(U155,"NS")+COUNTIF(X155,"NS")+COUNTIF(AA155,"NS")+COUNTIF(AD155,"NS")</f>
        <v>0</v>
      </c>
      <c r="BY155" s="233">
        <f>SUM(L155,O155,R155,U155,X155,AA155,AD155)</f>
        <v>0</v>
      </c>
      <c r="BZ155" s="234">
        <f>IF(OR(AND(BW155=0, BX155&gt;0),AND(BW155="NS", BY155&gt;0), AND(BW155="NS", BX155=0, BY155=0)), 1, IF(OR(AND(BW155&gt;0, BX155&gt;1,BW155&gt;BY155), AND(BW155="NS", BX155=2), AND(BW155="NS", BY155=0, BX155&gt;0), BW155=BY155), 0,IF(BW155="",0,1)))</f>
        <v>0</v>
      </c>
      <c r="CA155" s="198">
        <f>IF(SUM(AL155,AP155,AT155,AX155,BB155,BF155,BJ155,BN155,BR155,BV155,BZ155)=0,0,1)</f>
        <v>0</v>
      </c>
      <c r="CB155" s="235" t="str">
        <f>IF(CA155=0,"",
IF(SUM(CA155:CA155)=1,CC155,
IF(CA161&gt;SUM(CA155:CA155),_xlfn.CONCAT(", ",CC155),
IF(CA161=SUM(CA155:CA155),_xlfn.CONCAT(" y ",CC155)))))</f>
        <v/>
      </c>
      <c r="CC155" s="178" t="s">
        <v>5117</v>
      </c>
      <c r="CD155" s="253" t="s">
        <v>5486</v>
      </c>
      <c r="CE155" s="255">
        <f>IF(OR(J161="NS",$M105="NS"),0,IF(OR(J161="NA",$M105="NA"),0,IF(J161&gt;=$M105,0,1)))</f>
        <v>0</v>
      </c>
      <c r="CF155" s="257">
        <f>IF(OR(K161="NS",$S105="NS"),0,IF(OR(K161="NA",$S105="NA"),0,IF(K161&gt;=$S105,0,1)))</f>
        <v>0</v>
      </c>
      <c r="CG155" s="259">
        <f>IF(OR(L161="NS",$Y105="NS"),0,IF(OR(L161="NA",$Y105="NA"),0,IF(L161&gt;=$Y105,0,1)))</f>
        <v>0</v>
      </c>
      <c r="CH155" s="261">
        <v>1</v>
      </c>
      <c r="CI155" s="266">
        <f>IF(OR(G155="NS",$M$112="NS"),0,IF(OR(G155="NA",$M$112="NA"),0,IF(G155&lt;=$M$112,0,1)))</f>
        <v>0</v>
      </c>
      <c r="CJ155" s="267">
        <f>IF(OR(H155="NS",$S$112="NS"),0,IF(OR(H155="NA",$S$112="NA"),0,IF(H155&lt;=$S$112,0,1)))</f>
        <v>0</v>
      </c>
      <c r="CK155" s="268">
        <f>IF(OR(I155="NS",$Y$112="NS"),0,IF(OR(I155="NA",$Y$112="NA"),0,IF(I155&lt;=$Y$112,0,1)))</f>
        <v>0</v>
      </c>
      <c r="CL155" s="274">
        <f>IF(OR(J155="NS",$M$105="NS"),0,IF(OR(J155="NA",$M$105="NA"),0,IF(J155&lt;=$M$105,0,1)))</f>
        <v>0</v>
      </c>
      <c r="CM155" s="272">
        <f>IF(OR(K155="NS",$S$105="NS"),0,IF(OR(K155="NA",$S$105="NA"),0,IF(K155&lt;=$S$105,0,1)))</f>
        <v>0</v>
      </c>
      <c r="CN155" s="270">
        <f>IF(OR(L155="NS",$Y$105="NS"),0,IF(OR(L155="NA",$Y$105="NA"),0,IF(L155&lt;=$Y$105,0,1)))</f>
        <v>0</v>
      </c>
      <c r="CO155" s="266">
        <f>IF(OR(M155="NS",$M$106="NS"),0,IF(OR(M155="NA",$M$106="NA"),0,IF(M155&lt;=$M$106,0,1)))</f>
        <v>0</v>
      </c>
      <c r="CP155" s="267">
        <f>IF(OR(N155="NS",$S$106="NS"),0,IF(OR(N155="NA",$S$106="NA"),0,IF(N155&lt;=$S$106,0,1)))</f>
        <v>0</v>
      </c>
      <c r="CQ155" s="268">
        <f>IF(OR(O155="NS",$Y$106="NS"),0,IF(OR(O155="NA",$Y$106="NA"),0,IF(O155&lt;=$Y$106,0,1)))</f>
        <v>0</v>
      </c>
      <c r="CR155" s="274">
        <f>IF(OR(P155="NS",$M$107="NS"),0,IF(OR(P155="NA",$M$107="NA"),0,IF(P155&lt;=$M$107,0,1)))</f>
        <v>0</v>
      </c>
      <c r="CS155" s="272">
        <f>IF(OR(Q155="NS",$S$107="NS"),0,IF(OR(Q155="NA",$S$107="NA"),0,IF(Q155&lt;=$S$107,0,1)))</f>
        <v>0</v>
      </c>
      <c r="CT155" s="270">
        <f>IF(OR(R155="NS",$Y$107="NS"),0,IF(OR(R155="NA",$Y$107="NA"),0,IF(R155&lt;=$Y$107,0,1)))</f>
        <v>0</v>
      </c>
      <c r="CU155" s="266">
        <f>IF(OR(S155="NS",$M$108="NS"),0,IF(OR(S155="NA",$M$108="NA"),0,IF(S155&lt;=$M$108,0,1)))</f>
        <v>0</v>
      </c>
      <c r="CV155" s="267">
        <f>IF(OR(T155="NS",$S$108="NS"),0,IF(OR(T155="NA",$S$108="NA"),0,IF(T155&lt;=$S$108,0,1)))</f>
        <v>0</v>
      </c>
      <c r="CW155" s="268">
        <f>IF(OR(U155="NS",$Y$108="NS"),0,IF(OR(U155="NA",$Y$108="NA"),0,IF(U155&lt;=$Y$108,0,1)))</f>
        <v>0</v>
      </c>
      <c r="CX155" s="274">
        <f>IF(OR(V155="NS",$M$109="NS"),0,IF(OR(V155="NA",$M$109="NA"),0,IF(V155&lt;=$M$109,0,1)))</f>
        <v>0</v>
      </c>
      <c r="CY155" s="272">
        <f>IF(OR(W155="NS",$S$109="NS"),0,IF(OR(W155="NA",$S$109="NA"),0,IF(W155&lt;=$S$109,0,1)))</f>
        <v>0</v>
      </c>
      <c r="CZ155" s="270">
        <f>IF(OR(X155="NS",$Y$109="NS"),0,IF(OR(X155="NA",$Y$109="NA"),0,IF(X155&lt;=$Y$109,0,1)))</f>
        <v>0</v>
      </c>
      <c r="DA155" s="266">
        <f>IF(OR(Y155="NS",$M$110="NS"),0,IF(OR(Y155="NA",$M$110="NA"),0,IF(Y155&lt;=$M$110,0,1)))</f>
        <v>0</v>
      </c>
      <c r="DB155" s="267">
        <f>IF(OR(Z155="NS",$S$110="NS"),0,IF(OR(Z155="NA",$S$110="NA"),0,IF(Z155&lt;=$S$110,0,1)))</f>
        <v>0</v>
      </c>
      <c r="DC155" s="268">
        <f>IF(OR(AA155="NS",$Y$110="NS"),0,IF(OR(AA155="NA",$Y$110="NA"),0,IF(AA155&lt;=$Y$110,0,1)))</f>
        <v>0</v>
      </c>
      <c r="DD155" s="274">
        <f>IF(OR(AB155="NS",$M$111="NS"),0,IF(OR(AB155="NA",$M$111="NA"),0,IF(AB155&lt;=$M$111,0,1)))</f>
        <v>0</v>
      </c>
      <c r="DE155" s="272">
        <f>IF(OR(AC155="NS",$S$111="NS"),0,IF(OR(AC155="NA",$S$111="NA"),0,IF(AC155&lt;=$S$111,0,1)))</f>
        <v>0</v>
      </c>
      <c r="DF155" s="270">
        <f>IF(OR(AD155="NS",$Y$111="NS"),0,IF(OR(AD155="NA",$Y$111="NA"),0,IF(AD155&lt;=$Y$111,0,1)))</f>
        <v>0</v>
      </c>
    </row>
    <row r="156" spans="1:110" ht="72" customHeight="1">
      <c r="A156" s="25"/>
      <c r="B156" s="52"/>
      <c r="C156" s="70" t="s">
        <v>5014</v>
      </c>
      <c r="D156" s="817" t="s">
        <v>5507</v>
      </c>
      <c r="E156" s="757"/>
      <c r="F156" s="758"/>
      <c r="G156" s="439"/>
      <c r="H156" s="439"/>
      <c r="I156" s="439"/>
      <c r="J156" s="439"/>
      <c r="K156" s="439"/>
      <c r="L156" s="439"/>
      <c r="M156" s="439"/>
      <c r="N156" s="439"/>
      <c r="O156" s="439"/>
      <c r="P156" s="439"/>
      <c r="Q156" s="439"/>
      <c r="R156" s="439"/>
      <c r="S156" s="439"/>
      <c r="T156" s="439"/>
      <c r="U156" s="439"/>
      <c r="V156" s="439"/>
      <c r="W156" s="439"/>
      <c r="X156" s="439"/>
      <c r="Y156" s="439"/>
      <c r="Z156" s="439"/>
      <c r="AA156" s="439"/>
      <c r="AB156" s="439"/>
      <c r="AC156" s="439"/>
      <c r="AD156" s="439"/>
      <c r="AE156" s="52"/>
      <c r="AI156">
        <f t="shared" ref="AI156:AI160" si="50">G156</f>
        <v>0</v>
      </c>
      <c r="AJ156">
        <f t="shared" ref="AJ156:AJ160" si="51">COUNTIF(H156:I156,"NS")</f>
        <v>0</v>
      </c>
      <c r="AK156">
        <f t="shared" ref="AK156:AK160" si="52">SUM(H156:I156)</f>
        <v>0</v>
      </c>
      <c r="AL156">
        <f t="shared" ref="AL156:AL160" si="53">IF(COUNTIF(G156:I156,"NA")=3,0,IF(OR(AND(AI156=0,AJ156&gt;0),AND(AI156="NS",AK156&gt;0), AND(AI156="NS", AJ156=0,AK156=0)), 1, IF(OR(AND(AI156&gt;0,AJ156&gt;1,AI156&gt;AK156), AND(AI156="NS",AJ156=2), AND(AI156="NS",AK156=0,AJ156&gt;0),AI156=AK156), 0, 1)))</f>
        <v>0</v>
      </c>
      <c r="AM156">
        <f t="shared" ref="AM156:AM160" si="54">J156</f>
        <v>0</v>
      </c>
      <c r="AN156">
        <f t="shared" ref="AN156:AN160" si="55">COUNTIF(K156:L156,"NS")</f>
        <v>0</v>
      </c>
      <c r="AO156">
        <f t="shared" ref="AO156:AO160" si="56">SUM(K156:L156)</f>
        <v>0</v>
      </c>
      <c r="AP156">
        <f t="shared" ref="AP156:AP160" si="57">IF(COUNTIF(J156:L156,"NA")=3,0,IF(OR(AND(AM156=0,AN156&gt;0),AND(AM156="NS",AO156&gt;0), AND(AM156="NS", AN156=0,AO156=0)), 1, IF(OR(AND(AM156&gt;0,AN156&gt;1,AM156&gt;AO156), AND(AM156="NS",AN156=2), AND(AM156="NS",AO156=0,AN156&gt;0),AM156=AO156), 0, 1)))</f>
        <v>0</v>
      </c>
      <c r="AQ156">
        <f t="shared" ref="AQ156:AQ160" si="58">M156</f>
        <v>0</v>
      </c>
      <c r="AR156">
        <f t="shared" ref="AR156:AR160" si="59">COUNTIF(N156:O156,"NS")</f>
        <v>0</v>
      </c>
      <c r="AS156">
        <f t="shared" ref="AS156:AS160" si="60">SUM(N156:O156)</f>
        <v>0</v>
      </c>
      <c r="AT156">
        <f t="shared" ref="AT156:AT160" si="61">IF(COUNTIF(M156:O156,"NA")=3,0,IF(OR(AND(AQ156=0,AR156&gt;0),AND(AQ156="NS",AS156&gt;0), AND(AQ156="NS", AR156=0,AS156=0)), 1, IF(OR(AND(AQ156&gt;0,AR156&gt;1,AQ156&gt;AS156), AND(AQ156="NS",AR156=2), AND(AQ156="NS",AS156=0,AR156&gt;0),AQ156=AS156), 0, 1)))</f>
        <v>0</v>
      </c>
      <c r="AU156">
        <f t="shared" ref="AU156:AU160" si="62">P156</f>
        <v>0</v>
      </c>
      <c r="AV156">
        <f t="shared" ref="AV156:AV160" si="63">COUNTIF(Q156:R156,"NS")</f>
        <v>0</v>
      </c>
      <c r="AW156">
        <f t="shared" ref="AW156:AW160" si="64">SUM(Q156:R156)</f>
        <v>0</v>
      </c>
      <c r="AX156">
        <f t="shared" ref="AX156:AX160" si="65">IF(COUNTIF(P156:R156,"NA")=3,0,IF(OR(AND(AU156=0,AV156&gt;0),AND(AU156="NS",AW156&gt;0), AND(AU156="NS", AV156=0,AW156=0)), 1, IF(OR(AND(AU156&gt;0,AV156&gt;1,AU156&gt;AW156), AND(AU156="NS",AV156=2), AND(AU156="NS",AW156=0,AV156&gt;0),AU156=AW156), 0, 1)))</f>
        <v>0</v>
      </c>
      <c r="AY156">
        <f t="shared" ref="AY156:AY160" si="66">S156</f>
        <v>0</v>
      </c>
      <c r="AZ156">
        <f t="shared" ref="AZ156:AZ160" si="67">COUNTIF(T156:U156,"NS")</f>
        <v>0</v>
      </c>
      <c r="BA156">
        <f t="shared" ref="BA156:BA160" si="68">SUM(T156:U156)</f>
        <v>0</v>
      </c>
      <c r="BB156">
        <f t="shared" ref="BB156:BB160" si="69">IF(COUNTIF(S156:U156,"NA")=3,0,IF(OR(AND(AY156=0,AZ156&gt;0),AND(AY156="NS",BA156&gt;0), AND(AY156="NS", AZ156=0,BA156=0)), 1, IF(OR(AND(AY156&gt;0,AZ156&gt;1,AY156&gt;BA156), AND(AY156="NS",AZ156=2), AND(AY156="NS",BA156=0,AZ156&gt;0),AY156=BA156), 0, 1)))</f>
        <v>0</v>
      </c>
      <c r="BC156">
        <f t="shared" ref="BC156:BC160" si="70">V156</f>
        <v>0</v>
      </c>
      <c r="BD156">
        <f t="shared" ref="BD156:BD160" si="71">COUNTIF(W156:X156,"NS")</f>
        <v>0</v>
      </c>
      <c r="BE156">
        <f t="shared" ref="BE156:BE160" si="72">SUM(W156:X156)</f>
        <v>0</v>
      </c>
      <c r="BF156">
        <f t="shared" ref="BF156:BF160" si="73">IF(COUNTIF(V156:X156,"NA")=3,0,IF(OR(AND(BC156=0,BD156&gt;0),AND(BC156="NS",BE156&gt;0), AND(BC156="NS", BD156=0,BE156=0)), 1, IF(OR(AND(BC156&gt;0,BD156&gt;1,BC156&gt;BE156), AND(BC156="NS",BD156=2), AND(BC156="NS",BE156=0,BD156&gt;0),BC156=BE156), 0, 1)))</f>
        <v>0</v>
      </c>
      <c r="BG156">
        <f t="shared" ref="BG156:BG160" si="74">Y156</f>
        <v>0</v>
      </c>
      <c r="BH156">
        <f t="shared" ref="BH156:BH160" si="75">COUNTIF(Z156:AA156,"NS")</f>
        <v>0</v>
      </c>
      <c r="BI156">
        <f t="shared" ref="BI156:BI160" si="76">SUM(Z156:AA156)</f>
        <v>0</v>
      </c>
      <c r="BJ156">
        <f t="shared" ref="BJ156:BJ160" si="77">IF(COUNTIF(Y156:AA156,"NA")=3,0,IF(OR(AND(BG156=0,BH156&gt;0),AND(BG156="NS",BI156&gt;0), AND(BG156="NS", BH156=0,BI156=0)), 1, IF(OR(AND(BG156&gt;0,BH156&gt;1,BG156&gt;BI156), AND(BG156="NS",BH156=2), AND(BG156="NS",BI156=0,BH156&gt;0),BG156=BI156), 0, 1)))</f>
        <v>0</v>
      </c>
      <c r="BK156">
        <f t="shared" ref="BK156:BK160" si="78">AB156</f>
        <v>0</v>
      </c>
      <c r="BL156">
        <f t="shared" ref="BL156:BL160" si="79">COUNTIF(AC156:AD156,"NS")</f>
        <v>0</v>
      </c>
      <c r="BM156">
        <f t="shared" ref="BM156:BM160" si="80">SUM(AC156:AD156)</f>
        <v>0</v>
      </c>
      <c r="BN156">
        <f t="shared" ref="BN156:BN160" si="81">IF(COUNTIF(AB156:AD156,"NA")=3,0,IF(OR(AND(BK156=0,BL156&gt;0),AND(BK156="NS",BM156&gt;0), AND(BK156="NS", BL156=0,BM156=0)), 1, IF(OR(AND(BK156&gt;0,BL156&gt;1,BK156&gt;BM156), AND(BK156="NS",BL156=2), AND(BK156="NS",BM156=0,BL156&gt;0),BK156=BM156), 0, 1)))</f>
        <v>0</v>
      </c>
      <c r="BO156" s="231">
        <f t="shared" ref="BO156:BO160" si="82">G156</f>
        <v>0</v>
      </c>
      <c r="BP156" s="232">
        <f t="shared" ref="BP156:BP160" si="83">COUNTIF(J156,"NS")+COUNTIF(M156,"NS")+COUNTIF(P156,"NS")+COUNTIF(S156,"NS")+COUNTIF(V156,"NS")+COUNTIF(Y156,"NS")+COUNTIF(AB156,"NS")</f>
        <v>0</v>
      </c>
      <c r="BQ156" s="233">
        <f t="shared" ref="BQ156:BQ160" si="84">SUM(J156,M156,P156,S156,V156,Y156,AB156)</f>
        <v>0</v>
      </c>
      <c r="BR156" s="234">
        <f t="shared" ref="BR156:BR160" si="85">IF(OR(AND(BO156=0, BP156&gt;0),AND(BO156="NS", BQ156&gt;0), AND(BO156="NS", BP156=0, BQ156=0)), 1, IF(OR(AND(BO156&gt;0, BP156&gt;1,BO156&gt;BQ156), AND(BO156="NS", BP156=2), AND(BO156="NS", BQ156=0, BP156&gt;0), BO156=BQ156), 0,IF(BO156="",0,1)))</f>
        <v>0</v>
      </c>
      <c r="BS156" s="231">
        <f t="shared" ref="BS156:BS160" si="86">H156</f>
        <v>0</v>
      </c>
      <c r="BT156" s="232">
        <f t="shared" ref="BT156:BT160" si="87">COUNTIF(K156,"NS")+COUNTIF(N156,"NS")+COUNTIF(Q156,"NS")+COUNTIF(T156,"NS")+COUNTIF(W156,"NS")+COUNTIF(Z156,"NS")+COUNTIF(AC156,"NS")</f>
        <v>0</v>
      </c>
      <c r="BU156" s="233">
        <f t="shared" ref="BU156:BU160" si="88">SUM(K156,N156,Q156,T156,W156,Z156,AC156)</f>
        <v>0</v>
      </c>
      <c r="BV156" s="234">
        <f t="shared" ref="BV156:BV160" si="89">IF(OR(AND(BS156=0, BT156&gt;0),AND(BS156="NS", BU156&gt;0), AND(BS156="NS", BT156=0, BU156=0)), 1, IF(OR(AND(BS156&gt;0, BT156&gt;1,BS156&gt;BU156), AND(BS156="NS", BT156=2), AND(BS156="NS", BU156=0, BT156&gt;0), BS156=BU156), 0,IF(BS156="",0,1)))</f>
        <v>0</v>
      </c>
      <c r="BW156" s="231">
        <f t="shared" ref="BW156:BW160" si="90">I156</f>
        <v>0</v>
      </c>
      <c r="BX156" s="232">
        <f t="shared" ref="BX156:BX160" si="91">COUNTIF(L156,"NS")+COUNTIF(O156,"NS")+COUNTIF(R156,"NS")+COUNTIF(U156,"NS")+COUNTIF(X156,"NS")+COUNTIF(AA156,"NS")+COUNTIF(AD156,"NS")</f>
        <v>0</v>
      </c>
      <c r="BY156" s="233">
        <f t="shared" ref="BY156:BY160" si="92">SUM(L156,O156,R156,U156,X156,AA156,AD156)</f>
        <v>0</v>
      </c>
      <c r="BZ156" s="234">
        <f t="shared" ref="BZ156:BZ160" si="93">IF(OR(AND(BW156=0, BX156&gt;0),AND(BW156="NS", BY156&gt;0), AND(BW156="NS", BX156=0, BY156=0)), 1, IF(OR(AND(BW156&gt;0, BX156&gt;1,BW156&gt;BY156), AND(BW156="NS", BX156=2), AND(BW156="NS", BY156=0, BX156&gt;0), BW156=BY156), 0,IF(BW156="",0,1)))</f>
        <v>0</v>
      </c>
      <c r="CA156" s="198">
        <f t="shared" ref="CA156:CA160" si="94">IF(SUM(AL156,AP156,AT156,AX156,BB156,BF156,BJ156,BN156,BR156,BV156,BZ156)=0,0,1)</f>
        <v>0</v>
      </c>
      <c r="CB156" s="235" t="str">
        <f>IF(CA156=0,"",
IF(SUM($CA$155:CA156)=1,CC156,
IF($CA$161&gt;SUM($CA$155:CA156),_xlfn.CONCAT(", ",CC156),
IF($CA$161=SUM($CA$155:CA156),_xlfn.CONCAT(" y ",CC156)))))</f>
        <v/>
      </c>
      <c r="CC156" s="178" t="s">
        <v>5118</v>
      </c>
      <c r="CD156" s="251" t="s">
        <v>5488</v>
      </c>
      <c r="CE156" s="255">
        <f>IF(OR(M161="NS",$M106="NS"),0,IF(OR(M161="NA",$M106="NA"),0,IF(M161&gt;=$M106,0,1)))</f>
        <v>0</v>
      </c>
      <c r="CF156" s="257">
        <f>IF(OR(N161="NS",$S106="NS"),0,IF(OR(N161="NA",$S106="NA"),0,IF(N161&gt;=$S106,0,1)))</f>
        <v>0</v>
      </c>
      <c r="CG156" s="259">
        <f>IF(OR(O161="NS",$Y106="NS"),0,IF(OR(O161="NA",$Y106="NA"),0,IF(O161&gt;=$Y106,0,1)))</f>
        <v>0</v>
      </c>
      <c r="CH156" s="210">
        <v>2</v>
      </c>
      <c r="CI156" s="266">
        <f t="shared" ref="CI156:CI160" si="95">IF(OR(G156="NS",$M$112="NS"),0,IF(OR(G156="NA",$M$112="NA"),0,IF(G156&lt;=$M$112,0,1)))</f>
        <v>0</v>
      </c>
      <c r="CJ156" s="267">
        <f t="shared" ref="CJ156:CJ160" si="96">IF(OR(H156="NS",$S$112="NS"),0,IF(OR(H156="NA",$S$112="NA"),0,IF(H156&lt;=$S$112,0,1)))</f>
        <v>0</v>
      </c>
      <c r="CK156" s="268">
        <f t="shared" ref="CK156:CK160" si="97">IF(OR(I156="NS",$Y$112="NS"),0,IF(OR(I156="NA",$Y$112="NA"),0,IF(I156&lt;=$Y$112,0,1)))</f>
        <v>0</v>
      </c>
      <c r="CL156" s="274">
        <f t="shared" ref="CL156:CL160" si="98">IF(OR(J156="NS",$M$105="NS"),0,IF(OR(J156="NA",$M$105="NA"),0,IF(J156&lt;=$M$105,0,1)))</f>
        <v>0</v>
      </c>
      <c r="CM156" s="272">
        <f t="shared" ref="CM156:CM160" si="99">IF(OR(K156="NS",$S$105="NS"),0,IF(OR(K156="NA",$S$105="NA"),0,IF(K156&lt;=$S$105,0,1)))</f>
        <v>0</v>
      </c>
      <c r="CN156" s="270">
        <f t="shared" ref="CN156:CN160" si="100">IF(OR(L156="NS",$Y$105="NS"),0,IF(OR(L156="NA",$Y$105="NA"),0,IF(L156&lt;=$Y$105,0,1)))</f>
        <v>0</v>
      </c>
      <c r="CO156" s="266">
        <f t="shared" ref="CO156:CO160" si="101">IF(OR(M156="NS",$M$106="NS"),0,IF(OR(M156="NA",$M$106="NA"),0,IF(M156&lt;=$M$106,0,1)))</f>
        <v>0</v>
      </c>
      <c r="CP156" s="267">
        <f t="shared" ref="CP156:CP160" si="102">IF(OR(N156="NS",$S$106="NS"),0,IF(OR(N156="NA",$S$106="NA"),0,IF(N156&lt;=$S$106,0,1)))</f>
        <v>0</v>
      </c>
      <c r="CQ156" s="268">
        <f t="shared" ref="CQ156:CQ160" si="103">IF(OR(O156="NS",$Y$106="NS"),0,IF(OR(O156="NA",$Y$106="NA"),0,IF(O156&lt;=$Y$106,0,1)))</f>
        <v>0</v>
      </c>
      <c r="CR156" s="274">
        <f t="shared" ref="CR156:CR160" si="104">IF(OR(P156="NS",$M$107="NS"),0,IF(OR(P156="NA",$M$107="NA"),0,IF(P156&lt;=$M$107,0,1)))</f>
        <v>0</v>
      </c>
      <c r="CS156" s="272">
        <f t="shared" ref="CS156:CS160" si="105">IF(OR(Q156="NS",$S$107="NS"),0,IF(OR(Q156="NA",$S$107="NA"),0,IF(Q156&lt;=$S$107,0,1)))</f>
        <v>0</v>
      </c>
      <c r="CT156" s="270">
        <f t="shared" ref="CT156:CT160" si="106">IF(OR(R156="NS",$Y$107="NS"),0,IF(OR(R156="NA",$Y$107="NA"),0,IF(R156&lt;=$Y$107,0,1)))</f>
        <v>0</v>
      </c>
      <c r="CU156" s="266">
        <f t="shared" ref="CU156:CU160" si="107">IF(OR(S156="NS",$M$108="NS"),0,IF(OR(S156="NA",$M$108="NA"),0,IF(S156&lt;=$M$108,0,1)))</f>
        <v>0</v>
      </c>
      <c r="CV156" s="267">
        <f t="shared" ref="CV156:CV160" si="108">IF(OR(T156="NS",$S$108="NS"),0,IF(OR(T156="NA",$S$108="NA"),0,IF(T156&lt;=$S$108,0,1)))</f>
        <v>0</v>
      </c>
      <c r="CW156" s="268">
        <f t="shared" ref="CW156:CW160" si="109">IF(OR(U156="NS",$Y$108="NS"),0,IF(OR(U156="NA",$Y$108="NA"),0,IF(U156&lt;=$Y$108,0,1)))</f>
        <v>0</v>
      </c>
      <c r="CX156" s="274">
        <f t="shared" ref="CX156:CX160" si="110">IF(OR(V156="NS",$M$109="NS"),0,IF(OR(V156="NA",$M$109="NA"),0,IF(V156&lt;=$M$109,0,1)))</f>
        <v>0</v>
      </c>
      <c r="CY156" s="272">
        <f t="shared" ref="CY156:CY160" si="111">IF(OR(W156="NS",$S$109="NS"),0,IF(OR(W156="NA",$S$109="NA"),0,IF(W156&lt;=$S$109,0,1)))</f>
        <v>0</v>
      </c>
      <c r="CZ156" s="270">
        <f t="shared" ref="CZ156:CZ160" si="112">IF(OR(X156="NS",$Y$109="NS"),0,IF(OR(X156="NA",$Y$109="NA"),0,IF(X156&lt;=$Y$109,0,1)))</f>
        <v>0</v>
      </c>
      <c r="DA156" s="266">
        <f t="shared" ref="DA156:DA160" si="113">IF(OR(Y156="NS",$M$110="NS"),0,IF(OR(Y156="NA",$M$110="NA"),0,IF(Y156&lt;=$M$110,0,1)))</f>
        <v>0</v>
      </c>
      <c r="DB156" s="267">
        <f t="shared" ref="DB156:DB160" si="114">IF(OR(Z156="NS",$S$110="NS"),0,IF(OR(Z156="NA",$S$110="NA"),0,IF(Z156&lt;=$S$110,0,1)))</f>
        <v>0</v>
      </c>
      <c r="DC156" s="268">
        <f t="shared" ref="DC156:DC160" si="115">IF(OR(AA156="NS",$Y$110="NS"),0,IF(OR(AA156="NA",$Y$110="NA"),0,IF(AA156&lt;=$Y$110,0,1)))</f>
        <v>0</v>
      </c>
      <c r="DD156" s="274">
        <f t="shared" ref="DD156:DD160" si="116">IF(OR(AB156="NS",$M$111="NS"),0,IF(OR(AB156="NA",$M$111="NA"),0,IF(AB156&lt;=$M$111,0,1)))</f>
        <v>0</v>
      </c>
      <c r="DE156" s="272">
        <f t="shared" ref="DE156:DE160" si="117">IF(OR(AC156="NS",$S$111="NS"),0,IF(OR(AC156="NA",$S$111="NA"),0,IF(AC156&lt;=$S$111,0,1)))</f>
        <v>0</v>
      </c>
      <c r="DF156" s="270">
        <f t="shared" ref="DF156:DF160" si="118">IF(OR(AD156="NS",$Y$111="NS"),0,IF(OR(AD156="NA",$Y$111="NA"),0,IF(AD156&lt;=$Y$111,0,1)))</f>
        <v>0</v>
      </c>
    </row>
    <row r="157" spans="1:110" ht="48" customHeight="1">
      <c r="A157" s="25"/>
      <c r="B157" s="52"/>
      <c r="C157" s="70" t="s">
        <v>5016</v>
      </c>
      <c r="D157" s="817" t="s">
        <v>5508</v>
      </c>
      <c r="E157" s="757"/>
      <c r="F157" s="758"/>
      <c r="G157" s="439"/>
      <c r="H157" s="439"/>
      <c r="I157" s="439"/>
      <c r="J157" s="439"/>
      <c r="K157" s="439"/>
      <c r="L157" s="439"/>
      <c r="M157" s="439"/>
      <c r="N157" s="439"/>
      <c r="O157" s="439"/>
      <c r="P157" s="439"/>
      <c r="Q157" s="439"/>
      <c r="R157" s="439"/>
      <c r="S157" s="439"/>
      <c r="T157" s="439"/>
      <c r="U157" s="439"/>
      <c r="V157" s="439"/>
      <c r="W157" s="439"/>
      <c r="X157" s="439"/>
      <c r="Y157" s="439"/>
      <c r="Z157" s="439"/>
      <c r="AA157" s="439"/>
      <c r="AB157" s="439"/>
      <c r="AC157" s="439"/>
      <c r="AD157" s="439"/>
      <c r="AE157" s="52"/>
      <c r="AI157">
        <f t="shared" si="50"/>
        <v>0</v>
      </c>
      <c r="AJ157">
        <f t="shared" si="51"/>
        <v>0</v>
      </c>
      <c r="AK157">
        <f t="shared" si="52"/>
        <v>0</v>
      </c>
      <c r="AL157">
        <f t="shared" si="53"/>
        <v>0</v>
      </c>
      <c r="AM157">
        <f t="shared" si="54"/>
        <v>0</v>
      </c>
      <c r="AN157">
        <f t="shared" si="55"/>
        <v>0</v>
      </c>
      <c r="AO157">
        <f t="shared" si="56"/>
        <v>0</v>
      </c>
      <c r="AP157">
        <f t="shared" si="57"/>
        <v>0</v>
      </c>
      <c r="AQ157">
        <f t="shared" si="58"/>
        <v>0</v>
      </c>
      <c r="AR157">
        <f t="shared" si="59"/>
        <v>0</v>
      </c>
      <c r="AS157">
        <f t="shared" si="60"/>
        <v>0</v>
      </c>
      <c r="AT157">
        <f t="shared" si="61"/>
        <v>0</v>
      </c>
      <c r="AU157">
        <f t="shared" si="62"/>
        <v>0</v>
      </c>
      <c r="AV157">
        <f t="shared" si="63"/>
        <v>0</v>
      </c>
      <c r="AW157">
        <f t="shared" si="64"/>
        <v>0</v>
      </c>
      <c r="AX157">
        <f t="shared" si="65"/>
        <v>0</v>
      </c>
      <c r="AY157">
        <f t="shared" si="66"/>
        <v>0</v>
      </c>
      <c r="AZ157">
        <f t="shared" si="67"/>
        <v>0</v>
      </c>
      <c r="BA157">
        <f t="shared" si="68"/>
        <v>0</v>
      </c>
      <c r="BB157">
        <f t="shared" si="69"/>
        <v>0</v>
      </c>
      <c r="BC157">
        <f t="shared" si="70"/>
        <v>0</v>
      </c>
      <c r="BD157">
        <f t="shared" si="71"/>
        <v>0</v>
      </c>
      <c r="BE157">
        <f t="shared" si="72"/>
        <v>0</v>
      </c>
      <c r="BF157">
        <f t="shared" si="73"/>
        <v>0</v>
      </c>
      <c r="BG157">
        <f t="shared" si="74"/>
        <v>0</v>
      </c>
      <c r="BH157">
        <f t="shared" si="75"/>
        <v>0</v>
      </c>
      <c r="BI157">
        <f t="shared" si="76"/>
        <v>0</v>
      </c>
      <c r="BJ157">
        <f t="shared" si="77"/>
        <v>0</v>
      </c>
      <c r="BK157">
        <f t="shared" si="78"/>
        <v>0</v>
      </c>
      <c r="BL157">
        <f t="shared" si="79"/>
        <v>0</v>
      </c>
      <c r="BM157">
        <f t="shared" si="80"/>
        <v>0</v>
      </c>
      <c r="BN157">
        <f t="shared" si="81"/>
        <v>0</v>
      </c>
      <c r="BO157" s="231">
        <f t="shared" si="82"/>
        <v>0</v>
      </c>
      <c r="BP157" s="232">
        <f t="shared" si="83"/>
        <v>0</v>
      </c>
      <c r="BQ157" s="233">
        <f t="shared" si="84"/>
        <v>0</v>
      </c>
      <c r="BR157" s="234">
        <f t="shared" si="85"/>
        <v>0</v>
      </c>
      <c r="BS157" s="231">
        <f t="shared" si="86"/>
        <v>0</v>
      </c>
      <c r="BT157" s="232">
        <f t="shared" si="87"/>
        <v>0</v>
      </c>
      <c r="BU157" s="233">
        <f t="shared" si="88"/>
        <v>0</v>
      </c>
      <c r="BV157" s="234">
        <f t="shared" si="89"/>
        <v>0</v>
      </c>
      <c r="BW157" s="231">
        <f t="shared" si="90"/>
        <v>0</v>
      </c>
      <c r="BX157" s="232">
        <f t="shared" si="91"/>
        <v>0</v>
      </c>
      <c r="BY157" s="233">
        <f t="shared" si="92"/>
        <v>0</v>
      </c>
      <c r="BZ157" s="234">
        <f t="shared" si="93"/>
        <v>0</v>
      </c>
      <c r="CA157" s="198">
        <f t="shared" si="94"/>
        <v>0</v>
      </c>
      <c r="CB157" s="235" t="str">
        <f>IF(CA157=0,"",
IF(SUM($CA$155:CA157)=1,CC157,
IF($CA$161&gt;SUM($CA$155:CA157),_xlfn.CONCAT(", ",CC157),
IF($CA$161=SUM($CA$155:CA157),_xlfn.CONCAT(" y ",CC157)))))</f>
        <v/>
      </c>
      <c r="CC157" s="178" t="s">
        <v>5119</v>
      </c>
      <c r="CD157" s="253" t="s">
        <v>5490</v>
      </c>
      <c r="CE157" s="255">
        <f>IF(OR(P161="NS",$M107="NS"),0,IF(OR(P161="NA",$M107="NA"),0,IF(P161&gt;=$M107,0,1)))</f>
        <v>0</v>
      </c>
      <c r="CF157" s="257">
        <f>IF(OR(Q161="NS",$S107="NS"),0,IF(OR(Q161="NA",$S107="NA"),0,IF(Q161&gt;=$S107,0,1)))</f>
        <v>0</v>
      </c>
      <c r="CG157" s="259">
        <f>IF(OR(R161="NS",$Y107="NS"),0,IF(OR(R161="NA",$Y107="NA"),0,IF(R161&gt;=$Y107,0,1)))</f>
        <v>0</v>
      </c>
      <c r="CH157" s="261">
        <v>3</v>
      </c>
      <c r="CI157" s="266">
        <f t="shared" si="95"/>
        <v>0</v>
      </c>
      <c r="CJ157" s="267">
        <f t="shared" si="96"/>
        <v>0</v>
      </c>
      <c r="CK157" s="268">
        <f t="shared" si="97"/>
        <v>0</v>
      </c>
      <c r="CL157" s="274">
        <f t="shared" si="98"/>
        <v>0</v>
      </c>
      <c r="CM157" s="272">
        <f t="shared" si="99"/>
        <v>0</v>
      </c>
      <c r="CN157" s="270">
        <f t="shared" si="100"/>
        <v>0</v>
      </c>
      <c r="CO157" s="266">
        <f t="shared" si="101"/>
        <v>0</v>
      </c>
      <c r="CP157" s="267">
        <f t="shared" si="102"/>
        <v>0</v>
      </c>
      <c r="CQ157" s="268">
        <f t="shared" si="103"/>
        <v>0</v>
      </c>
      <c r="CR157" s="274">
        <f t="shared" si="104"/>
        <v>0</v>
      </c>
      <c r="CS157" s="272">
        <f t="shared" si="105"/>
        <v>0</v>
      </c>
      <c r="CT157" s="270">
        <f t="shared" si="106"/>
        <v>0</v>
      </c>
      <c r="CU157" s="266">
        <f t="shared" si="107"/>
        <v>0</v>
      </c>
      <c r="CV157" s="267">
        <f t="shared" si="108"/>
        <v>0</v>
      </c>
      <c r="CW157" s="268">
        <f t="shared" si="109"/>
        <v>0</v>
      </c>
      <c r="CX157" s="274">
        <f t="shared" si="110"/>
        <v>0</v>
      </c>
      <c r="CY157" s="272">
        <f t="shared" si="111"/>
        <v>0</v>
      </c>
      <c r="CZ157" s="270">
        <f t="shared" si="112"/>
        <v>0</v>
      </c>
      <c r="DA157" s="266">
        <f t="shared" si="113"/>
        <v>0</v>
      </c>
      <c r="DB157" s="267">
        <f t="shared" si="114"/>
        <v>0</v>
      </c>
      <c r="DC157" s="268">
        <f t="shared" si="115"/>
        <v>0</v>
      </c>
      <c r="DD157" s="274">
        <f t="shared" si="116"/>
        <v>0</v>
      </c>
      <c r="DE157" s="272">
        <f t="shared" si="117"/>
        <v>0</v>
      </c>
      <c r="DF157" s="270">
        <f t="shared" si="118"/>
        <v>0</v>
      </c>
    </row>
    <row r="158" spans="1:110" ht="48" customHeight="1">
      <c r="A158" s="25"/>
      <c r="B158" s="52"/>
      <c r="C158" s="70" t="s">
        <v>5018</v>
      </c>
      <c r="D158" s="817" t="s">
        <v>5509</v>
      </c>
      <c r="E158" s="757"/>
      <c r="F158" s="758"/>
      <c r="G158" s="439"/>
      <c r="H158" s="439"/>
      <c r="I158" s="439"/>
      <c r="J158" s="439"/>
      <c r="K158" s="439"/>
      <c r="L158" s="439"/>
      <c r="M158" s="439"/>
      <c r="N158" s="439"/>
      <c r="O158" s="439"/>
      <c r="P158" s="439"/>
      <c r="Q158" s="439"/>
      <c r="R158" s="439"/>
      <c r="S158" s="439"/>
      <c r="T158" s="439"/>
      <c r="U158" s="439"/>
      <c r="V158" s="439"/>
      <c r="W158" s="439"/>
      <c r="X158" s="439"/>
      <c r="Y158" s="439"/>
      <c r="Z158" s="439"/>
      <c r="AA158" s="439"/>
      <c r="AB158" s="439"/>
      <c r="AC158" s="439"/>
      <c r="AD158" s="439"/>
      <c r="AE158" s="52"/>
      <c r="AI158">
        <f t="shared" si="50"/>
        <v>0</v>
      </c>
      <c r="AJ158">
        <f t="shared" si="51"/>
        <v>0</v>
      </c>
      <c r="AK158">
        <f t="shared" si="52"/>
        <v>0</v>
      </c>
      <c r="AL158">
        <f t="shared" si="53"/>
        <v>0</v>
      </c>
      <c r="AM158">
        <f t="shared" si="54"/>
        <v>0</v>
      </c>
      <c r="AN158">
        <f t="shared" si="55"/>
        <v>0</v>
      </c>
      <c r="AO158">
        <f t="shared" si="56"/>
        <v>0</v>
      </c>
      <c r="AP158">
        <f t="shared" si="57"/>
        <v>0</v>
      </c>
      <c r="AQ158">
        <f t="shared" si="58"/>
        <v>0</v>
      </c>
      <c r="AR158">
        <f t="shared" si="59"/>
        <v>0</v>
      </c>
      <c r="AS158">
        <f t="shared" si="60"/>
        <v>0</v>
      </c>
      <c r="AT158">
        <f t="shared" si="61"/>
        <v>0</v>
      </c>
      <c r="AU158">
        <f t="shared" si="62"/>
        <v>0</v>
      </c>
      <c r="AV158">
        <f t="shared" si="63"/>
        <v>0</v>
      </c>
      <c r="AW158">
        <f t="shared" si="64"/>
        <v>0</v>
      </c>
      <c r="AX158">
        <f t="shared" si="65"/>
        <v>0</v>
      </c>
      <c r="AY158">
        <f t="shared" si="66"/>
        <v>0</v>
      </c>
      <c r="AZ158">
        <f t="shared" si="67"/>
        <v>0</v>
      </c>
      <c r="BA158">
        <f t="shared" si="68"/>
        <v>0</v>
      </c>
      <c r="BB158">
        <f t="shared" si="69"/>
        <v>0</v>
      </c>
      <c r="BC158">
        <f t="shared" si="70"/>
        <v>0</v>
      </c>
      <c r="BD158">
        <f t="shared" si="71"/>
        <v>0</v>
      </c>
      <c r="BE158">
        <f t="shared" si="72"/>
        <v>0</v>
      </c>
      <c r="BF158">
        <f t="shared" si="73"/>
        <v>0</v>
      </c>
      <c r="BG158">
        <f t="shared" si="74"/>
        <v>0</v>
      </c>
      <c r="BH158">
        <f t="shared" si="75"/>
        <v>0</v>
      </c>
      <c r="BI158">
        <f t="shared" si="76"/>
        <v>0</v>
      </c>
      <c r="BJ158">
        <f t="shared" si="77"/>
        <v>0</v>
      </c>
      <c r="BK158">
        <f t="shared" si="78"/>
        <v>0</v>
      </c>
      <c r="BL158">
        <f t="shared" si="79"/>
        <v>0</v>
      </c>
      <c r="BM158">
        <f t="shared" si="80"/>
        <v>0</v>
      </c>
      <c r="BN158">
        <f t="shared" si="81"/>
        <v>0</v>
      </c>
      <c r="BO158" s="231">
        <f t="shared" si="82"/>
        <v>0</v>
      </c>
      <c r="BP158" s="232">
        <f t="shared" si="83"/>
        <v>0</v>
      </c>
      <c r="BQ158" s="233">
        <f t="shared" si="84"/>
        <v>0</v>
      </c>
      <c r="BR158" s="234">
        <f t="shared" si="85"/>
        <v>0</v>
      </c>
      <c r="BS158" s="231">
        <f t="shared" si="86"/>
        <v>0</v>
      </c>
      <c r="BT158" s="232">
        <f t="shared" si="87"/>
        <v>0</v>
      </c>
      <c r="BU158" s="233">
        <f t="shared" si="88"/>
        <v>0</v>
      </c>
      <c r="BV158" s="234">
        <f t="shared" si="89"/>
        <v>0</v>
      </c>
      <c r="BW158" s="231">
        <f t="shared" si="90"/>
        <v>0</v>
      </c>
      <c r="BX158" s="232">
        <f t="shared" si="91"/>
        <v>0</v>
      </c>
      <c r="BY158" s="233">
        <f t="shared" si="92"/>
        <v>0</v>
      </c>
      <c r="BZ158" s="234">
        <f t="shared" si="93"/>
        <v>0</v>
      </c>
      <c r="CA158" s="198">
        <f t="shared" si="94"/>
        <v>0</v>
      </c>
      <c r="CB158" s="235" t="str">
        <f>IF(CA158=0,"",
IF(SUM($CA$155:CA158)=1,CC158,
IF($CA$161&gt;SUM($CA$155:CA158),_xlfn.CONCAT(", ",CC158),
IF($CA$161=SUM($CA$155:CA158),_xlfn.CONCAT(" y ",CC158)))))</f>
        <v/>
      </c>
      <c r="CC158" s="178" t="s">
        <v>5120</v>
      </c>
      <c r="CD158" s="251" t="s">
        <v>5492</v>
      </c>
      <c r="CE158" s="255">
        <f>IF(OR(S161="NS",$M108="NS"),0,IF(OR(S161="NA",$M108="NA"),0,IF(S161&gt;=$M108,0,1)))</f>
        <v>0</v>
      </c>
      <c r="CF158" s="257">
        <f>IF(OR(T161="NS",$S108="NS"),0,IF(OR(T161="NA",$S108="NA"),0,IF(T161&gt;=$S108,0,1)))</f>
        <v>0</v>
      </c>
      <c r="CG158" s="259">
        <f>IF(OR(U161="NS",$Y108="NS"),0,IF(OR(U161="NA",$Y108="NA"),0,IF(U161&gt;=$Y108,0,1)))</f>
        <v>0</v>
      </c>
      <c r="CH158" s="210">
        <v>4</v>
      </c>
      <c r="CI158" s="266">
        <f t="shared" si="95"/>
        <v>0</v>
      </c>
      <c r="CJ158" s="267">
        <f t="shared" si="96"/>
        <v>0</v>
      </c>
      <c r="CK158" s="268">
        <f t="shared" si="97"/>
        <v>0</v>
      </c>
      <c r="CL158" s="274">
        <f t="shared" si="98"/>
        <v>0</v>
      </c>
      <c r="CM158" s="272">
        <f t="shared" si="99"/>
        <v>0</v>
      </c>
      <c r="CN158" s="270">
        <f t="shared" si="100"/>
        <v>0</v>
      </c>
      <c r="CO158" s="266">
        <f t="shared" si="101"/>
        <v>0</v>
      </c>
      <c r="CP158" s="267">
        <f t="shared" si="102"/>
        <v>0</v>
      </c>
      <c r="CQ158" s="268">
        <f t="shared" si="103"/>
        <v>0</v>
      </c>
      <c r="CR158" s="274">
        <f t="shared" si="104"/>
        <v>0</v>
      </c>
      <c r="CS158" s="272">
        <f t="shared" si="105"/>
        <v>0</v>
      </c>
      <c r="CT158" s="270">
        <f t="shared" si="106"/>
        <v>0</v>
      </c>
      <c r="CU158" s="266">
        <f t="shared" si="107"/>
        <v>0</v>
      </c>
      <c r="CV158" s="267">
        <f t="shared" si="108"/>
        <v>0</v>
      </c>
      <c r="CW158" s="268">
        <f t="shared" si="109"/>
        <v>0</v>
      </c>
      <c r="CX158" s="274">
        <f t="shared" si="110"/>
        <v>0</v>
      </c>
      <c r="CY158" s="272">
        <f t="shared" si="111"/>
        <v>0</v>
      </c>
      <c r="CZ158" s="270">
        <f t="shared" si="112"/>
        <v>0</v>
      </c>
      <c r="DA158" s="266">
        <f t="shared" si="113"/>
        <v>0</v>
      </c>
      <c r="DB158" s="267">
        <f t="shared" si="114"/>
        <v>0</v>
      </c>
      <c r="DC158" s="268">
        <f t="shared" si="115"/>
        <v>0</v>
      </c>
      <c r="DD158" s="274">
        <f t="shared" si="116"/>
        <v>0</v>
      </c>
      <c r="DE158" s="272">
        <f t="shared" si="117"/>
        <v>0</v>
      </c>
      <c r="DF158" s="270">
        <f t="shared" si="118"/>
        <v>0</v>
      </c>
    </row>
    <row r="159" spans="1:110" ht="36" customHeight="1">
      <c r="A159" s="25"/>
      <c r="B159" s="52"/>
      <c r="C159" s="70" t="s">
        <v>5020</v>
      </c>
      <c r="D159" s="817" t="s">
        <v>5510</v>
      </c>
      <c r="E159" s="757"/>
      <c r="F159" s="758"/>
      <c r="G159" s="439"/>
      <c r="H159" s="439"/>
      <c r="I159" s="439"/>
      <c r="J159" s="439"/>
      <c r="K159" s="439"/>
      <c r="L159" s="439"/>
      <c r="M159" s="439"/>
      <c r="N159" s="439"/>
      <c r="O159" s="439"/>
      <c r="P159" s="439"/>
      <c r="Q159" s="439"/>
      <c r="R159" s="439"/>
      <c r="S159" s="439"/>
      <c r="T159" s="439"/>
      <c r="U159" s="439"/>
      <c r="V159" s="439"/>
      <c r="W159" s="439"/>
      <c r="X159" s="439"/>
      <c r="Y159" s="439"/>
      <c r="Z159" s="439"/>
      <c r="AA159" s="439"/>
      <c r="AB159" s="439"/>
      <c r="AC159" s="439"/>
      <c r="AD159" s="439"/>
      <c r="AE159" s="52"/>
      <c r="AI159">
        <f t="shared" si="50"/>
        <v>0</v>
      </c>
      <c r="AJ159">
        <f t="shared" si="51"/>
        <v>0</v>
      </c>
      <c r="AK159">
        <f t="shared" si="52"/>
        <v>0</v>
      </c>
      <c r="AL159">
        <f t="shared" si="53"/>
        <v>0</v>
      </c>
      <c r="AM159">
        <f t="shared" si="54"/>
        <v>0</v>
      </c>
      <c r="AN159">
        <f t="shared" si="55"/>
        <v>0</v>
      </c>
      <c r="AO159">
        <f t="shared" si="56"/>
        <v>0</v>
      </c>
      <c r="AP159">
        <f t="shared" si="57"/>
        <v>0</v>
      </c>
      <c r="AQ159">
        <f t="shared" si="58"/>
        <v>0</v>
      </c>
      <c r="AR159">
        <f t="shared" si="59"/>
        <v>0</v>
      </c>
      <c r="AS159">
        <f t="shared" si="60"/>
        <v>0</v>
      </c>
      <c r="AT159">
        <f t="shared" si="61"/>
        <v>0</v>
      </c>
      <c r="AU159">
        <f t="shared" si="62"/>
        <v>0</v>
      </c>
      <c r="AV159">
        <f t="shared" si="63"/>
        <v>0</v>
      </c>
      <c r="AW159">
        <f t="shared" si="64"/>
        <v>0</v>
      </c>
      <c r="AX159">
        <f t="shared" si="65"/>
        <v>0</v>
      </c>
      <c r="AY159">
        <f t="shared" si="66"/>
        <v>0</v>
      </c>
      <c r="AZ159">
        <f t="shared" si="67"/>
        <v>0</v>
      </c>
      <c r="BA159">
        <f t="shared" si="68"/>
        <v>0</v>
      </c>
      <c r="BB159">
        <f t="shared" si="69"/>
        <v>0</v>
      </c>
      <c r="BC159">
        <f t="shared" si="70"/>
        <v>0</v>
      </c>
      <c r="BD159">
        <f t="shared" si="71"/>
        <v>0</v>
      </c>
      <c r="BE159">
        <f t="shared" si="72"/>
        <v>0</v>
      </c>
      <c r="BF159">
        <f t="shared" si="73"/>
        <v>0</v>
      </c>
      <c r="BG159">
        <f t="shared" si="74"/>
        <v>0</v>
      </c>
      <c r="BH159">
        <f t="shared" si="75"/>
        <v>0</v>
      </c>
      <c r="BI159">
        <f t="shared" si="76"/>
        <v>0</v>
      </c>
      <c r="BJ159">
        <f t="shared" si="77"/>
        <v>0</v>
      </c>
      <c r="BK159">
        <f t="shared" si="78"/>
        <v>0</v>
      </c>
      <c r="BL159">
        <f t="shared" si="79"/>
        <v>0</v>
      </c>
      <c r="BM159">
        <f t="shared" si="80"/>
        <v>0</v>
      </c>
      <c r="BN159">
        <f t="shared" si="81"/>
        <v>0</v>
      </c>
      <c r="BO159" s="231">
        <f t="shared" si="82"/>
        <v>0</v>
      </c>
      <c r="BP159" s="232">
        <f t="shared" si="83"/>
        <v>0</v>
      </c>
      <c r="BQ159" s="233">
        <f t="shared" si="84"/>
        <v>0</v>
      </c>
      <c r="BR159" s="234">
        <f t="shared" si="85"/>
        <v>0</v>
      </c>
      <c r="BS159" s="231">
        <f t="shared" si="86"/>
        <v>0</v>
      </c>
      <c r="BT159" s="232">
        <f t="shared" si="87"/>
        <v>0</v>
      </c>
      <c r="BU159" s="233">
        <f t="shared" si="88"/>
        <v>0</v>
      </c>
      <c r="BV159" s="234">
        <f t="shared" si="89"/>
        <v>0</v>
      </c>
      <c r="BW159" s="231">
        <f t="shared" si="90"/>
        <v>0</v>
      </c>
      <c r="BX159" s="232">
        <f t="shared" si="91"/>
        <v>0</v>
      </c>
      <c r="BY159" s="233">
        <f t="shared" si="92"/>
        <v>0</v>
      </c>
      <c r="BZ159" s="234">
        <f t="shared" si="93"/>
        <v>0</v>
      </c>
      <c r="CA159" s="198">
        <f t="shared" si="94"/>
        <v>0</v>
      </c>
      <c r="CB159" s="235" t="str">
        <f>IF(CA159=0,"",
IF(SUM($CA$155:CA159)=1,CC159,
IF($CA$161&gt;SUM($CA$155:CA159),_xlfn.CONCAT(", ",CC159),
IF($CA$161=SUM($CA$155:CA159),_xlfn.CONCAT(" y ",CC159)))))</f>
        <v/>
      </c>
      <c r="CC159" s="178" t="s">
        <v>5121</v>
      </c>
      <c r="CD159" s="253" t="s">
        <v>5494</v>
      </c>
      <c r="CE159" s="255">
        <f>IF(OR(V161="NS",$M109="NS"),0,IF(OR(V161="NA",$M109="NA"),0,IF(V161&gt;=$M109,0,1)))</f>
        <v>0</v>
      </c>
      <c r="CF159" s="257">
        <f>IF(OR(W161="NS",$S109="NS"),0,IF(OR(W161="NA",$S109="NA"),0,IF(W161&gt;=$S109,0,1)))</f>
        <v>0</v>
      </c>
      <c r="CG159" s="259">
        <f>IF(OR(X161="NS",$Y109="NS"),0,IF(OR(X161="NA",$Y109="NA"),0,IF(X161&gt;=$Y109,0,1)))</f>
        <v>0</v>
      </c>
      <c r="CH159" s="261">
        <v>5</v>
      </c>
      <c r="CI159" s="266">
        <f t="shared" si="95"/>
        <v>0</v>
      </c>
      <c r="CJ159" s="267">
        <f t="shared" si="96"/>
        <v>0</v>
      </c>
      <c r="CK159" s="268">
        <f t="shared" si="97"/>
        <v>0</v>
      </c>
      <c r="CL159" s="274">
        <f t="shared" si="98"/>
        <v>0</v>
      </c>
      <c r="CM159" s="272">
        <f t="shared" si="99"/>
        <v>0</v>
      </c>
      <c r="CN159" s="270">
        <f t="shared" si="100"/>
        <v>0</v>
      </c>
      <c r="CO159" s="266">
        <f t="shared" si="101"/>
        <v>0</v>
      </c>
      <c r="CP159" s="267">
        <f t="shared" si="102"/>
        <v>0</v>
      </c>
      <c r="CQ159" s="268">
        <f t="shared" si="103"/>
        <v>0</v>
      </c>
      <c r="CR159" s="274">
        <f t="shared" si="104"/>
        <v>0</v>
      </c>
      <c r="CS159" s="272">
        <f t="shared" si="105"/>
        <v>0</v>
      </c>
      <c r="CT159" s="270">
        <f t="shared" si="106"/>
        <v>0</v>
      </c>
      <c r="CU159" s="266">
        <f t="shared" si="107"/>
        <v>0</v>
      </c>
      <c r="CV159" s="267">
        <f t="shared" si="108"/>
        <v>0</v>
      </c>
      <c r="CW159" s="268">
        <f t="shared" si="109"/>
        <v>0</v>
      </c>
      <c r="CX159" s="274">
        <f t="shared" si="110"/>
        <v>0</v>
      </c>
      <c r="CY159" s="272">
        <f t="shared" si="111"/>
        <v>0</v>
      </c>
      <c r="CZ159" s="270">
        <f t="shared" si="112"/>
        <v>0</v>
      </c>
      <c r="DA159" s="266">
        <f t="shared" si="113"/>
        <v>0</v>
      </c>
      <c r="DB159" s="267">
        <f t="shared" si="114"/>
        <v>0</v>
      </c>
      <c r="DC159" s="268">
        <f t="shared" si="115"/>
        <v>0</v>
      </c>
      <c r="DD159" s="274">
        <f t="shared" si="116"/>
        <v>0</v>
      </c>
      <c r="DE159" s="272">
        <f t="shared" si="117"/>
        <v>0</v>
      </c>
      <c r="DF159" s="270">
        <f t="shared" si="118"/>
        <v>0</v>
      </c>
    </row>
    <row r="160" spans="1:110" ht="24" customHeight="1">
      <c r="A160" s="25"/>
      <c r="B160" s="52"/>
      <c r="C160" s="70" t="s">
        <v>5022</v>
      </c>
      <c r="D160" s="817" t="s">
        <v>5106</v>
      </c>
      <c r="E160" s="757"/>
      <c r="F160" s="758"/>
      <c r="G160" s="439"/>
      <c r="H160" s="439"/>
      <c r="I160" s="439"/>
      <c r="J160" s="439"/>
      <c r="K160" s="439"/>
      <c r="L160" s="439"/>
      <c r="M160" s="439"/>
      <c r="N160" s="439"/>
      <c r="O160" s="439"/>
      <c r="P160" s="439"/>
      <c r="Q160" s="439"/>
      <c r="R160" s="439"/>
      <c r="S160" s="439"/>
      <c r="T160" s="439"/>
      <c r="U160" s="439"/>
      <c r="V160" s="439"/>
      <c r="W160" s="439"/>
      <c r="X160" s="439"/>
      <c r="Y160" s="439"/>
      <c r="Z160" s="439"/>
      <c r="AA160" s="439"/>
      <c r="AB160" s="439"/>
      <c r="AC160" s="439"/>
      <c r="AD160" s="439"/>
      <c r="AE160" s="52"/>
      <c r="AI160">
        <f t="shared" si="50"/>
        <v>0</v>
      </c>
      <c r="AJ160">
        <f t="shared" si="51"/>
        <v>0</v>
      </c>
      <c r="AK160">
        <f t="shared" si="52"/>
        <v>0</v>
      </c>
      <c r="AL160">
        <f t="shared" si="53"/>
        <v>0</v>
      </c>
      <c r="AM160">
        <f t="shared" si="54"/>
        <v>0</v>
      </c>
      <c r="AN160">
        <f t="shared" si="55"/>
        <v>0</v>
      </c>
      <c r="AO160">
        <f t="shared" si="56"/>
        <v>0</v>
      </c>
      <c r="AP160">
        <f t="shared" si="57"/>
        <v>0</v>
      </c>
      <c r="AQ160">
        <f t="shared" si="58"/>
        <v>0</v>
      </c>
      <c r="AR160">
        <f t="shared" si="59"/>
        <v>0</v>
      </c>
      <c r="AS160">
        <f t="shared" si="60"/>
        <v>0</v>
      </c>
      <c r="AT160">
        <f t="shared" si="61"/>
        <v>0</v>
      </c>
      <c r="AU160">
        <f t="shared" si="62"/>
        <v>0</v>
      </c>
      <c r="AV160">
        <f t="shared" si="63"/>
        <v>0</v>
      </c>
      <c r="AW160">
        <f t="shared" si="64"/>
        <v>0</v>
      </c>
      <c r="AX160">
        <f t="shared" si="65"/>
        <v>0</v>
      </c>
      <c r="AY160">
        <f t="shared" si="66"/>
        <v>0</v>
      </c>
      <c r="AZ160">
        <f t="shared" si="67"/>
        <v>0</v>
      </c>
      <c r="BA160">
        <f t="shared" si="68"/>
        <v>0</v>
      </c>
      <c r="BB160">
        <f t="shared" si="69"/>
        <v>0</v>
      </c>
      <c r="BC160">
        <f t="shared" si="70"/>
        <v>0</v>
      </c>
      <c r="BD160">
        <f t="shared" si="71"/>
        <v>0</v>
      </c>
      <c r="BE160">
        <f t="shared" si="72"/>
        <v>0</v>
      </c>
      <c r="BF160">
        <f t="shared" si="73"/>
        <v>0</v>
      </c>
      <c r="BG160">
        <f t="shared" si="74"/>
        <v>0</v>
      </c>
      <c r="BH160">
        <f t="shared" si="75"/>
        <v>0</v>
      </c>
      <c r="BI160">
        <f t="shared" si="76"/>
        <v>0</v>
      </c>
      <c r="BJ160">
        <f t="shared" si="77"/>
        <v>0</v>
      </c>
      <c r="BK160">
        <f t="shared" si="78"/>
        <v>0</v>
      </c>
      <c r="BL160">
        <f t="shared" si="79"/>
        <v>0</v>
      </c>
      <c r="BM160">
        <f t="shared" si="80"/>
        <v>0</v>
      </c>
      <c r="BN160">
        <f t="shared" si="81"/>
        <v>0</v>
      </c>
      <c r="BO160" s="231">
        <f t="shared" si="82"/>
        <v>0</v>
      </c>
      <c r="BP160" s="232">
        <f t="shared" si="83"/>
        <v>0</v>
      </c>
      <c r="BQ160" s="233">
        <f t="shared" si="84"/>
        <v>0</v>
      </c>
      <c r="BR160" s="234">
        <f t="shared" si="85"/>
        <v>0</v>
      </c>
      <c r="BS160" s="231">
        <f t="shared" si="86"/>
        <v>0</v>
      </c>
      <c r="BT160" s="232">
        <f t="shared" si="87"/>
        <v>0</v>
      </c>
      <c r="BU160" s="233">
        <f t="shared" si="88"/>
        <v>0</v>
      </c>
      <c r="BV160" s="234">
        <f t="shared" si="89"/>
        <v>0</v>
      </c>
      <c r="BW160" s="231">
        <f t="shared" si="90"/>
        <v>0</v>
      </c>
      <c r="BX160" s="232">
        <f t="shared" si="91"/>
        <v>0</v>
      </c>
      <c r="BY160" s="233">
        <f t="shared" si="92"/>
        <v>0</v>
      </c>
      <c r="BZ160" s="234">
        <f t="shared" si="93"/>
        <v>0</v>
      </c>
      <c r="CA160" s="198">
        <f t="shared" si="94"/>
        <v>0</v>
      </c>
      <c r="CB160" s="235" t="str">
        <f>IF(CA160=0,"",
IF(SUM($CA$155:CA160)=1,CC160,
IF($CA$161&gt;SUM($CA$155:CA160),_xlfn.CONCAT(", ",CC160),
IF($CA$161=SUM($CA$155:CA160),_xlfn.CONCAT(" y ",CC160)))))</f>
        <v/>
      </c>
      <c r="CC160" s="178" t="s">
        <v>5122</v>
      </c>
      <c r="CD160" s="251" t="s">
        <v>5209</v>
      </c>
      <c r="CE160" s="255">
        <f>IF(OR(Y161="NS",$M110="NS"),0,IF(OR(Y161="NA",$M110="NA"),0,IF(Y161&gt;=$M110,0,1)))</f>
        <v>0</v>
      </c>
      <c r="CF160" s="257">
        <f>IF(OR(Z161="NS",$S110="NS"),0,IF(OR(Z161="NA",$S110="NA"),0,IF(Z161&gt;=$S110,0,1)))</f>
        <v>0</v>
      </c>
      <c r="CG160" s="259">
        <f>IF(OR(AA161="NS",$Y110="NS"),0,IF(OR(AA161="NA",$Y110="NA"),0,IF(AA161&gt;=$Y110,0,1)))</f>
        <v>0</v>
      </c>
      <c r="CH160" s="210">
        <v>6</v>
      </c>
      <c r="CI160" s="266">
        <f t="shared" si="95"/>
        <v>0</v>
      </c>
      <c r="CJ160" s="267">
        <f t="shared" si="96"/>
        <v>0</v>
      </c>
      <c r="CK160" s="268">
        <f t="shared" si="97"/>
        <v>0</v>
      </c>
      <c r="CL160" s="274">
        <f t="shared" si="98"/>
        <v>0</v>
      </c>
      <c r="CM160" s="272">
        <f t="shared" si="99"/>
        <v>0</v>
      </c>
      <c r="CN160" s="270">
        <f t="shared" si="100"/>
        <v>0</v>
      </c>
      <c r="CO160" s="266">
        <f t="shared" si="101"/>
        <v>0</v>
      </c>
      <c r="CP160" s="267">
        <f t="shared" si="102"/>
        <v>0</v>
      </c>
      <c r="CQ160" s="268">
        <f t="shared" si="103"/>
        <v>0</v>
      </c>
      <c r="CR160" s="274">
        <f t="shared" si="104"/>
        <v>0</v>
      </c>
      <c r="CS160" s="272">
        <f t="shared" si="105"/>
        <v>0</v>
      </c>
      <c r="CT160" s="270">
        <f t="shared" si="106"/>
        <v>0</v>
      </c>
      <c r="CU160" s="266">
        <f t="shared" si="107"/>
        <v>0</v>
      </c>
      <c r="CV160" s="267">
        <f t="shared" si="108"/>
        <v>0</v>
      </c>
      <c r="CW160" s="268">
        <f t="shared" si="109"/>
        <v>0</v>
      </c>
      <c r="CX160" s="274">
        <f t="shared" si="110"/>
        <v>0</v>
      </c>
      <c r="CY160" s="272">
        <f t="shared" si="111"/>
        <v>0</v>
      </c>
      <c r="CZ160" s="270">
        <f t="shared" si="112"/>
        <v>0</v>
      </c>
      <c r="DA160" s="266">
        <f t="shared" si="113"/>
        <v>0</v>
      </c>
      <c r="DB160" s="267">
        <f t="shared" si="114"/>
        <v>0</v>
      </c>
      <c r="DC160" s="268">
        <f t="shared" si="115"/>
        <v>0</v>
      </c>
      <c r="DD160" s="274">
        <f t="shared" si="116"/>
        <v>0</v>
      </c>
      <c r="DE160" s="272">
        <f t="shared" si="117"/>
        <v>0</v>
      </c>
      <c r="DF160" s="270">
        <f t="shared" si="118"/>
        <v>0</v>
      </c>
    </row>
    <row r="161" spans="1:110" ht="15" customHeight="1">
      <c r="A161" s="25"/>
      <c r="B161" s="52"/>
      <c r="C161" s="58"/>
      <c r="D161" s="58"/>
      <c r="E161" s="58"/>
      <c r="F161" s="65" t="s">
        <v>5270</v>
      </c>
      <c r="G161" s="69">
        <f>IF(AND(SUM(G155:G160)=0,COUNTIF(G155:G160,"NS")&gt;0),"NS",IF(AND(SUM(G155:G160)=0,COUNTIF(G155:G160,0)&gt;0),0,IF(AND(SUM(G155:G160)=0,COUNTIF(G155:G160,"NA")&gt;0),"NA",SUM(G155:G160))))</f>
        <v>0</v>
      </c>
      <c r="H161" s="69">
        <f t="shared" ref="H161:AC161" si="119">IF(AND(SUM(H155:H160)=0,COUNTIF(H155:H160,"NS")&gt;0),"NS",IF(AND(SUM(H155:H160)=0,COUNTIF(H155:H160,0)&gt;0),0,IF(AND(SUM(H155:H160)=0,COUNTIF(H155:H160,"NA")&gt;0),"NA",SUM(H155:H160))))</f>
        <v>0</v>
      </c>
      <c r="I161" s="69">
        <f t="shared" si="119"/>
        <v>0</v>
      </c>
      <c r="J161" s="69">
        <f t="shared" si="119"/>
        <v>0</v>
      </c>
      <c r="K161" s="69">
        <f t="shared" si="119"/>
        <v>0</v>
      </c>
      <c r="L161" s="69">
        <f t="shared" si="119"/>
        <v>0</v>
      </c>
      <c r="M161" s="69">
        <f t="shared" si="119"/>
        <v>0</v>
      </c>
      <c r="N161" s="69">
        <f t="shared" si="119"/>
        <v>0</v>
      </c>
      <c r="O161" s="69">
        <f t="shared" si="119"/>
        <v>0</v>
      </c>
      <c r="P161" s="69">
        <f t="shared" si="119"/>
        <v>0</v>
      </c>
      <c r="Q161" s="69">
        <f t="shared" si="119"/>
        <v>0</v>
      </c>
      <c r="R161" s="69">
        <f t="shared" si="119"/>
        <v>0</v>
      </c>
      <c r="S161" s="69">
        <f t="shared" si="119"/>
        <v>0</v>
      </c>
      <c r="T161" s="69">
        <f t="shared" si="119"/>
        <v>0</v>
      </c>
      <c r="U161" s="69">
        <f t="shared" si="119"/>
        <v>0</v>
      </c>
      <c r="V161" s="69">
        <f t="shared" si="119"/>
        <v>0</v>
      </c>
      <c r="W161" s="69">
        <f t="shared" si="119"/>
        <v>0</v>
      </c>
      <c r="X161" s="69">
        <f t="shared" si="119"/>
        <v>0</v>
      </c>
      <c r="Y161" s="69">
        <f t="shared" si="119"/>
        <v>0</v>
      </c>
      <c r="Z161" s="69">
        <f t="shared" si="119"/>
        <v>0</v>
      </c>
      <c r="AA161" s="69">
        <f t="shared" si="119"/>
        <v>0</v>
      </c>
      <c r="AB161" s="69">
        <f t="shared" si="119"/>
        <v>0</v>
      </c>
      <c r="AC161" s="69">
        <f t="shared" si="119"/>
        <v>0</v>
      </c>
      <c r="AD161" s="69">
        <f>IF(AND(SUM(AD155:AD160)=0,COUNTIF(AD155:AD160,"NS")&gt;0),"NS",IF(AND(SUM(AD155:AD160)=0,COUNTIF(AD155:AD160,0)&gt;0),0,IF(AND(SUM(AD155:AD160)=0,COUNTIF(AD155:AD160,"NA")&gt;0),"NA",SUM(AD155:AD160))))</f>
        <v>0</v>
      </c>
      <c r="AE161" s="52"/>
      <c r="AL161" s="169">
        <f>SUM(AL155:AL160)</f>
        <v>0</v>
      </c>
      <c r="AP161" s="169">
        <f>SUM(AP155:AP160)</f>
        <v>0</v>
      </c>
      <c r="AT161" s="169">
        <f>SUM(AT155:AT160)</f>
        <v>0</v>
      </c>
      <c r="AX161" s="169">
        <f>SUM(AX155:AX160)</f>
        <v>0</v>
      </c>
      <c r="BB161" s="169">
        <f>SUM(BB155:BB160)</f>
        <v>0</v>
      </c>
      <c r="BF161" s="169">
        <f>SUM(BF155:BF160)</f>
        <v>0</v>
      </c>
      <c r="BJ161" s="169">
        <f>SUM(BJ155:BJ160)</f>
        <v>0</v>
      </c>
      <c r="BN161" s="169">
        <f>SUM(BN155:BN160)</f>
        <v>0</v>
      </c>
      <c r="CA161" s="236">
        <f>SUM(CA155:CA160)</f>
        <v>0</v>
      </c>
      <c r="CB161" s="236" t="str">
        <f>IF(CA161=0,"",_xlfn.CONCAT(CB155:CB160))</f>
        <v/>
      </c>
      <c r="CC161" s="237" t="str">
        <f>IF(CA161=0,"",
IF(CA161&gt;1,"Favor de revisar la suma y consistencia de totales y/o subtotales por filas (numéricos y NS)",
IF(CA161=1,_xlfn.CONCAT("Favor de revisar la sumatoria del total y/o subtotal en el numeral: ",CB161),_xlfn.CONCAT("Favor de revisar la sumatoria de los totales y/o subtotales en los numerales: ",CB161))))</f>
        <v/>
      </c>
      <c r="CD161" s="253" t="s">
        <v>5495</v>
      </c>
      <c r="CE161" s="255">
        <f>IF(OR(AB161="NS",$M111="NS"),0,IF(OR(AB161="NA",$M111="NA"),0,IF(AB161&gt;=$M111,0,1)))</f>
        <v>0</v>
      </c>
      <c r="CF161" s="257">
        <f>IF(OR(AC161="NS",$S111="NS"),0,IF(OR(AC161="NA",$S111="NA"),0,IF(AC161&gt;=$S111,0,1)))</f>
        <v>0</v>
      </c>
      <c r="CG161" s="259">
        <f>IF(OR(AD161="NS",$Y111="NS"),0,IF(OR(AD161="NA",$Y111="NA"),0,IF(AD161&gt;=$Y111,0,1)))</f>
        <v>0</v>
      </c>
      <c r="DF161" s="269">
        <f>SUM(CI155:DF160)</f>
        <v>0</v>
      </c>
    </row>
    <row r="162" spans="1:110" ht="15" customHeight="1">
      <c r="A162" s="25"/>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I162" t="s">
        <v>5248</v>
      </c>
      <c r="AJ162" s="170">
        <f>SUM(AL161,AP161,AT161,AX161,BB161,BF161,BJ161,BN161)</f>
        <v>0</v>
      </c>
      <c r="CG162" s="260">
        <f>SUM(CE155:CG161)</f>
        <v>0</v>
      </c>
    </row>
    <row r="163" spans="1:110" ht="24" customHeight="1">
      <c r="A163" s="25"/>
      <c r="B163" s="52"/>
      <c r="C163" s="848" t="s">
        <v>5219</v>
      </c>
      <c r="D163" s="728"/>
      <c r="E163" s="728"/>
      <c r="F163" s="728"/>
      <c r="G163" s="728"/>
      <c r="H163" s="728"/>
      <c r="I163" s="728"/>
      <c r="J163" s="728"/>
      <c r="K163" s="728"/>
      <c r="L163" s="728"/>
      <c r="M163" s="728"/>
      <c r="N163" s="728"/>
      <c r="O163" s="728"/>
      <c r="P163" s="728"/>
      <c r="Q163" s="728"/>
      <c r="R163" s="728"/>
      <c r="S163" s="728"/>
      <c r="T163" s="728"/>
      <c r="U163" s="728"/>
      <c r="V163" s="728"/>
      <c r="W163" s="728"/>
      <c r="X163" s="728"/>
      <c r="Y163" s="728"/>
      <c r="Z163" s="728"/>
      <c r="AA163" s="728"/>
      <c r="AB163" s="728"/>
      <c r="AC163" s="728"/>
      <c r="AD163" s="728"/>
      <c r="AE163" s="52"/>
    </row>
    <row r="164" spans="1:110" ht="60" customHeight="1">
      <c r="A164" s="25"/>
      <c r="B164" s="52"/>
      <c r="C164" s="842"/>
      <c r="D164" s="759"/>
      <c r="E164" s="759"/>
      <c r="F164" s="759"/>
      <c r="G164" s="759"/>
      <c r="H164" s="759"/>
      <c r="I164" s="759"/>
      <c r="J164" s="759"/>
      <c r="K164" s="759"/>
      <c r="L164" s="759"/>
      <c r="M164" s="759"/>
      <c r="N164" s="759"/>
      <c r="O164" s="759"/>
      <c r="P164" s="759"/>
      <c r="Q164" s="759"/>
      <c r="R164" s="759"/>
      <c r="S164" s="759"/>
      <c r="T164" s="759"/>
      <c r="U164" s="759"/>
      <c r="V164" s="759"/>
      <c r="W164" s="759"/>
      <c r="X164" s="759"/>
      <c r="Y164" s="759"/>
      <c r="Z164" s="759"/>
      <c r="AA164" s="759"/>
      <c r="AB164" s="759"/>
      <c r="AC164" s="759"/>
      <c r="AD164" s="838"/>
      <c r="AE164" s="52"/>
    </row>
    <row r="165" spans="1:110" ht="15" customHeight="1">
      <c r="A165" s="25"/>
      <c r="B165" s="823" t="str">
        <f>IF(AH155&gt;0,"Favor de ingresar toda la información requerida en la pregunta","")</f>
        <v/>
      </c>
      <c r="C165" s="728"/>
      <c r="D165" s="728"/>
      <c r="E165" s="728"/>
      <c r="F165" s="728"/>
      <c r="G165" s="728"/>
      <c r="H165" s="728"/>
      <c r="I165" s="728"/>
      <c r="J165" s="728"/>
      <c r="K165" s="728"/>
      <c r="L165" s="728"/>
      <c r="M165" s="728"/>
      <c r="N165" s="728"/>
      <c r="O165" s="728"/>
      <c r="P165" s="728"/>
      <c r="Q165" s="728"/>
      <c r="R165" s="728"/>
      <c r="S165" s="728"/>
      <c r="T165" s="728"/>
      <c r="U165" s="728"/>
      <c r="V165" s="728"/>
      <c r="W165" s="728"/>
      <c r="X165" s="728"/>
      <c r="Y165" s="728"/>
      <c r="Z165" s="728"/>
      <c r="AA165" s="728"/>
      <c r="AB165" s="728"/>
      <c r="AC165" s="728"/>
      <c r="AD165" s="728"/>
      <c r="AE165" s="27"/>
    </row>
    <row r="166" spans="1:110" ht="15" customHeight="1">
      <c r="A166" s="25"/>
      <c r="B166" s="888" t="str">
        <f>IF(SUM(COUNTIF(G155:AD160,"NS"))&lt;&gt;0,"Alerta: debido a que cuenta con registros NS, debe proporcionar una justificación en el area de comentarios al final de la pregunta","")</f>
        <v/>
      </c>
      <c r="C166" s="888"/>
      <c r="D166" s="888"/>
      <c r="E166" s="888"/>
      <c r="F166" s="888"/>
      <c r="G166" s="888"/>
      <c r="H166" s="888"/>
      <c r="I166" s="888"/>
      <c r="J166" s="888"/>
      <c r="K166" s="888"/>
      <c r="L166" s="888"/>
      <c r="M166" s="888"/>
      <c r="N166" s="888"/>
      <c r="O166" s="888"/>
      <c r="P166" s="888"/>
      <c r="Q166" s="888"/>
      <c r="R166" s="888"/>
      <c r="S166" s="888"/>
      <c r="T166" s="888"/>
      <c r="U166" s="888"/>
      <c r="V166" s="888"/>
      <c r="W166" s="888"/>
      <c r="X166" s="888"/>
      <c r="Y166" s="888"/>
      <c r="Z166" s="888"/>
      <c r="AA166" s="888"/>
      <c r="AB166" s="888"/>
      <c r="AC166" s="888"/>
      <c r="AD166" s="888"/>
    </row>
    <row r="167" spans="1:110" ht="15" customHeight="1">
      <c r="A167" s="25"/>
      <c r="B167" s="868" t="str">
        <f>CC161</f>
        <v/>
      </c>
      <c r="C167" s="868"/>
      <c r="D167" s="868"/>
      <c r="E167" s="868"/>
      <c r="F167" s="868"/>
      <c r="G167" s="868"/>
      <c r="H167" s="868"/>
      <c r="I167" s="868"/>
      <c r="J167" s="868"/>
      <c r="K167" s="868"/>
      <c r="L167" s="868"/>
      <c r="M167" s="868"/>
      <c r="N167" s="868"/>
      <c r="O167" s="868"/>
      <c r="P167" s="868"/>
      <c r="Q167" s="868"/>
      <c r="R167" s="868"/>
      <c r="S167" s="868"/>
      <c r="T167" s="868"/>
      <c r="U167" s="868"/>
      <c r="V167" s="868"/>
      <c r="W167" s="868"/>
      <c r="X167" s="868"/>
      <c r="Y167" s="868"/>
      <c r="Z167" s="868"/>
      <c r="AA167" s="868"/>
      <c r="AB167" s="868"/>
      <c r="AC167" s="868"/>
      <c r="AD167" s="868"/>
    </row>
    <row r="168" spans="1:110" ht="15" customHeight="1">
      <c r="A168" s="25"/>
      <c r="B168" s="845" t="str">
        <f>IF(CG162&gt;0,"Favor de revisar la instrucción 1 y verifique que se cumplan con los criterios establecidos","")</f>
        <v/>
      </c>
      <c r="C168" s="845"/>
      <c r="D168" s="845"/>
      <c r="E168" s="845"/>
      <c r="F168" s="845"/>
      <c r="G168" s="845"/>
      <c r="H168" s="845"/>
      <c r="I168" s="845"/>
      <c r="J168" s="845"/>
      <c r="K168" s="845"/>
      <c r="L168" s="845"/>
      <c r="M168" s="845"/>
      <c r="N168" s="845"/>
      <c r="O168" s="845"/>
      <c r="P168" s="845"/>
      <c r="Q168" s="845"/>
      <c r="R168" s="845"/>
      <c r="S168" s="845"/>
      <c r="T168" s="845"/>
      <c r="U168" s="845"/>
      <c r="V168" s="845"/>
      <c r="W168" s="845"/>
      <c r="X168" s="845"/>
      <c r="Y168" s="845"/>
      <c r="Z168" s="845"/>
      <c r="AA168" s="845"/>
      <c r="AB168" s="845"/>
      <c r="AC168" s="845"/>
      <c r="AD168" s="845"/>
      <c r="AE168" s="534"/>
    </row>
    <row r="169" spans="1:110" ht="15" customHeight="1">
      <c r="A169" s="25"/>
      <c r="B169" s="1009" t="str">
        <f>IF(DF161&gt;0,"Alerta: debe de proporcionar una justificación de acuerdo a lo establecido en la instrucción 2","")</f>
        <v/>
      </c>
      <c r="C169" s="1009"/>
      <c r="D169" s="1009"/>
      <c r="E169" s="1009"/>
      <c r="F169" s="1009"/>
      <c r="G169" s="1009"/>
      <c r="H169" s="1009"/>
      <c r="I169" s="1009"/>
      <c r="J169" s="1009"/>
      <c r="K169" s="1009"/>
      <c r="L169" s="1009"/>
      <c r="M169" s="1009"/>
      <c r="N169" s="1009"/>
      <c r="O169" s="1009"/>
      <c r="P169" s="1009"/>
      <c r="Q169" s="1009"/>
      <c r="R169" s="1009"/>
      <c r="S169" s="1009"/>
      <c r="T169" s="1009"/>
      <c r="U169" s="1009"/>
      <c r="V169" s="1009"/>
      <c r="W169" s="1009"/>
      <c r="X169" s="1009"/>
      <c r="Y169" s="1009"/>
      <c r="Z169" s="1009"/>
      <c r="AA169" s="1009"/>
      <c r="AB169" s="1009"/>
      <c r="AC169" s="1009"/>
      <c r="AD169" s="1009"/>
      <c r="AE169" s="491"/>
    </row>
    <row r="170" spans="1:110" ht="15" customHeight="1">
      <c r="A170" s="25"/>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row>
    <row r="171" spans="1:110" ht="24" customHeight="1">
      <c r="A171" s="25" t="s">
        <v>5511</v>
      </c>
      <c r="B171" s="847" t="s">
        <v>5512</v>
      </c>
      <c r="C171" s="728"/>
      <c r="D171" s="728"/>
      <c r="E171" s="728"/>
      <c r="F171" s="728"/>
      <c r="G171" s="728"/>
      <c r="H171" s="728"/>
      <c r="I171" s="728"/>
      <c r="J171" s="728"/>
      <c r="K171" s="728"/>
      <c r="L171" s="728"/>
      <c r="M171" s="728"/>
      <c r="N171" s="728"/>
      <c r="O171" s="728"/>
      <c r="P171" s="728"/>
      <c r="Q171" s="728"/>
      <c r="R171" s="728"/>
      <c r="S171" s="728"/>
      <c r="T171" s="728"/>
      <c r="U171" s="728"/>
      <c r="V171" s="728"/>
      <c r="W171" s="728"/>
      <c r="X171" s="728"/>
      <c r="Y171" s="728"/>
      <c r="Z171" s="728"/>
      <c r="AA171" s="728"/>
      <c r="AB171" s="728"/>
      <c r="AC171" s="728"/>
      <c r="AD171" s="728"/>
      <c r="AE171" s="37"/>
    </row>
    <row r="172" spans="1:110" ht="15" customHeight="1">
      <c r="A172" s="25"/>
      <c r="B172" s="42"/>
      <c r="C172" s="848" t="s">
        <v>5513</v>
      </c>
      <c r="D172" s="728"/>
      <c r="E172" s="728"/>
      <c r="F172" s="728"/>
      <c r="G172" s="728"/>
      <c r="H172" s="728"/>
      <c r="I172" s="728"/>
      <c r="J172" s="728"/>
      <c r="K172" s="728"/>
      <c r="L172" s="728"/>
      <c r="M172" s="728"/>
      <c r="N172" s="728"/>
      <c r="O172" s="728"/>
      <c r="P172" s="728"/>
      <c r="Q172" s="728"/>
      <c r="R172" s="728"/>
      <c r="S172" s="728"/>
      <c r="T172" s="728"/>
      <c r="U172" s="728"/>
      <c r="V172" s="728"/>
      <c r="W172" s="728"/>
      <c r="X172" s="728"/>
      <c r="Y172" s="728"/>
      <c r="Z172" s="728"/>
      <c r="AA172" s="728"/>
      <c r="AB172" s="728"/>
      <c r="AC172" s="728"/>
      <c r="AD172" s="728"/>
      <c r="AE172" s="37"/>
    </row>
    <row r="173" spans="1:110" ht="15" customHeight="1">
      <c r="A173" s="36"/>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110" ht="24" customHeight="1">
      <c r="A174" s="36"/>
      <c r="B174" s="37"/>
      <c r="C174" s="858" t="s">
        <v>5514</v>
      </c>
      <c r="D174" s="859"/>
      <c r="E174" s="859"/>
      <c r="F174" s="860"/>
      <c r="G174" s="858" t="s">
        <v>5448</v>
      </c>
      <c r="H174" s="757"/>
      <c r="I174" s="757"/>
      <c r="J174" s="757"/>
      <c r="K174" s="757"/>
      <c r="L174" s="757"/>
      <c r="M174" s="757"/>
      <c r="N174" s="757"/>
      <c r="O174" s="757"/>
      <c r="P174" s="757"/>
      <c r="Q174" s="757"/>
      <c r="R174" s="757"/>
      <c r="S174" s="757"/>
      <c r="T174" s="757"/>
      <c r="U174" s="757"/>
      <c r="V174" s="757"/>
      <c r="W174" s="757"/>
      <c r="X174" s="757"/>
      <c r="Y174" s="757"/>
      <c r="Z174" s="757"/>
      <c r="AA174" s="757"/>
      <c r="AB174" s="757"/>
      <c r="AC174" s="757"/>
      <c r="AD174" s="758"/>
      <c r="AE174" s="37"/>
    </row>
    <row r="175" spans="1:110" ht="120" customHeight="1">
      <c r="A175" s="36"/>
      <c r="B175" s="37"/>
      <c r="C175" s="1007"/>
      <c r="D175" s="728"/>
      <c r="E175" s="728"/>
      <c r="F175" s="776"/>
      <c r="G175" s="921" t="s">
        <v>5235</v>
      </c>
      <c r="H175" s="916" t="s">
        <v>5427</v>
      </c>
      <c r="I175" s="916" t="s">
        <v>5428</v>
      </c>
      <c r="J175" s="916" t="s">
        <v>5429</v>
      </c>
      <c r="K175" s="757"/>
      <c r="L175" s="758"/>
      <c r="M175" s="916" t="s">
        <v>5430</v>
      </c>
      <c r="N175" s="757"/>
      <c r="O175" s="758"/>
      <c r="P175" s="916" t="s">
        <v>5431</v>
      </c>
      <c r="Q175" s="757"/>
      <c r="R175" s="758"/>
      <c r="S175" s="916" t="s">
        <v>5432</v>
      </c>
      <c r="T175" s="757"/>
      <c r="U175" s="758"/>
      <c r="V175" s="916" t="s">
        <v>5433</v>
      </c>
      <c r="W175" s="757"/>
      <c r="X175" s="758"/>
      <c r="Y175" s="916" t="s">
        <v>5434</v>
      </c>
      <c r="Z175" s="757"/>
      <c r="AA175" s="758"/>
      <c r="AB175" s="916" t="s">
        <v>5449</v>
      </c>
      <c r="AC175" s="757"/>
      <c r="AD175" s="758"/>
      <c r="AE175" s="37"/>
      <c r="AH175" s="828" t="s">
        <v>5090</v>
      </c>
      <c r="BO175" s="924" t="s">
        <v>5450</v>
      </c>
      <c r="BP175" s="757"/>
      <c r="BQ175" s="757"/>
      <c r="BR175" s="758"/>
      <c r="BS175" s="943" t="s">
        <v>5451</v>
      </c>
      <c r="BT175" s="757"/>
      <c r="BU175" s="757"/>
      <c r="BV175" s="758"/>
      <c r="BW175" s="924" t="s">
        <v>5452</v>
      </c>
      <c r="BX175" s="757"/>
      <c r="BY175" s="757"/>
      <c r="BZ175" s="758"/>
      <c r="CA175" s="931" t="s">
        <v>5453</v>
      </c>
      <c r="CB175" s="757"/>
      <c r="CC175" s="758"/>
      <c r="CD175" s="932" t="s">
        <v>5454</v>
      </c>
      <c r="CE175" s="933"/>
      <c r="CF175" s="933"/>
      <c r="CG175" s="934"/>
    </row>
    <row r="176" spans="1:110" ht="48" customHeight="1">
      <c r="A176" s="36"/>
      <c r="B176" s="37"/>
      <c r="C176" s="861"/>
      <c r="D176" s="782"/>
      <c r="E176" s="782"/>
      <c r="F176" s="783"/>
      <c r="G176" s="917"/>
      <c r="H176" s="917"/>
      <c r="I176" s="917"/>
      <c r="J176" s="67" t="s">
        <v>5456</v>
      </c>
      <c r="K176" s="68" t="s">
        <v>5427</v>
      </c>
      <c r="L176" s="68" t="s">
        <v>5428</v>
      </c>
      <c r="M176" s="67" t="s">
        <v>5456</v>
      </c>
      <c r="N176" s="68" t="s">
        <v>5427</v>
      </c>
      <c r="O176" s="68" t="s">
        <v>5428</v>
      </c>
      <c r="P176" s="67" t="s">
        <v>5456</v>
      </c>
      <c r="Q176" s="68" t="s">
        <v>5427</v>
      </c>
      <c r="R176" s="68" t="s">
        <v>5428</v>
      </c>
      <c r="S176" s="67" t="s">
        <v>5456</v>
      </c>
      <c r="T176" s="68" t="s">
        <v>5427</v>
      </c>
      <c r="U176" s="68" t="s">
        <v>5428</v>
      </c>
      <c r="V176" s="67" t="s">
        <v>5456</v>
      </c>
      <c r="W176" s="68" t="s">
        <v>5427</v>
      </c>
      <c r="X176" s="68" t="s">
        <v>5428</v>
      </c>
      <c r="Y176" s="67" t="s">
        <v>5456</v>
      </c>
      <c r="Z176" s="68" t="s">
        <v>5427</v>
      </c>
      <c r="AA176" s="68" t="s">
        <v>5428</v>
      </c>
      <c r="AB176" s="67" t="s">
        <v>5456</v>
      </c>
      <c r="AC176" s="68" t="s">
        <v>5427</v>
      </c>
      <c r="AD176" s="68" t="s">
        <v>5428</v>
      </c>
      <c r="AE176" s="37"/>
      <c r="AH176" s="829"/>
      <c r="AI176" t="s">
        <v>5240</v>
      </c>
      <c r="AJ176" t="s">
        <v>5241</v>
      </c>
      <c r="AK176" t="s">
        <v>5242</v>
      </c>
      <c r="AL176" t="s">
        <v>5243</v>
      </c>
      <c r="AM176" t="s">
        <v>5244</v>
      </c>
      <c r="AN176" t="s">
        <v>5245</v>
      </c>
      <c r="AO176" t="s">
        <v>5246</v>
      </c>
      <c r="AP176" t="s">
        <v>5247</v>
      </c>
      <c r="AQ176" t="s">
        <v>5457</v>
      </c>
      <c r="AR176" t="s">
        <v>5458</v>
      </c>
      <c r="AS176" t="s">
        <v>5459</v>
      </c>
      <c r="AT176" t="s">
        <v>5460</v>
      </c>
      <c r="AU176" t="s">
        <v>5461</v>
      </c>
      <c r="AV176" t="s">
        <v>5462</v>
      </c>
      <c r="AW176" t="s">
        <v>5463</v>
      </c>
      <c r="AX176" t="s">
        <v>5464</v>
      </c>
      <c r="AY176" t="s">
        <v>5465</v>
      </c>
      <c r="AZ176" t="s">
        <v>5466</v>
      </c>
      <c r="BA176" t="s">
        <v>5467</v>
      </c>
      <c r="BB176" t="s">
        <v>5468</v>
      </c>
      <c r="BC176" t="s">
        <v>5469</v>
      </c>
      <c r="BD176" t="s">
        <v>5470</v>
      </c>
      <c r="BE176" t="s">
        <v>5471</v>
      </c>
      <c r="BF176" t="s">
        <v>5472</v>
      </c>
      <c r="BG176" t="s">
        <v>5473</v>
      </c>
      <c r="BH176" t="s">
        <v>5474</v>
      </c>
      <c r="BI176" t="s">
        <v>5475</v>
      </c>
      <c r="BJ176" t="s">
        <v>5476</v>
      </c>
      <c r="BK176" t="s">
        <v>5477</v>
      </c>
      <c r="BL176" t="s">
        <v>5478</v>
      </c>
      <c r="BM176" t="s">
        <v>5479</v>
      </c>
      <c r="BN176" t="s">
        <v>5480</v>
      </c>
      <c r="BO176" s="227" t="s">
        <v>5450</v>
      </c>
      <c r="BP176" s="228" t="s">
        <v>5481</v>
      </c>
      <c r="BQ176" s="229" t="s">
        <v>5482</v>
      </c>
      <c r="BR176" s="230" t="s">
        <v>5483</v>
      </c>
      <c r="BS176" s="227" t="s">
        <v>5450</v>
      </c>
      <c r="BT176" s="228" t="s">
        <v>5481</v>
      </c>
      <c r="BU176" s="229" t="s">
        <v>5482</v>
      </c>
      <c r="BV176" s="230" t="s">
        <v>5483</v>
      </c>
      <c r="BW176" s="227" t="s">
        <v>5450</v>
      </c>
      <c r="BX176" s="228" t="s">
        <v>5481</v>
      </c>
      <c r="BY176" s="229" t="s">
        <v>5482</v>
      </c>
      <c r="BZ176" s="230" t="s">
        <v>5483</v>
      </c>
      <c r="CA176" s="610" t="s">
        <v>5269</v>
      </c>
      <c r="CB176" s="174" t="s">
        <v>5110</v>
      </c>
      <c r="CC176" s="276" t="s">
        <v>5111</v>
      </c>
      <c r="CD176" s="241"/>
      <c r="CE176" s="242" t="s">
        <v>5484</v>
      </c>
      <c r="CF176" s="244" t="s">
        <v>5451</v>
      </c>
      <c r="CG176" s="245" t="s">
        <v>5452</v>
      </c>
    </row>
    <row r="177" spans="1:85" ht="24" customHeight="1">
      <c r="A177" s="25"/>
      <c r="B177" s="52"/>
      <c r="C177" s="55" t="s">
        <v>5012</v>
      </c>
      <c r="D177" s="817" t="s">
        <v>5515</v>
      </c>
      <c r="E177" s="757"/>
      <c r="F177" s="758"/>
      <c r="G177" s="439"/>
      <c r="H177" s="439"/>
      <c r="I177" s="439"/>
      <c r="J177" s="439"/>
      <c r="K177" s="439"/>
      <c r="L177" s="439"/>
      <c r="M177" s="439"/>
      <c r="N177" s="439"/>
      <c r="O177" s="439"/>
      <c r="P177" s="439"/>
      <c r="Q177" s="439"/>
      <c r="R177" s="439"/>
      <c r="S177" s="439"/>
      <c r="T177" s="439"/>
      <c r="U177" s="439"/>
      <c r="V177" s="439"/>
      <c r="W177" s="439"/>
      <c r="X177" s="439"/>
      <c r="Y177" s="439"/>
      <c r="Z177" s="439"/>
      <c r="AA177" s="439"/>
      <c r="AB177" s="439"/>
      <c r="AC177" s="439"/>
      <c r="AD177" s="439"/>
      <c r="AE177" s="52"/>
      <c r="AH177" s="172">
        <f>IF(COUNTA(G177:AD186)=0,0,IF(COUNTA(G177:AD186)=240,0,1))</f>
        <v>0</v>
      </c>
      <c r="AI177">
        <f t="shared" ref="AI177:AI186" si="120">G177</f>
        <v>0</v>
      </c>
      <c r="AJ177">
        <f t="shared" ref="AJ177:AJ186" si="121">COUNTIF(H177:I177,"NS")</f>
        <v>0</v>
      </c>
      <c r="AK177">
        <f t="shared" ref="AK177:AK186" si="122">SUM(H177:I177)</f>
        <v>0</v>
      </c>
      <c r="AL177">
        <f t="shared" ref="AL177:AL186" si="123">IF(COUNTIF(G177:I177,"NA")=3,0,IF(OR(AND(AI177=0,AJ177&gt;0),AND(AI177="NS",AK177&gt;0), AND(AI177="NS", AJ177=0,AK177=0)), 1, IF(OR(AND(AI177&gt;0,AJ177&gt;1,AI177&gt;AK177), AND(AI177="NS",AJ177=2), AND(AI177="NS",AK177=0,AJ177&gt;0),AI177=AK177), 0, 1)))</f>
        <v>0</v>
      </c>
      <c r="AM177">
        <f t="shared" ref="AM177:AM186" si="124">J177</f>
        <v>0</v>
      </c>
      <c r="AN177">
        <f t="shared" ref="AN177:AN186" si="125">COUNTIF(K177:L177,"NS")</f>
        <v>0</v>
      </c>
      <c r="AO177">
        <f t="shared" ref="AO177:AO186" si="126">SUM(K177:L177)</f>
        <v>0</v>
      </c>
      <c r="AP177">
        <f t="shared" ref="AP177:AP186" si="127">IF(COUNTIF(J177:L177,"NA")=3,0,IF(OR(AND(AM177=0,AN177&gt;0),AND(AM177="NS",AO177&gt;0), AND(AM177="NS", AN177=0,AO177=0)), 1, IF(OR(AND(AM177&gt;0,AN177&gt;1,AM177&gt;AO177), AND(AM177="NS",AN177=2), AND(AM177="NS",AO177=0,AN177&gt;0),AM177=AO177), 0, 1)))</f>
        <v>0</v>
      </c>
      <c r="AQ177">
        <f t="shared" ref="AQ177:AQ186" si="128">M177</f>
        <v>0</v>
      </c>
      <c r="AR177">
        <f t="shared" ref="AR177:AR186" si="129">COUNTIF(N177:O177,"NS")</f>
        <v>0</v>
      </c>
      <c r="AS177">
        <f t="shared" ref="AS177:AS186" si="130">SUM(N177:O177)</f>
        <v>0</v>
      </c>
      <c r="AT177">
        <f t="shared" ref="AT177:AT186" si="131">IF(COUNTIF(M177:O177,"NA")=3,0,IF(OR(AND(AQ177=0,AR177&gt;0),AND(AQ177="NS",AS177&gt;0), AND(AQ177="NS", AR177=0,AS177=0)), 1, IF(OR(AND(AQ177&gt;0,AR177&gt;1,AQ177&gt;AS177), AND(AQ177="NS",AR177=2), AND(AQ177="NS",AS177=0,AR177&gt;0),AQ177=AS177), 0, 1)))</f>
        <v>0</v>
      </c>
      <c r="AU177">
        <f t="shared" ref="AU177:AU186" si="132">P177</f>
        <v>0</v>
      </c>
      <c r="AV177">
        <f t="shared" ref="AV177:AV186" si="133">COUNTIF(Q177:R177,"NS")</f>
        <v>0</v>
      </c>
      <c r="AW177">
        <f t="shared" ref="AW177:AW186" si="134">SUM(Q177:R177)</f>
        <v>0</v>
      </c>
      <c r="AX177">
        <f t="shared" ref="AX177:AX186" si="135">IF(COUNTIF(P177:R177,"NA")=3,0,IF(OR(AND(AU177=0,AV177&gt;0),AND(AU177="NS",AW177&gt;0), AND(AU177="NS", AV177=0,AW177=0)), 1, IF(OR(AND(AU177&gt;0,AV177&gt;1,AU177&gt;AW177), AND(AU177="NS",AV177=2), AND(AU177="NS",AW177=0,AV177&gt;0),AU177=AW177), 0, 1)))</f>
        <v>0</v>
      </c>
      <c r="AY177">
        <f t="shared" ref="AY177:AY186" si="136">S177</f>
        <v>0</v>
      </c>
      <c r="AZ177">
        <f t="shared" ref="AZ177:AZ186" si="137">COUNTIF(T177:U177,"NS")</f>
        <v>0</v>
      </c>
      <c r="BA177">
        <f t="shared" ref="BA177:BA186" si="138">SUM(T177:U177)</f>
        <v>0</v>
      </c>
      <c r="BB177">
        <f t="shared" ref="BB177:BB186" si="139">IF(COUNTIF(S177:U177,"NA")=3,0,IF(OR(AND(AY177=0,AZ177&gt;0),AND(AY177="NS",BA177&gt;0), AND(AY177="NS", AZ177=0,BA177=0)), 1, IF(OR(AND(AY177&gt;0,AZ177&gt;1,AY177&gt;BA177), AND(AY177="NS",AZ177=2), AND(AY177="NS",BA177=0,AZ177&gt;0),AY177=BA177), 0, 1)))</f>
        <v>0</v>
      </c>
      <c r="BC177">
        <f t="shared" ref="BC177:BC186" si="140">V177</f>
        <v>0</v>
      </c>
      <c r="BD177">
        <f t="shared" ref="BD177:BD186" si="141">COUNTIF(W177:X177,"NS")</f>
        <v>0</v>
      </c>
      <c r="BE177">
        <f t="shared" ref="BE177:BE186" si="142">SUM(W177:X177)</f>
        <v>0</v>
      </c>
      <c r="BF177">
        <f t="shared" ref="BF177:BF186" si="143">IF(COUNTIF(V177:X177,"NA")=3,0,IF(OR(AND(BC177=0,BD177&gt;0),AND(BC177="NS",BE177&gt;0), AND(BC177="NS", BD177=0,BE177=0)), 1, IF(OR(AND(BC177&gt;0,BD177&gt;1,BC177&gt;BE177), AND(BC177="NS",BD177=2), AND(BC177="NS",BE177=0,BD177&gt;0),BC177=BE177), 0, 1)))</f>
        <v>0</v>
      </c>
      <c r="BG177">
        <f t="shared" ref="BG177:BG186" si="144">Y177</f>
        <v>0</v>
      </c>
      <c r="BH177">
        <f t="shared" ref="BH177:BH186" si="145">COUNTIF(Z177:AA177,"NS")</f>
        <v>0</v>
      </c>
      <c r="BI177">
        <f t="shared" ref="BI177:BI186" si="146">SUM(Z177:AA177)</f>
        <v>0</v>
      </c>
      <c r="BJ177">
        <f t="shared" ref="BJ177:BJ186" si="147">IF(COUNTIF(Y177:AA177,"NA")=3,0,IF(OR(AND(BG177=0,BH177&gt;0),AND(BG177="NS",BI177&gt;0), AND(BG177="NS", BH177=0,BI177=0)), 1, IF(OR(AND(BG177&gt;0,BH177&gt;1,BG177&gt;BI177), AND(BG177="NS",BH177=2), AND(BG177="NS",BI177=0,BH177&gt;0),BG177=BI177), 0, 1)))</f>
        <v>0</v>
      </c>
      <c r="BK177">
        <f t="shared" ref="BK177:BK186" si="148">AB177</f>
        <v>0</v>
      </c>
      <c r="BL177">
        <f t="shared" ref="BL177:BL186" si="149">COUNTIF(AC177:AD177,"NS")</f>
        <v>0</v>
      </c>
      <c r="BM177">
        <f t="shared" ref="BM177:BM186" si="150">SUM(AC177:AD177)</f>
        <v>0</v>
      </c>
      <c r="BN177">
        <f t="shared" ref="BN177:BN186" si="151">IF(COUNTIF(AB177:AD177,"NA")=3,0,IF(OR(AND(BK177=0,BL177&gt;0),AND(BK177="NS",BM177&gt;0), AND(BK177="NS", BL177=0,BM177=0)), 1, IF(OR(AND(BK177&gt;0,BL177&gt;1,BK177&gt;BM177), AND(BK177="NS",BL177=2), AND(BK177="NS",BM177=0,BL177&gt;0),BK177=BM177), 0, 1)))</f>
        <v>0</v>
      </c>
      <c r="BO177" s="231">
        <f t="shared" ref="BO177:BO186" si="152">G177</f>
        <v>0</v>
      </c>
      <c r="BP177" s="232">
        <f t="shared" ref="BP177:BP186" si="153">COUNTIF(J177,"NS")+COUNTIF(M177,"NS")+COUNTIF(P177,"NS")+COUNTIF(S177,"NS")+COUNTIF(V177,"NS")+COUNTIF(Y177,"NS")+COUNTIF(AB177,"NS")</f>
        <v>0</v>
      </c>
      <c r="BQ177" s="233">
        <f t="shared" ref="BQ177:BQ186" si="154">SUM(J177,M177,P177,S177,V177,Y177,AB177)</f>
        <v>0</v>
      </c>
      <c r="BR177" s="234">
        <f t="shared" ref="BR177:BR186" si="155">IF(OR(AND(BO177=0, BP177&gt;0),AND(BO177="NS", BQ177&gt;0), AND(BO177="NS", BP177=0, BQ177=0)), 1, IF(OR(AND(BO177&gt;0, BP177&gt;1,BO177&gt;BQ177), AND(BO177="NS", BP177=2), AND(BO177="NS", BQ177=0, BP177&gt;0), BO177=BQ177), 0,IF(BO177="",0,1)))</f>
        <v>0</v>
      </c>
      <c r="BS177" s="231">
        <f t="shared" ref="BS177:BS186" si="156">H177</f>
        <v>0</v>
      </c>
      <c r="BT177" s="232">
        <f t="shared" ref="BT177:BT186" si="157">COUNTIF(K177,"NS")+COUNTIF(N177,"NS")+COUNTIF(Q177,"NS")+COUNTIF(T177,"NS")+COUNTIF(W177,"NS")+COUNTIF(Z177,"NS")+COUNTIF(AC177,"NS")</f>
        <v>0</v>
      </c>
      <c r="BU177" s="233">
        <f t="shared" ref="BU177:BU186" si="158">SUM(K177,N177,Q177,T177,W177,Z177,AC177)</f>
        <v>0</v>
      </c>
      <c r="BV177" s="234">
        <f t="shared" ref="BV177:BV186" si="159">IF(OR(AND(BS177=0, BT177&gt;0),AND(BS177="NS", BU177&gt;0), AND(BS177="NS", BT177=0, BU177=0)), 1, IF(OR(AND(BS177&gt;0, BT177&gt;1,BS177&gt;BU177), AND(BS177="NS", BT177=2), AND(BS177="NS", BU177=0, BT177&gt;0), BS177=BU177), 0,IF(BS177="",0,1)))</f>
        <v>0</v>
      </c>
      <c r="BW177" s="231">
        <f t="shared" ref="BW177:BW186" si="160">I177</f>
        <v>0</v>
      </c>
      <c r="BX177" s="232">
        <f t="shared" ref="BX177:BX186" si="161">COUNTIF(L177,"NS")+COUNTIF(O177,"NS")+COUNTIF(R177,"NS")+COUNTIF(U177,"NS")+COUNTIF(X177,"NS")+COUNTIF(AA177,"NS")+COUNTIF(AD177,"NS")</f>
        <v>0</v>
      </c>
      <c r="BY177" s="233">
        <f t="shared" ref="BY177:BY186" si="162">SUM(L177,O177,R177,U177,X177,AA177,AD177)</f>
        <v>0</v>
      </c>
      <c r="BZ177" s="234">
        <f t="shared" ref="BZ177:BZ186" si="163">IF(OR(AND(BW177=0, BX177&gt;0),AND(BW177="NS", BY177&gt;0), AND(BW177="NS", BX177=0, BY177=0)), 1, IF(OR(AND(BW177&gt;0, BX177&gt;1,BW177&gt;BY177), AND(BW177="NS", BX177=2), AND(BW177="NS", BY177=0, BX177&gt;0), BW177=BY177), 0,IF(BW177="",0,1)))</f>
        <v>0</v>
      </c>
      <c r="CA177" s="198">
        <f t="shared" ref="CA177:CA186" si="164">IF(SUM(AL177,AP177,AT177,AX177,BB177,BF177,BJ177,BN177,BR177,BV177,BZ177)=0,0,1)</f>
        <v>0</v>
      </c>
      <c r="CB177" s="235" t="str">
        <f>IF(CA177=0,"",
IF(SUM(CA177:CA177)=1,CC177,
IF(CA187&gt;SUM(CA177:CA177),_xlfn.CONCAT(", ",CC177),
IF(CA187=SUM(CA177:CA177),_xlfn.CONCAT(" y ",CC177)))))</f>
        <v/>
      </c>
      <c r="CC177" s="178" t="s">
        <v>5117</v>
      </c>
      <c r="CD177" s="246" t="s">
        <v>5486</v>
      </c>
      <c r="CE177" s="243">
        <f>IF(AND(J187="NS",$M$105="NS"),0,IF(AND(J187="NA",$M$105="NA"),0,IF(J187=$M$105,0,1)))</f>
        <v>0</v>
      </c>
      <c r="CF177" s="219">
        <f>IF(AND(K187="NS",$S$105="NS"),0,IF(AND(K187="NA",$S$105="NA"),0,IF(K187=$S$105,0,1)))</f>
        <v>0</v>
      </c>
      <c r="CG177" s="218">
        <f>IF(AND(L187="NS",$Y$105="NS"),0,IF(AND(L187="NA",$Y$105="NA"),0,IF(L187=$Y$105,0,1)))</f>
        <v>0</v>
      </c>
    </row>
    <row r="178" spans="1:85" ht="24" customHeight="1">
      <c r="A178" s="25"/>
      <c r="B178" s="52"/>
      <c r="C178" s="55" t="s">
        <v>5014</v>
      </c>
      <c r="D178" s="817" t="s">
        <v>5516</v>
      </c>
      <c r="E178" s="757"/>
      <c r="F178" s="758"/>
      <c r="G178" s="439"/>
      <c r="H178" s="439"/>
      <c r="I178" s="439"/>
      <c r="J178" s="439"/>
      <c r="K178" s="439"/>
      <c r="L178" s="439"/>
      <c r="M178" s="439"/>
      <c r="N178" s="439"/>
      <c r="O178" s="439"/>
      <c r="P178" s="439"/>
      <c r="Q178" s="439"/>
      <c r="R178" s="439"/>
      <c r="S178" s="439"/>
      <c r="T178" s="439"/>
      <c r="U178" s="439"/>
      <c r="V178" s="439"/>
      <c r="W178" s="439"/>
      <c r="X178" s="439"/>
      <c r="Y178" s="439"/>
      <c r="Z178" s="439"/>
      <c r="AA178" s="439"/>
      <c r="AB178" s="439"/>
      <c r="AC178" s="439"/>
      <c r="AD178" s="439"/>
      <c r="AE178" s="52"/>
      <c r="AI178">
        <f t="shared" si="120"/>
        <v>0</v>
      </c>
      <c r="AJ178">
        <f t="shared" si="121"/>
        <v>0</v>
      </c>
      <c r="AK178">
        <f t="shared" si="122"/>
        <v>0</v>
      </c>
      <c r="AL178">
        <f t="shared" si="123"/>
        <v>0</v>
      </c>
      <c r="AM178">
        <f t="shared" si="124"/>
        <v>0</v>
      </c>
      <c r="AN178">
        <f t="shared" si="125"/>
        <v>0</v>
      </c>
      <c r="AO178">
        <f t="shared" si="126"/>
        <v>0</v>
      </c>
      <c r="AP178">
        <f t="shared" si="127"/>
        <v>0</v>
      </c>
      <c r="AQ178">
        <f t="shared" si="128"/>
        <v>0</v>
      </c>
      <c r="AR178">
        <f t="shared" si="129"/>
        <v>0</v>
      </c>
      <c r="AS178">
        <f t="shared" si="130"/>
        <v>0</v>
      </c>
      <c r="AT178">
        <f t="shared" si="131"/>
        <v>0</v>
      </c>
      <c r="AU178">
        <f t="shared" si="132"/>
        <v>0</v>
      </c>
      <c r="AV178">
        <f t="shared" si="133"/>
        <v>0</v>
      </c>
      <c r="AW178">
        <f t="shared" si="134"/>
        <v>0</v>
      </c>
      <c r="AX178">
        <f t="shared" si="135"/>
        <v>0</v>
      </c>
      <c r="AY178">
        <f t="shared" si="136"/>
        <v>0</v>
      </c>
      <c r="AZ178">
        <f t="shared" si="137"/>
        <v>0</v>
      </c>
      <c r="BA178">
        <f t="shared" si="138"/>
        <v>0</v>
      </c>
      <c r="BB178">
        <f t="shared" si="139"/>
        <v>0</v>
      </c>
      <c r="BC178">
        <f t="shared" si="140"/>
        <v>0</v>
      </c>
      <c r="BD178">
        <f t="shared" si="141"/>
        <v>0</v>
      </c>
      <c r="BE178">
        <f t="shared" si="142"/>
        <v>0</v>
      </c>
      <c r="BF178">
        <f t="shared" si="143"/>
        <v>0</v>
      </c>
      <c r="BG178">
        <f t="shared" si="144"/>
        <v>0</v>
      </c>
      <c r="BH178">
        <f t="shared" si="145"/>
        <v>0</v>
      </c>
      <c r="BI178">
        <f t="shared" si="146"/>
        <v>0</v>
      </c>
      <c r="BJ178">
        <f t="shared" si="147"/>
        <v>0</v>
      </c>
      <c r="BK178">
        <f t="shared" si="148"/>
        <v>0</v>
      </c>
      <c r="BL178">
        <f t="shared" si="149"/>
        <v>0</v>
      </c>
      <c r="BM178">
        <f t="shared" si="150"/>
        <v>0</v>
      </c>
      <c r="BN178">
        <f t="shared" si="151"/>
        <v>0</v>
      </c>
      <c r="BO178" s="231">
        <f t="shared" si="152"/>
        <v>0</v>
      </c>
      <c r="BP178" s="232">
        <f t="shared" si="153"/>
        <v>0</v>
      </c>
      <c r="BQ178" s="233">
        <f t="shared" si="154"/>
        <v>0</v>
      </c>
      <c r="BR178" s="234">
        <f t="shared" si="155"/>
        <v>0</v>
      </c>
      <c r="BS178" s="231">
        <f t="shared" si="156"/>
        <v>0</v>
      </c>
      <c r="BT178" s="232">
        <f t="shared" si="157"/>
        <v>0</v>
      </c>
      <c r="BU178" s="233">
        <f t="shared" si="158"/>
        <v>0</v>
      </c>
      <c r="BV178" s="234">
        <f t="shared" si="159"/>
        <v>0</v>
      </c>
      <c r="BW178" s="231">
        <f t="shared" si="160"/>
        <v>0</v>
      </c>
      <c r="BX178" s="232">
        <f t="shared" si="161"/>
        <v>0</v>
      </c>
      <c r="BY178" s="233">
        <f t="shared" si="162"/>
        <v>0</v>
      </c>
      <c r="BZ178" s="234">
        <f t="shared" si="163"/>
        <v>0</v>
      </c>
      <c r="CA178" s="198">
        <f t="shared" si="164"/>
        <v>0</v>
      </c>
      <c r="CB178" s="235" t="str">
        <f>IF(CA178=0,"",
IF(SUM($CA$177:CA178)=1,CC178,
IF($CA$187&gt;SUM($CA$177:CA178),_xlfn.CONCAT(", ",CC178),
IF($CA$187=SUM($CA$177:CA178),_xlfn.CONCAT(" y ",CC178)))))</f>
        <v/>
      </c>
      <c r="CC178" s="178" t="s">
        <v>5118</v>
      </c>
      <c r="CD178" s="238" t="s">
        <v>5488</v>
      </c>
      <c r="CE178" s="243">
        <f>IF(AND(M187="NS",$M$106="NS"),0,IF(AND(M187="NA",$M$106="NA"),0,IF(M187=$M$106,0,1)))</f>
        <v>0</v>
      </c>
      <c r="CF178" s="219">
        <f>IF(AND(N187="NS",$S$106="NS"),0,IF(AND(N187="NA",$S$106="NA"),0,IF(N187=$S$106,0,1)))</f>
        <v>0</v>
      </c>
      <c r="CG178" s="218">
        <f>IF(AND(O187="NS",$Y$106="NS"),0,IF(AND(O187="NA",$Y$106="NA"),0,IF(O187=$Y$106,0,1)))</f>
        <v>0</v>
      </c>
    </row>
    <row r="179" spans="1:85" ht="24" customHeight="1">
      <c r="A179" s="25"/>
      <c r="B179" s="52"/>
      <c r="C179" s="55" t="s">
        <v>5016</v>
      </c>
      <c r="D179" s="817" t="s">
        <v>5517</v>
      </c>
      <c r="E179" s="757"/>
      <c r="F179" s="758"/>
      <c r="G179" s="439"/>
      <c r="H179" s="439"/>
      <c r="I179" s="439"/>
      <c r="J179" s="439"/>
      <c r="K179" s="439"/>
      <c r="L179" s="439"/>
      <c r="M179" s="439"/>
      <c r="N179" s="439"/>
      <c r="O179" s="439"/>
      <c r="P179" s="439"/>
      <c r="Q179" s="439"/>
      <c r="R179" s="439"/>
      <c r="S179" s="439"/>
      <c r="T179" s="439"/>
      <c r="U179" s="439"/>
      <c r="V179" s="439"/>
      <c r="W179" s="439"/>
      <c r="X179" s="439"/>
      <c r="Y179" s="439"/>
      <c r="Z179" s="439"/>
      <c r="AA179" s="439"/>
      <c r="AB179" s="439"/>
      <c r="AC179" s="439"/>
      <c r="AD179" s="439"/>
      <c r="AE179" s="52"/>
      <c r="AI179">
        <f t="shared" si="120"/>
        <v>0</v>
      </c>
      <c r="AJ179">
        <f t="shared" si="121"/>
        <v>0</v>
      </c>
      <c r="AK179">
        <f t="shared" si="122"/>
        <v>0</v>
      </c>
      <c r="AL179">
        <f t="shared" si="123"/>
        <v>0</v>
      </c>
      <c r="AM179">
        <f t="shared" si="124"/>
        <v>0</v>
      </c>
      <c r="AN179">
        <f t="shared" si="125"/>
        <v>0</v>
      </c>
      <c r="AO179">
        <f t="shared" si="126"/>
        <v>0</v>
      </c>
      <c r="AP179">
        <f t="shared" si="127"/>
        <v>0</v>
      </c>
      <c r="AQ179">
        <f t="shared" si="128"/>
        <v>0</v>
      </c>
      <c r="AR179">
        <f t="shared" si="129"/>
        <v>0</v>
      </c>
      <c r="AS179">
        <f t="shared" si="130"/>
        <v>0</v>
      </c>
      <c r="AT179">
        <f t="shared" si="131"/>
        <v>0</v>
      </c>
      <c r="AU179">
        <f t="shared" si="132"/>
        <v>0</v>
      </c>
      <c r="AV179">
        <f t="shared" si="133"/>
        <v>0</v>
      </c>
      <c r="AW179">
        <f t="shared" si="134"/>
        <v>0</v>
      </c>
      <c r="AX179">
        <f t="shared" si="135"/>
        <v>0</v>
      </c>
      <c r="AY179">
        <f t="shared" si="136"/>
        <v>0</v>
      </c>
      <c r="AZ179">
        <f t="shared" si="137"/>
        <v>0</v>
      </c>
      <c r="BA179">
        <f t="shared" si="138"/>
        <v>0</v>
      </c>
      <c r="BB179">
        <f t="shared" si="139"/>
        <v>0</v>
      </c>
      <c r="BC179">
        <f t="shared" si="140"/>
        <v>0</v>
      </c>
      <c r="BD179">
        <f t="shared" si="141"/>
        <v>0</v>
      </c>
      <c r="BE179">
        <f t="shared" si="142"/>
        <v>0</v>
      </c>
      <c r="BF179">
        <f t="shared" si="143"/>
        <v>0</v>
      </c>
      <c r="BG179">
        <f t="shared" si="144"/>
        <v>0</v>
      </c>
      <c r="BH179">
        <f t="shared" si="145"/>
        <v>0</v>
      </c>
      <c r="BI179">
        <f t="shared" si="146"/>
        <v>0</v>
      </c>
      <c r="BJ179">
        <f t="shared" si="147"/>
        <v>0</v>
      </c>
      <c r="BK179">
        <f t="shared" si="148"/>
        <v>0</v>
      </c>
      <c r="BL179">
        <f t="shared" si="149"/>
        <v>0</v>
      </c>
      <c r="BM179">
        <f t="shared" si="150"/>
        <v>0</v>
      </c>
      <c r="BN179">
        <f t="shared" si="151"/>
        <v>0</v>
      </c>
      <c r="BO179" s="231">
        <f t="shared" si="152"/>
        <v>0</v>
      </c>
      <c r="BP179" s="232">
        <f t="shared" si="153"/>
        <v>0</v>
      </c>
      <c r="BQ179" s="233">
        <f t="shared" si="154"/>
        <v>0</v>
      </c>
      <c r="BR179" s="234">
        <f t="shared" si="155"/>
        <v>0</v>
      </c>
      <c r="BS179" s="231">
        <f t="shared" si="156"/>
        <v>0</v>
      </c>
      <c r="BT179" s="232">
        <f t="shared" si="157"/>
        <v>0</v>
      </c>
      <c r="BU179" s="233">
        <f t="shared" si="158"/>
        <v>0</v>
      </c>
      <c r="BV179" s="234">
        <f t="shared" si="159"/>
        <v>0</v>
      </c>
      <c r="BW179" s="231">
        <f t="shared" si="160"/>
        <v>0</v>
      </c>
      <c r="BX179" s="232">
        <f t="shared" si="161"/>
        <v>0</v>
      </c>
      <c r="BY179" s="233">
        <f t="shared" si="162"/>
        <v>0</v>
      </c>
      <c r="BZ179" s="234">
        <f t="shared" si="163"/>
        <v>0</v>
      </c>
      <c r="CA179" s="198">
        <f t="shared" si="164"/>
        <v>0</v>
      </c>
      <c r="CB179" s="235" t="str">
        <f>IF(CA179=0,"",
IF(SUM($CA$177:CA179)=1,CC179,
IF($CA$187&gt;SUM($CA$177:CA179),_xlfn.CONCAT(", ",CC179),
IF($CA$187=SUM($CA$177:CA179),_xlfn.CONCAT(" y ",CC179)))))</f>
        <v/>
      </c>
      <c r="CC179" s="178" t="s">
        <v>5119</v>
      </c>
      <c r="CD179" s="246" t="s">
        <v>5490</v>
      </c>
      <c r="CE179" s="243">
        <f>IF(AND(P187="NS",$M$107="NS"),0,IF(AND(P187="NA",$M$107="NA"),0,IF(P187=$M$107,0,1)))</f>
        <v>0</v>
      </c>
      <c r="CF179" s="219">
        <f>IF(AND(Q187="NS",$S$107="NS"),0,IF(AND(Q187="NA",$S$107="NA"),0,IF(Q187=$S$107,0,1)))</f>
        <v>0</v>
      </c>
      <c r="CG179" s="218">
        <f>IF(AND(R187="NS",$Y$107="NS"),0,IF(AND(R187="NA",$Y$107="NA"),0,IF(R187=$Y$107,0,1)))</f>
        <v>0</v>
      </c>
    </row>
    <row r="180" spans="1:85" ht="24" customHeight="1">
      <c r="A180" s="25"/>
      <c r="B180" s="52"/>
      <c r="C180" s="55" t="s">
        <v>5018</v>
      </c>
      <c r="D180" s="817" t="s">
        <v>5518</v>
      </c>
      <c r="E180" s="757"/>
      <c r="F180" s="758"/>
      <c r="G180" s="439"/>
      <c r="H180" s="439"/>
      <c r="I180" s="439"/>
      <c r="J180" s="439"/>
      <c r="K180" s="439"/>
      <c r="L180" s="439"/>
      <c r="M180" s="439"/>
      <c r="N180" s="439"/>
      <c r="O180" s="439"/>
      <c r="P180" s="439"/>
      <c r="Q180" s="439"/>
      <c r="R180" s="439"/>
      <c r="S180" s="439"/>
      <c r="T180" s="439"/>
      <c r="U180" s="439"/>
      <c r="V180" s="439"/>
      <c r="W180" s="439"/>
      <c r="X180" s="439"/>
      <c r="Y180" s="439"/>
      <c r="Z180" s="439"/>
      <c r="AA180" s="439"/>
      <c r="AB180" s="439"/>
      <c r="AC180" s="439"/>
      <c r="AD180" s="439"/>
      <c r="AE180" s="52"/>
      <c r="AI180">
        <f t="shared" si="120"/>
        <v>0</v>
      </c>
      <c r="AJ180">
        <f t="shared" si="121"/>
        <v>0</v>
      </c>
      <c r="AK180">
        <f t="shared" si="122"/>
        <v>0</v>
      </c>
      <c r="AL180">
        <f t="shared" si="123"/>
        <v>0</v>
      </c>
      <c r="AM180">
        <f t="shared" si="124"/>
        <v>0</v>
      </c>
      <c r="AN180">
        <f t="shared" si="125"/>
        <v>0</v>
      </c>
      <c r="AO180">
        <f t="shared" si="126"/>
        <v>0</v>
      </c>
      <c r="AP180">
        <f t="shared" si="127"/>
        <v>0</v>
      </c>
      <c r="AQ180">
        <f t="shared" si="128"/>
        <v>0</v>
      </c>
      <c r="AR180">
        <f t="shared" si="129"/>
        <v>0</v>
      </c>
      <c r="AS180">
        <f t="shared" si="130"/>
        <v>0</v>
      </c>
      <c r="AT180">
        <f t="shared" si="131"/>
        <v>0</v>
      </c>
      <c r="AU180">
        <f t="shared" si="132"/>
        <v>0</v>
      </c>
      <c r="AV180">
        <f t="shared" si="133"/>
        <v>0</v>
      </c>
      <c r="AW180">
        <f t="shared" si="134"/>
        <v>0</v>
      </c>
      <c r="AX180">
        <f t="shared" si="135"/>
        <v>0</v>
      </c>
      <c r="AY180">
        <f t="shared" si="136"/>
        <v>0</v>
      </c>
      <c r="AZ180">
        <f t="shared" si="137"/>
        <v>0</v>
      </c>
      <c r="BA180">
        <f t="shared" si="138"/>
        <v>0</v>
      </c>
      <c r="BB180">
        <f t="shared" si="139"/>
        <v>0</v>
      </c>
      <c r="BC180">
        <f t="shared" si="140"/>
        <v>0</v>
      </c>
      <c r="BD180">
        <f t="shared" si="141"/>
        <v>0</v>
      </c>
      <c r="BE180">
        <f t="shared" si="142"/>
        <v>0</v>
      </c>
      <c r="BF180">
        <f t="shared" si="143"/>
        <v>0</v>
      </c>
      <c r="BG180">
        <f t="shared" si="144"/>
        <v>0</v>
      </c>
      <c r="BH180">
        <f t="shared" si="145"/>
        <v>0</v>
      </c>
      <c r="BI180">
        <f t="shared" si="146"/>
        <v>0</v>
      </c>
      <c r="BJ180">
        <f t="shared" si="147"/>
        <v>0</v>
      </c>
      <c r="BK180">
        <f t="shared" si="148"/>
        <v>0</v>
      </c>
      <c r="BL180">
        <f t="shared" si="149"/>
        <v>0</v>
      </c>
      <c r="BM180">
        <f t="shared" si="150"/>
        <v>0</v>
      </c>
      <c r="BN180">
        <f t="shared" si="151"/>
        <v>0</v>
      </c>
      <c r="BO180" s="231">
        <f t="shared" si="152"/>
        <v>0</v>
      </c>
      <c r="BP180" s="232">
        <f t="shared" si="153"/>
        <v>0</v>
      </c>
      <c r="BQ180" s="233">
        <f t="shared" si="154"/>
        <v>0</v>
      </c>
      <c r="BR180" s="234">
        <f t="shared" si="155"/>
        <v>0</v>
      </c>
      <c r="BS180" s="231">
        <f t="shared" si="156"/>
        <v>0</v>
      </c>
      <c r="BT180" s="232">
        <f t="shared" si="157"/>
        <v>0</v>
      </c>
      <c r="BU180" s="233">
        <f t="shared" si="158"/>
        <v>0</v>
      </c>
      <c r="BV180" s="234">
        <f t="shared" si="159"/>
        <v>0</v>
      </c>
      <c r="BW180" s="231">
        <f t="shared" si="160"/>
        <v>0</v>
      </c>
      <c r="BX180" s="232">
        <f t="shared" si="161"/>
        <v>0</v>
      </c>
      <c r="BY180" s="233">
        <f t="shared" si="162"/>
        <v>0</v>
      </c>
      <c r="BZ180" s="234">
        <f t="shared" si="163"/>
        <v>0</v>
      </c>
      <c r="CA180" s="198">
        <f t="shared" si="164"/>
        <v>0</v>
      </c>
      <c r="CB180" s="235" t="str">
        <f>IF(CA180=0,"",
IF(SUM($CA$177:CA180)=1,CC180,
IF($CA$187&gt;SUM($CA$177:CA180),_xlfn.CONCAT(", ",CC180),
IF($CA$187=SUM($CA$177:CA180),_xlfn.CONCAT(" y ",CC180)))))</f>
        <v/>
      </c>
      <c r="CC180" s="178" t="s">
        <v>5120</v>
      </c>
      <c r="CD180" s="238" t="s">
        <v>5492</v>
      </c>
      <c r="CE180" s="243">
        <f>IF(AND(S187="NS",$M$108="NS"),0,IF(AND(S187="NA",$M$108="NA"),0,IF(S187=$M$108,0,1)))</f>
        <v>0</v>
      </c>
      <c r="CF180" s="219">
        <f>IF(AND(T187="NS",$S$108="NS"),0,IF(AND(T187="NA",$S$108="NA"),0,IF(T187=$S$108,0,1)))</f>
        <v>0</v>
      </c>
      <c r="CG180" s="218">
        <f>IF(AND(U187="NS",$Y$108="NS"),0,IF(AND(U187="NA",$Y$108="NA"),0,IF(U187=$Y$108,0,1)))</f>
        <v>0</v>
      </c>
    </row>
    <row r="181" spans="1:85" ht="24" customHeight="1">
      <c r="A181" s="25"/>
      <c r="B181" s="52"/>
      <c r="C181" s="55" t="s">
        <v>5020</v>
      </c>
      <c r="D181" s="817" t="s">
        <v>5519</v>
      </c>
      <c r="E181" s="757"/>
      <c r="F181" s="758"/>
      <c r="G181" s="439"/>
      <c r="H181" s="439"/>
      <c r="I181" s="439"/>
      <c r="J181" s="439"/>
      <c r="K181" s="439"/>
      <c r="L181" s="439"/>
      <c r="M181" s="439"/>
      <c r="N181" s="439"/>
      <c r="O181" s="439"/>
      <c r="P181" s="439"/>
      <c r="Q181" s="439"/>
      <c r="R181" s="439"/>
      <c r="S181" s="439"/>
      <c r="T181" s="439"/>
      <c r="U181" s="439"/>
      <c r="V181" s="439"/>
      <c r="W181" s="439"/>
      <c r="X181" s="439"/>
      <c r="Y181" s="439"/>
      <c r="Z181" s="439"/>
      <c r="AA181" s="439"/>
      <c r="AB181" s="439"/>
      <c r="AC181" s="439"/>
      <c r="AD181" s="439"/>
      <c r="AE181" s="52"/>
      <c r="AI181">
        <f t="shared" si="120"/>
        <v>0</v>
      </c>
      <c r="AJ181">
        <f t="shared" si="121"/>
        <v>0</v>
      </c>
      <c r="AK181">
        <f t="shared" si="122"/>
        <v>0</v>
      </c>
      <c r="AL181">
        <f t="shared" si="123"/>
        <v>0</v>
      </c>
      <c r="AM181">
        <f t="shared" si="124"/>
        <v>0</v>
      </c>
      <c r="AN181">
        <f t="shared" si="125"/>
        <v>0</v>
      </c>
      <c r="AO181">
        <f t="shared" si="126"/>
        <v>0</v>
      </c>
      <c r="AP181">
        <f t="shared" si="127"/>
        <v>0</v>
      </c>
      <c r="AQ181">
        <f t="shared" si="128"/>
        <v>0</v>
      </c>
      <c r="AR181">
        <f t="shared" si="129"/>
        <v>0</v>
      </c>
      <c r="AS181">
        <f t="shared" si="130"/>
        <v>0</v>
      </c>
      <c r="AT181">
        <f t="shared" si="131"/>
        <v>0</v>
      </c>
      <c r="AU181">
        <f t="shared" si="132"/>
        <v>0</v>
      </c>
      <c r="AV181">
        <f t="shared" si="133"/>
        <v>0</v>
      </c>
      <c r="AW181">
        <f t="shared" si="134"/>
        <v>0</v>
      </c>
      <c r="AX181">
        <f t="shared" si="135"/>
        <v>0</v>
      </c>
      <c r="AY181">
        <f t="shared" si="136"/>
        <v>0</v>
      </c>
      <c r="AZ181">
        <f t="shared" si="137"/>
        <v>0</v>
      </c>
      <c r="BA181">
        <f t="shared" si="138"/>
        <v>0</v>
      </c>
      <c r="BB181">
        <f t="shared" si="139"/>
        <v>0</v>
      </c>
      <c r="BC181">
        <f t="shared" si="140"/>
        <v>0</v>
      </c>
      <c r="BD181">
        <f t="shared" si="141"/>
        <v>0</v>
      </c>
      <c r="BE181">
        <f t="shared" si="142"/>
        <v>0</v>
      </c>
      <c r="BF181">
        <f t="shared" si="143"/>
        <v>0</v>
      </c>
      <c r="BG181">
        <f t="shared" si="144"/>
        <v>0</v>
      </c>
      <c r="BH181">
        <f t="shared" si="145"/>
        <v>0</v>
      </c>
      <c r="BI181">
        <f t="shared" si="146"/>
        <v>0</v>
      </c>
      <c r="BJ181">
        <f t="shared" si="147"/>
        <v>0</v>
      </c>
      <c r="BK181">
        <f t="shared" si="148"/>
        <v>0</v>
      </c>
      <c r="BL181">
        <f t="shared" si="149"/>
        <v>0</v>
      </c>
      <c r="BM181">
        <f t="shared" si="150"/>
        <v>0</v>
      </c>
      <c r="BN181">
        <f t="shared" si="151"/>
        <v>0</v>
      </c>
      <c r="BO181" s="231">
        <f t="shared" si="152"/>
        <v>0</v>
      </c>
      <c r="BP181" s="232">
        <f t="shared" si="153"/>
        <v>0</v>
      </c>
      <c r="BQ181" s="233">
        <f t="shared" si="154"/>
        <v>0</v>
      </c>
      <c r="BR181" s="234">
        <f t="shared" si="155"/>
        <v>0</v>
      </c>
      <c r="BS181" s="231">
        <f t="shared" si="156"/>
        <v>0</v>
      </c>
      <c r="BT181" s="232">
        <f t="shared" si="157"/>
        <v>0</v>
      </c>
      <c r="BU181" s="233">
        <f t="shared" si="158"/>
        <v>0</v>
      </c>
      <c r="BV181" s="234">
        <f t="shared" si="159"/>
        <v>0</v>
      </c>
      <c r="BW181" s="231">
        <f t="shared" si="160"/>
        <v>0</v>
      </c>
      <c r="BX181" s="232">
        <f t="shared" si="161"/>
        <v>0</v>
      </c>
      <c r="BY181" s="233">
        <f t="shared" si="162"/>
        <v>0</v>
      </c>
      <c r="BZ181" s="234">
        <f t="shared" si="163"/>
        <v>0</v>
      </c>
      <c r="CA181" s="198">
        <f t="shared" si="164"/>
        <v>0</v>
      </c>
      <c r="CB181" s="235" t="str">
        <f>IF(CA181=0,"",
IF(SUM($CA$177:CA181)=1,CC181,
IF($CA$187&gt;SUM($CA$177:CA181),_xlfn.CONCAT(", ",CC181),
IF($CA$187=SUM($CA$177:CA181),_xlfn.CONCAT(" y ",CC181)))))</f>
        <v/>
      </c>
      <c r="CC181" s="178" t="s">
        <v>5121</v>
      </c>
      <c r="CD181" s="246" t="s">
        <v>5494</v>
      </c>
      <c r="CE181" s="243">
        <f>IF(AND(V187="NS",$M$109="NS"),0,IF(AND(V187="NA",$M$109="NA"),0,IF(V187=$M$109,0,1)))</f>
        <v>0</v>
      </c>
      <c r="CF181" s="219">
        <f>IF(AND(W187="NS",$S$109="NS"),0,IF(AND(W187="NA",$S$109="NA"),0,IF(W187=$S$109,0,1)))</f>
        <v>0</v>
      </c>
      <c r="CG181" s="218">
        <f>IF(AND(X187="NS",$Y$109="NS"),0,IF(AND(X187="NA",$Y$109="NA"),0,IF(X187=$Y$109,0,1)))</f>
        <v>0</v>
      </c>
    </row>
    <row r="182" spans="1:85" ht="24" customHeight="1">
      <c r="A182" s="25"/>
      <c r="B182" s="52"/>
      <c r="C182" s="55" t="s">
        <v>5022</v>
      </c>
      <c r="D182" s="817" t="s">
        <v>5520</v>
      </c>
      <c r="E182" s="757"/>
      <c r="F182" s="758"/>
      <c r="G182" s="439"/>
      <c r="H182" s="439"/>
      <c r="I182" s="439"/>
      <c r="J182" s="439"/>
      <c r="K182" s="439"/>
      <c r="L182" s="439"/>
      <c r="M182" s="439"/>
      <c r="N182" s="439"/>
      <c r="O182" s="439"/>
      <c r="P182" s="439"/>
      <c r="Q182" s="439"/>
      <c r="R182" s="439"/>
      <c r="S182" s="439"/>
      <c r="T182" s="439"/>
      <c r="U182" s="439"/>
      <c r="V182" s="439"/>
      <c r="W182" s="439"/>
      <c r="X182" s="439"/>
      <c r="Y182" s="439"/>
      <c r="Z182" s="439"/>
      <c r="AA182" s="439"/>
      <c r="AB182" s="439"/>
      <c r="AC182" s="439"/>
      <c r="AD182" s="439"/>
      <c r="AE182" s="52"/>
      <c r="AI182">
        <f t="shared" si="120"/>
        <v>0</v>
      </c>
      <c r="AJ182">
        <f t="shared" si="121"/>
        <v>0</v>
      </c>
      <c r="AK182">
        <f t="shared" si="122"/>
        <v>0</v>
      </c>
      <c r="AL182">
        <f t="shared" si="123"/>
        <v>0</v>
      </c>
      <c r="AM182">
        <f t="shared" si="124"/>
        <v>0</v>
      </c>
      <c r="AN182">
        <f t="shared" si="125"/>
        <v>0</v>
      </c>
      <c r="AO182">
        <f t="shared" si="126"/>
        <v>0</v>
      </c>
      <c r="AP182">
        <f t="shared" si="127"/>
        <v>0</v>
      </c>
      <c r="AQ182">
        <f t="shared" si="128"/>
        <v>0</v>
      </c>
      <c r="AR182">
        <f t="shared" si="129"/>
        <v>0</v>
      </c>
      <c r="AS182">
        <f t="shared" si="130"/>
        <v>0</v>
      </c>
      <c r="AT182">
        <f t="shared" si="131"/>
        <v>0</v>
      </c>
      <c r="AU182">
        <f t="shared" si="132"/>
        <v>0</v>
      </c>
      <c r="AV182">
        <f t="shared" si="133"/>
        <v>0</v>
      </c>
      <c r="AW182">
        <f t="shared" si="134"/>
        <v>0</v>
      </c>
      <c r="AX182">
        <f t="shared" si="135"/>
        <v>0</v>
      </c>
      <c r="AY182">
        <f t="shared" si="136"/>
        <v>0</v>
      </c>
      <c r="AZ182">
        <f t="shared" si="137"/>
        <v>0</v>
      </c>
      <c r="BA182">
        <f t="shared" si="138"/>
        <v>0</v>
      </c>
      <c r="BB182">
        <f t="shared" si="139"/>
        <v>0</v>
      </c>
      <c r="BC182">
        <f t="shared" si="140"/>
        <v>0</v>
      </c>
      <c r="BD182">
        <f t="shared" si="141"/>
        <v>0</v>
      </c>
      <c r="BE182">
        <f t="shared" si="142"/>
        <v>0</v>
      </c>
      <c r="BF182">
        <f t="shared" si="143"/>
        <v>0</v>
      </c>
      <c r="BG182">
        <f t="shared" si="144"/>
        <v>0</v>
      </c>
      <c r="BH182">
        <f t="shared" si="145"/>
        <v>0</v>
      </c>
      <c r="BI182">
        <f t="shared" si="146"/>
        <v>0</v>
      </c>
      <c r="BJ182">
        <f t="shared" si="147"/>
        <v>0</v>
      </c>
      <c r="BK182">
        <f t="shared" si="148"/>
        <v>0</v>
      </c>
      <c r="BL182">
        <f t="shared" si="149"/>
        <v>0</v>
      </c>
      <c r="BM182">
        <f t="shared" si="150"/>
        <v>0</v>
      </c>
      <c r="BN182">
        <f t="shared" si="151"/>
        <v>0</v>
      </c>
      <c r="BO182" s="231">
        <f t="shared" si="152"/>
        <v>0</v>
      </c>
      <c r="BP182" s="232">
        <f t="shared" si="153"/>
        <v>0</v>
      </c>
      <c r="BQ182" s="233">
        <f t="shared" si="154"/>
        <v>0</v>
      </c>
      <c r="BR182" s="234">
        <f t="shared" si="155"/>
        <v>0</v>
      </c>
      <c r="BS182" s="231">
        <f t="shared" si="156"/>
        <v>0</v>
      </c>
      <c r="BT182" s="232">
        <f t="shared" si="157"/>
        <v>0</v>
      </c>
      <c r="BU182" s="233">
        <f t="shared" si="158"/>
        <v>0</v>
      </c>
      <c r="BV182" s="234">
        <f t="shared" si="159"/>
        <v>0</v>
      </c>
      <c r="BW182" s="231">
        <f t="shared" si="160"/>
        <v>0</v>
      </c>
      <c r="BX182" s="232">
        <f t="shared" si="161"/>
        <v>0</v>
      </c>
      <c r="BY182" s="233">
        <f t="shared" si="162"/>
        <v>0</v>
      </c>
      <c r="BZ182" s="234">
        <f t="shared" si="163"/>
        <v>0</v>
      </c>
      <c r="CA182" s="198">
        <f t="shared" si="164"/>
        <v>0</v>
      </c>
      <c r="CB182" s="235" t="str">
        <f>IF(CA182=0,"",
IF(SUM($CA$177:CA182)=1,CC182,
IF($CA$187&gt;SUM($CA$177:CA182),_xlfn.CONCAT(", ",CC182),
IF($CA$187=SUM($CA$177:CA182),_xlfn.CONCAT(" y ",CC182)))))</f>
        <v/>
      </c>
      <c r="CC182" s="178" t="s">
        <v>5122</v>
      </c>
      <c r="CD182" s="238" t="s">
        <v>5209</v>
      </c>
      <c r="CE182" s="243">
        <f>IF(AND(Y187="NS",$M$110="NS"),0,IF(AND(Y187="NA",$M$110="NA"),0,IF(Y187=$M$110,0,1)))</f>
        <v>0</v>
      </c>
      <c r="CF182" s="219">
        <f>IF(AND(Z187="NS",$S$110="NS"),0,IF(AND(Z187="NA",$S$110="NA"),0,IF(Z187=$S$110,0,1)))</f>
        <v>0</v>
      </c>
      <c r="CG182" s="218">
        <f>IF(AND(AA187="NS",$Y$110="NS"),0,IF(AND(AA187="NA",$Y$110="NA"),0,IF(AA187=$Y$110,0,1)))</f>
        <v>0</v>
      </c>
    </row>
    <row r="183" spans="1:85" ht="24" customHeight="1">
      <c r="A183" s="25"/>
      <c r="B183" s="52"/>
      <c r="C183" s="55" t="s">
        <v>5024</v>
      </c>
      <c r="D183" s="817" t="s">
        <v>5521</v>
      </c>
      <c r="E183" s="757"/>
      <c r="F183" s="758"/>
      <c r="G183" s="439"/>
      <c r="H183" s="439"/>
      <c r="I183" s="439"/>
      <c r="J183" s="439"/>
      <c r="K183" s="439"/>
      <c r="L183" s="439"/>
      <c r="M183" s="439"/>
      <c r="N183" s="439"/>
      <c r="O183" s="439"/>
      <c r="P183" s="439"/>
      <c r="Q183" s="439"/>
      <c r="R183" s="439"/>
      <c r="S183" s="439"/>
      <c r="T183" s="439"/>
      <c r="U183" s="439"/>
      <c r="V183" s="439"/>
      <c r="W183" s="439"/>
      <c r="X183" s="439"/>
      <c r="Y183" s="439"/>
      <c r="Z183" s="439"/>
      <c r="AA183" s="439"/>
      <c r="AB183" s="439"/>
      <c r="AC183" s="439"/>
      <c r="AD183" s="439"/>
      <c r="AE183" s="52"/>
      <c r="AI183">
        <f t="shared" si="120"/>
        <v>0</v>
      </c>
      <c r="AJ183">
        <f t="shared" si="121"/>
        <v>0</v>
      </c>
      <c r="AK183">
        <f t="shared" si="122"/>
        <v>0</v>
      </c>
      <c r="AL183">
        <f t="shared" si="123"/>
        <v>0</v>
      </c>
      <c r="AM183">
        <f t="shared" si="124"/>
        <v>0</v>
      </c>
      <c r="AN183">
        <f t="shared" si="125"/>
        <v>0</v>
      </c>
      <c r="AO183">
        <f t="shared" si="126"/>
        <v>0</v>
      </c>
      <c r="AP183">
        <f t="shared" si="127"/>
        <v>0</v>
      </c>
      <c r="AQ183">
        <f t="shared" si="128"/>
        <v>0</v>
      </c>
      <c r="AR183">
        <f t="shared" si="129"/>
        <v>0</v>
      </c>
      <c r="AS183">
        <f t="shared" si="130"/>
        <v>0</v>
      </c>
      <c r="AT183">
        <f t="shared" si="131"/>
        <v>0</v>
      </c>
      <c r="AU183">
        <f t="shared" si="132"/>
        <v>0</v>
      </c>
      <c r="AV183">
        <f t="shared" si="133"/>
        <v>0</v>
      </c>
      <c r="AW183">
        <f t="shared" si="134"/>
        <v>0</v>
      </c>
      <c r="AX183">
        <f t="shared" si="135"/>
        <v>0</v>
      </c>
      <c r="AY183">
        <f t="shared" si="136"/>
        <v>0</v>
      </c>
      <c r="AZ183">
        <f t="shared" si="137"/>
        <v>0</v>
      </c>
      <c r="BA183">
        <f t="shared" si="138"/>
        <v>0</v>
      </c>
      <c r="BB183">
        <f t="shared" si="139"/>
        <v>0</v>
      </c>
      <c r="BC183">
        <f t="shared" si="140"/>
        <v>0</v>
      </c>
      <c r="BD183">
        <f t="shared" si="141"/>
        <v>0</v>
      </c>
      <c r="BE183">
        <f t="shared" si="142"/>
        <v>0</v>
      </c>
      <c r="BF183">
        <f t="shared" si="143"/>
        <v>0</v>
      </c>
      <c r="BG183">
        <f t="shared" si="144"/>
        <v>0</v>
      </c>
      <c r="BH183">
        <f t="shared" si="145"/>
        <v>0</v>
      </c>
      <c r="BI183">
        <f t="shared" si="146"/>
        <v>0</v>
      </c>
      <c r="BJ183">
        <f t="shared" si="147"/>
        <v>0</v>
      </c>
      <c r="BK183">
        <f t="shared" si="148"/>
        <v>0</v>
      </c>
      <c r="BL183">
        <f t="shared" si="149"/>
        <v>0</v>
      </c>
      <c r="BM183">
        <f t="shared" si="150"/>
        <v>0</v>
      </c>
      <c r="BN183">
        <f t="shared" si="151"/>
        <v>0</v>
      </c>
      <c r="BO183" s="231">
        <f t="shared" si="152"/>
        <v>0</v>
      </c>
      <c r="BP183" s="232">
        <f t="shared" si="153"/>
        <v>0</v>
      </c>
      <c r="BQ183" s="233">
        <f t="shared" si="154"/>
        <v>0</v>
      </c>
      <c r="BR183" s="234">
        <f t="shared" si="155"/>
        <v>0</v>
      </c>
      <c r="BS183" s="231">
        <f t="shared" si="156"/>
        <v>0</v>
      </c>
      <c r="BT183" s="232">
        <f t="shared" si="157"/>
        <v>0</v>
      </c>
      <c r="BU183" s="233">
        <f t="shared" si="158"/>
        <v>0</v>
      </c>
      <c r="BV183" s="234">
        <f t="shared" si="159"/>
        <v>0</v>
      </c>
      <c r="BW183" s="231">
        <f t="shared" si="160"/>
        <v>0</v>
      </c>
      <c r="BX183" s="232">
        <f t="shared" si="161"/>
        <v>0</v>
      </c>
      <c r="BY183" s="233">
        <f t="shared" si="162"/>
        <v>0</v>
      </c>
      <c r="BZ183" s="234">
        <f t="shared" si="163"/>
        <v>0</v>
      </c>
      <c r="CA183" s="198">
        <f t="shared" si="164"/>
        <v>0</v>
      </c>
      <c r="CB183" s="235" t="str">
        <f>IF(CA183=0,"",
IF(SUM($CA$177:CA183)=1,CC183,
IF($CA$187&gt;SUM($CA$177:CA183),_xlfn.CONCAT(", ",CC183),
IF($CA$187=SUM($CA$177:CA183),_xlfn.CONCAT(" y ",CC183)))))</f>
        <v/>
      </c>
      <c r="CC183" s="178" t="s">
        <v>5123</v>
      </c>
      <c r="CD183" s="246" t="s">
        <v>5495</v>
      </c>
      <c r="CE183" s="243">
        <f>IF(AND(AB187="NS",$M$111="NS"),0,IF(AND(AB187="NA",$M$111="NA"),0,IF(AB187=$M$111,0,1)))</f>
        <v>0</v>
      </c>
      <c r="CF183" s="219">
        <f>IF(AND(AC187="NS",$S$111="NS"),0,IF(AND(AC187="NA",$S$111="NA"),0,IF(AC187=$S$111,0,1)))</f>
        <v>0</v>
      </c>
      <c r="CG183" s="218">
        <f>IF(AND(AD187="NS",$Y$111="NS"),0,IF(AND(AD187="NA",$Y$111="NA"),0,IF(AD187=$Y$111,0,1)))</f>
        <v>0</v>
      </c>
    </row>
    <row r="184" spans="1:85" ht="24" customHeight="1">
      <c r="A184" s="25"/>
      <c r="B184" s="52"/>
      <c r="C184" s="55" t="s">
        <v>5026</v>
      </c>
      <c r="D184" s="817" t="s">
        <v>5522</v>
      </c>
      <c r="E184" s="757"/>
      <c r="F184" s="758"/>
      <c r="G184" s="439"/>
      <c r="H184" s="439"/>
      <c r="I184" s="439"/>
      <c r="J184" s="439"/>
      <c r="K184" s="439"/>
      <c r="L184" s="439"/>
      <c r="M184" s="439"/>
      <c r="N184" s="439"/>
      <c r="O184" s="439"/>
      <c r="P184" s="439"/>
      <c r="Q184" s="439"/>
      <c r="R184" s="439"/>
      <c r="S184" s="439"/>
      <c r="T184" s="439"/>
      <c r="U184" s="439"/>
      <c r="V184" s="439"/>
      <c r="W184" s="439"/>
      <c r="X184" s="439"/>
      <c r="Y184" s="439"/>
      <c r="Z184" s="439"/>
      <c r="AA184" s="439"/>
      <c r="AB184" s="439"/>
      <c r="AC184" s="439"/>
      <c r="AD184" s="439"/>
      <c r="AE184" s="52"/>
      <c r="AI184">
        <f t="shared" si="120"/>
        <v>0</v>
      </c>
      <c r="AJ184">
        <f t="shared" si="121"/>
        <v>0</v>
      </c>
      <c r="AK184">
        <f t="shared" si="122"/>
        <v>0</v>
      </c>
      <c r="AL184">
        <f t="shared" si="123"/>
        <v>0</v>
      </c>
      <c r="AM184">
        <f t="shared" si="124"/>
        <v>0</v>
      </c>
      <c r="AN184">
        <f t="shared" si="125"/>
        <v>0</v>
      </c>
      <c r="AO184">
        <f t="shared" si="126"/>
        <v>0</v>
      </c>
      <c r="AP184">
        <f t="shared" si="127"/>
        <v>0</v>
      </c>
      <c r="AQ184">
        <f t="shared" si="128"/>
        <v>0</v>
      </c>
      <c r="AR184">
        <f t="shared" si="129"/>
        <v>0</v>
      </c>
      <c r="AS184">
        <f t="shared" si="130"/>
        <v>0</v>
      </c>
      <c r="AT184">
        <f t="shared" si="131"/>
        <v>0</v>
      </c>
      <c r="AU184">
        <f t="shared" si="132"/>
        <v>0</v>
      </c>
      <c r="AV184">
        <f t="shared" si="133"/>
        <v>0</v>
      </c>
      <c r="AW184">
        <f t="shared" si="134"/>
        <v>0</v>
      </c>
      <c r="AX184">
        <f t="shared" si="135"/>
        <v>0</v>
      </c>
      <c r="AY184">
        <f t="shared" si="136"/>
        <v>0</v>
      </c>
      <c r="AZ184">
        <f t="shared" si="137"/>
        <v>0</v>
      </c>
      <c r="BA184">
        <f t="shared" si="138"/>
        <v>0</v>
      </c>
      <c r="BB184">
        <f t="shared" si="139"/>
        <v>0</v>
      </c>
      <c r="BC184">
        <f t="shared" si="140"/>
        <v>0</v>
      </c>
      <c r="BD184">
        <f t="shared" si="141"/>
        <v>0</v>
      </c>
      <c r="BE184">
        <f t="shared" si="142"/>
        <v>0</v>
      </c>
      <c r="BF184">
        <f t="shared" si="143"/>
        <v>0</v>
      </c>
      <c r="BG184">
        <f t="shared" si="144"/>
        <v>0</v>
      </c>
      <c r="BH184">
        <f t="shared" si="145"/>
        <v>0</v>
      </c>
      <c r="BI184">
        <f t="shared" si="146"/>
        <v>0</v>
      </c>
      <c r="BJ184">
        <f t="shared" si="147"/>
        <v>0</v>
      </c>
      <c r="BK184">
        <f t="shared" si="148"/>
        <v>0</v>
      </c>
      <c r="BL184">
        <f t="shared" si="149"/>
        <v>0</v>
      </c>
      <c r="BM184">
        <f t="shared" si="150"/>
        <v>0</v>
      </c>
      <c r="BN184">
        <f t="shared" si="151"/>
        <v>0</v>
      </c>
      <c r="BO184" s="231">
        <f t="shared" si="152"/>
        <v>0</v>
      </c>
      <c r="BP184" s="232">
        <f t="shared" si="153"/>
        <v>0</v>
      </c>
      <c r="BQ184" s="233">
        <f t="shared" si="154"/>
        <v>0</v>
      </c>
      <c r="BR184" s="234">
        <f t="shared" si="155"/>
        <v>0</v>
      </c>
      <c r="BS184" s="231">
        <f t="shared" si="156"/>
        <v>0</v>
      </c>
      <c r="BT184" s="232">
        <f t="shared" si="157"/>
        <v>0</v>
      </c>
      <c r="BU184" s="233">
        <f t="shared" si="158"/>
        <v>0</v>
      </c>
      <c r="BV184" s="234">
        <f t="shared" si="159"/>
        <v>0</v>
      </c>
      <c r="BW184" s="231">
        <f t="shared" si="160"/>
        <v>0</v>
      </c>
      <c r="BX184" s="232">
        <f t="shared" si="161"/>
        <v>0</v>
      </c>
      <c r="BY184" s="233">
        <f t="shared" si="162"/>
        <v>0</v>
      </c>
      <c r="BZ184" s="234">
        <f t="shared" si="163"/>
        <v>0</v>
      </c>
      <c r="CA184" s="198">
        <f t="shared" si="164"/>
        <v>0</v>
      </c>
      <c r="CB184" s="235" t="str">
        <f>IF(CA184=0,"",
IF(SUM($CA$177:CA184)=1,CC184,
IF($CA$187&gt;SUM($CA$177:CA184),_xlfn.CONCAT(", ",CC184),
IF($CA$187=SUM($CA$177:CA184),_xlfn.CONCAT(" y ",CC184)))))</f>
        <v/>
      </c>
      <c r="CC184" s="178" t="s">
        <v>5124</v>
      </c>
      <c r="CD184" s="238" t="s">
        <v>5450</v>
      </c>
      <c r="CE184" s="243">
        <f>IF(AND(G187="NS",$M$112="NS"),0,IF(AND(G187="NA",$M$112="NA"),0,IF(G187=$M$112,0,1)))</f>
        <v>0</v>
      </c>
      <c r="CF184" s="219">
        <f>IF(AND(H187="NS",$S$112="NS"),0,IF(AND(H187="NA",$S$112="NA"),0,IF(H187=$S$112,0,1)))</f>
        <v>0</v>
      </c>
      <c r="CG184" s="218">
        <f>IF(AND(I187="NS",$Y$112="NS"),0,IF(AND(I187="NA",$Y$112="NA"),0,IF(I187=$Y$112,0,1)))</f>
        <v>0</v>
      </c>
    </row>
    <row r="185" spans="1:85" ht="24" customHeight="1">
      <c r="A185" s="25"/>
      <c r="B185" s="52"/>
      <c r="C185" s="55" t="s">
        <v>5028</v>
      </c>
      <c r="D185" s="817" t="s">
        <v>5523</v>
      </c>
      <c r="E185" s="757"/>
      <c r="F185" s="758"/>
      <c r="G185" s="439"/>
      <c r="H185" s="439"/>
      <c r="I185" s="439"/>
      <c r="J185" s="439"/>
      <c r="K185" s="439"/>
      <c r="L185" s="439"/>
      <c r="M185" s="439"/>
      <c r="N185" s="439"/>
      <c r="O185" s="439"/>
      <c r="P185" s="439"/>
      <c r="Q185" s="439"/>
      <c r="R185" s="439"/>
      <c r="S185" s="439"/>
      <c r="T185" s="439"/>
      <c r="U185" s="439"/>
      <c r="V185" s="439"/>
      <c r="W185" s="439"/>
      <c r="X185" s="439"/>
      <c r="Y185" s="439"/>
      <c r="Z185" s="439"/>
      <c r="AA185" s="439"/>
      <c r="AB185" s="439"/>
      <c r="AC185" s="439"/>
      <c r="AD185" s="439"/>
      <c r="AE185" s="52"/>
      <c r="AI185">
        <f t="shared" si="120"/>
        <v>0</v>
      </c>
      <c r="AJ185">
        <f t="shared" si="121"/>
        <v>0</v>
      </c>
      <c r="AK185">
        <f t="shared" si="122"/>
        <v>0</v>
      </c>
      <c r="AL185">
        <f t="shared" si="123"/>
        <v>0</v>
      </c>
      <c r="AM185">
        <f t="shared" si="124"/>
        <v>0</v>
      </c>
      <c r="AN185">
        <f t="shared" si="125"/>
        <v>0</v>
      </c>
      <c r="AO185">
        <f t="shared" si="126"/>
        <v>0</v>
      </c>
      <c r="AP185">
        <f t="shared" si="127"/>
        <v>0</v>
      </c>
      <c r="AQ185">
        <f t="shared" si="128"/>
        <v>0</v>
      </c>
      <c r="AR185">
        <f t="shared" si="129"/>
        <v>0</v>
      </c>
      <c r="AS185">
        <f t="shared" si="130"/>
        <v>0</v>
      </c>
      <c r="AT185">
        <f t="shared" si="131"/>
        <v>0</v>
      </c>
      <c r="AU185">
        <f t="shared" si="132"/>
        <v>0</v>
      </c>
      <c r="AV185">
        <f t="shared" si="133"/>
        <v>0</v>
      </c>
      <c r="AW185">
        <f t="shared" si="134"/>
        <v>0</v>
      </c>
      <c r="AX185">
        <f t="shared" si="135"/>
        <v>0</v>
      </c>
      <c r="AY185">
        <f t="shared" si="136"/>
        <v>0</v>
      </c>
      <c r="AZ185">
        <f t="shared" si="137"/>
        <v>0</v>
      </c>
      <c r="BA185">
        <f t="shared" si="138"/>
        <v>0</v>
      </c>
      <c r="BB185">
        <f t="shared" si="139"/>
        <v>0</v>
      </c>
      <c r="BC185">
        <f t="shared" si="140"/>
        <v>0</v>
      </c>
      <c r="BD185">
        <f t="shared" si="141"/>
        <v>0</v>
      </c>
      <c r="BE185">
        <f t="shared" si="142"/>
        <v>0</v>
      </c>
      <c r="BF185">
        <f t="shared" si="143"/>
        <v>0</v>
      </c>
      <c r="BG185">
        <f t="shared" si="144"/>
        <v>0</v>
      </c>
      <c r="BH185">
        <f t="shared" si="145"/>
        <v>0</v>
      </c>
      <c r="BI185">
        <f t="shared" si="146"/>
        <v>0</v>
      </c>
      <c r="BJ185">
        <f t="shared" si="147"/>
        <v>0</v>
      </c>
      <c r="BK185">
        <f t="shared" si="148"/>
        <v>0</v>
      </c>
      <c r="BL185">
        <f t="shared" si="149"/>
        <v>0</v>
      </c>
      <c r="BM185">
        <f t="shared" si="150"/>
        <v>0</v>
      </c>
      <c r="BN185">
        <f t="shared" si="151"/>
        <v>0</v>
      </c>
      <c r="BO185" s="231">
        <f t="shared" si="152"/>
        <v>0</v>
      </c>
      <c r="BP185" s="232">
        <f t="shared" si="153"/>
        <v>0</v>
      </c>
      <c r="BQ185" s="233">
        <f t="shared" si="154"/>
        <v>0</v>
      </c>
      <c r="BR185" s="234">
        <f t="shared" si="155"/>
        <v>0</v>
      </c>
      <c r="BS185" s="231">
        <f t="shared" si="156"/>
        <v>0</v>
      </c>
      <c r="BT185" s="232">
        <f t="shared" si="157"/>
        <v>0</v>
      </c>
      <c r="BU185" s="233">
        <f t="shared" si="158"/>
        <v>0</v>
      </c>
      <c r="BV185" s="234">
        <f t="shared" si="159"/>
        <v>0</v>
      </c>
      <c r="BW185" s="231">
        <f t="shared" si="160"/>
        <v>0</v>
      </c>
      <c r="BX185" s="232">
        <f t="shared" si="161"/>
        <v>0</v>
      </c>
      <c r="BY185" s="233">
        <f t="shared" si="162"/>
        <v>0</v>
      </c>
      <c r="BZ185" s="234">
        <f t="shared" si="163"/>
        <v>0</v>
      </c>
      <c r="CA185" s="198">
        <f t="shared" si="164"/>
        <v>0</v>
      </c>
      <c r="CB185" s="235" t="str">
        <f>IF(CA185=0,"",
IF(SUM($CA$177:CA185)=1,CC185,
IF($CA$187&gt;SUM($CA$177:CA185),_xlfn.CONCAT(", ",CC185),
IF($CA$187=SUM($CA$177:CA185),_xlfn.CONCAT(" y ",CC185)))))</f>
        <v/>
      </c>
      <c r="CC185" s="178" t="s">
        <v>5125</v>
      </c>
      <c r="CG185" s="247">
        <f>SUM(CE177:CG184)</f>
        <v>0</v>
      </c>
    </row>
    <row r="186" spans="1:85" ht="24" customHeight="1">
      <c r="A186" s="25"/>
      <c r="B186" s="52"/>
      <c r="C186" s="71" t="s">
        <v>5029</v>
      </c>
      <c r="D186" s="817" t="s">
        <v>5106</v>
      </c>
      <c r="E186" s="757"/>
      <c r="F186" s="758"/>
      <c r="G186" s="439"/>
      <c r="H186" s="439"/>
      <c r="I186" s="439"/>
      <c r="J186" s="439"/>
      <c r="K186" s="439"/>
      <c r="L186" s="439"/>
      <c r="M186" s="439"/>
      <c r="N186" s="439"/>
      <c r="O186" s="439"/>
      <c r="P186" s="439"/>
      <c r="Q186" s="439"/>
      <c r="R186" s="439"/>
      <c r="S186" s="439"/>
      <c r="T186" s="439"/>
      <c r="U186" s="439"/>
      <c r="V186" s="439"/>
      <c r="W186" s="439"/>
      <c r="X186" s="439"/>
      <c r="Y186" s="439"/>
      <c r="Z186" s="439"/>
      <c r="AA186" s="439"/>
      <c r="AB186" s="439"/>
      <c r="AC186" s="439"/>
      <c r="AD186" s="439"/>
      <c r="AE186" s="58"/>
      <c r="AI186">
        <f t="shared" si="120"/>
        <v>0</v>
      </c>
      <c r="AJ186">
        <f t="shared" si="121"/>
        <v>0</v>
      </c>
      <c r="AK186">
        <f t="shared" si="122"/>
        <v>0</v>
      </c>
      <c r="AL186">
        <f t="shared" si="123"/>
        <v>0</v>
      </c>
      <c r="AM186">
        <f t="shared" si="124"/>
        <v>0</v>
      </c>
      <c r="AN186">
        <f t="shared" si="125"/>
        <v>0</v>
      </c>
      <c r="AO186">
        <f t="shared" si="126"/>
        <v>0</v>
      </c>
      <c r="AP186">
        <f t="shared" si="127"/>
        <v>0</v>
      </c>
      <c r="AQ186">
        <f t="shared" si="128"/>
        <v>0</v>
      </c>
      <c r="AR186">
        <f t="shared" si="129"/>
        <v>0</v>
      </c>
      <c r="AS186">
        <f t="shared" si="130"/>
        <v>0</v>
      </c>
      <c r="AT186">
        <f t="shared" si="131"/>
        <v>0</v>
      </c>
      <c r="AU186">
        <f t="shared" si="132"/>
        <v>0</v>
      </c>
      <c r="AV186">
        <f t="shared" si="133"/>
        <v>0</v>
      </c>
      <c r="AW186">
        <f t="shared" si="134"/>
        <v>0</v>
      </c>
      <c r="AX186">
        <f t="shared" si="135"/>
        <v>0</v>
      </c>
      <c r="AY186">
        <f t="shared" si="136"/>
        <v>0</v>
      </c>
      <c r="AZ186">
        <f t="shared" si="137"/>
        <v>0</v>
      </c>
      <c r="BA186">
        <f t="shared" si="138"/>
        <v>0</v>
      </c>
      <c r="BB186">
        <f t="shared" si="139"/>
        <v>0</v>
      </c>
      <c r="BC186">
        <f t="shared" si="140"/>
        <v>0</v>
      </c>
      <c r="BD186">
        <f t="shared" si="141"/>
        <v>0</v>
      </c>
      <c r="BE186">
        <f t="shared" si="142"/>
        <v>0</v>
      </c>
      <c r="BF186">
        <f t="shared" si="143"/>
        <v>0</v>
      </c>
      <c r="BG186">
        <f t="shared" si="144"/>
        <v>0</v>
      </c>
      <c r="BH186">
        <f t="shared" si="145"/>
        <v>0</v>
      </c>
      <c r="BI186">
        <f t="shared" si="146"/>
        <v>0</v>
      </c>
      <c r="BJ186">
        <f t="shared" si="147"/>
        <v>0</v>
      </c>
      <c r="BK186">
        <f t="shared" si="148"/>
        <v>0</v>
      </c>
      <c r="BL186">
        <f t="shared" si="149"/>
        <v>0</v>
      </c>
      <c r="BM186">
        <f t="shared" si="150"/>
        <v>0</v>
      </c>
      <c r="BN186">
        <f t="shared" si="151"/>
        <v>0</v>
      </c>
      <c r="BO186" s="231">
        <f t="shared" si="152"/>
        <v>0</v>
      </c>
      <c r="BP186" s="232">
        <f t="shared" si="153"/>
        <v>0</v>
      </c>
      <c r="BQ186" s="233">
        <f t="shared" si="154"/>
        <v>0</v>
      </c>
      <c r="BR186" s="234">
        <f t="shared" si="155"/>
        <v>0</v>
      </c>
      <c r="BS186" s="231">
        <f t="shared" si="156"/>
        <v>0</v>
      </c>
      <c r="BT186" s="232">
        <f t="shared" si="157"/>
        <v>0</v>
      </c>
      <c r="BU186" s="233">
        <f t="shared" si="158"/>
        <v>0</v>
      </c>
      <c r="BV186" s="234">
        <f t="shared" si="159"/>
        <v>0</v>
      </c>
      <c r="BW186" s="231">
        <f t="shared" si="160"/>
        <v>0</v>
      </c>
      <c r="BX186" s="232">
        <f t="shared" si="161"/>
        <v>0</v>
      </c>
      <c r="BY186" s="233">
        <f t="shared" si="162"/>
        <v>0</v>
      </c>
      <c r="BZ186" s="234">
        <f t="shared" si="163"/>
        <v>0</v>
      </c>
      <c r="CA186" s="198">
        <f t="shared" si="164"/>
        <v>0</v>
      </c>
      <c r="CB186" s="235" t="str">
        <f>IF(CA186=0,"",
IF(SUM($CA$177:CA186)=1,CC186,
IF($CA$187&gt;SUM($CA$177:CA186),_xlfn.CONCAT(", ",CC186),
IF($CA$187=SUM($CA$177:CA186),_xlfn.CONCAT(" y ",CC186)))))</f>
        <v/>
      </c>
      <c r="CC186" s="178" t="s">
        <v>5126</v>
      </c>
    </row>
    <row r="187" spans="1:85" ht="15" customHeight="1">
      <c r="A187" s="25"/>
      <c r="B187" s="52"/>
      <c r="C187" s="61"/>
      <c r="D187" s="66"/>
      <c r="E187" s="66"/>
      <c r="F187" s="65" t="s">
        <v>5270</v>
      </c>
      <c r="G187" s="69">
        <f>IF(AND(SUM(G177:G186)=0,COUNTIF(G177:G186,"NS")&gt;0),"NS",IF(AND(SUM(G177:G186)=0,COUNTIF(G177:G186,0)&gt;0),0,IF(AND(SUM(G177:G186)=0,COUNTIF(G177:G186,"NA")&gt;0),"NA",SUM(G177:G186))))</f>
        <v>0</v>
      </c>
      <c r="H187" s="69">
        <f t="shared" ref="H187:AC187" si="165">IF(AND(SUM(H177:H186)=0,COUNTIF(H177:H186,"NS")&gt;0),"NS",IF(AND(SUM(H177:H186)=0,COUNTIF(H177:H186,0)&gt;0),0,IF(AND(SUM(H177:H186)=0,COUNTIF(H177:H186,"NA")&gt;0),"NA",SUM(H177:H186))))</f>
        <v>0</v>
      </c>
      <c r="I187" s="69">
        <f t="shared" si="165"/>
        <v>0</v>
      </c>
      <c r="J187" s="69">
        <f t="shared" si="165"/>
        <v>0</v>
      </c>
      <c r="K187" s="69">
        <f t="shared" si="165"/>
        <v>0</v>
      </c>
      <c r="L187" s="69">
        <f t="shared" si="165"/>
        <v>0</v>
      </c>
      <c r="M187" s="69">
        <f t="shared" si="165"/>
        <v>0</v>
      </c>
      <c r="N187" s="69">
        <f t="shared" si="165"/>
        <v>0</v>
      </c>
      <c r="O187" s="69">
        <f t="shared" si="165"/>
        <v>0</v>
      </c>
      <c r="P187" s="69">
        <f t="shared" si="165"/>
        <v>0</v>
      </c>
      <c r="Q187" s="69">
        <f t="shared" si="165"/>
        <v>0</v>
      </c>
      <c r="R187" s="69">
        <f t="shared" si="165"/>
        <v>0</v>
      </c>
      <c r="S187" s="69">
        <f t="shared" si="165"/>
        <v>0</v>
      </c>
      <c r="T187" s="69">
        <f t="shared" si="165"/>
        <v>0</v>
      </c>
      <c r="U187" s="69">
        <f t="shared" si="165"/>
        <v>0</v>
      </c>
      <c r="V187" s="69">
        <f t="shared" si="165"/>
        <v>0</v>
      </c>
      <c r="W187" s="69">
        <f t="shared" si="165"/>
        <v>0</v>
      </c>
      <c r="X187" s="69">
        <f t="shared" si="165"/>
        <v>0</v>
      </c>
      <c r="Y187" s="69">
        <f t="shared" si="165"/>
        <v>0</v>
      </c>
      <c r="Z187" s="69">
        <f t="shared" si="165"/>
        <v>0</v>
      </c>
      <c r="AA187" s="69">
        <f t="shared" si="165"/>
        <v>0</v>
      </c>
      <c r="AB187" s="69">
        <f t="shared" si="165"/>
        <v>0</v>
      </c>
      <c r="AC187" s="69">
        <f t="shared" si="165"/>
        <v>0</v>
      </c>
      <c r="AD187" s="69">
        <f>IF(AND(SUM(AD177:AD186)=0,COUNTIF(AD177:AD186,"NS")&gt;0),"NS",IF(AND(SUM(AD177:AD186)=0,COUNTIF(AD177:AD186,0)&gt;0),0,IF(AND(SUM(AD177:AD186)=0,COUNTIF(AD177:AD186,"NA")&gt;0),"NA",SUM(AD177:AD186))))</f>
        <v>0</v>
      </c>
      <c r="AE187" s="52"/>
      <c r="AL187" s="169">
        <f>SUM(AL177:AL186)</f>
        <v>0</v>
      </c>
      <c r="AP187" s="169">
        <f>SUM(AP177:AP186)</f>
        <v>0</v>
      </c>
      <c r="AT187" s="169">
        <f>SUM(AT177:AT186)</f>
        <v>0</v>
      </c>
      <c r="AX187" s="169">
        <f>SUM(AX177:AX186)</f>
        <v>0</v>
      </c>
      <c r="BB187" s="169">
        <f>SUM(BB177:BB186)</f>
        <v>0</v>
      </c>
      <c r="BF187" s="169">
        <f>SUM(BF177:BF186)</f>
        <v>0</v>
      </c>
      <c r="BJ187" s="169">
        <f>SUM(BJ177:BJ186)</f>
        <v>0</v>
      </c>
      <c r="BN187" s="169">
        <f>SUM(BN177:BN186)</f>
        <v>0</v>
      </c>
      <c r="CA187" s="236">
        <f>SUM(CA177:CA186)</f>
        <v>0</v>
      </c>
      <c r="CB187" s="236" t="str">
        <f>IF(CA187=0,"",_xlfn.CONCAT(CB177:CB186))</f>
        <v/>
      </c>
      <c r="CC187" s="237" t="str">
        <f>IF(CA187=0,"",
IF(CA187&gt;1,"Favor de revisar la suma y consistencia de totales y/o subtotales por filas (numéricos y NS)",
IF(CA187=1,_xlfn.CONCAT("Favor de revisar la sumatoria del total y/o subtotal en el numeral: ",CB187),_xlfn.CONCAT("Favor de revisar la sumatoria de los totales y/o subtotales en los numerales: ",CB187))))</f>
        <v/>
      </c>
    </row>
    <row r="188" spans="1:85" ht="15" customHeight="1">
      <c r="A188" s="25"/>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I188" t="s">
        <v>5248</v>
      </c>
      <c r="AJ188" s="170">
        <f>SUM(AL187,AP187,AT187,AX187,BB187,BF187,BJ187,BN187)</f>
        <v>0</v>
      </c>
    </row>
    <row r="189" spans="1:85" ht="24" customHeight="1">
      <c r="A189" s="25"/>
      <c r="B189" s="52"/>
      <c r="C189" s="848" t="s">
        <v>5219</v>
      </c>
      <c r="D189" s="728"/>
      <c r="E189" s="728"/>
      <c r="F189" s="728"/>
      <c r="G189" s="728"/>
      <c r="H189" s="728"/>
      <c r="I189" s="728"/>
      <c r="J189" s="728"/>
      <c r="K189" s="728"/>
      <c r="L189" s="728"/>
      <c r="M189" s="728"/>
      <c r="N189" s="728"/>
      <c r="O189" s="728"/>
      <c r="P189" s="728"/>
      <c r="Q189" s="728"/>
      <c r="R189" s="728"/>
      <c r="S189" s="728"/>
      <c r="T189" s="728"/>
      <c r="U189" s="728"/>
      <c r="V189" s="728"/>
      <c r="W189" s="728"/>
      <c r="X189" s="728"/>
      <c r="Y189" s="728"/>
      <c r="Z189" s="728"/>
      <c r="AA189" s="728"/>
      <c r="AB189" s="728"/>
      <c r="AC189" s="728"/>
      <c r="AD189" s="728"/>
      <c r="AE189" s="52"/>
    </row>
    <row r="190" spans="1:85" ht="60" customHeight="1">
      <c r="A190" s="25"/>
      <c r="B190" s="52"/>
      <c r="C190" s="842"/>
      <c r="D190" s="759"/>
      <c r="E190" s="759"/>
      <c r="F190" s="759"/>
      <c r="G190" s="759"/>
      <c r="H190" s="759"/>
      <c r="I190" s="759"/>
      <c r="J190" s="759"/>
      <c r="K190" s="759"/>
      <c r="L190" s="759"/>
      <c r="M190" s="759"/>
      <c r="N190" s="759"/>
      <c r="O190" s="759"/>
      <c r="P190" s="759"/>
      <c r="Q190" s="759"/>
      <c r="R190" s="759"/>
      <c r="S190" s="759"/>
      <c r="T190" s="759"/>
      <c r="U190" s="759"/>
      <c r="V190" s="759"/>
      <c r="W190" s="759"/>
      <c r="X190" s="759"/>
      <c r="Y190" s="759"/>
      <c r="Z190" s="759"/>
      <c r="AA190" s="759"/>
      <c r="AB190" s="759"/>
      <c r="AC190" s="759"/>
      <c r="AD190" s="838"/>
      <c r="AE190" s="52"/>
    </row>
    <row r="191" spans="1:85" ht="15" customHeight="1">
      <c r="A191" s="25"/>
      <c r="B191" s="823" t="str">
        <f>IF(AH177&gt;0,"Favor de ingresar toda la información requerida en la pregunta","")</f>
        <v/>
      </c>
      <c r="C191" s="728"/>
      <c r="D191" s="728"/>
      <c r="E191" s="728"/>
      <c r="F191" s="728"/>
      <c r="G191" s="728"/>
      <c r="H191" s="728"/>
      <c r="I191" s="728"/>
      <c r="J191" s="728"/>
      <c r="K191" s="728"/>
      <c r="L191" s="728"/>
      <c r="M191" s="728"/>
      <c r="N191" s="728"/>
      <c r="O191" s="728"/>
      <c r="P191" s="728"/>
      <c r="Q191" s="728"/>
      <c r="R191" s="728"/>
      <c r="S191" s="728"/>
      <c r="T191" s="728"/>
      <c r="U191" s="728"/>
      <c r="V191" s="728"/>
      <c r="W191" s="728"/>
      <c r="X191" s="728"/>
      <c r="Y191" s="728"/>
      <c r="Z191" s="728"/>
      <c r="AA191" s="728"/>
      <c r="AB191" s="728"/>
      <c r="AC191" s="728"/>
      <c r="AD191" s="728"/>
      <c r="AE191" s="27"/>
    </row>
    <row r="192" spans="1:85" ht="15" customHeight="1">
      <c r="A192" s="25"/>
      <c r="B192" s="887" t="str">
        <f>IF(SUM(COUNTIF(G177:AD186,"NS"))&lt;&gt;0,"Alerta: debido a que cuenta con registros NS, debe proporcionar una justificación en el area de comentarios al final de la pregunta","")</f>
        <v/>
      </c>
      <c r="C192" s="887"/>
      <c r="D192" s="887"/>
      <c r="E192" s="887"/>
      <c r="F192" s="887"/>
      <c r="G192" s="887"/>
      <c r="H192" s="887"/>
      <c r="I192" s="887"/>
      <c r="J192" s="887"/>
      <c r="K192" s="887"/>
      <c r="L192" s="887"/>
      <c r="M192" s="887"/>
      <c r="N192" s="887"/>
      <c r="O192" s="887"/>
      <c r="P192" s="887"/>
      <c r="Q192" s="887"/>
      <c r="R192" s="887"/>
      <c r="S192" s="887"/>
      <c r="T192" s="887"/>
      <c r="U192" s="887"/>
      <c r="V192" s="887"/>
      <c r="W192" s="887"/>
      <c r="X192" s="887"/>
      <c r="Y192" s="887"/>
      <c r="Z192" s="887"/>
      <c r="AA192" s="887"/>
      <c r="AB192" s="887"/>
      <c r="AC192" s="887"/>
      <c r="AD192" s="887"/>
    </row>
    <row r="193" spans="1:85" ht="15" customHeight="1">
      <c r="A193" s="25"/>
      <c r="B193" s="845" t="str">
        <f>CC187</f>
        <v/>
      </c>
      <c r="C193" s="845"/>
      <c r="D193" s="845"/>
      <c r="E193" s="845"/>
      <c r="F193" s="845"/>
      <c r="G193" s="845"/>
      <c r="H193" s="845"/>
      <c r="I193" s="845"/>
      <c r="J193" s="845"/>
      <c r="K193" s="845"/>
      <c r="L193" s="845"/>
      <c r="M193" s="845"/>
      <c r="N193" s="845"/>
      <c r="O193" s="845"/>
      <c r="P193" s="845"/>
      <c r="Q193" s="845"/>
      <c r="R193" s="845"/>
      <c r="S193" s="845"/>
      <c r="T193" s="845"/>
      <c r="U193" s="845"/>
      <c r="V193" s="845"/>
      <c r="W193" s="845"/>
      <c r="X193" s="845"/>
      <c r="Y193" s="845"/>
      <c r="Z193" s="845"/>
      <c r="AA193" s="845"/>
      <c r="AB193" s="845"/>
      <c r="AC193" s="845"/>
      <c r="AD193" s="845"/>
    </row>
    <row r="194" spans="1:85" ht="15" customHeight="1">
      <c r="A194" s="25"/>
      <c r="B194" s="845" t="str">
        <f>IF(CG185&gt;0,"Favor de revisar la instrucción general 2 del apartado II.2, ya que no se cumplen los criterios establecidos","")</f>
        <v/>
      </c>
      <c r="C194" s="845"/>
      <c r="D194" s="845"/>
      <c r="E194" s="845"/>
      <c r="F194" s="845"/>
      <c r="G194" s="845"/>
      <c r="H194" s="845"/>
      <c r="I194" s="845"/>
      <c r="J194" s="845"/>
      <c r="K194" s="845"/>
      <c r="L194" s="845"/>
      <c r="M194" s="845"/>
      <c r="N194" s="845"/>
      <c r="O194" s="845"/>
      <c r="P194" s="845"/>
      <c r="Q194" s="845"/>
      <c r="R194" s="845"/>
      <c r="S194" s="845"/>
      <c r="T194" s="845"/>
      <c r="U194" s="845"/>
      <c r="V194" s="845"/>
      <c r="W194" s="845"/>
      <c r="X194" s="845"/>
      <c r="Y194" s="845"/>
      <c r="Z194" s="845"/>
      <c r="AA194" s="845"/>
      <c r="AB194" s="845"/>
      <c r="AC194" s="845"/>
      <c r="AD194" s="845"/>
      <c r="AE194" s="27"/>
    </row>
    <row r="195" spans="1:85" ht="15" customHeight="1">
      <c r="A195" s="25"/>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row>
    <row r="196" spans="1:85" ht="15" customHeight="1">
      <c r="A196" s="25"/>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row>
    <row r="197" spans="1:85" ht="24" customHeight="1">
      <c r="A197" s="25" t="s">
        <v>5524</v>
      </c>
      <c r="B197" s="847" t="s">
        <v>5525</v>
      </c>
      <c r="C197" s="728"/>
      <c r="D197" s="728"/>
      <c r="E197" s="728"/>
      <c r="F197" s="728"/>
      <c r="G197" s="728"/>
      <c r="H197" s="728"/>
      <c r="I197" s="728"/>
      <c r="J197" s="728"/>
      <c r="K197" s="728"/>
      <c r="L197" s="728"/>
      <c r="M197" s="728"/>
      <c r="N197" s="728"/>
      <c r="O197" s="728"/>
      <c r="P197" s="728"/>
      <c r="Q197" s="728"/>
      <c r="R197" s="728"/>
      <c r="S197" s="728"/>
      <c r="T197" s="728"/>
      <c r="U197" s="728"/>
      <c r="V197" s="728"/>
      <c r="W197" s="728"/>
      <c r="X197" s="728"/>
      <c r="Y197" s="728"/>
      <c r="Z197" s="728"/>
      <c r="AA197" s="728"/>
      <c r="AB197" s="728"/>
      <c r="AC197" s="728"/>
      <c r="AD197" s="728"/>
      <c r="AE197" s="52"/>
    </row>
    <row r="198" spans="1:85" ht="24" customHeight="1">
      <c r="A198" s="25"/>
      <c r="B198" s="42"/>
      <c r="C198" s="848" t="s">
        <v>5526</v>
      </c>
      <c r="D198" s="728"/>
      <c r="E198" s="728"/>
      <c r="F198" s="728"/>
      <c r="G198" s="728"/>
      <c r="H198" s="728"/>
      <c r="I198" s="728"/>
      <c r="J198" s="728"/>
      <c r="K198" s="728"/>
      <c r="L198" s="728"/>
      <c r="M198" s="728"/>
      <c r="N198" s="728"/>
      <c r="O198" s="728"/>
      <c r="P198" s="728"/>
      <c r="Q198" s="728"/>
      <c r="R198" s="728"/>
      <c r="S198" s="728"/>
      <c r="T198" s="728"/>
      <c r="U198" s="728"/>
      <c r="V198" s="728"/>
      <c r="W198" s="728"/>
      <c r="X198" s="728"/>
      <c r="Y198" s="728"/>
      <c r="Z198" s="728"/>
      <c r="AA198" s="728"/>
      <c r="AB198" s="728"/>
      <c r="AC198" s="728"/>
      <c r="AD198" s="728"/>
      <c r="AE198" s="52"/>
    </row>
    <row r="199" spans="1:85" ht="15" customHeight="1">
      <c r="A199" s="25"/>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row>
    <row r="200" spans="1:85" ht="24" customHeight="1">
      <c r="A200" s="25"/>
      <c r="B200" s="52"/>
      <c r="C200" s="723" t="s">
        <v>5527</v>
      </c>
      <c r="D200" s="859"/>
      <c r="E200" s="859"/>
      <c r="F200" s="860"/>
      <c r="G200" s="858" t="s">
        <v>5448</v>
      </c>
      <c r="H200" s="757"/>
      <c r="I200" s="757"/>
      <c r="J200" s="757"/>
      <c r="K200" s="757"/>
      <c r="L200" s="757"/>
      <c r="M200" s="757"/>
      <c r="N200" s="757"/>
      <c r="O200" s="757"/>
      <c r="P200" s="757"/>
      <c r="Q200" s="757"/>
      <c r="R200" s="757"/>
      <c r="S200" s="757"/>
      <c r="T200" s="757"/>
      <c r="U200" s="757"/>
      <c r="V200" s="757"/>
      <c r="W200" s="757"/>
      <c r="X200" s="757"/>
      <c r="Y200" s="757"/>
      <c r="Z200" s="757"/>
      <c r="AA200" s="757"/>
      <c r="AB200" s="757"/>
      <c r="AC200" s="757"/>
      <c r="AD200" s="758"/>
      <c r="AE200" s="52"/>
    </row>
    <row r="201" spans="1:85" ht="120" customHeight="1">
      <c r="A201" s="25"/>
      <c r="B201" s="52"/>
      <c r="C201" s="1007"/>
      <c r="D201" s="728"/>
      <c r="E201" s="728"/>
      <c r="F201" s="776"/>
      <c r="G201" s="921" t="s">
        <v>5235</v>
      </c>
      <c r="H201" s="916" t="s">
        <v>5427</v>
      </c>
      <c r="I201" s="916" t="s">
        <v>5428</v>
      </c>
      <c r="J201" s="916" t="s">
        <v>5429</v>
      </c>
      <c r="K201" s="757"/>
      <c r="L201" s="758"/>
      <c r="M201" s="916" t="s">
        <v>5430</v>
      </c>
      <c r="N201" s="757"/>
      <c r="O201" s="758"/>
      <c r="P201" s="916" t="s">
        <v>5431</v>
      </c>
      <c r="Q201" s="757"/>
      <c r="R201" s="758"/>
      <c r="S201" s="916" t="s">
        <v>5432</v>
      </c>
      <c r="T201" s="757"/>
      <c r="U201" s="758"/>
      <c r="V201" s="916" t="s">
        <v>5433</v>
      </c>
      <c r="W201" s="757"/>
      <c r="X201" s="758"/>
      <c r="Y201" s="916" t="s">
        <v>5434</v>
      </c>
      <c r="Z201" s="757"/>
      <c r="AA201" s="758"/>
      <c r="AB201" s="916" t="s">
        <v>5449</v>
      </c>
      <c r="AC201" s="757"/>
      <c r="AD201" s="758"/>
      <c r="AE201" s="52"/>
      <c r="AH201" s="828" t="s">
        <v>5090</v>
      </c>
      <c r="BO201" s="924" t="s">
        <v>5450</v>
      </c>
      <c r="BP201" s="757"/>
      <c r="BQ201" s="757"/>
      <c r="BR201" s="758"/>
      <c r="BS201" s="943" t="s">
        <v>5451</v>
      </c>
      <c r="BT201" s="757"/>
      <c r="BU201" s="757"/>
      <c r="BV201" s="758"/>
      <c r="BW201" s="924" t="s">
        <v>5452</v>
      </c>
      <c r="BX201" s="757"/>
      <c r="BY201" s="757"/>
      <c r="BZ201" s="758"/>
      <c r="CA201" s="931" t="s">
        <v>5453</v>
      </c>
      <c r="CB201" s="757"/>
      <c r="CC201" s="758"/>
      <c r="CD201" s="932" t="s">
        <v>5454</v>
      </c>
      <c r="CE201" s="933"/>
      <c r="CF201" s="933"/>
      <c r="CG201" s="934"/>
    </row>
    <row r="202" spans="1:85" ht="48" customHeight="1">
      <c r="A202" s="25"/>
      <c r="B202" s="52"/>
      <c r="C202" s="861"/>
      <c r="D202" s="782"/>
      <c r="E202" s="782"/>
      <c r="F202" s="783"/>
      <c r="G202" s="917"/>
      <c r="H202" s="917"/>
      <c r="I202" s="917"/>
      <c r="J202" s="67" t="s">
        <v>5456</v>
      </c>
      <c r="K202" s="68" t="s">
        <v>5427</v>
      </c>
      <c r="L202" s="68" t="s">
        <v>5428</v>
      </c>
      <c r="M202" s="67" t="s">
        <v>5456</v>
      </c>
      <c r="N202" s="68" t="s">
        <v>5427</v>
      </c>
      <c r="O202" s="68" t="s">
        <v>5428</v>
      </c>
      <c r="P202" s="67" t="s">
        <v>5456</v>
      </c>
      <c r="Q202" s="68" t="s">
        <v>5427</v>
      </c>
      <c r="R202" s="68" t="s">
        <v>5428</v>
      </c>
      <c r="S202" s="67" t="s">
        <v>5456</v>
      </c>
      <c r="T202" s="68" t="s">
        <v>5427</v>
      </c>
      <c r="U202" s="68" t="s">
        <v>5428</v>
      </c>
      <c r="V202" s="67" t="s">
        <v>5456</v>
      </c>
      <c r="W202" s="68" t="s">
        <v>5427</v>
      </c>
      <c r="X202" s="68" t="s">
        <v>5428</v>
      </c>
      <c r="Y202" s="67" t="s">
        <v>5456</v>
      </c>
      <c r="Z202" s="68" t="s">
        <v>5427</v>
      </c>
      <c r="AA202" s="68" t="s">
        <v>5428</v>
      </c>
      <c r="AB202" s="67" t="s">
        <v>5456</v>
      </c>
      <c r="AC202" s="68" t="s">
        <v>5427</v>
      </c>
      <c r="AD202" s="68" t="s">
        <v>5428</v>
      </c>
      <c r="AE202" s="52"/>
      <c r="AH202" s="829"/>
      <c r="AI202" t="s">
        <v>5240</v>
      </c>
      <c r="AJ202" t="s">
        <v>5241</v>
      </c>
      <c r="AK202" t="s">
        <v>5242</v>
      </c>
      <c r="AL202" t="s">
        <v>5243</v>
      </c>
      <c r="AM202" t="s">
        <v>5244</v>
      </c>
      <c r="AN202" t="s">
        <v>5245</v>
      </c>
      <c r="AO202" t="s">
        <v>5246</v>
      </c>
      <c r="AP202" t="s">
        <v>5247</v>
      </c>
      <c r="AQ202" t="s">
        <v>5457</v>
      </c>
      <c r="AR202" t="s">
        <v>5458</v>
      </c>
      <c r="AS202" t="s">
        <v>5459</v>
      </c>
      <c r="AT202" t="s">
        <v>5460</v>
      </c>
      <c r="AU202" t="s">
        <v>5461</v>
      </c>
      <c r="AV202" t="s">
        <v>5462</v>
      </c>
      <c r="AW202" t="s">
        <v>5463</v>
      </c>
      <c r="AX202" t="s">
        <v>5464</v>
      </c>
      <c r="AY202" t="s">
        <v>5465</v>
      </c>
      <c r="AZ202" t="s">
        <v>5466</v>
      </c>
      <c r="BA202" t="s">
        <v>5467</v>
      </c>
      <c r="BB202" t="s">
        <v>5468</v>
      </c>
      <c r="BC202" t="s">
        <v>5469</v>
      </c>
      <c r="BD202" t="s">
        <v>5470</v>
      </c>
      <c r="BE202" t="s">
        <v>5471</v>
      </c>
      <c r="BF202" t="s">
        <v>5472</v>
      </c>
      <c r="BG202" t="s">
        <v>5473</v>
      </c>
      <c r="BH202" t="s">
        <v>5474</v>
      </c>
      <c r="BI202" t="s">
        <v>5475</v>
      </c>
      <c r="BJ202" t="s">
        <v>5476</v>
      </c>
      <c r="BK202" t="s">
        <v>5477</v>
      </c>
      <c r="BL202" t="s">
        <v>5478</v>
      </c>
      <c r="BM202" t="s">
        <v>5479</v>
      </c>
      <c r="BN202" t="s">
        <v>5480</v>
      </c>
      <c r="BO202" s="227" t="s">
        <v>5450</v>
      </c>
      <c r="BP202" s="228" t="s">
        <v>5481</v>
      </c>
      <c r="BQ202" s="229" t="s">
        <v>5482</v>
      </c>
      <c r="BR202" s="230" t="s">
        <v>5483</v>
      </c>
      <c r="BS202" s="227" t="s">
        <v>5450</v>
      </c>
      <c r="BT202" s="228" t="s">
        <v>5481</v>
      </c>
      <c r="BU202" s="229" t="s">
        <v>5482</v>
      </c>
      <c r="BV202" s="230" t="s">
        <v>5483</v>
      </c>
      <c r="BW202" s="227" t="s">
        <v>5450</v>
      </c>
      <c r="BX202" s="228" t="s">
        <v>5481</v>
      </c>
      <c r="BY202" s="229" t="s">
        <v>5482</v>
      </c>
      <c r="BZ202" s="230" t="s">
        <v>5483</v>
      </c>
      <c r="CA202" s="610" t="s">
        <v>5269</v>
      </c>
      <c r="CB202" s="174" t="s">
        <v>5110</v>
      </c>
      <c r="CC202" s="276" t="s">
        <v>5111</v>
      </c>
      <c r="CD202" s="241"/>
      <c r="CE202" s="242" t="s">
        <v>5484</v>
      </c>
      <c r="CF202" s="244" t="s">
        <v>5451</v>
      </c>
      <c r="CG202" s="245" t="s">
        <v>5452</v>
      </c>
    </row>
    <row r="203" spans="1:85" ht="15" customHeight="1">
      <c r="A203" s="25"/>
      <c r="B203" s="52"/>
      <c r="C203" s="55" t="s">
        <v>5012</v>
      </c>
      <c r="D203" s="817" t="s">
        <v>5528</v>
      </c>
      <c r="E203" s="757"/>
      <c r="F203" s="758"/>
      <c r="G203" s="439"/>
      <c r="H203" s="439"/>
      <c r="I203" s="439"/>
      <c r="J203" s="439"/>
      <c r="K203" s="439"/>
      <c r="L203" s="439"/>
      <c r="M203" s="439"/>
      <c r="N203" s="439"/>
      <c r="O203" s="439"/>
      <c r="P203" s="439"/>
      <c r="Q203" s="439"/>
      <c r="R203" s="439"/>
      <c r="S203" s="439"/>
      <c r="T203" s="439"/>
      <c r="U203" s="439"/>
      <c r="V203" s="439"/>
      <c r="W203" s="439"/>
      <c r="X203" s="439"/>
      <c r="Y203" s="439"/>
      <c r="Z203" s="439"/>
      <c r="AA203" s="439"/>
      <c r="AB203" s="439"/>
      <c r="AC203" s="439"/>
      <c r="AD203" s="439"/>
      <c r="AE203" s="52"/>
      <c r="AH203" s="172">
        <f>IF(COUNTA(G203:AD219)=0,0,IF(COUNTA(G203:AD219)=408,0,1))</f>
        <v>0</v>
      </c>
      <c r="AI203">
        <f>G203</f>
        <v>0</v>
      </c>
      <c r="AJ203">
        <f>COUNTIF(H203:I203,"NS")</f>
        <v>0</v>
      </c>
      <c r="AK203">
        <f>SUM(H203:I203)</f>
        <v>0</v>
      </c>
      <c r="AL203">
        <f>IF(COUNTIF(G203:I203,"NA")=3,0,IF(OR(AND(AI203=0,AJ203&gt;0),AND(AI203="NS",AK203&gt;0), AND(AI203="NS", AJ203=0,AK203=0)), 1, IF(OR(AND(AI203&gt;0,AJ203&gt;1,AI203&gt;AK203), AND(AI203="NS",AJ203=2), AND(AI203="NS",AK203=0,AJ203&gt;0),AI203=AK203), 0, 1)))</f>
        <v>0</v>
      </c>
      <c r="AM203">
        <f>J203</f>
        <v>0</v>
      </c>
      <c r="AN203">
        <f>COUNTIF(K203:L203,"NS")</f>
        <v>0</v>
      </c>
      <c r="AO203">
        <f>SUM(K203:L203)</f>
        <v>0</v>
      </c>
      <c r="AP203">
        <f>IF(COUNTIF(J203:L203,"NA")=3,0,IF(OR(AND(AM203=0,AN203&gt;0),AND(AM203="NS",AO203&gt;0), AND(AM203="NS", AN203=0,AO203=0)), 1, IF(OR(AND(AM203&gt;0,AN203&gt;1,AM203&gt;AO203), AND(AM203="NS",AN203=2), AND(AM203="NS",AO203=0,AN203&gt;0),AM203=AO203), 0, 1)))</f>
        <v>0</v>
      </c>
      <c r="AQ203">
        <f>M203</f>
        <v>0</v>
      </c>
      <c r="AR203">
        <f>COUNTIF(N203:O203,"NS")</f>
        <v>0</v>
      </c>
      <c r="AS203">
        <f>SUM(N203:O203)</f>
        <v>0</v>
      </c>
      <c r="AT203">
        <f>IF(COUNTIF(M203:O203,"NA")=3,0,IF(OR(AND(AQ203=0,AR203&gt;0),AND(AQ203="NS",AS203&gt;0), AND(AQ203="NS", AR203=0,AS203=0)), 1, IF(OR(AND(AQ203&gt;0,AR203&gt;1,AQ203&gt;AS203), AND(AQ203="NS",AR203=2), AND(AQ203="NS",AS203=0,AR203&gt;0),AQ203=AS203), 0, 1)))</f>
        <v>0</v>
      </c>
      <c r="AU203">
        <f>P203</f>
        <v>0</v>
      </c>
      <c r="AV203">
        <f>COUNTIF(Q203:R203,"NS")</f>
        <v>0</v>
      </c>
      <c r="AW203">
        <f>SUM(Q203:R203)</f>
        <v>0</v>
      </c>
      <c r="AX203">
        <f>IF(COUNTIF(P203:R203,"NA")=3,0,IF(OR(AND(AU203=0,AV203&gt;0),AND(AU203="NS",AW203&gt;0), AND(AU203="NS", AV203=0,AW203=0)), 1, IF(OR(AND(AU203&gt;0,AV203&gt;1,AU203&gt;AW203), AND(AU203="NS",AV203=2), AND(AU203="NS",AW203=0,AV203&gt;0),AU203=AW203), 0, 1)))</f>
        <v>0</v>
      </c>
      <c r="AY203">
        <f>S203</f>
        <v>0</v>
      </c>
      <c r="AZ203">
        <f>COUNTIF(T203:U203,"NS")</f>
        <v>0</v>
      </c>
      <c r="BA203">
        <f>SUM(T203:U203)</f>
        <v>0</v>
      </c>
      <c r="BB203">
        <f>IF(COUNTIF(S203:U203,"NA")=3,0,IF(OR(AND(AY203=0,AZ203&gt;0),AND(AY203="NS",BA203&gt;0), AND(AY203="NS", AZ203=0,BA203=0)), 1, IF(OR(AND(AY203&gt;0,AZ203&gt;1,AY203&gt;BA203), AND(AY203="NS",AZ203=2), AND(AY203="NS",BA203=0,AZ203&gt;0),AY203=BA203), 0, 1)))</f>
        <v>0</v>
      </c>
      <c r="BC203">
        <f>V203</f>
        <v>0</v>
      </c>
      <c r="BD203">
        <f>COUNTIF(W203:X203,"NS")</f>
        <v>0</v>
      </c>
      <c r="BE203">
        <f>SUM(W203:X203)</f>
        <v>0</v>
      </c>
      <c r="BF203">
        <f>IF(COUNTIF(V203:X203,"NA")=3,0,IF(OR(AND(BC203=0,BD203&gt;0),AND(BC203="NS",BE203&gt;0), AND(BC203="NS", BD203=0,BE203=0)), 1, IF(OR(AND(BC203&gt;0,BD203&gt;1,BC203&gt;BE203), AND(BC203="NS",BD203=2), AND(BC203="NS",BE203=0,BD203&gt;0),BC203=BE203), 0, 1)))</f>
        <v>0</v>
      </c>
      <c r="BG203">
        <f>Y203</f>
        <v>0</v>
      </c>
      <c r="BH203">
        <f>COUNTIF(Z203:AA203,"NS")</f>
        <v>0</v>
      </c>
      <c r="BI203">
        <f>SUM(Z203:AA203)</f>
        <v>0</v>
      </c>
      <c r="BJ203">
        <f>IF(COUNTIF(Y203:AA203,"NA")=3,0,IF(OR(AND(BG203=0,BH203&gt;0),AND(BG203="NS",BI203&gt;0), AND(BG203="NS", BH203=0,BI203=0)), 1, IF(OR(AND(BG203&gt;0,BH203&gt;1,BG203&gt;BI203), AND(BG203="NS",BH203=2), AND(BG203="NS",BI203=0,BH203&gt;0),BG203=BI203), 0, 1)))</f>
        <v>0</v>
      </c>
      <c r="BK203">
        <f>AB203</f>
        <v>0</v>
      </c>
      <c r="BL203">
        <f>COUNTIF(AC203:AD203,"NS")</f>
        <v>0</v>
      </c>
      <c r="BM203">
        <f>SUM(AC203:AD203)</f>
        <v>0</v>
      </c>
      <c r="BN203">
        <f>IF(COUNTIF(AB203:AD203,"NA")=3,0,IF(OR(AND(BK203=0,BL203&gt;0),AND(BK203="NS",BM203&gt;0), AND(BK203="NS", BL203=0,BM203=0)), 1, IF(OR(AND(BK203&gt;0,BL203&gt;1,BK203&gt;BM203), AND(BK203="NS",BL203=2), AND(BK203="NS",BM203=0,BL203&gt;0),BK203=BM203), 0, 1)))</f>
        <v>0</v>
      </c>
      <c r="BO203" s="231">
        <f>G203</f>
        <v>0</v>
      </c>
      <c r="BP203" s="232">
        <f>COUNTIF(J203,"NS")+COUNTIF(M203,"NS")+COUNTIF(P203,"NS")+COUNTIF(S203,"NS")+COUNTIF(V203,"NS")+COUNTIF(Y203,"NS")+COUNTIF(AB203,"NS")</f>
        <v>0</v>
      </c>
      <c r="BQ203" s="233">
        <f>SUM(J203,M203,P203,S203,V203,Y203,AB203)</f>
        <v>0</v>
      </c>
      <c r="BR203" s="234">
        <f>IF(OR(AND(BO203=0, BP203&gt;0),AND(BO203="NS", BQ203&gt;0), AND(BO203="NS", BP203=0, BQ203=0)), 1, IF(OR(AND(BO203&gt;0, BP203&gt;1,BO203&gt;BQ203), AND(BO203="NS", BP203=2), AND(BO203="NS", BQ203=0, BP203&gt;0), BO203=BQ203), 0,IF(BO203="",0,1)))</f>
        <v>0</v>
      </c>
      <c r="BS203" s="231">
        <f>H203</f>
        <v>0</v>
      </c>
      <c r="BT203" s="232">
        <f>COUNTIF(K203,"NS")+COUNTIF(N203,"NS")+COUNTIF(Q203,"NS")+COUNTIF(T203,"NS")+COUNTIF(W203,"NS")+COUNTIF(Z203,"NS")+COUNTIF(AC203,"NS")</f>
        <v>0</v>
      </c>
      <c r="BU203" s="233">
        <f>SUM(K203,N203,Q203,T203,W203,Z203,AC203)</f>
        <v>0</v>
      </c>
      <c r="BV203" s="234">
        <f>IF(OR(AND(BS203=0, BT203&gt;0),AND(BS203="NS", BU203&gt;0), AND(BS203="NS", BT203=0, BU203=0)), 1, IF(OR(AND(BS203&gt;0, BT203&gt;1,BS203&gt;BU203), AND(BS203="NS", BT203=2), AND(BS203="NS", BU203=0, BT203&gt;0), BS203=BU203), 0,IF(BS203="",0,1)))</f>
        <v>0</v>
      </c>
      <c r="BW203" s="231">
        <f>I203</f>
        <v>0</v>
      </c>
      <c r="BX203" s="232">
        <f>COUNTIF(L203,"NS")+COUNTIF(O203,"NS")+COUNTIF(R203,"NS")+COUNTIF(U203,"NS")+COUNTIF(X203,"NS")+COUNTIF(AA203,"NS")+COUNTIF(AD203,"NS")</f>
        <v>0</v>
      </c>
      <c r="BY203" s="233">
        <f>SUM(L203,O203,R203,U203,X203,AA203,AD203)</f>
        <v>0</v>
      </c>
      <c r="BZ203" s="234">
        <f>IF(OR(AND(BW203=0, BX203&gt;0),AND(BW203="NS", BY203&gt;0), AND(BW203="NS", BX203=0, BY203=0)), 1, IF(OR(AND(BW203&gt;0, BX203&gt;1,BW203&gt;BY203), AND(BW203="NS", BX203=2), AND(BW203="NS", BY203=0, BX203&gt;0), BW203=BY203), 0,IF(BW203="",0,1)))</f>
        <v>0</v>
      </c>
      <c r="CA203" s="198">
        <f>IF(SUM(AL203,AP203,AT203,AX203,BB203,BF203,BJ203,BN203,BR203,BV203,BZ203)=0,0,1)</f>
        <v>0</v>
      </c>
      <c r="CB203" s="235" t="str">
        <f>IF(CA203=0,"",
IF(SUM(CA203:CA203)=1,CC203,
IF(CA220&gt;SUM(CA203:CA203),_xlfn.CONCAT(", ",CC203),
IF(CA220=SUM(CA203:CA203),_xlfn.CONCAT(" y ",CC203)))))</f>
        <v/>
      </c>
      <c r="CC203" s="178" t="s">
        <v>5117</v>
      </c>
      <c r="CD203" s="246" t="s">
        <v>5486</v>
      </c>
      <c r="CE203" s="243">
        <f>IF(AND(J220="NS",$M$105="NS"),0,IF(AND(J220="NA",$M$105="NA"),0,IF(J220=$M$105,0,1)))</f>
        <v>0</v>
      </c>
      <c r="CF203" s="219">
        <f>IF(AND(K220="NS",$S$105="NS"),0,IF(AND(K220="NA",$S$105="NA"),0,IF(K220=$S$105,0,1)))</f>
        <v>0</v>
      </c>
      <c r="CG203" s="218">
        <f>IF(AND(L220="NS",$Y$105="NS"),0,IF(AND(L220="NA",$Y$105="NA"),0,IF(L220=$Y$105,0,1)))</f>
        <v>0</v>
      </c>
    </row>
    <row r="204" spans="1:85" ht="24" customHeight="1">
      <c r="A204" s="25"/>
      <c r="B204" s="52"/>
      <c r="C204" s="55" t="s">
        <v>5014</v>
      </c>
      <c r="D204" s="817" t="s">
        <v>5529</v>
      </c>
      <c r="E204" s="757"/>
      <c r="F204" s="758"/>
      <c r="G204" s="439"/>
      <c r="H204" s="439"/>
      <c r="I204" s="439"/>
      <c r="J204" s="439"/>
      <c r="K204" s="439"/>
      <c r="L204" s="439"/>
      <c r="M204" s="439"/>
      <c r="N204" s="439"/>
      <c r="O204" s="439"/>
      <c r="P204" s="439"/>
      <c r="Q204" s="439"/>
      <c r="R204" s="439"/>
      <c r="S204" s="439"/>
      <c r="T204" s="439"/>
      <c r="U204" s="439"/>
      <c r="V204" s="439"/>
      <c r="W204" s="439"/>
      <c r="X204" s="439"/>
      <c r="Y204" s="439"/>
      <c r="Z204" s="439"/>
      <c r="AA204" s="439"/>
      <c r="AB204" s="439"/>
      <c r="AC204" s="439"/>
      <c r="AD204" s="439"/>
      <c r="AE204" s="52"/>
      <c r="AI204">
        <f t="shared" ref="AI204:AI219" si="166">G204</f>
        <v>0</v>
      </c>
      <c r="AJ204">
        <f t="shared" ref="AJ204:AJ219" si="167">COUNTIF(H204:I204,"NS")</f>
        <v>0</v>
      </c>
      <c r="AK204">
        <f t="shared" ref="AK204:AK219" si="168">SUM(H204:I204)</f>
        <v>0</v>
      </c>
      <c r="AL204">
        <f t="shared" ref="AL204:AL219" si="169">IF(COUNTIF(G204:I204,"NA")=3,0,IF(OR(AND(AI204=0,AJ204&gt;0),AND(AI204="NS",AK204&gt;0), AND(AI204="NS", AJ204=0,AK204=0)), 1, IF(OR(AND(AI204&gt;0,AJ204&gt;1,AI204&gt;AK204), AND(AI204="NS",AJ204=2), AND(AI204="NS",AK204=0,AJ204&gt;0),AI204=AK204), 0, 1)))</f>
        <v>0</v>
      </c>
      <c r="AM204">
        <f t="shared" ref="AM204:AM219" si="170">J204</f>
        <v>0</v>
      </c>
      <c r="AN204">
        <f t="shared" ref="AN204:AN219" si="171">COUNTIF(K204:L204,"NS")</f>
        <v>0</v>
      </c>
      <c r="AO204">
        <f t="shared" ref="AO204:AO219" si="172">SUM(K204:L204)</f>
        <v>0</v>
      </c>
      <c r="AP204">
        <f t="shared" ref="AP204:AP219" si="173">IF(COUNTIF(J204:L204,"NA")=3,0,IF(OR(AND(AM204=0,AN204&gt;0),AND(AM204="NS",AO204&gt;0), AND(AM204="NS", AN204=0,AO204=0)), 1, IF(OR(AND(AM204&gt;0,AN204&gt;1,AM204&gt;AO204), AND(AM204="NS",AN204=2), AND(AM204="NS",AO204=0,AN204&gt;0),AM204=AO204), 0, 1)))</f>
        <v>0</v>
      </c>
      <c r="AQ204">
        <f t="shared" ref="AQ204:AQ219" si="174">M204</f>
        <v>0</v>
      </c>
      <c r="AR204">
        <f t="shared" ref="AR204:AR219" si="175">COUNTIF(N204:O204,"NS")</f>
        <v>0</v>
      </c>
      <c r="AS204">
        <f t="shared" ref="AS204:AS219" si="176">SUM(N204:O204)</f>
        <v>0</v>
      </c>
      <c r="AT204">
        <f t="shared" ref="AT204:AT219" si="177">IF(COUNTIF(M204:O204,"NA")=3,0,IF(OR(AND(AQ204=0,AR204&gt;0),AND(AQ204="NS",AS204&gt;0), AND(AQ204="NS", AR204=0,AS204=0)), 1, IF(OR(AND(AQ204&gt;0,AR204&gt;1,AQ204&gt;AS204), AND(AQ204="NS",AR204=2), AND(AQ204="NS",AS204=0,AR204&gt;0),AQ204=AS204), 0, 1)))</f>
        <v>0</v>
      </c>
      <c r="AU204">
        <f t="shared" ref="AU204:AU219" si="178">P204</f>
        <v>0</v>
      </c>
      <c r="AV204">
        <f t="shared" ref="AV204:AV219" si="179">COUNTIF(Q204:R204,"NS")</f>
        <v>0</v>
      </c>
      <c r="AW204">
        <f t="shared" ref="AW204:AW219" si="180">SUM(Q204:R204)</f>
        <v>0</v>
      </c>
      <c r="AX204">
        <f t="shared" ref="AX204:AX219" si="181">IF(COUNTIF(P204:R204,"NA")=3,0,IF(OR(AND(AU204=0,AV204&gt;0),AND(AU204="NS",AW204&gt;0), AND(AU204="NS", AV204=0,AW204=0)), 1, IF(OR(AND(AU204&gt;0,AV204&gt;1,AU204&gt;AW204), AND(AU204="NS",AV204=2), AND(AU204="NS",AW204=0,AV204&gt;0),AU204=AW204), 0, 1)))</f>
        <v>0</v>
      </c>
      <c r="AY204">
        <f t="shared" ref="AY204:AY219" si="182">S204</f>
        <v>0</v>
      </c>
      <c r="AZ204">
        <f t="shared" ref="AZ204:AZ219" si="183">COUNTIF(T204:U204,"NS")</f>
        <v>0</v>
      </c>
      <c r="BA204">
        <f t="shared" ref="BA204:BA219" si="184">SUM(T204:U204)</f>
        <v>0</v>
      </c>
      <c r="BB204">
        <f t="shared" ref="BB204:BB219" si="185">IF(COUNTIF(S204:U204,"NA")=3,0,IF(OR(AND(AY204=0,AZ204&gt;0),AND(AY204="NS",BA204&gt;0), AND(AY204="NS", AZ204=0,BA204=0)), 1, IF(OR(AND(AY204&gt;0,AZ204&gt;1,AY204&gt;BA204), AND(AY204="NS",AZ204=2), AND(AY204="NS",BA204=0,AZ204&gt;0),AY204=BA204), 0, 1)))</f>
        <v>0</v>
      </c>
      <c r="BC204">
        <f t="shared" ref="BC204:BC219" si="186">V204</f>
        <v>0</v>
      </c>
      <c r="BD204">
        <f t="shared" ref="BD204:BD219" si="187">COUNTIF(W204:X204,"NS")</f>
        <v>0</v>
      </c>
      <c r="BE204">
        <f t="shared" ref="BE204:BE219" si="188">SUM(W204:X204)</f>
        <v>0</v>
      </c>
      <c r="BF204">
        <f t="shared" ref="BF204:BF219" si="189">IF(COUNTIF(V204:X204,"NA")=3,0,IF(OR(AND(BC204=0,BD204&gt;0),AND(BC204="NS",BE204&gt;0), AND(BC204="NS", BD204=0,BE204=0)), 1, IF(OR(AND(BC204&gt;0,BD204&gt;1,BC204&gt;BE204), AND(BC204="NS",BD204=2), AND(BC204="NS",BE204=0,BD204&gt;0),BC204=BE204), 0, 1)))</f>
        <v>0</v>
      </c>
      <c r="BG204">
        <f t="shared" ref="BG204:BG219" si="190">Y204</f>
        <v>0</v>
      </c>
      <c r="BH204">
        <f t="shared" ref="BH204:BH219" si="191">COUNTIF(Z204:AA204,"NS")</f>
        <v>0</v>
      </c>
      <c r="BI204">
        <f t="shared" ref="BI204:BI219" si="192">SUM(Z204:AA204)</f>
        <v>0</v>
      </c>
      <c r="BJ204">
        <f t="shared" ref="BJ204:BJ219" si="193">IF(COUNTIF(Y204:AA204,"NA")=3,0,IF(OR(AND(BG204=0,BH204&gt;0),AND(BG204="NS",BI204&gt;0), AND(BG204="NS", BH204=0,BI204=0)), 1, IF(OR(AND(BG204&gt;0,BH204&gt;1,BG204&gt;BI204), AND(BG204="NS",BH204=2), AND(BG204="NS",BI204=0,BH204&gt;0),BG204=BI204), 0, 1)))</f>
        <v>0</v>
      </c>
      <c r="BK204">
        <f t="shared" ref="BK204:BK219" si="194">AB204</f>
        <v>0</v>
      </c>
      <c r="BL204">
        <f t="shared" ref="BL204:BL219" si="195">COUNTIF(AC204:AD204,"NS")</f>
        <v>0</v>
      </c>
      <c r="BM204">
        <f t="shared" ref="BM204:BM219" si="196">SUM(AC204:AD204)</f>
        <v>0</v>
      </c>
      <c r="BN204">
        <f t="shared" ref="BN204:BN219" si="197">IF(COUNTIF(AB204:AD204,"NA")=3,0,IF(OR(AND(BK204=0,BL204&gt;0),AND(BK204="NS",BM204&gt;0), AND(BK204="NS", BL204=0,BM204=0)), 1, IF(OR(AND(BK204&gt;0,BL204&gt;1,BK204&gt;BM204), AND(BK204="NS",BL204=2), AND(BK204="NS",BM204=0,BL204&gt;0),BK204=BM204), 0, 1)))</f>
        <v>0</v>
      </c>
      <c r="BO204" s="231">
        <f t="shared" ref="BO204:BO219" si="198">G204</f>
        <v>0</v>
      </c>
      <c r="BP204" s="232">
        <f t="shared" ref="BP204:BP219" si="199">COUNTIF(J204,"NS")+COUNTIF(M204,"NS")+COUNTIF(P204,"NS")+COUNTIF(S204,"NS")+COUNTIF(V204,"NS")+COUNTIF(Y204,"NS")+COUNTIF(AB204,"NS")</f>
        <v>0</v>
      </c>
      <c r="BQ204" s="233">
        <f t="shared" ref="BQ204:BQ219" si="200">SUM(J204,M204,P204,S204,V204,Y204,AB204)</f>
        <v>0</v>
      </c>
      <c r="BR204" s="234">
        <f t="shared" ref="BR204:BR219" si="201">IF(OR(AND(BO204=0, BP204&gt;0),AND(BO204="NS", BQ204&gt;0), AND(BO204="NS", BP204=0, BQ204=0)), 1, IF(OR(AND(BO204&gt;0, BP204&gt;1,BO204&gt;BQ204), AND(BO204="NS", BP204=2), AND(BO204="NS", BQ204=0, BP204&gt;0), BO204=BQ204), 0,IF(BO204="",0,1)))</f>
        <v>0</v>
      </c>
      <c r="BS204" s="231">
        <f t="shared" ref="BS204:BS219" si="202">H204</f>
        <v>0</v>
      </c>
      <c r="BT204" s="232">
        <f t="shared" ref="BT204:BT219" si="203">COUNTIF(K204,"NS")+COUNTIF(N204,"NS")+COUNTIF(Q204,"NS")+COUNTIF(T204,"NS")+COUNTIF(W204,"NS")+COUNTIF(Z204,"NS")+COUNTIF(AC204,"NS")</f>
        <v>0</v>
      </c>
      <c r="BU204" s="233">
        <f t="shared" ref="BU204:BU219" si="204">SUM(K204,N204,Q204,T204,W204,Z204,AC204)</f>
        <v>0</v>
      </c>
      <c r="BV204" s="234">
        <f t="shared" ref="BV204:BV219" si="205">IF(OR(AND(BS204=0, BT204&gt;0),AND(BS204="NS", BU204&gt;0), AND(BS204="NS", BT204=0, BU204=0)), 1, IF(OR(AND(BS204&gt;0, BT204&gt;1,BS204&gt;BU204), AND(BS204="NS", BT204=2), AND(BS204="NS", BU204=0, BT204&gt;0), BS204=BU204), 0,IF(BS204="",0,1)))</f>
        <v>0</v>
      </c>
      <c r="BW204" s="231">
        <f t="shared" ref="BW204:BW219" si="206">I204</f>
        <v>0</v>
      </c>
      <c r="BX204" s="232">
        <f t="shared" ref="BX204:BX219" si="207">COUNTIF(L204,"NS")+COUNTIF(O204,"NS")+COUNTIF(R204,"NS")+COUNTIF(U204,"NS")+COUNTIF(X204,"NS")+COUNTIF(AA204,"NS")+COUNTIF(AD204,"NS")</f>
        <v>0</v>
      </c>
      <c r="BY204" s="233">
        <f t="shared" ref="BY204:BY219" si="208">SUM(L204,O204,R204,U204,X204,AA204,AD204)</f>
        <v>0</v>
      </c>
      <c r="BZ204" s="234">
        <f t="shared" ref="BZ204:BZ219" si="209">IF(OR(AND(BW204=0, BX204&gt;0),AND(BW204="NS", BY204&gt;0), AND(BW204="NS", BX204=0, BY204=0)), 1, IF(OR(AND(BW204&gt;0, BX204&gt;1,BW204&gt;BY204), AND(BW204="NS", BX204=2), AND(BW204="NS", BY204=0, BX204&gt;0), BW204=BY204), 0,IF(BW204="",0,1)))</f>
        <v>0</v>
      </c>
      <c r="CA204" s="198">
        <f t="shared" ref="CA204:CA219" si="210">IF(SUM(AL204,AP204,AT204,AX204,BB204,BF204,BJ204,BN204,BR204,BV204,BZ204)=0,0,1)</f>
        <v>0</v>
      </c>
      <c r="CB204" s="235" t="str">
        <f>IF(CA204=0,"",
IF(SUM($CA$203:CA204)=1,CC204,
IF($CA$220&gt;SUM($CA$203:CA204),_xlfn.CONCAT(", ",CC204),
IF($CA$220=SUM($CA$203:CA204),_xlfn.CONCAT(" y ",CC204)))))</f>
        <v/>
      </c>
      <c r="CC204" s="178" t="s">
        <v>5118</v>
      </c>
      <c r="CD204" s="238" t="s">
        <v>5488</v>
      </c>
      <c r="CE204" s="243">
        <f>IF(AND(M220="NS",$M$106="NS"),0,IF(AND(M220="NA",$M$106="NA"),0,IF(M220=$M$106,0,1)))</f>
        <v>0</v>
      </c>
      <c r="CF204" s="219">
        <f>IF(AND(N220="NS",$S$106="NS"),0,IF(AND(N220="NA",$S$106="NA"),0,IF(N220=$S$106,0,1)))</f>
        <v>0</v>
      </c>
      <c r="CG204" s="218">
        <f>IF(AND(O220="NS",$Y$106="NS"),0,IF(AND(O220="NA",$Y$106="NA"),0,IF(O220=$Y$106,0,1)))</f>
        <v>0</v>
      </c>
    </row>
    <row r="205" spans="1:85" ht="36" customHeight="1">
      <c r="A205" s="25"/>
      <c r="B205" s="52"/>
      <c r="C205" s="55" t="s">
        <v>5016</v>
      </c>
      <c r="D205" s="817" t="s">
        <v>5530</v>
      </c>
      <c r="E205" s="757"/>
      <c r="F205" s="758"/>
      <c r="G205" s="439"/>
      <c r="H205" s="439"/>
      <c r="I205" s="439"/>
      <c r="J205" s="439"/>
      <c r="K205" s="439"/>
      <c r="L205" s="439"/>
      <c r="M205" s="439"/>
      <c r="N205" s="439"/>
      <c r="O205" s="439"/>
      <c r="P205" s="439"/>
      <c r="Q205" s="439"/>
      <c r="R205" s="439"/>
      <c r="S205" s="439"/>
      <c r="T205" s="439"/>
      <c r="U205" s="439"/>
      <c r="V205" s="439"/>
      <c r="W205" s="439"/>
      <c r="X205" s="439"/>
      <c r="Y205" s="439"/>
      <c r="Z205" s="439"/>
      <c r="AA205" s="439"/>
      <c r="AB205" s="439"/>
      <c r="AC205" s="439"/>
      <c r="AD205" s="439"/>
      <c r="AE205" s="52"/>
      <c r="AI205">
        <f t="shared" si="166"/>
        <v>0</v>
      </c>
      <c r="AJ205">
        <f t="shared" si="167"/>
        <v>0</v>
      </c>
      <c r="AK205">
        <f t="shared" si="168"/>
        <v>0</v>
      </c>
      <c r="AL205">
        <f t="shared" si="169"/>
        <v>0</v>
      </c>
      <c r="AM205">
        <f t="shared" si="170"/>
        <v>0</v>
      </c>
      <c r="AN205">
        <f t="shared" si="171"/>
        <v>0</v>
      </c>
      <c r="AO205">
        <f t="shared" si="172"/>
        <v>0</v>
      </c>
      <c r="AP205">
        <f t="shared" si="173"/>
        <v>0</v>
      </c>
      <c r="AQ205">
        <f t="shared" si="174"/>
        <v>0</v>
      </c>
      <c r="AR205">
        <f t="shared" si="175"/>
        <v>0</v>
      </c>
      <c r="AS205">
        <f t="shared" si="176"/>
        <v>0</v>
      </c>
      <c r="AT205">
        <f t="shared" si="177"/>
        <v>0</v>
      </c>
      <c r="AU205">
        <f t="shared" si="178"/>
        <v>0</v>
      </c>
      <c r="AV205">
        <f t="shared" si="179"/>
        <v>0</v>
      </c>
      <c r="AW205">
        <f t="shared" si="180"/>
        <v>0</v>
      </c>
      <c r="AX205">
        <f t="shared" si="181"/>
        <v>0</v>
      </c>
      <c r="AY205">
        <f t="shared" si="182"/>
        <v>0</v>
      </c>
      <c r="AZ205">
        <f t="shared" si="183"/>
        <v>0</v>
      </c>
      <c r="BA205">
        <f t="shared" si="184"/>
        <v>0</v>
      </c>
      <c r="BB205">
        <f t="shared" si="185"/>
        <v>0</v>
      </c>
      <c r="BC205">
        <f t="shared" si="186"/>
        <v>0</v>
      </c>
      <c r="BD205">
        <f t="shared" si="187"/>
        <v>0</v>
      </c>
      <c r="BE205">
        <f t="shared" si="188"/>
        <v>0</v>
      </c>
      <c r="BF205">
        <f t="shared" si="189"/>
        <v>0</v>
      </c>
      <c r="BG205">
        <f t="shared" si="190"/>
        <v>0</v>
      </c>
      <c r="BH205">
        <f t="shared" si="191"/>
        <v>0</v>
      </c>
      <c r="BI205">
        <f t="shared" si="192"/>
        <v>0</v>
      </c>
      <c r="BJ205">
        <f t="shared" si="193"/>
        <v>0</v>
      </c>
      <c r="BK205">
        <f t="shared" si="194"/>
        <v>0</v>
      </c>
      <c r="BL205">
        <f t="shared" si="195"/>
        <v>0</v>
      </c>
      <c r="BM205">
        <f t="shared" si="196"/>
        <v>0</v>
      </c>
      <c r="BN205">
        <f t="shared" si="197"/>
        <v>0</v>
      </c>
      <c r="BO205" s="231">
        <f t="shared" si="198"/>
        <v>0</v>
      </c>
      <c r="BP205" s="232">
        <f t="shared" si="199"/>
        <v>0</v>
      </c>
      <c r="BQ205" s="233">
        <f t="shared" si="200"/>
        <v>0</v>
      </c>
      <c r="BR205" s="234">
        <f t="shared" si="201"/>
        <v>0</v>
      </c>
      <c r="BS205" s="231">
        <f t="shared" si="202"/>
        <v>0</v>
      </c>
      <c r="BT205" s="232">
        <f t="shared" si="203"/>
        <v>0</v>
      </c>
      <c r="BU205" s="233">
        <f t="shared" si="204"/>
        <v>0</v>
      </c>
      <c r="BV205" s="234">
        <f t="shared" si="205"/>
        <v>0</v>
      </c>
      <c r="BW205" s="231">
        <f t="shared" si="206"/>
        <v>0</v>
      </c>
      <c r="BX205" s="232">
        <f t="shared" si="207"/>
        <v>0</v>
      </c>
      <c r="BY205" s="233">
        <f t="shared" si="208"/>
        <v>0</v>
      </c>
      <c r="BZ205" s="234">
        <f t="shared" si="209"/>
        <v>0</v>
      </c>
      <c r="CA205" s="198">
        <f t="shared" si="210"/>
        <v>0</v>
      </c>
      <c r="CB205" s="235" t="str">
        <f>IF(CA205=0,"",
IF(SUM($CA$203:CA205)=1,CC205,
IF($CA$220&gt;SUM($CA$203:CA205),_xlfn.CONCAT(", ",CC205),
IF($CA$220=SUM($CA$203:CA205),_xlfn.CONCAT(" y ",CC205)))))</f>
        <v/>
      </c>
      <c r="CC205" s="178" t="s">
        <v>5119</v>
      </c>
      <c r="CD205" s="246" t="s">
        <v>5490</v>
      </c>
      <c r="CE205" s="243">
        <f>IF(AND(P220="NS",$M$107="NS"),0,IF(AND(P220="NA",$M$107="NA"),0,IF(P220=$M$107,0,1)))</f>
        <v>0</v>
      </c>
      <c r="CF205" s="219">
        <f>IF(AND(Q220="NS",$S$107="NS"),0,IF(AND(Q220="NA",$S$107="NA"),0,IF(Q220=$S$107,0,1)))</f>
        <v>0</v>
      </c>
      <c r="CG205" s="218">
        <f>IF(AND(R220="NS",$Y$107="NS"),0,IF(AND(R220="NA",$Y$107="NA"),0,IF(R220=$Y$107,0,1)))</f>
        <v>0</v>
      </c>
    </row>
    <row r="206" spans="1:85" ht="36" customHeight="1">
      <c r="A206" s="25"/>
      <c r="B206" s="52"/>
      <c r="C206" s="55" t="s">
        <v>5018</v>
      </c>
      <c r="D206" s="817" t="s">
        <v>5531</v>
      </c>
      <c r="E206" s="757"/>
      <c r="F206" s="758"/>
      <c r="G206" s="439"/>
      <c r="H206" s="439"/>
      <c r="I206" s="439"/>
      <c r="J206" s="439"/>
      <c r="K206" s="439"/>
      <c r="L206" s="439"/>
      <c r="M206" s="439"/>
      <c r="N206" s="439"/>
      <c r="O206" s="439"/>
      <c r="P206" s="439"/>
      <c r="Q206" s="439"/>
      <c r="R206" s="439"/>
      <c r="S206" s="439"/>
      <c r="T206" s="439"/>
      <c r="U206" s="439"/>
      <c r="V206" s="439"/>
      <c r="W206" s="439"/>
      <c r="X206" s="439"/>
      <c r="Y206" s="439"/>
      <c r="Z206" s="439"/>
      <c r="AA206" s="439"/>
      <c r="AB206" s="439"/>
      <c r="AC206" s="439"/>
      <c r="AD206" s="439"/>
      <c r="AE206" s="52"/>
      <c r="AI206">
        <f t="shared" si="166"/>
        <v>0</v>
      </c>
      <c r="AJ206">
        <f t="shared" si="167"/>
        <v>0</v>
      </c>
      <c r="AK206">
        <f t="shared" si="168"/>
        <v>0</v>
      </c>
      <c r="AL206">
        <f t="shared" si="169"/>
        <v>0</v>
      </c>
      <c r="AM206">
        <f t="shared" si="170"/>
        <v>0</v>
      </c>
      <c r="AN206">
        <f t="shared" si="171"/>
        <v>0</v>
      </c>
      <c r="AO206">
        <f t="shared" si="172"/>
        <v>0</v>
      </c>
      <c r="AP206">
        <f t="shared" si="173"/>
        <v>0</v>
      </c>
      <c r="AQ206">
        <f t="shared" si="174"/>
        <v>0</v>
      </c>
      <c r="AR206">
        <f t="shared" si="175"/>
        <v>0</v>
      </c>
      <c r="AS206">
        <f t="shared" si="176"/>
        <v>0</v>
      </c>
      <c r="AT206">
        <f t="shared" si="177"/>
        <v>0</v>
      </c>
      <c r="AU206">
        <f t="shared" si="178"/>
        <v>0</v>
      </c>
      <c r="AV206">
        <f t="shared" si="179"/>
        <v>0</v>
      </c>
      <c r="AW206">
        <f t="shared" si="180"/>
        <v>0</v>
      </c>
      <c r="AX206">
        <f t="shared" si="181"/>
        <v>0</v>
      </c>
      <c r="AY206">
        <f t="shared" si="182"/>
        <v>0</v>
      </c>
      <c r="AZ206">
        <f t="shared" si="183"/>
        <v>0</v>
      </c>
      <c r="BA206">
        <f t="shared" si="184"/>
        <v>0</v>
      </c>
      <c r="BB206">
        <f t="shared" si="185"/>
        <v>0</v>
      </c>
      <c r="BC206">
        <f t="shared" si="186"/>
        <v>0</v>
      </c>
      <c r="BD206">
        <f t="shared" si="187"/>
        <v>0</v>
      </c>
      <c r="BE206">
        <f t="shared" si="188"/>
        <v>0</v>
      </c>
      <c r="BF206">
        <f t="shared" si="189"/>
        <v>0</v>
      </c>
      <c r="BG206">
        <f t="shared" si="190"/>
        <v>0</v>
      </c>
      <c r="BH206">
        <f t="shared" si="191"/>
        <v>0</v>
      </c>
      <c r="BI206">
        <f t="shared" si="192"/>
        <v>0</v>
      </c>
      <c r="BJ206">
        <f t="shared" si="193"/>
        <v>0</v>
      </c>
      <c r="BK206">
        <f t="shared" si="194"/>
        <v>0</v>
      </c>
      <c r="BL206">
        <f t="shared" si="195"/>
        <v>0</v>
      </c>
      <c r="BM206">
        <f t="shared" si="196"/>
        <v>0</v>
      </c>
      <c r="BN206">
        <f t="shared" si="197"/>
        <v>0</v>
      </c>
      <c r="BO206" s="231">
        <f t="shared" si="198"/>
        <v>0</v>
      </c>
      <c r="BP206" s="232">
        <f t="shared" si="199"/>
        <v>0</v>
      </c>
      <c r="BQ206" s="233">
        <f t="shared" si="200"/>
        <v>0</v>
      </c>
      <c r="BR206" s="234">
        <f t="shared" si="201"/>
        <v>0</v>
      </c>
      <c r="BS206" s="231">
        <f t="shared" si="202"/>
        <v>0</v>
      </c>
      <c r="BT206" s="232">
        <f t="shared" si="203"/>
        <v>0</v>
      </c>
      <c r="BU206" s="233">
        <f t="shared" si="204"/>
        <v>0</v>
      </c>
      <c r="BV206" s="234">
        <f t="shared" si="205"/>
        <v>0</v>
      </c>
      <c r="BW206" s="231">
        <f t="shared" si="206"/>
        <v>0</v>
      </c>
      <c r="BX206" s="232">
        <f t="shared" si="207"/>
        <v>0</v>
      </c>
      <c r="BY206" s="233">
        <f t="shared" si="208"/>
        <v>0</v>
      </c>
      <c r="BZ206" s="234">
        <f t="shared" si="209"/>
        <v>0</v>
      </c>
      <c r="CA206" s="198">
        <f t="shared" si="210"/>
        <v>0</v>
      </c>
      <c r="CB206" s="235" t="str">
        <f>IF(CA206=0,"",
IF(SUM($CA$203:CA206)=1,CC206,
IF($CA$220&gt;SUM($CA$203:CA206),_xlfn.CONCAT(", ",CC206),
IF($CA$220=SUM($CA$203:CA206),_xlfn.CONCAT(" y ",CC206)))))</f>
        <v/>
      </c>
      <c r="CC206" s="178" t="s">
        <v>5120</v>
      </c>
      <c r="CD206" s="238" t="s">
        <v>5492</v>
      </c>
      <c r="CE206" s="243">
        <f>IF(AND(S220="NS",$M$108="NS"),0,IF(AND(S220="NA",$M$108="NA"),0,IF(S220=$M$108,0,1)))</f>
        <v>0</v>
      </c>
      <c r="CF206" s="219">
        <f>IF(AND(T220="NS",$S$108="NS"),0,IF(AND(T220="NA",$S$108="NA"),0,IF(T220=$S$108,0,1)))</f>
        <v>0</v>
      </c>
      <c r="CG206" s="218">
        <f>IF(AND(U220="NS",$Y$108="NS"),0,IF(AND(U220="NA",$Y$108="NA"),0,IF(U220=$Y$108,0,1)))</f>
        <v>0</v>
      </c>
    </row>
    <row r="207" spans="1:85" ht="36" customHeight="1">
      <c r="A207" s="25"/>
      <c r="B207" s="52"/>
      <c r="C207" s="55" t="s">
        <v>5020</v>
      </c>
      <c r="D207" s="817" t="s">
        <v>5532</v>
      </c>
      <c r="E207" s="757"/>
      <c r="F207" s="758"/>
      <c r="G207" s="439"/>
      <c r="H207" s="439"/>
      <c r="I207" s="439"/>
      <c r="J207" s="439"/>
      <c r="K207" s="439"/>
      <c r="L207" s="439"/>
      <c r="M207" s="439"/>
      <c r="N207" s="439"/>
      <c r="O207" s="439"/>
      <c r="P207" s="439"/>
      <c r="Q207" s="439"/>
      <c r="R207" s="439"/>
      <c r="S207" s="439"/>
      <c r="T207" s="439"/>
      <c r="U207" s="439"/>
      <c r="V207" s="439"/>
      <c r="W207" s="439"/>
      <c r="X207" s="439"/>
      <c r="Y207" s="439"/>
      <c r="Z207" s="439"/>
      <c r="AA207" s="439"/>
      <c r="AB207" s="439"/>
      <c r="AC207" s="439"/>
      <c r="AD207" s="439"/>
      <c r="AE207" s="52"/>
      <c r="AI207">
        <f t="shared" si="166"/>
        <v>0</v>
      </c>
      <c r="AJ207">
        <f t="shared" si="167"/>
        <v>0</v>
      </c>
      <c r="AK207">
        <f t="shared" si="168"/>
        <v>0</v>
      </c>
      <c r="AL207">
        <f t="shared" si="169"/>
        <v>0</v>
      </c>
      <c r="AM207">
        <f t="shared" si="170"/>
        <v>0</v>
      </c>
      <c r="AN207">
        <f t="shared" si="171"/>
        <v>0</v>
      </c>
      <c r="AO207">
        <f t="shared" si="172"/>
        <v>0</v>
      </c>
      <c r="AP207">
        <f t="shared" si="173"/>
        <v>0</v>
      </c>
      <c r="AQ207">
        <f t="shared" si="174"/>
        <v>0</v>
      </c>
      <c r="AR207">
        <f t="shared" si="175"/>
        <v>0</v>
      </c>
      <c r="AS207">
        <f t="shared" si="176"/>
        <v>0</v>
      </c>
      <c r="AT207">
        <f t="shared" si="177"/>
        <v>0</v>
      </c>
      <c r="AU207">
        <f t="shared" si="178"/>
        <v>0</v>
      </c>
      <c r="AV207">
        <f t="shared" si="179"/>
        <v>0</v>
      </c>
      <c r="AW207">
        <f t="shared" si="180"/>
        <v>0</v>
      </c>
      <c r="AX207">
        <f t="shared" si="181"/>
        <v>0</v>
      </c>
      <c r="AY207">
        <f t="shared" si="182"/>
        <v>0</v>
      </c>
      <c r="AZ207">
        <f t="shared" si="183"/>
        <v>0</v>
      </c>
      <c r="BA207">
        <f t="shared" si="184"/>
        <v>0</v>
      </c>
      <c r="BB207">
        <f t="shared" si="185"/>
        <v>0</v>
      </c>
      <c r="BC207">
        <f t="shared" si="186"/>
        <v>0</v>
      </c>
      <c r="BD207">
        <f t="shared" si="187"/>
        <v>0</v>
      </c>
      <c r="BE207">
        <f t="shared" si="188"/>
        <v>0</v>
      </c>
      <c r="BF207">
        <f t="shared" si="189"/>
        <v>0</v>
      </c>
      <c r="BG207">
        <f t="shared" si="190"/>
        <v>0</v>
      </c>
      <c r="BH207">
        <f t="shared" si="191"/>
        <v>0</v>
      </c>
      <c r="BI207">
        <f t="shared" si="192"/>
        <v>0</v>
      </c>
      <c r="BJ207">
        <f t="shared" si="193"/>
        <v>0</v>
      </c>
      <c r="BK207">
        <f t="shared" si="194"/>
        <v>0</v>
      </c>
      <c r="BL207">
        <f t="shared" si="195"/>
        <v>0</v>
      </c>
      <c r="BM207">
        <f t="shared" si="196"/>
        <v>0</v>
      </c>
      <c r="BN207">
        <f t="shared" si="197"/>
        <v>0</v>
      </c>
      <c r="BO207" s="231">
        <f t="shared" si="198"/>
        <v>0</v>
      </c>
      <c r="BP207" s="232">
        <f t="shared" si="199"/>
        <v>0</v>
      </c>
      <c r="BQ207" s="233">
        <f t="shared" si="200"/>
        <v>0</v>
      </c>
      <c r="BR207" s="234">
        <f t="shared" si="201"/>
        <v>0</v>
      </c>
      <c r="BS207" s="231">
        <f t="shared" si="202"/>
        <v>0</v>
      </c>
      <c r="BT207" s="232">
        <f t="shared" si="203"/>
        <v>0</v>
      </c>
      <c r="BU207" s="233">
        <f t="shared" si="204"/>
        <v>0</v>
      </c>
      <c r="BV207" s="234">
        <f t="shared" si="205"/>
        <v>0</v>
      </c>
      <c r="BW207" s="231">
        <f t="shared" si="206"/>
        <v>0</v>
      </c>
      <c r="BX207" s="232">
        <f t="shared" si="207"/>
        <v>0</v>
      </c>
      <c r="BY207" s="233">
        <f t="shared" si="208"/>
        <v>0</v>
      </c>
      <c r="BZ207" s="234">
        <f t="shared" si="209"/>
        <v>0</v>
      </c>
      <c r="CA207" s="198">
        <f t="shared" si="210"/>
        <v>0</v>
      </c>
      <c r="CB207" s="235" t="str">
        <f>IF(CA207=0,"",
IF(SUM($CA$203:CA207)=1,CC207,
IF($CA$220&gt;SUM($CA$203:CA207),_xlfn.CONCAT(", ",CC207),
IF($CA$220=SUM($CA$203:CA207),_xlfn.CONCAT(" y ",CC207)))))</f>
        <v/>
      </c>
      <c r="CC207" s="178" t="s">
        <v>5121</v>
      </c>
      <c r="CD207" s="246" t="s">
        <v>5494</v>
      </c>
      <c r="CE207" s="243">
        <f>IF(AND(V220="NS",$M$109="NS"),0,IF(AND(V220="NA",$M$109="NA"),0,IF(V220=$M$109,0,1)))</f>
        <v>0</v>
      </c>
      <c r="CF207" s="219">
        <f>IF(AND(W220="NS",$S$109="NS"),0,IF(AND(W220="NA",$S$109="NA"),0,IF(W220=$S$109,0,1)))</f>
        <v>0</v>
      </c>
      <c r="CG207" s="218">
        <f>IF(AND(X220="NS",$Y$109="NS"),0,IF(AND(X220="NA",$Y$109="NA"),0,IF(X220=$Y$109,0,1)))</f>
        <v>0</v>
      </c>
    </row>
    <row r="208" spans="1:85" ht="36" customHeight="1">
      <c r="A208" s="25"/>
      <c r="B208" s="52"/>
      <c r="C208" s="55" t="s">
        <v>5022</v>
      </c>
      <c r="D208" s="817" t="s">
        <v>5533</v>
      </c>
      <c r="E208" s="757"/>
      <c r="F208" s="758"/>
      <c r="G208" s="439"/>
      <c r="H208" s="439"/>
      <c r="I208" s="439"/>
      <c r="J208" s="439"/>
      <c r="K208" s="439"/>
      <c r="L208" s="439"/>
      <c r="M208" s="439"/>
      <c r="N208" s="439"/>
      <c r="O208" s="439"/>
      <c r="P208" s="439"/>
      <c r="Q208" s="439"/>
      <c r="R208" s="439"/>
      <c r="S208" s="439"/>
      <c r="T208" s="439"/>
      <c r="U208" s="439"/>
      <c r="V208" s="439"/>
      <c r="W208" s="439"/>
      <c r="X208" s="439"/>
      <c r="Y208" s="439"/>
      <c r="Z208" s="439"/>
      <c r="AA208" s="439"/>
      <c r="AB208" s="439"/>
      <c r="AC208" s="439"/>
      <c r="AD208" s="439"/>
      <c r="AE208" s="52"/>
      <c r="AI208">
        <f t="shared" si="166"/>
        <v>0</v>
      </c>
      <c r="AJ208">
        <f t="shared" si="167"/>
        <v>0</v>
      </c>
      <c r="AK208">
        <f t="shared" si="168"/>
        <v>0</v>
      </c>
      <c r="AL208">
        <f t="shared" si="169"/>
        <v>0</v>
      </c>
      <c r="AM208">
        <f t="shared" si="170"/>
        <v>0</v>
      </c>
      <c r="AN208">
        <f t="shared" si="171"/>
        <v>0</v>
      </c>
      <c r="AO208">
        <f t="shared" si="172"/>
        <v>0</v>
      </c>
      <c r="AP208">
        <f t="shared" si="173"/>
        <v>0</v>
      </c>
      <c r="AQ208">
        <f t="shared" si="174"/>
        <v>0</v>
      </c>
      <c r="AR208">
        <f t="shared" si="175"/>
        <v>0</v>
      </c>
      <c r="AS208">
        <f t="shared" si="176"/>
        <v>0</v>
      </c>
      <c r="AT208">
        <f t="shared" si="177"/>
        <v>0</v>
      </c>
      <c r="AU208">
        <f t="shared" si="178"/>
        <v>0</v>
      </c>
      <c r="AV208">
        <f t="shared" si="179"/>
        <v>0</v>
      </c>
      <c r="AW208">
        <f t="shared" si="180"/>
        <v>0</v>
      </c>
      <c r="AX208">
        <f t="shared" si="181"/>
        <v>0</v>
      </c>
      <c r="AY208">
        <f t="shared" si="182"/>
        <v>0</v>
      </c>
      <c r="AZ208">
        <f t="shared" si="183"/>
        <v>0</v>
      </c>
      <c r="BA208">
        <f t="shared" si="184"/>
        <v>0</v>
      </c>
      <c r="BB208">
        <f t="shared" si="185"/>
        <v>0</v>
      </c>
      <c r="BC208">
        <f t="shared" si="186"/>
        <v>0</v>
      </c>
      <c r="BD208">
        <f t="shared" si="187"/>
        <v>0</v>
      </c>
      <c r="BE208">
        <f t="shared" si="188"/>
        <v>0</v>
      </c>
      <c r="BF208">
        <f t="shared" si="189"/>
        <v>0</v>
      </c>
      <c r="BG208">
        <f t="shared" si="190"/>
        <v>0</v>
      </c>
      <c r="BH208">
        <f t="shared" si="191"/>
        <v>0</v>
      </c>
      <c r="BI208">
        <f t="shared" si="192"/>
        <v>0</v>
      </c>
      <c r="BJ208">
        <f t="shared" si="193"/>
        <v>0</v>
      </c>
      <c r="BK208">
        <f t="shared" si="194"/>
        <v>0</v>
      </c>
      <c r="BL208">
        <f t="shared" si="195"/>
        <v>0</v>
      </c>
      <c r="BM208">
        <f t="shared" si="196"/>
        <v>0</v>
      </c>
      <c r="BN208">
        <f t="shared" si="197"/>
        <v>0</v>
      </c>
      <c r="BO208" s="231">
        <f t="shared" si="198"/>
        <v>0</v>
      </c>
      <c r="BP208" s="232">
        <f t="shared" si="199"/>
        <v>0</v>
      </c>
      <c r="BQ208" s="233">
        <f t="shared" si="200"/>
        <v>0</v>
      </c>
      <c r="BR208" s="234">
        <f t="shared" si="201"/>
        <v>0</v>
      </c>
      <c r="BS208" s="231">
        <f t="shared" si="202"/>
        <v>0</v>
      </c>
      <c r="BT208" s="232">
        <f t="shared" si="203"/>
        <v>0</v>
      </c>
      <c r="BU208" s="233">
        <f t="shared" si="204"/>
        <v>0</v>
      </c>
      <c r="BV208" s="234">
        <f t="shared" si="205"/>
        <v>0</v>
      </c>
      <c r="BW208" s="231">
        <f t="shared" si="206"/>
        <v>0</v>
      </c>
      <c r="BX208" s="232">
        <f t="shared" si="207"/>
        <v>0</v>
      </c>
      <c r="BY208" s="233">
        <f t="shared" si="208"/>
        <v>0</v>
      </c>
      <c r="BZ208" s="234">
        <f t="shared" si="209"/>
        <v>0</v>
      </c>
      <c r="CA208" s="198">
        <f t="shared" si="210"/>
        <v>0</v>
      </c>
      <c r="CB208" s="235" t="str">
        <f>IF(CA208=0,"",
IF(SUM($CA$203:CA208)=1,CC208,
IF($CA$220&gt;SUM($CA$203:CA208),_xlfn.CONCAT(", ",CC208),
IF($CA$220=SUM($CA$203:CA208),_xlfn.CONCAT(" y ",CC208)))))</f>
        <v/>
      </c>
      <c r="CC208" s="178" t="s">
        <v>5122</v>
      </c>
      <c r="CD208" s="238" t="s">
        <v>5209</v>
      </c>
      <c r="CE208" s="243">
        <f>IF(AND(Y220="NS",$M$110="NS"),0,IF(AND(Y220="NA",$M$110="NA"),0,IF(Y220=$M$110,0,1)))</f>
        <v>0</v>
      </c>
      <c r="CF208" s="219">
        <f>IF(AND(Z220="NS",$S$110="NS"),0,IF(AND(Z220="NA",$S$110="NA"),0,IF(Z220=$S$110,0,1)))</f>
        <v>0</v>
      </c>
      <c r="CG208" s="218">
        <f>IF(AND(AA220="NS",$Y$110="NS"),0,IF(AND(AA220="NA",$Y$110="NA"),0,IF(AA220=$Y$110,0,1)))</f>
        <v>0</v>
      </c>
    </row>
    <row r="209" spans="1:85" ht="36" customHeight="1">
      <c r="A209" s="25"/>
      <c r="B209" s="52"/>
      <c r="C209" s="55" t="s">
        <v>5024</v>
      </c>
      <c r="D209" s="817" t="s">
        <v>5534</v>
      </c>
      <c r="E209" s="757"/>
      <c r="F209" s="758"/>
      <c r="G209" s="439"/>
      <c r="H209" s="439"/>
      <c r="I209" s="439"/>
      <c r="J209" s="439"/>
      <c r="K209" s="439"/>
      <c r="L209" s="439"/>
      <c r="M209" s="439"/>
      <c r="N209" s="439"/>
      <c r="O209" s="439"/>
      <c r="P209" s="439"/>
      <c r="Q209" s="439"/>
      <c r="R209" s="439"/>
      <c r="S209" s="439"/>
      <c r="T209" s="439"/>
      <c r="U209" s="439"/>
      <c r="V209" s="439"/>
      <c r="W209" s="439"/>
      <c r="X209" s="439"/>
      <c r="Y209" s="439"/>
      <c r="Z209" s="439"/>
      <c r="AA209" s="439"/>
      <c r="AB209" s="439"/>
      <c r="AC209" s="439"/>
      <c r="AD209" s="439"/>
      <c r="AE209" s="52"/>
      <c r="AI209">
        <f t="shared" si="166"/>
        <v>0</v>
      </c>
      <c r="AJ209">
        <f t="shared" si="167"/>
        <v>0</v>
      </c>
      <c r="AK209">
        <f t="shared" si="168"/>
        <v>0</v>
      </c>
      <c r="AL209">
        <f t="shared" si="169"/>
        <v>0</v>
      </c>
      <c r="AM209">
        <f t="shared" si="170"/>
        <v>0</v>
      </c>
      <c r="AN209">
        <f t="shared" si="171"/>
        <v>0</v>
      </c>
      <c r="AO209">
        <f t="shared" si="172"/>
        <v>0</v>
      </c>
      <c r="AP209">
        <f t="shared" si="173"/>
        <v>0</v>
      </c>
      <c r="AQ209">
        <f t="shared" si="174"/>
        <v>0</v>
      </c>
      <c r="AR209">
        <f t="shared" si="175"/>
        <v>0</v>
      </c>
      <c r="AS209">
        <f t="shared" si="176"/>
        <v>0</v>
      </c>
      <c r="AT209">
        <f t="shared" si="177"/>
        <v>0</v>
      </c>
      <c r="AU209">
        <f t="shared" si="178"/>
        <v>0</v>
      </c>
      <c r="AV209">
        <f t="shared" si="179"/>
        <v>0</v>
      </c>
      <c r="AW209">
        <f t="shared" si="180"/>
        <v>0</v>
      </c>
      <c r="AX209">
        <f t="shared" si="181"/>
        <v>0</v>
      </c>
      <c r="AY209">
        <f t="shared" si="182"/>
        <v>0</v>
      </c>
      <c r="AZ209">
        <f t="shared" si="183"/>
        <v>0</v>
      </c>
      <c r="BA209">
        <f t="shared" si="184"/>
        <v>0</v>
      </c>
      <c r="BB209">
        <f t="shared" si="185"/>
        <v>0</v>
      </c>
      <c r="BC209">
        <f t="shared" si="186"/>
        <v>0</v>
      </c>
      <c r="BD209">
        <f t="shared" si="187"/>
        <v>0</v>
      </c>
      <c r="BE209">
        <f t="shared" si="188"/>
        <v>0</v>
      </c>
      <c r="BF209">
        <f t="shared" si="189"/>
        <v>0</v>
      </c>
      <c r="BG209">
        <f t="shared" si="190"/>
        <v>0</v>
      </c>
      <c r="BH209">
        <f t="shared" si="191"/>
        <v>0</v>
      </c>
      <c r="BI209">
        <f t="shared" si="192"/>
        <v>0</v>
      </c>
      <c r="BJ209">
        <f t="shared" si="193"/>
        <v>0</v>
      </c>
      <c r="BK209">
        <f t="shared" si="194"/>
        <v>0</v>
      </c>
      <c r="BL209">
        <f t="shared" si="195"/>
        <v>0</v>
      </c>
      <c r="BM209">
        <f t="shared" si="196"/>
        <v>0</v>
      </c>
      <c r="BN209">
        <f t="shared" si="197"/>
        <v>0</v>
      </c>
      <c r="BO209" s="231">
        <f t="shared" si="198"/>
        <v>0</v>
      </c>
      <c r="BP209" s="232">
        <f t="shared" si="199"/>
        <v>0</v>
      </c>
      <c r="BQ209" s="233">
        <f t="shared" si="200"/>
        <v>0</v>
      </c>
      <c r="BR209" s="234">
        <f t="shared" si="201"/>
        <v>0</v>
      </c>
      <c r="BS209" s="231">
        <f t="shared" si="202"/>
        <v>0</v>
      </c>
      <c r="BT209" s="232">
        <f t="shared" si="203"/>
        <v>0</v>
      </c>
      <c r="BU209" s="233">
        <f t="shared" si="204"/>
        <v>0</v>
      </c>
      <c r="BV209" s="234">
        <f t="shared" si="205"/>
        <v>0</v>
      </c>
      <c r="BW209" s="231">
        <f t="shared" si="206"/>
        <v>0</v>
      </c>
      <c r="BX209" s="232">
        <f t="shared" si="207"/>
        <v>0</v>
      </c>
      <c r="BY209" s="233">
        <f t="shared" si="208"/>
        <v>0</v>
      </c>
      <c r="BZ209" s="234">
        <f t="shared" si="209"/>
        <v>0</v>
      </c>
      <c r="CA209" s="198">
        <f t="shared" si="210"/>
        <v>0</v>
      </c>
      <c r="CB209" s="235" t="str">
        <f>IF(CA209=0,"",
IF(SUM($CA$203:CA209)=1,CC209,
IF($CA$220&gt;SUM($CA$203:CA209),_xlfn.CONCAT(", ",CC209),
IF($CA$220=SUM($CA$203:CA209),_xlfn.CONCAT(" y ",CC209)))))</f>
        <v/>
      </c>
      <c r="CC209" s="178" t="s">
        <v>5123</v>
      </c>
      <c r="CD209" s="246" t="s">
        <v>5495</v>
      </c>
      <c r="CE209" s="243">
        <f>IF(AND(AB220="NS",$M$111="NS"),0,IF(AND(AB220="NA",$M$111="NA"),0,IF(AB220=$M$111,0,1)))</f>
        <v>0</v>
      </c>
      <c r="CF209" s="219">
        <f>IF(AND(AC220="NS",$S$111="NS"),0,IF(AND(AC220="NA",$S$111="NA"),0,IF(AC220=$S$111,0,1)))</f>
        <v>0</v>
      </c>
      <c r="CG209" s="218">
        <f>IF(AND(AD220="NS",$Y$111="NS"),0,IF(AND(AD220="NA",$Y$111="NA"),0,IF(AD220=$Y$111,0,1)))</f>
        <v>0</v>
      </c>
    </row>
    <row r="210" spans="1:85" ht="36" customHeight="1">
      <c r="A210" s="25"/>
      <c r="B210" s="52"/>
      <c r="C210" s="55" t="s">
        <v>5026</v>
      </c>
      <c r="D210" s="817" t="s">
        <v>5535</v>
      </c>
      <c r="E210" s="757"/>
      <c r="F210" s="758"/>
      <c r="G210" s="439"/>
      <c r="H210" s="439"/>
      <c r="I210" s="439"/>
      <c r="J210" s="439"/>
      <c r="K210" s="439"/>
      <c r="L210" s="439"/>
      <c r="M210" s="439"/>
      <c r="N210" s="439"/>
      <c r="O210" s="439"/>
      <c r="P210" s="439"/>
      <c r="Q210" s="439"/>
      <c r="R210" s="439"/>
      <c r="S210" s="439"/>
      <c r="T210" s="439"/>
      <c r="U210" s="439"/>
      <c r="V210" s="439"/>
      <c r="W210" s="439"/>
      <c r="X210" s="439"/>
      <c r="Y210" s="439"/>
      <c r="Z210" s="439"/>
      <c r="AA210" s="439"/>
      <c r="AB210" s="439"/>
      <c r="AC210" s="439"/>
      <c r="AD210" s="439"/>
      <c r="AE210" s="52"/>
      <c r="AI210">
        <f t="shared" si="166"/>
        <v>0</v>
      </c>
      <c r="AJ210">
        <f t="shared" si="167"/>
        <v>0</v>
      </c>
      <c r="AK210">
        <f t="shared" si="168"/>
        <v>0</v>
      </c>
      <c r="AL210">
        <f t="shared" si="169"/>
        <v>0</v>
      </c>
      <c r="AM210">
        <f t="shared" si="170"/>
        <v>0</v>
      </c>
      <c r="AN210">
        <f t="shared" si="171"/>
        <v>0</v>
      </c>
      <c r="AO210">
        <f t="shared" si="172"/>
        <v>0</v>
      </c>
      <c r="AP210">
        <f t="shared" si="173"/>
        <v>0</v>
      </c>
      <c r="AQ210">
        <f t="shared" si="174"/>
        <v>0</v>
      </c>
      <c r="AR210">
        <f t="shared" si="175"/>
        <v>0</v>
      </c>
      <c r="AS210">
        <f t="shared" si="176"/>
        <v>0</v>
      </c>
      <c r="AT210">
        <f t="shared" si="177"/>
        <v>0</v>
      </c>
      <c r="AU210">
        <f t="shared" si="178"/>
        <v>0</v>
      </c>
      <c r="AV210">
        <f t="shared" si="179"/>
        <v>0</v>
      </c>
      <c r="AW210">
        <f t="shared" si="180"/>
        <v>0</v>
      </c>
      <c r="AX210">
        <f t="shared" si="181"/>
        <v>0</v>
      </c>
      <c r="AY210">
        <f t="shared" si="182"/>
        <v>0</v>
      </c>
      <c r="AZ210">
        <f t="shared" si="183"/>
        <v>0</v>
      </c>
      <c r="BA210">
        <f t="shared" si="184"/>
        <v>0</v>
      </c>
      <c r="BB210">
        <f t="shared" si="185"/>
        <v>0</v>
      </c>
      <c r="BC210">
        <f t="shared" si="186"/>
        <v>0</v>
      </c>
      <c r="BD210">
        <f t="shared" si="187"/>
        <v>0</v>
      </c>
      <c r="BE210">
        <f t="shared" si="188"/>
        <v>0</v>
      </c>
      <c r="BF210">
        <f t="shared" si="189"/>
        <v>0</v>
      </c>
      <c r="BG210">
        <f t="shared" si="190"/>
        <v>0</v>
      </c>
      <c r="BH210">
        <f t="shared" si="191"/>
        <v>0</v>
      </c>
      <c r="BI210">
        <f t="shared" si="192"/>
        <v>0</v>
      </c>
      <c r="BJ210">
        <f t="shared" si="193"/>
        <v>0</v>
      </c>
      <c r="BK210">
        <f t="shared" si="194"/>
        <v>0</v>
      </c>
      <c r="BL210">
        <f t="shared" si="195"/>
        <v>0</v>
      </c>
      <c r="BM210">
        <f t="shared" si="196"/>
        <v>0</v>
      </c>
      <c r="BN210">
        <f t="shared" si="197"/>
        <v>0</v>
      </c>
      <c r="BO210" s="231">
        <f t="shared" si="198"/>
        <v>0</v>
      </c>
      <c r="BP210" s="232">
        <f t="shared" si="199"/>
        <v>0</v>
      </c>
      <c r="BQ210" s="233">
        <f t="shared" si="200"/>
        <v>0</v>
      </c>
      <c r="BR210" s="234">
        <f t="shared" si="201"/>
        <v>0</v>
      </c>
      <c r="BS210" s="231">
        <f t="shared" si="202"/>
        <v>0</v>
      </c>
      <c r="BT210" s="232">
        <f t="shared" si="203"/>
        <v>0</v>
      </c>
      <c r="BU210" s="233">
        <f t="shared" si="204"/>
        <v>0</v>
      </c>
      <c r="BV210" s="234">
        <f t="shared" si="205"/>
        <v>0</v>
      </c>
      <c r="BW210" s="231">
        <f t="shared" si="206"/>
        <v>0</v>
      </c>
      <c r="BX210" s="232">
        <f t="shared" si="207"/>
        <v>0</v>
      </c>
      <c r="BY210" s="233">
        <f t="shared" si="208"/>
        <v>0</v>
      </c>
      <c r="BZ210" s="234">
        <f t="shared" si="209"/>
        <v>0</v>
      </c>
      <c r="CA210" s="198">
        <f t="shared" si="210"/>
        <v>0</v>
      </c>
      <c r="CB210" s="235" t="str">
        <f>IF(CA210=0,"",
IF(SUM($CA$203:CA210)=1,CC210,
IF($CA$220&gt;SUM($CA$203:CA210),_xlfn.CONCAT(", ",CC210),
IF($CA$220=SUM($CA$203:CA210),_xlfn.CONCAT(" y ",CC210)))))</f>
        <v/>
      </c>
      <c r="CC210" s="178" t="s">
        <v>5124</v>
      </c>
      <c r="CD210" s="238" t="s">
        <v>5450</v>
      </c>
      <c r="CE210" s="243">
        <f>IF(AND(G220="NS",$M$112="NS"),0,IF(AND(G220="NA",$M$112="NA"),0,IF(G220=$M$112,0,1)))</f>
        <v>0</v>
      </c>
      <c r="CF210" s="219">
        <f>IF(AND(H220="NS",$S$112="NS"),0,IF(AND(H220="NA",$S$112="NA"),0,IF(H220=$S$112,0,1)))</f>
        <v>0</v>
      </c>
      <c r="CG210" s="218">
        <f>IF(AND(I220="NS",$Y$112="NS"),0,IF(AND(I220="NA",$Y$112="NA"),0,IF(I220=$Y$112,0,1)))</f>
        <v>0</v>
      </c>
    </row>
    <row r="211" spans="1:85" ht="36" customHeight="1">
      <c r="A211" s="25"/>
      <c r="B211" s="52"/>
      <c r="C211" s="55" t="s">
        <v>5028</v>
      </c>
      <c r="D211" s="817" t="s">
        <v>5536</v>
      </c>
      <c r="E211" s="757"/>
      <c r="F211" s="758"/>
      <c r="G211" s="439"/>
      <c r="H211" s="439"/>
      <c r="I211" s="439"/>
      <c r="J211" s="439"/>
      <c r="K211" s="439"/>
      <c r="L211" s="439"/>
      <c r="M211" s="439"/>
      <c r="N211" s="439"/>
      <c r="O211" s="439"/>
      <c r="P211" s="439"/>
      <c r="Q211" s="439"/>
      <c r="R211" s="439"/>
      <c r="S211" s="439"/>
      <c r="T211" s="439"/>
      <c r="U211" s="439"/>
      <c r="V211" s="439"/>
      <c r="W211" s="439"/>
      <c r="X211" s="439"/>
      <c r="Y211" s="439"/>
      <c r="Z211" s="439"/>
      <c r="AA211" s="439"/>
      <c r="AB211" s="439"/>
      <c r="AC211" s="439"/>
      <c r="AD211" s="439"/>
      <c r="AE211" s="52"/>
      <c r="AI211">
        <f t="shared" si="166"/>
        <v>0</v>
      </c>
      <c r="AJ211">
        <f t="shared" si="167"/>
        <v>0</v>
      </c>
      <c r="AK211">
        <f t="shared" si="168"/>
        <v>0</v>
      </c>
      <c r="AL211">
        <f t="shared" si="169"/>
        <v>0</v>
      </c>
      <c r="AM211">
        <f t="shared" si="170"/>
        <v>0</v>
      </c>
      <c r="AN211">
        <f t="shared" si="171"/>
        <v>0</v>
      </c>
      <c r="AO211">
        <f t="shared" si="172"/>
        <v>0</v>
      </c>
      <c r="AP211">
        <f t="shared" si="173"/>
        <v>0</v>
      </c>
      <c r="AQ211">
        <f t="shared" si="174"/>
        <v>0</v>
      </c>
      <c r="AR211">
        <f t="shared" si="175"/>
        <v>0</v>
      </c>
      <c r="AS211">
        <f t="shared" si="176"/>
        <v>0</v>
      </c>
      <c r="AT211">
        <f t="shared" si="177"/>
        <v>0</v>
      </c>
      <c r="AU211">
        <f t="shared" si="178"/>
        <v>0</v>
      </c>
      <c r="AV211">
        <f t="shared" si="179"/>
        <v>0</v>
      </c>
      <c r="AW211">
        <f t="shared" si="180"/>
        <v>0</v>
      </c>
      <c r="AX211">
        <f t="shared" si="181"/>
        <v>0</v>
      </c>
      <c r="AY211">
        <f t="shared" si="182"/>
        <v>0</v>
      </c>
      <c r="AZ211">
        <f t="shared" si="183"/>
        <v>0</v>
      </c>
      <c r="BA211">
        <f t="shared" si="184"/>
        <v>0</v>
      </c>
      <c r="BB211">
        <f t="shared" si="185"/>
        <v>0</v>
      </c>
      <c r="BC211">
        <f t="shared" si="186"/>
        <v>0</v>
      </c>
      <c r="BD211">
        <f t="shared" si="187"/>
        <v>0</v>
      </c>
      <c r="BE211">
        <f t="shared" si="188"/>
        <v>0</v>
      </c>
      <c r="BF211">
        <f t="shared" si="189"/>
        <v>0</v>
      </c>
      <c r="BG211">
        <f t="shared" si="190"/>
        <v>0</v>
      </c>
      <c r="BH211">
        <f t="shared" si="191"/>
        <v>0</v>
      </c>
      <c r="BI211">
        <f t="shared" si="192"/>
        <v>0</v>
      </c>
      <c r="BJ211">
        <f t="shared" si="193"/>
        <v>0</v>
      </c>
      <c r="BK211">
        <f t="shared" si="194"/>
        <v>0</v>
      </c>
      <c r="BL211">
        <f t="shared" si="195"/>
        <v>0</v>
      </c>
      <c r="BM211">
        <f t="shared" si="196"/>
        <v>0</v>
      </c>
      <c r="BN211">
        <f t="shared" si="197"/>
        <v>0</v>
      </c>
      <c r="BO211" s="231">
        <f t="shared" si="198"/>
        <v>0</v>
      </c>
      <c r="BP211" s="232">
        <f t="shared" si="199"/>
        <v>0</v>
      </c>
      <c r="BQ211" s="233">
        <f t="shared" si="200"/>
        <v>0</v>
      </c>
      <c r="BR211" s="234">
        <f t="shared" si="201"/>
        <v>0</v>
      </c>
      <c r="BS211" s="231">
        <f t="shared" si="202"/>
        <v>0</v>
      </c>
      <c r="BT211" s="232">
        <f t="shared" si="203"/>
        <v>0</v>
      </c>
      <c r="BU211" s="233">
        <f t="shared" si="204"/>
        <v>0</v>
      </c>
      <c r="BV211" s="234">
        <f t="shared" si="205"/>
        <v>0</v>
      </c>
      <c r="BW211" s="231">
        <f t="shared" si="206"/>
        <v>0</v>
      </c>
      <c r="BX211" s="232">
        <f t="shared" si="207"/>
        <v>0</v>
      </c>
      <c r="BY211" s="233">
        <f t="shared" si="208"/>
        <v>0</v>
      </c>
      <c r="BZ211" s="234">
        <f t="shared" si="209"/>
        <v>0</v>
      </c>
      <c r="CA211" s="198">
        <f t="shared" si="210"/>
        <v>0</v>
      </c>
      <c r="CB211" s="235" t="str">
        <f>IF(CA211=0,"",
IF(SUM($CA$203:CA211)=1,CC211,
IF($CA$220&gt;SUM($CA$203:CA211),_xlfn.CONCAT(", ",CC211),
IF($CA$220=SUM($CA$203:CA211),_xlfn.CONCAT(" y ",CC211)))))</f>
        <v/>
      </c>
      <c r="CC211" s="178" t="s">
        <v>5125</v>
      </c>
      <c r="CG211" s="247">
        <f>SUM(CE203:CG210)</f>
        <v>0</v>
      </c>
    </row>
    <row r="212" spans="1:85" ht="36" customHeight="1">
      <c r="A212" s="25"/>
      <c r="B212" s="52"/>
      <c r="C212" s="55" t="s">
        <v>5029</v>
      </c>
      <c r="D212" s="817" t="s">
        <v>5537</v>
      </c>
      <c r="E212" s="757"/>
      <c r="F212" s="758"/>
      <c r="G212" s="439"/>
      <c r="H212" s="439"/>
      <c r="I212" s="439"/>
      <c r="J212" s="439"/>
      <c r="K212" s="439"/>
      <c r="L212" s="439"/>
      <c r="M212" s="439"/>
      <c r="N212" s="439"/>
      <c r="O212" s="439"/>
      <c r="P212" s="439"/>
      <c r="Q212" s="439"/>
      <c r="R212" s="439"/>
      <c r="S212" s="439"/>
      <c r="T212" s="439"/>
      <c r="U212" s="439"/>
      <c r="V212" s="439"/>
      <c r="W212" s="439"/>
      <c r="X212" s="439"/>
      <c r="Y212" s="439"/>
      <c r="Z212" s="439"/>
      <c r="AA212" s="439"/>
      <c r="AB212" s="439"/>
      <c r="AC212" s="439"/>
      <c r="AD212" s="439"/>
      <c r="AE212" s="52"/>
      <c r="AI212">
        <f t="shared" si="166"/>
        <v>0</v>
      </c>
      <c r="AJ212">
        <f t="shared" si="167"/>
        <v>0</v>
      </c>
      <c r="AK212">
        <f t="shared" si="168"/>
        <v>0</v>
      </c>
      <c r="AL212">
        <f t="shared" si="169"/>
        <v>0</v>
      </c>
      <c r="AM212">
        <f t="shared" si="170"/>
        <v>0</v>
      </c>
      <c r="AN212">
        <f t="shared" si="171"/>
        <v>0</v>
      </c>
      <c r="AO212">
        <f t="shared" si="172"/>
        <v>0</v>
      </c>
      <c r="AP212">
        <f t="shared" si="173"/>
        <v>0</v>
      </c>
      <c r="AQ212">
        <f t="shared" si="174"/>
        <v>0</v>
      </c>
      <c r="AR212">
        <f t="shared" si="175"/>
        <v>0</v>
      </c>
      <c r="AS212">
        <f t="shared" si="176"/>
        <v>0</v>
      </c>
      <c r="AT212">
        <f t="shared" si="177"/>
        <v>0</v>
      </c>
      <c r="AU212">
        <f t="shared" si="178"/>
        <v>0</v>
      </c>
      <c r="AV212">
        <f t="shared" si="179"/>
        <v>0</v>
      </c>
      <c r="AW212">
        <f t="shared" si="180"/>
        <v>0</v>
      </c>
      <c r="AX212">
        <f t="shared" si="181"/>
        <v>0</v>
      </c>
      <c r="AY212">
        <f t="shared" si="182"/>
        <v>0</v>
      </c>
      <c r="AZ212">
        <f t="shared" si="183"/>
        <v>0</v>
      </c>
      <c r="BA212">
        <f t="shared" si="184"/>
        <v>0</v>
      </c>
      <c r="BB212">
        <f t="shared" si="185"/>
        <v>0</v>
      </c>
      <c r="BC212">
        <f t="shared" si="186"/>
        <v>0</v>
      </c>
      <c r="BD212">
        <f t="shared" si="187"/>
        <v>0</v>
      </c>
      <c r="BE212">
        <f t="shared" si="188"/>
        <v>0</v>
      </c>
      <c r="BF212">
        <f t="shared" si="189"/>
        <v>0</v>
      </c>
      <c r="BG212">
        <f t="shared" si="190"/>
        <v>0</v>
      </c>
      <c r="BH212">
        <f t="shared" si="191"/>
        <v>0</v>
      </c>
      <c r="BI212">
        <f t="shared" si="192"/>
        <v>0</v>
      </c>
      <c r="BJ212">
        <f t="shared" si="193"/>
        <v>0</v>
      </c>
      <c r="BK212">
        <f t="shared" si="194"/>
        <v>0</v>
      </c>
      <c r="BL212">
        <f t="shared" si="195"/>
        <v>0</v>
      </c>
      <c r="BM212">
        <f t="shared" si="196"/>
        <v>0</v>
      </c>
      <c r="BN212">
        <f t="shared" si="197"/>
        <v>0</v>
      </c>
      <c r="BO212" s="231">
        <f t="shared" si="198"/>
        <v>0</v>
      </c>
      <c r="BP212" s="232">
        <f t="shared" si="199"/>
        <v>0</v>
      </c>
      <c r="BQ212" s="233">
        <f t="shared" si="200"/>
        <v>0</v>
      </c>
      <c r="BR212" s="234">
        <f t="shared" si="201"/>
        <v>0</v>
      </c>
      <c r="BS212" s="231">
        <f t="shared" si="202"/>
        <v>0</v>
      </c>
      <c r="BT212" s="232">
        <f t="shared" si="203"/>
        <v>0</v>
      </c>
      <c r="BU212" s="233">
        <f t="shared" si="204"/>
        <v>0</v>
      </c>
      <c r="BV212" s="234">
        <f t="shared" si="205"/>
        <v>0</v>
      </c>
      <c r="BW212" s="231">
        <f t="shared" si="206"/>
        <v>0</v>
      </c>
      <c r="BX212" s="232">
        <f t="shared" si="207"/>
        <v>0</v>
      </c>
      <c r="BY212" s="233">
        <f t="shared" si="208"/>
        <v>0</v>
      </c>
      <c r="BZ212" s="234">
        <f t="shared" si="209"/>
        <v>0</v>
      </c>
      <c r="CA212" s="198">
        <f t="shared" si="210"/>
        <v>0</v>
      </c>
      <c r="CB212" s="235" t="str">
        <f>IF(CA212=0,"",
IF(SUM($CA$203:CA212)=1,CC212,
IF($CA$220&gt;SUM($CA$203:CA212),_xlfn.CONCAT(", ",CC212),
IF($CA$220=SUM($CA$203:CA212),_xlfn.CONCAT(" y ",CC212)))))</f>
        <v/>
      </c>
      <c r="CC212" s="178" t="s">
        <v>5126</v>
      </c>
    </row>
    <row r="213" spans="1:85" ht="36" customHeight="1">
      <c r="A213" s="25"/>
      <c r="B213" s="52"/>
      <c r="C213" s="55" t="s">
        <v>5031</v>
      </c>
      <c r="D213" s="817" t="s">
        <v>5538</v>
      </c>
      <c r="E213" s="757"/>
      <c r="F213" s="758"/>
      <c r="G213" s="439"/>
      <c r="H213" s="439"/>
      <c r="I213" s="439"/>
      <c r="J213" s="439"/>
      <c r="K213" s="439"/>
      <c r="L213" s="439"/>
      <c r="M213" s="439"/>
      <c r="N213" s="439"/>
      <c r="O213" s="439"/>
      <c r="P213" s="439"/>
      <c r="Q213" s="439"/>
      <c r="R213" s="439"/>
      <c r="S213" s="439"/>
      <c r="T213" s="439"/>
      <c r="U213" s="439"/>
      <c r="V213" s="439"/>
      <c r="W213" s="439"/>
      <c r="X213" s="439"/>
      <c r="Y213" s="439"/>
      <c r="Z213" s="439"/>
      <c r="AA213" s="439"/>
      <c r="AB213" s="439"/>
      <c r="AC213" s="439"/>
      <c r="AD213" s="439"/>
      <c r="AE213" s="52"/>
      <c r="AI213">
        <f t="shared" si="166"/>
        <v>0</v>
      </c>
      <c r="AJ213">
        <f t="shared" si="167"/>
        <v>0</v>
      </c>
      <c r="AK213">
        <f t="shared" si="168"/>
        <v>0</v>
      </c>
      <c r="AL213">
        <f t="shared" si="169"/>
        <v>0</v>
      </c>
      <c r="AM213">
        <f t="shared" si="170"/>
        <v>0</v>
      </c>
      <c r="AN213">
        <f t="shared" si="171"/>
        <v>0</v>
      </c>
      <c r="AO213">
        <f t="shared" si="172"/>
        <v>0</v>
      </c>
      <c r="AP213">
        <f t="shared" si="173"/>
        <v>0</v>
      </c>
      <c r="AQ213">
        <f t="shared" si="174"/>
        <v>0</v>
      </c>
      <c r="AR213">
        <f t="shared" si="175"/>
        <v>0</v>
      </c>
      <c r="AS213">
        <f t="shared" si="176"/>
        <v>0</v>
      </c>
      <c r="AT213">
        <f t="shared" si="177"/>
        <v>0</v>
      </c>
      <c r="AU213">
        <f t="shared" si="178"/>
        <v>0</v>
      </c>
      <c r="AV213">
        <f t="shared" si="179"/>
        <v>0</v>
      </c>
      <c r="AW213">
        <f t="shared" si="180"/>
        <v>0</v>
      </c>
      <c r="AX213">
        <f t="shared" si="181"/>
        <v>0</v>
      </c>
      <c r="AY213">
        <f t="shared" si="182"/>
        <v>0</v>
      </c>
      <c r="AZ213">
        <f t="shared" si="183"/>
        <v>0</v>
      </c>
      <c r="BA213">
        <f t="shared" si="184"/>
        <v>0</v>
      </c>
      <c r="BB213">
        <f t="shared" si="185"/>
        <v>0</v>
      </c>
      <c r="BC213">
        <f t="shared" si="186"/>
        <v>0</v>
      </c>
      <c r="BD213">
        <f t="shared" si="187"/>
        <v>0</v>
      </c>
      <c r="BE213">
        <f t="shared" si="188"/>
        <v>0</v>
      </c>
      <c r="BF213">
        <f t="shared" si="189"/>
        <v>0</v>
      </c>
      <c r="BG213">
        <f t="shared" si="190"/>
        <v>0</v>
      </c>
      <c r="BH213">
        <f t="shared" si="191"/>
        <v>0</v>
      </c>
      <c r="BI213">
        <f t="shared" si="192"/>
        <v>0</v>
      </c>
      <c r="BJ213">
        <f t="shared" si="193"/>
        <v>0</v>
      </c>
      <c r="BK213">
        <f t="shared" si="194"/>
        <v>0</v>
      </c>
      <c r="BL213">
        <f t="shared" si="195"/>
        <v>0</v>
      </c>
      <c r="BM213">
        <f t="shared" si="196"/>
        <v>0</v>
      </c>
      <c r="BN213">
        <f t="shared" si="197"/>
        <v>0</v>
      </c>
      <c r="BO213" s="231">
        <f t="shared" si="198"/>
        <v>0</v>
      </c>
      <c r="BP213" s="232">
        <f t="shared" si="199"/>
        <v>0</v>
      </c>
      <c r="BQ213" s="233">
        <f t="shared" si="200"/>
        <v>0</v>
      </c>
      <c r="BR213" s="234">
        <f t="shared" si="201"/>
        <v>0</v>
      </c>
      <c r="BS213" s="231">
        <f t="shared" si="202"/>
        <v>0</v>
      </c>
      <c r="BT213" s="232">
        <f t="shared" si="203"/>
        <v>0</v>
      </c>
      <c r="BU213" s="233">
        <f t="shared" si="204"/>
        <v>0</v>
      </c>
      <c r="BV213" s="234">
        <f t="shared" si="205"/>
        <v>0</v>
      </c>
      <c r="BW213" s="231">
        <f t="shared" si="206"/>
        <v>0</v>
      </c>
      <c r="BX213" s="232">
        <f t="shared" si="207"/>
        <v>0</v>
      </c>
      <c r="BY213" s="233">
        <f t="shared" si="208"/>
        <v>0</v>
      </c>
      <c r="BZ213" s="234">
        <f t="shared" si="209"/>
        <v>0</v>
      </c>
      <c r="CA213" s="198">
        <f t="shared" si="210"/>
        <v>0</v>
      </c>
      <c r="CB213" s="235" t="str">
        <f>IF(CA213=0,"",
IF(SUM($CA$203:CA213)=1,CC213,
IF($CA$220&gt;SUM($CA$203:CA213),_xlfn.CONCAT(", ",CC213),
IF($CA$220=SUM($CA$203:CA213),_xlfn.CONCAT(" y ",CC213)))))</f>
        <v/>
      </c>
      <c r="CC213" s="178" t="s">
        <v>5127</v>
      </c>
    </row>
    <row r="214" spans="1:85" ht="36" customHeight="1">
      <c r="A214" s="25"/>
      <c r="B214" s="52"/>
      <c r="C214" s="55" t="s">
        <v>5032</v>
      </c>
      <c r="D214" s="817" t="s">
        <v>5539</v>
      </c>
      <c r="E214" s="757"/>
      <c r="F214" s="758"/>
      <c r="G214" s="439"/>
      <c r="H214" s="439"/>
      <c r="I214" s="439"/>
      <c r="J214" s="439"/>
      <c r="K214" s="439"/>
      <c r="L214" s="439"/>
      <c r="M214" s="439"/>
      <c r="N214" s="439"/>
      <c r="O214" s="439"/>
      <c r="P214" s="439"/>
      <c r="Q214" s="439"/>
      <c r="R214" s="439"/>
      <c r="S214" s="439"/>
      <c r="T214" s="439"/>
      <c r="U214" s="439"/>
      <c r="V214" s="439"/>
      <c r="W214" s="439"/>
      <c r="X214" s="439"/>
      <c r="Y214" s="439"/>
      <c r="Z214" s="439"/>
      <c r="AA214" s="439"/>
      <c r="AB214" s="439"/>
      <c r="AC214" s="439"/>
      <c r="AD214" s="439"/>
      <c r="AE214" s="52"/>
      <c r="AI214">
        <f t="shared" si="166"/>
        <v>0</v>
      </c>
      <c r="AJ214">
        <f t="shared" si="167"/>
        <v>0</v>
      </c>
      <c r="AK214">
        <f t="shared" si="168"/>
        <v>0</v>
      </c>
      <c r="AL214">
        <f t="shared" si="169"/>
        <v>0</v>
      </c>
      <c r="AM214">
        <f t="shared" si="170"/>
        <v>0</v>
      </c>
      <c r="AN214">
        <f t="shared" si="171"/>
        <v>0</v>
      </c>
      <c r="AO214">
        <f t="shared" si="172"/>
        <v>0</v>
      </c>
      <c r="AP214">
        <f t="shared" si="173"/>
        <v>0</v>
      </c>
      <c r="AQ214">
        <f t="shared" si="174"/>
        <v>0</v>
      </c>
      <c r="AR214">
        <f t="shared" si="175"/>
        <v>0</v>
      </c>
      <c r="AS214">
        <f t="shared" si="176"/>
        <v>0</v>
      </c>
      <c r="AT214">
        <f t="shared" si="177"/>
        <v>0</v>
      </c>
      <c r="AU214">
        <f t="shared" si="178"/>
        <v>0</v>
      </c>
      <c r="AV214">
        <f t="shared" si="179"/>
        <v>0</v>
      </c>
      <c r="AW214">
        <f t="shared" si="180"/>
        <v>0</v>
      </c>
      <c r="AX214">
        <f t="shared" si="181"/>
        <v>0</v>
      </c>
      <c r="AY214">
        <f t="shared" si="182"/>
        <v>0</v>
      </c>
      <c r="AZ214">
        <f t="shared" si="183"/>
        <v>0</v>
      </c>
      <c r="BA214">
        <f t="shared" si="184"/>
        <v>0</v>
      </c>
      <c r="BB214">
        <f t="shared" si="185"/>
        <v>0</v>
      </c>
      <c r="BC214">
        <f t="shared" si="186"/>
        <v>0</v>
      </c>
      <c r="BD214">
        <f t="shared" si="187"/>
        <v>0</v>
      </c>
      <c r="BE214">
        <f t="shared" si="188"/>
        <v>0</v>
      </c>
      <c r="BF214">
        <f t="shared" si="189"/>
        <v>0</v>
      </c>
      <c r="BG214">
        <f t="shared" si="190"/>
        <v>0</v>
      </c>
      <c r="BH214">
        <f t="shared" si="191"/>
        <v>0</v>
      </c>
      <c r="BI214">
        <f t="shared" si="192"/>
        <v>0</v>
      </c>
      <c r="BJ214">
        <f t="shared" si="193"/>
        <v>0</v>
      </c>
      <c r="BK214">
        <f t="shared" si="194"/>
        <v>0</v>
      </c>
      <c r="BL214">
        <f t="shared" si="195"/>
        <v>0</v>
      </c>
      <c r="BM214">
        <f t="shared" si="196"/>
        <v>0</v>
      </c>
      <c r="BN214">
        <f t="shared" si="197"/>
        <v>0</v>
      </c>
      <c r="BO214" s="231">
        <f t="shared" si="198"/>
        <v>0</v>
      </c>
      <c r="BP214" s="232">
        <f t="shared" si="199"/>
        <v>0</v>
      </c>
      <c r="BQ214" s="233">
        <f t="shared" si="200"/>
        <v>0</v>
      </c>
      <c r="BR214" s="234">
        <f t="shared" si="201"/>
        <v>0</v>
      </c>
      <c r="BS214" s="231">
        <f t="shared" si="202"/>
        <v>0</v>
      </c>
      <c r="BT214" s="232">
        <f t="shared" si="203"/>
        <v>0</v>
      </c>
      <c r="BU214" s="233">
        <f t="shared" si="204"/>
        <v>0</v>
      </c>
      <c r="BV214" s="234">
        <f t="shared" si="205"/>
        <v>0</v>
      </c>
      <c r="BW214" s="231">
        <f t="shared" si="206"/>
        <v>0</v>
      </c>
      <c r="BX214" s="232">
        <f t="shared" si="207"/>
        <v>0</v>
      </c>
      <c r="BY214" s="233">
        <f t="shared" si="208"/>
        <v>0</v>
      </c>
      <c r="BZ214" s="234">
        <f t="shared" si="209"/>
        <v>0</v>
      </c>
      <c r="CA214" s="198">
        <f t="shared" si="210"/>
        <v>0</v>
      </c>
      <c r="CB214" s="235" t="str">
        <f>IF(CA214=0,"",
IF(SUM($CA$203:CA214)=1,CC214,
IF($CA$220&gt;SUM($CA$203:CA214),_xlfn.CONCAT(", ",CC214),
IF($CA$220=SUM($CA$203:CA214),_xlfn.CONCAT(" y ",CC214)))))</f>
        <v/>
      </c>
      <c r="CC214" s="178" t="s">
        <v>5128</v>
      </c>
    </row>
    <row r="215" spans="1:85" ht="36" customHeight="1">
      <c r="A215" s="25"/>
      <c r="B215" s="52"/>
      <c r="C215" s="55" t="s">
        <v>5033</v>
      </c>
      <c r="D215" s="817" t="s">
        <v>5540</v>
      </c>
      <c r="E215" s="757"/>
      <c r="F215" s="758"/>
      <c r="G215" s="439"/>
      <c r="H215" s="439"/>
      <c r="I215" s="439"/>
      <c r="J215" s="439"/>
      <c r="K215" s="439"/>
      <c r="L215" s="439"/>
      <c r="M215" s="439"/>
      <c r="N215" s="439"/>
      <c r="O215" s="439"/>
      <c r="P215" s="439"/>
      <c r="Q215" s="439"/>
      <c r="R215" s="439"/>
      <c r="S215" s="439"/>
      <c r="T215" s="439"/>
      <c r="U215" s="439"/>
      <c r="V215" s="439"/>
      <c r="W215" s="439"/>
      <c r="X215" s="439"/>
      <c r="Y215" s="439"/>
      <c r="Z215" s="439"/>
      <c r="AA215" s="439"/>
      <c r="AB215" s="439"/>
      <c r="AC215" s="439"/>
      <c r="AD215" s="439"/>
      <c r="AE215" s="52"/>
      <c r="AI215">
        <f t="shared" si="166"/>
        <v>0</v>
      </c>
      <c r="AJ215">
        <f t="shared" si="167"/>
        <v>0</v>
      </c>
      <c r="AK215">
        <f t="shared" si="168"/>
        <v>0</v>
      </c>
      <c r="AL215">
        <f t="shared" si="169"/>
        <v>0</v>
      </c>
      <c r="AM215">
        <f t="shared" si="170"/>
        <v>0</v>
      </c>
      <c r="AN215">
        <f t="shared" si="171"/>
        <v>0</v>
      </c>
      <c r="AO215">
        <f t="shared" si="172"/>
        <v>0</v>
      </c>
      <c r="AP215">
        <f t="shared" si="173"/>
        <v>0</v>
      </c>
      <c r="AQ215">
        <f t="shared" si="174"/>
        <v>0</v>
      </c>
      <c r="AR215">
        <f t="shared" si="175"/>
        <v>0</v>
      </c>
      <c r="AS215">
        <f t="shared" si="176"/>
        <v>0</v>
      </c>
      <c r="AT215">
        <f t="shared" si="177"/>
        <v>0</v>
      </c>
      <c r="AU215">
        <f t="shared" si="178"/>
        <v>0</v>
      </c>
      <c r="AV215">
        <f t="shared" si="179"/>
        <v>0</v>
      </c>
      <c r="AW215">
        <f t="shared" si="180"/>
        <v>0</v>
      </c>
      <c r="AX215">
        <f t="shared" si="181"/>
        <v>0</v>
      </c>
      <c r="AY215">
        <f t="shared" si="182"/>
        <v>0</v>
      </c>
      <c r="AZ215">
        <f t="shared" si="183"/>
        <v>0</v>
      </c>
      <c r="BA215">
        <f t="shared" si="184"/>
        <v>0</v>
      </c>
      <c r="BB215">
        <f t="shared" si="185"/>
        <v>0</v>
      </c>
      <c r="BC215">
        <f t="shared" si="186"/>
        <v>0</v>
      </c>
      <c r="BD215">
        <f t="shared" si="187"/>
        <v>0</v>
      </c>
      <c r="BE215">
        <f t="shared" si="188"/>
        <v>0</v>
      </c>
      <c r="BF215">
        <f t="shared" si="189"/>
        <v>0</v>
      </c>
      <c r="BG215">
        <f t="shared" si="190"/>
        <v>0</v>
      </c>
      <c r="BH215">
        <f t="shared" si="191"/>
        <v>0</v>
      </c>
      <c r="BI215">
        <f t="shared" si="192"/>
        <v>0</v>
      </c>
      <c r="BJ215">
        <f t="shared" si="193"/>
        <v>0</v>
      </c>
      <c r="BK215">
        <f t="shared" si="194"/>
        <v>0</v>
      </c>
      <c r="BL215">
        <f t="shared" si="195"/>
        <v>0</v>
      </c>
      <c r="BM215">
        <f t="shared" si="196"/>
        <v>0</v>
      </c>
      <c r="BN215">
        <f t="shared" si="197"/>
        <v>0</v>
      </c>
      <c r="BO215" s="231">
        <f t="shared" si="198"/>
        <v>0</v>
      </c>
      <c r="BP215" s="232">
        <f t="shared" si="199"/>
        <v>0</v>
      </c>
      <c r="BQ215" s="233">
        <f t="shared" si="200"/>
        <v>0</v>
      </c>
      <c r="BR215" s="234">
        <f t="shared" si="201"/>
        <v>0</v>
      </c>
      <c r="BS215" s="231">
        <f t="shared" si="202"/>
        <v>0</v>
      </c>
      <c r="BT215" s="232">
        <f t="shared" si="203"/>
        <v>0</v>
      </c>
      <c r="BU215" s="233">
        <f t="shared" si="204"/>
        <v>0</v>
      </c>
      <c r="BV215" s="234">
        <f t="shared" si="205"/>
        <v>0</v>
      </c>
      <c r="BW215" s="231">
        <f t="shared" si="206"/>
        <v>0</v>
      </c>
      <c r="BX215" s="232">
        <f t="shared" si="207"/>
        <v>0</v>
      </c>
      <c r="BY215" s="233">
        <f t="shared" si="208"/>
        <v>0</v>
      </c>
      <c r="BZ215" s="234">
        <f t="shared" si="209"/>
        <v>0</v>
      </c>
      <c r="CA215" s="198">
        <f t="shared" si="210"/>
        <v>0</v>
      </c>
      <c r="CB215" s="235" t="str">
        <f>IF(CA215=0,"",
IF(SUM($CA$203:CA215)=1,CC215,
IF($CA$220&gt;SUM($CA$203:CA215),_xlfn.CONCAT(", ",CC215),
IF($CA$220=SUM($CA$203:CA215),_xlfn.CONCAT(" y ",CC215)))))</f>
        <v/>
      </c>
      <c r="CC215" s="178" t="s">
        <v>5129</v>
      </c>
    </row>
    <row r="216" spans="1:85" ht="36" customHeight="1">
      <c r="A216" s="25"/>
      <c r="B216" s="52"/>
      <c r="C216" s="55" t="s">
        <v>5034</v>
      </c>
      <c r="D216" s="817" t="s">
        <v>5541</v>
      </c>
      <c r="E216" s="757"/>
      <c r="F216" s="758"/>
      <c r="G216" s="439"/>
      <c r="H216" s="439"/>
      <c r="I216" s="439"/>
      <c r="J216" s="439"/>
      <c r="K216" s="439"/>
      <c r="L216" s="439"/>
      <c r="M216" s="439"/>
      <c r="N216" s="439"/>
      <c r="O216" s="439"/>
      <c r="P216" s="439"/>
      <c r="Q216" s="439"/>
      <c r="R216" s="439"/>
      <c r="S216" s="439"/>
      <c r="T216" s="439"/>
      <c r="U216" s="439"/>
      <c r="V216" s="439"/>
      <c r="W216" s="439"/>
      <c r="X216" s="439"/>
      <c r="Y216" s="439"/>
      <c r="Z216" s="439"/>
      <c r="AA216" s="439"/>
      <c r="AB216" s="439"/>
      <c r="AC216" s="439"/>
      <c r="AD216" s="439"/>
      <c r="AE216" s="52"/>
      <c r="AI216">
        <f t="shared" si="166"/>
        <v>0</v>
      </c>
      <c r="AJ216">
        <f t="shared" si="167"/>
        <v>0</v>
      </c>
      <c r="AK216">
        <f t="shared" si="168"/>
        <v>0</v>
      </c>
      <c r="AL216">
        <f t="shared" si="169"/>
        <v>0</v>
      </c>
      <c r="AM216">
        <f t="shared" si="170"/>
        <v>0</v>
      </c>
      <c r="AN216">
        <f t="shared" si="171"/>
        <v>0</v>
      </c>
      <c r="AO216">
        <f t="shared" si="172"/>
        <v>0</v>
      </c>
      <c r="AP216">
        <f t="shared" si="173"/>
        <v>0</v>
      </c>
      <c r="AQ216">
        <f t="shared" si="174"/>
        <v>0</v>
      </c>
      <c r="AR216">
        <f t="shared" si="175"/>
        <v>0</v>
      </c>
      <c r="AS216">
        <f t="shared" si="176"/>
        <v>0</v>
      </c>
      <c r="AT216">
        <f t="shared" si="177"/>
        <v>0</v>
      </c>
      <c r="AU216">
        <f t="shared" si="178"/>
        <v>0</v>
      </c>
      <c r="AV216">
        <f t="shared" si="179"/>
        <v>0</v>
      </c>
      <c r="AW216">
        <f t="shared" si="180"/>
        <v>0</v>
      </c>
      <c r="AX216">
        <f t="shared" si="181"/>
        <v>0</v>
      </c>
      <c r="AY216">
        <f t="shared" si="182"/>
        <v>0</v>
      </c>
      <c r="AZ216">
        <f t="shared" si="183"/>
        <v>0</v>
      </c>
      <c r="BA216">
        <f t="shared" si="184"/>
        <v>0</v>
      </c>
      <c r="BB216">
        <f t="shared" si="185"/>
        <v>0</v>
      </c>
      <c r="BC216">
        <f t="shared" si="186"/>
        <v>0</v>
      </c>
      <c r="BD216">
        <f t="shared" si="187"/>
        <v>0</v>
      </c>
      <c r="BE216">
        <f t="shared" si="188"/>
        <v>0</v>
      </c>
      <c r="BF216">
        <f t="shared" si="189"/>
        <v>0</v>
      </c>
      <c r="BG216">
        <f t="shared" si="190"/>
        <v>0</v>
      </c>
      <c r="BH216">
        <f t="shared" si="191"/>
        <v>0</v>
      </c>
      <c r="BI216">
        <f t="shared" si="192"/>
        <v>0</v>
      </c>
      <c r="BJ216">
        <f t="shared" si="193"/>
        <v>0</v>
      </c>
      <c r="BK216">
        <f t="shared" si="194"/>
        <v>0</v>
      </c>
      <c r="BL216">
        <f t="shared" si="195"/>
        <v>0</v>
      </c>
      <c r="BM216">
        <f t="shared" si="196"/>
        <v>0</v>
      </c>
      <c r="BN216">
        <f t="shared" si="197"/>
        <v>0</v>
      </c>
      <c r="BO216" s="231">
        <f t="shared" si="198"/>
        <v>0</v>
      </c>
      <c r="BP216" s="232">
        <f t="shared" si="199"/>
        <v>0</v>
      </c>
      <c r="BQ216" s="233">
        <f t="shared" si="200"/>
        <v>0</v>
      </c>
      <c r="BR216" s="234">
        <f t="shared" si="201"/>
        <v>0</v>
      </c>
      <c r="BS216" s="231">
        <f t="shared" si="202"/>
        <v>0</v>
      </c>
      <c r="BT216" s="232">
        <f t="shared" si="203"/>
        <v>0</v>
      </c>
      <c r="BU216" s="233">
        <f t="shared" si="204"/>
        <v>0</v>
      </c>
      <c r="BV216" s="234">
        <f t="shared" si="205"/>
        <v>0</v>
      </c>
      <c r="BW216" s="231">
        <f t="shared" si="206"/>
        <v>0</v>
      </c>
      <c r="BX216" s="232">
        <f t="shared" si="207"/>
        <v>0</v>
      </c>
      <c r="BY216" s="233">
        <f t="shared" si="208"/>
        <v>0</v>
      </c>
      <c r="BZ216" s="234">
        <f t="shared" si="209"/>
        <v>0</v>
      </c>
      <c r="CA216" s="198">
        <f t="shared" si="210"/>
        <v>0</v>
      </c>
      <c r="CB216" s="235" t="str">
        <f>IF(CA216=0,"",
IF(SUM($CA$203:CA216)=1,CC216,
IF($CA$220&gt;SUM($CA$203:CA216),_xlfn.CONCAT(", ",CC216),
IF($CA$220=SUM($CA$203:CA216),_xlfn.CONCAT(" y ",CC216)))))</f>
        <v/>
      </c>
      <c r="CC216" s="178" t="s">
        <v>5130</v>
      </c>
    </row>
    <row r="217" spans="1:85" ht="36" customHeight="1">
      <c r="A217" s="25"/>
      <c r="B217" s="52"/>
      <c r="C217" s="55" t="s">
        <v>5035</v>
      </c>
      <c r="D217" s="817" t="s">
        <v>5542</v>
      </c>
      <c r="E217" s="757"/>
      <c r="F217" s="758"/>
      <c r="G217" s="439"/>
      <c r="H217" s="439"/>
      <c r="I217" s="439"/>
      <c r="J217" s="439"/>
      <c r="K217" s="439"/>
      <c r="L217" s="439"/>
      <c r="M217" s="439"/>
      <c r="N217" s="439"/>
      <c r="O217" s="439"/>
      <c r="P217" s="439"/>
      <c r="Q217" s="439"/>
      <c r="R217" s="439"/>
      <c r="S217" s="439"/>
      <c r="T217" s="439"/>
      <c r="U217" s="439"/>
      <c r="V217" s="439"/>
      <c r="W217" s="439"/>
      <c r="X217" s="439"/>
      <c r="Y217" s="439"/>
      <c r="Z217" s="439"/>
      <c r="AA217" s="439"/>
      <c r="AB217" s="439"/>
      <c r="AC217" s="439"/>
      <c r="AD217" s="439"/>
      <c r="AE217" s="52"/>
      <c r="AI217">
        <f t="shared" si="166"/>
        <v>0</v>
      </c>
      <c r="AJ217">
        <f t="shared" si="167"/>
        <v>0</v>
      </c>
      <c r="AK217">
        <f t="shared" si="168"/>
        <v>0</v>
      </c>
      <c r="AL217">
        <f t="shared" si="169"/>
        <v>0</v>
      </c>
      <c r="AM217">
        <f t="shared" si="170"/>
        <v>0</v>
      </c>
      <c r="AN217">
        <f t="shared" si="171"/>
        <v>0</v>
      </c>
      <c r="AO217">
        <f t="shared" si="172"/>
        <v>0</v>
      </c>
      <c r="AP217">
        <f t="shared" si="173"/>
        <v>0</v>
      </c>
      <c r="AQ217">
        <f t="shared" si="174"/>
        <v>0</v>
      </c>
      <c r="AR217">
        <f t="shared" si="175"/>
        <v>0</v>
      </c>
      <c r="AS217">
        <f t="shared" si="176"/>
        <v>0</v>
      </c>
      <c r="AT217">
        <f t="shared" si="177"/>
        <v>0</v>
      </c>
      <c r="AU217">
        <f t="shared" si="178"/>
        <v>0</v>
      </c>
      <c r="AV217">
        <f t="shared" si="179"/>
        <v>0</v>
      </c>
      <c r="AW217">
        <f t="shared" si="180"/>
        <v>0</v>
      </c>
      <c r="AX217">
        <f t="shared" si="181"/>
        <v>0</v>
      </c>
      <c r="AY217">
        <f t="shared" si="182"/>
        <v>0</v>
      </c>
      <c r="AZ217">
        <f t="shared" si="183"/>
        <v>0</v>
      </c>
      <c r="BA217">
        <f t="shared" si="184"/>
        <v>0</v>
      </c>
      <c r="BB217">
        <f t="shared" si="185"/>
        <v>0</v>
      </c>
      <c r="BC217">
        <f t="shared" si="186"/>
        <v>0</v>
      </c>
      <c r="BD217">
        <f t="shared" si="187"/>
        <v>0</v>
      </c>
      <c r="BE217">
        <f t="shared" si="188"/>
        <v>0</v>
      </c>
      <c r="BF217">
        <f t="shared" si="189"/>
        <v>0</v>
      </c>
      <c r="BG217">
        <f t="shared" si="190"/>
        <v>0</v>
      </c>
      <c r="BH217">
        <f t="shared" si="191"/>
        <v>0</v>
      </c>
      <c r="BI217">
        <f t="shared" si="192"/>
        <v>0</v>
      </c>
      <c r="BJ217">
        <f t="shared" si="193"/>
        <v>0</v>
      </c>
      <c r="BK217">
        <f t="shared" si="194"/>
        <v>0</v>
      </c>
      <c r="BL217">
        <f t="shared" si="195"/>
        <v>0</v>
      </c>
      <c r="BM217">
        <f t="shared" si="196"/>
        <v>0</v>
      </c>
      <c r="BN217">
        <f t="shared" si="197"/>
        <v>0</v>
      </c>
      <c r="BO217" s="231">
        <f t="shared" si="198"/>
        <v>0</v>
      </c>
      <c r="BP217" s="232">
        <f t="shared" si="199"/>
        <v>0</v>
      </c>
      <c r="BQ217" s="233">
        <f t="shared" si="200"/>
        <v>0</v>
      </c>
      <c r="BR217" s="234">
        <f t="shared" si="201"/>
        <v>0</v>
      </c>
      <c r="BS217" s="231">
        <f t="shared" si="202"/>
        <v>0</v>
      </c>
      <c r="BT217" s="232">
        <f t="shared" si="203"/>
        <v>0</v>
      </c>
      <c r="BU217" s="233">
        <f t="shared" si="204"/>
        <v>0</v>
      </c>
      <c r="BV217" s="234">
        <f t="shared" si="205"/>
        <v>0</v>
      </c>
      <c r="BW217" s="231">
        <f t="shared" si="206"/>
        <v>0</v>
      </c>
      <c r="BX217" s="232">
        <f t="shared" si="207"/>
        <v>0</v>
      </c>
      <c r="BY217" s="233">
        <f t="shared" si="208"/>
        <v>0</v>
      </c>
      <c r="BZ217" s="234">
        <f t="shared" si="209"/>
        <v>0</v>
      </c>
      <c r="CA217" s="198">
        <f t="shared" si="210"/>
        <v>0</v>
      </c>
      <c r="CB217" s="235" t="str">
        <f>IF(CA217=0,"",
IF(SUM($CA$203:CA217)=1,CC217,
IF($CA$220&gt;SUM($CA$203:CA217),_xlfn.CONCAT(", ",CC217),
IF($CA$220=SUM($CA$203:CA217),_xlfn.CONCAT(" y ",CC217)))))</f>
        <v/>
      </c>
      <c r="CC217" s="178" t="s">
        <v>5131</v>
      </c>
    </row>
    <row r="218" spans="1:85" ht="36" customHeight="1">
      <c r="A218" s="25"/>
      <c r="B218" s="52"/>
      <c r="C218" s="55" t="s">
        <v>5036</v>
      </c>
      <c r="D218" s="817" t="s">
        <v>5543</v>
      </c>
      <c r="E218" s="757"/>
      <c r="F218" s="758"/>
      <c r="G218" s="439"/>
      <c r="H218" s="439"/>
      <c r="I218" s="439"/>
      <c r="J218" s="439"/>
      <c r="K218" s="439"/>
      <c r="L218" s="439"/>
      <c r="M218" s="439"/>
      <c r="N218" s="439"/>
      <c r="O218" s="439"/>
      <c r="P218" s="439"/>
      <c r="Q218" s="439"/>
      <c r="R218" s="439"/>
      <c r="S218" s="439"/>
      <c r="T218" s="439"/>
      <c r="U218" s="439"/>
      <c r="V218" s="439"/>
      <c r="W218" s="439"/>
      <c r="X218" s="439"/>
      <c r="Y218" s="439"/>
      <c r="Z218" s="439"/>
      <c r="AA218" s="439"/>
      <c r="AB218" s="439"/>
      <c r="AC218" s="439"/>
      <c r="AD218" s="439"/>
      <c r="AE218" s="52"/>
      <c r="AI218">
        <f t="shared" si="166"/>
        <v>0</v>
      </c>
      <c r="AJ218">
        <f t="shared" si="167"/>
        <v>0</v>
      </c>
      <c r="AK218">
        <f t="shared" si="168"/>
        <v>0</v>
      </c>
      <c r="AL218">
        <f t="shared" si="169"/>
        <v>0</v>
      </c>
      <c r="AM218">
        <f t="shared" si="170"/>
        <v>0</v>
      </c>
      <c r="AN218">
        <f t="shared" si="171"/>
        <v>0</v>
      </c>
      <c r="AO218">
        <f t="shared" si="172"/>
        <v>0</v>
      </c>
      <c r="AP218">
        <f t="shared" si="173"/>
        <v>0</v>
      </c>
      <c r="AQ218">
        <f t="shared" si="174"/>
        <v>0</v>
      </c>
      <c r="AR218">
        <f t="shared" si="175"/>
        <v>0</v>
      </c>
      <c r="AS218">
        <f t="shared" si="176"/>
        <v>0</v>
      </c>
      <c r="AT218">
        <f t="shared" si="177"/>
        <v>0</v>
      </c>
      <c r="AU218">
        <f t="shared" si="178"/>
        <v>0</v>
      </c>
      <c r="AV218">
        <f t="shared" si="179"/>
        <v>0</v>
      </c>
      <c r="AW218">
        <f t="shared" si="180"/>
        <v>0</v>
      </c>
      <c r="AX218">
        <f t="shared" si="181"/>
        <v>0</v>
      </c>
      <c r="AY218">
        <f t="shared" si="182"/>
        <v>0</v>
      </c>
      <c r="AZ218">
        <f t="shared" si="183"/>
        <v>0</v>
      </c>
      <c r="BA218">
        <f t="shared" si="184"/>
        <v>0</v>
      </c>
      <c r="BB218">
        <f t="shared" si="185"/>
        <v>0</v>
      </c>
      <c r="BC218">
        <f t="shared" si="186"/>
        <v>0</v>
      </c>
      <c r="BD218">
        <f t="shared" si="187"/>
        <v>0</v>
      </c>
      <c r="BE218">
        <f t="shared" si="188"/>
        <v>0</v>
      </c>
      <c r="BF218">
        <f t="shared" si="189"/>
        <v>0</v>
      </c>
      <c r="BG218">
        <f t="shared" si="190"/>
        <v>0</v>
      </c>
      <c r="BH218">
        <f t="shared" si="191"/>
        <v>0</v>
      </c>
      <c r="BI218">
        <f t="shared" si="192"/>
        <v>0</v>
      </c>
      <c r="BJ218">
        <f t="shared" si="193"/>
        <v>0</v>
      </c>
      <c r="BK218">
        <f t="shared" si="194"/>
        <v>0</v>
      </c>
      <c r="BL218">
        <f t="shared" si="195"/>
        <v>0</v>
      </c>
      <c r="BM218">
        <f t="shared" si="196"/>
        <v>0</v>
      </c>
      <c r="BN218">
        <f t="shared" si="197"/>
        <v>0</v>
      </c>
      <c r="BO218" s="231">
        <f t="shared" si="198"/>
        <v>0</v>
      </c>
      <c r="BP218" s="232">
        <f t="shared" si="199"/>
        <v>0</v>
      </c>
      <c r="BQ218" s="233">
        <f t="shared" si="200"/>
        <v>0</v>
      </c>
      <c r="BR218" s="234">
        <f t="shared" si="201"/>
        <v>0</v>
      </c>
      <c r="BS218" s="231">
        <f t="shared" si="202"/>
        <v>0</v>
      </c>
      <c r="BT218" s="232">
        <f t="shared" si="203"/>
        <v>0</v>
      </c>
      <c r="BU218" s="233">
        <f t="shared" si="204"/>
        <v>0</v>
      </c>
      <c r="BV218" s="234">
        <f t="shared" si="205"/>
        <v>0</v>
      </c>
      <c r="BW218" s="231">
        <f t="shared" si="206"/>
        <v>0</v>
      </c>
      <c r="BX218" s="232">
        <f t="shared" si="207"/>
        <v>0</v>
      </c>
      <c r="BY218" s="233">
        <f t="shared" si="208"/>
        <v>0</v>
      </c>
      <c r="BZ218" s="234">
        <f t="shared" si="209"/>
        <v>0</v>
      </c>
      <c r="CA218" s="198">
        <f t="shared" si="210"/>
        <v>0</v>
      </c>
      <c r="CB218" s="235" t="str">
        <f>IF(CA218=0,"",
IF(SUM($CA$203:CA218)=1,CC218,
IF($CA$220&gt;SUM($CA$203:CA218),_xlfn.CONCAT(", ",CC218),
IF($CA$220=SUM($CA$203:CA218),_xlfn.CONCAT(" y ",CC218)))))</f>
        <v/>
      </c>
      <c r="CC218" s="178" t="s">
        <v>5132</v>
      </c>
    </row>
    <row r="219" spans="1:85" ht="24" customHeight="1">
      <c r="A219" s="25"/>
      <c r="B219" s="52"/>
      <c r="C219" s="71" t="s">
        <v>5037</v>
      </c>
      <c r="D219" s="817" t="s">
        <v>5106</v>
      </c>
      <c r="E219" s="757"/>
      <c r="F219" s="758"/>
      <c r="G219" s="439"/>
      <c r="H219" s="439"/>
      <c r="I219" s="439"/>
      <c r="J219" s="439"/>
      <c r="K219" s="439"/>
      <c r="L219" s="439"/>
      <c r="M219" s="439"/>
      <c r="N219" s="439"/>
      <c r="O219" s="439"/>
      <c r="P219" s="439"/>
      <c r="Q219" s="439"/>
      <c r="R219" s="439"/>
      <c r="S219" s="439"/>
      <c r="T219" s="439"/>
      <c r="U219" s="439"/>
      <c r="V219" s="439"/>
      <c r="W219" s="439"/>
      <c r="X219" s="439"/>
      <c r="Y219" s="439"/>
      <c r="Z219" s="439"/>
      <c r="AA219" s="439"/>
      <c r="AB219" s="439"/>
      <c r="AC219" s="439"/>
      <c r="AD219" s="439"/>
      <c r="AE219" s="58"/>
      <c r="AI219">
        <f t="shared" si="166"/>
        <v>0</v>
      </c>
      <c r="AJ219">
        <f t="shared" si="167"/>
        <v>0</v>
      </c>
      <c r="AK219">
        <f t="shared" si="168"/>
        <v>0</v>
      </c>
      <c r="AL219">
        <f t="shared" si="169"/>
        <v>0</v>
      </c>
      <c r="AM219">
        <f t="shared" si="170"/>
        <v>0</v>
      </c>
      <c r="AN219">
        <f t="shared" si="171"/>
        <v>0</v>
      </c>
      <c r="AO219">
        <f t="shared" si="172"/>
        <v>0</v>
      </c>
      <c r="AP219">
        <f t="shared" si="173"/>
        <v>0</v>
      </c>
      <c r="AQ219">
        <f t="shared" si="174"/>
        <v>0</v>
      </c>
      <c r="AR219">
        <f t="shared" si="175"/>
        <v>0</v>
      </c>
      <c r="AS219">
        <f t="shared" si="176"/>
        <v>0</v>
      </c>
      <c r="AT219">
        <f t="shared" si="177"/>
        <v>0</v>
      </c>
      <c r="AU219">
        <f t="shared" si="178"/>
        <v>0</v>
      </c>
      <c r="AV219">
        <f t="shared" si="179"/>
        <v>0</v>
      </c>
      <c r="AW219">
        <f t="shared" si="180"/>
        <v>0</v>
      </c>
      <c r="AX219">
        <f t="shared" si="181"/>
        <v>0</v>
      </c>
      <c r="AY219">
        <f t="shared" si="182"/>
        <v>0</v>
      </c>
      <c r="AZ219">
        <f t="shared" si="183"/>
        <v>0</v>
      </c>
      <c r="BA219">
        <f t="shared" si="184"/>
        <v>0</v>
      </c>
      <c r="BB219">
        <f t="shared" si="185"/>
        <v>0</v>
      </c>
      <c r="BC219">
        <f t="shared" si="186"/>
        <v>0</v>
      </c>
      <c r="BD219">
        <f t="shared" si="187"/>
        <v>0</v>
      </c>
      <c r="BE219">
        <f t="shared" si="188"/>
        <v>0</v>
      </c>
      <c r="BF219">
        <f t="shared" si="189"/>
        <v>0</v>
      </c>
      <c r="BG219">
        <f t="shared" si="190"/>
        <v>0</v>
      </c>
      <c r="BH219">
        <f t="shared" si="191"/>
        <v>0</v>
      </c>
      <c r="BI219">
        <f t="shared" si="192"/>
        <v>0</v>
      </c>
      <c r="BJ219">
        <f t="shared" si="193"/>
        <v>0</v>
      </c>
      <c r="BK219">
        <f t="shared" si="194"/>
        <v>0</v>
      </c>
      <c r="BL219">
        <f t="shared" si="195"/>
        <v>0</v>
      </c>
      <c r="BM219">
        <f t="shared" si="196"/>
        <v>0</v>
      </c>
      <c r="BN219">
        <f t="shared" si="197"/>
        <v>0</v>
      </c>
      <c r="BO219" s="231">
        <f t="shared" si="198"/>
        <v>0</v>
      </c>
      <c r="BP219" s="232">
        <f t="shared" si="199"/>
        <v>0</v>
      </c>
      <c r="BQ219" s="233">
        <f t="shared" si="200"/>
        <v>0</v>
      </c>
      <c r="BR219" s="234">
        <f t="shared" si="201"/>
        <v>0</v>
      </c>
      <c r="BS219" s="231">
        <f t="shared" si="202"/>
        <v>0</v>
      </c>
      <c r="BT219" s="232">
        <f t="shared" si="203"/>
        <v>0</v>
      </c>
      <c r="BU219" s="233">
        <f t="shared" si="204"/>
        <v>0</v>
      </c>
      <c r="BV219" s="234">
        <f t="shared" si="205"/>
        <v>0</v>
      </c>
      <c r="BW219" s="231">
        <f t="shared" si="206"/>
        <v>0</v>
      </c>
      <c r="BX219" s="232">
        <f t="shared" si="207"/>
        <v>0</v>
      </c>
      <c r="BY219" s="233">
        <f t="shared" si="208"/>
        <v>0</v>
      </c>
      <c r="BZ219" s="234">
        <f t="shared" si="209"/>
        <v>0</v>
      </c>
      <c r="CA219" s="198">
        <f t="shared" si="210"/>
        <v>0</v>
      </c>
      <c r="CB219" s="235" t="str">
        <f>IF(CA219=0,"",
IF(SUM($CA$203:CA219)=1,CC219,
IF($CA$220&gt;SUM($CA$203:CA219),_xlfn.CONCAT(", ",CC219),
IF($CA$220=SUM($CA$203:CA219),_xlfn.CONCAT(" y ",CC219)))))</f>
        <v/>
      </c>
      <c r="CC219" s="178" t="s">
        <v>5133</v>
      </c>
    </row>
    <row r="220" spans="1:85" ht="15" customHeight="1">
      <c r="A220" s="25"/>
      <c r="B220" s="52"/>
      <c r="C220" s="61"/>
      <c r="D220" s="66"/>
      <c r="E220" s="66"/>
      <c r="F220" s="65" t="s">
        <v>5270</v>
      </c>
      <c r="G220" s="69">
        <f>IF(AND(SUM(G203:G219)=0,COUNTIF(G203:G219,"NS")&gt;0),"NS",IF(AND(SUM(G203:G219)=0,COUNTIF(G203:G219,0)&gt;0),0,IF(AND(SUM(G203:G219)=0,COUNTIF(G203:G219,"NA")&gt;0),"NA",SUM(G203:G219))))</f>
        <v>0</v>
      </c>
      <c r="H220" s="69">
        <f t="shared" ref="H220:AC220" si="211">IF(AND(SUM(H203:H219)=0,COUNTIF(H203:H219,"NS")&gt;0),"NS",IF(AND(SUM(H203:H219)=0,COUNTIF(H203:H219,0)&gt;0),0,IF(AND(SUM(H203:H219)=0,COUNTIF(H203:H219,"NA")&gt;0),"NA",SUM(H203:H219))))</f>
        <v>0</v>
      </c>
      <c r="I220" s="69">
        <f t="shared" si="211"/>
        <v>0</v>
      </c>
      <c r="J220" s="69">
        <f t="shared" si="211"/>
        <v>0</v>
      </c>
      <c r="K220" s="69">
        <f t="shared" si="211"/>
        <v>0</v>
      </c>
      <c r="L220" s="69">
        <f t="shared" si="211"/>
        <v>0</v>
      </c>
      <c r="M220" s="69">
        <f t="shared" si="211"/>
        <v>0</v>
      </c>
      <c r="N220" s="69">
        <f t="shared" si="211"/>
        <v>0</v>
      </c>
      <c r="O220" s="69">
        <f t="shared" si="211"/>
        <v>0</v>
      </c>
      <c r="P220" s="69">
        <f t="shared" si="211"/>
        <v>0</v>
      </c>
      <c r="Q220" s="69">
        <f t="shared" si="211"/>
        <v>0</v>
      </c>
      <c r="R220" s="69">
        <f t="shared" si="211"/>
        <v>0</v>
      </c>
      <c r="S220" s="69">
        <f t="shared" si="211"/>
        <v>0</v>
      </c>
      <c r="T220" s="69">
        <f t="shared" si="211"/>
        <v>0</v>
      </c>
      <c r="U220" s="69">
        <f t="shared" si="211"/>
        <v>0</v>
      </c>
      <c r="V220" s="69">
        <f t="shared" si="211"/>
        <v>0</v>
      </c>
      <c r="W220" s="69">
        <f t="shared" si="211"/>
        <v>0</v>
      </c>
      <c r="X220" s="69">
        <f t="shared" si="211"/>
        <v>0</v>
      </c>
      <c r="Y220" s="69">
        <f t="shared" si="211"/>
        <v>0</v>
      </c>
      <c r="Z220" s="69">
        <f t="shared" si="211"/>
        <v>0</v>
      </c>
      <c r="AA220" s="69">
        <f t="shared" si="211"/>
        <v>0</v>
      </c>
      <c r="AB220" s="69">
        <f t="shared" si="211"/>
        <v>0</v>
      </c>
      <c r="AC220" s="69">
        <f t="shared" si="211"/>
        <v>0</v>
      </c>
      <c r="AD220" s="69">
        <f>IF(AND(SUM(AD203:AD219)=0,COUNTIF(AD203:AD219,"NS")&gt;0),"NS",IF(AND(SUM(AD203:AD219)=0,COUNTIF(AD203:AD219,0)&gt;0),0,IF(AND(SUM(AD203:AD219)=0,COUNTIF(AD203:AD219,"NA")&gt;0),"NA",SUM(AD203:AD219))))</f>
        <v>0</v>
      </c>
      <c r="AE220" s="52"/>
      <c r="AL220" s="169">
        <f>SUM(AL203:AL219)</f>
        <v>0</v>
      </c>
      <c r="AP220" s="169">
        <f>SUM(AP203:AP219)</f>
        <v>0</v>
      </c>
      <c r="AT220" s="169">
        <f>SUM(AT203:AT219)</f>
        <v>0</v>
      </c>
      <c r="AX220" s="169">
        <f>SUM(AX203:AX219)</f>
        <v>0</v>
      </c>
      <c r="BB220" s="169">
        <f>SUM(BB203:BB219)</f>
        <v>0</v>
      </c>
      <c r="BF220" s="169">
        <f>SUM(BF203:BF219)</f>
        <v>0</v>
      </c>
      <c r="BJ220" s="169">
        <f>SUM(BJ203:BJ219)</f>
        <v>0</v>
      </c>
      <c r="BN220" s="169">
        <f>SUM(BN203:BN219)</f>
        <v>0</v>
      </c>
      <c r="CA220" s="236">
        <f>SUM(CA203:CA219)</f>
        <v>0</v>
      </c>
      <c r="CB220" s="236" t="str">
        <f>IF(CA220=0,"",_xlfn.CONCAT(CB203:CB219))</f>
        <v/>
      </c>
      <c r="CC220" s="237" t="str">
        <f>IF(CA220=0,"",
IF(CA220&gt;1,"Favor de revisar la suma y consistencia de totales y/o subtotales por filas (numéricos y NS)",
IF(CA220=1,_xlfn.CONCAT("Favor de revisar la sumatoria del total y/o subtotal en el numeral: ",CB220),_xlfn.CONCAT("Favor de revisar la sumatoria de los totales y/o subtotales en los numerales: ",CB220))))</f>
        <v/>
      </c>
    </row>
    <row r="221" spans="1:85" ht="15" customHeight="1">
      <c r="A221" s="25"/>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I221" t="s">
        <v>5248</v>
      </c>
      <c r="AJ221" s="170">
        <f>SUM(AL220,AP220,AT220,AX220,BB220,BF220,BJ220,BN220)</f>
        <v>0</v>
      </c>
    </row>
    <row r="222" spans="1:85" ht="24" customHeight="1">
      <c r="A222" s="25"/>
      <c r="B222" s="23"/>
      <c r="C222" s="848" t="s">
        <v>5219</v>
      </c>
      <c r="D222" s="728"/>
      <c r="E222" s="728"/>
      <c r="F222" s="728"/>
      <c r="G222" s="728"/>
      <c r="H222" s="728"/>
      <c r="I222" s="728"/>
      <c r="J222" s="728"/>
      <c r="K222" s="728"/>
      <c r="L222" s="728"/>
      <c r="M222" s="728"/>
      <c r="N222" s="728"/>
      <c r="O222" s="728"/>
      <c r="P222" s="728"/>
      <c r="Q222" s="728"/>
      <c r="R222" s="728"/>
      <c r="S222" s="728"/>
      <c r="T222" s="728"/>
      <c r="U222" s="728"/>
      <c r="V222" s="728"/>
      <c r="W222" s="728"/>
      <c r="X222" s="728"/>
      <c r="Y222" s="728"/>
      <c r="Z222" s="728"/>
      <c r="AA222" s="728"/>
      <c r="AB222" s="728"/>
      <c r="AC222" s="728"/>
      <c r="AD222" s="728"/>
      <c r="AE222" s="52"/>
    </row>
    <row r="223" spans="1:85" ht="60" customHeight="1">
      <c r="A223" s="25"/>
      <c r="B223" s="52"/>
      <c r="C223" s="842"/>
      <c r="D223" s="759"/>
      <c r="E223" s="759"/>
      <c r="F223" s="759"/>
      <c r="G223" s="759"/>
      <c r="H223" s="759"/>
      <c r="I223" s="759"/>
      <c r="J223" s="759"/>
      <c r="K223" s="759"/>
      <c r="L223" s="759"/>
      <c r="M223" s="759"/>
      <c r="N223" s="759"/>
      <c r="O223" s="759"/>
      <c r="P223" s="759"/>
      <c r="Q223" s="759"/>
      <c r="R223" s="759"/>
      <c r="S223" s="759"/>
      <c r="T223" s="759"/>
      <c r="U223" s="759"/>
      <c r="V223" s="759"/>
      <c r="W223" s="759"/>
      <c r="X223" s="759"/>
      <c r="Y223" s="759"/>
      <c r="Z223" s="759"/>
      <c r="AA223" s="759"/>
      <c r="AB223" s="759"/>
      <c r="AC223" s="759"/>
      <c r="AD223" s="838"/>
      <c r="AE223" s="52"/>
    </row>
    <row r="224" spans="1:85" ht="15" customHeight="1">
      <c r="A224" s="25"/>
      <c r="B224" s="823" t="str">
        <f>IF(AH203&gt;0,"Favor de ingresar toda la información requerida en la pregunta","")</f>
        <v/>
      </c>
      <c r="C224" s="728"/>
      <c r="D224" s="728"/>
      <c r="E224" s="728"/>
      <c r="F224" s="728"/>
      <c r="G224" s="728"/>
      <c r="H224" s="728"/>
      <c r="I224" s="728"/>
      <c r="J224" s="728"/>
      <c r="K224" s="728"/>
      <c r="L224" s="728"/>
      <c r="M224" s="728"/>
      <c r="N224" s="728"/>
      <c r="O224" s="728"/>
      <c r="P224" s="728"/>
      <c r="Q224" s="728"/>
      <c r="R224" s="728"/>
      <c r="S224" s="728"/>
      <c r="T224" s="728"/>
      <c r="U224" s="728"/>
      <c r="V224" s="728"/>
      <c r="W224" s="728"/>
      <c r="X224" s="728"/>
      <c r="Y224" s="728"/>
      <c r="Z224" s="728"/>
      <c r="AA224" s="728"/>
      <c r="AB224" s="728"/>
      <c r="AC224" s="728"/>
      <c r="AD224" s="728"/>
      <c r="AE224" s="27"/>
    </row>
    <row r="225" spans="1:85" ht="15" customHeight="1">
      <c r="A225" s="25"/>
      <c r="B225" s="887" t="str">
        <f>IF(SUM(COUNTIF(G203:AD219,"NS"))&lt;&gt;0,"Alerta: debido a que cuenta con registros NS, debe proporcionar una justificación en el area de comentarios al final de la pregunta","")</f>
        <v/>
      </c>
      <c r="C225" s="887"/>
      <c r="D225" s="887"/>
      <c r="E225" s="887"/>
      <c r="F225" s="887"/>
      <c r="G225" s="887"/>
      <c r="H225" s="887"/>
      <c r="I225" s="887"/>
      <c r="J225" s="887"/>
      <c r="K225" s="887"/>
      <c r="L225" s="887"/>
      <c r="M225" s="887"/>
      <c r="N225" s="887"/>
      <c r="O225" s="887"/>
      <c r="P225" s="887"/>
      <c r="Q225" s="887"/>
      <c r="R225" s="887"/>
      <c r="S225" s="887"/>
      <c r="T225" s="887"/>
      <c r="U225" s="887"/>
      <c r="V225" s="887"/>
      <c r="W225" s="887"/>
      <c r="X225" s="887"/>
      <c r="Y225" s="887"/>
      <c r="Z225" s="887"/>
      <c r="AA225" s="887"/>
      <c r="AB225" s="887"/>
      <c r="AC225" s="887"/>
      <c r="AD225" s="887"/>
    </row>
    <row r="226" spans="1:85" ht="15" customHeight="1">
      <c r="A226" s="25"/>
      <c r="B226" s="845" t="str">
        <f>CC220</f>
        <v/>
      </c>
      <c r="C226" s="845"/>
      <c r="D226" s="845"/>
      <c r="E226" s="845"/>
      <c r="F226" s="845"/>
      <c r="G226" s="845"/>
      <c r="H226" s="845"/>
      <c r="I226" s="845"/>
      <c r="J226" s="845"/>
      <c r="K226" s="845"/>
      <c r="L226" s="845"/>
      <c r="M226" s="845"/>
      <c r="N226" s="845"/>
      <c r="O226" s="845"/>
      <c r="P226" s="845"/>
      <c r="Q226" s="845"/>
      <c r="R226" s="845"/>
      <c r="S226" s="845"/>
      <c r="T226" s="845"/>
      <c r="U226" s="845"/>
      <c r="V226" s="845"/>
      <c r="W226" s="845"/>
      <c r="X226" s="845"/>
      <c r="Y226" s="845"/>
      <c r="Z226" s="845"/>
      <c r="AA226" s="845"/>
      <c r="AB226" s="845"/>
      <c r="AC226" s="845"/>
      <c r="AD226" s="845"/>
    </row>
    <row r="227" spans="1:85" ht="15" customHeight="1">
      <c r="A227" s="25"/>
      <c r="B227" s="845" t="str">
        <f>IF(CG211&gt;0,"Favor de revisar la instrucción general 2 del apartado II.2, ya que no se cumplen los criterios establecidos","")</f>
        <v/>
      </c>
      <c r="C227" s="845"/>
      <c r="D227" s="845"/>
      <c r="E227" s="845"/>
      <c r="F227" s="845"/>
      <c r="G227" s="845"/>
      <c r="H227" s="845"/>
      <c r="I227" s="845"/>
      <c r="J227" s="845"/>
      <c r="K227" s="845"/>
      <c r="L227" s="845"/>
      <c r="M227" s="845"/>
      <c r="N227" s="845"/>
      <c r="O227" s="845"/>
      <c r="P227" s="845"/>
      <c r="Q227" s="845"/>
      <c r="R227" s="845"/>
      <c r="S227" s="845"/>
      <c r="T227" s="845"/>
      <c r="U227" s="845"/>
      <c r="V227" s="845"/>
      <c r="W227" s="845"/>
      <c r="X227" s="845"/>
      <c r="Y227" s="845"/>
      <c r="Z227" s="845"/>
      <c r="AA227" s="845"/>
      <c r="AB227" s="845"/>
      <c r="AC227" s="845"/>
      <c r="AD227" s="845"/>
      <c r="AE227" s="27"/>
    </row>
    <row r="228" spans="1:85" ht="15" customHeight="1">
      <c r="A228" s="25"/>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row>
    <row r="229" spans="1:85" ht="15" customHeight="1">
      <c r="A229" s="25"/>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row>
    <row r="230" spans="1:85" ht="24" customHeight="1">
      <c r="A230" s="25" t="s">
        <v>5544</v>
      </c>
      <c r="B230" s="847" t="s">
        <v>5545</v>
      </c>
      <c r="C230" s="728"/>
      <c r="D230" s="728"/>
      <c r="E230" s="728"/>
      <c r="F230" s="728"/>
      <c r="G230" s="728"/>
      <c r="H230" s="728"/>
      <c r="I230" s="728"/>
      <c r="J230" s="728"/>
      <c r="K230" s="728"/>
      <c r="L230" s="728"/>
      <c r="M230" s="728"/>
      <c r="N230" s="728"/>
      <c r="O230" s="728"/>
      <c r="P230" s="728"/>
      <c r="Q230" s="728"/>
      <c r="R230" s="728"/>
      <c r="S230" s="728"/>
      <c r="T230" s="728"/>
      <c r="U230" s="728"/>
      <c r="V230" s="728"/>
      <c r="W230" s="728"/>
      <c r="X230" s="728"/>
      <c r="Y230" s="728"/>
      <c r="Z230" s="728"/>
      <c r="AA230" s="728"/>
      <c r="AB230" s="728"/>
      <c r="AC230" s="728"/>
      <c r="AD230" s="728"/>
      <c r="AE230" s="52"/>
    </row>
    <row r="231" spans="1:85" ht="24" customHeight="1">
      <c r="A231" s="25"/>
      <c r="B231" s="50"/>
      <c r="C231" s="848" t="s">
        <v>5546</v>
      </c>
      <c r="D231" s="728"/>
      <c r="E231" s="728"/>
      <c r="F231" s="728"/>
      <c r="G231" s="728"/>
      <c r="H231" s="728"/>
      <c r="I231" s="728"/>
      <c r="J231" s="728"/>
      <c r="K231" s="728"/>
      <c r="L231" s="728"/>
      <c r="M231" s="728"/>
      <c r="N231" s="728"/>
      <c r="O231" s="728"/>
      <c r="P231" s="728"/>
      <c r="Q231" s="728"/>
      <c r="R231" s="728"/>
      <c r="S231" s="728"/>
      <c r="T231" s="728"/>
      <c r="U231" s="728"/>
      <c r="V231" s="728"/>
      <c r="W231" s="728"/>
      <c r="X231" s="728"/>
      <c r="Y231" s="728"/>
      <c r="Z231" s="728"/>
      <c r="AA231" s="728"/>
      <c r="AB231" s="728"/>
      <c r="AC231" s="728"/>
      <c r="AD231" s="728"/>
      <c r="AE231" s="52"/>
    </row>
    <row r="232" spans="1:85" ht="15" customHeight="1">
      <c r="A232" s="25"/>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row>
    <row r="233" spans="1:85" ht="24" customHeight="1">
      <c r="A233" s="25"/>
      <c r="B233" s="52"/>
      <c r="C233" s="723" t="s">
        <v>5547</v>
      </c>
      <c r="D233" s="859"/>
      <c r="E233" s="859"/>
      <c r="F233" s="860"/>
      <c r="G233" s="858" t="s">
        <v>5448</v>
      </c>
      <c r="H233" s="757"/>
      <c r="I233" s="757"/>
      <c r="J233" s="757"/>
      <c r="K233" s="757"/>
      <c r="L233" s="757"/>
      <c r="M233" s="757"/>
      <c r="N233" s="757"/>
      <c r="O233" s="757"/>
      <c r="P233" s="757"/>
      <c r="Q233" s="757"/>
      <c r="R233" s="757"/>
      <c r="S233" s="757"/>
      <c r="T233" s="757"/>
      <c r="U233" s="757"/>
      <c r="V233" s="757"/>
      <c r="W233" s="757"/>
      <c r="X233" s="757"/>
      <c r="Y233" s="757"/>
      <c r="Z233" s="757"/>
      <c r="AA233" s="757"/>
      <c r="AB233" s="757"/>
      <c r="AC233" s="757"/>
      <c r="AD233" s="758"/>
      <c r="AE233" s="52"/>
    </row>
    <row r="234" spans="1:85" ht="120" customHeight="1">
      <c r="A234" s="25"/>
      <c r="B234" s="52"/>
      <c r="C234" s="1007"/>
      <c r="D234" s="728"/>
      <c r="E234" s="728"/>
      <c r="F234" s="776"/>
      <c r="G234" s="921" t="s">
        <v>5235</v>
      </c>
      <c r="H234" s="916" t="s">
        <v>5427</v>
      </c>
      <c r="I234" s="916" t="s">
        <v>5428</v>
      </c>
      <c r="J234" s="916" t="s">
        <v>5429</v>
      </c>
      <c r="K234" s="757"/>
      <c r="L234" s="758"/>
      <c r="M234" s="916" t="s">
        <v>5430</v>
      </c>
      <c r="N234" s="757"/>
      <c r="O234" s="758"/>
      <c r="P234" s="916" t="s">
        <v>5431</v>
      </c>
      <c r="Q234" s="757"/>
      <c r="R234" s="758"/>
      <c r="S234" s="916" t="s">
        <v>5432</v>
      </c>
      <c r="T234" s="757"/>
      <c r="U234" s="758"/>
      <c r="V234" s="916" t="s">
        <v>5433</v>
      </c>
      <c r="W234" s="757"/>
      <c r="X234" s="758"/>
      <c r="Y234" s="916" t="s">
        <v>5434</v>
      </c>
      <c r="Z234" s="757"/>
      <c r="AA234" s="758"/>
      <c r="AB234" s="916" t="s">
        <v>5449</v>
      </c>
      <c r="AC234" s="757"/>
      <c r="AD234" s="758"/>
      <c r="AE234" s="52"/>
      <c r="AH234" s="828" t="s">
        <v>5090</v>
      </c>
      <c r="BO234" s="924" t="s">
        <v>5450</v>
      </c>
      <c r="BP234" s="757"/>
      <c r="BQ234" s="757"/>
      <c r="BR234" s="758"/>
      <c r="BS234" s="943" t="s">
        <v>5451</v>
      </c>
      <c r="BT234" s="757"/>
      <c r="BU234" s="757"/>
      <c r="BV234" s="758"/>
      <c r="BW234" s="924" t="s">
        <v>5452</v>
      </c>
      <c r="BX234" s="757"/>
      <c r="BY234" s="757"/>
      <c r="BZ234" s="758"/>
      <c r="CA234" s="931" t="s">
        <v>5453</v>
      </c>
      <c r="CB234" s="757"/>
      <c r="CC234" s="758"/>
      <c r="CD234" s="932" t="s">
        <v>5454</v>
      </c>
      <c r="CE234" s="933"/>
      <c r="CF234" s="933"/>
      <c r="CG234" s="934"/>
    </row>
    <row r="235" spans="1:85" ht="48" customHeight="1">
      <c r="A235" s="25"/>
      <c r="B235" s="52"/>
      <c r="C235" s="861"/>
      <c r="D235" s="782"/>
      <c r="E235" s="782"/>
      <c r="F235" s="783"/>
      <c r="G235" s="917"/>
      <c r="H235" s="917"/>
      <c r="I235" s="917"/>
      <c r="J235" s="67" t="s">
        <v>5456</v>
      </c>
      <c r="K235" s="68" t="s">
        <v>5427</v>
      </c>
      <c r="L235" s="68" t="s">
        <v>5428</v>
      </c>
      <c r="M235" s="67" t="s">
        <v>5456</v>
      </c>
      <c r="N235" s="68" t="s">
        <v>5427</v>
      </c>
      <c r="O235" s="68" t="s">
        <v>5428</v>
      </c>
      <c r="P235" s="67" t="s">
        <v>5456</v>
      </c>
      <c r="Q235" s="68" t="s">
        <v>5427</v>
      </c>
      <c r="R235" s="68" t="s">
        <v>5428</v>
      </c>
      <c r="S235" s="67" t="s">
        <v>5456</v>
      </c>
      <c r="T235" s="68" t="s">
        <v>5427</v>
      </c>
      <c r="U235" s="68" t="s">
        <v>5428</v>
      </c>
      <c r="V235" s="67" t="s">
        <v>5456</v>
      </c>
      <c r="W235" s="68" t="s">
        <v>5427</v>
      </c>
      <c r="X235" s="68" t="s">
        <v>5428</v>
      </c>
      <c r="Y235" s="67" t="s">
        <v>5456</v>
      </c>
      <c r="Z235" s="68" t="s">
        <v>5427</v>
      </c>
      <c r="AA235" s="68" t="s">
        <v>5428</v>
      </c>
      <c r="AB235" s="67" t="s">
        <v>5456</v>
      </c>
      <c r="AC235" s="68" t="s">
        <v>5427</v>
      </c>
      <c r="AD235" s="68" t="s">
        <v>5428</v>
      </c>
      <c r="AE235" s="52"/>
      <c r="AH235" s="829"/>
      <c r="AI235" t="s">
        <v>5240</v>
      </c>
      <c r="AJ235" t="s">
        <v>5241</v>
      </c>
      <c r="AK235" t="s">
        <v>5242</v>
      </c>
      <c r="AL235" t="s">
        <v>5243</v>
      </c>
      <c r="AM235" t="s">
        <v>5244</v>
      </c>
      <c r="AN235" t="s">
        <v>5245</v>
      </c>
      <c r="AO235" t="s">
        <v>5246</v>
      </c>
      <c r="AP235" t="s">
        <v>5247</v>
      </c>
      <c r="AQ235" t="s">
        <v>5457</v>
      </c>
      <c r="AR235" t="s">
        <v>5458</v>
      </c>
      <c r="AS235" t="s">
        <v>5459</v>
      </c>
      <c r="AT235" t="s">
        <v>5460</v>
      </c>
      <c r="AU235" t="s">
        <v>5461</v>
      </c>
      <c r="AV235" t="s">
        <v>5462</v>
      </c>
      <c r="AW235" t="s">
        <v>5463</v>
      </c>
      <c r="AX235" t="s">
        <v>5464</v>
      </c>
      <c r="AY235" t="s">
        <v>5465</v>
      </c>
      <c r="AZ235" t="s">
        <v>5466</v>
      </c>
      <c r="BA235" t="s">
        <v>5467</v>
      </c>
      <c r="BB235" t="s">
        <v>5468</v>
      </c>
      <c r="BC235" t="s">
        <v>5469</v>
      </c>
      <c r="BD235" t="s">
        <v>5470</v>
      </c>
      <c r="BE235" t="s">
        <v>5471</v>
      </c>
      <c r="BF235" t="s">
        <v>5472</v>
      </c>
      <c r="BG235" t="s">
        <v>5473</v>
      </c>
      <c r="BH235" t="s">
        <v>5474</v>
      </c>
      <c r="BI235" t="s">
        <v>5475</v>
      </c>
      <c r="BJ235" t="s">
        <v>5476</v>
      </c>
      <c r="BK235" t="s">
        <v>5477</v>
      </c>
      <c r="BL235" t="s">
        <v>5478</v>
      </c>
      <c r="BM235" t="s">
        <v>5479</v>
      </c>
      <c r="BN235" t="s">
        <v>5480</v>
      </c>
      <c r="BO235" s="227" t="s">
        <v>5450</v>
      </c>
      <c r="BP235" s="228" t="s">
        <v>5481</v>
      </c>
      <c r="BQ235" s="229" t="s">
        <v>5482</v>
      </c>
      <c r="BR235" s="230" t="s">
        <v>5483</v>
      </c>
      <c r="BS235" s="227" t="s">
        <v>5450</v>
      </c>
      <c r="BT235" s="228" t="s">
        <v>5481</v>
      </c>
      <c r="BU235" s="229" t="s">
        <v>5482</v>
      </c>
      <c r="BV235" s="230" t="s">
        <v>5483</v>
      </c>
      <c r="BW235" s="227" t="s">
        <v>5450</v>
      </c>
      <c r="BX235" s="228" t="s">
        <v>5481</v>
      </c>
      <c r="BY235" s="229" t="s">
        <v>5482</v>
      </c>
      <c r="BZ235" s="230" t="s">
        <v>5483</v>
      </c>
      <c r="CA235" s="610" t="s">
        <v>5269</v>
      </c>
      <c r="CB235" s="174" t="s">
        <v>5110</v>
      </c>
      <c r="CC235" s="276" t="s">
        <v>5111</v>
      </c>
      <c r="CD235" s="241"/>
      <c r="CE235" s="242" t="s">
        <v>5484</v>
      </c>
      <c r="CF235" s="244" t="s">
        <v>5451</v>
      </c>
      <c r="CG235" s="245" t="s">
        <v>5452</v>
      </c>
    </row>
    <row r="236" spans="1:85" ht="15" customHeight="1">
      <c r="A236" s="25"/>
      <c r="B236" s="52"/>
      <c r="C236" s="55" t="s">
        <v>5012</v>
      </c>
      <c r="D236" s="817" t="s">
        <v>5351</v>
      </c>
      <c r="E236" s="757"/>
      <c r="F236" s="758"/>
      <c r="G236" s="439"/>
      <c r="H236" s="439"/>
      <c r="I236" s="439"/>
      <c r="J236" s="439"/>
      <c r="K236" s="439"/>
      <c r="L236" s="439"/>
      <c r="M236" s="439"/>
      <c r="N236" s="439"/>
      <c r="O236" s="439"/>
      <c r="P236" s="439"/>
      <c r="Q236" s="439"/>
      <c r="R236" s="439"/>
      <c r="S236" s="439"/>
      <c r="T236" s="439"/>
      <c r="U236" s="439"/>
      <c r="V236" s="439"/>
      <c r="W236" s="439"/>
      <c r="X236" s="439"/>
      <c r="Y236" s="439"/>
      <c r="Z236" s="439"/>
      <c r="AA236" s="439"/>
      <c r="AB236" s="439"/>
      <c r="AC236" s="439"/>
      <c r="AD236" s="439"/>
      <c r="AE236" s="52"/>
      <c r="AH236" s="172">
        <f>IF(COUNTA(G236:AD244)=0,0,IF(COUNTA(G236:AD244)=216,0,1))</f>
        <v>0</v>
      </c>
      <c r="AI236">
        <f>G236</f>
        <v>0</v>
      </c>
      <c r="AJ236">
        <f>COUNTIF(H236:I236,"NS")</f>
        <v>0</v>
      </c>
      <c r="AK236">
        <f>SUM(H236:I236)</f>
        <v>0</v>
      </c>
      <c r="AL236">
        <f>IF(COUNTIF(G236:I236,"NA")=3,0,IF(OR(AND(AI236=0,AJ236&gt;0),AND(AI236="NS",AK236&gt;0), AND(AI236="NS", AJ236=0,AK236=0)), 1, IF(OR(AND(AI236&gt;0,AJ236&gt;1,AI236&gt;AK236), AND(AI236="NS",AJ236=2), AND(AI236="NS",AK236=0,AJ236&gt;0),AI236=AK236), 0, 1)))</f>
        <v>0</v>
      </c>
      <c r="AM236">
        <f>J236</f>
        <v>0</v>
      </c>
      <c r="AN236">
        <f>COUNTIF(K236:L236,"NS")</f>
        <v>0</v>
      </c>
      <c r="AO236">
        <f>SUM(K236:L236)</f>
        <v>0</v>
      </c>
      <c r="AP236">
        <f>IF(COUNTIF(J236:L236,"NA")=3,0,IF(OR(AND(AM236=0,AN236&gt;0),AND(AM236="NS",AO236&gt;0), AND(AM236="NS", AN236=0,AO236=0)), 1, IF(OR(AND(AM236&gt;0,AN236&gt;1,AM236&gt;AO236), AND(AM236="NS",AN236=2), AND(AM236="NS",AO236=0,AN236&gt;0),AM236=AO236), 0, 1)))</f>
        <v>0</v>
      </c>
      <c r="AQ236">
        <f>M236</f>
        <v>0</v>
      </c>
      <c r="AR236">
        <f>COUNTIF(N236:O236,"NS")</f>
        <v>0</v>
      </c>
      <c r="AS236">
        <f>SUM(N236:O236)</f>
        <v>0</v>
      </c>
      <c r="AT236">
        <f>IF(COUNTIF(M236:O236,"NA")=3,0,IF(OR(AND(AQ236=0,AR236&gt;0),AND(AQ236="NS",AS236&gt;0), AND(AQ236="NS", AR236=0,AS236=0)), 1, IF(OR(AND(AQ236&gt;0,AR236&gt;1,AQ236&gt;AS236), AND(AQ236="NS",AR236=2), AND(AQ236="NS",AS236=0,AR236&gt;0),AQ236=AS236), 0, 1)))</f>
        <v>0</v>
      </c>
      <c r="AU236">
        <f>P236</f>
        <v>0</v>
      </c>
      <c r="AV236">
        <f>COUNTIF(Q236:R236,"NS")</f>
        <v>0</v>
      </c>
      <c r="AW236">
        <f>SUM(Q236:R236)</f>
        <v>0</v>
      </c>
      <c r="AX236">
        <f>IF(COUNTIF(P236:R236,"NA")=3,0,IF(OR(AND(AU236=0,AV236&gt;0),AND(AU236="NS",AW236&gt;0), AND(AU236="NS", AV236=0,AW236=0)), 1, IF(OR(AND(AU236&gt;0,AV236&gt;1,AU236&gt;AW236), AND(AU236="NS",AV236=2), AND(AU236="NS",AW236=0,AV236&gt;0),AU236=AW236), 0, 1)))</f>
        <v>0</v>
      </c>
      <c r="AY236">
        <f>S236</f>
        <v>0</v>
      </c>
      <c r="AZ236">
        <f>COUNTIF(T236:U236,"NS")</f>
        <v>0</v>
      </c>
      <c r="BA236">
        <f>SUM(T236:U236)</f>
        <v>0</v>
      </c>
      <c r="BB236">
        <f>IF(COUNTIF(S236:U236,"NA")=3,0,IF(OR(AND(AY236=0,AZ236&gt;0),AND(AY236="NS",BA236&gt;0), AND(AY236="NS", AZ236=0,BA236=0)), 1, IF(OR(AND(AY236&gt;0,AZ236&gt;1,AY236&gt;BA236), AND(AY236="NS",AZ236=2), AND(AY236="NS",BA236=0,AZ236&gt;0),AY236=BA236), 0, 1)))</f>
        <v>0</v>
      </c>
      <c r="BC236">
        <f>V236</f>
        <v>0</v>
      </c>
      <c r="BD236">
        <f>COUNTIF(W236:X236,"NS")</f>
        <v>0</v>
      </c>
      <c r="BE236">
        <f>SUM(W236:X236)</f>
        <v>0</v>
      </c>
      <c r="BF236">
        <f>IF(COUNTIF(V236:X236,"NA")=3,0,IF(OR(AND(BC236=0,BD236&gt;0),AND(BC236="NS",BE236&gt;0), AND(BC236="NS", BD236=0,BE236=0)), 1, IF(OR(AND(BC236&gt;0,BD236&gt;1,BC236&gt;BE236), AND(BC236="NS",BD236=2), AND(BC236="NS",BE236=0,BD236&gt;0),BC236=BE236), 0, 1)))</f>
        <v>0</v>
      </c>
      <c r="BG236">
        <f>Y236</f>
        <v>0</v>
      </c>
      <c r="BH236">
        <f>COUNTIF(Z236:AA236,"NS")</f>
        <v>0</v>
      </c>
      <c r="BI236">
        <f>SUM(Z236:AA236)</f>
        <v>0</v>
      </c>
      <c r="BJ236">
        <f>IF(COUNTIF(Y236:AA236,"NA")=3,0,IF(OR(AND(BG236=0,BH236&gt;0),AND(BG236="NS",BI236&gt;0), AND(BG236="NS", BH236=0,BI236=0)), 1, IF(OR(AND(BG236&gt;0,BH236&gt;1,BG236&gt;BI236), AND(BG236="NS",BH236=2), AND(BG236="NS",BI236=0,BH236&gt;0),BG236=BI236), 0, 1)))</f>
        <v>0</v>
      </c>
      <c r="BK236">
        <f>AB236</f>
        <v>0</v>
      </c>
      <c r="BL236">
        <f>COUNTIF(AC236:AD236,"NS")</f>
        <v>0</v>
      </c>
      <c r="BM236">
        <f>SUM(AC236:AD236)</f>
        <v>0</v>
      </c>
      <c r="BN236">
        <f>IF(COUNTIF(AB236:AD236,"NA")=3,0,IF(OR(AND(BK236=0,BL236&gt;0),AND(BK236="NS",BM236&gt;0), AND(BK236="NS", BL236=0,BM236=0)), 1, IF(OR(AND(BK236&gt;0,BL236&gt;1,BK236&gt;BM236), AND(BK236="NS",BL236=2), AND(BK236="NS",BM236=0,BL236&gt;0),BK236=BM236), 0, 1)))</f>
        <v>0</v>
      </c>
      <c r="BO236" s="231">
        <f>G236</f>
        <v>0</v>
      </c>
      <c r="BP236" s="232">
        <f>COUNTIF(J236,"NS")+COUNTIF(M236,"NS")+COUNTIF(P236,"NS")+COUNTIF(S236,"NS")+COUNTIF(V236,"NS")+COUNTIF(Y236,"NS")+COUNTIF(AB236,"NS")</f>
        <v>0</v>
      </c>
      <c r="BQ236" s="233">
        <f>SUM(J236,M236,P236,S236,V236,Y236,AB236)</f>
        <v>0</v>
      </c>
      <c r="BR236" s="234">
        <f>IF(OR(AND(BO236=0, BP236&gt;0),AND(BO236="NS", BQ236&gt;0), AND(BO236="NS", BP236=0, BQ236=0)), 1, IF(OR(AND(BO236&gt;0, BP236&gt;1,BO236&gt;BQ236), AND(BO236="NS", BP236=2), AND(BO236="NS", BQ236=0, BP236&gt;0), BO236=BQ236), 0,IF(BO236="",0,1)))</f>
        <v>0</v>
      </c>
      <c r="BS236" s="231">
        <f>H236</f>
        <v>0</v>
      </c>
      <c r="BT236" s="232">
        <f>COUNTIF(K236,"NS")+COUNTIF(N236,"NS")+COUNTIF(Q236,"NS")+COUNTIF(T236,"NS")+COUNTIF(W236,"NS")+COUNTIF(Z236,"NS")+COUNTIF(AC236,"NS")</f>
        <v>0</v>
      </c>
      <c r="BU236" s="233">
        <f>SUM(K236,N236,Q236,T236,W236,Z236,AC236)</f>
        <v>0</v>
      </c>
      <c r="BV236" s="234">
        <f>IF(OR(AND(BS236=0, BT236&gt;0),AND(BS236="NS", BU236&gt;0), AND(BS236="NS", BT236=0, BU236=0)), 1, IF(OR(AND(BS236&gt;0, BT236&gt;1,BS236&gt;BU236), AND(BS236="NS", BT236=2), AND(BS236="NS", BU236=0, BT236&gt;0), BS236=BU236), 0,IF(BS236="",0,1)))</f>
        <v>0</v>
      </c>
      <c r="BW236" s="231">
        <f>I236</f>
        <v>0</v>
      </c>
      <c r="BX236" s="232">
        <f>COUNTIF(L236,"NS")+COUNTIF(O236,"NS")+COUNTIF(R236,"NS")+COUNTIF(U236,"NS")+COUNTIF(X236,"NS")+COUNTIF(AA236,"NS")+COUNTIF(AD236,"NS")</f>
        <v>0</v>
      </c>
      <c r="BY236" s="233">
        <f>SUM(L236,O236,R236,U236,X236,AA236,AD236)</f>
        <v>0</v>
      </c>
      <c r="BZ236" s="234">
        <f>IF(OR(AND(BW236=0, BX236&gt;0),AND(BW236="NS", BY236&gt;0), AND(BW236="NS", BX236=0, BY236=0)), 1, IF(OR(AND(BW236&gt;0, BX236&gt;1,BW236&gt;BY236), AND(BW236="NS", BX236=2), AND(BW236="NS", BY236=0, BX236&gt;0), BW236=BY236), 0,IF(BW236="",0,1)))</f>
        <v>0</v>
      </c>
      <c r="CA236" s="198">
        <f>IF(SUM(AL236,AP236,AT236,AX236,BB236,BF236,BJ236,BN236,BR236,BV236,BZ236)=0,0,1)</f>
        <v>0</v>
      </c>
      <c r="CB236" s="235" t="str">
        <f>IF(CA236=0,"",
IF(SUM(CA236:CA236)=1,CC236,
IF(CA246&gt;SUM(CA236:CA236),_xlfn.CONCAT(", ",CC236),
IF(CA246=SUM(CA236:CA236),_xlfn.CONCAT(" y ",CC236)))))</f>
        <v/>
      </c>
      <c r="CC236" s="178" t="s">
        <v>5117</v>
      </c>
      <c r="CD236" s="246" t="s">
        <v>5486</v>
      </c>
      <c r="CE236" s="243">
        <f>IF(AND(J245="NS",$M$105="NS"),0,IF(AND(J245="NA",$M$105="NA"),0,IF(J245=$M$105,0,1)))</f>
        <v>0</v>
      </c>
      <c r="CF236" s="219">
        <f>IF(AND(K245="NS",$S$105="NS"),0,IF(AND(K245="NA",$S$105="NA"),0,IF(K245=$S$105,0,1)))</f>
        <v>0</v>
      </c>
      <c r="CG236" s="218">
        <f>IF(AND(L245="NS",$Y$105="NS"),0,IF(AND(L245="NA",$Y$105="NA"),0,IF(L245=$Y$105,0,1)))</f>
        <v>0</v>
      </c>
    </row>
    <row r="237" spans="1:85" ht="24" customHeight="1">
      <c r="A237" s="25"/>
      <c r="B237" s="52"/>
      <c r="C237" s="55" t="s">
        <v>5014</v>
      </c>
      <c r="D237" s="817" t="s">
        <v>5354</v>
      </c>
      <c r="E237" s="757"/>
      <c r="F237" s="758"/>
      <c r="G237" s="439"/>
      <c r="H237" s="439"/>
      <c r="I237" s="439"/>
      <c r="J237" s="439"/>
      <c r="K237" s="439"/>
      <c r="L237" s="439"/>
      <c r="M237" s="439"/>
      <c r="N237" s="439"/>
      <c r="O237" s="439"/>
      <c r="P237" s="439"/>
      <c r="Q237" s="439"/>
      <c r="R237" s="439"/>
      <c r="S237" s="439"/>
      <c r="T237" s="439"/>
      <c r="U237" s="439"/>
      <c r="V237" s="439"/>
      <c r="W237" s="439"/>
      <c r="X237" s="439"/>
      <c r="Y237" s="439"/>
      <c r="Z237" s="439"/>
      <c r="AA237" s="439"/>
      <c r="AB237" s="439"/>
      <c r="AC237" s="439"/>
      <c r="AD237" s="439"/>
      <c r="AE237" s="52"/>
      <c r="AI237">
        <f t="shared" ref="AI237:AI244" si="212">G237</f>
        <v>0</v>
      </c>
      <c r="AJ237">
        <f t="shared" ref="AJ237:AJ244" si="213">COUNTIF(H237:I237,"NS")</f>
        <v>0</v>
      </c>
      <c r="AK237">
        <f t="shared" ref="AK237:AK244" si="214">SUM(H237:I237)</f>
        <v>0</v>
      </c>
      <c r="AL237">
        <f t="shared" ref="AL237:AL244" si="215">IF(COUNTIF(G237:I237,"NA")=3,0,IF(OR(AND(AI237=0,AJ237&gt;0),AND(AI237="NS",AK237&gt;0), AND(AI237="NS", AJ237=0,AK237=0)), 1, IF(OR(AND(AI237&gt;0,AJ237&gt;1,AI237&gt;AK237), AND(AI237="NS",AJ237=2), AND(AI237="NS",AK237=0,AJ237&gt;0),AI237=AK237), 0, 1)))</f>
        <v>0</v>
      </c>
      <c r="AM237">
        <f t="shared" ref="AM237:AM244" si="216">J237</f>
        <v>0</v>
      </c>
      <c r="AN237">
        <f t="shared" ref="AN237:AN244" si="217">COUNTIF(K237:L237,"NS")</f>
        <v>0</v>
      </c>
      <c r="AO237">
        <f t="shared" ref="AO237:AO244" si="218">SUM(K237:L237)</f>
        <v>0</v>
      </c>
      <c r="AP237">
        <f t="shared" ref="AP237:AP244" si="219">IF(COUNTIF(J237:L237,"NA")=3,0,IF(OR(AND(AM237=0,AN237&gt;0),AND(AM237="NS",AO237&gt;0), AND(AM237="NS", AN237=0,AO237=0)), 1, IF(OR(AND(AM237&gt;0,AN237&gt;1,AM237&gt;AO237), AND(AM237="NS",AN237=2), AND(AM237="NS",AO237=0,AN237&gt;0),AM237=AO237), 0, 1)))</f>
        <v>0</v>
      </c>
      <c r="AQ237">
        <f t="shared" ref="AQ237:AQ244" si="220">M237</f>
        <v>0</v>
      </c>
      <c r="AR237">
        <f t="shared" ref="AR237:AR244" si="221">COUNTIF(N237:O237,"NS")</f>
        <v>0</v>
      </c>
      <c r="AS237">
        <f t="shared" ref="AS237:AS244" si="222">SUM(N237:O237)</f>
        <v>0</v>
      </c>
      <c r="AT237">
        <f t="shared" ref="AT237:AT244" si="223">IF(COUNTIF(M237:O237,"NA")=3,0,IF(OR(AND(AQ237=0,AR237&gt;0),AND(AQ237="NS",AS237&gt;0), AND(AQ237="NS", AR237=0,AS237=0)), 1, IF(OR(AND(AQ237&gt;0,AR237&gt;1,AQ237&gt;AS237), AND(AQ237="NS",AR237=2), AND(AQ237="NS",AS237=0,AR237&gt;0),AQ237=AS237), 0, 1)))</f>
        <v>0</v>
      </c>
      <c r="AU237">
        <f t="shared" ref="AU237:AU244" si="224">P237</f>
        <v>0</v>
      </c>
      <c r="AV237">
        <f t="shared" ref="AV237:AV244" si="225">COUNTIF(Q237:R237,"NS")</f>
        <v>0</v>
      </c>
      <c r="AW237">
        <f t="shared" ref="AW237:AW244" si="226">SUM(Q237:R237)</f>
        <v>0</v>
      </c>
      <c r="AX237">
        <f t="shared" ref="AX237:AX244" si="227">IF(COUNTIF(P237:R237,"NA")=3,0,IF(OR(AND(AU237=0,AV237&gt;0),AND(AU237="NS",AW237&gt;0), AND(AU237="NS", AV237=0,AW237=0)), 1, IF(OR(AND(AU237&gt;0,AV237&gt;1,AU237&gt;AW237), AND(AU237="NS",AV237=2), AND(AU237="NS",AW237=0,AV237&gt;0),AU237=AW237), 0, 1)))</f>
        <v>0</v>
      </c>
      <c r="AY237">
        <f t="shared" ref="AY237:AY244" si="228">S237</f>
        <v>0</v>
      </c>
      <c r="AZ237">
        <f t="shared" ref="AZ237:AZ244" si="229">COUNTIF(T237:U237,"NS")</f>
        <v>0</v>
      </c>
      <c r="BA237">
        <f t="shared" ref="BA237:BA244" si="230">SUM(T237:U237)</f>
        <v>0</v>
      </c>
      <c r="BB237">
        <f t="shared" ref="BB237:BB244" si="231">IF(COUNTIF(S237:U237,"NA")=3,0,IF(OR(AND(AY237=0,AZ237&gt;0),AND(AY237="NS",BA237&gt;0), AND(AY237="NS", AZ237=0,BA237=0)), 1, IF(OR(AND(AY237&gt;0,AZ237&gt;1,AY237&gt;BA237), AND(AY237="NS",AZ237=2), AND(AY237="NS",BA237=0,AZ237&gt;0),AY237=BA237), 0, 1)))</f>
        <v>0</v>
      </c>
      <c r="BC237">
        <f t="shared" ref="BC237:BC244" si="232">V237</f>
        <v>0</v>
      </c>
      <c r="BD237">
        <f t="shared" ref="BD237:BD244" si="233">COUNTIF(W237:X237,"NS")</f>
        <v>0</v>
      </c>
      <c r="BE237">
        <f t="shared" ref="BE237:BE244" si="234">SUM(W237:X237)</f>
        <v>0</v>
      </c>
      <c r="BF237">
        <f t="shared" ref="BF237:BF244" si="235">IF(COUNTIF(V237:X237,"NA")=3,0,IF(OR(AND(BC237=0,BD237&gt;0),AND(BC237="NS",BE237&gt;0), AND(BC237="NS", BD237=0,BE237=0)), 1, IF(OR(AND(BC237&gt;0,BD237&gt;1,BC237&gt;BE237), AND(BC237="NS",BD237=2), AND(BC237="NS",BE237=0,BD237&gt;0),BC237=BE237), 0, 1)))</f>
        <v>0</v>
      </c>
      <c r="BG237">
        <f t="shared" ref="BG237:BG244" si="236">Y237</f>
        <v>0</v>
      </c>
      <c r="BH237">
        <f t="shared" ref="BH237:BH244" si="237">COUNTIF(Z237:AA237,"NS")</f>
        <v>0</v>
      </c>
      <c r="BI237">
        <f t="shared" ref="BI237:BI244" si="238">SUM(Z237:AA237)</f>
        <v>0</v>
      </c>
      <c r="BJ237">
        <f t="shared" ref="BJ237:BJ244" si="239">IF(COUNTIF(Y237:AA237,"NA")=3,0,IF(OR(AND(BG237=0,BH237&gt;0),AND(BG237="NS",BI237&gt;0), AND(BG237="NS", BH237=0,BI237=0)), 1, IF(OR(AND(BG237&gt;0,BH237&gt;1,BG237&gt;BI237), AND(BG237="NS",BH237=2), AND(BG237="NS",BI237=0,BH237&gt;0),BG237=BI237), 0, 1)))</f>
        <v>0</v>
      </c>
      <c r="BK237">
        <f t="shared" ref="BK237:BK244" si="240">AB237</f>
        <v>0</v>
      </c>
      <c r="BL237">
        <f t="shared" ref="BL237:BL244" si="241">COUNTIF(AC237:AD237,"NS")</f>
        <v>0</v>
      </c>
      <c r="BM237">
        <f t="shared" ref="BM237:BM244" si="242">SUM(AC237:AD237)</f>
        <v>0</v>
      </c>
      <c r="BN237">
        <f t="shared" ref="BN237:BN244" si="243">IF(COUNTIF(AB237:AD237,"NA")=3,0,IF(OR(AND(BK237=0,BL237&gt;0),AND(BK237="NS",BM237&gt;0), AND(BK237="NS", BL237=0,BM237=0)), 1, IF(OR(AND(BK237&gt;0,BL237&gt;1,BK237&gt;BM237), AND(BK237="NS",BL237=2), AND(BK237="NS",BM237=0,BL237&gt;0),BK237=BM237), 0, 1)))</f>
        <v>0</v>
      </c>
      <c r="BO237" s="231">
        <f t="shared" ref="BO237:BO245" si="244">G237</f>
        <v>0</v>
      </c>
      <c r="BP237" s="232">
        <f t="shared" ref="BP237:BP245" si="245">COUNTIF(J237,"NS")+COUNTIF(M237,"NS")+COUNTIF(P237,"NS")+COUNTIF(S237,"NS")+COUNTIF(V237,"NS")+COUNTIF(Y237,"NS")+COUNTIF(AB237,"NS")</f>
        <v>0</v>
      </c>
      <c r="BQ237" s="233">
        <f t="shared" ref="BQ237:BQ245" si="246">SUM(J237,M237,P237,S237,V237,Y237,AB237)</f>
        <v>0</v>
      </c>
      <c r="BR237" s="234">
        <f t="shared" ref="BR237:BR245" si="247">IF(OR(AND(BO237=0, BP237&gt;0),AND(BO237="NS", BQ237&gt;0), AND(BO237="NS", BP237=0, BQ237=0)), 1, IF(OR(AND(BO237&gt;0, BP237&gt;1,BO237&gt;BQ237), AND(BO237="NS", BP237=2), AND(BO237="NS", BQ237=0, BP237&gt;0), BO237=BQ237), 0,IF(BO237="",0,1)))</f>
        <v>0</v>
      </c>
      <c r="BS237" s="231">
        <f t="shared" ref="BS237:BS245" si="248">H237</f>
        <v>0</v>
      </c>
      <c r="BT237" s="232">
        <f t="shared" ref="BT237:BT245" si="249">COUNTIF(K237,"NS")+COUNTIF(N237,"NS")+COUNTIF(Q237,"NS")+COUNTIF(T237,"NS")+COUNTIF(W237,"NS")+COUNTIF(Z237,"NS")+COUNTIF(AC237,"NS")</f>
        <v>0</v>
      </c>
      <c r="BU237" s="233">
        <f t="shared" ref="BU237:BU245" si="250">SUM(K237,N237,Q237,T237,W237,Z237,AC237)</f>
        <v>0</v>
      </c>
      <c r="BV237" s="234">
        <f t="shared" ref="BV237:BV245" si="251">IF(OR(AND(BS237=0, BT237&gt;0),AND(BS237="NS", BU237&gt;0), AND(BS237="NS", BT237=0, BU237=0)), 1, IF(OR(AND(BS237&gt;0, BT237&gt;1,BS237&gt;BU237), AND(BS237="NS", BT237=2), AND(BS237="NS", BU237=0, BT237&gt;0), BS237=BU237), 0,IF(BS237="",0,1)))</f>
        <v>0</v>
      </c>
      <c r="BW237" s="231">
        <f t="shared" ref="BW237:BW245" si="252">I237</f>
        <v>0</v>
      </c>
      <c r="BX237" s="232">
        <f t="shared" ref="BX237:BX245" si="253">COUNTIF(L237,"NS")+COUNTIF(O237,"NS")+COUNTIF(R237,"NS")+COUNTIF(U237,"NS")+COUNTIF(X237,"NS")+COUNTIF(AA237,"NS")+COUNTIF(AD237,"NS")</f>
        <v>0</v>
      </c>
      <c r="BY237" s="233">
        <f t="shared" ref="BY237:BY245" si="254">SUM(L237,O237,R237,U237,X237,AA237,AD237)</f>
        <v>0</v>
      </c>
      <c r="BZ237" s="234">
        <f t="shared" ref="BZ237:BZ245" si="255">IF(OR(AND(BW237=0, BX237&gt;0),AND(BW237="NS", BY237&gt;0), AND(BW237="NS", BX237=0, BY237=0)), 1, IF(OR(AND(BW237&gt;0, BX237&gt;1,BW237&gt;BY237), AND(BW237="NS", BX237=2), AND(BW237="NS", BY237=0, BX237&gt;0), BW237=BY237), 0,IF(BW237="",0,1)))</f>
        <v>0</v>
      </c>
      <c r="CA237" s="198">
        <f t="shared" ref="CA237:CA245" si="256">IF(SUM(AL237,AP237,AT237,AX237,BB237,BF237,BJ237,BN237,BR237,BV237,BZ237)=0,0,1)</f>
        <v>0</v>
      </c>
      <c r="CB237" s="235" t="str">
        <f>IF(CA237=0,"",
IF(SUM($CA$236:CA237)=1,CC237,
IF($CA$246&gt;SUM($CA$236:CA237),_xlfn.CONCAT(", ",CC237),
IF($CA$246=SUM($CA$236:CA237),_xlfn.CONCAT(" y ",CC237)))))</f>
        <v/>
      </c>
      <c r="CC237" s="178" t="s">
        <v>5118</v>
      </c>
      <c r="CD237" s="238" t="s">
        <v>5488</v>
      </c>
      <c r="CE237" s="243">
        <f>IF(AND(M245="NS",$M$106="NS"),0,IF(AND(M245="NA",$M$106="NA"),0,IF(M245=$M$106,0,1)))</f>
        <v>0</v>
      </c>
      <c r="CF237" s="219">
        <f>IF(AND(N245="NS",$S$106="NS"),0,IF(AND(N245="NA",$S$106="NA"),0,IF(N245=$S$106,0,1)))</f>
        <v>0</v>
      </c>
      <c r="CG237" s="218">
        <f>IF(AND(O245="NS",$Y$106="NS"),0,IF(AND(O245="NA",$Y$106="NA"),0,IF(O245=$Y$106,0,1)))</f>
        <v>0</v>
      </c>
    </row>
    <row r="238" spans="1:85" ht="15" customHeight="1">
      <c r="A238" s="25"/>
      <c r="B238" s="52"/>
      <c r="C238" s="55" t="s">
        <v>5016</v>
      </c>
      <c r="D238" s="817" t="s">
        <v>5357</v>
      </c>
      <c r="E238" s="757"/>
      <c r="F238" s="758"/>
      <c r="G238" s="439"/>
      <c r="H238" s="439"/>
      <c r="I238" s="439"/>
      <c r="J238" s="439"/>
      <c r="K238" s="439"/>
      <c r="L238" s="439"/>
      <c r="M238" s="439"/>
      <c r="N238" s="439"/>
      <c r="O238" s="439"/>
      <c r="P238" s="439"/>
      <c r="Q238" s="439"/>
      <c r="R238" s="439"/>
      <c r="S238" s="439"/>
      <c r="T238" s="439"/>
      <c r="U238" s="439"/>
      <c r="V238" s="439"/>
      <c r="W238" s="439"/>
      <c r="X238" s="439"/>
      <c r="Y238" s="439"/>
      <c r="Z238" s="439"/>
      <c r="AA238" s="439"/>
      <c r="AB238" s="439"/>
      <c r="AC238" s="439"/>
      <c r="AD238" s="439"/>
      <c r="AE238" s="52"/>
      <c r="AI238">
        <f t="shared" si="212"/>
        <v>0</v>
      </c>
      <c r="AJ238">
        <f t="shared" si="213"/>
        <v>0</v>
      </c>
      <c r="AK238">
        <f t="shared" si="214"/>
        <v>0</v>
      </c>
      <c r="AL238">
        <f t="shared" si="215"/>
        <v>0</v>
      </c>
      <c r="AM238">
        <f t="shared" si="216"/>
        <v>0</v>
      </c>
      <c r="AN238">
        <f t="shared" si="217"/>
        <v>0</v>
      </c>
      <c r="AO238">
        <f t="shared" si="218"/>
        <v>0</v>
      </c>
      <c r="AP238">
        <f t="shared" si="219"/>
        <v>0</v>
      </c>
      <c r="AQ238">
        <f t="shared" si="220"/>
        <v>0</v>
      </c>
      <c r="AR238">
        <f t="shared" si="221"/>
        <v>0</v>
      </c>
      <c r="AS238">
        <f t="shared" si="222"/>
        <v>0</v>
      </c>
      <c r="AT238">
        <f t="shared" si="223"/>
        <v>0</v>
      </c>
      <c r="AU238">
        <f t="shared" si="224"/>
        <v>0</v>
      </c>
      <c r="AV238">
        <f t="shared" si="225"/>
        <v>0</v>
      </c>
      <c r="AW238">
        <f t="shared" si="226"/>
        <v>0</v>
      </c>
      <c r="AX238">
        <f t="shared" si="227"/>
        <v>0</v>
      </c>
      <c r="AY238">
        <f t="shared" si="228"/>
        <v>0</v>
      </c>
      <c r="AZ238">
        <f t="shared" si="229"/>
        <v>0</v>
      </c>
      <c r="BA238">
        <f t="shared" si="230"/>
        <v>0</v>
      </c>
      <c r="BB238">
        <f t="shared" si="231"/>
        <v>0</v>
      </c>
      <c r="BC238">
        <f t="shared" si="232"/>
        <v>0</v>
      </c>
      <c r="BD238">
        <f t="shared" si="233"/>
        <v>0</v>
      </c>
      <c r="BE238">
        <f t="shared" si="234"/>
        <v>0</v>
      </c>
      <c r="BF238">
        <f t="shared" si="235"/>
        <v>0</v>
      </c>
      <c r="BG238">
        <f t="shared" si="236"/>
        <v>0</v>
      </c>
      <c r="BH238">
        <f t="shared" si="237"/>
        <v>0</v>
      </c>
      <c r="BI238">
        <f t="shared" si="238"/>
        <v>0</v>
      </c>
      <c r="BJ238">
        <f t="shared" si="239"/>
        <v>0</v>
      </c>
      <c r="BK238">
        <f t="shared" si="240"/>
        <v>0</v>
      </c>
      <c r="BL238">
        <f t="shared" si="241"/>
        <v>0</v>
      </c>
      <c r="BM238">
        <f t="shared" si="242"/>
        <v>0</v>
      </c>
      <c r="BN238">
        <f t="shared" si="243"/>
        <v>0</v>
      </c>
      <c r="BO238" s="231">
        <f t="shared" si="244"/>
        <v>0</v>
      </c>
      <c r="BP238" s="232">
        <f t="shared" si="245"/>
        <v>0</v>
      </c>
      <c r="BQ238" s="233">
        <f t="shared" si="246"/>
        <v>0</v>
      </c>
      <c r="BR238" s="234">
        <f t="shared" si="247"/>
        <v>0</v>
      </c>
      <c r="BS238" s="231">
        <f t="shared" si="248"/>
        <v>0</v>
      </c>
      <c r="BT238" s="232">
        <f t="shared" si="249"/>
        <v>0</v>
      </c>
      <c r="BU238" s="233">
        <f t="shared" si="250"/>
        <v>0</v>
      </c>
      <c r="BV238" s="234">
        <f t="shared" si="251"/>
        <v>0</v>
      </c>
      <c r="BW238" s="231">
        <f t="shared" si="252"/>
        <v>0</v>
      </c>
      <c r="BX238" s="232">
        <f t="shared" si="253"/>
        <v>0</v>
      </c>
      <c r="BY238" s="233">
        <f t="shared" si="254"/>
        <v>0</v>
      </c>
      <c r="BZ238" s="234">
        <f t="shared" si="255"/>
        <v>0</v>
      </c>
      <c r="CA238" s="198">
        <f t="shared" si="256"/>
        <v>0</v>
      </c>
      <c r="CB238" s="235" t="str">
        <f>IF(CA238=0,"",
IF(SUM($CA$236:CA238)=1,CC238,
IF($CA$246&gt;SUM($CA$236:CA238),_xlfn.CONCAT(", ",CC238),
IF($CA$246=SUM($CA$236:CA238),_xlfn.CONCAT(" y ",CC238)))))</f>
        <v/>
      </c>
      <c r="CC238" s="178" t="s">
        <v>5119</v>
      </c>
      <c r="CD238" s="246" t="s">
        <v>5490</v>
      </c>
      <c r="CE238" s="243">
        <f>IF(AND(P245="NS",$M$107="NS"),0,IF(AND(P245="NA",$M$107="NA"),0,IF(P245=$M$107,0,1)))</f>
        <v>0</v>
      </c>
      <c r="CF238" s="219">
        <f>IF(AND(Q245="NS",$S$107="NS"),0,IF(AND(Q245="NA",$S$107="NA"),0,IF(Q245=$S$107,0,1)))</f>
        <v>0</v>
      </c>
      <c r="CG238" s="218">
        <f>IF(AND(R245="NS",$Y$107="NS"),0,IF(AND(R245="NA",$Y$107="NA"),0,IF(R245=$Y$107,0,1)))</f>
        <v>0</v>
      </c>
    </row>
    <row r="239" spans="1:85" ht="15" customHeight="1">
      <c r="A239" s="25"/>
      <c r="B239" s="52"/>
      <c r="C239" s="55" t="s">
        <v>5018</v>
      </c>
      <c r="D239" s="817" t="s">
        <v>5360</v>
      </c>
      <c r="E239" s="757"/>
      <c r="F239" s="758"/>
      <c r="G239" s="439"/>
      <c r="H239" s="439"/>
      <c r="I239" s="439"/>
      <c r="J239" s="439"/>
      <c r="K239" s="439"/>
      <c r="L239" s="439"/>
      <c r="M239" s="439"/>
      <c r="N239" s="439"/>
      <c r="O239" s="439"/>
      <c r="P239" s="439"/>
      <c r="Q239" s="439"/>
      <c r="R239" s="439"/>
      <c r="S239" s="439"/>
      <c r="T239" s="439"/>
      <c r="U239" s="439"/>
      <c r="V239" s="439"/>
      <c r="W239" s="439"/>
      <c r="X239" s="439"/>
      <c r="Y239" s="439"/>
      <c r="Z239" s="439"/>
      <c r="AA239" s="439"/>
      <c r="AB239" s="439"/>
      <c r="AC239" s="439"/>
      <c r="AD239" s="439"/>
      <c r="AE239" s="52"/>
      <c r="AI239">
        <f t="shared" si="212"/>
        <v>0</v>
      </c>
      <c r="AJ239">
        <f t="shared" si="213"/>
        <v>0</v>
      </c>
      <c r="AK239">
        <f t="shared" si="214"/>
        <v>0</v>
      </c>
      <c r="AL239">
        <f t="shared" si="215"/>
        <v>0</v>
      </c>
      <c r="AM239">
        <f t="shared" si="216"/>
        <v>0</v>
      </c>
      <c r="AN239">
        <f t="shared" si="217"/>
        <v>0</v>
      </c>
      <c r="AO239">
        <f t="shared" si="218"/>
        <v>0</v>
      </c>
      <c r="AP239">
        <f t="shared" si="219"/>
        <v>0</v>
      </c>
      <c r="AQ239">
        <f t="shared" si="220"/>
        <v>0</v>
      </c>
      <c r="AR239">
        <f t="shared" si="221"/>
        <v>0</v>
      </c>
      <c r="AS239">
        <f t="shared" si="222"/>
        <v>0</v>
      </c>
      <c r="AT239">
        <f t="shared" si="223"/>
        <v>0</v>
      </c>
      <c r="AU239">
        <f t="shared" si="224"/>
        <v>0</v>
      </c>
      <c r="AV239">
        <f t="shared" si="225"/>
        <v>0</v>
      </c>
      <c r="AW239">
        <f t="shared" si="226"/>
        <v>0</v>
      </c>
      <c r="AX239">
        <f t="shared" si="227"/>
        <v>0</v>
      </c>
      <c r="AY239">
        <f t="shared" si="228"/>
        <v>0</v>
      </c>
      <c r="AZ239">
        <f t="shared" si="229"/>
        <v>0</v>
      </c>
      <c r="BA239">
        <f t="shared" si="230"/>
        <v>0</v>
      </c>
      <c r="BB239">
        <f t="shared" si="231"/>
        <v>0</v>
      </c>
      <c r="BC239">
        <f t="shared" si="232"/>
        <v>0</v>
      </c>
      <c r="BD239">
        <f t="shared" si="233"/>
        <v>0</v>
      </c>
      <c r="BE239">
        <f t="shared" si="234"/>
        <v>0</v>
      </c>
      <c r="BF239">
        <f t="shared" si="235"/>
        <v>0</v>
      </c>
      <c r="BG239">
        <f t="shared" si="236"/>
        <v>0</v>
      </c>
      <c r="BH239">
        <f t="shared" si="237"/>
        <v>0</v>
      </c>
      <c r="BI239">
        <f t="shared" si="238"/>
        <v>0</v>
      </c>
      <c r="BJ239">
        <f t="shared" si="239"/>
        <v>0</v>
      </c>
      <c r="BK239">
        <f t="shared" si="240"/>
        <v>0</v>
      </c>
      <c r="BL239">
        <f t="shared" si="241"/>
        <v>0</v>
      </c>
      <c r="BM239">
        <f t="shared" si="242"/>
        <v>0</v>
      </c>
      <c r="BN239">
        <f t="shared" si="243"/>
        <v>0</v>
      </c>
      <c r="BO239" s="231">
        <f t="shared" si="244"/>
        <v>0</v>
      </c>
      <c r="BP239" s="232">
        <f t="shared" si="245"/>
        <v>0</v>
      </c>
      <c r="BQ239" s="233">
        <f t="shared" si="246"/>
        <v>0</v>
      </c>
      <c r="BR239" s="234">
        <f t="shared" si="247"/>
        <v>0</v>
      </c>
      <c r="BS239" s="231">
        <f t="shared" si="248"/>
        <v>0</v>
      </c>
      <c r="BT239" s="232">
        <f t="shared" si="249"/>
        <v>0</v>
      </c>
      <c r="BU239" s="233">
        <f t="shared" si="250"/>
        <v>0</v>
      </c>
      <c r="BV239" s="234">
        <f t="shared" si="251"/>
        <v>0</v>
      </c>
      <c r="BW239" s="231">
        <f t="shared" si="252"/>
        <v>0</v>
      </c>
      <c r="BX239" s="232">
        <f t="shared" si="253"/>
        <v>0</v>
      </c>
      <c r="BY239" s="233">
        <f t="shared" si="254"/>
        <v>0</v>
      </c>
      <c r="BZ239" s="234">
        <f t="shared" si="255"/>
        <v>0</v>
      </c>
      <c r="CA239" s="198">
        <f t="shared" si="256"/>
        <v>0</v>
      </c>
      <c r="CB239" s="235" t="str">
        <f>IF(CA239=0,"",
IF(SUM($CA$236:CA239)=1,CC239,
IF($CA$246&gt;SUM($CA$236:CA239),_xlfn.CONCAT(", ",CC239),
IF($CA$246=SUM($CA$236:CA239),_xlfn.CONCAT(" y ",CC239)))))</f>
        <v/>
      </c>
      <c r="CC239" s="178" t="s">
        <v>5120</v>
      </c>
      <c r="CD239" s="238" t="s">
        <v>5492</v>
      </c>
      <c r="CE239" s="243">
        <f>IF(AND(S245="NS",$M$108="NS"),0,IF(AND(S245="NA",$M$108="NA"),0,IF(S245=$M$108,0,1)))</f>
        <v>0</v>
      </c>
      <c r="CF239" s="219">
        <f>IF(AND(T245="NS",$S$108="NS"),0,IF(AND(T245="NA",$S$108="NA"),0,IF(T245=$S$108,0,1)))</f>
        <v>0</v>
      </c>
      <c r="CG239" s="218">
        <f>IF(AND(U245="NS",$Y$108="NS"),0,IF(AND(U245="NA",$Y$108="NA"),0,IF(U245=$Y$108,0,1)))</f>
        <v>0</v>
      </c>
    </row>
    <row r="240" spans="1:85" ht="48" customHeight="1">
      <c r="A240" s="25"/>
      <c r="B240" s="52"/>
      <c r="C240" s="55" t="s">
        <v>5020</v>
      </c>
      <c r="D240" s="817" t="s">
        <v>5363</v>
      </c>
      <c r="E240" s="757"/>
      <c r="F240" s="758"/>
      <c r="G240" s="439"/>
      <c r="H240" s="439"/>
      <c r="I240" s="439"/>
      <c r="J240" s="439"/>
      <c r="K240" s="439"/>
      <c r="L240" s="439"/>
      <c r="M240" s="439"/>
      <c r="N240" s="439"/>
      <c r="O240" s="439"/>
      <c r="P240" s="439"/>
      <c r="Q240" s="439"/>
      <c r="R240" s="439"/>
      <c r="S240" s="439"/>
      <c r="T240" s="439"/>
      <c r="U240" s="439"/>
      <c r="V240" s="439"/>
      <c r="W240" s="439"/>
      <c r="X240" s="439"/>
      <c r="Y240" s="439"/>
      <c r="Z240" s="439"/>
      <c r="AA240" s="439"/>
      <c r="AB240" s="439"/>
      <c r="AC240" s="439"/>
      <c r="AD240" s="439"/>
      <c r="AE240" s="52"/>
      <c r="AI240">
        <f t="shared" si="212"/>
        <v>0</v>
      </c>
      <c r="AJ240">
        <f t="shared" si="213"/>
        <v>0</v>
      </c>
      <c r="AK240">
        <f t="shared" si="214"/>
        <v>0</v>
      </c>
      <c r="AL240">
        <f t="shared" si="215"/>
        <v>0</v>
      </c>
      <c r="AM240">
        <f t="shared" si="216"/>
        <v>0</v>
      </c>
      <c r="AN240">
        <f t="shared" si="217"/>
        <v>0</v>
      </c>
      <c r="AO240">
        <f t="shared" si="218"/>
        <v>0</v>
      </c>
      <c r="AP240">
        <f t="shared" si="219"/>
        <v>0</v>
      </c>
      <c r="AQ240">
        <f t="shared" si="220"/>
        <v>0</v>
      </c>
      <c r="AR240">
        <f t="shared" si="221"/>
        <v>0</v>
      </c>
      <c r="AS240">
        <f t="shared" si="222"/>
        <v>0</v>
      </c>
      <c r="AT240">
        <f t="shared" si="223"/>
        <v>0</v>
      </c>
      <c r="AU240">
        <f t="shared" si="224"/>
        <v>0</v>
      </c>
      <c r="AV240">
        <f t="shared" si="225"/>
        <v>0</v>
      </c>
      <c r="AW240">
        <f t="shared" si="226"/>
        <v>0</v>
      </c>
      <c r="AX240">
        <f t="shared" si="227"/>
        <v>0</v>
      </c>
      <c r="AY240">
        <f t="shared" si="228"/>
        <v>0</v>
      </c>
      <c r="AZ240">
        <f t="shared" si="229"/>
        <v>0</v>
      </c>
      <c r="BA240">
        <f t="shared" si="230"/>
        <v>0</v>
      </c>
      <c r="BB240">
        <f t="shared" si="231"/>
        <v>0</v>
      </c>
      <c r="BC240">
        <f t="shared" si="232"/>
        <v>0</v>
      </c>
      <c r="BD240">
        <f t="shared" si="233"/>
        <v>0</v>
      </c>
      <c r="BE240">
        <f t="shared" si="234"/>
        <v>0</v>
      </c>
      <c r="BF240">
        <f t="shared" si="235"/>
        <v>0</v>
      </c>
      <c r="BG240">
        <f t="shared" si="236"/>
        <v>0</v>
      </c>
      <c r="BH240">
        <f t="shared" si="237"/>
        <v>0</v>
      </c>
      <c r="BI240">
        <f t="shared" si="238"/>
        <v>0</v>
      </c>
      <c r="BJ240">
        <f t="shared" si="239"/>
        <v>0</v>
      </c>
      <c r="BK240">
        <f t="shared" si="240"/>
        <v>0</v>
      </c>
      <c r="BL240">
        <f t="shared" si="241"/>
        <v>0</v>
      </c>
      <c r="BM240">
        <f t="shared" si="242"/>
        <v>0</v>
      </c>
      <c r="BN240">
        <f t="shared" si="243"/>
        <v>0</v>
      </c>
      <c r="BO240" s="231">
        <f t="shared" si="244"/>
        <v>0</v>
      </c>
      <c r="BP240" s="232">
        <f t="shared" si="245"/>
        <v>0</v>
      </c>
      <c r="BQ240" s="233">
        <f t="shared" si="246"/>
        <v>0</v>
      </c>
      <c r="BR240" s="234">
        <f t="shared" si="247"/>
        <v>0</v>
      </c>
      <c r="BS240" s="231">
        <f t="shared" si="248"/>
        <v>0</v>
      </c>
      <c r="BT240" s="232">
        <f t="shared" si="249"/>
        <v>0</v>
      </c>
      <c r="BU240" s="233">
        <f t="shared" si="250"/>
        <v>0</v>
      </c>
      <c r="BV240" s="234">
        <f t="shared" si="251"/>
        <v>0</v>
      </c>
      <c r="BW240" s="231">
        <f t="shared" si="252"/>
        <v>0</v>
      </c>
      <c r="BX240" s="232">
        <f t="shared" si="253"/>
        <v>0</v>
      </c>
      <c r="BY240" s="233">
        <f t="shared" si="254"/>
        <v>0</v>
      </c>
      <c r="BZ240" s="234">
        <f t="shared" si="255"/>
        <v>0</v>
      </c>
      <c r="CA240" s="198">
        <f t="shared" si="256"/>
        <v>0</v>
      </c>
      <c r="CB240" s="235" t="str">
        <f>IF(CA240=0,"",
IF(SUM($CA$236:CA240)=1,CC240,
IF($CA$246&gt;SUM($CA$236:CA240),_xlfn.CONCAT(", ",CC240),
IF($CA$246=SUM($CA$236:CA240),_xlfn.CONCAT(" y ",CC240)))))</f>
        <v/>
      </c>
      <c r="CC240" s="178" t="s">
        <v>5121</v>
      </c>
      <c r="CD240" s="246" t="s">
        <v>5494</v>
      </c>
      <c r="CE240" s="243">
        <f>IF(AND(V245="NS",$M$109="NS"),0,IF(AND(V245="NA",$M$109="NA"),0,IF(V245=$M$109,0,1)))</f>
        <v>0</v>
      </c>
      <c r="CF240" s="219">
        <f>IF(AND(W245="NS",$S$109="NS"),0,IF(AND(W245="NA",$S$109="NA"),0,IF(W245=$S$109,0,1)))</f>
        <v>0</v>
      </c>
      <c r="CG240" s="218">
        <f>IF(AND(X245="NS",$Y$109="NS"),0,IF(AND(X245="NA",$Y$109="NA"),0,IF(X245=$Y$109,0,1)))</f>
        <v>0</v>
      </c>
    </row>
    <row r="241" spans="1:85" ht="15" customHeight="1">
      <c r="A241" s="25"/>
      <c r="B241" s="52"/>
      <c r="C241" s="55" t="s">
        <v>5022</v>
      </c>
      <c r="D241" s="817" t="s">
        <v>5366</v>
      </c>
      <c r="E241" s="757"/>
      <c r="F241" s="758"/>
      <c r="G241" s="439"/>
      <c r="H241" s="439"/>
      <c r="I241" s="439"/>
      <c r="J241" s="439"/>
      <c r="K241" s="439"/>
      <c r="L241" s="439"/>
      <c r="M241" s="439"/>
      <c r="N241" s="439"/>
      <c r="O241" s="439"/>
      <c r="P241" s="439"/>
      <c r="Q241" s="439"/>
      <c r="R241" s="439"/>
      <c r="S241" s="439"/>
      <c r="T241" s="439"/>
      <c r="U241" s="439"/>
      <c r="V241" s="439"/>
      <c r="W241" s="439"/>
      <c r="X241" s="439"/>
      <c r="Y241" s="439"/>
      <c r="Z241" s="439"/>
      <c r="AA241" s="439"/>
      <c r="AB241" s="439"/>
      <c r="AC241" s="439"/>
      <c r="AD241" s="439"/>
      <c r="AE241" s="52"/>
      <c r="AI241">
        <f t="shared" si="212"/>
        <v>0</v>
      </c>
      <c r="AJ241">
        <f t="shared" si="213"/>
        <v>0</v>
      </c>
      <c r="AK241">
        <f t="shared" si="214"/>
        <v>0</v>
      </c>
      <c r="AL241">
        <f t="shared" si="215"/>
        <v>0</v>
      </c>
      <c r="AM241">
        <f t="shared" si="216"/>
        <v>0</v>
      </c>
      <c r="AN241">
        <f t="shared" si="217"/>
        <v>0</v>
      </c>
      <c r="AO241">
        <f t="shared" si="218"/>
        <v>0</v>
      </c>
      <c r="AP241">
        <f t="shared" si="219"/>
        <v>0</v>
      </c>
      <c r="AQ241">
        <f t="shared" si="220"/>
        <v>0</v>
      </c>
      <c r="AR241">
        <f t="shared" si="221"/>
        <v>0</v>
      </c>
      <c r="AS241">
        <f t="shared" si="222"/>
        <v>0</v>
      </c>
      <c r="AT241">
        <f t="shared" si="223"/>
        <v>0</v>
      </c>
      <c r="AU241">
        <f t="shared" si="224"/>
        <v>0</v>
      </c>
      <c r="AV241">
        <f t="shared" si="225"/>
        <v>0</v>
      </c>
      <c r="AW241">
        <f t="shared" si="226"/>
        <v>0</v>
      </c>
      <c r="AX241">
        <f t="shared" si="227"/>
        <v>0</v>
      </c>
      <c r="AY241">
        <f t="shared" si="228"/>
        <v>0</v>
      </c>
      <c r="AZ241">
        <f t="shared" si="229"/>
        <v>0</v>
      </c>
      <c r="BA241">
        <f t="shared" si="230"/>
        <v>0</v>
      </c>
      <c r="BB241">
        <f t="shared" si="231"/>
        <v>0</v>
      </c>
      <c r="BC241">
        <f t="shared" si="232"/>
        <v>0</v>
      </c>
      <c r="BD241">
        <f t="shared" si="233"/>
        <v>0</v>
      </c>
      <c r="BE241">
        <f t="shared" si="234"/>
        <v>0</v>
      </c>
      <c r="BF241">
        <f t="shared" si="235"/>
        <v>0</v>
      </c>
      <c r="BG241">
        <f t="shared" si="236"/>
        <v>0</v>
      </c>
      <c r="BH241">
        <f t="shared" si="237"/>
        <v>0</v>
      </c>
      <c r="BI241">
        <f t="shared" si="238"/>
        <v>0</v>
      </c>
      <c r="BJ241">
        <f t="shared" si="239"/>
        <v>0</v>
      </c>
      <c r="BK241">
        <f t="shared" si="240"/>
        <v>0</v>
      </c>
      <c r="BL241">
        <f t="shared" si="241"/>
        <v>0</v>
      </c>
      <c r="BM241">
        <f t="shared" si="242"/>
        <v>0</v>
      </c>
      <c r="BN241">
        <f t="shared" si="243"/>
        <v>0</v>
      </c>
      <c r="BO241" s="231">
        <f t="shared" si="244"/>
        <v>0</v>
      </c>
      <c r="BP241" s="232">
        <f t="shared" si="245"/>
        <v>0</v>
      </c>
      <c r="BQ241" s="233">
        <f t="shared" si="246"/>
        <v>0</v>
      </c>
      <c r="BR241" s="234">
        <f t="shared" si="247"/>
        <v>0</v>
      </c>
      <c r="BS241" s="231">
        <f t="shared" si="248"/>
        <v>0</v>
      </c>
      <c r="BT241" s="232">
        <f t="shared" si="249"/>
        <v>0</v>
      </c>
      <c r="BU241" s="233">
        <f t="shared" si="250"/>
        <v>0</v>
      </c>
      <c r="BV241" s="234">
        <f t="shared" si="251"/>
        <v>0</v>
      </c>
      <c r="BW241" s="231">
        <f t="shared" si="252"/>
        <v>0</v>
      </c>
      <c r="BX241" s="232">
        <f t="shared" si="253"/>
        <v>0</v>
      </c>
      <c r="BY241" s="233">
        <f t="shared" si="254"/>
        <v>0</v>
      </c>
      <c r="BZ241" s="234">
        <f t="shared" si="255"/>
        <v>0</v>
      </c>
      <c r="CA241" s="198">
        <f t="shared" si="256"/>
        <v>0</v>
      </c>
      <c r="CB241" s="235" t="str">
        <f>IF(CA241=0,"",
IF(SUM($CA$236:CA241)=1,CC241,
IF($CA$246&gt;SUM($CA$236:CA241),_xlfn.CONCAT(", ",CC241),
IF($CA$246=SUM($CA$236:CA241),_xlfn.CONCAT(" y ",CC241)))))</f>
        <v/>
      </c>
      <c r="CC241" s="178" t="s">
        <v>5122</v>
      </c>
      <c r="CD241" s="238" t="s">
        <v>5209</v>
      </c>
      <c r="CE241" s="243">
        <f>IF(AND(Y245="NS",$M$110="NS"),0,IF(AND(Y245="NA",$M$110="NA"),0,IF(Y245=$M$110,0,1)))</f>
        <v>0</v>
      </c>
      <c r="CF241" s="219">
        <f>IF(AND(Z245="NS",$S$110="NS"),0,IF(AND(Z245="NA",$S$110="NA"),0,IF(Z245=$S$110,0,1)))</f>
        <v>0</v>
      </c>
      <c r="CG241" s="218">
        <f>IF(AND(AA245="NS",$Y$110="NS"),0,IF(AND(AA245="NA",$Y$110="NA"),0,IF(AA245=$Y$110,0,1)))</f>
        <v>0</v>
      </c>
    </row>
    <row r="242" spans="1:85" ht="15" customHeight="1">
      <c r="A242" s="25"/>
      <c r="B242" s="52"/>
      <c r="C242" s="55" t="s">
        <v>5024</v>
      </c>
      <c r="D242" s="817" t="s">
        <v>5368</v>
      </c>
      <c r="E242" s="757"/>
      <c r="F242" s="758"/>
      <c r="G242" s="439"/>
      <c r="H242" s="439"/>
      <c r="I242" s="439"/>
      <c r="J242" s="439"/>
      <c r="K242" s="439"/>
      <c r="L242" s="439"/>
      <c r="M242" s="439"/>
      <c r="N242" s="439"/>
      <c r="O242" s="439"/>
      <c r="P242" s="439"/>
      <c r="Q242" s="439"/>
      <c r="R242" s="439"/>
      <c r="S242" s="439"/>
      <c r="T242" s="439"/>
      <c r="U242" s="439"/>
      <c r="V242" s="439"/>
      <c r="W242" s="439"/>
      <c r="X242" s="439"/>
      <c r="Y242" s="439"/>
      <c r="Z242" s="439"/>
      <c r="AA242" s="439"/>
      <c r="AB242" s="439"/>
      <c r="AC242" s="439"/>
      <c r="AD242" s="439"/>
      <c r="AE242" s="52"/>
      <c r="AI242">
        <f t="shared" si="212"/>
        <v>0</v>
      </c>
      <c r="AJ242">
        <f t="shared" si="213"/>
        <v>0</v>
      </c>
      <c r="AK242">
        <f t="shared" si="214"/>
        <v>0</v>
      </c>
      <c r="AL242">
        <f t="shared" si="215"/>
        <v>0</v>
      </c>
      <c r="AM242">
        <f t="shared" si="216"/>
        <v>0</v>
      </c>
      <c r="AN242">
        <f t="shared" si="217"/>
        <v>0</v>
      </c>
      <c r="AO242">
        <f t="shared" si="218"/>
        <v>0</v>
      </c>
      <c r="AP242">
        <f t="shared" si="219"/>
        <v>0</v>
      </c>
      <c r="AQ242">
        <f t="shared" si="220"/>
        <v>0</v>
      </c>
      <c r="AR242">
        <f t="shared" si="221"/>
        <v>0</v>
      </c>
      <c r="AS242">
        <f t="shared" si="222"/>
        <v>0</v>
      </c>
      <c r="AT242">
        <f t="shared" si="223"/>
        <v>0</v>
      </c>
      <c r="AU242">
        <f t="shared" si="224"/>
        <v>0</v>
      </c>
      <c r="AV242">
        <f t="shared" si="225"/>
        <v>0</v>
      </c>
      <c r="AW242">
        <f t="shared" si="226"/>
        <v>0</v>
      </c>
      <c r="AX242">
        <f t="shared" si="227"/>
        <v>0</v>
      </c>
      <c r="AY242">
        <f t="shared" si="228"/>
        <v>0</v>
      </c>
      <c r="AZ242">
        <f t="shared" si="229"/>
        <v>0</v>
      </c>
      <c r="BA242">
        <f t="shared" si="230"/>
        <v>0</v>
      </c>
      <c r="BB242">
        <f t="shared" si="231"/>
        <v>0</v>
      </c>
      <c r="BC242">
        <f t="shared" si="232"/>
        <v>0</v>
      </c>
      <c r="BD242">
        <f t="shared" si="233"/>
        <v>0</v>
      </c>
      <c r="BE242">
        <f t="shared" si="234"/>
        <v>0</v>
      </c>
      <c r="BF242">
        <f t="shared" si="235"/>
        <v>0</v>
      </c>
      <c r="BG242">
        <f t="shared" si="236"/>
        <v>0</v>
      </c>
      <c r="BH242">
        <f t="shared" si="237"/>
        <v>0</v>
      </c>
      <c r="BI242">
        <f t="shared" si="238"/>
        <v>0</v>
      </c>
      <c r="BJ242">
        <f t="shared" si="239"/>
        <v>0</v>
      </c>
      <c r="BK242">
        <f t="shared" si="240"/>
        <v>0</v>
      </c>
      <c r="BL242">
        <f t="shared" si="241"/>
        <v>0</v>
      </c>
      <c r="BM242">
        <f t="shared" si="242"/>
        <v>0</v>
      </c>
      <c r="BN242">
        <f t="shared" si="243"/>
        <v>0</v>
      </c>
      <c r="BO242" s="231">
        <f t="shared" si="244"/>
        <v>0</v>
      </c>
      <c r="BP242" s="232">
        <f t="shared" si="245"/>
        <v>0</v>
      </c>
      <c r="BQ242" s="233">
        <f t="shared" si="246"/>
        <v>0</v>
      </c>
      <c r="BR242" s="234">
        <f t="shared" si="247"/>
        <v>0</v>
      </c>
      <c r="BS242" s="231">
        <f t="shared" si="248"/>
        <v>0</v>
      </c>
      <c r="BT242" s="232">
        <f t="shared" si="249"/>
        <v>0</v>
      </c>
      <c r="BU242" s="233">
        <f t="shared" si="250"/>
        <v>0</v>
      </c>
      <c r="BV242" s="234">
        <f t="shared" si="251"/>
        <v>0</v>
      </c>
      <c r="BW242" s="231">
        <f t="shared" si="252"/>
        <v>0</v>
      </c>
      <c r="BX242" s="232">
        <f t="shared" si="253"/>
        <v>0</v>
      </c>
      <c r="BY242" s="233">
        <f t="shared" si="254"/>
        <v>0</v>
      </c>
      <c r="BZ242" s="234">
        <f t="shared" si="255"/>
        <v>0</v>
      </c>
      <c r="CA242" s="198">
        <f t="shared" si="256"/>
        <v>0</v>
      </c>
      <c r="CB242" s="235" t="str">
        <f>IF(CA242=0,"",
IF(SUM($CA$236:CA242)=1,CC242,
IF($CA$246&gt;SUM($CA$236:CA242),_xlfn.CONCAT(", ",CC242),
IF($CA$246=SUM($CA$236:CA242),_xlfn.CONCAT(" y ",CC242)))))</f>
        <v/>
      </c>
      <c r="CC242" s="178" t="s">
        <v>5123</v>
      </c>
      <c r="CD242" s="246" t="s">
        <v>5495</v>
      </c>
      <c r="CE242" s="243">
        <f>IF(AND(AB245="NS",$M$111="NS"),0,IF(AND(AB245="NA",$M$111="NA"),0,IF(AB245=$M$111,0,1)))</f>
        <v>0</v>
      </c>
      <c r="CF242" s="219">
        <f>IF(AND(AC245="NS",$S$111="NS"),0,IF(AND(AC245="NA",$S$111="NA"),0,IF(AC245=$S$111,0,1)))</f>
        <v>0</v>
      </c>
      <c r="CG242" s="218">
        <f>IF(AND(AD245="NS",$Y$111="NS"),0,IF(AND(AD245="NA",$Y$111="NA"),0,IF(AD245=$Y$111,0,1)))</f>
        <v>0</v>
      </c>
    </row>
    <row r="243" spans="1:85" ht="15" customHeight="1">
      <c r="A243" s="25"/>
      <c r="B243" s="52"/>
      <c r="C243" s="55" t="s">
        <v>5026</v>
      </c>
      <c r="D243" s="817" t="s">
        <v>5371</v>
      </c>
      <c r="E243" s="757"/>
      <c r="F243" s="758"/>
      <c r="G243" s="439"/>
      <c r="H243" s="439"/>
      <c r="I243" s="439"/>
      <c r="J243" s="439"/>
      <c r="K243" s="439"/>
      <c r="L243" s="439"/>
      <c r="M243" s="439"/>
      <c r="N243" s="439"/>
      <c r="O243" s="439"/>
      <c r="P243" s="439"/>
      <c r="Q243" s="439"/>
      <c r="R243" s="439"/>
      <c r="S243" s="439"/>
      <c r="T243" s="439"/>
      <c r="U243" s="439"/>
      <c r="V243" s="439"/>
      <c r="W243" s="439"/>
      <c r="X243" s="439"/>
      <c r="Y243" s="439"/>
      <c r="Z243" s="439"/>
      <c r="AA243" s="439"/>
      <c r="AB243" s="439"/>
      <c r="AC243" s="439"/>
      <c r="AD243" s="439"/>
      <c r="AE243" s="52"/>
      <c r="AI243">
        <f t="shared" si="212"/>
        <v>0</v>
      </c>
      <c r="AJ243">
        <f t="shared" si="213"/>
        <v>0</v>
      </c>
      <c r="AK243">
        <f t="shared" si="214"/>
        <v>0</v>
      </c>
      <c r="AL243">
        <f t="shared" si="215"/>
        <v>0</v>
      </c>
      <c r="AM243">
        <f t="shared" si="216"/>
        <v>0</v>
      </c>
      <c r="AN243">
        <f t="shared" si="217"/>
        <v>0</v>
      </c>
      <c r="AO243">
        <f t="shared" si="218"/>
        <v>0</v>
      </c>
      <c r="AP243">
        <f t="shared" si="219"/>
        <v>0</v>
      </c>
      <c r="AQ243">
        <f t="shared" si="220"/>
        <v>0</v>
      </c>
      <c r="AR243">
        <f t="shared" si="221"/>
        <v>0</v>
      </c>
      <c r="AS243">
        <f t="shared" si="222"/>
        <v>0</v>
      </c>
      <c r="AT243">
        <f t="shared" si="223"/>
        <v>0</v>
      </c>
      <c r="AU243">
        <f t="shared" si="224"/>
        <v>0</v>
      </c>
      <c r="AV243">
        <f t="shared" si="225"/>
        <v>0</v>
      </c>
      <c r="AW243">
        <f t="shared" si="226"/>
        <v>0</v>
      </c>
      <c r="AX243">
        <f t="shared" si="227"/>
        <v>0</v>
      </c>
      <c r="AY243">
        <f t="shared" si="228"/>
        <v>0</v>
      </c>
      <c r="AZ243">
        <f t="shared" si="229"/>
        <v>0</v>
      </c>
      <c r="BA243">
        <f t="shared" si="230"/>
        <v>0</v>
      </c>
      <c r="BB243">
        <f t="shared" si="231"/>
        <v>0</v>
      </c>
      <c r="BC243">
        <f t="shared" si="232"/>
        <v>0</v>
      </c>
      <c r="BD243">
        <f t="shared" si="233"/>
        <v>0</v>
      </c>
      <c r="BE243">
        <f t="shared" si="234"/>
        <v>0</v>
      </c>
      <c r="BF243">
        <f t="shared" si="235"/>
        <v>0</v>
      </c>
      <c r="BG243">
        <f t="shared" si="236"/>
        <v>0</v>
      </c>
      <c r="BH243">
        <f t="shared" si="237"/>
        <v>0</v>
      </c>
      <c r="BI243">
        <f t="shared" si="238"/>
        <v>0</v>
      </c>
      <c r="BJ243">
        <f t="shared" si="239"/>
        <v>0</v>
      </c>
      <c r="BK243">
        <f t="shared" si="240"/>
        <v>0</v>
      </c>
      <c r="BL243">
        <f t="shared" si="241"/>
        <v>0</v>
      </c>
      <c r="BM243">
        <f t="shared" si="242"/>
        <v>0</v>
      </c>
      <c r="BN243">
        <f t="shared" si="243"/>
        <v>0</v>
      </c>
      <c r="BO243" s="231">
        <f t="shared" si="244"/>
        <v>0</v>
      </c>
      <c r="BP243" s="232">
        <f t="shared" si="245"/>
        <v>0</v>
      </c>
      <c r="BQ243" s="233">
        <f t="shared" si="246"/>
        <v>0</v>
      </c>
      <c r="BR243" s="234">
        <f t="shared" si="247"/>
        <v>0</v>
      </c>
      <c r="BS243" s="231">
        <f t="shared" si="248"/>
        <v>0</v>
      </c>
      <c r="BT243" s="232">
        <f t="shared" si="249"/>
        <v>0</v>
      </c>
      <c r="BU243" s="233">
        <f t="shared" si="250"/>
        <v>0</v>
      </c>
      <c r="BV243" s="234">
        <f t="shared" si="251"/>
        <v>0</v>
      </c>
      <c r="BW243" s="231">
        <f t="shared" si="252"/>
        <v>0</v>
      </c>
      <c r="BX243" s="232">
        <f t="shared" si="253"/>
        <v>0</v>
      </c>
      <c r="BY243" s="233">
        <f t="shared" si="254"/>
        <v>0</v>
      </c>
      <c r="BZ243" s="234">
        <f t="shared" si="255"/>
        <v>0</v>
      </c>
      <c r="CA243" s="198">
        <f t="shared" si="256"/>
        <v>0</v>
      </c>
      <c r="CB243" s="235" t="str">
        <f>IF(CA243=0,"",
IF(SUM($CA$236:CA243)=1,CC243,
IF($CA$246&gt;SUM($CA$236:CA243),_xlfn.CONCAT(", ",CC243),
IF($CA$246=SUM($CA$236:CA243),_xlfn.CONCAT(" y ",CC243)))))</f>
        <v/>
      </c>
      <c r="CC243" s="178" t="s">
        <v>5124</v>
      </c>
      <c r="CD243" s="238" t="s">
        <v>5450</v>
      </c>
      <c r="CE243" s="243">
        <f>IF(AND(G245="NS",$M$112="NS"),0,IF(AND(G245="NA",$M$112="NA"),0,IF(G245=$M$112,0,1)))</f>
        <v>0</v>
      </c>
      <c r="CF243" s="219">
        <f>IF(AND(H245="NS",$S$112="NS"),0,IF(AND(H245="NA",$S$112="NA"),0,IF(H245=$S$112,0,1)))</f>
        <v>0</v>
      </c>
      <c r="CG243" s="218">
        <f>IF(AND(I245="NS",$Y$112="NS"),0,IF(AND(I245="NA",$Y$112="NA"),0,IF(I245=$Y$112,0,1)))</f>
        <v>0</v>
      </c>
    </row>
    <row r="244" spans="1:85" ht="24" customHeight="1">
      <c r="A244" s="25"/>
      <c r="B244" s="52"/>
      <c r="C244" s="71" t="s">
        <v>5028</v>
      </c>
      <c r="D244" s="817" t="s">
        <v>5106</v>
      </c>
      <c r="E244" s="757"/>
      <c r="F244" s="758"/>
      <c r="G244" s="439"/>
      <c r="H244" s="439"/>
      <c r="I244" s="439"/>
      <c r="J244" s="439"/>
      <c r="K244" s="439"/>
      <c r="L244" s="439"/>
      <c r="M244" s="439"/>
      <c r="N244" s="439"/>
      <c r="O244" s="439"/>
      <c r="P244" s="439"/>
      <c r="Q244" s="439"/>
      <c r="R244" s="439"/>
      <c r="S244" s="439"/>
      <c r="T244" s="439"/>
      <c r="U244" s="439"/>
      <c r="V244" s="439"/>
      <c r="W244" s="439"/>
      <c r="X244" s="439"/>
      <c r="Y244" s="439"/>
      <c r="Z244" s="439"/>
      <c r="AA244" s="439"/>
      <c r="AB244" s="439"/>
      <c r="AC244" s="439"/>
      <c r="AD244" s="439"/>
      <c r="AE244" s="58"/>
      <c r="AI244">
        <f t="shared" si="212"/>
        <v>0</v>
      </c>
      <c r="AJ244">
        <f t="shared" si="213"/>
        <v>0</v>
      </c>
      <c r="AK244">
        <f t="shared" si="214"/>
        <v>0</v>
      </c>
      <c r="AL244">
        <f t="shared" si="215"/>
        <v>0</v>
      </c>
      <c r="AM244">
        <f t="shared" si="216"/>
        <v>0</v>
      </c>
      <c r="AN244">
        <f t="shared" si="217"/>
        <v>0</v>
      </c>
      <c r="AO244">
        <f t="shared" si="218"/>
        <v>0</v>
      </c>
      <c r="AP244">
        <f t="shared" si="219"/>
        <v>0</v>
      </c>
      <c r="AQ244">
        <f t="shared" si="220"/>
        <v>0</v>
      </c>
      <c r="AR244">
        <f t="shared" si="221"/>
        <v>0</v>
      </c>
      <c r="AS244">
        <f t="shared" si="222"/>
        <v>0</v>
      </c>
      <c r="AT244">
        <f t="shared" si="223"/>
        <v>0</v>
      </c>
      <c r="AU244">
        <f t="shared" si="224"/>
        <v>0</v>
      </c>
      <c r="AV244">
        <f t="shared" si="225"/>
        <v>0</v>
      </c>
      <c r="AW244">
        <f t="shared" si="226"/>
        <v>0</v>
      </c>
      <c r="AX244">
        <f t="shared" si="227"/>
        <v>0</v>
      </c>
      <c r="AY244">
        <f t="shared" si="228"/>
        <v>0</v>
      </c>
      <c r="AZ244">
        <f t="shared" si="229"/>
        <v>0</v>
      </c>
      <c r="BA244">
        <f t="shared" si="230"/>
        <v>0</v>
      </c>
      <c r="BB244">
        <f t="shared" si="231"/>
        <v>0</v>
      </c>
      <c r="BC244">
        <f t="shared" si="232"/>
        <v>0</v>
      </c>
      <c r="BD244">
        <f t="shared" si="233"/>
        <v>0</v>
      </c>
      <c r="BE244">
        <f t="shared" si="234"/>
        <v>0</v>
      </c>
      <c r="BF244">
        <f t="shared" si="235"/>
        <v>0</v>
      </c>
      <c r="BG244">
        <f t="shared" si="236"/>
        <v>0</v>
      </c>
      <c r="BH244">
        <f t="shared" si="237"/>
        <v>0</v>
      </c>
      <c r="BI244">
        <f t="shared" si="238"/>
        <v>0</v>
      </c>
      <c r="BJ244">
        <f t="shared" si="239"/>
        <v>0</v>
      </c>
      <c r="BK244">
        <f t="shared" si="240"/>
        <v>0</v>
      </c>
      <c r="BL244">
        <f t="shared" si="241"/>
        <v>0</v>
      </c>
      <c r="BM244">
        <f t="shared" si="242"/>
        <v>0</v>
      </c>
      <c r="BN244">
        <f t="shared" si="243"/>
        <v>0</v>
      </c>
      <c r="BO244" s="231">
        <f t="shared" si="244"/>
        <v>0</v>
      </c>
      <c r="BP244" s="232">
        <f t="shared" si="245"/>
        <v>0</v>
      </c>
      <c r="BQ244" s="233">
        <f t="shared" si="246"/>
        <v>0</v>
      </c>
      <c r="BR244" s="234">
        <f t="shared" si="247"/>
        <v>0</v>
      </c>
      <c r="BS244" s="231">
        <f t="shared" si="248"/>
        <v>0</v>
      </c>
      <c r="BT244" s="232">
        <f t="shared" si="249"/>
        <v>0</v>
      </c>
      <c r="BU244" s="233">
        <f t="shared" si="250"/>
        <v>0</v>
      </c>
      <c r="BV244" s="234">
        <f t="shared" si="251"/>
        <v>0</v>
      </c>
      <c r="BW244" s="231">
        <f t="shared" si="252"/>
        <v>0</v>
      </c>
      <c r="BX244" s="232">
        <f t="shared" si="253"/>
        <v>0</v>
      </c>
      <c r="BY244" s="233">
        <f t="shared" si="254"/>
        <v>0</v>
      </c>
      <c r="BZ244" s="234">
        <f t="shared" si="255"/>
        <v>0</v>
      </c>
      <c r="CA244" s="198">
        <f t="shared" si="256"/>
        <v>0</v>
      </c>
      <c r="CB244" s="235" t="str">
        <f>IF(CA244=0,"",
IF(SUM($CA$236:CA244)=1,CC244,
IF($CA$246&gt;SUM($CA$236:CA244),_xlfn.CONCAT(", ",CC244),
IF($CA$246=SUM($CA$236:CA244),_xlfn.CONCAT(" y ",CC244)))))</f>
        <v/>
      </c>
      <c r="CC244" s="178" t="s">
        <v>5125</v>
      </c>
      <c r="CG244" s="247">
        <f>SUM(CE236:CG243)</f>
        <v>0</v>
      </c>
    </row>
    <row r="245" spans="1:85" ht="15" customHeight="1">
      <c r="A245" s="25"/>
      <c r="B245" s="52"/>
      <c r="C245" s="61"/>
      <c r="D245" s="66"/>
      <c r="E245" s="66"/>
      <c r="F245" s="65" t="s">
        <v>5270</v>
      </c>
      <c r="G245" s="69">
        <f>IF(AND(SUM(G236:G244)=0,COUNTIF(G236:G244,"NS")&gt;0),"NS",IF(AND(SUM(G236:G244)=0,COUNTIF(G236:G244,0)&gt;0),0,IF(AND(SUM(G236:G244)=0,COUNTIF(G236:G244,"NA")&gt;0),"NA",SUM(G236:G244))))</f>
        <v>0</v>
      </c>
      <c r="H245" s="69">
        <f t="shared" ref="H245:AC245" si="257">IF(AND(SUM(H236:H244)=0,COUNTIF(H236:H244,"NS")&gt;0),"NS",IF(AND(SUM(H236:H244)=0,COUNTIF(H236:H244,0)&gt;0),0,IF(AND(SUM(H236:H244)=0,COUNTIF(H236:H244,"NA")&gt;0),"NA",SUM(H236:H244))))</f>
        <v>0</v>
      </c>
      <c r="I245" s="69">
        <f t="shared" si="257"/>
        <v>0</v>
      </c>
      <c r="J245" s="69">
        <f t="shared" si="257"/>
        <v>0</v>
      </c>
      <c r="K245" s="69">
        <f t="shared" si="257"/>
        <v>0</v>
      </c>
      <c r="L245" s="69">
        <f t="shared" si="257"/>
        <v>0</v>
      </c>
      <c r="M245" s="69">
        <f t="shared" si="257"/>
        <v>0</v>
      </c>
      <c r="N245" s="69">
        <f t="shared" si="257"/>
        <v>0</v>
      </c>
      <c r="O245" s="69">
        <f t="shared" si="257"/>
        <v>0</v>
      </c>
      <c r="P245" s="69">
        <f t="shared" si="257"/>
        <v>0</v>
      </c>
      <c r="Q245" s="69">
        <f t="shared" si="257"/>
        <v>0</v>
      </c>
      <c r="R245" s="69">
        <f t="shared" si="257"/>
        <v>0</v>
      </c>
      <c r="S245" s="69">
        <f t="shared" si="257"/>
        <v>0</v>
      </c>
      <c r="T245" s="69">
        <f t="shared" si="257"/>
        <v>0</v>
      </c>
      <c r="U245" s="69">
        <f t="shared" si="257"/>
        <v>0</v>
      </c>
      <c r="V245" s="69">
        <f t="shared" si="257"/>
        <v>0</v>
      </c>
      <c r="W245" s="69">
        <f t="shared" si="257"/>
        <v>0</v>
      </c>
      <c r="X245" s="69">
        <f t="shared" si="257"/>
        <v>0</v>
      </c>
      <c r="Y245" s="69">
        <f t="shared" si="257"/>
        <v>0</v>
      </c>
      <c r="Z245" s="69">
        <f t="shared" si="257"/>
        <v>0</v>
      </c>
      <c r="AA245" s="69">
        <f t="shared" si="257"/>
        <v>0</v>
      </c>
      <c r="AB245" s="69">
        <f t="shared" si="257"/>
        <v>0</v>
      </c>
      <c r="AC245" s="69">
        <f t="shared" si="257"/>
        <v>0</v>
      </c>
      <c r="AD245" s="69">
        <f>IF(AND(SUM(AD236:AD244)=0,COUNTIF(AD236:AD244,"NS")&gt;0),"NS",IF(AND(SUM(AD236:AD244)=0,COUNTIF(AD236:AD244,0)&gt;0),0,IF(AND(SUM(AD236:AD244)=0,COUNTIF(AD236:AD244,"NA")&gt;0),"NA",SUM(AD236:AD244))))</f>
        <v>0</v>
      </c>
      <c r="AE245" s="52"/>
      <c r="AL245" s="169">
        <f>SUM(AL236:AL244)</f>
        <v>0</v>
      </c>
      <c r="AP245" s="169">
        <f>SUM(AP236:AP244)</f>
        <v>0</v>
      </c>
      <c r="AT245" s="169">
        <f>SUM(AT236:AT244)</f>
        <v>0</v>
      </c>
      <c r="AX245" s="169">
        <f>SUM(AX236:AX244)</f>
        <v>0</v>
      </c>
      <c r="BB245" s="169">
        <f>SUM(BB236:BB244)</f>
        <v>0</v>
      </c>
      <c r="BF245" s="169">
        <f>SUM(BF236:BF244)</f>
        <v>0</v>
      </c>
      <c r="BJ245" s="169">
        <f>SUM(BJ236:BJ244)</f>
        <v>0</v>
      </c>
      <c r="BN245" s="169">
        <f>SUM(BN236:BN244)</f>
        <v>0</v>
      </c>
      <c r="BO245" s="231">
        <f t="shared" si="244"/>
        <v>0</v>
      </c>
      <c r="BP245" s="232">
        <f t="shared" si="245"/>
        <v>0</v>
      </c>
      <c r="BQ245" s="233">
        <f t="shared" si="246"/>
        <v>0</v>
      </c>
      <c r="BR245" s="234">
        <f t="shared" si="247"/>
        <v>0</v>
      </c>
      <c r="BS245" s="231">
        <f t="shared" si="248"/>
        <v>0</v>
      </c>
      <c r="BT245" s="232">
        <f t="shared" si="249"/>
        <v>0</v>
      </c>
      <c r="BU245" s="233">
        <f t="shared" si="250"/>
        <v>0</v>
      </c>
      <c r="BV245" s="234">
        <f t="shared" si="251"/>
        <v>0</v>
      </c>
      <c r="BW245" s="231">
        <f t="shared" si="252"/>
        <v>0</v>
      </c>
      <c r="BX245" s="232">
        <f t="shared" si="253"/>
        <v>0</v>
      </c>
      <c r="BY245" s="233">
        <f t="shared" si="254"/>
        <v>0</v>
      </c>
      <c r="BZ245" s="234">
        <f t="shared" si="255"/>
        <v>0</v>
      </c>
      <c r="CA245" s="198">
        <f t="shared" si="256"/>
        <v>0</v>
      </c>
      <c r="CB245" s="235" t="str">
        <f>IF(CA245=0,"",
IF(SUM($CA$236:CA245)=1,CC245,
IF($CA$246&gt;SUM($CA$236:CA245),_xlfn.CONCAT(", ",CC245),
IF($CA$246=SUM($CA$236:CA245),_xlfn.CONCAT(" y ",CC245)))))</f>
        <v/>
      </c>
      <c r="CC245" s="178" t="s">
        <v>5126</v>
      </c>
    </row>
    <row r="246" spans="1:85" ht="15" customHeight="1">
      <c r="A246" s="25"/>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I246" t="s">
        <v>5248</v>
      </c>
      <c r="AJ246" s="170">
        <f>SUM(AL245,AP245,AT245,AX245,BB245,BF245,BJ245,BN245)</f>
        <v>0</v>
      </c>
      <c r="CA246" s="236">
        <f>SUM(CA236:CA245)</f>
        <v>0</v>
      </c>
      <c r="CB246" s="236" t="str">
        <f>IF(CA246=0,"",_xlfn.CONCAT(CB236:CB245))</f>
        <v/>
      </c>
      <c r="CC246" s="237" t="str">
        <f>IF(CA246=0,"",
IF(CA246&gt;1,"Favor de revisar la suma y consistencia de totales y/o subtotales por filas (numéricos y NS)",
IF(CA246=1,_xlfn.CONCAT("Favor de revisar la sumatoria del total y/o subtotal en el numeral: ",CB246),_xlfn.CONCAT("Favor de revisar la sumatoria de los totales y/o subtotales en los numerales: ",CB246))))</f>
        <v/>
      </c>
    </row>
    <row r="247" spans="1:85" ht="24" customHeight="1">
      <c r="A247" s="25"/>
      <c r="B247" s="52"/>
      <c r="C247" s="848" t="s">
        <v>5219</v>
      </c>
      <c r="D247" s="728"/>
      <c r="E247" s="728"/>
      <c r="F247" s="728"/>
      <c r="G247" s="728"/>
      <c r="H247" s="728"/>
      <c r="I247" s="728"/>
      <c r="J247" s="728"/>
      <c r="K247" s="728"/>
      <c r="L247" s="728"/>
      <c r="M247" s="728"/>
      <c r="N247" s="728"/>
      <c r="O247" s="728"/>
      <c r="P247" s="728"/>
      <c r="Q247" s="728"/>
      <c r="R247" s="728"/>
      <c r="S247" s="728"/>
      <c r="T247" s="728"/>
      <c r="U247" s="728"/>
      <c r="V247" s="728"/>
      <c r="W247" s="728"/>
      <c r="X247" s="728"/>
      <c r="Y247" s="728"/>
      <c r="Z247" s="728"/>
      <c r="AA247" s="728"/>
      <c r="AB247" s="728"/>
      <c r="AC247" s="728"/>
      <c r="AD247" s="728"/>
      <c r="AE247" s="52"/>
    </row>
    <row r="248" spans="1:85" ht="60" customHeight="1">
      <c r="A248" s="25"/>
      <c r="B248" s="52"/>
      <c r="C248" s="842"/>
      <c r="D248" s="759"/>
      <c r="E248" s="759"/>
      <c r="F248" s="759"/>
      <c r="G248" s="759"/>
      <c r="H248" s="759"/>
      <c r="I248" s="759"/>
      <c r="J248" s="759"/>
      <c r="K248" s="759"/>
      <c r="L248" s="759"/>
      <c r="M248" s="759"/>
      <c r="N248" s="759"/>
      <c r="O248" s="759"/>
      <c r="P248" s="759"/>
      <c r="Q248" s="759"/>
      <c r="R248" s="759"/>
      <c r="S248" s="759"/>
      <c r="T248" s="759"/>
      <c r="U248" s="759"/>
      <c r="V248" s="759"/>
      <c r="W248" s="759"/>
      <c r="X248" s="759"/>
      <c r="Y248" s="759"/>
      <c r="Z248" s="759"/>
      <c r="AA248" s="759"/>
      <c r="AB248" s="759"/>
      <c r="AC248" s="759"/>
      <c r="AD248" s="838"/>
      <c r="AE248" s="52"/>
    </row>
    <row r="249" spans="1:85" ht="15" customHeight="1">
      <c r="A249" s="25"/>
      <c r="B249" s="823" t="str">
        <f>IF(AH236&gt;0,"Favor de ingresar toda la información requerida en la pregunta","")</f>
        <v/>
      </c>
      <c r="C249" s="728"/>
      <c r="D249" s="728"/>
      <c r="E249" s="728"/>
      <c r="F249" s="728"/>
      <c r="G249" s="728"/>
      <c r="H249" s="728"/>
      <c r="I249" s="728"/>
      <c r="J249" s="728"/>
      <c r="K249" s="728"/>
      <c r="L249" s="728"/>
      <c r="M249" s="728"/>
      <c r="N249" s="728"/>
      <c r="O249" s="728"/>
      <c r="P249" s="728"/>
      <c r="Q249" s="728"/>
      <c r="R249" s="728"/>
      <c r="S249" s="728"/>
      <c r="T249" s="728"/>
      <c r="U249" s="728"/>
      <c r="V249" s="728"/>
      <c r="W249" s="728"/>
      <c r="X249" s="728"/>
      <c r="Y249" s="728"/>
      <c r="Z249" s="728"/>
      <c r="AA249" s="728"/>
      <c r="AB249" s="728"/>
      <c r="AC249" s="728"/>
      <c r="AD249" s="728"/>
      <c r="AE249" s="27"/>
    </row>
    <row r="250" spans="1:85" ht="15" customHeight="1">
      <c r="A250" s="25"/>
      <c r="B250" s="887" t="str">
        <f>IF(SUM(COUNTIF(G236:AD244,"NS"))&lt;&gt;0,"Alerta: debido a que cuenta con registros NS, debe proporcionar una justificación en el area de comentarios al final de la pregunta","")</f>
        <v/>
      </c>
      <c r="C250" s="887"/>
      <c r="D250" s="887"/>
      <c r="E250" s="887"/>
      <c r="F250" s="887"/>
      <c r="G250" s="887"/>
      <c r="H250" s="887"/>
      <c r="I250" s="887"/>
      <c r="J250" s="887"/>
      <c r="K250" s="887"/>
      <c r="L250" s="887"/>
      <c r="M250" s="887"/>
      <c r="N250" s="887"/>
      <c r="O250" s="887"/>
      <c r="P250" s="887"/>
      <c r="Q250" s="887"/>
      <c r="R250" s="887"/>
      <c r="S250" s="887"/>
      <c r="T250" s="887"/>
      <c r="U250" s="887"/>
      <c r="V250" s="887"/>
      <c r="W250" s="887"/>
      <c r="X250" s="887"/>
      <c r="Y250" s="887"/>
      <c r="Z250" s="887"/>
      <c r="AA250" s="887"/>
      <c r="AB250" s="887"/>
      <c r="AC250" s="887"/>
      <c r="AD250" s="887"/>
    </row>
    <row r="251" spans="1:85" ht="15" customHeight="1">
      <c r="A251" s="25"/>
      <c r="B251" s="845" t="str">
        <f>CC246</f>
        <v/>
      </c>
      <c r="C251" s="845"/>
      <c r="D251" s="845"/>
      <c r="E251" s="845"/>
      <c r="F251" s="845"/>
      <c r="G251" s="845"/>
      <c r="H251" s="845"/>
      <c r="I251" s="845"/>
      <c r="J251" s="845"/>
      <c r="K251" s="845"/>
      <c r="L251" s="845"/>
      <c r="M251" s="845"/>
      <c r="N251" s="845"/>
      <c r="O251" s="845"/>
      <c r="P251" s="845"/>
      <c r="Q251" s="845"/>
      <c r="R251" s="845"/>
      <c r="S251" s="845"/>
      <c r="T251" s="845"/>
      <c r="U251" s="845"/>
      <c r="V251" s="845"/>
      <c r="W251" s="845"/>
      <c r="X251" s="845"/>
      <c r="Y251" s="845"/>
      <c r="Z251" s="845"/>
      <c r="AA251" s="845"/>
      <c r="AB251" s="845"/>
      <c r="AC251" s="845"/>
      <c r="AD251" s="845"/>
    </row>
    <row r="252" spans="1:85" ht="15" customHeight="1">
      <c r="A252" s="25"/>
      <c r="B252" s="845" t="str">
        <f>IF(CG244&gt;0,"Favor de revisar la instrucción general 2 del apartado II.2, ya que no se cumplen los criterios establecidos","")</f>
        <v/>
      </c>
      <c r="C252" s="845"/>
      <c r="D252" s="845"/>
      <c r="E252" s="845"/>
      <c r="F252" s="845"/>
      <c r="G252" s="845"/>
      <c r="H252" s="845"/>
      <c r="I252" s="845"/>
      <c r="J252" s="845"/>
      <c r="K252" s="845"/>
      <c r="L252" s="845"/>
      <c r="M252" s="845"/>
      <c r="N252" s="845"/>
      <c r="O252" s="845"/>
      <c r="P252" s="845"/>
      <c r="Q252" s="845"/>
      <c r="R252" s="845"/>
      <c r="S252" s="845"/>
      <c r="T252" s="845"/>
      <c r="U252" s="845"/>
      <c r="V252" s="845"/>
      <c r="W252" s="845"/>
      <c r="X252" s="845"/>
      <c r="Y252" s="845"/>
      <c r="Z252" s="845"/>
      <c r="AA252" s="845"/>
      <c r="AB252" s="845"/>
      <c r="AC252" s="845"/>
      <c r="AD252" s="845"/>
      <c r="AE252" s="27"/>
    </row>
    <row r="253" spans="1:85" ht="15" customHeight="1">
      <c r="A253" s="25"/>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row>
    <row r="254" spans="1:85" ht="15" customHeight="1">
      <c r="A254" s="25"/>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row>
    <row r="255" spans="1:85" ht="24" customHeight="1">
      <c r="A255" s="36" t="s">
        <v>5548</v>
      </c>
      <c r="B255" s="880" t="s">
        <v>5549</v>
      </c>
      <c r="C255" s="728"/>
      <c r="D255" s="728"/>
      <c r="E255" s="728"/>
      <c r="F255" s="728"/>
      <c r="G255" s="728"/>
      <c r="H255" s="728"/>
      <c r="I255" s="728"/>
      <c r="J255" s="728"/>
      <c r="K255" s="728"/>
      <c r="L255" s="728"/>
      <c r="M255" s="728"/>
      <c r="N255" s="728"/>
      <c r="O255" s="728"/>
      <c r="P255" s="728"/>
      <c r="Q255" s="728"/>
      <c r="R255" s="728"/>
      <c r="S255" s="728"/>
      <c r="T255" s="728"/>
      <c r="U255" s="728"/>
      <c r="V255" s="728"/>
      <c r="W255" s="728"/>
      <c r="X255" s="728"/>
      <c r="Y255" s="728"/>
      <c r="Z255" s="728"/>
      <c r="AA255" s="728"/>
      <c r="AB255" s="728"/>
      <c r="AC255" s="728"/>
      <c r="AD255" s="728"/>
    </row>
    <row r="256" spans="1:85" ht="15" customHeight="1">
      <c r="A256" s="26"/>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c r="AA256" s="142"/>
      <c r="AB256" s="142"/>
      <c r="AC256" s="142"/>
      <c r="AD256" s="142"/>
    </row>
    <row r="257" spans="1:85" ht="24" customHeight="1">
      <c r="A257" s="38"/>
      <c r="C257" s="978" t="s">
        <v>5550</v>
      </c>
      <c r="D257" s="979"/>
      <c r="E257" s="979"/>
      <c r="F257" s="980"/>
      <c r="G257" s="730" t="s">
        <v>5448</v>
      </c>
      <c r="H257" s="731"/>
      <c r="I257" s="731"/>
      <c r="J257" s="731"/>
      <c r="K257" s="731"/>
      <c r="L257" s="731"/>
      <c r="M257" s="731"/>
      <c r="N257" s="731"/>
      <c r="O257" s="731"/>
      <c r="P257" s="731"/>
      <c r="Q257" s="731"/>
      <c r="R257" s="731"/>
      <c r="S257" s="731"/>
      <c r="T257" s="731"/>
      <c r="U257" s="731"/>
      <c r="V257" s="731"/>
      <c r="W257" s="731"/>
      <c r="X257" s="731"/>
      <c r="Y257" s="731"/>
      <c r="Z257" s="731"/>
      <c r="AA257" s="731"/>
      <c r="AB257" s="731"/>
      <c r="AC257" s="731"/>
      <c r="AD257" s="732"/>
    </row>
    <row r="258" spans="1:85" ht="120" customHeight="1">
      <c r="A258" s="38"/>
      <c r="C258" s="981"/>
      <c r="D258" s="982"/>
      <c r="E258" s="982"/>
      <c r="F258" s="983"/>
      <c r="G258" s="987" t="s">
        <v>5235</v>
      </c>
      <c r="H258" s="990" t="s">
        <v>5427</v>
      </c>
      <c r="I258" s="990" t="s">
        <v>5428</v>
      </c>
      <c r="J258" s="916" t="s">
        <v>5429</v>
      </c>
      <c r="K258" s="757"/>
      <c r="L258" s="758"/>
      <c r="M258" s="916" t="s">
        <v>5430</v>
      </c>
      <c r="N258" s="757"/>
      <c r="O258" s="758"/>
      <c r="P258" s="916" t="s">
        <v>5431</v>
      </c>
      <c r="Q258" s="757"/>
      <c r="R258" s="758"/>
      <c r="S258" s="916" t="s">
        <v>5432</v>
      </c>
      <c r="T258" s="757"/>
      <c r="U258" s="758"/>
      <c r="V258" s="916" t="s">
        <v>5433</v>
      </c>
      <c r="W258" s="757"/>
      <c r="X258" s="758"/>
      <c r="Y258" s="916" t="s">
        <v>5434</v>
      </c>
      <c r="Z258" s="757"/>
      <c r="AA258" s="758"/>
      <c r="AB258" s="916" t="s">
        <v>5449</v>
      </c>
      <c r="AC258" s="757"/>
      <c r="AD258" s="758"/>
      <c r="AH258" s="828" t="s">
        <v>5090</v>
      </c>
      <c r="BO258" s="924" t="s">
        <v>5450</v>
      </c>
      <c r="BP258" s="757"/>
      <c r="BQ258" s="757"/>
      <c r="BR258" s="758"/>
      <c r="BS258" s="943" t="s">
        <v>5451</v>
      </c>
      <c r="BT258" s="757"/>
      <c r="BU258" s="757"/>
      <c r="BV258" s="758"/>
      <c r="BW258" s="924" t="s">
        <v>5452</v>
      </c>
      <c r="BX258" s="757"/>
      <c r="BY258" s="757"/>
      <c r="BZ258" s="758"/>
      <c r="CA258" s="931" t="s">
        <v>5453</v>
      </c>
      <c r="CB258" s="757"/>
      <c r="CC258" s="758"/>
      <c r="CD258" s="932" t="s">
        <v>5454</v>
      </c>
      <c r="CE258" s="933"/>
      <c r="CF258" s="933"/>
      <c r="CG258" s="934"/>
    </row>
    <row r="259" spans="1:85" ht="48" customHeight="1">
      <c r="A259" s="38"/>
      <c r="C259" s="984"/>
      <c r="D259" s="985"/>
      <c r="E259" s="985"/>
      <c r="F259" s="986"/>
      <c r="G259" s="864"/>
      <c r="H259" s="922"/>
      <c r="I259" s="922"/>
      <c r="J259" s="104" t="s">
        <v>5456</v>
      </c>
      <c r="K259" s="57" t="s">
        <v>5427</v>
      </c>
      <c r="L259" s="57" t="s">
        <v>5428</v>
      </c>
      <c r="M259" s="104" t="s">
        <v>5456</v>
      </c>
      <c r="N259" s="57" t="s">
        <v>5427</v>
      </c>
      <c r="O259" s="57" t="s">
        <v>5428</v>
      </c>
      <c r="P259" s="104" t="s">
        <v>5456</v>
      </c>
      <c r="Q259" s="57" t="s">
        <v>5427</v>
      </c>
      <c r="R259" s="57" t="s">
        <v>5428</v>
      </c>
      <c r="S259" s="104" t="s">
        <v>5456</v>
      </c>
      <c r="T259" s="57" t="s">
        <v>5427</v>
      </c>
      <c r="U259" s="57" t="s">
        <v>5428</v>
      </c>
      <c r="V259" s="104" t="s">
        <v>5456</v>
      </c>
      <c r="W259" s="57" t="s">
        <v>5427</v>
      </c>
      <c r="X259" s="57" t="s">
        <v>5428</v>
      </c>
      <c r="Y259" s="104" t="s">
        <v>5456</v>
      </c>
      <c r="Z259" s="57" t="s">
        <v>5427</v>
      </c>
      <c r="AA259" s="57" t="s">
        <v>5428</v>
      </c>
      <c r="AB259" s="104" t="s">
        <v>5456</v>
      </c>
      <c r="AC259" s="57" t="s">
        <v>5427</v>
      </c>
      <c r="AD259" s="57" t="s">
        <v>5428</v>
      </c>
      <c r="AH259" s="829"/>
      <c r="AI259" t="s">
        <v>5240</v>
      </c>
      <c r="AJ259" t="s">
        <v>5241</v>
      </c>
      <c r="AK259" t="s">
        <v>5242</v>
      </c>
      <c r="AL259" t="s">
        <v>5243</v>
      </c>
      <c r="AM259" t="s">
        <v>5244</v>
      </c>
      <c r="AN259" t="s">
        <v>5245</v>
      </c>
      <c r="AO259" t="s">
        <v>5246</v>
      </c>
      <c r="AP259" t="s">
        <v>5247</v>
      </c>
      <c r="AQ259" t="s">
        <v>5457</v>
      </c>
      <c r="AR259" t="s">
        <v>5458</v>
      </c>
      <c r="AS259" t="s">
        <v>5459</v>
      </c>
      <c r="AT259" t="s">
        <v>5460</v>
      </c>
      <c r="AU259" t="s">
        <v>5461</v>
      </c>
      <c r="AV259" t="s">
        <v>5462</v>
      </c>
      <c r="AW259" t="s">
        <v>5463</v>
      </c>
      <c r="AX259" t="s">
        <v>5464</v>
      </c>
      <c r="AY259" t="s">
        <v>5465</v>
      </c>
      <c r="AZ259" t="s">
        <v>5466</v>
      </c>
      <c r="BA259" t="s">
        <v>5467</v>
      </c>
      <c r="BB259" t="s">
        <v>5468</v>
      </c>
      <c r="BC259" t="s">
        <v>5469</v>
      </c>
      <c r="BD259" t="s">
        <v>5470</v>
      </c>
      <c r="BE259" t="s">
        <v>5471</v>
      </c>
      <c r="BF259" t="s">
        <v>5472</v>
      </c>
      <c r="BG259" t="s">
        <v>5473</v>
      </c>
      <c r="BH259" t="s">
        <v>5474</v>
      </c>
      <c r="BI259" t="s">
        <v>5475</v>
      </c>
      <c r="BJ259" t="s">
        <v>5476</v>
      </c>
      <c r="BK259" t="s">
        <v>5477</v>
      </c>
      <c r="BL259" t="s">
        <v>5478</v>
      </c>
      <c r="BM259" t="s">
        <v>5479</v>
      </c>
      <c r="BN259" t="s">
        <v>5480</v>
      </c>
      <c r="BO259" s="227" t="s">
        <v>5450</v>
      </c>
      <c r="BP259" s="228" t="s">
        <v>5481</v>
      </c>
      <c r="BQ259" s="229" t="s">
        <v>5482</v>
      </c>
      <c r="BR259" s="230" t="s">
        <v>5483</v>
      </c>
      <c r="BS259" s="227" t="s">
        <v>5450</v>
      </c>
      <c r="BT259" s="228" t="s">
        <v>5481</v>
      </c>
      <c r="BU259" s="229" t="s">
        <v>5482</v>
      </c>
      <c r="BV259" s="230" t="s">
        <v>5483</v>
      </c>
      <c r="BW259" s="227" t="s">
        <v>5450</v>
      </c>
      <c r="BX259" s="228" t="s">
        <v>5481</v>
      </c>
      <c r="BY259" s="229" t="s">
        <v>5482</v>
      </c>
      <c r="BZ259" s="230" t="s">
        <v>5483</v>
      </c>
      <c r="CA259" s="610" t="s">
        <v>5269</v>
      </c>
      <c r="CB259" s="174" t="s">
        <v>5110</v>
      </c>
      <c r="CC259" s="276" t="s">
        <v>5111</v>
      </c>
      <c r="CD259" s="241"/>
      <c r="CE259" s="242" t="s">
        <v>5484</v>
      </c>
      <c r="CF259" s="244" t="s">
        <v>5451</v>
      </c>
      <c r="CG259" s="245" t="s">
        <v>5452</v>
      </c>
    </row>
    <row r="260" spans="1:85" s="31" customFormat="1" ht="72" customHeight="1">
      <c r="A260" s="25"/>
      <c r="B260" s="12"/>
      <c r="C260" s="535" t="s">
        <v>5012</v>
      </c>
      <c r="D260" s="918" t="s">
        <v>5551</v>
      </c>
      <c r="E260" s="919"/>
      <c r="F260" s="919"/>
      <c r="G260" s="439"/>
      <c r="H260" s="439"/>
      <c r="I260" s="439"/>
      <c r="J260" s="439"/>
      <c r="K260" s="439"/>
      <c r="L260" s="439"/>
      <c r="M260" s="439"/>
      <c r="N260" s="439"/>
      <c r="O260" s="439"/>
      <c r="P260" s="439"/>
      <c r="Q260" s="439"/>
      <c r="R260" s="439"/>
      <c r="S260" s="439"/>
      <c r="T260" s="439"/>
      <c r="U260" s="439"/>
      <c r="V260" s="439"/>
      <c r="W260" s="439"/>
      <c r="X260" s="439"/>
      <c r="Y260" s="439"/>
      <c r="Z260" s="439"/>
      <c r="AA260" s="439"/>
      <c r="AB260" s="439"/>
      <c r="AC260" s="439"/>
      <c r="AD260" s="439"/>
      <c r="AE260" s="51"/>
      <c r="AH260" s="172">
        <f>IF(COUNTA(G260:AD262)=0,0,IF(COUNTA(G260:AD262)=72,0,1))</f>
        <v>0</v>
      </c>
      <c r="AI260">
        <f>G260</f>
        <v>0</v>
      </c>
      <c r="AJ260">
        <f>COUNTIF(H260:I260,"NS")</f>
        <v>0</v>
      </c>
      <c r="AK260">
        <f>SUM(H260:I260)</f>
        <v>0</v>
      </c>
      <c r="AL260">
        <f>IF(COUNTIF(G260:I260,"NA")=3,0,IF(OR(AND(AI260=0,AJ260&gt;0),AND(AI260="NS",AK260&gt;0), AND(AI260="NS", AJ260=0,AK260=0)), 1, IF(OR(AND(AI260&gt;0,AJ260&gt;1,AI260&gt;AK260), AND(AI260="NS",AJ260=2), AND(AI260="NS",AK260=0,AJ260&gt;0),AI260=AK260), 0, 1)))</f>
        <v>0</v>
      </c>
      <c r="AM260">
        <f>J260</f>
        <v>0</v>
      </c>
      <c r="AN260">
        <f>COUNTIF(K260:L260,"NS")</f>
        <v>0</v>
      </c>
      <c r="AO260">
        <f>SUM(K260:L260)</f>
        <v>0</v>
      </c>
      <c r="AP260">
        <f>IF(COUNTIF(J260:L260,"NA")=3,0,IF(OR(AND(AM260=0,AN260&gt;0),AND(AM260="NS",AO260&gt;0), AND(AM260="NS", AN260=0,AO260=0)), 1, IF(OR(AND(AM260&gt;0,AN260&gt;1,AM260&gt;AO260), AND(AM260="NS",AN260=2), AND(AM260="NS",AO260=0,AN260&gt;0),AM260=AO260), 0, 1)))</f>
        <v>0</v>
      </c>
      <c r="AQ260">
        <f>M260</f>
        <v>0</v>
      </c>
      <c r="AR260">
        <f>COUNTIF(N260:O260,"NS")</f>
        <v>0</v>
      </c>
      <c r="AS260">
        <f>SUM(N260:O260)</f>
        <v>0</v>
      </c>
      <c r="AT260">
        <f>IF(COUNTIF(M260:O260,"NA")=3,0,IF(OR(AND(AQ260=0,AR260&gt;0),AND(AQ260="NS",AS260&gt;0), AND(AQ260="NS", AR260=0,AS260=0)), 1, IF(OR(AND(AQ260&gt;0,AR260&gt;1,AQ260&gt;AS260), AND(AQ260="NS",AR260=2), AND(AQ260="NS",AS260=0,AR260&gt;0),AQ260=AS260), 0, 1)))</f>
        <v>0</v>
      </c>
      <c r="AU260">
        <f>P260</f>
        <v>0</v>
      </c>
      <c r="AV260">
        <f>COUNTIF(Q260:R260,"NS")</f>
        <v>0</v>
      </c>
      <c r="AW260">
        <f>SUM(Q260:R260)</f>
        <v>0</v>
      </c>
      <c r="AX260">
        <f>IF(COUNTIF(P260:R260,"NA")=3,0,IF(OR(AND(AU260=0,AV260&gt;0),AND(AU260="NS",AW260&gt;0), AND(AU260="NS", AV260=0,AW260=0)), 1, IF(OR(AND(AU260&gt;0,AV260&gt;1,AU260&gt;AW260), AND(AU260="NS",AV260=2), AND(AU260="NS",AW260=0,AV260&gt;0),AU260=AW260), 0, 1)))</f>
        <v>0</v>
      </c>
      <c r="AY260">
        <f>S260</f>
        <v>0</v>
      </c>
      <c r="AZ260">
        <f>COUNTIF(T260:U260,"NS")</f>
        <v>0</v>
      </c>
      <c r="BA260">
        <f>SUM(T260:U260)</f>
        <v>0</v>
      </c>
      <c r="BB260">
        <f>IF(COUNTIF(S260:U260,"NA")=3,0,IF(OR(AND(AY260=0,AZ260&gt;0),AND(AY260="NS",BA260&gt;0), AND(AY260="NS", AZ260=0,BA260=0)), 1, IF(OR(AND(AY260&gt;0,AZ260&gt;1,AY260&gt;BA260), AND(AY260="NS",AZ260=2), AND(AY260="NS",BA260=0,AZ260&gt;0),AY260=BA260), 0, 1)))</f>
        <v>0</v>
      </c>
      <c r="BC260">
        <f>V260</f>
        <v>0</v>
      </c>
      <c r="BD260">
        <f>COUNTIF(W260:X260,"NS")</f>
        <v>0</v>
      </c>
      <c r="BE260">
        <f>SUM(W260:X260)</f>
        <v>0</v>
      </c>
      <c r="BF260">
        <f>IF(COUNTIF(V260:X260,"NA")=3,0,IF(OR(AND(BC260=0,BD260&gt;0),AND(BC260="NS",BE260&gt;0), AND(BC260="NS", BD260=0,BE260=0)), 1, IF(OR(AND(BC260&gt;0,BD260&gt;1,BC260&gt;BE260), AND(BC260="NS",BD260=2), AND(BC260="NS",BE260=0,BD260&gt;0),BC260=BE260), 0, 1)))</f>
        <v>0</v>
      </c>
      <c r="BG260">
        <f>Y260</f>
        <v>0</v>
      </c>
      <c r="BH260">
        <f>COUNTIF(Z260:AA260,"NS")</f>
        <v>0</v>
      </c>
      <c r="BI260">
        <f>SUM(Z260:AA260)</f>
        <v>0</v>
      </c>
      <c r="BJ260">
        <f>IF(COUNTIF(Y260:AA260,"NA")=3,0,IF(OR(AND(BG260=0,BH260&gt;0),AND(BG260="NS",BI260&gt;0), AND(BG260="NS", BH260=0,BI260=0)), 1, IF(OR(AND(BG260&gt;0,BH260&gt;1,BG260&gt;BI260), AND(BG260="NS",BH260=2), AND(BG260="NS",BI260=0,BH260&gt;0),BG260=BI260), 0, 1)))</f>
        <v>0</v>
      </c>
      <c r="BK260">
        <f>AB260</f>
        <v>0</v>
      </c>
      <c r="BL260">
        <f>COUNTIF(AC260:AD260,"NS")</f>
        <v>0</v>
      </c>
      <c r="BM260">
        <f>SUM(AC260:AD260)</f>
        <v>0</v>
      </c>
      <c r="BN260">
        <f>IF(COUNTIF(AB260:AD260,"NA")=3,0,IF(OR(AND(BK260=0,BL260&gt;0),AND(BK260="NS",BM260&gt;0), AND(BK260="NS", BL260=0,BM260=0)), 1, IF(OR(AND(BK260&gt;0,BL260&gt;1,BK260&gt;BM260), AND(BK260="NS",BL260=2), AND(BK260="NS",BM260=0,BL260&gt;0),BK260=BM260), 0, 1)))</f>
        <v>0</v>
      </c>
      <c r="BO260" s="231">
        <f>G260</f>
        <v>0</v>
      </c>
      <c r="BP260" s="232">
        <f>COUNTIF(J260,"NS")+COUNTIF(M260,"NS")+COUNTIF(P260,"NS")+COUNTIF(S260,"NS")+COUNTIF(V260,"NS")+COUNTIF(Y260,"NS")+COUNTIF(AB260,"NS")</f>
        <v>0</v>
      </c>
      <c r="BQ260" s="233">
        <f>SUM(J260,M260,P260,S260,V260,Y260,AB260)</f>
        <v>0</v>
      </c>
      <c r="BR260" s="234">
        <f>IF(OR(AND(BO260=0, BP260&gt;0),AND(BO260="NS", BQ260&gt;0), AND(BO260="NS", BP260=0, BQ260=0)), 1, IF(OR(AND(BO260&gt;0, BP260&gt;1,BO260&gt;BQ260), AND(BO260="NS", BP260=2), AND(BO260="NS", BQ260=0, BP260&gt;0), BO260=BQ260), 0,IF(BO260="",0,1)))</f>
        <v>0</v>
      </c>
      <c r="BS260" s="231">
        <f>H260</f>
        <v>0</v>
      </c>
      <c r="BT260" s="232">
        <f>COUNTIF(K260,"NS")+COUNTIF(N260,"NS")+COUNTIF(Q260,"NS")+COUNTIF(T260,"NS")+COUNTIF(W260,"NS")+COUNTIF(Z260,"NS")+COUNTIF(AC260,"NS")</f>
        <v>0</v>
      </c>
      <c r="BU260" s="233">
        <f>SUM(K260,N260,Q260,T260,W260,Z260,AC260)</f>
        <v>0</v>
      </c>
      <c r="BV260" s="234">
        <f>IF(OR(AND(BS260=0, BT260&gt;0),AND(BS260="NS", BU260&gt;0), AND(BS260="NS", BT260=0, BU260=0)), 1, IF(OR(AND(BS260&gt;0, BT260&gt;1,BS260&gt;BU260), AND(BS260="NS", BT260=2), AND(BS260="NS", BU260=0, BT260&gt;0), BS260=BU260), 0,IF(BS260="",0,1)))</f>
        <v>0</v>
      </c>
      <c r="BW260" s="231">
        <f>I260</f>
        <v>0</v>
      </c>
      <c r="BX260" s="232">
        <f>COUNTIF(L260,"NS")+COUNTIF(O260,"NS")+COUNTIF(R260,"NS")+COUNTIF(U260,"NS")+COUNTIF(X260,"NS")+COUNTIF(AA260,"NS")+COUNTIF(AD260,"NS")</f>
        <v>0</v>
      </c>
      <c r="BY260" s="233">
        <f>SUM(L260,O260,R260,U260,X260,AA260,AD260)</f>
        <v>0</v>
      </c>
      <c r="BZ260" s="234">
        <f>IF(OR(AND(BW260=0, BX260&gt;0),AND(BW260="NS", BY260&gt;0), AND(BW260="NS", BX260=0, BY260=0)), 1, IF(OR(AND(BW260&gt;0, BX260&gt;1,BW260&gt;BY260), AND(BW260="NS", BX260=2), AND(BW260="NS", BY260=0, BX260&gt;0), BW260=BY260), 0,IF(BW260="",0,1)))</f>
        <v>0</v>
      </c>
      <c r="CA260" s="198">
        <f>IF(SUM(AL260,AP260,AT260,AX260,BB260,BF260,BJ260,BN260,BR260,BV260,BZ260)=0,0,1)</f>
        <v>0</v>
      </c>
      <c r="CB260" s="235" t="str">
        <f>IF(CA260=0,"",
IF(SUM($CA$260:CA260)=1,CC260,
IF($CA$263&gt;SUM($CA$260:CA260),_xlfn.CONCAT(", ",CC260),
IF($CA$263=SUM($CA$260:CA260),_xlfn.CONCAT(" y ",CC260)))))</f>
        <v/>
      </c>
      <c r="CC260" s="178" t="s">
        <v>5117</v>
      </c>
      <c r="CD260" s="246" t="s">
        <v>5486</v>
      </c>
      <c r="CE260" s="243">
        <f>IF(AND(J263="NS",$M$105="NS"),0,IF(AND(J263="NA",$M$105="NA"),0,IF(J263=$M$105,0,1)))</f>
        <v>0</v>
      </c>
      <c r="CF260" s="219">
        <f>IF(AND(K263="NS",$S$105="NS"),0,IF(AND(K263="NA",$S$105="NA"),0,IF(K263=$S$105,0,1)))</f>
        <v>0</v>
      </c>
      <c r="CG260" s="218">
        <f>IF(AND(L263="NS",$Y$105="NS"),0,IF(AND(L263="NA",$Y$105="NA"),0,IF(L263=$Y$105,0,1)))</f>
        <v>0</v>
      </c>
    </row>
    <row r="261" spans="1:85" s="31" customFormat="1" ht="84" customHeight="1">
      <c r="A261" s="25"/>
      <c r="B261" s="12"/>
      <c r="C261" s="535" t="s">
        <v>5014</v>
      </c>
      <c r="D261" s="918" t="s">
        <v>5552</v>
      </c>
      <c r="E261" s="919"/>
      <c r="F261" s="919"/>
      <c r="G261" s="439"/>
      <c r="H261" s="439"/>
      <c r="I261" s="439"/>
      <c r="J261" s="439"/>
      <c r="K261" s="439"/>
      <c r="L261" s="439"/>
      <c r="M261" s="439"/>
      <c r="N261" s="439"/>
      <c r="O261" s="439"/>
      <c r="P261" s="439"/>
      <c r="Q261" s="439"/>
      <c r="R261" s="439"/>
      <c r="S261" s="439"/>
      <c r="T261" s="439"/>
      <c r="U261" s="439"/>
      <c r="V261" s="439"/>
      <c r="W261" s="439"/>
      <c r="X261" s="439"/>
      <c r="Y261" s="439"/>
      <c r="Z261" s="439"/>
      <c r="AA261" s="439"/>
      <c r="AB261" s="439"/>
      <c r="AC261" s="439"/>
      <c r="AD261" s="439"/>
      <c r="AE261" s="51"/>
      <c r="AI261">
        <f t="shared" ref="AI261:AI262" si="258">G261</f>
        <v>0</v>
      </c>
      <c r="AJ261">
        <f t="shared" ref="AJ261:AJ262" si="259">COUNTIF(H261:I261,"NS")</f>
        <v>0</v>
      </c>
      <c r="AK261">
        <f t="shared" ref="AK261:AK262" si="260">SUM(H261:I261)</f>
        <v>0</v>
      </c>
      <c r="AL261">
        <f t="shared" ref="AL261:AL262" si="261">IF(COUNTIF(G261:I261,"NA")=3,0,IF(OR(AND(AI261=0,AJ261&gt;0),AND(AI261="NS",AK261&gt;0), AND(AI261="NS", AJ261=0,AK261=0)), 1, IF(OR(AND(AI261&gt;0,AJ261&gt;1,AI261&gt;AK261), AND(AI261="NS",AJ261=2), AND(AI261="NS",AK261=0,AJ261&gt;0),AI261=AK261), 0, 1)))</f>
        <v>0</v>
      </c>
      <c r="AM261">
        <f t="shared" ref="AM261:AM262" si="262">J261</f>
        <v>0</v>
      </c>
      <c r="AN261">
        <f t="shared" ref="AN261:AN262" si="263">COUNTIF(K261:L261,"NS")</f>
        <v>0</v>
      </c>
      <c r="AO261">
        <f t="shared" ref="AO261:AO262" si="264">SUM(K261:L261)</f>
        <v>0</v>
      </c>
      <c r="AP261">
        <f t="shared" ref="AP261:AP262" si="265">IF(COUNTIF(J261:L261,"NA")=3,0,IF(OR(AND(AM261=0,AN261&gt;0),AND(AM261="NS",AO261&gt;0), AND(AM261="NS", AN261=0,AO261=0)), 1, IF(OR(AND(AM261&gt;0,AN261&gt;1,AM261&gt;AO261), AND(AM261="NS",AN261=2), AND(AM261="NS",AO261=0,AN261&gt;0),AM261=AO261), 0, 1)))</f>
        <v>0</v>
      </c>
      <c r="AQ261">
        <f t="shared" ref="AQ261:AQ262" si="266">M261</f>
        <v>0</v>
      </c>
      <c r="AR261">
        <f t="shared" ref="AR261:AR262" si="267">COUNTIF(N261:O261,"NS")</f>
        <v>0</v>
      </c>
      <c r="AS261">
        <f t="shared" ref="AS261:AS262" si="268">SUM(N261:O261)</f>
        <v>0</v>
      </c>
      <c r="AT261">
        <f t="shared" ref="AT261:AT262" si="269">IF(COUNTIF(M261:O261,"NA")=3,0,IF(OR(AND(AQ261=0,AR261&gt;0),AND(AQ261="NS",AS261&gt;0), AND(AQ261="NS", AR261=0,AS261=0)), 1, IF(OR(AND(AQ261&gt;0,AR261&gt;1,AQ261&gt;AS261), AND(AQ261="NS",AR261=2), AND(AQ261="NS",AS261=0,AR261&gt;0),AQ261=AS261), 0, 1)))</f>
        <v>0</v>
      </c>
      <c r="AU261">
        <f t="shared" ref="AU261:AU262" si="270">P261</f>
        <v>0</v>
      </c>
      <c r="AV261">
        <f t="shared" ref="AV261:AV262" si="271">COUNTIF(Q261:R261,"NS")</f>
        <v>0</v>
      </c>
      <c r="AW261">
        <f t="shared" ref="AW261:AW262" si="272">SUM(Q261:R261)</f>
        <v>0</v>
      </c>
      <c r="AX261">
        <f t="shared" ref="AX261:AX262" si="273">IF(COUNTIF(P261:R261,"NA")=3,0,IF(OR(AND(AU261=0,AV261&gt;0),AND(AU261="NS",AW261&gt;0), AND(AU261="NS", AV261=0,AW261=0)), 1, IF(OR(AND(AU261&gt;0,AV261&gt;1,AU261&gt;AW261), AND(AU261="NS",AV261=2), AND(AU261="NS",AW261=0,AV261&gt;0),AU261=AW261), 0, 1)))</f>
        <v>0</v>
      </c>
      <c r="AY261">
        <f t="shared" ref="AY261:AY262" si="274">S261</f>
        <v>0</v>
      </c>
      <c r="AZ261">
        <f t="shared" ref="AZ261:AZ262" si="275">COUNTIF(T261:U261,"NS")</f>
        <v>0</v>
      </c>
      <c r="BA261">
        <f t="shared" ref="BA261:BA262" si="276">SUM(T261:U261)</f>
        <v>0</v>
      </c>
      <c r="BB261">
        <f t="shared" ref="BB261:BB262" si="277">IF(COUNTIF(S261:U261,"NA")=3,0,IF(OR(AND(AY261=0,AZ261&gt;0),AND(AY261="NS",BA261&gt;0), AND(AY261="NS", AZ261=0,BA261=0)), 1, IF(OR(AND(AY261&gt;0,AZ261&gt;1,AY261&gt;BA261), AND(AY261="NS",AZ261=2), AND(AY261="NS",BA261=0,AZ261&gt;0),AY261=BA261), 0, 1)))</f>
        <v>0</v>
      </c>
      <c r="BC261">
        <f t="shared" ref="BC261:BC262" si="278">V261</f>
        <v>0</v>
      </c>
      <c r="BD261">
        <f t="shared" ref="BD261:BD262" si="279">COUNTIF(W261:X261,"NS")</f>
        <v>0</v>
      </c>
      <c r="BE261">
        <f t="shared" ref="BE261:BE262" si="280">SUM(W261:X261)</f>
        <v>0</v>
      </c>
      <c r="BF261">
        <f t="shared" ref="BF261:BF262" si="281">IF(COUNTIF(V261:X261,"NA")=3,0,IF(OR(AND(BC261=0,BD261&gt;0),AND(BC261="NS",BE261&gt;0), AND(BC261="NS", BD261=0,BE261=0)), 1, IF(OR(AND(BC261&gt;0,BD261&gt;1,BC261&gt;BE261), AND(BC261="NS",BD261=2), AND(BC261="NS",BE261=0,BD261&gt;0),BC261=BE261), 0, 1)))</f>
        <v>0</v>
      </c>
      <c r="BG261">
        <f t="shared" ref="BG261:BG262" si="282">Y261</f>
        <v>0</v>
      </c>
      <c r="BH261">
        <f t="shared" ref="BH261:BH262" si="283">COUNTIF(Z261:AA261,"NS")</f>
        <v>0</v>
      </c>
      <c r="BI261">
        <f t="shared" ref="BI261:BI262" si="284">SUM(Z261:AA261)</f>
        <v>0</v>
      </c>
      <c r="BJ261">
        <f t="shared" ref="BJ261:BJ262" si="285">IF(COUNTIF(Y261:AA261,"NA")=3,0,IF(OR(AND(BG261=0,BH261&gt;0),AND(BG261="NS",BI261&gt;0), AND(BG261="NS", BH261=0,BI261=0)), 1, IF(OR(AND(BG261&gt;0,BH261&gt;1,BG261&gt;BI261), AND(BG261="NS",BH261=2), AND(BG261="NS",BI261=0,BH261&gt;0),BG261=BI261), 0, 1)))</f>
        <v>0</v>
      </c>
      <c r="BK261">
        <f t="shared" ref="BK261:BK262" si="286">AB261</f>
        <v>0</v>
      </c>
      <c r="BL261">
        <f t="shared" ref="BL261:BL262" si="287">COUNTIF(AC261:AD261,"NS")</f>
        <v>0</v>
      </c>
      <c r="BM261">
        <f t="shared" ref="BM261:BM262" si="288">SUM(AC261:AD261)</f>
        <v>0</v>
      </c>
      <c r="BN261">
        <f t="shared" ref="BN261:BN262" si="289">IF(COUNTIF(AB261:AD261,"NA")=3,0,IF(OR(AND(BK261=0,BL261&gt;0),AND(BK261="NS",BM261&gt;0), AND(BK261="NS", BL261=0,BM261=0)), 1, IF(OR(AND(BK261&gt;0,BL261&gt;1,BK261&gt;BM261), AND(BK261="NS",BL261=2), AND(BK261="NS",BM261=0,BL261&gt;0),BK261=BM261), 0, 1)))</f>
        <v>0</v>
      </c>
      <c r="BO261" s="231">
        <f t="shared" ref="BO261:BO262" si="290">G261</f>
        <v>0</v>
      </c>
      <c r="BP261" s="232">
        <f t="shared" ref="BP261:BP262" si="291">COUNTIF(J261,"NS")+COUNTIF(M261,"NS")+COUNTIF(P261,"NS")+COUNTIF(S261,"NS")+COUNTIF(V261,"NS")+COUNTIF(Y261,"NS")+COUNTIF(AB261,"NS")</f>
        <v>0</v>
      </c>
      <c r="BQ261" s="233">
        <f t="shared" ref="BQ261:BQ262" si="292">SUM(J261,M261,P261,S261,V261,Y261,AB261)</f>
        <v>0</v>
      </c>
      <c r="BR261" s="234">
        <f t="shared" ref="BR261:BR262" si="293">IF(OR(AND(BO261=0, BP261&gt;0),AND(BO261="NS", BQ261&gt;0), AND(BO261="NS", BP261=0, BQ261=0)), 1, IF(OR(AND(BO261&gt;0, BP261&gt;1,BO261&gt;BQ261), AND(BO261="NS", BP261=2), AND(BO261="NS", BQ261=0, BP261&gt;0), BO261=BQ261), 0,IF(BO261="",0,1)))</f>
        <v>0</v>
      </c>
      <c r="BS261" s="231">
        <f t="shared" ref="BS261:BS262" si="294">H261</f>
        <v>0</v>
      </c>
      <c r="BT261" s="232">
        <f t="shared" ref="BT261:BT262" si="295">COUNTIF(K261,"NS")+COUNTIF(N261,"NS")+COUNTIF(Q261,"NS")+COUNTIF(T261,"NS")+COUNTIF(W261,"NS")+COUNTIF(Z261,"NS")+COUNTIF(AC261,"NS")</f>
        <v>0</v>
      </c>
      <c r="BU261" s="233">
        <f t="shared" ref="BU261:BU262" si="296">SUM(K261,N261,Q261,T261,W261,Z261,AC261)</f>
        <v>0</v>
      </c>
      <c r="BV261" s="234">
        <f t="shared" ref="BV261:BV262" si="297">IF(OR(AND(BS261=0, BT261&gt;0),AND(BS261="NS", BU261&gt;0), AND(BS261="NS", BT261=0, BU261=0)), 1, IF(OR(AND(BS261&gt;0, BT261&gt;1,BS261&gt;BU261), AND(BS261="NS", BT261=2), AND(BS261="NS", BU261=0, BT261&gt;0), BS261=BU261), 0,IF(BS261="",0,1)))</f>
        <v>0</v>
      </c>
      <c r="BW261" s="231">
        <f t="shared" ref="BW261:BW262" si="298">I261</f>
        <v>0</v>
      </c>
      <c r="BX261" s="232">
        <f t="shared" ref="BX261:BX262" si="299">COUNTIF(L261,"NS")+COUNTIF(O261,"NS")+COUNTIF(R261,"NS")+COUNTIF(U261,"NS")+COUNTIF(X261,"NS")+COUNTIF(AA261,"NS")+COUNTIF(AD261,"NS")</f>
        <v>0</v>
      </c>
      <c r="BY261" s="233">
        <f t="shared" ref="BY261:BY262" si="300">SUM(L261,O261,R261,U261,X261,AA261,AD261)</f>
        <v>0</v>
      </c>
      <c r="BZ261" s="234">
        <f t="shared" ref="BZ261:BZ262" si="301">IF(OR(AND(BW261=0, BX261&gt;0),AND(BW261="NS", BY261&gt;0), AND(BW261="NS", BX261=0, BY261=0)), 1, IF(OR(AND(BW261&gt;0, BX261&gt;1,BW261&gt;BY261), AND(BW261="NS", BX261=2), AND(BW261="NS", BY261=0, BX261&gt;0), BW261=BY261), 0,IF(BW261="",0,1)))</f>
        <v>0</v>
      </c>
      <c r="CA261" s="198">
        <f t="shared" ref="CA261:CA262" si="302">IF(SUM(AL261,AP261,AT261,AX261,BB261,BF261,BJ261,BN261,BR261,BV261,BZ261)=0,0,1)</f>
        <v>0</v>
      </c>
      <c r="CB261" s="235" t="str">
        <f>IF(CA261=0,"",
IF(SUM($CA$260:CA261)=1,CC261,
IF($CA$263&gt;SUM($CA$260:CA261),_xlfn.CONCAT(", ",CC261),
IF($CA$263=SUM($CA$260:CA261),_xlfn.CONCAT(" y ",CC261)))))</f>
        <v/>
      </c>
      <c r="CC261" s="178" t="s">
        <v>5118</v>
      </c>
      <c r="CD261" s="238" t="s">
        <v>5488</v>
      </c>
      <c r="CE261" s="243">
        <f>IF(AND(M263="NS",$M$106="NS"),0,IF(AND(M263="NA",$M$106="NA"),0,IF(M263=$M$106,0,1)))</f>
        <v>0</v>
      </c>
      <c r="CF261" s="219">
        <f>IF(AND(N263="NS",$S$106="NS"),0,IF(AND(N263="NA",$S$106="NA"),0,IF(N263=$S$106,0,1)))</f>
        <v>0</v>
      </c>
      <c r="CG261" s="218">
        <f>IF(AND(O263="NS",$Y$106="NS"),0,IF(AND(O263="NA",$Y$106="NA"),0,IF(O263=$Y$106,0,1)))</f>
        <v>0</v>
      </c>
    </row>
    <row r="262" spans="1:85" s="31" customFormat="1" ht="24" customHeight="1">
      <c r="A262" s="25"/>
      <c r="B262" s="12"/>
      <c r="C262" s="535" t="s">
        <v>5016</v>
      </c>
      <c r="D262" s="918" t="s">
        <v>5106</v>
      </c>
      <c r="E262" s="919"/>
      <c r="F262" s="919"/>
      <c r="G262" s="439"/>
      <c r="H262" s="439"/>
      <c r="I262" s="439"/>
      <c r="J262" s="439"/>
      <c r="K262" s="439"/>
      <c r="L262" s="439"/>
      <c r="M262" s="439"/>
      <c r="N262" s="439"/>
      <c r="O262" s="439"/>
      <c r="P262" s="439"/>
      <c r="Q262" s="439"/>
      <c r="R262" s="439"/>
      <c r="S262" s="439"/>
      <c r="T262" s="439"/>
      <c r="U262" s="439"/>
      <c r="V262" s="439"/>
      <c r="W262" s="439"/>
      <c r="X262" s="439"/>
      <c r="Y262" s="439"/>
      <c r="Z262" s="439"/>
      <c r="AA262" s="439"/>
      <c r="AB262" s="439"/>
      <c r="AC262" s="439"/>
      <c r="AD262" s="439"/>
      <c r="AE262" s="51"/>
      <c r="AI262">
        <f t="shared" si="258"/>
        <v>0</v>
      </c>
      <c r="AJ262">
        <f t="shared" si="259"/>
        <v>0</v>
      </c>
      <c r="AK262">
        <f t="shared" si="260"/>
        <v>0</v>
      </c>
      <c r="AL262">
        <f t="shared" si="261"/>
        <v>0</v>
      </c>
      <c r="AM262">
        <f t="shared" si="262"/>
        <v>0</v>
      </c>
      <c r="AN262">
        <f t="shared" si="263"/>
        <v>0</v>
      </c>
      <c r="AO262">
        <f t="shared" si="264"/>
        <v>0</v>
      </c>
      <c r="AP262">
        <f t="shared" si="265"/>
        <v>0</v>
      </c>
      <c r="AQ262">
        <f t="shared" si="266"/>
        <v>0</v>
      </c>
      <c r="AR262">
        <f t="shared" si="267"/>
        <v>0</v>
      </c>
      <c r="AS262">
        <f t="shared" si="268"/>
        <v>0</v>
      </c>
      <c r="AT262">
        <f t="shared" si="269"/>
        <v>0</v>
      </c>
      <c r="AU262">
        <f t="shared" si="270"/>
        <v>0</v>
      </c>
      <c r="AV262">
        <f t="shared" si="271"/>
        <v>0</v>
      </c>
      <c r="AW262">
        <f t="shared" si="272"/>
        <v>0</v>
      </c>
      <c r="AX262">
        <f t="shared" si="273"/>
        <v>0</v>
      </c>
      <c r="AY262">
        <f t="shared" si="274"/>
        <v>0</v>
      </c>
      <c r="AZ262">
        <f t="shared" si="275"/>
        <v>0</v>
      </c>
      <c r="BA262">
        <f t="shared" si="276"/>
        <v>0</v>
      </c>
      <c r="BB262">
        <f t="shared" si="277"/>
        <v>0</v>
      </c>
      <c r="BC262">
        <f t="shared" si="278"/>
        <v>0</v>
      </c>
      <c r="BD262">
        <f t="shared" si="279"/>
        <v>0</v>
      </c>
      <c r="BE262">
        <f t="shared" si="280"/>
        <v>0</v>
      </c>
      <c r="BF262">
        <f t="shared" si="281"/>
        <v>0</v>
      </c>
      <c r="BG262">
        <f t="shared" si="282"/>
        <v>0</v>
      </c>
      <c r="BH262">
        <f t="shared" si="283"/>
        <v>0</v>
      </c>
      <c r="BI262">
        <f t="shared" si="284"/>
        <v>0</v>
      </c>
      <c r="BJ262">
        <f t="shared" si="285"/>
        <v>0</v>
      </c>
      <c r="BK262">
        <f t="shared" si="286"/>
        <v>0</v>
      </c>
      <c r="BL262">
        <f t="shared" si="287"/>
        <v>0</v>
      </c>
      <c r="BM262">
        <f t="shared" si="288"/>
        <v>0</v>
      </c>
      <c r="BN262">
        <f t="shared" si="289"/>
        <v>0</v>
      </c>
      <c r="BO262" s="231">
        <f t="shared" si="290"/>
        <v>0</v>
      </c>
      <c r="BP262" s="232">
        <f t="shared" si="291"/>
        <v>0</v>
      </c>
      <c r="BQ262" s="233">
        <f t="shared" si="292"/>
        <v>0</v>
      </c>
      <c r="BR262" s="234">
        <f t="shared" si="293"/>
        <v>0</v>
      </c>
      <c r="BS262" s="231">
        <f t="shared" si="294"/>
        <v>0</v>
      </c>
      <c r="BT262" s="232">
        <f t="shared" si="295"/>
        <v>0</v>
      </c>
      <c r="BU262" s="233">
        <f t="shared" si="296"/>
        <v>0</v>
      </c>
      <c r="BV262" s="234">
        <f t="shared" si="297"/>
        <v>0</v>
      </c>
      <c r="BW262" s="231">
        <f t="shared" si="298"/>
        <v>0</v>
      </c>
      <c r="BX262" s="232">
        <f t="shared" si="299"/>
        <v>0</v>
      </c>
      <c r="BY262" s="233">
        <f t="shared" si="300"/>
        <v>0</v>
      </c>
      <c r="BZ262" s="234">
        <f t="shared" si="301"/>
        <v>0</v>
      </c>
      <c r="CA262" s="198">
        <f t="shared" si="302"/>
        <v>0</v>
      </c>
      <c r="CB262" s="235" t="str">
        <f>IF(CA262=0,"",
IF(SUM($CA$260:CA262)=1,CC262,
IF($CA$263&gt;SUM($CA$260:CA262),_xlfn.CONCAT(", ",CC262),
IF($CA$263=SUM($CA$260:CA262),_xlfn.CONCAT(" y ",CC262)))))</f>
        <v/>
      </c>
      <c r="CC262" s="178" t="s">
        <v>5119</v>
      </c>
      <c r="CD262" s="246" t="s">
        <v>5490</v>
      </c>
      <c r="CE262" s="243">
        <f>IF(AND(P263="NS",$M$107="NS"),0,IF(AND(P263="NA",$M$107="NA"),0,IF(P263=$M$107,0,1)))</f>
        <v>0</v>
      </c>
      <c r="CF262" s="219">
        <f>IF(AND(Q263="NS",$S$107="NS"),0,IF(AND(Q263="NA",$S$107="NA"),0,IF(Q263=$S$107,0,1)))</f>
        <v>0</v>
      </c>
      <c r="CG262" s="218">
        <f>IF(AND(R263="NS",$Y$107="NS"),0,IF(AND(R263="NA",$Y$107="NA"),0,IF(R263=$Y$107,0,1)))</f>
        <v>0</v>
      </c>
    </row>
    <row r="263" spans="1:85" s="31" customFormat="1" ht="15" customHeight="1">
      <c r="A263" s="25"/>
      <c r="B263" s="12"/>
      <c r="C263" s="42"/>
      <c r="D263" s="42"/>
      <c r="E263" s="42"/>
      <c r="F263" s="65" t="s">
        <v>5270</v>
      </c>
      <c r="G263" s="69">
        <f>IF(AND(SUM(G260:G262)=0,COUNTIF(G260:G262,"NS")&gt;0),"NS",IF(AND(SUM(G260:G262)=0,COUNTIF(G260:G262,0)&gt;0),0,IF(AND(SUM(G260:G262)=0,COUNTIF(G260:G262,"NA")&gt;0),"NA",SUM(G260:G262))))</f>
        <v>0</v>
      </c>
      <c r="H263" s="69">
        <f t="shared" ref="H263:AC263" si="303">IF(AND(SUM(H260:H262)=0,COUNTIF(H260:H262,"NS")&gt;0),"NS",IF(AND(SUM(H260:H262)=0,COUNTIF(H260:H262,0)&gt;0),0,IF(AND(SUM(H260:H262)=0,COUNTIF(H260:H262,"NA")&gt;0),"NA",SUM(H260:H262))))</f>
        <v>0</v>
      </c>
      <c r="I263" s="69">
        <f t="shared" si="303"/>
        <v>0</v>
      </c>
      <c r="J263" s="69">
        <f t="shared" si="303"/>
        <v>0</v>
      </c>
      <c r="K263" s="69">
        <f t="shared" si="303"/>
        <v>0</v>
      </c>
      <c r="L263" s="69">
        <f t="shared" si="303"/>
        <v>0</v>
      </c>
      <c r="M263" s="69">
        <f t="shared" si="303"/>
        <v>0</v>
      </c>
      <c r="N263" s="69">
        <f t="shared" si="303"/>
        <v>0</v>
      </c>
      <c r="O263" s="69">
        <f t="shared" si="303"/>
        <v>0</v>
      </c>
      <c r="P263" s="69">
        <f t="shared" si="303"/>
        <v>0</v>
      </c>
      <c r="Q263" s="69">
        <f t="shared" si="303"/>
        <v>0</v>
      </c>
      <c r="R263" s="69">
        <f t="shared" si="303"/>
        <v>0</v>
      </c>
      <c r="S263" s="69">
        <f t="shared" si="303"/>
        <v>0</v>
      </c>
      <c r="T263" s="69">
        <f t="shared" si="303"/>
        <v>0</v>
      </c>
      <c r="U263" s="69">
        <f t="shared" si="303"/>
        <v>0</v>
      </c>
      <c r="V263" s="69">
        <f t="shared" si="303"/>
        <v>0</v>
      </c>
      <c r="W263" s="69">
        <f t="shared" si="303"/>
        <v>0</v>
      </c>
      <c r="X263" s="69">
        <f t="shared" si="303"/>
        <v>0</v>
      </c>
      <c r="Y263" s="69">
        <f t="shared" si="303"/>
        <v>0</v>
      </c>
      <c r="Z263" s="69">
        <f t="shared" si="303"/>
        <v>0</v>
      </c>
      <c r="AA263" s="69">
        <f t="shared" si="303"/>
        <v>0</v>
      </c>
      <c r="AB263" s="69">
        <f t="shared" si="303"/>
        <v>0</v>
      </c>
      <c r="AC263" s="69">
        <f t="shared" si="303"/>
        <v>0</v>
      </c>
      <c r="AD263" s="69">
        <f>IF(AND(SUM(AD260:AD262)=0,COUNTIF(AD260:AD262,"NS")&gt;0),"NS",IF(AND(SUM(AD260:AD262)=0,COUNTIF(AD260:AD262,0)&gt;0),0,IF(AND(SUM(AD260:AD262)=0,COUNTIF(AD260:AD262,"NA")&gt;0),"NA",SUM(AD260:AD262))))</f>
        <v>0</v>
      </c>
      <c r="AE263" s="51"/>
      <c r="CA263" s="236">
        <f>SUM(CA260:CA262)</f>
        <v>0</v>
      </c>
      <c r="CB263" s="236" t="str">
        <f>IF(CA263=0,"",_xlfn.CONCAT(CB260:CB262))</f>
        <v/>
      </c>
      <c r="CC263" s="237" t="str">
        <f>IF(CA263=0,"",
IF(CA263&gt;1,"Favor de revisar la suma y consistencia de totales y/o subtotales por filas (numéricos y NS)",
IF(CA263=1,_xlfn.CONCAT("Favor de revisar la sumatoria del total y/o subtotal en el numeral: ",CB263),_xlfn.CONCAT("Favor de revisar la sumatoria de los totales y/o subtotales en los numerales: ",CB263))))</f>
        <v/>
      </c>
      <c r="CD263" s="238" t="s">
        <v>5492</v>
      </c>
      <c r="CE263" s="243">
        <f>IF(AND(S263="NS",$M$108="NS"),0,IF(AND(S263="NA",$M$108="NA"),0,IF(S263=$M$108,0,1)))</f>
        <v>0</v>
      </c>
      <c r="CF263" s="219">
        <f>IF(AND(T263="NS",$S$108="NS"),0,IF(AND(T263="NA",$S$108="NA"),0,IF(T263=$S$108,0,1)))</f>
        <v>0</v>
      </c>
      <c r="CG263" s="218">
        <f>IF(AND(U263="NS",$Y$108="NS"),0,IF(AND(U263="NA",$Y$108="NA"),0,IF(U263=$Y$108,0,1)))</f>
        <v>0</v>
      </c>
    </row>
    <row r="264" spans="1:85" ht="15" customHeight="1">
      <c r="A264" s="26"/>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c r="AA264" s="142"/>
      <c r="AB264" s="142"/>
      <c r="AC264" s="142"/>
      <c r="AD264" s="142"/>
      <c r="CD264" s="246" t="s">
        <v>5494</v>
      </c>
      <c r="CE264" s="243">
        <f>IF(AND(V263="NS",$M$109="NS"),0,IF(AND(V263="NA",$M$109="NA"),0,IF(V263=$M$109,0,1)))</f>
        <v>0</v>
      </c>
      <c r="CF264" s="219">
        <f>IF(AND(W263="NS",$S$109="NS"),0,IF(AND(W263="NA",$S$109="NA"),0,IF(W263=$S$109,0,1)))</f>
        <v>0</v>
      </c>
      <c r="CG264" s="218">
        <f>IF(AND(X263="NS",$Y$109="NS"),0,IF(AND(X263="NA",$Y$109="NA"),0,IF(X263=$Y$109,0,1)))</f>
        <v>0</v>
      </c>
    </row>
    <row r="265" spans="1:85" ht="24" customHeight="1">
      <c r="A265" s="26"/>
      <c r="B265" s="142"/>
      <c r="C265" s="848" t="s">
        <v>5219</v>
      </c>
      <c r="D265" s="728"/>
      <c r="E265" s="728"/>
      <c r="F265" s="728"/>
      <c r="G265" s="728"/>
      <c r="H265" s="728"/>
      <c r="I265" s="728"/>
      <c r="J265" s="728"/>
      <c r="K265" s="728"/>
      <c r="L265" s="728"/>
      <c r="M265" s="728"/>
      <c r="N265" s="728"/>
      <c r="O265" s="728"/>
      <c r="P265" s="728"/>
      <c r="Q265" s="728"/>
      <c r="R265" s="728"/>
      <c r="S265" s="728"/>
      <c r="T265" s="728"/>
      <c r="U265" s="728"/>
      <c r="V265" s="728"/>
      <c r="W265" s="728"/>
      <c r="X265" s="728"/>
      <c r="Y265" s="728"/>
      <c r="Z265" s="728"/>
      <c r="AA265" s="728"/>
      <c r="AB265" s="728"/>
      <c r="AC265" s="728"/>
      <c r="AD265" s="728"/>
      <c r="CD265" s="238" t="s">
        <v>5209</v>
      </c>
      <c r="CE265" s="243">
        <f>IF(AND(Y263="NS",$M$110="NS"),0,IF(AND(Y263="NA",$M$110="NA"),0,IF(Y263=$M$110,0,1)))</f>
        <v>0</v>
      </c>
      <c r="CF265" s="219">
        <f>IF(AND(Z263="NS",$S$110="NS"),0,IF(AND(Z263="NA",$S$110="NA"),0,IF(Z263=$S$110,0,1)))</f>
        <v>0</v>
      </c>
      <c r="CG265" s="218">
        <f>IF(AND(AA263="NS",$Y$110="NS"),0,IF(AND(AA263="NA",$Y$110="NA"),0,IF(AA263=$Y$110,0,1)))</f>
        <v>0</v>
      </c>
    </row>
    <row r="266" spans="1:85" ht="60" customHeight="1">
      <c r="A266" s="26"/>
      <c r="B266" s="142"/>
      <c r="C266" s="999"/>
      <c r="D266" s="1000"/>
      <c r="E266" s="1000"/>
      <c r="F266" s="1000"/>
      <c r="G266" s="1000"/>
      <c r="H266" s="1000"/>
      <c r="I266" s="1000"/>
      <c r="J266" s="1000"/>
      <c r="K266" s="1000"/>
      <c r="L266" s="1000"/>
      <c r="M266" s="1000"/>
      <c r="N266" s="1000"/>
      <c r="O266" s="1000"/>
      <c r="P266" s="1000"/>
      <c r="Q266" s="1000"/>
      <c r="R266" s="1000"/>
      <c r="S266" s="1000"/>
      <c r="T266" s="1000"/>
      <c r="U266" s="1000"/>
      <c r="V266" s="1000"/>
      <c r="W266" s="1000"/>
      <c r="X266" s="1000"/>
      <c r="Y266" s="1000"/>
      <c r="Z266" s="1000"/>
      <c r="AA266" s="1000"/>
      <c r="AB266" s="1000"/>
      <c r="AC266" s="1000"/>
      <c r="AD266" s="1001"/>
      <c r="CD266" s="246" t="s">
        <v>5495</v>
      </c>
      <c r="CE266" s="243">
        <f>IF(AND(AB263="NS",$M$111="NS"),0,IF(AND(AB263="NA",$M$111="NA"),0,IF(AB263=$M$111,0,1)))</f>
        <v>0</v>
      </c>
      <c r="CF266" s="219">
        <f>IF(AND(AC263="NS",$S$111="NS"),0,IF(AND(AC263="NA",$S$111="NA"),0,IF(AC263=$S$111,0,1)))</f>
        <v>0</v>
      </c>
      <c r="CG266" s="218">
        <f>IF(AND(AD263="NS",$Y$111="NS"),0,IF(AND(AD263="NA",$Y$111="NA"),0,IF(AD263=$Y$111,0,1)))</f>
        <v>0</v>
      </c>
    </row>
    <row r="267" spans="1:85" s="31" customFormat="1" ht="15" customHeight="1">
      <c r="A267" s="25"/>
      <c r="B267" s="823" t="str">
        <f>IF(AH260&gt;0,"Favor de ingresar toda la información requerida en la pregunta","")</f>
        <v/>
      </c>
      <c r="C267" s="728"/>
      <c r="D267" s="728"/>
      <c r="E267" s="728"/>
      <c r="F267" s="728"/>
      <c r="G267" s="728"/>
      <c r="H267" s="728"/>
      <c r="I267" s="728"/>
      <c r="J267" s="728"/>
      <c r="K267" s="728"/>
      <c r="L267" s="728"/>
      <c r="M267" s="728"/>
      <c r="N267" s="728"/>
      <c r="O267" s="728"/>
      <c r="P267" s="728"/>
      <c r="Q267" s="728"/>
      <c r="R267" s="728"/>
      <c r="S267" s="728"/>
      <c r="T267" s="728"/>
      <c r="U267" s="728"/>
      <c r="V267" s="728"/>
      <c r="W267" s="728"/>
      <c r="X267" s="728"/>
      <c r="Y267" s="728"/>
      <c r="Z267" s="728"/>
      <c r="AA267" s="728"/>
      <c r="AB267" s="728"/>
      <c r="AC267" s="728"/>
      <c r="AD267" s="728"/>
      <c r="AE267" s="51"/>
      <c r="CD267" s="238" t="s">
        <v>5450</v>
      </c>
      <c r="CE267" s="243">
        <f>IF(AND(G263="NS",$M$112="NS"),0,IF(AND(G263="NA",$M$112="NA"),0,IF(G263=$M$112,0,1)))</f>
        <v>0</v>
      </c>
      <c r="CF267" s="219">
        <f>IF(AND(H263="NS",$S$112="NS"),0,IF(AND(H263="NA",$S$112="NA"),0,IF(H263=$S$112,0,1)))</f>
        <v>0</v>
      </c>
      <c r="CG267" s="218">
        <f>IF(AND(I263="NS",$Y$112="NS"),0,IF(AND(I263="NA",$Y$112="NA"),0,IF(I263=$Y$112,0,1)))</f>
        <v>0</v>
      </c>
    </row>
    <row r="268" spans="1:85" s="31" customFormat="1" ht="15" customHeight="1">
      <c r="A268" s="25"/>
      <c r="B268" s="887" t="str">
        <f>IF(SUM(COUNTIF(G260:AD262,"NS"))&lt;&gt;0,"Alerta: debido a que cuenta con registros NS, debe proporcionar una justificación en el area de comentarios al final de la pregunta","")</f>
        <v/>
      </c>
      <c r="C268" s="887"/>
      <c r="D268" s="887"/>
      <c r="E268" s="887"/>
      <c r="F268" s="887"/>
      <c r="G268" s="887"/>
      <c r="H268" s="887"/>
      <c r="I268" s="887"/>
      <c r="J268" s="887"/>
      <c r="K268" s="887"/>
      <c r="L268" s="887"/>
      <c r="M268" s="887"/>
      <c r="N268" s="887"/>
      <c r="O268" s="887"/>
      <c r="P268" s="887"/>
      <c r="Q268" s="887"/>
      <c r="R268" s="887"/>
      <c r="S268" s="887"/>
      <c r="T268" s="887"/>
      <c r="U268" s="887"/>
      <c r="V268" s="887"/>
      <c r="W268" s="887"/>
      <c r="X268" s="887"/>
      <c r="Y268" s="887"/>
      <c r="Z268" s="887"/>
      <c r="AA268" s="887"/>
      <c r="AB268" s="887"/>
      <c r="AC268" s="887"/>
      <c r="AD268" s="887"/>
      <c r="AE268" s="51"/>
      <c r="CD268"/>
      <c r="CE268"/>
      <c r="CF268"/>
      <c r="CG268" s="247">
        <f>SUM(CE260:CG267)</f>
        <v>0</v>
      </c>
    </row>
    <row r="269" spans="1:85" s="31" customFormat="1" ht="15" customHeight="1">
      <c r="A269" s="25"/>
      <c r="B269" s="845" t="str">
        <f>CC263</f>
        <v/>
      </c>
      <c r="C269" s="845"/>
      <c r="D269" s="845"/>
      <c r="E269" s="845"/>
      <c r="F269" s="845"/>
      <c r="G269" s="845"/>
      <c r="H269" s="845"/>
      <c r="I269" s="845"/>
      <c r="J269" s="845"/>
      <c r="K269" s="845"/>
      <c r="L269" s="845"/>
      <c r="M269" s="845"/>
      <c r="N269" s="845"/>
      <c r="O269" s="845"/>
      <c r="P269" s="845"/>
      <c r="Q269" s="845"/>
      <c r="R269" s="845"/>
      <c r="S269" s="845"/>
      <c r="T269" s="845"/>
      <c r="U269" s="845"/>
      <c r="V269" s="845"/>
      <c r="W269" s="845"/>
      <c r="X269" s="845"/>
      <c r="Y269" s="845"/>
      <c r="Z269" s="845"/>
      <c r="AA269" s="845"/>
      <c r="AB269" s="845"/>
      <c r="AC269" s="845"/>
      <c r="AD269" s="845"/>
      <c r="AE269" s="51"/>
    </row>
    <row r="270" spans="1:85" s="31" customFormat="1" ht="15" customHeight="1">
      <c r="A270" s="25"/>
      <c r="B270" s="845" t="str">
        <f>IF(CG268&gt;0,"Favor de revisar la instrucción general 2 del apartado II.2, ya que no se cumplen los criterios establecidos","")</f>
        <v/>
      </c>
      <c r="C270" s="845"/>
      <c r="D270" s="845"/>
      <c r="E270" s="845"/>
      <c r="F270" s="845"/>
      <c r="G270" s="845"/>
      <c r="H270" s="845"/>
      <c r="I270" s="845"/>
      <c r="J270" s="845"/>
      <c r="K270" s="845"/>
      <c r="L270" s="845"/>
      <c r="M270" s="845"/>
      <c r="N270" s="845"/>
      <c r="O270" s="845"/>
      <c r="P270" s="845"/>
      <c r="Q270" s="845"/>
      <c r="R270" s="845"/>
      <c r="S270" s="845"/>
      <c r="T270" s="845"/>
      <c r="U270" s="845"/>
      <c r="V270" s="845"/>
      <c r="W270" s="845"/>
      <c r="X270" s="845"/>
      <c r="Y270" s="845"/>
      <c r="Z270" s="845"/>
      <c r="AA270" s="845"/>
      <c r="AB270" s="845"/>
      <c r="AC270" s="845"/>
      <c r="AD270" s="845"/>
      <c r="AE270" s="51"/>
    </row>
    <row r="271" spans="1:85" s="31" customFormat="1" ht="15" customHeight="1">
      <c r="A271" s="25"/>
      <c r="B271" s="12"/>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51"/>
    </row>
    <row r="272" spans="1:85" s="31" customFormat="1" ht="15" customHeight="1">
      <c r="A272" s="25"/>
      <c r="B272" s="12"/>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51"/>
    </row>
    <row r="273" spans="1:85" ht="24" customHeight="1">
      <c r="A273" s="25" t="s">
        <v>5553</v>
      </c>
      <c r="B273" s="880" t="s">
        <v>5554</v>
      </c>
      <c r="C273" s="728"/>
      <c r="D273" s="728"/>
      <c r="E273" s="728"/>
      <c r="F273" s="728"/>
      <c r="G273" s="728"/>
      <c r="H273" s="728"/>
      <c r="I273" s="728"/>
      <c r="J273" s="728"/>
      <c r="K273" s="728"/>
      <c r="L273" s="728"/>
      <c r="M273" s="728"/>
      <c r="N273" s="728"/>
      <c r="O273" s="728"/>
      <c r="P273" s="728"/>
      <c r="Q273" s="728"/>
      <c r="R273" s="728"/>
      <c r="S273" s="728"/>
      <c r="T273" s="728"/>
      <c r="U273" s="728"/>
      <c r="V273" s="728"/>
      <c r="W273" s="728"/>
      <c r="X273" s="728"/>
      <c r="Y273" s="728"/>
      <c r="Z273" s="728"/>
      <c r="AA273" s="728"/>
      <c r="AB273" s="728"/>
      <c r="AC273" s="728"/>
      <c r="AD273" s="728"/>
      <c r="AE273" s="52"/>
    </row>
    <row r="274" spans="1:85" ht="15" customHeight="1">
      <c r="A274" s="25"/>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row>
    <row r="275" spans="1:85" ht="24" customHeight="1">
      <c r="A275" s="25"/>
      <c r="B275" s="52"/>
      <c r="C275" s="723" t="s">
        <v>5555</v>
      </c>
      <c r="D275" s="859"/>
      <c r="E275" s="859"/>
      <c r="F275" s="860"/>
      <c r="G275" s="858" t="s">
        <v>5448</v>
      </c>
      <c r="H275" s="757"/>
      <c r="I275" s="757"/>
      <c r="J275" s="757"/>
      <c r="K275" s="757"/>
      <c r="L275" s="757"/>
      <c r="M275" s="757"/>
      <c r="N275" s="757"/>
      <c r="O275" s="757"/>
      <c r="P275" s="757"/>
      <c r="Q275" s="757"/>
      <c r="R275" s="757"/>
      <c r="S275" s="757"/>
      <c r="T275" s="757"/>
      <c r="U275" s="757"/>
      <c r="V275" s="757"/>
      <c r="W275" s="757"/>
      <c r="X275" s="757"/>
      <c r="Y275" s="757"/>
      <c r="Z275" s="757"/>
      <c r="AA275" s="757"/>
      <c r="AB275" s="757"/>
      <c r="AC275" s="757"/>
      <c r="AD275" s="758"/>
      <c r="AE275" s="52"/>
    </row>
    <row r="276" spans="1:85" ht="120" customHeight="1">
      <c r="A276" s="25"/>
      <c r="B276" s="52"/>
      <c r="C276" s="1007"/>
      <c r="D276" s="728"/>
      <c r="E276" s="728"/>
      <c r="F276" s="776"/>
      <c r="G276" s="921" t="s">
        <v>5235</v>
      </c>
      <c r="H276" s="916" t="s">
        <v>5427</v>
      </c>
      <c r="I276" s="916" t="s">
        <v>5428</v>
      </c>
      <c r="J276" s="916" t="s">
        <v>5429</v>
      </c>
      <c r="K276" s="757"/>
      <c r="L276" s="758"/>
      <c r="M276" s="916" t="s">
        <v>5430</v>
      </c>
      <c r="N276" s="757"/>
      <c r="O276" s="758"/>
      <c r="P276" s="916" t="s">
        <v>5431</v>
      </c>
      <c r="Q276" s="757"/>
      <c r="R276" s="758"/>
      <c r="S276" s="916" t="s">
        <v>5432</v>
      </c>
      <c r="T276" s="757"/>
      <c r="U276" s="758"/>
      <c r="V276" s="916" t="s">
        <v>5433</v>
      </c>
      <c r="W276" s="757"/>
      <c r="X276" s="758"/>
      <c r="Y276" s="916" t="s">
        <v>5434</v>
      </c>
      <c r="Z276" s="757"/>
      <c r="AA276" s="758"/>
      <c r="AB276" s="916" t="s">
        <v>5449</v>
      </c>
      <c r="AC276" s="757"/>
      <c r="AD276" s="758"/>
      <c r="AE276" s="52"/>
      <c r="AH276" s="828" t="s">
        <v>5090</v>
      </c>
      <c r="BO276" s="924" t="s">
        <v>5450</v>
      </c>
      <c r="BP276" s="757"/>
      <c r="BQ276" s="757"/>
      <c r="BR276" s="758"/>
      <c r="BS276" s="943" t="s">
        <v>5451</v>
      </c>
      <c r="BT276" s="757"/>
      <c r="BU276" s="757"/>
      <c r="BV276" s="758"/>
      <c r="BW276" s="924" t="s">
        <v>5452</v>
      </c>
      <c r="BX276" s="757"/>
      <c r="BY276" s="757"/>
      <c r="BZ276" s="758"/>
      <c r="CA276" s="931" t="s">
        <v>5453</v>
      </c>
      <c r="CB276" s="757"/>
      <c r="CC276" s="758"/>
      <c r="CD276" s="932" t="s">
        <v>5454</v>
      </c>
      <c r="CE276" s="933"/>
      <c r="CF276" s="933"/>
      <c r="CG276" s="934"/>
    </row>
    <row r="277" spans="1:85" ht="48" customHeight="1">
      <c r="A277" s="25"/>
      <c r="B277" s="52"/>
      <c r="C277" s="861"/>
      <c r="D277" s="782"/>
      <c r="E277" s="782"/>
      <c r="F277" s="783"/>
      <c r="G277" s="917"/>
      <c r="H277" s="917"/>
      <c r="I277" s="917"/>
      <c r="J277" s="67" t="s">
        <v>5456</v>
      </c>
      <c r="K277" s="68" t="s">
        <v>5427</v>
      </c>
      <c r="L277" s="68" t="s">
        <v>5428</v>
      </c>
      <c r="M277" s="67" t="s">
        <v>5456</v>
      </c>
      <c r="N277" s="68" t="s">
        <v>5427</v>
      </c>
      <c r="O277" s="68" t="s">
        <v>5428</v>
      </c>
      <c r="P277" s="67" t="s">
        <v>5456</v>
      </c>
      <c r="Q277" s="68" t="s">
        <v>5427</v>
      </c>
      <c r="R277" s="68" t="s">
        <v>5428</v>
      </c>
      <c r="S277" s="67" t="s">
        <v>5456</v>
      </c>
      <c r="T277" s="68" t="s">
        <v>5427</v>
      </c>
      <c r="U277" s="68" t="s">
        <v>5428</v>
      </c>
      <c r="V277" s="67" t="s">
        <v>5456</v>
      </c>
      <c r="W277" s="68" t="s">
        <v>5427</v>
      </c>
      <c r="X277" s="68" t="s">
        <v>5428</v>
      </c>
      <c r="Y277" s="67" t="s">
        <v>5456</v>
      </c>
      <c r="Z277" s="68" t="s">
        <v>5427</v>
      </c>
      <c r="AA277" s="68" t="s">
        <v>5428</v>
      </c>
      <c r="AB277" s="67" t="s">
        <v>5456</v>
      </c>
      <c r="AC277" s="68" t="s">
        <v>5427</v>
      </c>
      <c r="AD277" s="68" t="s">
        <v>5428</v>
      </c>
      <c r="AE277" s="52"/>
      <c r="AH277" s="829"/>
      <c r="AI277" t="s">
        <v>5240</v>
      </c>
      <c r="AJ277" t="s">
        <v>5241</v>
      </c>
      <c r="AK277" t="s">
        <v>5242</v>
      </c>
      <c r="AL277" t="s">
        <v>5243</v>
      </c>
      <c r="AM277" t="s">
        <v>5244</v>
      </c>
      <c r="AN277" t="s">
        <v>5245</v>
      </c>
      <c r="AO277" t="s">
        <v>5246</v>
      </c>
      <c r="AP277" t="s">
        <v>5247</v>
      </c>
      <c r="AQ277" t="s">
        <v>5457</v>
      </c>
      <c r="AR277" t="s">
        <v>5458</v>
      </c>
      <c r="AS277" t="s">
        <v>5459</v>
      </c>
      <c r="AT277" t="s">
        <v>5460</v>
      </c>
      <c r="AU277" t="s">
        <v>5461</v>
      </c>
      <c r="AV277" t="s">
        <v>5462</v>
      </c>
      <c r="AW277" t="s">
        <v>5463</v>
      </c>
      <c r="AX277" t="s">
        <v>5464</v>
      </c>
      <c r="AY277" t="s">
        <v>5465</v>
      </c>
      <c r="AZ277" t="s">
        <v>5466</v>
      </c>
      <c r="BA277" t="s">
        <v>5467</v>
      </c>
      <c r="BB277" t="s">
        <v>5468</v>
      </c>
      <c r="BC277" t="s">
        <v>5469</v>
      </c>
      <c r="BD277" t="s">
        <v>5470</v>
      </c>
      <c r="BE277" t="s">
        <v>5471</v>
      </c>
      <c r="BF277" t="s">
        <v>5472</v>
      </c>
      <c r="BG277" t="s">
        <v>5473</v>
      </c>
      <c r="BH277" t="s">
        <v>5474</v>
      </c>
      <c r="BI277" t="s">
        <v>5475</v>
      </c>
      <c r="BJ277" t="s">
        <v>5476</v>
      </c>
      <c r="BK277" t="s">
        <v>5477</v>
      </c>
      <c r="BL277" t="s">
        <v>5478</v>
      </c>
      <c r="BM277" t="s">
        <v>5479</v>
      </c>
      <c r="BN277" t="s">
        <v>5480</v>
      </c>
      <c r="BO277" s="227" t="s">
        <v>5450</v>
      </c>
      <c r="BP277" s="228" t="s">
        <v>5481</v>
      </c>
      <c r="BQ277" s="229" t="s">
        <v>5482</v>
      </c>
      <c r="BR277" s="230" t="s">
        <v>5483</v>
      </c>
      <c r="BS277" s="227" t="s">
        <v>5450</v>
      </c>
      <c r="BT277" s="228" t="s">
        <v>5481</v>
      </c>
      <c r="BU277" s="229" t="s">
        <v>5482</v>
      </c>
      <c r="BV277" s="230" t="s">
        <v>5483</v>
      </c>
      <c r="BW277" s="227" t="s">
        <v>5450</v>
      </c>
      <c r="BX277" s="228" t="s">
        <v>5481</v>
      </c>
      <c r="BY277" s="229" t="s">
        <v>5482</v>
      </c>
      <c r="BZ277" s="230" t="s">
        <v>5483</v>
      </c>
      <c r="CA277" s="610" t="s">
        <v>5269</v>
      </c>
      <c r="CB277" s="174" t="s">
        <v>5110</v>
      </c>
      <c r="CC277" s="276" t="s">
        <v>5111</v>
      </c>
      <c r="CD277" s="241"/>
      <c r="CE277" s="242" t="s">
        <v>5484</v>
      </c>
      <c r="CF277" s="244" t="s">
        <v>5451</v>
      </c>
      <c r="CG277" s="245" t="s">
        <v>5452</v>
      </c>
    </row>
    <row r="278" spans="1:85" ht="15" customHeight="1">
      <c r="A278" s="25"/>
      <c r="B278" s="52"/>
      <c r="C278" s="59" t="s">
        <v>5012</v>
      </c>
      <c r="D278" s="817" t="s">
        <v>5326</v>
      </c>
      <c r="E278" s="757"/>
      <c r="F278" s="758"/>
      <c r="G278" s="439"/>
      <c r="H278" s="439"/>
      <c r="I278" s="439"/>
      <c r="J278" s="439"/>
      <c r="K278" s="439"/>
      <c r="L278" s="439"/>
      <c r="M278" s="439"/>
      <c r="N278" s="439"/>
      <c r="O278" s="439"/>
      <c r="P278" s="439"/>
      <c r="Q278" s="439"/>
      <c r="R278" s="439"/>
      <c r="S278" s="439"/>
      <c r="T278" s="439"/>
      <c r="U278" s="439"/>
      <c r="V278" s="439"/>
      <c r="W278" s="439"/>
      <c r="X278" s="439"/>
      <c r="Y278" s="439"/>
      <c r="Z278" s="439"/>
      <c r="AA278" s="439"/>
      <c r="AB278" s="439"/>
      <c r="AC278" s="439"/>
      <c r="AD278" s="439"/>
      <c r="AE278" s="52"/>
      <c r="AH278" s="172">
        <f>IF(COUNTA(G278:AD304)=0,0,IF(COUNTA(G278:AD304)=648,0,1))</f>
        <v>0</v>
      </c>
      <c r="AI278">
        <f>G278</f>
        <v>0</v>
      </c>
      <c r="AJ278">
        <f>COUNTIF(H278:I278,"NS")</f>
        <v>0</v>
      </c>
      <c r="AK278">
        <f>SUM(H278:I278)</f>
        <v>0</v>
      </c>
      <c r="AL278">
        <f>IF(COUNTIF(G278:I278,"NA")=3,0,IF(OR(AND(AI278=0,AJ278&gt;0),AND(AI278="NS",AK278&gt;0), AND(AI278="NS", AJ278=0,AK278=0)), 1, IF(OR(AND(AI278&gt;0,AJ278&gt;1,AI278&gt;AK278), AND(AI278="NS",AJ278=2), AND(AI278="NS",AK278=0,AJ278&gt;0),AI278=AK278), 0, 1)))</f>
        <v>0</v>
      </c>
      <c r="AM278">
        <f>J278</f>
        <v>0</v>
      </c>
      <c r="AN278">
        <f>COUNTIF(K278:L278,"NS")</f>
        <v>0</v>
      </c>
      <c r="AO278">
        <f>SUM(K278:L278)</f>
        <v>0</v>
      </c>
      <c r="AP278">
        <f>IF(COUNTIF(J278:L278,"NA")=3,0,IF(OR(AND(AM278=0,AN278&gt;0),AND(AM278="NS",AO278&gt;0), AND(AM278="NS", AN278=0,AO278=0)), 1, IF(OR(AND(AM278&gt;0,AN278&gt;1,AM278&gt;AO278), AND(AM278="NS",AN278=2), AND(AM278="NS",AO278=0,AN278&gt;0),AM278=AO278), 0, 1)))</f>
        <v>0</v>
      </c>
      <c r="AQ278">
        <f>M278</f>
        <v>0</v>
      </c>
      <c r="AR278">
        <f>COUNTIF(N278:O278,"NS")</f>
        <v>0</v>
      </c>
      <c r="AS278">
        <f>SUM(N278:O278)</f>
        <v>0</v>
      </c>
      <c r="AT278">
        <f>IF(COUNTIF(M278:O278,"NA")=3,0,IF(OR(AND(AQ278=0,AR278&gt;0),AND(AQ278="NS",AS278&gt;0), AND(AQ278="NS", AR278=0,AS278=0)), 1, IF(OR(AND(AQ278&gt;0,AR278&gt;1,AQ278&gt;AS278), AND(AQ278="NS",AR278=2), AND(AQ278="NS",AS278=0,AR278&gt;0),AQ278=AS278), 0, 1)))</f>
        <v>0</v>
      </c>
      <c r="AU278">
        <f>P278</f>
        <v>0</v>
      </c>
      <c r="AV278">
        <f>COUNTIF(Q278:R278,"NS")</f>
        <v>0</v>
      </c>
      <c r="AW278">
        <f>SUM(Q278:R278)</f>
        <v>0</v>
      </c>
      <c r="AX278">
        <f>IF(COUNTIF(P278:R278,"NA")=3,0,IF(OR(AND(AU278=0,AV278&gt;0),AND(AU278="NS",AW278&gt;0), AND(AU278="NS", AV278=0,AW278=0)), 1, IF(OR(AND(AU278&gt;0,AV278&gt;1,AU278&gt;AW278), AND(AU278="NS",AV278=2), AND(AU278="NS",AW278=0,AV278&gt;0),AU278=AW278), 0, 1)))</f>
        <v>0</v>
      </c>
      <c r="AY278">
        <f>S278</f>
        <v>0</v>
      </c>
      <c r="AZ278">
        <f>COUNTIF(T278:U278,"NS")</f>
        <v>0</v>
      </c>
      <c r="BA278">
        <f>SUM(T278:U278)</f>
        <v>0</v>
      </c>
      <c r="BB278">
        <f>IF(COUNTIF(S278:U278,"NA")=3,0,IF(OR(AND(AY278=0,AZ278&gt;0),AND(AY278="NS",BA278&gt;0), AND(AY278="NS", AZ278=0,BA278=0)), 1, IF(OR(AND(AY278&gt;0,AZ278&gt;1,AY278&gt;BA278), AND(AY278="NS",AZ278=2), AND(AY278="NS",BA278=0,AZ278&gt;0),AY278=BA278), 0, 1)))</f>
        <v>0</v>
      </c>
      <c r="BC278">
        <f>V278</f>
        <v>0</v>
      </c>
      <c r="BD278">
        <f>COUNTIF(W278:X278,"NS")</f>
        <v>0</v>
      </c>
      <c r="BE278">
        <f>SUM(W278:X278)</f>
        <v>0</v>
      </c>
      <c r="BF278">
        <f>IF(COUNTIF(V278:X278,"NA")=3,0,IF(OR(AND(BC278=0,BD278&gt;0),AND(BC278="NS",BE278&gt;0), AND(BC278="NS", BD278=0,BE278=0)), 1, IF(OR(AND(BC278&gt;0,BD278&gt;1,BC278&gt;BE278), AND(BC278="NS",BD278=2), AND(BC278="NS",BE278=0,BD278&gt;0),BC278=BE278), 0, 1)))</f>
        <v>0</v>
      </c>
      <c r="BG278">
        <f>Y278</f>
        <v>0</v>
      </c>
      <c r="BH278">
        <f>COUNTIF(Z278:AA278,"NS")</f>
        <v>0</v>
      </c>
      <c r="BI278">
        <f>SUM(Z278:AA278)</f>
        <v>0</v>
      </c>
      <c r="BJ278">
        <f>IF(COUNTIF(Y278:AA278,"NA")=3,0,IF(OR(AND(BG278=0,BH278&gt;0),AND(BG278="NS",BI278&gt;0), AND(BG278="NS", BH278=0,BI278=0)), 1, IF(OR(AND(BG278&gt;0,BH278&gt;1,BG278&gt;BI278), AND(BG278="NS",BH278=2), AND(BG278="NS",BI278=0,BH278&gt;0),BG278=BI278), 0, 1)))</f>
        <v>0</v>
      </c>
      <c r="BK278">
        <f>AB278</f>
        <v>0</v>
      </c>
      <c r="BL278">
        <f>COUNTIF(AC278:AD278,"NS")</f>
        <v>0</v>
      </c>
      <c r="BM278">
        <f>SUM(AC278:AD278)</f>
        <v>0</v>
      </c>
      <c r="BN278">
        <f>IF(COUNTIF(AB278:AD278,"NA")=3,0,IF(OR(AND(BK278=0,BL278&gt;0),AND(BK278="NS",BM278&gt;0), AND(BK278="NS", BL278=0,BM278=0)), 1, IF(OR(AND(BK278&gt;0,BL278&gt;1,BK278&gt;BM278), AND(BK278="NS",BL278=2), AND(BK278="NS",BM278=0,BL278&gt;0),BK278=BM278), 0, 1)))</f>
        <v>0</v>
      </c>
      <c r="BO278" s="231">
        <f>G278</f>
        <v>0</v>
      </c>
      <c r="BP278" s="232">
        <f>COUNTIF(J278,"NS")+COUNTIF(M278,"NS")+COUNTIF(P278,"NS")+COUNTIF(S278,"NS")+COUNTIF(V278,"NS")+COUNTIF(Y278,"NS")+COUNTIF(AB278,"NS")</f>
        <v>0</v>
      </c>
      <c r="BQ278" s="233">
        <f>SUM(J278,M278,P278,S278,V278,Y278,AB278)</f>
        <v>0</v>
      </c>
      <c r="BR278" s="234">
        <f>IF(OR(AND(BO278=0, BP278&gt;0),AND(BO278="NS", BQ278&gt;0), AND(BO278="NS", BP278=0, BQ278=0)), 1, IF(OR(AND(BO278&gt;0, BP278&gt;1,BO278&gt;BQ278), AND(BO278="NS", BP278=2), AND(BO278="NS", BQ278=0, BP278&gt;0), BO278=BQ278), 0,IF(BO278="",0,1)))</f>
        <v>0</v>
      </c>
      <c r="BS278" s="231">
        <f>H278</f>
        <v>0</v>
      </c>
      <c r="BT278" s="232">
        <f>COUNTIF(K278,"NS")+COUNTIF(N278,"NS")+COUNTIF(Q278,"NS")+COUNTIF(T278,"NS")+COUNTIF(W278,"NS")+COUNTIF(Z278,"NS")+COUNTIF(AC278,"NS")</f>
        <v>0</v>
      </c>
      <c r="BU278" s="233">
        <f>SUM(K278,N278,Q278,T278,W278,Z278,AC278)</f>
        <v>0</v>
      </c>
      <c r="BV278" s="234">
        <f>IF(OR(AND(BS278=0, BT278&gt;0),AND(BS278="NS", BU278&gt;0), AND(BS278="NS", BT278=0, BU278=0)), 1, IF(OR(AND(BS278&gt;0, BT278&gt;1,BS278&gt;BU278), AND(BS278="NS", BT278=2), AND(BS278="NS", BU278=0, BT278&gt;0), BS278=BU278), 0,IF(BS278="",0,1)))</f>
        <v>0</v>
      </c>
      <c r="BW278" s="231">
        <f>I278</f>
        <v>0</v>
      </c>
      <c r="BX278" s="232">
        <f>COUNTIF(L278,"NS")+COUNTIF(O278,"NS")+COUNTIF(R278,"NS")+COUNTIF(U278,"NS")+COUNTIF(X278,"NS")+COUNTIF(AA278,"NS")+COUNTIF(AD278,"NS")</f>
        <v>0</v>
      </c>
      <c r="BY278" s="233">
        <f t="shared" ref="BY278:BY304" si="304">SUM(L278,O278,R278,U278,X278,AA278,AD278)</f>
        <v>0</v>
      </c>
      <c r="BZ278" s="234">
        <f>IF(OR(AND(BW278=0, BX278&gt;0),AND(BW278="NS", BY278&gt;0), AND(BW278="NS", BX278=0, BY278=0)), 1, IF(OR(AND(BW278&gt;0, BX278&gt;1,BW278&gt;BY278), AND(BW278="NS", BX278=2), AND(BW278="NS", BY278=0, BX278&gt;0), BW278=BY278), 0,IF(BW278="",0,1)))</f>
        <v>0</v>
      </c>
      <c r="CA278" s="198">
        <f>IF(SUM(AL278,AP278,AT278,AX278,BB278,BF278,BJ278,BN278,BR278,BV278,BZ278)=0,0,1)</f>
        <v>0</v>
      </c>
      <c r="CB278" s="235" t="str">
        <f>IF(CA278=0,"",
IF(SUM(CA278:CA278)=1,CC278,
IF(CA305&gt;SUM(CA278:CA278),_xlfn.CONCAT(", ",CC278),
IF(CA305=SUM(CA278:CA278),_xlfn.CONCAT(" y ",CC278)))))</f>
        <v/>
      </c>
      <c r="CC278" s="178" t="s">
        <v>5117</v>
      </c>
      <c r="CD278" s="246" t="s">
        <v>5486</v>
      </c>
      <c r="CE278" s="243">
        <f>IF(AND(J305="NS",$M$105="NS"),0,IF(AND(J305="NA",$M$105="NA"),0,IF(J305=$M$105,0,1)))</f>
        <v>0</v>
      </c>
      <c r="CF278" s="219">
        <f>IF(AND(K305="NS",$S$105="NS"),0,IF(AND(K305="NA",$S$105="NA"),0,IF(K305=$S$105,0,1)))</f>
        <v>0</v>
      </c>
      <c r="CG278" s="218">
        <f>IF(AND(L305="NS",$Y$105="NS"),0,IF(AND(L305="NA",$Y$105="NA"),0,IF(L305=$Y$105,0,1)))</f>
        <v>0</v>
      </c>
    </row>
    <row r="279" spans="1:85" ht="15" customHeight="1">
      <c r="A279" s="25"/>
      <c r="B279" s="52"/>
      <c r="C279" s="70" t="s">
        <v>5014</v>
      </c>
      <c r="D279" s="817" t="s">
        <v>5331</v>
      </c>
      <c r="E279" s="757"/>
      <c r="F279" s="758"/>
      <c r="G279" s="439"/>
      <c r="H279" s="439"/>
      <c r="I279" s="439"/>
      <c r="J279" s="439"/>
      <c r="K279" s="439"/>
      <c r="L279" s="439"/>
      <c r="M279" s="439"/>
      <c r="N279" s="439"/>
      <c r="O279" s="439"/>
      <c r="P279" s="439"/>
      <c r="Q279" s="439"/>
      <c r="R279" s="439"/>
      <c r="S279" s="439"/>
      <c r="T279" s="439"/>
      <c r="U279" s="439"/>
      <c r="V279" s="439"/>
      <c r="W279" s="439"/>
      <c r="X279" s="439"/>
      <c r="Y279" s="439"/>
      <c r="Z279" s="439"/>
      <c r="AA279" s="439"/>
      <c r="AB279" s="439"/>
      <c r="AC279" s="439"/>
      <c r="AD279" s="439"/>
      <c r="AE279" s="52"/>
      <c r="AI279">
        <f t="shared" ref="AI279:AI304" si="305">G279</f>
        <v>0</v>
      </c>
      <c r="AJ279">
        <f t="shared" ref="AJ279:AJ304" si="306">COUNTIF(H279:I279,"NS")</f>
        <v>0</v>
      </c>
      <c r="AK279">
        <f t="shared" ref="AK279:AK304" si="307">SUM(H279:I279)</f>
        <v>0</v>
      </c>
      <c r="AL279">
        <f t="shared" ref="AL279:AL304" si="308">IF(COUNTIF(G279:I279,"NA")=3,0,IF(OR(AND(AI279=0,AJ279&gt;0),AND(AI279="NS",AK279&gt;0), AND(AI279="NS", AJ279=0,AK279=0)), 1, IF(OR(AND(AI279&gt;0,AJ279&gt;1,AI279&gt;AK279), AND(AI279="NS",AJ279=2), AND(AI279="NS",AK279=0,AJ279&gt;0),AI279=AK279), 0, 1)))</f>
        <v>0</v>
      </c>
      <c r="AM279">
        <f t="shared" ref="AM279:AM304" si="309">J279</f>
        <v>0</v>
      </c>
      <c r="AN279">
        <f t="shared" ref="AN279:AN304" si="310">COUNTIF(K279:L279,"NS")</f>
        <v>0</v>
      </c>
      <c r="AO279">
        <f t="shared" ref="AO279:AO304" si="311">SUM(K279:L279)</f>
        <v>0</v>
      </c>
      <c r="AP279">
        <f t="shared" ref="AP279:AP304" si="312">IF(COUNTIF(J279:L279,"NA")=3,0,IF(OR(AND(AM279=0,AN279&gt;0),AND(AM279="NS",AO279&gt;0), AND(AM279="NS", AN279=0,AO279=0)), 1, IF(OR(AND(AM279&gt;0,AN279&gt;1,AM279&gt;AO279), AND(AM279="NS",AN279=2), AND(AM279="NS",AO279=0,AN279&gt;0),AM279=AO279), 0, 1)))</f>
        <v>0</v>
      </c>
      <c r="AQ279">
        <f t="shared" ref="AQ279:AQ304" si="313">M279</f>
        <v>0</v>
      </c>
      <c r="AR279">
        <f t="shared" ref="AR279:AR304" si="314">COUNTIF(N279:O279,"NS")</f>
        <v>0</v>
      </c>
      <c r="AS279">
        <f t="shared" ref="AS279:AS304" si="315">SUM(N279:O279)</f>
        <v>0</v>
      </c>
      <c r="AT279">
        <f t="shared" ref="AT279:AT304" si="316">IF(COUNTIF(M279:O279,"NA")=3,0,IF(OR(AND(AQ279=0,AR279&gt;0),AND(AQ279="NS",AS279&gt;0), AND(AQ279="NS", AR279=0,AS279=0)), 1, IF(OR(AND(AQ279&gt;0,AR279&gt;1,AQ279&gt;AS279), AND(AQ279="NS",AR279=2), AND(AQ279="NS",AS279=0,AR279&gt;0),AQ279=AS279), 0, 1)))</f>
        <v>0</v>
      </c>
      <c r="AU279">
        <f t="shared" ref="AU279:AU304" si="317">P279</f>
        <v>0</v>
      </c>
      <c r="AV279">
        <f t="shared" ref="AV279:AV304" si="318">COUNTIF(Q279:R279,"NS")</f>
        <v>0</v>
      </c>
      <c r="AW279">
        <f t="shared" ref="AW279:AW304" si="319">SUM(Q279:R279)</f>
        <v>0</v>
      </c>
      <c r="AX279">
        <f t="shared" ref="AX279:AX304" si="320">IF(COUNTIF(P279:R279,"NA")=3,0,IF(OR(AND(AU279=0,AV279&gt;0),AND(AU279="NS",AW279&gt;0), AND(AU279="NS", AV279=0,AW279=0)), 1, IF(OR(AND(AU279&gt;0,AV279&gt;1,AU279&gt;AW279), AND(AU279="NS",AV279=2), AND(AU279="NS",AW279=0,AV279&gt;0),AU279=AW279), 0, 1)))</f>
        <v>0</v>
      </c>
      <c r="AY279">
        <f t="shared" ref="AY279:AY304" si="321">S279</f>
        <v>0</v>
      </c>
      <c r="AZ279">
        <f t="shared" ref="AZ279:AZ304" si="322">COUNTIF(T279:U279,"NS")</f>
        <v>0</v>
      </c>
      <c r="BA279">
        <f t="shared" ref="BA279:BA304" si="323">SUM(T279:U279)</f>
        <v>0</v>
      </c>
      <c r="BB279">
        <f t="shared" ref="BB279:BB304" si="324">IF(COUNTIF(S279:U279,"NA")=3,0,IF(OR(AND(AY279=0,AZ279&gt;0),AND(AY279="NS",BA279&gt;0), AND(AY279="NS", AZ279=0,BA279=0)), 1, IF(OR(AND(AY279&gt;0,AZ279&gt;1,AY279&gt;BA279), AND(AY279="NS",AZ279=2), AND(AY279="NS",BA279=0,AZ279&gt;0),AY279=BA279), 0, 1)))</f>
        <v>0</v>
      </c>
      <c r="BC279">
        <f t="shared" ref="BC279:BC304" si="325">V279</f>
        <v>0</v>
      </c>
      <c r="BD279">
        <f t="shared" ref="BD279:BD304" si="326">COUNTIF(W279:X279,"NS")</f>
        <v>0</v>
      </c>
      <c r="BE279">
        <f t="shared" ref="BE279:BE304" si="327">SUM(W279:X279)</f>
        <v>0</v>
      </c>
      <c r="BF279">
        <f t="shared" ref="BF279:BF304" si="328">IF(COUNTIF(V279:X279,"NA")=3,0,IF(OR(AND(BC279=0,BD279&gt;0),AND(BC279="NS",BE279&gt;0), AND(BC279="NS", BD279=0,BE279=0)), 1, IF(OR(AND(BC279&gt;0,BD279&gt;1,BC279&gt;BE279), AND(BC279="NS",BD279=2), AND(BC279="NS",BE279=0,BD279&gt;0),BC279=BE279), 0, 1)))</f>
        <v>0</v>
      </c>
      <c r="BG279">
        <f t="shared" ref="BG279:BG304" si="329">Y279</f>
        <v>0</v>
      </c>
      <c r="BH279">
        <f t="shared" ref="BH279:BH304" si="330">COUNTIF(Z279:AA279,"NS")</f>
        <v>0</v>
      </c>
      <c r="BI279">
        <f t="shared" ref="BI279:BI304" si="331">SUM(Z279:AA279)</f>
        <v>0</v>
      </c>
      <c r="BJ279">
        <f t="shared" ref="BJ279:BJ304" si="332">IF(COUNTIF(Y279:AA279,"NA")=3,0,IF(OR(AND(BG279=0,BH279&gt;0),AND(BG279="NS",BI279&gt;0), AND(BG279="NS", BH279=0,BI279=0)), 1, IF(OR(AND(BG279&gt;0,BH279&gt;1,BG279&gt;BI279), AND(BG279="NS",BH279=2), AND(BG279="NS",BI279=0,BH279&gt;0),BG279=BI279), 0, 1)))</f>
        <v>0</v>
      </c>
      <c r="BK279">
        <f t="shared" ref="BK279:BK304" si="333">AB279</f>
        <v>0</v>
      </c>
      <c r="BL279">
        <f t="shared" ref="BL279:BL304" si="334">COUNTIF(AC279:AD279,"NS")</f>
        <v>0</v>
      </c>
      <c r="BM279">
        <f t="shared" ref="BM279:BM304" si="335">SUM(AC279:AD279)</f>
        <v>0</v>
      </c>
      <c r="BN279">
        <f t="shared" ref="BN279:BN304" si="336">IF(COUNTIF(AB279:AD279,"NA")=3,0,IF(OR(AND(BK279=0,BL279&gt;0),AND(BK279="NS",BM279&gt;0), AND(BK279="NS", BL279=0,BM279=0)), 1, IF(OR(AND(BK279&gt;0,BL279&gt;1,BK279&gt;BM279), AND(BK279="NS",BL279=2), AND(BK279="NS",BM279=0,BL279&gt;0),BK279=BM279), 0, 1)))</f>
        <v>0</v>
      </c>
      <c r="BO279" s="231">
        <f t="shared" ref="BO279:BO304" si="337">G279</f>
        <v>0</v>
      </c>
      <c r="BP279" s="232">
        <f t="shared" ref="BP279:BP304" si="338">COUNTIF(J279,"NS")+COUNTIF(M279,"NS")+COUNTIF(P279,"NS")+COUNTIF(S279,"NS")+COUNTIF(V279,"NS")+COUNTIF(Y279,"NS")+COUNTIF(AB279,"NS")</f>
        <v>0</v>
      </c>
      <c r="BQ279" s="233">
        <f t="shared" ref="BQ279:BQ304" si="339">SUM(J279,M279,P279,S279,V279,Y279,AB279)</f>
        <v>0</v>
      </c>
      <c r="BR279" s="234">
        <f t="shared" ref="BR279:BR304" si="340">IF(OR(AND(BO279=0, BP279&gt;0),AND(BO279="NS", BQ279&gt;0), AND(BO279="NS", BP279=0, BQ279=0)), 1, IF(OR(AND(BO279&gt;0, BP279&gt;1,BO279&gt;BQ279), AND(BO279="NS", BP279=2), AND(BO279="NS", BQ279=0, BP279&gt;0), BO279=BQ279), 0,IF(BO279="",0,1)))</f>
        <v>0</v>
      </c>
      <c r="BS279" s="231">
        <f t="shared" ref="BS279:BS304" si="341">H279</f>
        <v>0</v>
      </c>
      <c r="BT279" s="232">
        <f t="shared" ref="BT279:BT304" si="342">COUNTIF(K279,"NS")+COUNTIF(N279,"NS")+COUNTIF(Q279,"NS")+COUNTIF(T279,"NS")+COUNTIF(W279,"NS")+COUNTIF(Z279,"NS")+COUNTIF(AC279,"NS")</f>
        <v>0</v>
      </c>
      <c r="BU279" s="233">
        <f t="shared" ref="BU279:BU304" si="343">SUM(K279,N279,Q279,T279,W279,Z279,AC279)</f>
        <v>0</v>
      </c>
      <c r="BV279" s="234">
        <f t="shared" ref="BV279:BV304" si="344">IF(OR(AND(BS279=0, BT279&gt;0),AND(BS279="NS", BU279&gt;0), AND(BS279="NS", BT279=0, BU279=0)), 1, IF(OR(AND(BS279&gt;0, BT279&gt;1,BS279&gt;BU279), AND(BS279="NS", BT279=2), AND(BS279="NS", BU279=0, BT279&gt;0), BS279=BU279), 0,IF(BS279="",0,1)))</f>
        <v>0</v>
      </c>
      <c r="BW279" s="231">
        <f t="shared" ref="BW279:BW304" si="345">I279</f>
        <v>0</v>
      </c>
      <c r="BX279" s="232">
        <f t="shared" ref="BX279:BX304" si="346">COUNTIF(L279,"NS")+COUNTIF(O279,"NS")+COUNTIF(R279,"NS")+COUNTIF(U279,"NS")+COUNTIF(X279,"NS")+COUNTIF(AA279,"NS")+COUNTIF(AD279,"NS")</f>
        <v>0</v>
      </c>
      <c r="BY279" s="233">
        <f t="shared" si="304"/>
        <v>0</v>
      </c>
      <c r="BZ279" s="234">
        <f t="shared" ref="BZ279:BZ304" si="347">IF(OR(AND(BW279=0, BX279&gt;0),AND(BW279="NS", BY279&gt;0), AND(BW279="NS", BX279=0, BY279=0)), 1, IF(OR(AND(BW279&gt;0, BX279&gt;1,BW279&gt;BY279), AND(BW279="NS", BX279=2), AND(BW279="NS", BY279=0, BX279&gt;0), BW279=BY279), 0,IF(BW279="",0,1)))</f>
        <v>0</v>
      </c>
      <c r="CA279" s="198">
        <f t="shared" ref="CA279:CA304" si="348">IF(SUM(AL279,AP279,AT279,AX279,BB279,BF279,BJ279,BN279,BR279,BV279,BZ279)=0,0,1)</f>
        <v>0</v>
      </c>
      <c r="CB279" s="235" t="str">
        <f>IF(CA279=0,"",
IF(SUM($CA$278:CA279)=1,CC279,
IF($CA$305&gt;SUM($CA$278:CA279),_xlfn.CONCAT(", ",CC279),
IF($CA$305=SUM($CA$278:CA279),_xlfn.CONCAT(" y ",CC279)))))</f>
        <v/>
      </c>
      <c r="CC279" s="178" t="s">
        <v>5118</v>
      </c>
      <c r="CD279" s="238" t="s">
        <v>5488</v>
      </c>
      <c r="CE279" s="243">
        <f>IF(AND(M305="NS",$M$106="NS"),0,IF(AND(M305="NA",$M$106="NA"),0,IF(M305=$M$106,0,1)))</f>
        <v>0</v>
      </c>
      <c r="CF279" s="219">
        <f>IF(AND(N305="NS",$S$106="NS"),0,IF(AND(N305="NA",$S$106="NA"),0,IF(N305=$S$106,0,1)))</f>
        <v>0</v>
      </c>
      <c r="CG279" s="218">
        <f>IF(AND(O305="NS",$Y$106="NS"),0,IF(AND(O305="NA",$Y$106="NA"),0,IF(O305=$Y$106,0,1)))</f>
        <v>0</v>
      </c>
    </row>
    <row r="280" spans="1:85" ht="15" customHeight="1">
      <c r="A280" s="25"/>
      <c r="B280" s="52"/>
      <c r="C280" s="70" t="s">
        <v>5016</v>
      </c>
      <c r="D280" s="817" t="s">
        <v>5336</v>
      </c>
      <c r="E280" s="757"/>
      <c r="F280" s="758"/>
      <c r="G280" s="439"/>
      <c r="H280" s="439"/>
      <c r="I280" s="439"/>
      <c r="J280" s="439"/>
      <c r="K280" s="439"/>
      <c r="L280" s="439"/>
      <c r="M280" s="439"/>
      <c r="N280" s="439"/>
      <c r="O280" s="439"/>
      <c r="P280" s="439"/>
      <c r="Q280" s="439"/>
      <c r="R280" s="439"/>
      <c r="S280" s="439"/>
      <c r="T280" s="439"/>
      <c r="U280" s="439"/>
      <c r="V280" s="439"/>
      <c r="W280" s="439"/>
      <c r="X280" s="439"/>
      <c r="Y280" s="439"/>
      <c r="Z280" s="439"/>
      <c r="AA280" s="439"/>
      <c r="AB280" s="439"/>
      <c r="AC280" s="439"/>
      <c r="AD280" s="439"/>
      <c r="AE280" s="52"/>
      <c r="AI280">
        <f t="shared" si="305"/>
        <v>0</v>
      </c>
      <c r="AJ280">
        <f t="shared" si="306"/>
        <v>0</v>
      </c>
      <c r="AK280">
        <f t="shared" si="307"/>
        <v>0</v>
      </c>
      <c r="AL280">
        <f t="shared" si="308"/>
        <v>0</v>
      </c>
      <c r="AM280">
        <f t="shared" si="309"/>
        <v>0</v>
      </c>
      <c r="AN280">
        <f t="shared" si="310"/>
        <v>0</v>
      </c>
      <c r="AO280">
        <f t="shared" si="311"/>
        <v>0</v>
      </c>
      <c r="AP280">
        <f t="shared" si="312"/>
        <v>0</v>
      </c>
      <c r="AQ280">
        <f t="shared" si="313"/>
        <v>0</v>
      </c>
      <c r="AR280">
        <f t="shared" si="314"/>
        <v>0</v>
      </c>
      <c r="AS280">
        <f t="shared" si="315"/>
        <v>0</v>
      </c>
      <c r="AT280">
        <f t="shared" si="316"/>
        <v>0</v>
      </c>
      <c r="AU280">
        <f t="shared" si="317"/>
        <v>0</v>
      </c>
      <c r="AV280">
        <f t="shared" si="318"/>
        <v>0</v>
      </c>
      <c r="AW280">
        <f t="shared" si="319"/>
        <v>0</v>
      </c>
      <c r="AX280">
        <f t="shared" si="320"/>
        <v>0</v>
      </c>
      <c r="AY280">
        <f t="shared" si="321"/>
        <v>0</v>
      </c>
      <c r="AZ280">
        <f t="shared" si="322"/>
        <v>0</v>
      </c>
      <c r="BA280">
        <f t="shared" si="323"/>
        <v>0</v>
      </c>
      <c r="BB280">
        <f t="shared" si="324"/>
        <v>0</v>
      </c>
      <c r="BC280">
        <f t="shared" si="325"/>
        <v>0</v>
      </c>
      <c r="BD280">
        <f t="shared" si="326"/>
        <v>0</v>
      </c>
      <c r="BE280">
        <f t="shared" si="327"/>
        <v>0</v>
      </c>
      <c r="BF280">
        <f t="shared" si="328"/>
        <v>0</v>
      </c>
      <c r="BG280">
        <f t="shared" si="329"/>
        <v>0</v>
      </c>
      <c r="BH280">
        <f t="shared" si="330"/>
        <v>0</v>
      </c>
      <c r="BI280">
        <f t="shared" si="331"/>
        <v>0</v>
      </c>
      <c r="BJ280">
        <f t="shared" si="332"/>
        <v>0</v>
      </c>
      <c r="BK280">
        <f t="shared" si="333"/>
        <v>0</v>
      </c>
      <c r="BL280">
        <f t="shared" si="334"/>
        <v>0</v>
      </c>
      <c r="BM280">
        <f t="shared" si="335"/>
        <v>0</v>
      </c>
      <c r="BN280">
        <f t="shared" si="336"/>
        <v>0</v>
      </c>
      <c r="BO280" s="231">
        <f t="shared" si="337"/>
        <v>0</v>
      </c>
      <c r="BP280" s="232">
        <f t="shared" si="338"/>
        <v>0</v>
      </c>
      <c r="BQ280" s="233">
        <f t="shared" si="339"/>
        <v>0</v>
      </c>
      <c r="BR280" s="234">
        <f t="shared" si="340"/>
        <v>0</v>
      </c>
      <c r="BS280" s="231">
        <f t="shared" si="341"/>
        <v>0</v>
      </c>
      <c r="BT280" s="232">
        <f t="shared" si="342"/>
        <v>0</v>
      </c>
      <c r="BU280" s="233">
        <f t="shared" si="343"/>
        <v>0</v>
      </c>
      <c r="BV280" s="234">
        <f t="shared" si="344"/>
        <v>0</v>
      </c>
      <c r="BW280" s="231">
        <f t="shared" si="345"/>
        <v>0</v>
      </c>
      <c r="BX280" s="232">
        <f t="shared" si="346"/>
        <v>0</v>
      </c>
      <c r="BY280" s="233">
        <f t="shared" si="304"/>
        <v>0</v>
      </c>
      <c r="BZ280" s="234">
        <f t="shared" si="347"/>
        <v>0</v>
      </c>
      <c r="CA280" s="198">
        <f t="shared" si="348"/>
        <v>0</v>
      </c>
      <c r="CB280" s="235" t="str">
        <f>IF(CA280=0,"",
IF(SUM($CA$278:CA280)=1,CC280,
IF($CA$305&gt;SUM($CA$278:CA280),_xlfn.CONCAT(", ",CC280),
IF($CA$305=SUM($CA$278:CA280),_xlfn.CONCAT(" y ",CC280)))))</f>
        <v/>
      </c>
      <c r="CC280" s="178" t="s">
        <v>5119</v>
      </c>
      <c r="CD280" s="246" t="s">
        <v>5490</v>
      </c>
      <c r="CE280" s="243">
        <f>IF(AND(P305="NS",$M$107="NS"),0,IF(AND(P305="NA",$M$107="NA"),0,IF(P305=$M$107,0,1)))</f>
        <v>0</v>
      </c>
      <c r="CF280" s="219">
        <f>IF(AND(Q305="NS",$S$107="NS"),0,IF(AND(Q305="NA",$S$107="NA"),0,IF(Q305=$S$107,0,1)))</f>
        <v>0</v>
      </c>
      <c r="CG280" s="218">
        <f>IF(AND(R305="NS",$Y$107="NS"),0,IF(AND(R305="NA",$Y$107="NA"),0,IF(R305=$Y$107,0,1)))</f>
        <v>0</v>
      </c>
    </row>
    <row r="281" spans="1:85" ht="15" customHeight="1">
      <c r="A281" s="25"/>
      <c r="B281" s="52"/>
      <c r="C281" s="70" t="s">
        <v>5018</v>
      </c>
      <c r="D281" s="817" t="s">
        <v>5340</v>
      </c>
      <c r="E281" s="757"/>
      <c r="F281" s="758"/>
      <c r="G281" s="439"/>
      <c r="H281" s="439"/>
      <c r="I281" s="439"/>
      <c r="J281" s="439"/>
      <c r="K281" s="439"/>
      <c r="L281" s="439"/>
      <c r="M281" s="439"/>
      <c r="N281" s="439"/>
      <c r="O281" s="439"/>
      <c r="P281" s="439"/>
      <c r="Q281" s="439"/>
      <c r="R281" s="439"/>
      <c r="S281" s="439"/>
      <c r="T281" s="439"/>
      <c r="U281" s="439"/>
      <c r="V281" s="439"/>
      <c r="W281" s="439"/>
      <c r="X281" s="439"/>
      <c r="Y281" s="439"/>
      <c r="Z281" s="439"/>
      <c r="AA281" s="439"/>
      <c r="AB281" s="439"/>
      <c r="AC281" s="439"/>
      <c r="AD281" s="439"/>
      <c r="AE281" s="52"/>
      <c r="AI281">
        <f t="shared" si="305"/>
        <v>0</v>
      </c>
      <c r="AJ281">
        <f t="shared" si="306"/>
        <v>0</v>
      </c>
      <c r="AK281">
        <f t="shared" si="307"/>
        <v>0</v>
      </c>
      <c r="AL281">
        <f t="shared" si="308"/>
        <v>0</v>
      </c>
      <c r="AM281">
        <f t="shared" si="309"/>
        <v>0</v>
      </c>
      <c r="AN281">
        <f t="shared" si="310"/>
        <v>0</v>
      </c>
      <c r="AO281">
        <f t="shared" si="311"/>
        <v>0</v>
      </c>
      <c r="AP281">
        <f t="shared" si="312"/>
        <v>0</v>
      </c>
      <c r="AQ281">
        <f t="shared" si="313"/>
        <v>0</v>
      </c>
      <c r="AR281">
        <f t="shared" si="314"/>
        <v>0</v>
      </c>
      <c r="AS281">
        <f t="shared" si="315"/>
        <v>0</v>
      </c>
      <c r="AT281">
        <f t="shared" si="316"/>
        <v>0</v>
      </c>
      <c r="AU281">
        <f t="shared" si="317"/>
        <v>0</v>
      </c>
      <c r="AV281">
        <f t="shared" si="318"/>
        <v>0</v>
      </c>
      <c r="AW281">
        <f t="shared" si="319"/>
        <v>0</v>
      </c>
      <c r="AX281">
        <f t="shared" si="320"/>
        <v>0</v>
      </c>
      <c r="AY281">
        <f t="shared" si="321"/>
        <v>0</v>
      </c>
      <c r="AZ281">
        <f t="shared" si="322"/>
        <v>0</v>
      </c>
      <c r="BA281">
        <f t="shared" si="323"/>
        <v>0</v>
      </c>
      <c r="BB281">
        <f t="shared" si="324"/>
        <v>0</v>
      </c>
      <c r="BC281">
        <f t="shared" si="325"/>
        <v>0</v>
      </c>
      <c r="BD281">
        <f t="shared" si="326"/>
        <v>0</v>
      </c>
      <c r="BE281">
        <f t="shared" si="327"/>
        <v>0</v>
      </c>
      <c r="BF281">
        <f t="shared" si="328"/>
        <v>0</v>
      </c>
      <c r="BG281">
        <f t="shared" si="329"/>
        <v>0</v>
      </c>
      <c r="BH281">
        <f t="shared" si="330"/>
        <v>0</v>
      </c>
      <c r="BI281">
        <f t="shared" si="331"/>
        <v>0</v>
      </c>
      <c r="BJ281">
        <f t="shared" si="332"/>
        <v>0</v>
      </c>
      <c r="BK281">
        <f t="shared" si="333"/>
        <v>0</v>
      </c>
      <c r="BL281">
        <f t="shared" si="334"/>
        <v>0</v>
      </c>
      <c r="BM281">
        <f t="shared" si="335"/>
        <v>0</v>
      </c>
      <c r="BN281">
        <f t="shared" si="336"/>
        <v>0</v>
      </c>
      <c r="BO281" s="231">
        <f t="shared" si="337"/>
        <v>0</v>
      </c>
      <c r="BP281" s="232">
        <f t="shared" si="338"/>
        <v>0</v>
      </c>
      <c r="BQ281" s="233">
        <f t="shared" si="339"/>
        <v>0</v>
      </c>
      <c r="BR281" s="234">
        <f t="shared" si="340"/>
        <v>0</v>
      </c>
      <c r="BS281" s="231">
        <f t="shared" si="341"/>
        <v>0</v>
      </c>
      <c r="BT281" s="232">
        <f t="shared" si="342"/>
        <v>0</v>
      </c>
      <c r="BU281" s="233">
        <f t="shared" si="343"/>
        <v>0</v>
      </c>
      <c r="BV281" s="234">
        <f t="shared" si="344"/>
        <v>0</v>
      </c>
      <c r="BW281" s="231">
        <f t="shared" si="345"/>
        <v>0</v>
      </c>
      <c r="BX281" s="232">
        <f t="shared" si="346"/>
        <v>0</v>
      </c>
      <c r="BY281" s="233">
        <f t="shared" si="304"/>
        <v>0</v>
      </c>
      <c r="BZ281" s="234">
        <f t="shared" si="347"/>
        <v>0</v>
      </c>
      <c r="CA281" s="198">
        <f t="shared" si="348"/>
        <v>0</v>
      </c>
      <c r="CB281" s="235" t="str">
        <f>IF(CA281=0,"",
IF(SUM($CA$278:CA281)=1,CC281,
IF($CA$305&gt;SUM($CA$278:CA281),_xlfn.CONCAT(", ",CC281),
IF($CA$305=SUM($CA$278:CA281),_xlfn.CONCAT(" y ",CC281)))))</f>
        <v/>
      </c>
      <c r="CC281" s="178" t="s">
        <v>5120</v>
      </c>
      <c r="CD281" s="238" t="s">
        <v>5492</v>
      </c>
      <c r="CE281" s="243">
        <f>IF(AND(S305="NS",$M$108="NS"),0,IF(AND(S305="NA",$M$108="NA"),0,IF(S305=$M$108,0,1)))</f>
        <v>0</v>
      </c>
      <c r="CF281" s="219">
        <f>IF(AND(T305="NS",$S$108="NS"),0,IF(AND(T305="NA",$S$108="NA"),0,IF(T305=$S$108,0,1)))</f>
        <v>0</v>
      </c>
      <c r="CG281" s="218">
        <f>IF(AND(U305="NS",$Y$108="NS"),0,IF(AND(U305="NA",$Y$108="NA"),0,IF(U305=$Y$108,0,1)))</f>
        <v>0</v>
      </c>
    </row>
    <row r="282" spans="1:85" ht="15" customHeight="1">
      <c r="A282" s="25"/>
      <c r="B282" s="52"/>
      <c r="C282" s="70" t="s">
        <v>5020</v>
      </c>
      <c r="D282" s="817" t="s">
        <v>5344</v>
      </c>
      <c r="E282" s="757"/>
      <c r="F282" s="758"/>
      <c r="G282" s="439"/>
      <c r="H282" s="439"/>
      <c r="I282" s="439"/>
      <c r="J282" s="439"/>
      <c r="K282" s="439"/>
      <c r="L282" s="439"/>
      <c r="M282" s="439"/>
      <c r="N282" s="439"/>
      <c r="O282" s="439"/>
      <c r="P282" s="439"/>
      <c r="Q282" s="439"/>
      <c r="R282" s="439"/>
      <c r="S282" s="439"/>
      <c r="T282" s="439"/>
      <c r="U282" s="439"/>
      <c r="V282" s="439"/>
      <c r="W282" s="439"/>
      <c r="X282" s="439"/>
      <c r="Y282" s="439"/>
      <c r="Z282" s="439"/>
      <c r="AA282" s="439"/>
      <c r="AB282" s="439"/>
      <c r="AC282" s="439"/>
      <c r="AD282" s="439"/>
      <c r="AE282" s="52"/>
      <c r="AI282">
        <f t="shared" si="305"/>
        <v>0</v>
      </c>
      <c r="AJ282">
        <f t="shared" si="306"/>
        <v>0</v>
      </c>
      <c r="AK282">
        <f t="shared" si="307"/>
        <v>0</v>
      </c>
      <c r="AL282">
        <f t="shared" si="308"/>
        <v>0</v>
      </c>
      <c r="AM282">
        <f t="shared" si="309"/>
        <v>0</v>
      </c>
      <c r="AN282">
        <f t="shared" si="310"/>
        <v>0</v>
      </c>
      <c r="AO282">
        <f t="shared" si="311"/>
        <v>0</v>
      </c>
      <c r="AP282">
        <f t="shared" si="312"/>
        <v>0</v>
      </c>
      <c r="AQ282">
        <f t="shared" si="313"/>
        <v>0</v>
      </c>
      <c r="AR282">
        <f t="shared" si="314"/>
        <v>0</v>
      </c>
      <c r="AS282">
        <f t="shared" si="315"/>
        <v>0</v>
      </c>
      <c r="AT282">
        <f t="shared" si="316"/>
        <v>0</v>
      </c>
      <c r="AU282">
        <f t="shared" si="317"/>
        <v>0</v>
      </c>
      <c r="AV282">
        <f t="shared" si="318"/>
        <v>0</v>
      </c>
      <c r="AW282">
        <f t="shared" si="319"/>
        <v>0</v>
      </c>
      <c r="AX282">
        <f t="shared" si="320"/>
        <v>0</v>
      </c>
      <c r="AY282">
        <f t="shared" si="321"/>
        <v>0</v>
      </c>
      <c r="AZ282">
        <f t="shared" si="322"/>
        <v>0</v>
      </c>
      <c r="BA282">
        <f t="shared" si="323"/>
        <v>0</v>
      </c>
      <c r="BB282">
        <f t="shared" si="324"/>
        <v>0</v>
      </c>
      <c r="BC282">
        <f t="shared" si="325"/>
        <v>0</v>
      </c>
      <c r="BD282">
        <f t="shared" si="326"/>
        <v>0</v>
      </c>
      <c r="BE282">
        <f t="shared" si="327"/>
        <v>0</v>
      </c>
      <c r="BF282">
        <f t="shared" si="328"/>
        <v>0</v>
      </c>
      <c r="BG282">
        <f t="shared" si="329"/>
        <v>0</v>
      </c>
      <c r="BH282">
        <f t="shared" si="330"/>
        <v>0</v>
      </c>
      <c r="BI282">
        <f t="shared" si="331"/>
        <v>0</v>
      </c>
      <c r="BJ282">
        <f t="shared" si="332"/>
        <v>0</v>
      </c>
      <c r="BK282">
        <f t="shared" si="333"/>
        <v>0</v>
      </c>
      <c r="BL282">
        <f t="shared" si="334"/>
        <v>0</v>
      </c>
      <c r="BM282">
        <f t="shared" si="335"/>
        <v>0</v>
      </c>
      <c r="BN282">
        <f t="shared" si="336"/>
        <v>0</v>
      </c>
      <c r="BO282" s="231">
        <f t="shared" si="337"/>
        <v>0</v>
      </c>
      <c r="BP282" s="232">
        <f t="shared" si="338"/>
        <v>0</v>
      </c>
      <c r="BQ282" s="233">
        <f t="shared" si="339"/>
        <v>0</v>
      </c>
      <c r="BR282" s="234">
        <f t="shared" si="340"/>
        <v>0</v>
      </c>
      <c r="BS282" s="231">
        <f t="shared" si="341"/>
        <v>0</v>
      </c>
      <c r="BT282" s="232">
        <f t="shared" si="342"/>
        <v>0</v>
      </c>
      <c r="BU282" s="233">
        <f t="shared" si="343"/>
        <v>0</v>
      </c>
      <c r="BV282" s="234">
        <f t="shared" si="344"/>
        <v>0</v>
      </c>
      <c r="BW282" s="231">
        <f t="shared" si="345"/>
        <v>0</v>
      </c>
      <c r="BX282" s="232">
        <f t="shared" si="346"/>
        <v>0</v>
      </c>
      <c r="BY282" s="233">
        <f t="shared" si="304"/>
        <v>0</v>
      </c>
      <c r="BZ282" s="234">
        <f t="shared" si="347"/>
        <v>0</v>
      </c>
      <c r="CA282" s="198">
        <f t="shared" si="348"/>
        <v>0</v>
      </c>
      <c r="CB282" s="235" t="str">
        <f>IF(CA282=0,"",
IF(SUM($CA$278:CA282)=1,CC282,
IF($CA$305&gt;SUM($CA$278:CA282),_xlfn.CONCAT(", ",CC282),
IF($CA$305=SUM($CA$278:CA282),_xlfn.CONCAT(" y ",CC282)))))</f>
        <v/>
      </c>
      <c r="CC282" s="178" t="s">
        <v>5121</v>
      </c>
      <c r="CD282" s="246" t="s">
        <v>5494</v>
      </c>
      <c r="CE282" s="243">
        <f>IF(AND(V305="NS",$M$109="NS"),0,IF(AND(V305="NA",$M$109="NA"),0,IF(V305=$M$109,0,1)))</f>
        <v>0</v>
      </c>
      <c r="CF282" s="219">
        <f>IF(AND(W305="NS",$S$109="NS"),0,IF(AND(W305="NA",$S$109="NA"),0,IF(W305=$S$109,0,1)))</f>
        <v>0</v>
      </c>
      <c r="CG282" s="218">
        <f>IF(AND(X305="NS",$Y$109="NS"),0,IF(AND(X305="NA",$Y$109="NA"),0,IF(X305=$Y$109,0,1)))</f>
        <v>0</v>
      </c>
    </row>
    <row r="283" spans="1:85" ht="15" customHeight="1">
      <c r="A283" s="25"/>
      <c r="B283" s="52"/>
      <c r="C283" s="70" t="s">
        <v>5022</v>
      </c>
      <c r="D283" s="817" t="s">
        <v>5349</v>
      </c>
      <c r="E283" s="757"/>
      <c r="F283" s="758"/>
      <c r="G283" s="439"/>
      <c r="H283" s="439"/>
      <c r="I283" s="439"/>
      <c r="J283" s="439"/>
      <c r="K283" s="439"/>
      <c r="L283" s="439"/>
      <c r="M283" s="439"/>
      <c r="N283" s="439"/>
      <c r="O283" s="439"/>
      <c r="P283" s="439"/>
      <c r="Q283" s="439"/>
      <c r="R283" s="439"/>
      <c r="S283" s="439"/>
      <c r="T283" s="439"/>
      <c r="U283" s="439"/>
      <c r="V283" s="439"/>
      <c r="W283" s="439"/>
      <c r="X283" s="439"/>
      <c r="Y283" s="439"/>
      <c r="Z283" s="439"/>
      <c r="AA283" s="439"/>
      <c r="AB283" s="439"/>
      <c r="AC283" s="439"/>
      <c r="AD283" s="439"/>
      <c r="AE283" s="52"/>
      <c r="AI283">
        <f t="shared" si="305"/>
        <v>0</v>
      </c>
      <c r="AJ283">
        <f t="shared" si="306"/>
        <v>0</v>
      </c>
      <c r="AK283">
        <f t="shared" si="307"/>
        <v>0</v>
      </c>
      <c r="AL283">
        <f t="shared" si="308"/>
        <v>0</v>
      </c>
      <c r="AM283">
        <f t="shared" si="309"/>
        <v>0</v>
      </c>
      <c r="AN283">
        <f t="shared" si="310"/>
        <v>0</v>
      </c>
      <c r="AO283">
        <f t="shared" si="311"/>
        <v>0</v>
      </c>
      <c r="AP283">
        <f t="shared" si="312"/>
        <v>0</v>
      </c>
      <c r="AQ283">
        <f t="shared" si="313"/>
        <v>0</v>
      </c>
      <c r="AR283">
        <f t="shared" si="314"/>
        <v>0</v>
      </c>
      <c r="AS283">
        <f t="shared" si="315"/>
        <v>0</v>
      </c>
      <c r="AT283">
        <f t="shared" si="316"/>
        <v>0</v>
      </c>
      <c r="AU283">
        <f t="shared" si="317"/>
        <v>0</v>
      </c>
      <c r="AV283">
        <f t="shared" si="318"/>
        <v>0</v>
      </c>
      <c r="AW283">
        <f t="shared" si="319"/>
        <v>0</v>
      </c>
      <c r="AX283">
        <f t="shared" si="320"/>
        <v>0</v>
      </c>
      <c r="AY283">
        <f t="shared" si="321"/>
        <v>0</v>
      </c>
      <c r="AZ283">
        <f t="shared" si="322"/>
        <v>0</v>
      </c>
      <c r="BA283">
        <f t="shared" si="323"/>
        <v>0</v>
      </c>
      <c r="BB283">
        <f t="shared" si="324"/>
        <v>0</v>
      </c>
      <c r="BC283">
        <f t="shared" si="325"/>
        <v>0</v>
      </c>
      <c r="BD283">
        <f t="shared" si="326"/>
        <v>0</v>
      </c>
      <c r="BE283">
        <f t="shared" si="327"/>
        <v>0</v>
      </c>
      <c r="BF283">
        <f t="shared" si="328"/>
        <v>0</v>
      </c>
      <c r="BG283">
        <f t="shared" si="329"/>
        <v>0</v>
      </c>
      <c r="BH283">
        <f t="shared" si="330"/>
        <v>0</v>
      </c>
      <c r="BI283">
        <f t="shared" si="331"/>
        <v>0</v>
      </c>
      <c r="BJ283">
        <f t="shared" si="332"/>
        <v>0</v>
      </c>
      <c r="BK283">
        <f t="shared" si="333"/>
        <v>0</v>
      </c>
      <c r="BL283">
        <f t="shared" si="334"/>
        <v>0</v>
      </c>
      <c r="BM283">
        <f t="shared" si="335"/>
        <v>0</v>
      </c>
      <c r="BN283">
        <f t="shared" si="336"/>
        <v>0</v>
      </c>
      <c r="BO283" s="231">
        <f t="shared" si="337"/>
        <v>0</v>
      </c>
      <c r="BP283" s="232">
        <f t="shared" si="338"/>
        <v>0</v>
      </c>
      <c r="BQ283" s="233">
        <f t="shared" si="339"/>
        <v>0</v>
      </c>
      <c r="BR283" s="234">
        <f t="shared" si="340"/>
        <v>0</v>
      </c>
      <c r="BS283" s="231">
        <f t="shared" si="341"/>
        <v>0</v>
      </c>
      <c r="BT283" s="232">
        <f t="shared" si="342"/>
        <v>0</v>
      </c>
      <c r="BU283" s="233">
        <f t="shared" si="343"/>
        <v>0</v>
      </c>
      <c r="BV283" s="234">
        <f t="shared" si="344"/>
        <v>0</v>
      </c>
      <c r="BW283" s="231">
        <f t="shared" si="345"/>
        <v>0</v>
      </c>
      <c r="BX283" s="232">
        <f t="shared" si="346"/>
        <v>0</v>
      </c>
      <c r="BY283" s="233">
        <f t="shared" si="304"/>
        <v>0</v>
      </c>
      <c r="BZ283" s="234">
        <f t="shared" si="347"/>
        <v>0</v>
      </c>
      <c r="CA283" s="198">
        <f t="shared" si="348"/>
        <v>0</v>
      </c>
      <c r="CB283" s="235" t="str">
        <f>IF(CA283=0,"",
IF(SUM($CA$278:CA283)=1,CC283,
IF($CA$305&gt;SUM($CA$278:CA283),_xlfn.CONCAT(", ",CC283),
IF($CA$305=SUM($CA$278:CA283),_xlfn.CONCAT(" y ",CC283)))))</f>
        <v/>
      </c>
      <c r="CC283" s="178" t="s">
        <v>5122</v>
      </c>
      <c r="CD283" s="238" t="s">
        <v>5209</v>
      </c>
      <c r="CE283" s="243">
        <f>IF(AND(Y305="NS",$M$110="NS"),0,IF(AND(Y305="NA",$M$110="NA"),0,IF(Y305=$M$110,0,1)))</f>
        <v>0</v>
      </c>
      <c r="CF283" s="219">
        <f>IF(AND(Z305="NS",$S$110="NS"),0,IF(AND(Z305="NA",$S$110="NA"),0,IF(Z305=$S$110,0,1)))</f>
        <v>0</v>
      </c>
      <c r="CG283" s="218">
        <f>IF(AND(AA305="NS",$Y$110="NS"),0,IF(AND(AA305="NA",$Y$110="NA"),0,IF(AA305=$Y$110,0,1)))</f>
        <v>0</v>
      </c>
    </row>
    <row r="284" spans="1:85" ht="15" customHeight="1">
      <c r="A284" s="25"/>
      <c r="B284" s="52"/>
      <c r="C284" s="70" t="s">
        <v>5024</v>
      </c>
      <c r="D284" s="817" t="s">
        <v>5352</v>
      </c>
      <c r="E284" s="757"/>
      <c r="F284" s="758"/>
      <c r="G284" s="439"/>
      <c r="H284" s="439"/>
      <c r="I284" s="439"/>
      <c r="J284" s="439"/>
      <c r="K284" s="439"/>
      <c r="L284" s="439"/>
      <c r="M284" s="439"/>
      <c r="N284" s="439"/>
      <c r="O284" s="439"/>
      <c r="P284" s="439"/>
      <c r="Q284" s="439"/>
      <c r="R284" s="439"/>
      <c r="S284" s="439"/>
      <c r="T284" s="439"/>
      <c r="U284" s="439"/>
      <c r="V284" s="439"/>
      <c r="W284" s="439"/>
      <c r="X284" s="439"/>
      <c r="Y284" s="439"/>
      <c r="Z284" s="439"/>
      <c r="AA284" s="439"/>
      <c r="AB284" s="439"/>
      <c r="AC284" s="439"/>
      <c r="AD284" s="439"/>
      <c r="AE284" s="52"/>
      <c r="AI284">
        <f t="shared" si="305"/>
        <v>0</v>
      </c>
      <c r="AJ284">
        <f t="shared" si="306"/>
        <v>0</v>
      </c>
      <c r="AK284">
        <f t="shared" si="307"/>
        <v>0</v>
      </c>
      <c r="AL284">
        <f t="shared" si="308"/>
        <v>0</v>
      </c>
      <c r="AM284">
        <f t="shared" si="309"/>
        <v>0</v>
      </c>
      <c r="AN284">
        <f t="shared" si="310"/>
        <v>0</v>
      </c>
      <c r="AO284">
        <f t="shared" si="311"/>
        <v>0</v>
      </c>
      <c r="AP284">
        <f t="shared" si="312"/>
        <v>0</v>
      </c>
      <c r="AQ284">
        <f t="shared" si="313"/>
        <v>0</v>
      </c>
      <c r="AR284">
        <f t="shared" si="314"/>
        <v>0</v>
      </c>
      <c r="AS284">
        <f t="shared" si="315"/>
        <v>0</v>
      </c>
      <c r="AT284">
        <f t="shared" si="316"/>
        <v>0</v>
      </c>
      <c r="AU284">
        <f t="shared" si="317"/>
        <v>0</v>
      </c>
      <c r="AV284">
        <f t="shared" si="318"/>
        <v>0</v>
      </c>
      <c r="AW284">
        <f t="shared" si="319"/>
        <v>0</v>
      </c>
      <c r="AX284">
        <f t="shared" si="320"/>
        <v>0</v>
      </c>
      <c r="AY284">
        <f t="shared" si="321"/>
        <v>0</v>
      </c>
      <c r="AZ284">
        <f t="shared" si="322"/>
        <v>0</v>
      </c>
      <c r="BA284">
        <f t="shared" si="323"/>
        <v>0</v>
      </c>
      <c r="BB284">
        <f t="shared" si="324"/>
        <v>0</v>
      </c>
      <c r="BC284">
        <f t="shared" si="325"/>
        <v>0</v>
      </c>
      <c r="BD284">
        <f t="shared" si="326"/>
        <v>0</v>
      </c>
      <c r="BE284">
        <f t="shared" si="327"/>
        <v>0</v>
      </c>
      <c r="BF284">
        <f t="shared" si="328"/>
        <v>0</v>
      </c>
      <c r="BG284">
        <f t="shared" si="329"/>
        <v>0</v>
      </c>
      <c r="BH284">
        <f t="shared" si="330"/>
        <v>0</v>
      </c>
      <c r="BI284">
        <f t="shared" si="331"/>
        <v>0</v>
      </c>
      <c r="BJ284">
        <f t="shared" si="332"/>
        <v>0</v>
      </c>
      <c r="BK284">
        <f t="shared" si="333"/>
        <v>0</v>
      </c>
      <c r="BL284">
        <f t="shared" si="334"/>
        <v>0</v>
      </c>
      <c r="BM284">
        <f t="shared" si="335"/>
        <v>0</v>
      </c>
      <c r="BN284">
        <f t="shared" si="336"/>
        <v>0</v>
      </c>
      <c r="BO284" s="231">
        <f t="shared" si="337"/>
        <v>0</v>
      </c>
      <c r="BP284" s="232">
        <f t="shared" si="338"/>
        <v>0</v>
      </c>
      <c r="BQ284" s="233">
        <f t="shared" si="339"/>
        <v>0</v>
      </c>
      <c r="BR284" s="234">
        <f t="shared" si="340"/>
        <v>0</v>
      </c>
      <c r="BS284" s="231">
        <f t="shared" si="341"/>
        <v>0</v>
      </c>
      <c r="BT284" s="232">
        <f t="shared" si="342"/>
        <v>0</v>
      </c>
      <c r="BU284" s="233">
        <f t="shared" si="343"/>
        <v>0</v>
      </c>
      <c r="BV284" s="234">
        <f t="shared" si="344"/>
        <v>0</v>
      </c>
      <c r="BW284" s="231">
        <f t="shared" si="345"/>
        <v>0</v>
      </c>
      <c r="BX284" s="232">
        <f t="shared" si="346"/>
        <v>0</v>
      </c>
      <c r="BY284" s="233">
        <f t="shared" si="304"/>
        <v>0</v>
      </c>
      <c r="BZ284" s="234">
        <f t="shared" si="347"/>
        <v>0</v>
      </c>
      <c r="CA284" s="198">
        <f t="shared" si="348"/>
        <v>0</v>
      </c>
      <c r="CB284" s="235" t="str">
        <f>IF(CA284=0,"",
IF(SUM($CA$278:CA284)=1,CC284,
IF($CA$305&gt;SUM($CA$278:CA284),_xlfn.CONCAT(", ",CC284),
IF($CA$305=SUM($CA$278:CA284),_xlfn.CONCAT(" y ",CC284)))))</f>
        <v/>
      </c>
      <c r="CC284" s="178" t="s">
        <v>5123</v>
      </c>
      <c r="CD284" s="246" t="s">
        <v>5495</v>
      </c>
      <c r="CE284" s="243">
        <f>IF(AND(AB305="NS",$M$111="NS"),0,IF(AND(AB305="NA",$M$111="NA"),0,IF(AB305=$M$111,0,1)))</f>
        <v>0</v>
      </c>
      <c r="CF284" s="219">
        <f>IF(AND(AC305="NS",$S$111="NS"),0,IF(AND(AC305="NA",$S$111="NA"),0,IF(AC305=$S$111,0,1)))</f>
        <v>0</v>
      </c>
      <c r="CG284" s="218">
        <f>IF(AND(AD305="NS",$Y$111="NS"),0,IF(AND(AD305="NA",$Y$111="NA"),0,IF(AD305=$Y$111,0,1)))</f>
        <v>0</v>
      </c>
    </row>
    <row r="285" spans="1:85" ht="15" customHeight="1">
      <c r="A285" s="25"/>
      <c r="B285" s="52"/>
      <c r="C285" s="70" t="s">
        <v>5026</v>
      </c>
      <c r="D285" s="817" t="s">
        <v>5355</v>
      </c>
      <c r="E285" s="757"/>
      <c r="F285" s="758"/>
      <c r="G285" s="439"/>
      <c r="H285" s="439"/>
      <c r="I285" s="439"/>
      <c r="J285" s="439"/>
      <c r="K285" s="439"/>
      <c r="L285" s="439"/>
      <c r="M285" s="439"/>
      <c r="N285" s="439"/>
      <c r="O285" s="439"/>
      <c r="P285" s="439"/>
      <c r="Q285" s="439"/>
      <c r="R285" s="439"/>
      <c r="S285" s="439"/>
      <c r="T285" s="439"/>
      <c r="U285" s="439"/>
      <c r="V285" s="439"/>
      <c r="W285" s="439"/>
      <c r="X285" s="439"/>
      <c r="Y285" s="439"/>
      <c r="Z285" s="439"/>
      <c r="AA285" s="439"/>
      <c r="AB285" s="439"/>
      <c r="AC285" s="439"/>
      <c r="AD285" s="439"/>
      <c r="AE285" s="52"/>
      <c r="AI285">
        <f t="shared" si="305"/>
        <v>0</v>
      </c>
      <c r="AJ285">
        <f t="shared" si="306"/>
        <v>0</v>
      </c>
      <c r="AK285">
        <f t="shared" si="307"/>
        <v>0</v>
      </c>
      <c r="AL285">
        <f t="shared" si="308"/>
        <v>0</v>
      </c>
      <c r="AM285">
        <f t="shared" si="309"/>
        <v>0</v>
      </c>
      <c r="AN285">
        <f t="shared" si="310"/>
        <v>0</v>
      </c>
      <c r="AO285">
        <f t="shared" si="311"/>
        <v>0</v>
      </c>
      <c r="AP285">
        <f t="shared" si="312"/>
        <v>0</v>
      </c>
      <c r="AQ285">
        <f t="shared" si="313"/>
        <v>0</v>
      </c>
      <c r="AR285">
        <f t="shared" si="314"/>
        <v>0</v>
      </c>
      <c r="AS285">
        <f t="shared" si="315"/>
        <v>0</v>
      </c>
      <c r="AT285">
        <f t="shared" si="316"/>
        <v>0</v>
      </c>
      <c r="AU285">
        <f t="shared" si="317"/>
        <v>0</v>
      </c>
      <c r="AV285">
        <f t="shared" si="318"/>
        <v>0</v>
      </c>
      <c r="AW285">
        <f t="shared" si="319"/>
        <v>0</v>
      </c>
      <c r="AX285">
        <f t="shared" si="320"/>
        <v>0</v>
      </c>
      <c r="AY285">
        <f t="shared" si="321"/>
        <v>0</v>
      </c>
      <c r="AZ285">
        <f t="shared" si="322"/>
        <v>0</v>
      </c>
      <c r="BA285">
        <f t="shared" si="323"/>
        <v>0</v>
      </c>
      <c r="BB285">
        <f t="shared" si="324"/>
        <v>0</v>
      </c>
      <c r="BC285">
        <f t="shared" si="325"/>
        <v>0</v>
      </c>
      <c r="BD285">
        <f t="shared" si="326"/>
        <v>0</v>
      </c>
      <c r="BE285">
        <f t="shared" si="327"/>
        <v>0</v>
      </c>
      <c r="BF285">
        <f t="shared" si="328"/>
        <v>0</v>
      </c>
      <c r="BG285">
        <f t="shared" si="329"/>
        <v>0</v>
      </c>
      <c r="BH285">
        <f t="shared" si="330"/>
        <v>0</v>
      </c>
      <c r="BI285">
        <f t="shared" si="331"/>
        <v>0</v>
      </c>
      <c r="BJ285">
        <f t="shared" si="332"/>
        <v>0</v>
      </c>
      <c r="BK285">
        <f t="shared" si="333"/>
        <v>0</v>
      </c>
      <c r="BL285">
        <f t="shared" si="334"/>
        <v>0</v>
      </c>
      <c r="BM285">
        <f t="shared" si="335"/>
        <v>0</v>
      </c>
      <c r="BN285">
        <f t="shared" si="336"/>
        <v>0</v>
      </c>
      <c r="BO285" s="231">
        <f t="shared" si="337"/>
        <v>0</v>
      </c>
      <c r="BP285" s="232">
        <f t="shared" si="338"/>
        <v>0</v>
      </c>
      <c r="BQ285" s="233">
        <f t="shared" si="339"/>
        <v>0</v>
      </c>
      <c r="BR285" s="234">
        <f t="shared" si="340"/>
        <v>0</v>
      </c>
      <c r="BS285" s="231">
        <f t="shared" si="341"/>
        <v>0</v>
      </c>
      <c r="BT285" s="232">
        <f t="shared" si="342"/>
        <v>0</v>
      </c>
      <c r="BU285" s="233">
        <f t="shared" si="343"/>
        <v>0</v>
      </c>
      <c r="BV285" s="234">
        <f t="shared" si="344"/>
        <v>0</v>
      </c>
      <c r="BW285" s="231">
        <f t="shared" si="345"/>
        <v>0</v>
      </c>
      <c r="BX285" s="232">
        <f t="shared" si="346"/>
        <v>0</v>
      </c>
      <c r="BY285" s="233">
        <f t="shared" si="304"/>
        <v>0</v>
      </c>
      <c r="BZ285" s="234">
        <f t="shared" si="347"/>
        <v>0</v>
      </c>
      <c r="CA285" s="198">
        <f t="shared" si="348"/>
        <v>0</v>
      </c>
      <c r="CB285" s="235" t="str">
        <f>IF(CA285=0,"",
IF(SUM($CA$278:CA285)=1,CC285,
IF($CA$305&gt;SUM($CA$278:CA285),_xlfn.CONCAT(", ",CC285),
IF($CA$305=SUM($CA$278:CA285),_xlfn.CONCAT(" y ",CC285)))))</f>
        <v/>
      </c>
      <c r="CC285" s="178" t="s">
        <v>5124</v>
      </c>
      <c r="CD285" s="238" t="s">
        <v>5450</v>
      </c>
      <c r="CE285" s="243">
        <f>IF(AND(G305="NS",$M$112="NS"),0,IF(AND(G305="NA",$M$112="NA"),0,IF(G305=$M$112,0,1)))</f>
        <v>0</v>
      </c>
      <c r="CF285" s="219">
        <f>IF(AND(H305="NS",$S$112="NS"),0,IF(AND(H305="NA",$S$112="NA"),0,IF(H305=$S$112,0,1)))</f>
        <v>0</v>
      </c>
      <c r="CG285" s="218">
        <f>IF(AND(I305="NS",$Y$112="NS"),0,IF(AND(I305="NA",$Y$112="NA"),0,IF(I305=$Y$112,0,1)))</f>
        <v>0</v>
      </c>
    </row>
    <row r="286" spans="1:85" ht="15" customHeight="1">
      <c r="A286" s="25"/>
      <c r="B286" s="52"/>
      <c r="C286" s="70" t="s">
        <v>5028</v>
      </c>
      <c r="D286" s="817" t="s">
        <v>5358</v>
      </c>
      <c r="E286" s="757"/>
      <c r="F286" s="758"/>
      <c r="G286" s="439"/>
      <c r="H286" s="439"/>
      <c r="I286" s="439"/>
      <c r="J286" s="439"/>
      <c r="K286" s="439"/>
      <c r="L286" s="439"/>
      <c r="M286" s="439"/>
      <c r="N286" s="439"/>
      <c r="O286" s="439"/>
      <c r="P286" s="439"/>
      <c r="Q286" s="439"/>
      <c r="R286" s="439"/>
      <c r="S286" s="439"/>
      <c r="T286" s="439"/>
      <c r="U286" s="439"/>
      <c r="V286" s="439"/>
      <c r="W286" s="439"/>
      <c r="X286" s="439"/>
      <c r="Y286" s="439"/>
      <c r="Z286" s="439"/>
      <c r="AA286" s="439"/>
      <c r="AB286" s="439"/>
      <c r="AC286" s="439"/>
      <c r="AD286" s="439"/>
      <c r="AE286" s="52"/>
      <c r="AI286">
        <f t="shared" si="305"/>
        <v>0</v>
      </c>
      <c r="AJ286">
        <f t="shared" si="306"/>
        <v>0</v>
      </c>
      <c r="AK286">
        <f t="shared" si="307"/>
        <v>0</v>
      </c>
      <c r="AL286">
        <f t="shared" si="308"/>
        <v>0</v>
      </c>
      <c r="AM286">
        <f t="shared" si="309"/>
        <v>0</v>
      </c>
      <c r="AN286">
        <f t="shared" si="310"/>
        <v>0</v>
      </c>
      <c r="AO286">
        <f t="shared" si="311"/>
        <v>0</v>
      </c>
      <c r="AP286">
        <f t="shared" si="312"/>
        <v>0</v>
      </c>
      <c r="AQ286">
        <f t="shared" si="313"/>
        <v>0</v>
      </c>
      <c r="AR286">
        <f t="shared" si="314"/>
        <v>0</v>
      </c>
      <c r="AS286">
        <f t="shared" si="315"/>
        <v>0</v>
      </c>
      <c r="AT286">
        <f t="shared" si="316"/>
        <v>0</v>
      </c>
      <c r="AU286">
        <f t="shared" si="317"/>
        <v>0</v>
      </c>
      <c r="AV286">
        <f t="shared" si="318"/>
        <v>0</v>
      </c>
      <c r="AW286">
        <f t="shared" si="319"/>
        <v>0</v>
      </c>
      <c r="AX286">
        <f t="shared" si="320"/>
        <v>0</v>
      </c>
      <c r="AY286">
        <f t="shared" si="321"/>
        <v>0</v>
      </c>
      <c r="AZ286">
        <f t="shared" si="322"/>
        <v>0</v>
      </c>
      <c r="BA286">
        <f t="shared" si="323"/>
        <v>0</v>
      </c>
      <c r="BB286">
        <f t="shared" si="324"/>
        <v>0</v>
      </c>
      <c r="BC286">
        <f t="shared" si="325"/>
        <v>0</v>
      </c>
      <c r="BD286">
        <f t="shared" si="326"/>
        <v>0</v>
      </c>
      <c r="BE286">
        <f t="shared" si="327"/>
        <v>0</v>
      </c>
      <c r="BF286">
        <f t="shared" si="328"/>
        <v>0</v>
      </c>
      <c r="BG286">
        <f t="shared" si="329"/>
        <v>0</v>
      </c>
      <c r="BH286">
        <f t="shared" si="330"/>
        <v>0</v>
      </c>
      <c r="BI286">
        <f t="shared" si="331"/>
        <v>0</v>
      </c>
      <c r="BJ286">
        <f t="shared" si="332"/>
        <v>0</v>
      </c>
      <c r="BK286">
        <f t="shared" si="333"/>
        <v>0</v>
      </c>
      <c r="BL286">
        <f t="shared" si="334"/>
        <v>0</v>
      </c>
      <c r="BM286">
        <f t="shared" si="335"/>
        <v>0</v>
      </c>
      <c r="BN286">
        <f t="shared" si="336"/>
        <v>0</v>
      </c>
      <c r="BO286" s="231">
        <f t="shared" si="337"/>
        <v>0</v>
      </c>
      <c r="BP286" s="232">
        <f t="shared" si="338"/>
        <v>0</v>
      </c>
      <c r="BQ286" s="233">
        <f t="shared" si="339"/>
        <v>0</v>
      </c>
      <c r="BR286" s="234">
        <f t="shared" si="340"/>
        <v>0</v>
      </c>
      <c r="BS286" s="231">
        <f t="shared" si="341"/>
        <v>0</v>
      </c>
      <c r="BT286" s="232">
        <f t="shared" si="342"/>
        <v>0</v>
      </c>
      <c r="BU286" s="233">
        <f t="shared" si="343"/>
        <v>0</v>
      </c>
      <c r="BV286" s="234">
        <f t="shared" si="344"/>
        <v>0</v>
      </c>
      <c r="BW286" s="231">
        <f t="shared" si="345"/>
        <v>0</v>
      </c>
      <c r="BX286" s="232">
        <f t="shared" si="346"/>
        <v>0</v>
      </c>
      <c r="BY286" s="233">
        <f t="shared" si="304"/>
        <v>0</v>
      </c>
      <c r="BZ286" s="234">
        <f t="shared" si="347"/>
        <v>0</v>
      </c>
      <c r="CA286" s="198">
        <f t="shared" si="348"/>
        <v>0</v>
      </c>
      <c r="CB286" s="235" t="str">
        <f>IF(CA286=0,"",
IF(SUM($CA$278:CA286)=1,CC286,
IF($CA$305&gt;SUM($CA$278:CA286),_xlfn.CONCAT(", ",CC286),
IF($CA$305=SUM($CA$278:CA286),_xlfn.CONCAT(" y ",CC286)))))</f>
        <v/>
      </c>
      <c r="CC286" s="178" t="s">
        <v>5125</v>
      </c>
      <c r="CG286" s="247">
        <f>SUM(CE278:CG285)</f>
        <v>0</v>
      </c>
    </row>
    <row r="287" spans="1:85" ht="15" customHeight="1">
      <c r="A287" s="25"/>
      <c r="B287" s="52"/>
      <c r="C287" s="70" t="s">
        <v>5029</v>
      </c>
      <c r="D287" s="817" t="s">
        <v>5361</v>
      </c>
      <c r="E287" s="757"/>
      <c r="F287" s="758"/>
      <c r="G287" s="439"/>
      <c r="H287" s="439"/>
      <c r="I287" s="439"/>
      <c r="J287" s="439"/>
      <c r="K287" s="439"/>
      <c r="L287" s="439"/>
      <c r="M287" s="439"/>
      <c r="N287" s="439"/>
      <c r="O287" s="439"/>
      <c r="P287" s="439"/>
      <c r="Q287" s="439"/>
      <c r="R287" s="439"/>
      <c r="S287" s="439"/>
      <c r="T287" s="439"/>
      <c r="U287" s="439"/>
      <c r="V287" s="439"/>
      <c r="W287" s="439"/>
      <c r="X287" s="439"/>
      <c r="Y287" s="439"/>
      <c r="Z287" s="439"/>
      <c r="AA287" s="439"/>
      <c r="AB287" s="439"/>
      <c r="AC287" s="439"/>
      <c r="AD287" s="439"/>
      <c r="AE287" s="52"/>
      <c r="AI287">
        <f t="shared" si="305"/>
        <v>0</v>
      </c>
      <c r="AJ287">
        <f t="shared" si="306"/>
        <v>0</v>
      </c>
      <c r="AK287">
        <f t="shared" si="307"/>
        <v>0</v>
      </c>
      <c r="AL287">
        <f t="shared" si="308"/>
        <v>0</v>
      </c>
      <c r="AM287">
        <f t="shared" si="309"/>
        <v>0</v>
      </c>
      <c r="AN287">
        <f t="shared" si="310"/>
        <v>0</v>
      </c>
      <c r="AO287">
        <f t="shared" si="311"/>
        <v>0</v>
      </c>
      <c r="AP287">
        <f t="shared" si="312"/>
        <v>0</v>
      </c>
      <c r="AQ287">
        <f t="shared" si="313"/>
        <v>0</v>
      </c>
      <c r="AR287">
        <f t="shared" si="314"/>
        <v>0</v>
      </c>
      <c r="AS287">
        <f t="shared" si="315"/>
        <v>0</v>
      </c>
      <c r="AT287">
        <f t="shared" si="316"/>
        <v>0</v>
      </c>
      <c r="AU287">
        <f t="shared" si="317"/>
        <v>0</v>
      </c>
      <c r="AV287">
        <f t="shared" si="318"/>
        <v>0</v>
      </c>
      <c r="AW287">
        <f t="shared" si="319"/>
        <v>0</v>
      </c>
      <c r="AX287">
        <f t="shared" si="320"/>
        <v>0</v>
      </c>
      <c r="AY287">
        <f t="shared" si="321"/>
        <v>0</v>
      </c>
      <c r="AZ287">
        <f t="shared" si="322"/>
        <v>0</v>
      </c>
      <c r="BA287">
        <f t="shared" si="323"/>
        <v>0</v>
      </c>
      <c r="BB287">
        <f t="shared" si="324"/>
        <v>0</v>
      </c>
      <c r="BC287">
        <f t="shared" si="325"/>
        <v>0</v>
      </c>
      <c r="BD287">
        <f t="shared" si="326"/>
        <v>0</v>
      </c>
      <c r="BE287">
        <f t="shared" si="327"/>
        <v>0</v>
      </c>
      <c r="BF287">
        <f t="shared" si="328"/>
        <v>0</v>
      </c>
      <c r="BG287">
        <f t="shared" si="329"/>
        <v>0</v>
      </c>
      <c r="BH287">
        <f t="shared" si="330"/>
        <v>0</v>
      </c>
      <c r="BI287">
        <f t="shared" si="331"/>
        <v>0</v>
      </c>
      <c r="BJ287">
        <f t="shared" si="332"/>
        <v>0</v>
      </c>
      <c r="BK287">
        <f t="shared" si="333"/>
        <v>0</v>
      </c>
      <c r="BL287">
        <f t="shared" si="334"/>
        <v>0</v>
      </c>
      <c r="BM287">
        <f t="shared" si="335"/>
        <v>0</v>
      </c>
      <c r="BN287">
        <f t="shared" si="336"/>
        <v>0</v>
      </c>
      <c r="BO287" s="231">
        <f t="shared" si="337"/>
        <v>0</v>
      </c>
      <c r="BP287" s="232">
        <f t="shared" si="338"/>
        <v>0</v>
      </c>
      <c r="BQ287" s="233">
        <f t="shared" si="339"/>
        <v>0</v>
      </c>
      <c r="BR287" s="234">
        <f t="shared" si="340"/>
        <v>0</v>
      </c>
      <c r="BS287" s="231">
        <f t="shared" si="341"/>
        <v>0</v>
      </c>
      <c r="BT287" s="232">
        <f t="shared" si="342"/>
        <v>0</v>
      </c>
      <c r="BU287" s="233">
        <f t="shared" si="343"/>
        <v>0</v>
      </c>
      <c r="BV287" s="234">
        <f t="shared" si="344"/>
        <v>0</v>
      </c>
      <c r="BW287" s="231">
        <f t="shared" si="345"/>
        <v>0</v>
      </c>
      <c r="BX287" s="232">
        <f t="shared" si="346"/>
        <v>0</v>
      </c>
      <c r="BY287" s="233">
        <f t="shared" si="304"/>
        <v>0</v>
      </c>
      <c r="BZ287" s="234">
        <f t="shared" si="347"/>
        <v>0</v>
      </c>
      <c r="CA287" s="198">
        <f t="shared" si="348"/>
        <v>0</v>
      </c>
      <c r="CB287" s="235" t="str">
        <f>IF(CA287=0,"",
IF(SUM($CA$278:CA287)=1,CC287,
IF($CA$305&gt;SUM($CA$278:CA287),_xlfn.CONCAT(", ",CC287),
IF($CA$305=SUM($CA$278:CA287),_xlfn.CONCAT(" y ",CC287)))))</f>
        <v/>
      </c>
      <c r="CC287" s="178" t="s">
        <v>5126</v>
      </c>
    </row>
    <row r="288" spans="1:85" ht="15" customHeight="1">
      <c r="A288" s="25"/>
      <c r="B288" s="52"/>
      <c r="C288" s="70" t="s">
        <v>5031</v>
      </c>
      <c r="D288" s="817" t="s">
        <v>5364</v>
      </c>
      <c r="E288" s="757"/>
      <c r="F288" s="758"/>
      <c r="G288" s="439"/>
      <c r="H288" s="439"/>
      <c r="I288" s="439"/>
      <c r="J288" s="439"/>
      <c r="K288" s="439"/>
      <c r="L288" s="439"/>
      <c r="M288" s="439"/>
      <c r="N288" s="439"/>
      <c r="O288" s="439"/>
      <c r="P288" s="439"/>
      <c r="Q288" s="439"/>
      <c r="R288" s="439"/>
      <c r="S288" s="439"/>
      <c r="T288" s="439"/>
      <c r="U288" s="439"/>
      <c r="V288" s="439"/>
      <c r="W288" s="439"/>
      <c r="X288" s="439"/>
      <c r="Y288" s="439"/>
      <c r="Z288" s="439"/>
      <c r="AA288" s="439"/>
      <c r="AB288" s="439"/>
      <c r="AC288" s="439"/>
      <c r="AD288" s="439"/>
      <c r="AE288" s="52"/>
      <c r="AI288">
        <f t="shared" si="305"/>
        <v>0</v>
      </c>
      <c r="AJ288">
        <f t="shared" si="306"/>
        <v>0</v>
      </c>
      <c r="AK288">
        <f t="shared" si="307"/>
        <v>0</v>
      </c>
      <c r="AL288">
        <f t="shared" si="308"/>
        <v>0</v>
      </c>
      <c r="AM288">
        <f t="shared" si="309"/>
        <v>0</v>
      </c>
      <c r="AN288">
        <f t="shared" si="310"/>
        <v>0</v>
      </c>
      <c r="AO288">
        <f t="shared" si="311"/>
        <v>0</v>
      </c>
      <c r="AP288">
        <f t="shared" si="312"/>
        <v>0</v>
      </c>
      <c r="AQ288">
        <f t="shared" si="313"/>
        <v>0</v>
      </c>
      <c r="AR288">
        <f t="shared" si="314"/>
        <v>0</v>
      </c>
      <c r="AS288">
        <f t="shared" si="315"/>
        <v>0</v>
      </c>
      <c r="AT288">
        <f t="shared" si="316"/>
        <v>0</v>
      </c>
      <c r="AU288">
        <f t="shared" si="317"/>
        <v>0</v>
      </c>
      <c r="AV288">
        <f t="shared" si="318"/>
        <v>0</v>
      </c>
      <c r="AW288">
        <f t="shared" si="319"/>
        <v>0</v>
      </c>
      <c r="AX288">
        <f t="shared" si="320"/>
        <v>0</v>
      </c>
      <c r="AY288">
        <f t="shared" si="321"/>
        <v>0</v>
      </c>
      <c r="AZ288">
        <f t="shared" si="322"/>
        <v>0</v>
      </c>
      <c r="BA288">
        <f t="shared" si="323"/>
        <v>0</v>
      </c>
      <c r="BB288">
        <f t="shared" si="324"/>
        <v>0</v>
      </c>
      <c r="BC288">
        <f t="shared" si="325"/>
        <v>0</v>
      </c>
      <c r="BD288">
        <f t="shared" si="326"/>
        <v>0</v>
      </c>
      <c r="BE288">
        <f t="shared" si="327"/>
        <v>0</v>
      </c>
      <c r="BF288">
        <f t="shared" si="328"/>
        <v>0</v>
      </c>
      <c r="BG288">
        <f t="shared" si="329"/>
        <v>0</v>
      </c>
      <c r="BH288">
        <f t="shared" si="330"/>
        <v>0</v>
      </c>
      <c r="BI288">
        <f t="shared" si="331"/>
        <v>0</v>
      </c>
      <c r="BJ288">
        <f t="shared" si="332"/>
        <v>0</v>
      </c>
      <c r="BK288">
        <f t="shared" si="333"/>
        <v>0</v>
      </c>
      <c r="BL288">
        <f t="shared" si="334"/>
        <v>0</v>
      </c>
      <c r="BM288">
        <f t="shared" si="335"/>
        <v>0</v>
      </c>
      <c r="BN288">
        <f t="shared" si="336"/>
        <v>0</v>
      </c>
      <c r="BO288" s="231">
        <f t="shared" si="337"/>
        <v>0</v>
      </c>
      <c r="BP288" s="232">
        <f t="shared" si="338"/>
        <v>0</v>
      </c>
      <c r="BQ288" s="233">
        <f t="shared" si="339"/>
        <v>0</v>
      </c>
      <c r="BR288" s="234">
        <f t="shared" si="340"/>
        <v>0</v>
      </c>
      <c r="BS288" s="231">
        <f t="shared" si="341"/>
        <v>0</v>
      </c>
      <c r="BT288" s="232">
        <f t="shared" si="342"/>
        <v>0</v>
      </c>
      <c r="BU288" s="233">
        <f t="shared" si="343"/>
        <v>0</v>
      </c>
      <c r="BV288" s="234">
        <f t="shared" si="344"/>
        <v>0</v>
      </c>
      <c r="BW288" s="231">
        <f t="shared" si="345"/>
        <v>0</v>
      </c>
      <c r="BX288" s="232">
        <f t="shared" si="346"/>
        <v>0</v>
      </c>
      <c r="BY288" s="233">
        <f t="shared" si="304"/>
        <v>0</v>
      </c>
      <c r="BZ288" s="234">
        <f t="shared" si="347"/>
        <v>0</v>
      </c>
      <c r="CA288" s="198">
        <f t="shared" si="348"/>
        <v>0</v>
      </c>
      <c r="CB288" s="235" t="str">
        <f>IF(CA288=0,"",
IF(SUM($CA$278:CA288)=1,CC288,
IF($CA$305&gt;SUM($CA$278:CA288),_xlfn.CONCAT(", ",CC288),
IF($CA$305=SUM($CA$278:CA288),_xlfn.CONCAT(" y ",CC288)))))</f>
        <v/>
      </c>
      <c r="CC288" s="178" t="s">
        <v>5127</v>
      </c>
    </row>
    <row r="289" spans="1:81" ht="15" customHeight="1">
      <c r="A289" s="25"/>
      <c r="B289" s="52"/>
      <c r="C289" s="70" t="s">
        <v>5032</v>
      </c>
      <c r="D289" s="817" t="s">
        <v>5367</v>
      </c>
      <c r="E289" s="757"/>
      <c r="F289" s="758"/>
      <c r="G289" s="439"/>
      <c r="H289" s="439"/>
      <c r="I289" s="439"/>
      <c r="J289" s="439"/>
      <c r="K289" s="439"/>
      <c r="L289" s="439"/>
      <c r="M289" s="439"/>
      <c r="N289" s="439"/>
      <c r="O289" s="439"/>
      <c r="P289" s="439"/>
      <c r="Q289" s="439"/>
      <c r="R289" s="439"/>
      <c r="S289" s="439"/>
      <c r="T289" s="439"/>
      <c r="U289" s="439"/>
      <c r="V289" s="439"/>
      <c r="W289" s="439"/>
      <c r="X289" s="439"/>
      <c r="Y289" s="439"/>
      <c r="Z289" s="439"/>
      <c r="AA289" s="439"/>
      <c r="AB289" s="439"/>
      <c r="AC289" s="439"/>
      <c r="AD289" s="439"/>
      <c r="AE289" s="52"/>
      <c r="AI289">
        <f t="shared" si="305"/>
        <v>0</v>
      </c>
      <c r="AJ289">
        <f t="shared" si="306"/>
        <v>0</v>
      </c>
      <c r="AK289">
        <f t="shared" si="307"/>
        <v>0</v>
      </c>
      <c r="AL289">
        <f t="shared" si="308"/>
        <v>0</v>
      </c>
      <c r="AM289">
        <f t="shared" si="309"/>
        <v>0</v>
      </c>
      <c r="AN289">
        <f t="shared" si="310"/>
        <v>0</v>
      </c>
      <c r="AO289">
        <f t="shared" si="311"/>
        <v>0</v>
      </c>
      <c r="AP289">
        <f t="shared" si="312"/>
        <v>0</v>
      </c>
      <c r="AQ289">
        <f t="shared" si="313"/>
        <v>0</v>
      </c>
      <c r="AR289">
        <f t="shared" si="314"/>
        <v>0</v>
      </c>
      <c r="AS289">
        <f t="shared" si="315"/>
        <v>0</v>
      </c>
      <c r="AT289">
        <f t="shared" si="316"/>
        <v>0</v>
      </c>
      <c r="AU289">
        <f t="shared" si="317"/>
        <v>0</v>
      </c>
      <c r="AV289">
        <f t="shared" si="318"/>
        <v>0</v>
      </c>
      <c r="AW289">
        <f t="shared" si="319"/>
        <v>0</v>
      </c>
      <c r="AX289">
        <f t="shared" si="320"/>
        <v>0</v>
      </c>
      <c r="AY289">
        <f t="shared" si="321"/>
        <v>0</v>
      </c>
      <c r="AZ289">
        <f t="shared" si="322"/>
        <v>0</v>
      </c>
      <c r="BA289">
        <f t="shared" si="323"/>
        <v>0</v>
      </c>
      <c r="BB289">
        <f t="shared" si="324"/>
        <v>0</v>
      </c>
      <c r="BC289">
        <f t="shared" si="325"/>
        <v>0</v>
      </c>
      <c r="BD289">
        <f t="shared" si="326"/>
        <v>0</v>
      </c>
      <c r="BE289">
        <f t="shared" si="327"/>
        <v>0</v>
      </c>
      <c r="BF289">
        <f t="shared" si="328"/>
        <v>0</v>
      </c>
      <c r="BG289">
        <f t="shared" si="329"/>
        <v>0</v>
      </c>
      <c r="BH289">
        <f t="shared" si="330"/>
        <v>0</v>
      </c>
      <c r="BI289">
        <f t="shared" si="331"/>
        <v>0</v>
      </c>
      <c r="BJ289">
        <f t="shared" si="332"/>
        <v>0</v>
      </c>
      <c r="BK289">
        <f t="shared" si="333"/>
        <v>0</v>
      </c>
      <c r="BL289">
        <f t="shared" si="334"/>
        <v>0</v>
      </c>
      <c r="BM289">
        <f t="shared" si="335"/>
        <v>0</v>
      </c>
      <c r="BN289">
        <f t="shared" si="336"/>
        <v>0</v>
      </c>
      <c r="BO289" s="231">
        <f t="shared" si="337"/>
        <v>0</v>
      </c>
      <c r="BP289" s="232">
        <f t="shared" si="338"/>
        <v>0</v>
      </c>
      <c r="BQ289" s="233">
        <f t="shared" si="339"/>
        <v>0</v>
      </c>
      <c r="BR289" s="234">
        <f t="shared" si="340"/>
        <v>0</v>
      </c>
      <c r="BS289" s="231">
        <f t="shared" si="341"/>
        <v>0</v>
      </c>
      <c r="BT289" s="232">
        <f t="shared" si="342"/>
        <v>0</v>
      </c>
      <c r="BU289" s="233">
        <f t="shared" si="343"/>
        <v>0</v>
      </c>
      <c r="BV289" s="234">
        <f t="shared" si="344"/>
        <v>0</v>
      </c>
      <c r="BW289" s="231">
        <f t="shared" si="345"/>
        <v>0</v>
      </c>
      <c r="BX289" s="232">
        <f t="shared" si="346"/>
        <v>0</v>
      </c>
      <c r="BY289" s="233">
        <f t="shared" si="304"/>
        <v>0</v>
      </c>
      <c r="BZ289" s="234">
        <f t="shared" si="347"/>
        <v>0</v>
      </c>
      <c r="CA289" s="198">
        <f t="shared" si="348"/>
        <v>0</v>
      </c>
      <c r="CB289" s="235" t="str">
        <f>IF(CA289=0,"",
IF(SUM($CA$278:CA289)=1,CC289,
IF($CA$305&gt;SUM($CA$278:CA289),_xlfn.CONCAT(", ",CC289),
IF($CA$305=SUM($CA$278:CA289),_xlfn.CONCAT(" y ",CC289)))))</f>
        <v/>
      </c>
      <c r="CC289" s="178" t="s">
        <v>5128</v>
      </c>
    </row>
    <row r="290" spans="1:81" ht="15" customHeight="1">
      <c r="A290" s="25"/>
      <c r="B290" s="52"/>
      <c r="C290" s="70" t="s">
        <v>5033</v>
      </c>
      <c r="D290" s="817" t="s">
        <v>5369</v>
      </c>
      <c r="E290" s="757"/>
      <c r="F290" s="758"/>
      <c r="G290" s="439"/>
      <c r="H290" s="439"/>
      <c r="I290" s="439"/>
      <c r="J290" s="439"/>
      <c r="K290" s="439"/>
      <c r="L290" s="439"/>
      <c r="M290" s="439"/>
      <c r="N290" s="439"/>
      <c r="O290" s="439"/>
      <c r="P290" s="439"/>
      <c r="Q290" s="439"/>
      <c r="R290" s="439"/>
      <c r="S290" s="439"/>
      <c r="T290" s="439"/>
      <c r="U290" s="439"/>
      <c r="V290" s="439"/>
      <c r="W290" s="439"/>
      <c r="X290" s="439"/>
      <c r="Y290" s="439"/>
      <c r="Z290" s="439"/>
      <c r="AA290" s="439"/>
      <c r="AB290" s="439"/>
      <c r="AC290" s="439"/>
      <c r="AD290" s="439"/>
      <c r="AE290" s="52"/>
      <c r="AI290">
        <f t="shared" si="305"/>
        <v>0</v>
      </c>
      <c r="AJ290">
        <f t="shared" si="306"/>
        <v>0</v>
      </c>
      <c r="AK290">
        <f t="shared" si="307"/>
        <v>0</v>
      </c>
      <c r="AL290">
        <f t="shared" si="308"/>
        <v>0</v>
      </c>
      <c r="AM290">
        <f t="shared" si="309"/>
        <v>0</v>
      </c>
      <c r="AN290">
        <f t="shared" si="310"/>
        <v>0</v>
      </c>
      <c r="AO290">
        <f t="shared" si="311"/>
        <v>0</v>
      </c>
      <c r="AP290">
        <f t="shared" si="312"/>
        <v>0</v>
      </c>
      <c r="AQ290">
        <f t="shared" si="313"/>
        <v>0</v>
      </c>
      <c r="AR290">
        <f t="shared" si="314"/>
        <v>0</v>
      </c>
      <c r="AS290">
        <f t="shared" si="315"/>
        <v>0</v>
      </c>
      <c r="AT290">
        <f t="shared" si="316"/>
        <v>0</v>
      </c>
      <c r="AU290">
        <f t="shared" si="317"/>
        <v>0</v>
      </c>
      <c r="AV290">
        <f t="shared" si="318"/>
        <v>0</v>
      </c>
      <c r="AW290">
        <f t="shared" si="319"/>
        <v>0</v>
      </c>
      <c r="AX290">
        <f t="shared" si="320"/>
        <v>0</v>
      </c>
      <c r="AY290">
        <f t="shared" si="321"/>
        <v>0</v>
      </c>
      <c r="AZ290">
        <f t="shared" si="322"/>
        <v>0</v>
      </c>
      <c r="BA290">
        <f t="shared" si="323"/>
        <v>0</v>
      </c>
      <c r="BB290">
        <f t="shared" si="324"/>
        <v>0</v>
      </c>
      <c r="BC290">
        <f t="shared" si="325"/>
        <v>0</v>
      </c>
      <c r="BD290">
        <f t="shared" si="326"/>
        <v>0</v>
      </c>
      <c r="BE290">
        <f t="shared" si="327"/>
        <v>0</v>
      </c>
      <c r="BF290">
        <f t="shared" si="328"/>
        <v>0</v>
      </c>
      <c r="BG290">
        <f t="shared" si="329"/>
        <v>0</v>
      </c>
      <c r="BH290">
        <f t="shared" si="330"/>
        <v>0</v>
      </c>
      <c r="BI290">
        <f t="shared" si="331"/>
        <v>0</v>
      </c>
      <c r="BJ290">
        <f t="shared" si="332"/>
        <v>0</v>
      </c>
      <c r="BK290">
        <f t="shared" si="333"/>
        <v>0</v>
      </c>
      <c r="BL290">
        <f t="shared" si="334"/>
        <v>0</v>
      </c>
      <c r="BM290">
        <f t="shared" si="335"/>
        <v>0</v>
      </c>
      <c r="BN290">
        <f t="shared" si="336"/>
        <v>0</v>
      </c>
      <c r="BO290" s="231">
        <f t="shared" si="337"/>
        <v>0</v>
      </c>
      <c r="BP290" s="232">
        <f t="shared" si="338"/>
        <v>0</v>
      </c>
      <c r="BQ290" s="233">
        <f t="shared" si="339"/>
        <v>0</v>
      </c>
      <c r="BR290" s="234">
        <f t="shared" si="340"/>
        <v>0</v>
      </c>
      <c r="BS290" s="231">
        <f t="shared" si="341"/>
        <v>0</v>
      </c>
      <c r="BT290" s="232">
        <f t="shared" si="342"/>
        <v>0</v>
      </c>
      <c r="BU290" s="233">
        <f t="shared" si="343"/>
        <v>0</v>
      </c>
      <c r="BV290" s="234">
        <f t="shared" si="344"/>
        <v>0</v>
      </c>
      <c r="BW290" s="231">
        <f t="shared" si="345"/>
        <v>0</v>
      </c>
      <c r="BX290" s="232">
        <f t="shared" si="346"/>
        <v>0</v>
      </c>
      <c r="BY290" s="233">
        <f t="shared" si="304"/>
        <v>0</v>
      </c>
      <c r="BZ290" s="234">
        <f t="shared" si="347"/>
        <v>0</v>
      </c>
      <c r="CA290" s="198">
        <f t="shared" si="348"/>
        <v>0</v>
      </c>
      <c r="CB290" s="235" t="str">
        <f>IF(CA290=0,"",
IF(SUM($CA$278:CA290)=1,CC290,
IF($CA$305&gt;SUM($CA$278:CA290),_xlfn.CONCAT(", ",CC290),
IF($CA$305=SUM($CA$278:CA290),_xlfn.CONCAT(" y ",CC290)))))</f>
        <v/>
      </c>
      <c r="CC290" s="178" t="s">
        <v>5129</v>
      </c>
    </row>
    <row r="291" spans="1:81" ht="24" customHeight="1">
      <c r="A291" s="25"/>
      <c r="B291" s="52"/>
      <c r="C291" s="70" t="s">
        <v>5034</v>
      </c>
      <c r="D291" s="817" t="s">
        <v>5372</v>
      </c>
      <c r="E291" s="757"/>
      <c r="F291" s="758"/>
      <c r="G291" s="439"/>
      <c r="H291" s="439"/>
      <c r="I291" s="439"/>
      <c r="J291" s="439"/>
      <c r="K291" s="439"/>
      <c r="L291" s="439"/>
      <c r="M291" s="439"/>
      <c r="N291" s="439"/>
      <c r="O291" s="439"/>
      <c r="P291" s="439"/>
      <c r="Q291" s="439"/>
      <c r="R291" s="439"/>
      <c r="S291" s="439"/>
      <c r="T291" s="439"/>
      <c r="U291" s="439"/>
      <c r="V291" s="439"/>
      <c r="W291" s="439"/>
      <c r="X291" s="439"/>
      <c r="Y291" s="439"/>
      <c r="Z291" s="439"/>
      <c r="AA291" s="439"/>
      <c r="AB291" s="439"/>
      <c r="AC291" s="439"/>
      <c r="AD291" s="439"/>
      <c r="AE291" s="52"/>
      <c r="AI291">
        <f t="shared" si="305"/>
        <v>0</v>
      </c>
      <c r="AJ291">
        <f t="shared" si="306"/>
        <v>0</v>
      </c>
      <c r="AK291">
        <f t="shared" si="307"/>
        <v>0</v>
      </c>
      <c r="AL291">
        <f t="shared" si="308"/>
        <v>0</v>
      </c>
      <c r="AM291">
        <f t="shared" si="309"/>
        <v>0</v>
      </c>
      <c r="AN291">
        <f t="shared" si="310"/>
        <v>0</v>
      </c>
      <c r="AO291">
        <f t="shared" si="311"/>
        <v>0</v>
      </c>
      <c r="AP291">
        <f t="shared" si="312"/>
        <v>0</v>
      </c>
      <c r="AQ291">
        <f t="shared" si="313"/>
        <v>0</v>
      </c>
      <c r="AR291">
        <f t="shared" si="314"/>
        <v>0</v>
      </c>
      <c r="AS291">
        <f t="shared" si="315"/>
        <v>0</v>
      </c>
      <c r="AT291">
        <f t="shared" si="316"/>
        <v>0</v>
      </c>
      <c r="AU291">
        <f t="shared" si="317"/>
        <v>0</v>
      </c>
      <c r="AV291">
        <f t="shared" si="318"/>
        <v>0</v>
      </c>
      <c r="AW291">
        <f t="shared" si="319"/>
        <v>0</v>
      </c>
      <c r="AX291">
        <f t="shared" si="320"/>
        <v>0</v>
      </c>
      <c r="AY291">
        <f t="shared" si="321"/>
        <v>0</v>
      </c>
      <c r="AZ291">
        <f t="shared" si="322"/>
        <v>0</v>
      </c>
      <c r="BA291">
        <f t="shared" si="323"/>
        <v>0</v>
      </c>
      <c r="BB291">
        <f t="shared" si="324"/>
        <v>0</v>
      </c>
      <c r="BC291">
        <f t="shared" si="325"/>
        <v>0</v>
      </c>
      <c r="BD291">
        <f t="shared" si="326"/>
        <v>0</v>
      </c>
      <c r="BE291">
        <f t="shared" si="327"/>
        <v>0</v>
      </c>
      <c r="BF291">
        <f t="shared" si="328"/>
        <v>0</v>
      </c>
      <c r="BG291">
        <f t="shared" si="329"/>
        <v>0</v>
      </c>
      <c r="BH291">
        <f t="shared" si="330"/>
        <v>0</v>
      </c>
      <c r="BI291">
        <f t="shared" si="331"/>
        <v>0</v>
      </c>
      <c r="BJ291">
        <f t="shared" si="332"/>
        <v>0</v>
      </c>
      <c r="BK291">
        <f t="shared" si="333"/>
        <v>0</v>
      </c>
      <c r="BL291">
        <f t="shared" si="334"/>
        <v>0</v>
      </c>
      <c r="BM291">
        <f t="shared" si="335"/>
        <v>0</v>
      </c>
      <c r="BN291">
        <f t="shared" si="336"/>
        <v>0</v>
      </c>
      <c r="BO291" s="231">
        <f t="shared" si="337"/>
        <v>0</v>
      </c>
      <c r="BP291" s="232">
        <f t="shared" si="338"/>
        <v>0</v>
      </c>
      <c r="BQ291" s="233">
        <f t="shared" si="339"/>
        <v>0</v>
      </c>
      <c r="BR291" s="234">
        <f t="shared" si="340"/>
        <v>0</v>
      </c>
      <c r="BS291" s="231">
        <f t="shared" si="341"/>
        <v>0</v>
      </c>
      <c r="BT291" s="232">
        <f t="shared" si="342"/>
        <v>0</v>
      </c>
      <c r="BU291" s="233">
        <f t="shared" si="343"/>
        <v>0</v>
      </c>
      <c r="BV291" s="234">
        <f t="shared" si="344"/>
        <v>0</v>
      </c>
      <c r="BW291" s="231">
        <f t="shared" si="345"/>
        <v>0</v>
      </c>
      <c r="BX291" s="232">
        <f t="shared" si="346"/>
        <v>0</v>
      </c>
      <c r="BY291" s="233">
        <f t="shared" si="304"/>
        <v>0</v>
      </c>
      <c r="BZ291" s="234">
        <f t="shared" si="347"/>
        <v>0</v>
      </c>
      <c r="CA291" s="198">
        <f t="shared" si="348"/>
        <v>0</v>
      </c>
      <c r="CB291" s="235" t="str">
        <f>IF(CA291=0,"",
IF(SUM($CA$278:CA291)=1,CC291,
IF($CA$305&gt;SUM($CA$278:CA291),_xlfn.CONCAT(", ",CC291),
IF($CA$305=SUM($CA$278:CA291),_xlfn.CONCAT(" y ",CC291)))))</f>
        <v/>
      </c>
      <c r="CC291" s="178" t="s">
        <v>5130</v>
      </c>
    </row>
    <row r="292" spans="1:81" ht="15" customHeight="1">
      <c r="A292" s="25"/>
      <c r="B292" s="52"/>
      <c r="C292" s="70" t="s">
        <v>5035</v>
      </c>
      <c r="D292" s="817" t="s">
        <v>5373</v>
      </c>
      <c r="E292" s="757"/>
      <c r="F292" s="758"/>
      <c r="G292" s="439"/>
      <c r="H292" s="439"/>
      <c r="I292" s="439"/>
      <c r="J292" s="439"/>
      <c r="K292" s="439"/>
      <c r="L292" s="439"/>
      <c r="M292" s="439"/>
      <c r="N292" s="439"/>
      <c r="O292" s="439"/>
      <c r="P292" s="439"/>
      <c r="Q292" s="439"/>
      <c r="R292" s="439"/>
      <c r="S292" s="439"/>
      <c r="T292" s="439"/>
      <c r="U292" s="439"/>
      <c r="V292" s="439"/>
      <c r="W292" s="439"/>
      <c r="X292" s="439"/>
      <c r="Y292" s="439"/>
      <c r="Z292" s="439"/>
      <c r="AA292" s="439"/>
      <c r="AB292" s="439"/>
      <c r="AC292" s="439"/>
      <c r="AD292" s="439"/>
      <c r="AE292" s="52"/>
      <c r="AI292">
        <f t="shared" si="305"/>
        <v>0</v>
      </c>
      <c r="AJ292">
        <f t="shared" si="306"/>
        <v>0</v>
      </c>
      <c r="AK292">
        <f t="shared" si="307"/>
        <v>0</v>
      </c>
      <c r="AL292">
        <f t="shared" si="308"/>
        <v>0</v>
      </c>
      <c r="AM292">
        <f t="shared" si="309"/>
        <v>0</v>
      </c>
      <c r="AN292">
        <f t="shared" si="310"/>
        <v>0</v>
      </c>
      <c r="AO292">
        <f t="shared" si="311"/>
        <v>0</v>
      </c>
      <c r="AP292">
        <f t="shared" si="312"/>
        <v>0</v>
      </c>
      <c r="AQ292">
        <f t="shared" si="313"/>
        <v>0</v>
      </c>
      <c r="AR292">
        <f t="shared" si="314"/>
        <v>0</v>
      </c>
      <c r="AS292">
        <f t="shared" si="315"/>
        <v>0</v>
      </c>
      <c r="AT292">
        <f t="shared" si="316"/>
        <v>0</v>
      </c>
      <c r="AU292">
        <f t="shared" si="317"/>
        <v>0</v>
      </c>
      <c r="AV292">
        <f t="shared" si="318"/>
        <v>0</v>
      </c>
      <c r="AW292">
        <f t="shared" si="319"/>
        <v>0</v>
      </c>
      <c r="AX292">
        <f t="shared" si="320"/>
        <v>0</v>
      </c>
      <c r="AY292">
        <f t="shared" si="321"/>
        <v>0</v>
      </c>
      <c r="AZ292">
        <f t="shared" si="322"/>
        <v>0</v>
      </c>
      <c r="BA292">
        <f t="shared" si="323"/>
        <v>0</v>
      </c>
      <c r="BB292">
        <f t="shared" si="324"/>
        <v>0</v>
      </c>
      <c r="BC292">
        <f t="shared" si="325"/>
        <v>0</v>
      </c>
      <c r="BD292">
        <f t="shared" si="326"/>
        <v>0</v>
      </c>
      <c r="BE292">
        <f t="shared" si="327"/>
        <v>0</v>
      </c>
      <c r="BF292">
        <f t="shared" si="328"/>
        <v>0</v>
      </c>
      <c r="BG292">
        <f t="shared" si="329"/>
        <v>0</v>
      </c>
      <c r="BH292">
        <f t="shared" si="330"/>
        <v>0</v>
      </c>
      <c r="BI292">
        <f t="shared" si="331"/>
        <v>0</v>
      </c>
      <c r="BJ292">
        <f t="shared" si="332"/>
        <v>0</v>
      </c>
      <c r="BK292">
        <f t="shared" si="333"/>
        <v>0</v>
      </c>
      <c r="BL292">
        <f t="shared" si="334"/>
        <v>0</v>
      </c>
      <c r="BM292">
        <f t="shared" si="335"/>
        <v>0</v>
      </c>
      <c r="BN292">
        <f t="shared" si="336"/>
        <v>0</v>
      </c>
      <c r="BO292" s="231">
        <f t="shared" si="337"/>
        <v>0</v>
      </c>
      <c r="BP292" s="232">
        <f t="shared" si="338"/>
        <v>0</v>
      </c>
      <c r="BQ292" s="233">
        <f t="shared" si="339"/>
        <v>0</v>
      </c>
      <c r="BR292" s="234">
        <f t="shared" si="340"/>
        <v>0</v>
      </c>
      <c r="BS292" s="231">
        <f t="shared" si="341"/>
        <v>0</v>
      </c>
      <c r="BT292" s="232">
        <f t="shared" si="342"/>
        <v>0</v>
      </c>
      <c r="BU292" s="233">
        <f t="shared" si="343"/>
        <v>0</v>
      </c>
      <c r="BV292" s="234">
        <f t="shared" si="344"/>
        <v>0</v>
      </c>
      <c r="BW292" s="231">
        <f t="shared" si="345"/>
        <v>0</v>
      </c>
      <c r="BX292" s="232">
        <f t="shared" si="346"/>
        <v>0</v>
      </c>
      <c r="BY292" s="233">
        <f t="shared" si="304"/>
        <v>0</v>
      </c>
      <c r="BZ292" s="234">
        <f t="shared" si="347"/>
        <v>0</v>
      </c>
      <c r="CA292" s="198">
        <f t="shared" si="348"/>
        <v>0</v>
      </c>
      <c r="CB292" s="235" t="str">
        <f>IF(CA292=0,"",
IF(SUM($CA$278:CA292)=1,CC292,
IF($CA$305&gt;SUM($CA$278:CA292),_xlfn.CONCAT(", ",CC292),
IF($CA$305=SUM($CA$278:CA292),_xlfn.CONCAT(" y ",CC292)))))</f>
        <v/>
      </c>
      <c r="CC292" s="178" t="s">
        <v>5131</v>
      </c>
    </row>
    <row r="293" spans="1:81" ht="15" customHeight="1">
      <c r="A293" s="25"/>
      <c r="B293" s="52"/>
      <c r="C293" s="70" t="s">
        <v>5036</v>
      </c>
      <c r="D293" s="817" t="s">
        <v>5375</v>
      </c>
      <c r="E293" s="757"/>
      <c r="F293" s="758"/>
      <c r="G293" s="439"/>
      <c r="H293" s="439"/>
      <c r="I293" s="439"/>
      <c r="J293" s="439"/>
      <c r="K293" s="439"/>
      <c r="L293" s="439"/>
      <c r="M293" s="439"/>
      <c r="N293" s="439"/>
      <c r="O293" s="439"/>
      <c r="P293" s="439"/>
      <c r="Q293" s="439"/>
      <c r="R293" s="439"/>
      <c r="S293" s="439"/>
      <c r="T293" s="439"/>
      <c r="U293" s="439"/>
      <c r="V293" s="439"/>
      <c r="W293" s="439"/>
      <c r="X293" s="439"/>
      <c r="Y293" s="439"/>
      <c r="Z293" s="439"/>
      <c r="AA293" s="439"/>
      <c r="AB293" s="439"/>
      <c r="AC293" s="439"/>
      <c r="AD293" s="439"/>
      <c r="AE293" s="52"/>
      <c r="AI293">
        <f t="shared" si="305"/>
        <v>0</v>
      </c>
      <c r="AJ293">
        <f t="shared" si="306"/>
        <v>0</v>
      </c>
      <c r="AK293">
        <f t="shared" si="307"/>
        <v>0</v>
      </c>
      <c r="AL293">
        <f t="shared" si="308"/>
        <v>0</v>
      </c>
      <c r="AM293">
        <f t="shared" si="309"/>
        <v>0</v>
      </c>
      <c r="AN293">
        <f t="shared" si="310"/>
        <v>0</v>
      </c>
      <c r="AO293">
        <f t="shared" si="311"/>
        <v>0</v>
      </c>
      <c r="AP293">
        <f t="shared" si="312"/>
        <v>0</v>
      </c>
      <c r="AQ293">
        <f t="shared" si="313"/>
        <v>0</v>
      </c>
      <c r="AR293">
        <f t="shared" si="314"/>
        <v>0</v>
      </c>
      <c r="AS293">
        <f t="shared" si="315"/>
        <v>0</v>
      </c>
      <c r="AT293">
        <f t="shared" si="316"/>
        <v>0</v>
      </c>
      <c r="AU293">
        <f t="shared" si="317"/>
        <v>0</v>
      </c>
      <c r="AV293">
        <f t="shared" si="318"/>
        <v>0</v>
      </c>
      <c r="AW293">
        <f t="shared" si="319"/>
        <v>0</v>
      </c>
      <c r="AX293">
        <f t="shared" si="320"/>
        <v>0</v>
      </c>
      <c r="AY293">
        <f t="shared" si="321"/>
        <v>0</v>
      </c>
      <c r="AZ293">
        <f t="shared" si="322"/>
        <v>0</v>
      </c>
      <c r="BA293">
        <f t="shared" si="323"/>
        <v>0</v>
      </c>
      <c r="BB293">
        <f t="shared" si="324"/>
        <v>0</v>
      </c>
      <c r="BC293">
        <f t="shared" si="325"/>
        <v>0</v>
      </c>
      <c r="BD293">
        <f t="shared" si="326"/>
        <v>0</v>
      </c>
      <c r="BE293">
        <f t="shared" si="327"/>
        <v>0</v>
      </c>
      <c r="BF293">
        <f t="shared" si="328"/>
        <v>0</v>
      </c>
      <c r="BG293">
        <f t="shared" si="329"/>
        <v>0</v>
      </c>
      <c r="BH293">
        <f t="shared" si="330"/>
        <v>0</v>
      </c>
      <c r="BI293">
        <f t="shared" si="331"/>
        <v>0</v>
      </c>
      <c r="BJ293">
        <f t="shared" si="332"/>
        <v>0</v>
      </c>
      <c r="BK293">
        <f t="shared" si="333"/>
        <v>0</v>
      </c>
      <c r="BL293">
        <f t="shared" si="334"/>
        <v>0</v>
      </c>
      <c r="BM293">
        <f t="shared" si="335"/>
        <v>0</v>
      </c>
      <c r="BN293">
        <f t="shared" si="336"/>
        <v>0</v>
      </c>
      <c r="BO293" s="231">
        <f t="shared" si="337"/>
        <v>0</v>
      </c>
      <c r="BP293" s="232">
        <f t="shared" si="338"/>
        <v>0</v>
      </c>
      <c r="BQ293" s="233">
        <f t="shared" si="339"/>
        <v>0</v>
      </c>
      <c r="BR293" s="234">
        <f t="shared" si="340"/>
        <v>0</v>
      </c>
      <c r="BS293" s="231">
        <f t="shared" si="341"/>
        <v>0</v>
      </c>
      <c r="BT293" s="232">
        <f t="shared" si="342"/>
        <v>0</v>
      </c>
      <c r="BU293" s="233">
        <f t="shared" si="343"/>
        <v>0</v>
      </c>
      <c r="BV293" s="234">
        <f t="shared" si="344"/>
        <v>0</v>
      </c>
      <c r="BW293" s="231">
        <f t="shared" si="345"/>
        <v>0</v>
      </c>
      <c r="BX293" s="232">
        <f t="shared" si="346"/>
        <v>0</v>
      </c>
      <c r="BY293" s="233">
        <f t="shared" si="304"/>
        <v>0</v>
      </c>
      <c r="BZ293" s="234">
        <f t="shared" si="347"/>
        <v>0</v>
      </c>
      <c r="CA293" s="198">
        <f t="shared" si="348"/>
        <v>0</v>
      </c>
      <c r="CB293" s="235" t="str">
        <f>IF(CA293=0,"",
IF(SUM($CA$278:CA293)=1,CC293,
IF($CA$305&gt;SUM($CA$278:CA293),_xlfn.CONCAT(", ",CC293),
IF($CA$305=SUM($CA$278:CA293),_xlfn.CONCAT(" y ",CC293)))))</f>
        <v/>
      </c>
      <c r="CC293" s="178" t="s">
        <v>5132</v>
      </c>
    </row>
    <row r="294" spans="1:81" ht="15" customHeight="1">
      <c r="A294" s="25"/>
      <c r="B294" s="52"/>
      <c r="C294" s="70" t="s">
        <v>5037</v>
      </c>
      <c r="D294" s="817" t="s">
        <v>5378</v>
      </c>
      <c r="E294" s="757"/>
      <c r="F294" s="758"/>
      <c r="G294" s="439"/>
      <c r="H294" s="439"/>
      <c r="I294" s="439"/>
      <c r="J294" s="439"/>
      <c r="K294" s="439"/>
      <c r="L294" s="439"/>
      <c r="M294" s="439"/>
      <c r="N294" s="439"/>
      <c r="O294" s="439"/>
      <c r="P294" s="439"/>
      <c r="Q294" s="439"/>
      <c r="R294" s="439"/>
      <c r="S294" s="439"/>
      <c r="T294" s="439"/>
      <c r="U294" s="439"/>
      <c r="V294" s="439"/>
      <c r="W294" s="439"/>
      <c r="X294" s="439"/>
      <c r="Y294" s="439"/>
      <c r="Z294" s="439"/>
      <c r="AA294" s="439"/>
      <c r="AB294" s="439"/>
      <c r="AC294" s="439"/>
      <c r="AD294" s="439"/>
      <c r="AE294" s="52"/>
      <c r="AI294">
        <f t="shared" si="305"/>
        <v>0</v>
      </c>
      <c r="AJ294">
        <f t="shared" si="306"/>
        <v>0</v>
      </c>
      <c r="AK294">
        <f t="shared" si="307"/>
        <v>0</v>
      </c>
      <c r="AL294">
        <f t="shared" si="308"/>
        <v>0</v>
      </c>
      <c r="AM294">
        <f t="shared" si="309"/>
        <v>0</v>
      </c>
      <c r="AN294">
        <f t="shared" si="310"/>
        <v>0</v>
      </c>
      <c r="AO294">
        <f t="shared" si="311"/>
        <v>0</v>
      </c>
      <c r="AP294">
        <f t="shared" si="312"/>
        <v>0</v>
      </c>
      <c r="AQ294">
        <f t="shared" si="313"/>
        <v>0</v>
      </c>
      <c r="AR294">
        <f t="shared" si="314"/>
        <v>0</v>
      </c>
      <c r="AS294">
        <f t="shared" si="315"/>
        <v>0</v>
      </c>
      <c r="AT294">
        <f t="shared" si="316"/>
        <v>0</v>
      </c>
      <c r="AU294">
        <f t="shared" si="317"/>
        <v>0</v>
      </c>
      <c r="AV294">
        <f t="shared" si="318"/>
        <v>0</v>
      </c>
      <c r="AW294">
        <f t="shared" si="319"/>
        <v>0</v>
      </c>
      <c r="AX294">
        <f t="shared" si="320"/>
        <v>0</v>
      </c>
      <c r="AY294">
        <f t="shared" si="321"/>
        <v>0</v>
      </c>
      <c r="AZ294">
        <f t="shared" si="322"/>
        <v>0</v>
      </c>
      <c r="BA294">
        <f t="shared" si="323"/>
        <v>0</v>
      </c>
      <c r="BB294">
        <f t="shared" si="324"/>
        <v>0</v>
      </c>
      <c r="BC294">
        <f t="shared" si="325"/>
        <v>0</v>
      </c>
      <c r="BD294">
        <f t="shared" si="326"/>
        <v>0</v>
      </c>
      <c r="BE294">
        <f t="shared" si="327"/>
        <v>0</v>
      </c>
      <c r="BF294">
        <f t="shared" si="328"/>
        <v>0</v>
      </c>
      <c r="BG294">
        <f t="shared" si="329"/>
        <v>0</v>
      </c>
      <c r="BH294">
        <f t="shared" si="330"/>
        <v>0</v>
      </c>
      <c r="BI294">
        <f t="shared" si="331"/>
        <v>0</v>
      </c>
      <c r="BJ294">
        <f t="shared" si="332"/>
        <v>0</v>
      </c>
      <c r="BK294">
        <f t="shared" si="333"/>
        <v>0</v>
      </c>
      <c r="BL294">
        <f t="shared" si="334"/>
        <v>0</v>
      </c>
      <c r="BM294">
        <f t="shared" si="335"/>
        <v>0</v>
      </c>
      <c r="BN294">
        <f t="shared" si="336"/>
        <v>0</v>
      </c>
      <c r="BO294" s="231">
        <f t="shared" si="337"/>
        <v>0</v>
      </c>
      <c r="BP294" s="232">
        <f t="shared" si="338"/>
        <v>0</v>
      </c>
      <c r="BQ294" s="233">
        <f t="shared" si="339"/>
        <v>0</v>
      </c>
      <c r="BR294" s="234">
        <f t="shared" si="340"/>
        <v>0</v>
      </c>
      <c r="BS294" s="231">
        <f t="shared" si="341"/>
        <v>0</v>
      </c>
      <c r="BT294" s="232">
        <f t="shared" si="342"/>
        <v>0</v>
      </c>
      <c r="BU294" s="233">
        <f t="shared" si="343"/>
        <v>0</v>
      </c>
      <c r="BV294" s="234">
        <f t="shared" si="344"/>
        <v>0</v>
      </c>
      <c r="BW294" s="231">
        <f t="shared" si="345"/>
        <v>0</v>
      </c>
      <c r="BX294" s="232">
        <f t="shared" si="346"/>
        <v>0</v>
      </c>
      <c r="BY294" s="233">
        <f t="shared" si="304"/>
        <v>0</v>
      </c>
      <c r="BZ294" s="234">
        <f t="shared" si="347"/>
        <v>0</v>
      </c>
      <c r="CA294" s="198">
        <f t="shared" si="348"/>
        <v>0</v>
      </c>
      <c r="CB294" s="235" t="str">
        <f>IF(CA294=0,"",
IF(SUM($CA$278:CA294)=1,CC294,
IF($CA$305&gt;SUM($CA$278:CA294),_xlfn.CONCAT(", ",CC294),
IF($CA$305=SUM($CA$278:CA294),_xlfn.CONCAT(" y ",CC294)))))</f>
        <v/>
      </c>
      <c r="CC294" s="178" t="s">
        <v>5133</v>
      </c>
    </row>
    <row r="295" spans="1:81" ht="15" customHeight="1">
      <c r="A295" s="25"/>
      <c r="B295" s="52"/>
      <c r="C295" s="70" t="s">
        <v>5038</v>
      </c>
      <c r="D295" s="817" t="s">
        <v>5381</v>
      </c>
      <c r="E295" s="757"/>
      <c r="F295" s="758"/>
      <c r="G295" s="439"/>
      <c r="H295" s="439"/>
      <c r="I295" s="439"/>
      <c r="J295" s="439"/>
      <c r="K295" s="439"/>
      <c r="L295" s="439"/>
      <c r="M295" s="439"/>
      <c r="N295" s="439"/>
      <c r="O295" s="439"/>
      <c r="P295" s="439"/>
      <c r="Q295" s="439"/>
      <c r="R295" s="439"/>
      <c r="S295" s="439"/>
      <c r="T295" s="439"/>
      <c r="U295" s="439"/>
      <c r="V295" s="439"/>
      <c r="W295" s="439"/>
      <c r="X295" s="439"/>
      <c r="Y295" s="439"/>
      <c r="Z295" s="439"/>
      <c r="AA295" s="439"/>
      <c r="AB295" s="439"/>
      <c r="AC295" s="439"/>
      <c r="AD295" s="439"/>
      <c r="AE295" s="52"/>
      <c r="AI295">
        <f t="shared" si="305"/>
        <v>0</v>
      </c>
      <c r="AJ295">
        <f t="shared" si="306"/>
        <v>0</v>
      </c>
      <c r="AK295">
        <f t="shared" si="307"/>
        <v>0</v>
      </c>
      <c r="AL295">
        <f t="shared" si="308"/>
        <v>0</v>
      </c>
      <c r="AM295">
        <f t="shared" si="309"/>
        <v>0</v>
      </c>
      <c r="AN295">
        <f t="shared" si="310"/>
        <v>0</v>
      </c>
      <c r="AO295">
        <f t="shared" si="311"/>
        <v>0</v>
      </c>
      <c r="AP295">
        <f t="shared" si="312"/>
        <v>0</v>
      </c>
      <c r="AQ295">
        <f t="shared" si="313"/>
        <v>0</v>
      </c>
      <c r="AR295">
        <f t="shared" si="314"/>
        <v>0</v>
      </c>
      <c r="AS295">
        <f t="shared" si="315"/>
        <v>0</v>
      </c>
      <c r="AT295">
        <f t="shared" si="316"/>
        <v>0</v>
      </c>
      <c r="AU295">
        <f t="shared" si="317"/>
        <v>0</v>
      </c>
      <c r="AV295">
        <f t="shared" si="318"/>
        <v>0</v>
      </c>
      <c r="AW295">
        <f t="shared" si="319"/>
        <v>0</v>
      </c>
      <c r="AX295">
        <f t="shared" si="320"/>
        <v>0</v>
      </c>
      <c r="AY295">
        <f t="shared" si="321"/>
        <v>0</v>
      </c>
      <c r="AZ295">
        <f t="shared" si="322"/>
        <v>0</v>
      </c>
      <c r="BA295">
        <f t="shared" si="323"/>
        <v>0</v>
      </c>
      <c r="BB295">
        <f t="shared" si="324"/>
        <v>0</v>
      </c>
      <c r="BC295">
        <f t="shared" si="325"/>
        <v>0</v>
      </c>
      <c r="BD295">
        <f t="shared" si="326"/>
        <v>0</v>
      </c>
      <c r="BE295">
        <f t="shared" si="327"/>
        <v>0</v>
      </c>
      <c r="BF295">
        <f t="shared" si="328"/>
        <v>0</v>
      </c>
      <c r="BG295">
        <f t="shared" si="329"/>
        <v>0</v>
      </c>
      <c r="BH295">
        <f t="shared" si="330"/>
        <v>0</v>
      </c>
      <c r="BI295">
        <f t="shared" si="331"/>
        <v>0</v>
      </c>
      <c r="BJ295">
        <f t="shared" si="332"/>
        <v>0</v>
      </c>
      <c r="BK295">
        <f t="shared" si="333"/>
        <v>0</v>
      </c>
      <c r="BL295">
        <f t="shared" si="334"/>
        <v>0</v>
      </c>
      <c r="BM295">
        <f t="shared" si="335"/>
        <v>0</v>
      </c>
      <c r="BN295">
        <f t="shared" si="336"/>
        <v>0</v>
      </c>
      <c r="BO295" s="231">
        <f t="shared" si="337"/>
        <v>0</v>
      </c>
      <c r="BP295" s="232">
        <f t="shared" si="338"/>
        <v>0</v>
      </c>
      <c r="BQ295" s="233">
        <f t="shared" si="339"/>
        <v>0</v>
      </c>
      <c r="BR295" s="234">
        <f t="shared" si="340"/>
        <v>0</v>
      </c>
      <c r="BS295" s="231">
        <f t="shared" si="341"/>
        <v>0</v>
      </c>
      <c r="BT295" s="232">
        <f t="shared" si="342"/>
        <v>0</v>
      </c>
      <c r="BU295" s="233">
        <f t="shared" si="343"/>
        <v>0</v>
      </c>
      <c r="BV295" s="234">
        <f t="shared" si="344"/>
        <v>0</v>
      </c>
      <c r="BW295" s="231">
        <f t="shared" si="345"/>
        <v>0</v>
      </c>
      <c r="BX295" s="232">
        <f t="shared" si="346"/>
        <v>0</v>
      </c>
      <c r="BY295" s="233">
        <f t="shared" si="304"/>
        <v>0</v>
      </c>
      <c r="BZ295" s="234">
        <f t="shared" si="347"/>
        <v>0</v>
      </c>
      <c r="CA295" s="198">
        <f t="shared" si="348"/>
        <v>0</v>
      </c>
      <c r="CB295" s="235" t="str">
        <f>IF(CA295=0,"",
IF(SUM($CA$278:CA295)=1,CC295,
IF($CA$305&gt;SUM($CA$278:CA295),_xlfn.CONCAT(", ",CC295),
IF($CA$305=SUM($CA$278:CA295),_xlfn.CONCAT(" y ",CC295)))))</f>
        <v/>
      </c>
      <c r="CC295" s="178" t="s">
        <v>5134</v>
      </c>
    </row>
    <row r="296" spans="1:81" ht="15" customHeight="1">
      <c r="A296" s="25"/>
      <c r="B296" s="52"/>
      <c r="C296" s="70" t="s">
        <v>5039</v>
      </c>
      <c r="D296" s="817" t="s">
        <v>5384</v>
      </c>
      <c r="E296" s="757"/>
      <c r="F296" s="758"/>
      <c r="G296" s="439"/>
      <c r="H296" s="439"/>
      <c r="I296" s="439"/>
      <c r="J296" s="439"/>
      <c r="K296" s="439"/>
      <c r="L296" s="439"/>
      <c r="M296" s="439"/>
      <c r="N296" s="439"/>
      <c r="O296" s="439"/>
      <c r="P296" s="439"/>
      <c r="Q296" s="439"/>
      <c r="R296" s="439"/>
      <c r="S296" s="439"/>
      <c r="T296" s="439"/>
      <c r="U296" s="439"/>
      <c r="V296" s="439"/>
      <c r="W296" s="439"/>
      <c r="X296" s="439"/>
      <c r="Y296" s="439"/>
      <c r="Z296" s="439"/>
      <c r="AA296" s="439"/>
      <c r="AB296" s="439"/>
      <c r="AC296" s="439"/>
      <c r="AD296" s="439"/>
      <c r="AE296" s="52"/>
      <c r="AI296">
        <f t="shared" si="305"/>
        <v>0</v>
      </c>
      <c r="AJ296">
        <f t="shared" si="306"/>
        <v>0</v>
      </c>
      <c r="AK296">
        <f t="shared" si="307"/>
        <v>0</v>
      </c>
      <c r="AL296">
        <f t="shared" si="308"/>
        <v>0</v>
      </c>
      <c r="AM296">
        <f t="shared" si="309"/>
        <v>0</v>
      </c>
      <c r="AN296">
        <f t="shared" si="310"/>
        <v>0</v>
      </c>
      <c r="AO296">
        <f t="shared" si="311"/>
        <v>0</v>
      </c>
      <c r="AP296">
        <f t="shared" si="312"/>
        <v>0</v>
      </c>
      <c r="AQ296">
        <f t="shared" si="313"/>
        <v>0</v>
      </c>
      <c r="AR296">
        <f t="shared" si="314"/>
        <v>0</v>
      </c>
      <c r="AS296">
        <f t="shared" si="315"/>
        <v>0</v>
      </c>
      <c r="AT296">
        <f t="shared" si="316"/>
        <v>0</v>
      </c>
      <c r="AU296">
        <f t="shared" si="317"/>
        <v>0</v>
      </c>
      <c r="AV296">
        <f t="shared" si="318"/>
        <v>0</v>
      </c>
      <c r="AW296">
        <f t="shared" si="319"/>
        <v>0</v>
      </c>
      <c r="AX296">
        <f t="shared" si="320"/>
        <v>0</v>
      </c>
      <c r="AY296">
        <f t="shared" si="321"/>
        <v>0</v>
      </c>
      <c r="AZ296">
        <f t="shared" si="322"/>
        <v>0</v>
      </c>
      <c r="BA296">
        <f t="shared" si="323"/>
        <v>0</v>
      </c>
      <c r="BB296">
        <f t="shared" si="324"/>
        <v>0</v>
      </c>
      <c r="BC296">
        <f t="shared" si="325"/>
        <v>0</v>
      </c>
      <c r="BD296">
        <f t="shared" si="326"/>
        <v>0</v>
      </c>
      <c r="BE296">
        <f t="shared" si="327"/>
        <v>0</v>
      </c>
      <c r="BF296">
        <f t="shared" si="328"/>
        <v>0</v>
      </c>
      <c r="BG296">
        <f t="shared" si="329"/>
        <v>0</v>
      </c>
      <c r="BH296">
        <f t="shared" si="330"/>
        <v>0</v>
      </c>
      <c r="BI296">
        <f t="shared" si="331"/>
        <v>0</v>
      </c>
      <c r="BJ296">
        <f t="shared" si="332"/>
        <v>0</v>
      </c>
      <c r="BK296">
        <f t="shared" si="333"/>
        <v>0</v>
      </c>
      <c r="BL296">
        <f t="shared" si="334"/>
        <v>0</v>
      </c>
      <c r="BM296">
        <f t="shared" si="335"/>
        <v>0</v>
      </c>
      <c r="BN296">
        <f t="shared" si="336"/>
        <v>0</v>
      </c>
      <c r="BO296" s="231">
        <f t="shared" si="337"/>
        <v>0</v>
      </c>
      <c r="BP296" s="232">
        <f t="shared" si="338"/>
        <v>0</v>
      </c>
      <c r="BQ296" s="233">
        <f t="shared" si="339"/>
        <v>0</v>
      </c>
      <c r="BR296" s="234">
        <f t="shared" si="340"/>
        <v>0</v>
      </c>
      <c r="BS296" s="231">
        <f t="shared" si="341"/>
        <v>0</v>
      </c>
      <c r="BT296" s="232">
        <f t="shared" si="342"/>
        <v>0</v>
      </c>
      <c r="BU296" s="233">
        <f t="shared" si="343"/>
        <v>0</v>
      </c>
      <c r="BV296" s="234">
        <f t="shared" si="344"/>
        <v>0</v>
      </c>
      <c r="BW296" s="231">
        <f t="shared" si="345"/>
        <v>0</v>
      </c>
      <c r="BX296" s="232">
        <f t="shared" si="346"/>
        <v>0</v>
      </c>
      <c r="BY296" s="233">
        <f t="shared" si="304"/>
        <v>0</v>
      </c>
      <c r="BZ296" s="234">
        <f t="shared" si="347"/>
        <v>0</v>
      </c>
      <c r="CA296" s="198">
        <f t="shared" si="348"/>
        <v>0</v>
      </c>
      <c r="CB296" s="235" t="str">
        <f>IF(CA296=0,"",
IF(SUM($CA$278:CA296)=1,CC296,
IF($CA$305&gt;SUM($CA$278:CA296),_xlfn.CONCAT(", ",CC296),
IF($CA$305=SUM($CA$278:CA296),_xlfn.CONCAT(" y ",CC296)))))</f>
        <v/>
      </c>
      <c r="CC296" s="178" t="s">
        <v>5135</v>
      </c>
    </row>
    <row r="297" spans="1:81" ht="15" customHeight="1">
      <c r="A297" s="25"/>
      <c r="B297" s="52"/>
      <c r="C297" s="70" t="s">
        <v>5040</v>
      </c>
      <c r="D297" s="817" t="s">
        <v>5387</v>
      </c>
      <c r="E297" s="757"/>
      <c r="F297" s="758"/>
      <c r="G297" s="439"/>
      <c r="H297" s="439"/>
      <c r="I297" s="439"/>
      <c r="J297" s="439"/>
      <c r="K297" s="439"/>
      <c r="L297" s="439"/>
      <c r="M297" s="439"/>
      <c r="N297" s="439"/>
      <c r="O297" s="439"/>
      <c r="P297" s="439"/>
      <c r="Q297" s="439"/>
      <c r="R297" s="439"/>
      <c r="S297" s="439"/>
      <c r="T297" s="439"/>
      <c r="U297" s="439"/>
      <c r="V297" s="439"/>
      <c r="W297" s="439"/>
      <c r="X297" s="439"/>
      <c r="Y297" s="439"/>
      <c r="Z297" s="439"/>
      <c r="AA297" s="439"/>
      <c r="AB297" s="439"/>
      <c r="AC297" s="439"/>
      <c r="AD297" s="439"/>
      <c r="AE297" s="52"/>
      <c r="AI297">
        <f t="shared" si="305"/>
        <v>0</v>
      </c>
      <c r="AJ297">
        <f t="shared" si="306"/>
        <v>0</v>
      </c>
      <c r="AK297">
        <f t="shared" si="307"/>
        <v>0</v>
      </c>
      <c r="AL297">
        <f t="shared" si="308"/>
        <v>0</v>
      </c>
      <c r="AM297">
        <f t="shared" si="309"/>
        <v>0</v>
      </c>
      <c r="AN297">
        <f t="shared" si="310"/>
        <v>0</v>
      </c>
      <c r="AO297">
        <f t="shared" si="311"/>
        <v>0</v>
      </c>
      <c r="AP297">
        <f t="shared" si="312"/>
        <v>0</v>
      </c>
      <c r="AQ297">
        <f t="shared" si="313"/>
        <v>0</v>
      </c>
      <c r="AR297">
        <f t="shared" si="314"/>
        <v>0</v>
      </c>
      <c r="AS297">
        <f t="shared" si="315"/>
        <v>0</v>
      </c>
      <c r="AT297">
        <f t="shared" si="316"/>
        <v>0</v>
      </c>
      <c r="AU297">
        <f t="shared" si="317"/>
        <v>0</v>
      </c>
      <c r="AV297">
        <f t="shared" si="318"/>
        <v>0</v>
      </c>
      <c r="AW297">
        <f t="shared" si="319"/>
        <v>0</v>
      </c>
      <c r="AX297">
        <f t="shared" si="320"/>
        <v>0</v>
      </c>
      <c r="AY297">
        <f t="shared" si="321"/>
        <v>0</v>
      </c>
      <c r="AZ297">
        <f t="shared" si="322"/>
        <v>0</v>
      </c>
      <c r="BA297">
        <f t="shared" si="323"/>
        <v>0</v>
      </c>
      <c r="BB297">
        <f t="shared" si="324"/>
        <v>0</v>
      </c>
      <c r="BC297">
        <f t="shared" si="325"/>
        <v>0</v>
      </c>
      <c r="BD297">
        <f t="shared" si="326"/>
        <v>0</v>
      </c>
      <c r="BE297">
        <f t="shared" si="327"/>
        <v>0</v>
      </c>
      <c r="BF297">
        <f t="shared" si="328"/>
        <v>0</v>
      </c>
      <c r="BG297">
        <f t="shared" si="329"/>
        <v>0</v>
      </c>
      <c r="BH297">
        <f t="shared" si="330"/>
        <v>0</v>
      </c>
      <c r="BI297">
        <f t="shared" si="331"/>
        <v>0</v>
      </c>
      <c r="BJ297">
        <f t="shared" si="332"/>
        <v>0</v>
      </c>
      <c r="BK297">
        <f t="shared" si="333"/>
        <v>0</v>
      </c>
      <c r="BL297">
        <f t="shared" si="334"/>
        <v>0</v>
      </c>
      <c r="BM297">
        <f t="shared" si="335"/>
        <v>0</v>
      </c>
      <c r="BN297">
        <f t="shared" si="336"/>
        <v>0</v>
      </c>
      <c r="BO297" s="231">
        <f t="shared" si="337"/>
        <v>0</v>
      </c>
      <c r="BP297" s="232">
        <f t="shared" si="338"/>
        <v>0</v>
      </c>
      <c r="BQ297" s="233">
        <f t="shared" si="339"/>
        <v>0</v>
      </c>
      <c r="BR297" s="234">
        <f t="shared" si="340"/>
        <v>0</v>
      </c>
      <c r="BS297" s="231">
        <f t="shared" si="341"/>
        <v>0</v>
      </c>
      <c r="BT297" s="232">
        <f t="shared" si="342"/>
        <v>0</v>
      </c>
      <c r="BU297" s="233">
        <f t="shared" si="343"/>
        <v>0</v>
      </c>
      <c r="BV297" s="234">
        <f t="shared" si="344"/>
        <v>0</v>
      </c>
      <c r="BW297" s="231">
        <f t="shared" si="345"/>
        <v>0</v>
      </c>
      <c r="BX297" s="232">
        <f t="shared" si="346"/>
        <v>0</v>
      </c>
      <c r="BY297" s="233">
        <f t="shared" si="304"/>
        <v>0</v>
      </c>
      <c r="BZ297" s="234">
        <f t="shared" si="347"/>
        <v>0</v>
      </c>
      <c r="CA297" s="198">
        <f t="shared" si="348"/>
        <v>0</v>
      </c>
      <c r="CB297" s="235" t="str">
        <f>IF(CA297=0,"",
IF(SUM($CA$278:CA297)=1,CC297,
IF($CA$305&gt;SUM($CA$278:CA297),_xlfn.CONCAT(", ",CC297),
IF($CA$305=SUM($CA$278:CA297),_xlfn.CONCAT(" y ",CC297)))))</f>
        <v/>
      </c>
      <c r="CC297" s="178" t="s">
        <v>5136</v>
      </c>
    </row>
    <row r="298" spans="1:81" ht="15" customHeight="1">
      <c r="A298" s="25"/>
      <c r="B298" s="52"/>
      <c r="C298" s="70" t="s">
        <v>5041</v>
      </c>
      <c r="D298" s="817" t="s">
        <v>5390</v>
      </c>
      <c r="E298" s="757"/>
      <c r="F298" s="758"/>
      <c r="G298" s="439"/>
      <c r="H298" s="439"/>
      <c r="I298" s="439"/>
      <c r="J298" s="439"/>
      <c r="K298" s="439"/>
      <c r="L298" s="439"/>
      <c r="M298" s="439"/>
      <c r="N298" s="439"/>
      <c r="O298" s="439"/>
      <c r="P298" s="439"/>
      <c r="Q298" s="439"/>
      <c r="R298" s="439"/>
      <c r="S298" s="439"/>
      <c r="T298" s="439"/>
      <c r="U298" s="439"/>
      <c r="V298" s="439"/>
      <c r="W298" s="439"/>
      <c r="X298" s="439"/>
      <c r="Y298" s="439"/>
      <c r="Z298" s="439"/>
      <c r="AA298" s="439"/>
      <c r="AB298" s="439"/>
      <c r="AC298" s="439"/>
      <c r="AD298" s="439"/>
      <c r="AE298" s="52"/>
      <c r="AI298">
        <f t="shared" si="305"/>
        <v>0</v>
      </c>
      <c r="AJ298">
        <f t="shared" si="306"/>
        <v>0</v>
      </c>
      <c r="AK298">
        <f t="shared" si="307"/>
        <v>0</v>
      </c>
      <c r="AL298">
        <f t="shared" si="308"/>
        <v>0</v>
      </c>
      <c r="AM298">
        <f t="shared" si="309"/>
        <v>0</v>
      </c>
      <c r="AN298">
        <f t="shared" si="310"/>
        <v>0</v>
      </c>
      <c r="AO298">
        <f t="shared" si="311"/>
        <v>0</v>
      </c>
      <c r="AP298">
        <f t="shared" si="312"/>
        <v>0</v>
      </c>
      <c r="AQ298">
        <f t="shared" si="313"/>
        <v>0</v>
      </c>
      <c r="AR298">
        <f t="shared" si="314"/>
        <v>0</v>
      </c>
      <c r="AS298">
        <f t="shared" si="315"/>
        <v>0</v>
      </c>
      <c r="AT298">
        <f t="shared" si="316"/>
        <v>0</v>
      </c>
      <c r="AU298">
        <f t="shared" si="317"/>
        <v>0</v>
      </c>
      <c r="AV298">
        <f t="shared" si="318"/>
        <v>0</v>
      </c>
      <c r="AW298">
        <f t="shared" si="319"/>
        <v>0</v>
      </c>
      <c r="AX298">
        <f t="shared" si="320"/>
        <v>0</v>
      </c>
      <c r="AY298">
        <f t="shared" si="321"/>
        <v>0</v>
      </c>
      <c r="AZ298">
        <f t="shared" si="322"/>
        <v>0</v>
      </c>
      <c r="BA298">
        <f t="shared" si="323"/>
        <v>0</v>
      </c>
      <c r="BB298">
        <f t="shared" si="324"/>
        <v>0</v>
      </c>
      <c r="BC298">
        <f t="shared" si="325"/>
        <v>0</v>
      </c>
      <c r="BD298">
        <f t="shared" si="326"/>
        <v>0</v>
      </c>
      <c r="BE298">
        <f t="shared" si="327"/>
        <v>0</v>
      </c>
      <c r="BF298">
        <f t="shared" si="328"/>
        <v>0</v>
      </c>
      <c r="BG298">
        <f t="shared" si="329"/>
        <v>0</v>
      </c>
      <c r="BH298">
        <f t="shared" si="330"/>
        <v>0</v>
      </c>
      <c r="BI298">
        <f t="shared" si="331"/>
        <v>0</v>
      </c>
      <c r="BJ298">
        <f t="shared" si="332"/>
        <v>0</v>
      </c>
      <c r="BK298">
        <f t="shared" si="333"/>
        <v>0</v>
      </c>
      <c r="BL298">
        <f t="shared" si="334"/>
        <v>0</v>
      </c>
      <c r="BM298">
        <f t="shared" si="335"/>
        <v>0</v>
      </c>
      <c r="BN298">
        <f t="shared" si="336"/>
        <v>0</v>
      </c>
      <c r="BO298" s="231">
        <f t="shared" si="337"/>
        <v>0</v>
      </c>
      <c r="BP298" s="232">
        <f t="shared" si="338"/>
        <v>0</v>
      </c>
      <c r="BQ298" s="233">
        <f t="shared" si="339"/>
        <v>0</v>
      </c>
      <c r="BR298" s="234">
        <f t="shared" si="340"/>
        <v>0</v>
      </c>
      <c r="BS298" s="231">
        <f t="shared" si="341"/>
        <v>0</v>
      </c>
      <c r="BT298" s="232">
        <f t="shared" si="342"/>
        <v>0</v>
      </c>
      <c r="BU298" s="233">
        <f t="shared" si="343"/>
        <v>0</v>
      </c>
      <c r="BV298" s="234">
        <f t="shared" si="344"/>
        <v>0</v>
      </c>
      <c r="BW298" s="231">
        <f t="shared" si="345"/>
        <v>0</v>
      </c>
      <c r="BX298" s="232">
        <f t="shared" si="346"/>
        <v>0</v>
      </c>
      <c r="BY298" s="233">
        <f t="shared" si="304"/>
        <v>0</v>
      </c>
      <c r="BZ298" s="234">
        <f t="shared" si="347"/>
        <v>0</v>
      </c>
      <c r="CA298" s="198">
        <f t="shared" si="348"/>
        <v>0</v>
      </c>
      <c r="CB298" s="235" t="str">
        <f>IF(CA298=0,"",
IF(SUM($CA$278:CA298)=1,CC298,
IF($CA$305&gt;SUM($CA$278:CA298),_xlfn.CONCAT(", ",CC298),
IF($CA$305=SUM($CA$278:CA298),_xlfn.CONCAT(" y ",CC298)))))</f>
        <v/>
      </c>
      <c r="CC298" s="178" t="s">
        <v>5137</v>
      </c>
    </row>
    <row r="299" spans="1:81" ht="15" customHeight="1">
      <c r="A299" s="25"/>
      <c r="B299" s="52"/>
      <c r="C299" s="70" t="s">
        <v>5042</v>
      </c>
      <c r="D299" s="817" t="s">
        <v>5393</v>
      </c>
      <c r="E299" s="757"/>
      <c r="F299" s="758"/>
      <c r="G299" s="439"/>
      <c r="H299" s="439"/>
      <c r="I299" s="439"/>
      <c r="J299" s="439"/>
      <c r="K299" s="439"/>
      <c r="L299" s="439"/>
      <c r="M299" s="439"/>
      <c r="N299" s="439"/>
      <c r="O299" s="439"/>
      <c r="P299" s="439"/>
      <c r="Q299" s="439"/>
      <c r="R299" s="439"/>
      <c r="S299" s="439"/>
      <c r="T299" s="439"/>
      <c r="U299" s="439"/>
      <c r="V299" s="439"/>
      <c r="W299" s="439"/>
      <c r="X299" s="439"/>
      <c r="Y299" s="439"/>
      <c r="Z299" s="439"/>
      <c r="AA299" s="439"/>
      <c r="AB299" s="439"/>
      <c r="AC299" s="439"/>
      <c r="AD299" s="439"/>
      <c r="AE299" s="52"/>
      <c r="AI299">
        <f t="shared" si="305"/>
        <v>0</v>
      </c>
      <c r="AJ299">
        <f t="shared" si="306"/>
        <v>0</v>
      </c>
      <c r="AK299">
        <f t="shared" si="307"/>
        <v>0</v>
      </c>
      <c r="AL299">
        <f t="shared" si="308"/>
        <v>0</v>
      </c>
      <c r="AM299">
        <f t="shared" si="309"/>
        <v>0</v>
      </c>
      <c r="AN299">
        <f t="shared" si="310"/>
        <v>0</v>
      </c>
      <c r="AO299">
        <f t="shared" si="311"/>
        <v>0</v>
      </c>
      <c r="AP299">
        <f t="shared" si="312"/>
        <v>0</v>
      </c>
      <c r="AQ299">
        <f t="shared" si="313"/>
        <v>0</v>
      </c>
      <c r="AR299">
        <f t="shared" si="314"/>
        <v>0</v>
      </c>
      <c r="AS299">
        <f t="shared" si="315"/>
        <v>0</v>
      </c>
      <c r="AT299">
        <f t="shared" si="316"/>
        <v>0</v>
      </c>
      <c r="AU299">
        <f t="shared" si="317"/>
        <v>0</v>
      </c>
      <c r="AV299">
        <f t="shared" si="318"/>
        <v>0</v>
      </c>
      <c r="AW299">
        <f t="shared" si="319"/>
        <v>0</v>
      </c>
      <c r="AX299">
        <f t="shared" si="320"/>
        <v>0</v>
      </c>
      <c r="AY299">
        <f t="shared" si="321"/>
        <v>0</v>
      </c>
      <c r="AZ299">
        <f t="shared" si="322"/>
        <v>0</v>
      </c>
      <c r="BA299">
        <f t="shared" si="323"/>
        <v>0</v>
      </c>
      <c r="BB299">
        <f t="shared" si="324"/>
        <v>0</v>
      </c>
      <c r="BC299">
        <f t="shared" si="325"/>
        <v>0</v>
      </c>
      <c r="BD299">
        <f t="shared" si="326"/>
        <v>0</v>
      </c>
      <c r="BE299">
        <f t="shared" si="327"/>
        <v>0</v>
      </c>
      <c r="BF299">
        <f t="shared" si="328"/>
        <v>0</v>
      </c>
      <c r="BG299">
        <f t="shared" si="329"/>
        <v>0</v>
      </c>
      <c r="BH299">
        <f t="shared" si="330"/>
        <v>0</v>
      </c>
      <c r="BI299">
        <f t="shared" si="331"/>
        <v>0</v>
      </c>
      <c r="BJ299">
        <f t="shared" si="332"/>
        <v>0</v>
      </c>
      <c r="BK299">
        <f t="shared" si="333"/>
        <v>0</v>
      </c>
      <c r="BL299">
        <f t="shared" si="334"/>
        <v>0</v>
      </c>
      <c r="BM299">
        <f t="shared" si="335"/>
        <v>0</v>
      </c>
      <c r="BN299">
        <f t="shared" si="336"/>
        <v>0</v>
      </c>
      <c r="BO299" s="231">
        <f t="shared" si="337"/>
        <v>0</v>
      </c>
      <c r="BP299" s="232">
        <f t="shared" si="338"/>
        <v>0</v>
      </c>
      <c r="BQ299" s="233">
        <f t="shared" si="339"/>
        <v>0</v>
      </c>
      <c r="BR299" s="234">
        <f t="shared" si="340"/>
        <v>0</v>
      </c>
      <c r="BS299" s="231">
        <f t="shared" si="341"/>
        <v>0</v>
      </c>
      <c r="BT299" s="232">
        <f t="shared" si="342"/>
        <v>0</v>
      </c>
      <c r="BU299" s="233">
        <f t="shared" si="343"/>
        <v>0</v>
      </c>
      <c r="BV299" s="234">
        <f t="shared" si="344"/>
        <v>0</v>
      </c>
      <c r="BW299" s="231">
        <f t="shared" si="345"/>
        <v>0</v>
      </c>
      <c r="BX299" s="232">
        <f t="shared" si="346"/>
        <v>0</v>
      </c>
      <c r="BY299" s="233">
        <f t="shared" si="304"/>
        <v>0</v>
      </c>
      <c r="BZ299" s="234">
        <f t="shared" si="347"/>
        <v>0</v>
      </c>
      <c r="CA299" s="198">
        <f t="shared" si="348"/>
        <v>0</v>
      </c>
      <c r="CB299" s="235" t="str">
        <f>IF(CA299=0,"",
IF(SUM($CA$278:CA299)=1,CC299,
IF($CA$305&gt;SUM($CA$278:CA299),_xlfn.CONCAT(", ",CC299),
IF($CA$305=SUM($CA$278:CA299),_xlfn.CONCAT(" y ",CC299)))))</f>
        <v/>
      </c>
      <c r="CC299" s="178" t="s">
        <v>5138</v>
      </c>
    </row>
    <row r="300" spans="1:81" ht="15" customHeight="1">
      <c r="A300" s="25"/>
      <c r="B300" s="52"/>
      <c r="C300" s="70" t="s">
        <v>5043</v>
      </c>
      <c r="D300" s="817" t="s">
        <v>5395</v>
      </c>
      <c r="E300" s="757"/>
      <c r="F300" s="758"/>
      <c r="G300" s="439"/>
      <c r="H300" s="439"/>
      <c r="I300" s="439"/>
      <c r="J300" s="439"/>
      <c r="K300" s="439"/>
      <c r="L300" s="439"/>
      <c r="M300" s="439"/>
      <c r="N300" s="439"/>
      <c r="O300" s="439"/>
      <c r="P300" s="439"/>
      <c r="Q300" s="439"/>
      <c r="R300" s="439"/>
      <c r="S300" s="439"/>
      <c r="T300" s="439"/>
      <c r="U300" s="439"/>
      <c r="V300" s="439"/>
      <c r="W300" s="439"/>
      <c r="X300" s="439"/>
      <c r="Y300" s="439"/>
      <c r="Z300" s="439"/>
      <c r="AA300" s="439"/>
      <c r="AB300" s="439"/>
      <c r="AC300" s="439"/>
      <c r="AD300" s="439"/>
      <c r="AE300" s="52"/>
      <c r="AI300">
        <f t="shared" si="305"/>
        <v>0</v>
      </c>
      <c r="AJ300">
        <f t="shared" si="306"/>
        <v>0</v>
      </c>
      <c r="AK300">
        <f t="shared" si="307"/>
        <v>0</v>
      </c>
      <c r="AL300">
        <f t="shared" si="308"/>
        <v>0</v>
      </c>
      <c r="AM300">
        <f t="shared" si="309"/>
        <v>0</v>
      </c>
      <c r="AN300">
        <f t="shared" si="310"/>
        <v>0</v>
      </c>
      <c r="AO300">
        <f t="shared" si="311"/>
        <v>0</v>
      </c>
      <c r="AP300">
        <f t="shared" si="312"/>
        <v>0</v>
      </c>
      <c r="AQ300">
        <f t="shared" si="313"/>
        <v>0</v>
      </c>
      <c r="AR300">
        <f t="shared" si="314"/>
        <v>0</v>
      </c>
      <c r="AS300">
        <f t="shared" si="315"/>
        <v>0</v>
      </c>
      <c r="AT300">
        <f t="shared" si="316"/>
        <v>0</v>
      </c>
      <c r="AU300">
        <f t="shared" si="317"/>
        <v>0</v>
      </c>
      <c r="AV300">
        <f t="shared" si="318"/>
        <v>0</v>
      </c>
      <c r="AW300">
        <f t="shared" si="319"/>
        <v>0</v>
      </c>
      <c r="AX300">
        <f t="shared" si="320"/>
        <v>0</v>
      </c>
      <c r="AY300">
        <f t="shared" si="321"/>
        <v>0</v>
      </c>
      <c r="AZ300">
        <f t="shared" si="322"/>
        <v>0</v>
      </c>
      <c r="BA300">
        <f t="shared" si="323"/>
        <v>0</v>
      </c>
      <c r="BB300">
        <f t="shared" si="324"/>
        <v>0</v>
      </c>
      <c r="BC300">
        <f t="shared" si="325"/>
        <v>0</v>
      </c>
      <c r="BD300">
        <f t="shared" si="326"/>
        <v>0</v>
      </c>
      <c r="BE300">
        <f t="shared" si="327"/>
        <v>0</v>
      </c>
      <c r="BF300">
        <f t="shared" si="328"/>
        <v>0</v>
      </c>
      <c r="BG300">
        <f t="shared" si="329"/>
        <v>0</v>
      </c>
      <c r="BH300">
        <f t="shared" si="330"/>
        <v>0</v>
      </c>
      <c r="BI300">
        <f t="shared" si="331"/>
        <v>0</v>
      </c>
      <c r="BJ300">
        <f t="shared" si="332"/>
        <v>0</v>
      </c>
      <c r="BK300">
        <f t="shared" si="333"/>
        <v>0</v>
      </c>
      <c r="BL300">
        <f t="shared" si="334"/>
        <v>0</v>
      </c>
      <c r="BM300">
        <f t="shared" si="335"/>
        <v>0</v>
      </c>
      <c r="BN300">
        <f t="shared" si="336"/>
        <v>0</v>
      </c>
      <c r="BO300" s="231">
        <f t="shared" si="337"/>
        <v>0</v>
      </c>
      <c r="BP300" s="232">
        <f t="shared" si="338"/>
        <v>0</v>
      </c>
      <c r="BQ300" s="233">
        <f t="shared" si="339"/>
        <v>0</v>
      </c>
      <c r="BR300" s="234">
        <f t="shared" si="340"/>
        <v>0</v>
      </c>
      <c r="BS300" s="231">
        <f t="shared" si="341"/>
        <v>0</v>
      </c>
      <c r="BT300" s="232">
        <f t="shared" si="342"/>
        <v>0</v>
      </c>
      <c r="BU300" s="233">
        <f t="shared" si="343"/>
        <v>0</v>
      </c>
      <c r="BV300" s="234">
        <f t="shared" si="344"/>
        <v>0</v>
      </c>
      <c r="BW300" s="231">
        <f t="shared" si="345"/>
        <v>0</v>
      </c>
      <c r="BX300" s="232">
        <f t="shared" si="346"/>
        <v>0</v>
      </c>
      <c r="BY300" s="233">
        <f t="shared" si="304"/>
        <v>0</v>
      </c>
      <c r="BZ300" s="234">
        <f t="shared" si="347"/>
        <v>0</v>
      </c>
      <c r="CA300" s="198">
        <f t="shared" si="348"/>
        <v>0</v>
      </c>
      <c r="CB300" s="235" t="str">
        <f>IF(CA300=0,"",
IF(SUM($CA$278:CA300)=1,CC300,
IF($CA$305&gt;SUM($CA$278:CA300),_xlfn.CONCAT(", ",CC300),
IF($CA$305=SUM($CA$278:CA300),_xlfn.CONCAT(" y ",CC300)))))</f>
        <v/>
      </c>
      <c r="CC300" s="178" t="s">
        <v>5139</v>
      </c>
    </row>
    <row r="301" spans="1:81" ht="24" customHeight="1">
      <c r="A301" s="25"/>
      <c r="B301" s="52"/>
      <c r="C301" s="70" t="s">
        <v>5044</v>
      </c>
      <c r="D301" s="817" t="s">
        <v>5397</v>
      </c>
      <c r="E301" s="757"/>
      <c r="F301" s="758"/>
      <c r="G301" s="439"/>
      <c r="H301" s="439"/>
      <c r="I301" s="439"/>
      <c r="J301" s="439"/>
      <c r="K301" s="439"/>
      <c r="L301" s="439"/>
      <c r="M301" s="439"/>
      <c r="N301" s="439"/>
      <c r="O301" s="439"/>
      <c r="P301" s="439"/>
      <c r="Q301" s="439"/>
      <c r="R301" s="439"/>
      <c r="S301" s="439"/>
      <c r="T301" s="439"/>
      <c r="U301" s="439"/>
      <c r="V301" s="439"/>
      <c r="W301" s="439"/>
      <c r="X301" s="439"/>
      <c r="Y301" s="439"/>
      <c r="Z301" s="439"/>
      <c r="AA301" s="439"/>
      <c r="AB301" s="439"/>
      <c r="AC301" s="439"/>
      <c r="AD301" s="439"/>
      <c r="AE301" s="52"/>
      <c r="AI301">
        <f t="shared" si="305"/>
        <v>0</v>
      </c>
      <c r="AJ301">
        <f t="shared" si="306"/>
        <v>0</v>
      </c>
      <c r="AK301">
        <f t="shared" si="307"/>
        <v>0</v>
      </c>
      <c r="AL301">
        <f t="shared" si="308"/>
        <v>0</v>
      </c>
      <c r="AM301">
        <f t="shared" si="309"/>
        <v>0</v>
      </c>
      <c r="AN301">
        <f t="shared" si="310"/>
        <v>0</v>
      </c>
      <c r="AO301">
        <f t="shared" si="311"/>
        <v>0</v>
      </c>
      <c r="AP301">
        <f t="shared" si="312"/>
        <v>0</v>
      </c>
      <c r="AQ301">
        <f t="shared" si="313"/>
        <v>0</v>
      </c>
      <c r="AR301">
        <f t="shared" si="314"/>
        <v>0</v>
      </c>
      <c r="AS301">
        <f t="shared" si="315"/>
        <v>0</v>
      </c>
      <c r="AT301">
        <f t="shared" si="316"/>
        <v>0</v>
      </c>
      <c r="AU301">
        <f t="shared" si="317"/>
        <v>0</v>
      </c>
      <c r="AV301">
        <f t="shared" si="318"/>
        <v>0</v>
      </c>
      <c r="AW301">
        <f t="shared" si="319"/>
        <v>0</v>
      </c>
      <c r="AX301">
        <f t="shared" si="320"/>
        <v>0</v>
      </c>
      <c r="AY301">
        <f t="shared" si="321"/>
        <v>0</v>
      </c>
      <c r="AZ301">
        <f t="shared" si="322"/>
        <v>0</v>
      </c>
      <c r="BA301">
        <f t="shared" si="323"/>
        <v>0</v>
      </c>
      <c r="BB301">
        <f t="shared" si="324"/>
        <v>0</v>
      </c>
      <c r="BC301">
        <f t="shared" si="325"/>
        <v>0</v>
      </c>
      <c r="BD301">
        <f t="shared" si="326"/>
        <v>0</v>
      </c>
      <c r="BE301">
        <f t="shared" si="327"/>
        <v>0</v>
      </c>
      <c r="BF301">
        <f t="shared" si="328"/>
        <v>0</v>
      </c>
      <c r="BG301">
        <f t="shared" si="329"/>
        <v>0</v>
      </c>
      <c r="BH301">
        <f t="shared" si="330"/>
        <v>0</v>
      </c>
      <c r="BI301">
        <f t="shared" si="331"/>
        <v>0</v>
      </c>
      <c r="BJ301">
        <f t="shared" si="332"/>
        <v>0</v>
      </c>
      <c r="BK301">
        <f t="shared" si="333"/>
        <v>0</v>
      </c>
      <c r="BL301">
        <f t="shared" si="334"/>
        <v>0</v>
      </c>
      <c r="BM301">
        <f t="shared" si="335"/>
        <v>0</v>
      </c>
      <c r="BN301">
        <f t="shared" si="336"/>
        <v>0</v>
      </c>
      <c r="BO301" s="231">
        <f t="shared" si="337"/>
        <v>0</v>
      </c>
      <c r="BP301" s="232">
        <f t="shared" si="338"/>
        <v>0</v>
      </c>
      <c r="BQ301" s="233">
        <f t="shared" si="339"/>
        <v>0</v>
      </c>
      <c r="BR301" s="234">
        <f t="shared" si="340"/>
        <v>0</v>
      </c>
      <c r="BS301" s="231">
        <f t="shared" si="341"/>
        <v>0</v>
      </c>
      <c r="BT301" s="232">
        <f t="shared" si="342"/>
        <v>0</v>
      </c>
      <c r="BU301" s="233">
        <f t="shared" si="343"/>
        <v>0</v>
      </c>
      <c r="BV301" s="234">
        <f t="shared" si="344"/>
        <v>0</v>
      </c>
      <c r="BW301" s="231">
        <f t="shared" si="345"/>
        <v>0</v>
      </c>
      <c r="BX301" s="232">
        <f t="shared" si="346"/>
        <v>0</v>
      </c>
      <c r="BY301" s="233">
        <f t="shared" si="304"/>
        <v>0</v>
      </c>
      <c r="BZ301" s="234">
        <f t="shared" si="347"/>
        <v>0</v>
      </c>
      <c r="CA301" s="198">
        <f t="shared" si="348"/>
        <v>0</v>
      </c>
      <c r="CB301" s="235" t="str">
        <f>IF(CA301=0,"",
IF(SUM($CA$278:CA301)=1,CC301,
IF($CA$305&gt;SUM($CA$278:CA301),_xlfn.CONCAT(", ",CC301),
IF($CA$305=SUM($CA$278:CA301),_xlfn.CONCAT(" y ",CC301)))))</f>
        <v/>
      </c>
      <c r="CC301" s="178" t="s">
        <v>5140</v>
      </c>
    </row>
    <row r="302" spans="1:81" ht="36" customHeight="1">
      <c r="A302" s="25"/>
      <c r="B302" s="52"/>
      <c r="C302" s="70" t="s">
        <v>5045</v>
      </c>
      <c r="D302" s="817" t="s">
        <v>5400</v>
      </c>
      <c r="E302" s="757"/>
      <c r="F302" s="758"/>
      <c r="G302" s="439"/>
      <c r="H302" s="439"/>
      <c r="I302" s="439"/>
      <c r="J302" s="439"/>
      <c r="K302" s="439"/>
      <c r="L302" s="439"/>
      <c r="M302" s="439"/>
      <c r="N302" s="439"/>
      <c r="O302" s="439"/>
      <c r="P302" s="439"/>
      <c r="Q302" s="439"/>
      <c r="R302" s="439"/>
      <c r="S302" s="439"/>
      <c r="T302" s="439"/>
      <c r="U302" s="439"/>
      <c r="V302" s="439"/>
      <c r="W302" s="439"/>
      <c r="X302" s="439"/>
      <c r="Y302" s="439"/>
      <c r="Z302" s="439"/>
      <c r="AA302" s="439"/>
      <c r="AB302" s="439"/>
      <c r="AC302" s="439"/>
      <c r="AD302" s="439"/>
      <c r="AE302" s="52"/>
      <c r="AI302">
        <f t="shared" si="305"/>
        <v>0</v>
      </c>
      <c r="AJ302">
        <f t="shared" si="306"/>
        <v>0</v>
      </c>
      <c r="AK302">
        <f t="shared" si="307"/>
        <v>0</v>
      </c>
      <c r="AL302">
        <f t="shared" si="308"/>
        <v>0</v>
      </c>
      <c r="AM302">
        <f t="shared" si="309"/>
        <v>0</v>
      </c>
      <c r="AN302">
        <f t="shared" si="310"/>
        <v>0</v>
      </c>
      <c r="AO302">
        <f t="shared" si="311"/>
        <v>0</v>
      </c>
      <c r="AP302">
        <f t="shared" si="312"/>
        <v>0</v>
      </c>
      <c r="AQ302">
        <f t="shared" si="313"/>
        <v>0</v>
      </c>
      <c r="AR302">
        <f t="shared" si="314"/>
        <v>0</v>
      </c>
      <c r="AS302">
        <f t="shared" si="315"/>
        <v>0</v>
      </c>
      <c r="AT302">
        <f t="shared" si="316"/>
        <v>0</v>
      </c>
      <c r="AU302">
        <f t="shared" si="317"/>
        <v>0</v>
      </c>
      <c r="AV302">
        <f t="shared" si="318"/>
        <v>0</v>
      </c>
      <c r="AW302">
        <f t="shared" si="319"/>
        <v>0</v>
      </c>
      <c r="AX302">
        <f t="shared" si="320"/>
        <v>0</v>
      </c>
      <c r="AY302">
        <f t="shared" si="321"/>
        <v>0</v>
      </c>
      <c r="AZ302">
        <f t="shared" si="322"/>
        <v>0</v>
      </c>
      <c r="BA302">
        <f t="shared" si="323"/>
        <v>0</v>
      </c>
      <c r="BB302">
        <f t="shared" si="324"/>
        <v>0</v>
      </c>
      <c r="BC302">
        <f t="shared" si="325"/>
        <v>0</v>
      </c>
      <c r="BD302">
        <f t="shared" si="326"/>
        <v>0</v>
      </c>
      <c r="BE302">
        <f t="shared" si="327"/>
        <v>0</v>
      </c>
      <c r="BF302">
        <f t="shared" si="328"/>
        <v>0</v>
      </c>
      <c r="BG302">
        <f t="shared" si="329"/>
        <v>0</v>
      </c>
      <c r="BH302">
        <f t="shared" si="330"/>
        <v>0</v>
      </c>
      <c r="BI302">
        <f t="shared" si="331"/>
        <v>0</v>
      </c>
      <c r="BJ302">
        <f t="shared" si="332"/>
        <v>0</v>
      </c>
      <c r="BK302">
        <f t="shared" si="333"/>
        <v>0</v>
      </c>
      <c r="BL302">
        <f t="shared" si="334"/>
        <v>0</v>
      </c>
      <c r="BM302">
        <f t="shared" si="335"/>
        <v>0</v>
      </c>
      <c r="BN302">
        <f t="shared" si="336"/>
        <v>0</v>
      </c>
      <c r="BO302" s="231">
        <f t="shared" si="337"/>
        <v>0</v>
      </c>
      <c r="BP302" s="232">
        <f t="shared" si="338"/>
        <v>0</v>
      </c>
      <c r="BQ302" s="233">
        <f t="shared" si="339"/>
        <v>0</v>
      </c>
      <c r="BR302" s="234">
        <f t="shared" si="340"/>
        <v>0</v>
      </c>
      <c r="BS302" s="231">
        <f t="shared" si="341"/>
        <v>0</v>
      </c>
      <c r="BT302" s="232">
        <f t="shared" si="342"/>
        <v>0</v>
      </c>
      <c r="BU302" s="233">
        <f t="shared" si="343"/>
        <v>0</v>
      </c>
      <c r="BV302" s="234">
        <f t="shared" si="344"/>
        <v>0</v>
      </c>
      <c r="BW302" s="231">
        <f t="shared" si="345"/>
        <v>0</v>
      </c>
      <c r="BX302" s="232">
        <f t="shared" si="346"/>
        <v>0</v>
      </c>
      <c r="BY302" s="233">
        <f t="shared" si="304"/>
        <v>0</v>
      </c>
      <c r="BZ302" s="234">
        <f t="shared" si="347"/>
        <v>0</v>
      </c>
      <c r="CA302" s="198">
        <f t="shared" si="348"/>
        <v>0</v>
      </c>
      <c r="CB302" s="235" t="str">
        <f>IF(CA302=0,"",
IF(SUM($CA$278:CA302)=1,CC302,
IF($CA$305&gt;SUM($CA$278:CA302),_xlfn.CONCAT(", ",CC302),
IF($CA$305=SUM($CA$278:CA302),_xlfn.CONCAT(" y ",CC302)))))</f>
        <v/>
      </c>
      <c r="CC302" s="178" t="s">
        <v>5141</v>
      </c>
    </row>
    <row r="303" spans="1:81" ht="15" customHeight="1">
      <c r="A303" s="25"/>
      <c r="B303" s="52"/>
      <c r="C303" s="72" t="s">
        <v>5046</v>
      </c>
      <c r="D303" s="817" t="s">
        <v>5351</v>
      </c>
      <c r="E303" s="757"/>
      <c r="F303" s="758"/>
      <c r="G303" s="439"/>
      <c r="H303" s="439"/>
      <c r="I303" s="439"/>
      <c r="J303" s="439"/>
      <c r="K303" s="439"/>
      <c r="L303" s="439"/>
      <c r="M303" s="439"/>
      <c r="N303" s="439"/>
      <c r="O303" s="439"/>
      <c r="P303" s="439"/>
      <c r="Q303" s="439"/>
      <c r="R303" s="439"/>
      <c r="S303" s="439"/>
      <c r="T303" s="439"/>
      <c r="U303" s="439"/>
      <c r="V303" s="439"/>
      <c r="W303" s="439"/>
      <c r="X303" s="439"/>
      <c r="Y303" s="439"/>
      <c r="Z303" s="439"/>
      <c r="AA303" s="439"/>
      <c r="AB303" s="439"/>
      <c r="AC303" s="439"/>
      <c r="AD303" s="439"/>
      <c r="AE303" s="52"/>
      <c r="AI303">
        <f t="shared" si="305"/>
        <v>0</v>
      </c>
      <c r="AJ303">
        <f t="shared" si="306"/>
        <v>0</v>
      </c>
      <c r="AK303">
        <f t="shared" si="307"/>
        <v>0</v>
      </c>
      <c r="AL303">
        <f t="shared" si="308"/>
        <v>0</v>
      </c>
      <c r="AM303">
        <f t="shared" si="309"/>
        <v>0</v>
      </c>
      <c r="AN303">
        <f t="shared" si="310"/>
        <v>0</v>
      </c>
      <c r="AO303">
        <f t="shared" si="311"/>
        <v>0</v>
      </c>
      <c r="AP303">
        <f t="shared" si="312"/>
        <v>0</v>
      </c>
      <c r="AQ303">
        <f t="shared" si="313"/>
        <v>0</v>
      </c>
      <c r="AR303">
        <f t="shared" si="314"/>
        <v>0</v>
      </c>
      <c r="AS303">
        <f t="shared" si="315"/>
        <v>0</v>
      </c>
      <c r="AT303">
        <f t="shared" si="316"/>
        <v>0</v>
      </c>
      <c r="AU303">
        <f t="shared" si="317"/>
        <v>0</v>
      </c>
      <c r="AV303">
        <f t="shared" si="318"/>
        <v>0</v>
      </c>
      <c r="AW303">
        <f t="shared" si="319"/>
        <v>0</v>
      </c>
      <c r="AX303">
        <f t="shared" si="320"/>
        <v>0</v>
      </c>
      <c r="AY303">
        <f t="shared" si="321"/>
        <v>0</v>
      </c>
      <c r="AZ303">
        <f t="shared" si="322"/>
        <v>0</v>
      </c>
      <c r="BA303">
        <f t="shared" si="323"/>
        <v>0</v>
      </c>
      <c r="BB303">
        <f t="shared" si="324"/>
        <v>0</v>
      </c>
      <c r="BC303">
        <f t="shared" si="325"/>
        <v>0</v>
      </c>
      <c r="BD303">
        <f t="shared" si="326"/>
        <v>0</v>
      </c>
      <c r="BE303">
        <f t="shared" si="327"/>
        <v>0</v>
      </c>
      <c r="BF303">
        <f t="shared" si="328"/>
        <v>0</v>
      </c>
      <c r="BG303">
        <f t="shared" si="329"/>
        <v>0</v>
      </c>
      <c r="BH303">
        <f t="shared" si="330"/>
        <v>0</v>
      </c>
      <c r="BI303">
        <f t="shared" si="331"/>
        <v>0</v>
      </c>
      <c r="BJ303">
        <f t="shared" si="332"/>
        <v>0</v>
      </c>
      <c r="BK303">
        <f t="shared" si="333"/>
        <v>0</v>
      </c>
      <c r="BL303">
        <f t="shared" si="334"/>
        <v>0</v>
      </c>
      <c r="BM303">
        <f t="shared" si="335"/>
        <v>0</v>
      </c>
      <c r="BN303">
        <f t="shared" si="336"/>
        <v>0</v>
      </c>
      <c r="BO303" s="231">
        <f t="shared" si="337"/>
        <v>0</v>
      </c>
      <c r="BP303" s="232">
        <f t="shared" si="338"/>
        <v>0</v>
      </c>
      <c r="BQ303" s="233">
        <f t="shared" si="339"/>
        <v>0</v>
      </c>
      <c r="BR303" s="234">
        <f t="shared" si="340"/>
        <v>0</v>
      </c>
      <c r="BS303" s="231">
        <f t="shared" si="341"/>
        <v>0</v>
      </c>
      <c r="BT303" s="232">
        <f t="shared" si="342"/>
        <v>0</v>
      </c>
      <c r="BU303" s="233">
        <f t="shared" si="343"/>
        <v>0</v>
      </c>
      <c r="BV303" s="234">
        <f t="shared" si="344"/>
        <v>0</v>
      </c>
      <c r="BW303" s="231">
        <f t="shared" si="345"/>
        <v>0</v>
      </c>
      <c r="BX303" s="232">
        <f t="shared" si="346"/>
        <v>0</v>
      </c>
      <c r="BY303" s="233">
        <f t="shared" si="304"/>
        <v>0</v>
      </c>
      <c r="BZ303" s="234">
        <f t="shared" si="347"/>
        <v>0</v>
      </c>
      <c r="CA303" s="198">
        <f t="shared" si="348"/>
        <v>0</v>
      </c>
      <c r="CB303" s="235" t="str">
        <f>IF(CA303=0,"",
IF(SUM($CA$278:CA303)=1,CC303,
IF($CA$305&gt;SUM($CA$278:CA303),_xlfn.CONCAT(", ",CC303),
IF($CA$305=SUM($CA$278:CA303),_xlfn.CONCAT(" y ",CC303)))))</f>
        <v/>
      </c>
      <c r="CC303" s="178" t="s">
        <v>5142</v>
      </c>
    </row>
    <row r="304" spans="1:81" ht="24" customHeight="1">
      <c r="A304" s="25"/>
      <c r="B304" s="52"/>
      <c r="C304" s="55" t="s">
        <v>5047</v>
      </c>
      <c r="D304" s="817" t="s">
        <v>5106</v>
      </c>
      <c r="E304" s="757"/>
      <c r="F304" s="758"/>
      <c r="G304" s="439"/>
      <c r="H304" s="439"/>
      <c r="I304" s="439"/>
      <c r="J304" s="439"/>
      <c r="K304" s="439"/>
      <c r="L304" s="439"/>
      <c r="M304" s="439"/>
      <c r="N304" s="439"/>
      <c r="O304" s="439"/>
      <c r="P304" s="439"/>
      <c r="Q304" s="439"/>
      <c r="R304" s="439"/>
      <c r="S304" s="439"/>
      <c r="T304" s="439"/>
      <c r="U304" s="439"/>
      <c r="V304" s="439"/>
      <c r="W304" s="439"/>
      <c r="X304" s="439"/>
      <c r="Y304" s="439"/>
      <c r="Z304" s="439"/>
      <c r="AA304" s="439"/>
      <c r="AB304" s="439"/>
      <c r="AC304" s="439"/>
      <c r="AD304" s="439"/>
      <c r="AE304" s="52"/>
      <c r="AI304">
        <f t="shared" si="305"/>
        <v>0</v>
      </c>
      <c r="AJ304">
        <f t="shared" si="306"/>
        <v>0</v>
      </c>
      <c r="AK304">
        <f t="shared" si="307"/>
        <v>0</v>
      </c>
      <c r="AL304">
        <f t="shared" si="308"/>
        <v>0</v>
      </c>
      <c r="AM304">
        <f t="shared" si="309"/>
        <v>0</v>
      </c>
      <c r="AN304">
        <f t="shared" si="310"/>
        <v>0</v>
      </c>
      <c r="AO304">
        <f t="shared" si="311"/>
        <v>0</v>
      </c>
      <c r="AP304">
        <f t="shared" si="312"/>
        <v>0</v>
      </c>
      <c r="AQ304">
        <f t="shared" si="313"/>
        <v>0</v>
      </c>
      <c r="AR304">
        <f t="shared" si="314"/>
        <v>0</v>
      </c>
      <c r="AS304">
        <f t="shared" si="315"/>
        <v>0</v>
      </c>
      <c r="AT304">
        <f t="shared" si="316"/>
        <v>0</v>
      </c>
      <c r="AU304">
        <f t="shared" si="317"/>
        <v>0</v>
      </c>
      <c r="AV304">
        <f t="shared" si="318"/>
        <v>0</v>
      </c>
      <c r="AW304">
        <f t="shared" si="319"/>
        <v>0</v>
      </c>
      <c r="AX304">
        <f t="shared" si="320"/>
        <v>0</v>
      </c>
      <c r="AY304">
        <f t="shared" si="321"/>
        <v>0</v>
      </c>
      <c r="AZ304">
        <f t="shared" si="322"/>
        <v>0</v>
      </c>
      <c r="BA304">
        <f t="shared" si="323"/>
        <v>0</v>
      </c>
      <c r="BB304">
        <f t="shared" si="324"/>
        <v>0</v>
      </c>
      <c r="BC304">
        <f t="shared" si="325"/>
        <v>0</v>
      </c>
      <c r="BD304">
        <f t="shared" si="326"/>
        <v>0</v>
      </c>
      <c r="BE304">
        <f t="shared" si="327"/>
        <v>0</v>
      </c>
      <c r="BF304">
        <f t="shared" si="328"/>
        <v>0</v>
      </c>
      <c r="BG304">
        <f t="shared" si="329"/>
        <v>0</v>
      </c>
      <c r="BH304">
        <f t="shared" si="330"/>
        <v>0</v>
      </c>
      <c r="BI304">
        <f t="shared" si="331"/>
        <v>0</v>
      </c>
      <c r="BJ304">
        <f t="shared" si="332"/>
        <v>0</v>
      </c>
      <c r="BK304">
        <f t="shared" si="333"/>
        <v>0</v>
      </c>
      <c r="BL304">
        <f t="shared" si="334"/>
        <v>0</v>
      </c>
      <c r="BM304">
        <f t="shared" si="335"/>
        <v>0</v>
      </c>
      <c r="BN304">
        <f t="shared" si="336"/>
        <v>0</v>
      </c>
      <c r="BO304" s="231">
        <f t="shared" si="337"/>
        <v>0</v>
      </c>
      <c r="BP304" s="232">
        <f t="shared" si="338"/>
        <v>0</v>
      </c>
      <c r="BQ304" s="233">
        <f t="shared" si="339"/>
        <v>0</v>
      </c>
      <c r="BR304" s="234">
        <f t="shared" si="340"/>
        <v>0</v>
      </c>
      <c r="BS304" s="231">
        <f t="shared" si="341"/>
        <v>0</v>
      </c>
      <c r="BT304" s="232">
        <f t="shared" si="342"/>
        <v>0</v>
      </c>
      <c r="BU304" s="233">
        <f t="shared" si="343"/>
        <v>0</v>
      </c>
      <c r="BV304" s="234">
        <f t="shared" si="344"/>
        <v>0</v>
      </c>
      <c r="BW304" s="231">
        <f t="shared" si="345"/>
        <v>0</v>
      </c>
      <c r="BX304" s="232">
        <f t="shared" si="346"/>
        <v>0</v>
      </c>
      <c r="BY304" s="233">
        <f t="shared" si="304"/>
        <v>0</v>
      </c>
      <c r="BZ304" s="234">
        <f t="shared" si="347"/>
        <v>0</v>
      </c>
      <c r="CA304" s="198">
        <f t="shared" si="348"/>
        <v>0</v>
      </c>
      <c r="CB304" s="235" t="str">
        <f>IF(CA304=0,"",
IF(SUM($CA$278:CA304)=1,CC304,
IF($CA$305&gt;SUM($CA$278:CA304),_xlfn.CONCAT(", ",CC304),
IF($CA$305=SUM($CA$278:CA304),_xlfn.CONCAT(" y ",CC304)))))</f>
        <v/>
      </c>
      <c r="CC304" s="178" t="s">
        <v>5143</v>
      </c>
    </row>
    <row r="305" spans="1:110" ht="15" customHeight="1">
      <c r="A305" s="25"/>
      <c r="B305" s="52"/>
      <c r="C305" s="61"/>
      <c r="D305" s="11"/>
      <c r="E305" s="11"/>
      <c r="F305" s="65" t="s">
        <v>5270</v>
      </c>
      <c r="G305" s="69">
        <f>IF(AND(SUM(G278:G304)=0,COUNTIF(G278:G304,"NS")&gt;0),"NS",IF(AND(SUM(G278:G304)=0,COUNTIF(G278:G304,0)&gt;0),0,IF(AND(SUM(G278:G304)=0,COUNTIF(G278:G304,"NA")&gt;0),"NA",SUM(G278:G304))))</f>
        <v>0</v>
      </c>
      <c r="H305" s="69">
        <f t="shared" ref="H305:AC305" si="349">IF(AND(SUM(H278:H304)=0,COUNTIF(H278:H304,"NS")&gt;0),"NS",IF(AND(SUM(H278:H304)=0,COUNTIF(H278:H304,0)&gt;0),0,IF(AND(SUM(H278:H304)=0,COUNTIF(H278:H304,"NA")&gt;0),"NA",SUM(H278:H304))))</f>
        <v>0</v>
      </c>
      <c r="I305" s="69">
        <f t="shared" si="349"/>
        <v>0</v>
      </c>
      <c r="J305" s="69">
        <f t="shared" si="349"/>
        <v>0</v>
      </c>
      <c r="K305" s="69">
        <f t="shared" si="349"/>
        <v>0</v>
      </c>
      <c r="L305" s="69">
        <f t="shared" si="349"/>
        <v>0</v>
      </c>
      <c r="M305" s="69">
        <f t="shared" si="349"/>
        <v>0</v>
      </c>
      <c r="N305" s="69">
        <f t="shared" si="349"/>
        <v>0</v>
      </c>
      <c r="O305" s="69">
        <f t="shared" si="349"/>
        <v>0</v>
      </c>
      <c r="P305" s="69">
        <f t="shared" si="349"/>
        <v>0</v>
      </c>
      <c r="Q305" s="69">
        <f t="shared" si="349"/>
        <v>0</v>
      </c>
      <c r="R305" s="69">
        <f t="shared" si="349"/>
        <v>0</v>
      </c>
      <c r="S305" s="69">
        <f t="shared" si="349"/>
        <v>0</v>
      </c>
      <c r="T305" s="69">
        <f t="shared" si="349"/>
        <v>0</v>
      </c>
      <c r="U305" s="69">
        <f t="shared" si="349"/>
        <v>0</v>
      </c>
      <c r="V305" s="69">
        <f t="shared" si="349"/>
        <v>0</v>
      </c>
      <c r="W305" s="69">
        <f t="shared" si="349"/>
        <v>0</v>
      </c>
      <c r="X305" s="69">
        <f t="shared" si="349"/>
        <v>0</v>
      </c>
      <c r="Y305" s="69">
        <f t="shared" si="349"/>
        <v>0</v>
      </c>
      <c r="Z305" s="69">
        <f t="shared" si="349"/>
        <v>0</v>
      </c>
      <c r="AA305" s="69">
        <f t="shared" si="349"/>
        <v>0</v>
      </c>
      <c r="AB305" s="69">
        <f t="shared" si="349"/>
        <v>0</v>
      </c>
      <c r="AC305" s="69">
        <f t="shared" si="349"/>
        <v>0</v>
      </c>
      <c r="AD305" s="69">
        <f>IF(AND(SUM(AD278:AD304)=0,COUNTIF(AD278:AD304,"NS")&gt;0),"NS",IF(AND(SUM(AD278:AD304)=0,COUNTIF(AD278:AD304,0)&gt;0),0,IF(AND(SUM(AD278:AD304)=0,COUNTIF(AD278:AD304,"NA")&gt;0),"NA",SUM(AD278:AD304))))</f>
        <v>0</v>
      </c>
      <c r="AE305" s="52"/>
      <c r="AL305" s="169">
        <f>SUM(AL278:AL304)</f>
        <v>0</v>
      </c>
      <c r="AP305" s="169">
        <f>SUM(AP278:AP304)</f>
        <v>0</v>
      </c>
      <c r="AT305" s="169">
        <f>SUM(AT278:AT304)</f>
        <v>0</v>
      </c>
      <c r="AX305" s="169">
        <f>SUM(AX278:AX304)</f>
        <v>0</v>
      </c>
      <c r="BB305" s="169">
        <f>SUM(BB278:BB304)</f>
        <v>0</v>
      </c>
      <c r="BF305" s="169">
        <f>SUM(BF278:BF304)</f>
        <v>0</v>
      </c>
      <c r="BJ305" s="169">
        <f>SUM(BJ278:BJ304)</f>
        <v>0</v>
      </c>
      <c r="BN305" s="169">
        <f>SUM(BN278:BN304)</f>
        <v>0</v>
      </c>
      <c r="CA305" s="236">
        <f>SUM(CA278:CA304)</f>
        <v>0</v>
      </c>
      <c r="CB305" s="236" t="str">
        <f>IF(CA305=0,"",_xlfn.CONCAT(CB278:CB304))</f>
        <v/>
      </c>
      <c r="CC305" s="237" t="str">
        <f>IF(CA305=0,"",
IF(CA305&gt;1,"Favor de revisar la suma y consistencia de totales y/o subtotales por filas (numéricos y NS)",
IF(CA305=1,_xlfn.CONCAT("Favor de revisar la sumatoria del total y/o subtotal en el numeral: ",CB305),_xlfn.CONCAT("Favor de revisar la sumatoria de los totales y/o subtotales en los numerales: ",CB305))))</f>
        <v/>
      </c>
    </row>
    <row r="306" spans="1:110" ht="15" customHeight="1">
      <c r="A306" s="25"/>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I306" t="s">
        <v>5248</v>
      </c>
      <c r="AJ306" s="170">
        <f>SUM(AL305,AP305,AT305,AX305,BB305,BF305,BJ305,BN305)</f>
        <v>0</v>
      </c>
    </row>
    <row r="307" spans="1:110" ht="24" customHeight="1">
      <c r="A307" s="25"/>
      <c r="B307" s="52"/>
      <c r="C307" s="848" t="s">
        <v>5219</v>
      </c>
      <c r="D307" s="728"/>
      <c r="E307" s="728"/>
      <c r="F307" s="728"/>
      <c r="G307" s="728"/>
      <c r="H307" s="728"/>
      <c r="I307" s="728"/>
      <c r="J307" s="728"/>
      <c r="K307" s="728"/>
      <c r="L307" s="728"/>
      <c r="M307" s="728"/>
      <c r="N307" s="728"/>
      <c r="O307" s="728"/>
      <c r="P307" s="728"/>
      <c r="Q307" s="728"/>
      <c r="R307" s="728"/>
      <c r="S307" s="728"/>
      <c r="T307" s="728"/>
      <c r="U307" s="728"/>
      <c r="V307" s="728"/>
      <c r="W307" s="728"/>
      <c r="X307" s="728"/>
      <c r="Y307" s="728"/>
      <c r="Z307" s="728"/>
      <c r="AA307" s="728"/>
      <c r="AB307" s="728"/>
      <c r="AC307" s="728"/>
      <c r="AD307" s="728"/>
      <c r="AE307" s="52"/>
    </row>
    <row r="308" spans="1:110" ht="60" customHeight="1">
      <c r="A308" s="25"/>
      <c r="B308" s="52"/>
      <c r="C308" s="842"/>
      <c r="D308" s="759"/>
      <c r="E308" s="759"/>
      <c r="F308" s="759"/>
      <c r="G308" s="759"/>
      <c r="H308" s="759"/>
      <c r="I308" s="759"/>
      <c r="J308" s="759"/>
      <c r="K308" s="759"/>
      <c r="L308" s="759"/>
      <c r="M308" s="759"/>
      <c r="N308" s="759"/>
      <c r="O308" s="759"/>
      <c r="P308" s="759"/>
      <c r="Q308" s="759"/>
      <c r="R308" s="759"/>
      <c r="S308" s="759"/>
      <c r="T308" s="759"/>
      <c r="U308" s="759"/>
      <c r="V308" s="759"/>
      <c r="W308" s="759"/>
      <c r="X308" s="759"/>
      <c r="Y308" s="759"/>
      <c r="Z308" s="759"/>
      <c r="AA308" s="759"/>
      <c r="AB308" s="759"/>
      <c r="AC308" s="759"/>
      <c r="AD308" s="838"/>
      <c r="AE308" s="52"/>
    </row>
    <row r="309" spans="1:110" ht="15" customHeight="1">
      <c r="A309" s="25"/>
      <c r="B309" s="823" t="str">
        <f>IF(AH278&gt;0,"Favor de ingresar toda la información requerida en la pregunta","")</f>
        <v/>
      </c>
      <c r="C309" s="728"/>
      <c r="D309" s="728"/>
      <c r="E309" s="728"/>
      <c r="F309" s="728"/>
      <c r="G309" s="728"/>
      <c r="H309" s="728"/>
      <c r="I309" s="728"/>
      <c r="J309" s="728"/>
      <c r="K309" s="728"/>
      <c r="L309" s="728"/>
      <c r="M309" s="728"/>
      <c r="N309" s="728"/>
      <c r="O309" s="728"/>
      <c r="P309" s="728"/>
      <c r="Q309" s="728"/>
      <c r="R309" s="728"/>
      <c r="S309" s="728"/>
      <c r="T309" s="728"/>
      <c r="U309" s="728"/>
      <c r="V309" s="728"/>
      <c r="W309" s="728"/>
      <c r="X309" s="728"/>
      <c r="Y309" s="728"/>
      <c r="Z309" s="728"/>
      <c r="AA309" s="728"/>
      <c r="AB309" s="728"/>
      <c r="AC309" s="728"/>
      <c r="AD309" s="728"/>
      <c r="AE309" s="27"/>
    </row>
    <row r="310" spans="1:110" ht="15" customHeight="1">
      <c r="A310" s="25"/>
      <c r="B310" s="887" t="str">
        <f>IF(SUM(COUNTIF(G278:AD304,"NS"))&lt;&gt;0,"Alerta: debido a que cuenta con registros NS, debe proporcionar una justificación en el area de comentarios al final de la pregunta","")</f>
        <v/>
      </c>
      <c r="C310" s="887"/>
      <c r="D310" s="887"/>
      <c r="E310" s="887"/>
      <c r="F310" s="887"/>
      <c r="G310" s="887"/>
      <c r="H310" s="887"/>
      <c r="I310" s="887"/>
      <c r="J310" s="887"/>
      <c r="K310" s="887"/>
      <c r="L310" s="887"/>
      <c r="M310" s="887"/>
      <c r="N310" s="887"/>
      <c r="O310" s="887"/>
      <c r="P310" s="887"/>
      <c r="Q310" s="887"/>
      <c r="R310" s="887"/>
      <c r="S310" s="887"/>
      <c r="T310" s="887"/>
      <c r="U310" s="887"/>
      <c r="V310" s="887"/>
      <c r="W310" s="887"/>
      <c r="X310" s="887"/>
      <c r="Y310" s="887"/>
      <c r="Z310" s="887"/>
      <c r="AA310" s="887"/>
      <c r="AB310" s="887"/>
      <c r="AC310" s="887"/>
      <c r="AD310" s="887"/>
    </row>
    <row r="311" spans="1:110" ht="15" customHeight="1">
      <c r="A311" s="25"/>
      <c r="B311" s="845" t="str">
        <f>CC305</f>
        <v/>
      </c>
      <c r="C311" s="845"/>
      <c r="D311" s="845"/>
      <c r="E311" s="845"/>
      <c r="F311" s="845"/>
      <c r="G311" s="845"/>
      <c r="H311" s="845"/>
      <c r="I311" s="845"/>
      <c r="J311" s="845"/>
      <c r="K311" s="845"/>
      <c r="L311" s="845"/>
      <c r="M311" s="845"/>
      <c r="N311" s="845"/>
      <c r="O311" s="845"/>
      <c r="P311" s="845"/>
      <c r="Q311" s="845"/>
      <c r="R311" s="845"/>
      <c r="S311" s="845"/>
      <c r="T311" s="845"/>
      <c r="U311" s="845"/>
      <c r="V311" s="845"/>
      <c r="W311" s="845"/>
      <c r="X311" s="845"/>
      <c r="Y311" s="845"/>
      <c r="Z311" s="845"/>
      <c r="AA311" s="845"/>
      <c r="AB311" s="845"/>
      <c r="AC311" s="845"/>
      <c r="AD311" s="845"/>
    </row>
    <row r="312" spans="1:110" ht="15" customHeight="1">
      <c r="A312" s="25"/>
      <c r="B312" s="845" t="str">
        <f>IF(CG286&gt;0,"Favor de revisar la instrucción general 2 del apartado II.2, ya que no se cumplen los criterios establecidos","")</f>
        <v/>
      </c>
      <c r="C312" s="845"/>
      <c r="D312" s="845"/>
      <c r="E312" s="845"/>
      <c r="F312" s="845"/>
      <c r="G312" s="845"/>
      <c r="H312" s="845"/>
      <c r="I312" s="845"/>
      <c r="J312" s="845"/>
      <c r="K312" s="845"/>
      <c r="L312" s="845"/>
      <c r="M312" s="845"/>
      <c r="N312" s="845"/>
      <c r="O312" s="845"/>
      <c r="P312" s="845"/>
      <c r="Q312" s="845"/>
      <c r="R312" s="845"/>
      <c r="S312" s="845"/>
      <c r="T312" s="845"/>
      <c r="U312" s="845"/>
      <c r="V312" s="845"/>
      <c r="W312" s="845"/>
      <c r="X312" s="845"/>
      <c r="Y312" s="845"/>
      <c r="Z312" s="845"/>
      <c r="AA312" s="845"/>
      <c r="AB312" s="845"/>
      <c r="AC312" s="845"/>
      <c r="AD312" s="845"/>
      <c r="AE312" s="27"/>
    </row>
    <row r="313" spans="1:110" ht="15" customHeight="1">
      <c r="A313" s="25"/>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row>
    <row r="314" spans="1:110" ht="15" customHeight="1">
      <c r="A314" s="25"/>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row>
    <row r="315" spans="1:110" ht="24" customHeight="1">
      <c r="A315" s="25" t="s">
        <v>5556</v>
      </c>
      <c r="B315" s="880" t="s">
        <v>5557</v>
      </c>
      <c r="C315" s="728"/>
      <c r="D315" s="728"/>
      <c r="E315" s="728"/>
      <c r="F315" s="728"/>
      <c r="G315" s="728"/>
      <c r="H315" s="728"/>
      <c r="I315" s="728"/>
      <c r="J315" s="728"/>
      <c r="K315" s="728"/>
      <c r="L315" s="728"/>
      <c r="M315" s="728"/>
      <c r="N315" s="728"/>
      <c r="O315" s="728"/>
      <c r="P315" s="728"/>
      <c r="Q315" s="728"/>
      <c r="R315" s="728"/>
      <c r="S315" s="728"/>
      <c r="T315" s="728"/>
      <c r="U315" s="728"/>
      <c r="V315" s="728"/>
      <c r="W315" s="728"/>
      <c r="X315" s="728"/>
      <c r="Y315" s="728"/>
      <c r="Z315" s="728"/>
      <c r="AA315" s="728"/>
      <c r="AB315" s="728"/>
      <c r="AC315" s="728"/>
      <c r="AD315" s="728"/>
      <c r="AE315" s="52"/>
    </row>
    <row r="316" spans="1:110" ht="36" customHeight="1">
      <c r="A316" s="25"/>
      <c r="B316" s="64"/>
      <c r="C316" s="848" t="s">
        <v>5558</v>
      </c>
      <c r="D316" s="728"/>
      <c r="E316" s="728"/>
      <c r="F316" s="728"/>
      <c r="G316" s="728"/>
      <c r="H316" s="728"/>
      <c r="I316" s="728"/>
      <c r="J316" s="728"/>
      <c r="K316" s="728"/>
      <c r="L316" s="728"/>
      <c r="M316" s="728"/>
      <c r="N316" s="728"/>
      <c r="O316" s="728"/>
      <c r="P316" s="728"/>
      <c r="Q316" s="728"/>
      <c r="R316" s="728"/>
      <c r="S316" s="728"/>
      <c r="T316" s="728"/>
      <c r="U316" s="728"/>
      <c r="V316" s="728"/>
      <c r="W316" s="728"/>
      <c r="X316" s="728"/>
      <c r="Y316" s="728"/>
      <c r="Z316" s="728"/>
      <c r="AA316" s="728"/>
      <c r="AB316" s="728"/>
      <c r="AC316" s="728"/>
      <c r="AD316" s="728"/>
      <c r="AE316" s="52"/>
    </row>
    <row r="317" spans="1:110" ht="36" customHeight="1">
      <c r="A317" s="25"/>
      <c r="B317" s="64"/>
      <c r="C317" s="848" t="s">
        <v>5559</v>
      </c>
      <c r="D317" s="728"/>
      <c r="E317" s="728"/>
      <c r="F317" s="728"/>
      <c r="G317" s="728"/>
      <c r="H317" s="728"/>
      <c r="I317" s="728"/>
      <c r="J317" s="728"/>
      <c r="K317" s="728"/>
      <c r="L317" s="728"/>
      <c r="M317" s="728"/>
      <c r="N317" s="728"/>
      <c r="O317" s="728"/>
      <c r="P317" s="728"/>
      <c r="Q317" s="728"/>
      <c r="R317" s="728"/>
      <c r="S317" s="728"/>
      <c r="T317" s="728"/>
      <c r="U317" s="728"/>
      <c r="V317" s="728"/>
      <c r="W317" s="728"/>
      <c r="X317" s="728"/>
      <c r="Y317" s="728"/>
      <c r="Z317" s="728"/>
      <c r="AA317" s="728"/>
      <c r="AB317" s="728"/>
      <c r="AC317" s="728"/>
      <c r="AD317" s="728"/>
      <c r="AE317" s="52"/>
    </row>
    <row r="318" spans="1:110" ht="15" customHeight="1">
      <c r="A318" s="25"/>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row>
    <row r="319" spans="1:110" ht="24" customHeight="1">
      <c r="A319" s="25"/>
      <c r="B319" s="52"/>
      <c r="C319" s="723" t="s">
        <v>5560</v>
      </c>
      <c r="D319" s="859"/>
      <c r="E319" s="859"/>
      <c r="F319" s="860"/>
      <c r="G319" s="858" t="s">
        <v>5448</v>
      </c>
      <c r="H319" s="757"/>
      <c r="I319" s="757"/>
      <c r="J319" s="757"/>
      <c r="K319" s="757"/>
      <c r="L319" s="757"/>
      <c r="M319" s="757"/>
      <c r="N319" s="757"/>
      <c r="O319" s="757"/>
      <c r="P319" s="757"/>
      <c r="Q319" s="757"/>
      <c r="R319" s="757"/>
      <c r="S319" s="757"/>
      <c r="T319" s="757"/>
      <c r="U319" s="757"/>
      <c r="V319" s="757"/>
      <c r="W319" s="757"/>
      <c r="X319" s="757"/>
      <c r="Y319" s="757"/>
      <c r="Z319" s="757"/>
      <c r="AA319" s="757"/>
      <c r="AB319" s="757"/>
      <c r="AC319" s="757"/>
      <c r="AD319" s="758"/>
      <c r="AE319" s="52"/>
      <c r="CH319" s="939" t="s">
        <v>5258</v>
      </c>
      <c r="CI319" s="939"/>
      <c r="CJ319" s="939"/>
      <c r="CK319" s="939"/>
      <c r="CL319" s="939"/>
      <c r="CM319" s="939"/>
      <c r="CN319" s="939"/>
      <c r="CO319" s="939"/>
      <c r="CP319" s="939"/>
      <c r="CQ319" s="939"/>
      <c r="CR319" s="939"/>
      <c r="CS319" s="939"/>
      <c r="CT319" s="939"/>
      <c r="CU319" s="939"/>
      <c r="CV319" s="939"/>
      <c r="CW319" s="939"/>
      <c r="CX319" s="939"/>
      <c r="CY319" s="939"/>
      <c r="CZ319" s="939"/>
      <c r="DA319" s="939"/>
      <c r="DB319" s="939"/>
      <c r="DC319" s="939"/>
      <c r="DD319" s="939"/>
      <c r="DE319" s="939"/>
      <c r="DF319" s="939"/>
    </row>
    <row r="320" spans="1:110" ht="120" customHeight="1">
      <c r="A320" s="25"/>
      <c r="B320" s="52"/>
      <c r="C320" s="1007"/>
      <c r="D320" s="728"/>
      <c r="E320" s="728"/>
      <c r="F320" s="776"/>
      <c r="G320" s="921" t="s">
        <v>5235</v>
      </c>
      <c r="H320" s="916" t="s">
        <v>5427</v>
      </c>
      <c r="I320" s="916" t="s">
        <v>5428</v>
      </c>
      <c r="J320" s="916" t="s">
        <v>5429</v>
      </c>
      <c r="K320" s="757"/>
      <c r="L320" s="758"/>
      <c r="M320" s="916" t="s">
        <v>5430</v>
      </c>
      <c r="N320" s="757"/>
      <c r="O320" s="758"/>
      <c r="P320" s="916" t="s">
        <v>5431</v>
      </c>
      <c r="Q320" s="757"/>
      <c r="R320" s="758"/>
      <c r="S320" s="916" t="s">
        <v>5432</v>
      </c>
      <c r="T320" s="757"/>
      <c r="U320" s="758"/>
      <c r="V320" s="916" t="s">
        <v>5433</v>
      </c>
      <c r="W320" s="757"/>
      <c r="X320" s="758"/>
      <c r="Y320" s="916" t="s">
        <v>5434</v>
      </c>
      <c r="Z320" s="757"/>
      <c r="AA320" s="758"/>
      <c r="AB320" s="916" t="s">
        <v>5449</v>
      </c>
      <c r="AC320" s="757"/>
      <c r="AD320" s="758"/>
      <c r="AE320" s="52"/>
      <c r="AH320" s="828" t="s">
        <v>5090</v>
      </c>
      <c r="BO320" s="924" t="s">
        <v>5450</v>
      </c>
      <c r="BP320" s="757"/>
      <c r="BQ320" s="757"/>
      <c r="BR320" s="758"/>
      <c r="BS320" s="943" t="s">
        <v>5451</v>
      </c>
      <c r="BT320" s="757"/>
      <c r="BU320" s="757"/>
      <c r="BV320" s="758"/>
      <c r="BW320" s="924" t="s">
        <v>5452</v>
      </c>
      <c r="BX320" s="757"/>
      <c r="BY320" s="757"/>
      <c r="BZ320" s="758"/>
      <c r="CA320" s="931" t="s">
        <v>5453</v>
      </c>
      <c r="CB320" s="757"/>
      <c r="CC320" s="758"/>
      <c r="CD320" s="961" t="s">
        <v>5084</v>
      </c>
      <c r="CE320" s="962"/>
      <c r="CF320" s="962"/>
      <c r="CG320" s="963"/>
      <c r="CH320" s="940" t="s">
        <v>5503</v>
      </c>
      <c r="CI320" s="941" t="s">
        <v>5450</v>
      </c>
      <c r="CJ320" s="941"/>
      <c r="CK320" s="941"/>
      <c r="CL320" s="942" t="s">
        <v>5486</v>
      </c>
      <c r="CM320" s="942"/>
      <c r="CN320" s="942"/>
      <c r="CO320" s="941" t="s">
        <v>5488</v>
      </c>
      <c r="CP320" s="941"/>
      <c r="CQ320" s="941"/>
      <c r="CR320" s="942" t="s">
        <v>5490</v>
      </c>
      <c r="CS320" s="942"/>
      <c r="CT320" s="942"/>
      <c r="CU320" s="941" t="s">
        <v>5492</v>
      </c>
      <c r="CV320" s="941"/>
      <c r="CW320" s="941"/>
      <c r="CX320" s="942" t="s">
        <v>5504</v>
      </c>
      <c r="CY320" s="942"/>
      <c r="CZ320" s="942"/>
      <c r="DA320" s="941" t="s">
        <v>5505</v>
      </c>
      <c r="DB320" s="941"/>
      <c r="DC320" s="941"/>
      <c r="DD320" s="942" t="s">
        <v>5495</v>
      </c>
      <c r="DE320" s="942"/>
      <c r="DF320" s="942"/>
    </row>
    <row r="321" spans="1:110" ht="48" customHeight="1">
      <c r="A321" s="25"/>
      <c r="B321" s="52"/>
      <c r="C321" s="861"/>
      <c r="D321" s="782"/>
      <c r="E321" s="782"/>
      <c r="F321" s="783"/>
      <c r="G321" s="917"/>
      <c r="H321" s="917"/>
      <c r="I321" s="917"/>
      <c r="J321" s="67" t="s">
        <v>5456</v>
      </c>
      <c r="K321" s="68" t="s">
        <v>5427</v>
      </c>
      <c r="L321" s="68" t="s">
        <v>5428</v>
      </c>
      <c r="M321" s="67" t="s">
        <v>5456</v>
      </c>
      <c r="N321" s="68" t="s">
        <v>5427</v>
      </c>
      <c r="O321" s="68" t="s">
        <v>5428</v>
      </c>
      <c r="P321" s="67" t="s">
        <v>5456</v>
      </c>
      <c r="Q321" s="68" t="s">
        <v>5427</v>
      </c>
      <c r="R321" s="68" t="s">
        <v>5428</v>
      </c>
      <c r="S321" s="67" t="s">
        <v>5456</v>
      </c>
      <c r="T321" s="68" t="s">
        <v>5427</v>
      </c>
      <c r="U321" s="68" t="s">
        <v>5428</v>
      </c>
      <c r="V321" s="67" t="s">
        <v>5456</v>
      </c>
      <c r="W321" s="68" t="s">
        <v>5427</v>
      </c>
      <c r="X321" s="68" t="s">
        <v>5428</v>
      </c>
      <c r="Y321" s="67" t="s">
        <v>5456</v>
      </c>
      <c r="Z321" s="68" t="s">
        <v>5427</v>
      </c>
      <c r="AA321" s="68" t="s">
        <v>5428</v>
      </c>
      <c r="AB321" s="67" t="s">
        <v>5456</v>
      </c>
      <c r="AC321" s="68" t="s">
        <v>5427</v>
      </c>
      <c r="AD321" s="68" t="s">
        <v>5428</v>
      </c>
      <c r="AE321" s="52"/>
      <c r="AH321" s="829"/>
      <c r="AI321" t="s">
        <v>5240</v>
      </c>
      <c r="AJ321" t="s">
        <v>5241</v>
      </c>
      <c r="AK321" t="s">
        <v>5242</v>
      </c>
      <c r="AL321" t="s">
        <v>5243</v>
      </c>
      <c r="AM321" t="s">
        <v>5244</v>
      </c>
      <c r="AN321" t="s">
        <v>5245</v>
      </c>
      <c r="AO321" t="s">
        <v>5246</v>
      </c>
      <c r="AP321" t="s">
        <v>5247</v>
      </c>
      <c r="AQ321" t="s">
        <v>5457</v>
      </c>
      <c r="AR321" t="s">
        <v>5458</v>
      </c>
      <c r="AS321" t="s">
        <v>5459</v>
      </c>
      <c r="AT321" t="s">
        <v>5460</v>
      </c>
      <c r="AU321" t="s">
        <v>5461</v>
      </c>
      <c r="AV321" t="s">
        <v>5462</v>
      </c>
      <c r="AW321" t="s">
        <v>5463</v>
      </c>
      <c r="AX321" t="s">
        <v>5464</v>
      </c>
      <c r="AY321" t="s">
        <v>5465</v>
      </c>
      <c r="AZ321" t="s">
        <v>5466</v>
      </c>
      <c r="BA321" t="s">
        <v>5467</v>
      </c>
      <c r="BB321" t="s">
        <v>5468</v>
      </c>
      <c r="BC321" t="s">
        <v>5469</v>
      </c>
      <c r="BD321" t="s">
        <v>5470</v>
      </c>
      <c r="BE321" t="s">
        <v>5471</v>
      </c>
      <c r="BF321" t="s">
        <v>5472</v>
      </c>
      <c r="BG321" t="s">
        <v>5473</v>
      </c>
      <c r="BH321" t="s">
        <v>5474</v>
      </c>
      <c r="BI321" t="s">
        <v>5475</v>
      </c>
      <c r="BJ321" t="s">
        <v>5476</v>
      </c>
      <c r="BK321" t="s">
        <v>5477</v>
      </c>
      <c r="BL321" t="s">
        <v>5478</v>
      </c>
      <c r="BM321" t="s">
        <v>5479</v>
      </c>
      <c r="BN321" t="s">
        <v>5480</v>
      </c>
      <c r="BO321" s="227" t="s">
        <v>5450</v>
      </c>
      <c r="BP321" s="228" t="s">
        <v>5481</v>
      </c>
      <c r="BQ321" s="229" t="s">
        <v>5482</v>
      </c>
      <c r="BR321" s="230" t="s">
        <v>5483</v>
      </c>
      <c r="BS321" s="227" t="s">
        <v>5450</v>
      </c>
      <c r="BT321" s="228" t="s">
        <v>5481</v>
      </c>
      <c r="BU321" s="229" t="s">
        <v>5482</v>
      </c>
      <c r="BV321" s="230" t="s">
        <v>5483</v>
      </c>
      <c r="BW321" s="227" t="s">
        <v>5450</v>
      </c>
      <c r="BX321" s="228" t="s">
        <v>5481</v>
      </c>
      <c r="BY321" s="229" t="s">
        <v>5482</v>
      </c>
      <c r="BZ321" s="230" t="s">
        <v>5483</v>
      </c>
      <c r="CA321" s="610" t="s">
        <v>5269</v>
      </c>
      <c r="CB321" s="174" t="s">
        <v>5110</v>
      </c>
      <c r="CC321" s="276" t="s">
        <v>5111</v>
      </c>
      <c r="CD321" s="278"/>
      <c r="CE321" s="280" t="s">
        <v>5484</v>
      </c>
      <c r="CF321" s="282" t="s">
        <v>5451</v>
      </c>
      <c r="CG321" s="284" t="s">
        <v>5452</v>
      </c>
      <c r="CH321" s="940"/>
      <c r="CI321" s="288" t="s">
        <v>5484</v>
      </c>
      <c r="CJ321" s="290" t="s">
        <v>5451</v>
      </c>
      <c r="CK321" s="292" t="s">
        <v>5452</v>
      </c>
      <c r="CL321" s="294" t="s">
        <v>5484</v>
      </c>
      <c r="CM321" s="299" t="s">
        <v>5451</v>
      </c>
      <c r="CN321" s="297" t="s">
        <v>5452</v>
      </c>
      <c r="CO321" s="288" t="s">
        <v>5484</v>
      </c>
      <c r="CP321" s="290" t="s">
        <v>5451</v>
      </c>
      <c r="CQ321" s="292" t="s">
        <v>5452</v>
      </c>
      <c r="CR321" s="294" t="s">
        <v>5484</v>
      </c>
      <c r="CS321" s="299" t="s">
        <v>5451</v>
      </c>
      <c r="CT321" s="297" t="s">
        <v>5452</v>
      </c>
      <c r="CU321" s="288" t="s">
        <v>5484</v>
      </c>
      <c r="CV321" s="290" t="s">
        <v>5451</v>
      </c>
      <c r="CW321" s="292" t="s">
        <v>5452</v>
      </c>
      <c r="CX321" s="294" t="s">
        <v>5484</v>
      </c>
      <c r="CY321" s="299" t="s">
        <v>5451</v>
      </c>
      <c r="CZ321" s="297" t="s">
        <v>5452</v>
      </c>
      <c r="DA321" s="288" t="s">
        <v>5484</v>
      </c>
      <c r="DB321" s="290" t="s">
        <v>5451</v>
      </c>
      <c r="DC321" s="292" t="s">
        <v>5452</v>
      </c>
      <c r="DD321" s="294" t="s">
        <v>5484</v>
      </c>
      <c r="DE321" s="299" t="s">
        <v>5451</v>
      </c>
      <c r="DF321" s="297" t="s">
        <v>5452</v>
      </c>
    </row>
    <row r="322" spans="1:110" ht="84" customHeight="1">
      <c r="A322" s="25"/>
      <c r="B322" s="52"/>
      <c r="C322" s="59" t="s">
        <v>5012</v>
      </c>
      <c r="D322" s="817" t="s">
        <v>5327</v>
      </c>
      <c r="E322" s="757"/>
      <c r="F322" s="758"/>
      <c r="G322" s="439"/>
      <c r="H322" s="439"/>
      <c r="I322" s="439"/>
      <c r="J322" s="439"/>
      <c r="K322" s="439"/>
      <c r="L322" s="439"/>
      <c r="M322" s="439"/>
      <c r="N322" s="439"/>
      <c r="O322" s="439"/>
      <c r="P322" s="439"/>
      <c r="Q322" s="439"/>
      <c r="R322" s="439"/>
      <c r="S322" s="439"/>
      <c r="T322" s="439"/>
      <c r="U322" s="439"/>
      <c r="V322" s="439"/>
      <c r="W322" s="439"/>
      <c r="X322" s="439"/>
      <c r="Y322" s="439"/>
      <c r="Z322" s="439"/>
      <c r="AA322" s="439"/>
      <c r="AB322" s="439"/>
      <c r="AC322" s="439"/>
      <c r="AD322" s="439"/>
      <c r="AE322" s="52"/>
      <c r="AH322" s="172">
        <f>IF(COUNTA(G322:AD333)=0,0,IF(COUNTA(G322:AD333)=288,0,1))</f>
        <v>0</v>
      </c>
      <c r="AI322">
        <f>G322</f>
        <v>0</v>
      </c>
      <c r="AJ322">
        <f>COUNTIF(H322:I322,"NS")</f>
        <v>0</v>
      </c>
      <c r="AK322">
        <f>SUM(H322:I322)</f>
        <v>0</v>
      </c>
      <c r="AL322">
        <f>IF(COUNTIF(G322:I322,"NA")=3,0,IF(OR(AND(AI322=0,AJ322&gt;0),AND(AI322="NS",AK322&gt;0), AND(AI322="NS", AJ322=0,AK322=0)), 1, IF(OR(AND(AI322&gt;0,AJ322&gt;1,AI322&gt;AK322), AND(AI322="NS",AJ322=2), AND(AI322="NS",AK322=0,AJ322&gt;0),AI322=AK322), 0, 1)))</f>
        <v>0</v>
      </c>
      <c r="AM322">
        <f>J322</f>
        <v>0</v>
      </c>
      <c r="AN322">
        <f>COUNTIF(K322:L322,"NS")</f>
        <v>0</v>
      </c>
      <c r="AO322">
        <f>SUM(K322:L322)</f>
        <v>0</v>
      </c>
      <c r="AP322">
        <f>IF(COUNTIF(J322:L322,"NA")=3,0,IF(OR(AND(AM322=0,AN322&gt;0),AND(AM322="NS",AO322&gt;0), AND(AM322="NS", AN322=0,AO322=0)), 1, IF(OR(AND(AM322&gt;0,AN322&gt;1,AM322&gt;AO322), AND(AM322="NS",AN322=2), AND(AM322="NS",AO322=0,AN322&gt;0),AM322=AO322), 0, 1)))</f>
        <v>0</v>
      </c>
      <c r="AQ322">
        <f>M322</f>
        <v>0</v>
      </c>
      <c r="AR322">
        <f>COUNTIF(N322:O322,"NS")</f>
        <v>0</v>
      </c>
      <c r="AS322">
        <f>SUM(N322:O322)</f>
        <v>0</v>
      </c>
      <c r="AT322">
        <f>IF(COUNTIF(M322:O322,"NA")=3,0,IF(OR(AND(AQ322=0,AR322&gt;0),AND(AQ322="NS",AS322&gt;0), AND(AQ322="NS", AR322=0,AS322=0)), 1, IF(OR(AND(AQ322&gt;0,AR322&gt;1,AQ322&gt;AS322), AND(AQ322="NS",AR322=2), AND(AQ322="NS",AS322=0,AR322&gt;0),AQ322=AS322), 0, 1)))</f>
        <v>0</v>
      </c>
      <c r="AU322">
        <f>P322</f>
        <v>0</v>
      </c>
      <c r="AV322">
        <f>COUNTIF(Q322:R322,"NS")</f>
        <v>0</v>
      </c>
      <c r="AW322">
        <f>SUM(Q322:R322)</f>
        <v>0</v>
      </c>
      <c r="AX322">
        <f>IF(COUNTIF(P322:R322,"NA")=3,0,IF(OR(AND(AU322=0,AV322&gt;0),AND(AU322="NS",AW322&gt;0), AND(AU322="NS", AV322=0,AW322=0)), 1, IF(OR(AND(AU322&gt;0,AV322&gt;1,AU322&gt;AW322), AND(AU322="NS",AV322=2), AND(AU322="NS",AW322=0,AV322&gt;0),AU322=AW322), 0, 1)))</f>
        <v>0</v>
      </c>
      <c r="AY322">
        <f>S322</f>
        <v>0</v>
      </c>
      <c r="AZ322">
        <f>COUNTIF(T322:U322,"NS")</f>
        <v>0</v>
      </c>
      <c r="BA322">
        <f>SUM(T322:U322)</f>
        <v>0</v>
      </c>
      <c r="BB322">
        <f>IF(COUNTIF(S322:U322,"NA")=3,0,IF(OR(AND(AY322=0,AZ322&gt;0),AND(AY322="NS",BA322&gt;0), AND(AY322="NS", AZ322=0,BA322=0)), 1, IF(OR(AND(AY322&gt;0,AZ322&gt;1,AY322&gt;BA322), AND(AY322="NS",AZ322=2), AND(AY322="NS",BA322=0,AZ322&gt;0),AY322=BA322), 0, 1)))</f>
        <v>0</v>
      </c>
      <c r="BC322">
        <f>V322</f>
        <v>0</v>
      </c>
      <c r="BD322">
        <f>COUNTIF(W322:X322,"NS")</f>
        <v>0</v>
      </c>
      <c r="BE322">
        <f>SUM(W322:X322)</f>
        <v>0</v>
      </c>
      <c r="BF322">
        <f>IF(COUNTIF(V322:X322,"NA")=3,0,IF(OR(AND(BC322=0,BD322&gt;0),AND(BC322="NS",BE322&gt;0), AND(BC322="NS", BD322=0,BE322=0)), 1, IF(OR(AND(BC322&gt;0,BD322&gt;1,BC322&gt;BE322), AND(BC322="NS",BD322=2), AND(BC322="NS",BE322=0,BD322&gt;0),BC322=BE322), 0, 1)))</f>
        <v>0</v>
      </c>
      <c r="BG322">
        <f>Y322</f>
        <v>0</v>
      </c>
      <c r="BH322">
        <f>COUNTIF(Z322:AA322,"NS")</f>
        <v>0</v>
      </c>
      <c r="BI322">
        <f>SUM(Z322:AA322)</f>
        <v>0</v>
      </c>
      <c r="BJ322">
        <f>IF(COUNTIF(Y322:AA322,"NA")=3,0,IF(OR(AND(BG322=0,BH322&gt;0),AND(BG322="NS",BI322&gt;0), AND(BG322="NS", BH322=0,BI322=0)), 1, IF(OR(AND(BG322&gt;0,BH322&gt;1,BG322&gt;BI322), AND(BG322="NS",BH322=2), AND(BG322="NS",BI322=0,BH322&gt;0),BG322=BI322), 0, 1)))</f>
        <v>0</v>
      </c>
      <c r="BK322">
        <f>AB322</f>
        <v>0</v>
      </c>
      <c r="BL322">
        <f>COUNTIF(AC322:AD322,"NS")</f>
        <v>0</v>
      </c>
      <c r="BM322">
        <f>SUM(AC322:AD322)</f>
        <v>0</v>
      </c>
      <c r="BN322">
        <f>IF(COUNTIF(AB322:AD322,"NA")=3,0,IF(OR(AND(BK322=0,BL322&gt;0),AND(BK322="NS",BM322&gt;0), AND(BK322="NS", BL322=0,BM322=0)), 1, IF(OR(AND(BK322&gt;0,BL322&gt;1,BK322&gt;BM322), AND(BK322="NS",BL322=2), AND(BK322="NS",BM322=0,BL322&gt;0),BK322=BM322), 0, 1)))</f>
        <v>0</v>
      </c>
      <c r="BO322" s="231">
        <f>G322</f>
        <v>0</v>
      </c>
      <c r="BP322" s="232">
        <f>COUNTIF(J322,"NS")+COUNTIF(M322,"NS")+COUNTIF(P322,"NS")+COUNTIF(S322,"NS")+COUNTIF(V322,"NS")+COUNTIF(Y322,"NS")+COUNTIF(AB322,"NS")</f>
        <v>0</v>
      </c>
      <c r="BQ322" s="233">
        <f>SUM(J322,M322,P322,S322,V322,Y322,AB322)</f>
        <v>0</v>
      </c>
      <c r="BR322" s="234">
        <f>IF(OR(AND(BO322=0, BP322&gt;0),AND(BO322="NS", BQ322&gt;0), AND(BO322="NS", BP322=0, BQ322=0)), 1, IF(OR(AND(BO322&gt;0, BP322&gt;1,BO322&gt;BQ322), AND(BO322="NS", BP322=2), AND(BO322="NS", BQ322=0, BP322&gt;0), BO322=BQ322), 0,IF(BO322="",0,1)))</f>
        <v>0</v>
      </c>
      <c r="BS322" s="231">
        <f>H322</f>
        <v>0</v>
      </c>
      <c r="BT322" s="232">
        <f>COUNTIF(K322,"NS")+COUNTIF(N322,"NS")+COUNTIF(Q322,"NS")+COUNTIF(T322,"NS")+COUNTIF(W322,"NS")+COUNTIF(Z322,"NS")+COUNTIF(AC322,"NS")</f>
        <v>0</v>
      </c>
      <c r="BU322" s="233">
        <f>SUM(K322,N322,Q322,T322,W322,Z322,AC322)</f>
        <v>0</v>
      </c>
      <c r="BV322" s="234">
        <f>IF(OR(AND(BS322=0, BT322&gt;0),AND(BS322="NS", BU322&gt;0), AND(BS322="NS", BT322=0, BU322=0)), 1, IF(OR(AND(BS322&gt;0, BT322&gt;1,BS322&gt;BU322), AND(BS322="NS", BT322=2), AND(BS322="NS", BU322=0, BT322&gt;0), BS322=BU322), 0,IF(BS322="",0,1)))</f>
        <v>0</v>
      </c>
      <c r="BW322" s="231">
        <f>I322</f>
        <v>0</v>
      </c>
      <c r="BX322" s="232">
        <f>COUNTIF(L322,"NS")+COUNTIF(O322,"NS")+COUNTIF(R322,"NS")+COUNTIF(U322,"NS")+COUNTIF(X322,"NS")+COUNTIF(AA322,"NS")+COUNTIF(AD322,"NS")</f>
        <v>0</v>
      </c>
      <c r="BY322" s="233">
        <f>SUM(L322,O322,R322,U322,X322,AA322,AD322)</f>
        <v>0</v>
      </c>
      <c r="BZ322" s="234">
        <f>IF(OR(AND(BW322=0, BX322&gt;0),AND(BW322="NS", BY322&gt;0), AND(BW322="NS", BX322=0, BY322=0)), 1, IF(OR(AND(BW322&gt;0, BX322&gt;1,BW322&gt;BY322), AND(BW322="NS", BX322=2), AND(BW322="NS", BY322=0, BX322&gt;0), BW322=BY322), 0,IF(BW322="",0,1)))</f>
        <v>0</v>
      </c>
      <c r="CA322" s="198">
        <f>IF(SUM(AL322,AP322,AT322,AX322,BB322,BF322,BJ322,BN322,BR322,BV322,BZ322)=0,0,1)</f>
        <v>0</v>
      </c>
      <c r="CB322" s="235" t="str">
        <f>IF(CA322=0,"",
IF(SUM(CA322:CA322)=1,CC322,
IF(CA334&gt;SUM(CA322:CA322),_xlfn.CONCAT(", ",CC322),
IF(CA334=SUM(CA322:CA322),_xlfn.CONCAT(" y ",CC322)))))</f>
        <v/>
      </c>
      <c r="CC322" s="178" t="s">
        <v>5117</v>
      </c>
      <c r="CD322" s="279" t="s">
        <v>5486</v>
      </c>
      <c r="CE322" s="281">
        <f>IF(OR(J334="NS",$M$105="NS"),0,IF(AND(J334="NA",$M$105="NA"),0,IF(J334&gt;=$M$105,0,1)))</f>
        <v>0</v>
      </c>
      <c r="CF322" s="283">
        <f>IF(OR(K334="NS",$S$105="NS"),0,IF(AND(K334="NA",$S$105="NA"),0,IF(K334&gt;=$S$105,0,1)))</f>
        <v>0</v>
      </c>
      <c r="CG322" s="285">
        <f>IF(OR(L334="NS",$Y$105="NS"),0,IF(AND(L334="NA",$Y$105="NA"),0,IF(L334&gt;=$Y$105,0,1)))</f>
        <v>0</v>
      </c>
      <c r="CH322" s="287">
        <v>1</v>
      </c>
      <c r="CI322" s="289">
        <f>IF(OR(G322="NS",$M$112="NS"),0,IF(OR(G322="NA",$M$112="NA"),0,IF(G322&lt;=$M$112,0,1)))</f>
        <v>0</v>
      </c>
      <c r="CJ322" s="291">
        <f>IF(OR(H322="NS",$S$112="NS"),0,IF(OR(H322="NA",$S$112="NA"),0,IF(H322&lt;=$S$112,0,1)))</f>
        <v>0</v>
      </c>
      <c r="CK322" s="293">
        <f>IF(OR(I322="NS",$Y$112="NS"),0,IF(OR(I322="NA",$Y$112="NA"),0,IF(I322&lt;=$Y$112,0,1)))</f>
        <v>0</v>
      </c>
      <c r="CL322" s="295">
        <f>IF(OR(J322="NS",$M$105="NS"),0,IF(OR(J322="NA",$M$105="NA"),0,IF(J322&lt;=$M$105,0,1)))</f>
        <v>0</v>
      </c>
      <c r="CM322" s="296">
        <f>IF(OR(K322="NS",$S$105="NS"),0,IF(OR(K322="NA",$S$105="NA"),0,IF(K322&lt;=$S$105,0,1)))</f>
        <v>0</v>
      </c>
      <c r="CN322" s="298">
        <f>IF(OR(L322="NS",$Y$105="NS"),0,IF(OR(L322="NA",$Y$105="NA"),0,IF(L322&lt;=$Y$105,0,1)))</f>
        <v>0</v>
      </c>
      <c r="CO322" s="289">
        <f>IF(OR(M322="NS",$M$106="NS"),0,IF(OR(M322="NA",$M$106="NA"),0,IF(M322&lt;=$M$106,0,1)))</f>
        <v>0</v>
      </c>
      <c r="CP322" s="291">
        <f>IF(OR(N322="NS",$S$106="NS"),0,IF(OR(N322="NA",$S$106="NA"),0,IF(N322&lt;=$S$106,0,1)))</f>
        <v>0</v>
      </c>
      <c r="CQ322" s="293">
        <f>IF(OR(O322="NS",$Y$106="NS"),0,IF(OR(O322="NA",$Y$106="NA"),0,IF(O322&lt;=$Y$106,0,1)))</f>
        <v>0</v>
      </c>
      <c r="CR322" s="295">
        <f>IF(OR(P322="NS",$M$107="NS"),0,IF(OR(P322="NA",$M$107="NA"),0,IF(P322&lt;=$M$107,0,1)))</f>
        <v>0</v>
      </c>
      <c r="CS322" s="296">
        <f>IF(OR(Q322="NS",$S$107="NS"),0,IF(OR(Q322="NA",$S$107="NA"),0,IF(Q322&lt;=$S$107,0,1)))</f>
        <v>0</v>
      </c>
      <c r="CT322" s="298">
        <f>IF(OR(R322="NS",$Y$107="NS"),0,IF(OR(R322="NA",$Y$107="NA"),0,IF(R322&lt;=$Y$107,0,1)))</f>
        <v>0</v>
      </c>
      <c r="CU322" s="289">
        <f>IF(OR(S322="NS",$M$108="NS"),0,IF(OR(S322="NA",$M$108="NA"),0,IF(S322&lt;=$M$108,0,1)))</f>
        <v>0</v>
      </c>
      <c r="CV322" s="291">
        <f>IF(OR(T322="NS",$S$108="NS"),0,IF(OR(T322="NA",$S$108="NA"),0,IF(T322&lt;=$S$108,0,1)))</f>
        <v>0</v>
      </c>
      <c r="CW322" s="293">
        <f>IF(OR(U322="NS",$Y$108="NS"),0,IF(OR(U322="NA",$Y$108="NA"),0,IF(U322&lt;=$Y$108,0,1)))</f>
        <v>0</v>
      </c>
      <c r="CX322" s="295">
        <f>IF(OR(V322="NS",$M$109="NS"),0,IF(OR(V322="NA",$M$109="NA"),0,IF(V322&lt;=$M$109,0,1)))</f>
        <v>0</v>
      </c>
      <c r="CY322" s="296">
        <f>IF(OR(W322="NS",$S$109="NS"),0,IF(OR(W322="NA",$S$109="NA"),0,IF(W322&lt;=$S$109,0,1)))</f>
        <v>0</v>
      </c>
      <c r="CZ322" s="298">
        <f>IF(OR(X322="NS",$Y$109="NS"),0,IF(OR(X322="NA",$Y$109="NA"),0,IF(X322&lt;=$Y$109,0,1)))</f>
        <v>0</v>
      </c>
      <c r="DA322" s="289">
        <f>IF(OR(Y322="NS",$M$110="NS"),0,IF(OR(Y322="NA",$M$110="NA"),0,IF(Y322&lt;=$M$110,0,1)))</f>
        <v>0</v>
      </c>
      <c r="DB322" s="291">
        <f>IF(OR(Z322="NS",$S$110="NS"),0,IF(OR(Z322="NA",$S$110="NA"),0,IF(Z322&lt;=$S$110,0,1)))</f>
        <v>0</v>
      </c>
      <c r="DC322" s="293">
        <f>IF(OR(AA322="NS",$Y$110="NS"),0,IF(OR(AA322="NA",$Y$110="NA"),0,IF(AA322&lt;=$Y$110,0,1)))</f>
        <v>0</v>
      </c>
      <c r="DD322" s="295">
        <f>IF(OR(AB322="NS",$M$111="NS"),0,IF(OR(AB322="NA",$M$111="NA"),0,IF(AB322&lt;=$M$111,0,1)))</f>
        <v>0</v>
      </c>
      <c r="DE322" s="296">
        <f>IF(OR(AC322="NS",$S$111="NS"),0,IF(OR(AC322="NA",$S$111="NA"),0,IF(AC322&lt;=$S$111,0,1)))</f>
        <v>0</v>
      </c>
      <c r="DF322" s="298">
        <f>IF(OR(AD322="NS",$Y$111="NS"),0,IF(OR(AD322="NA",$Y$111="NA"),0,IF(AD322&lt;=$Y$111,0,1)))</f>
        <v>0</v>
      </c>
    </row>
    <row r="323" spans="1:110" ht="60" customHeight="1">
      <c r="A323" s="25"/>
      <c r="B323" s="52"/>
      <c r="C323" s="70" t="s">
        <v>5014</v>
      </c>
      <c r="D323" s="817" t="s">
        <v>5332</v>
      </c>
      <c r="E323" s="757"/>
      <c r="F323" s="758"/>
      <c r="G323" s="439"/>
      <c r="H323" s="439"/>
      <c r="I323" s="439"/>
      <c r="J323" s="439"/>
      <c r="K323" s="439"/>
      <c r="L323" s="439"/>
      <c r="M323" s="439"/>
      <c r="N323" s="439"/>
      <c r="O323" s="439"/>
      <c r="P323" s="439"/>
      <c r="Q323" s="439"/>
      <c r="R323" s="439"/>
      <c r="S323" s="439"/>
      <c r="T323" s="439"/>
      <c r="U323" s="439"/>
      <c r="V323" s="439"/>
      <c r="W323" s="439"/>
      <c r="X323" s="439"/>
      <c r="Y323" s="439"/>
      <c r="Z323" s="439"/>
      <c r="AA323" s="439"/>
      <c r="AB323" s="439"/>
      <c r="AC323" s="439"/>
      <c r="AD323" s="439"/>
      <c r="AE323" s="52"/>
      <c r="AI323">
        <f t="shared" ref="AI323:AI333" si="350">G323</f>
        <v>0</v>
      </c>
      <c r="AJ323">
        <f t="shared" ref="AJ323:AJ333" si="351">COUNTIF(H323:I323,"NS")</f>
        <v>0</v>
      </c>
      <c r="AK323">
        <f t="shared" ref="AK323:AK333" si="352">SUM(H323:I323)</f>
        <v>0</v>
      </c>
      <c r="AL323">
        <f t="shared" ref="AL323:AL333" si="353">IF(COUNTIF(G323:I323,"NA")=3,0,IF(OR(AND(AI323=0,AJ323&gt;0),AND(AI323="NS",AK323&gt;0), AND(AI323="NS", AJ323=0,AK323=0)), 1, IF(OR(AND(AI323&gt;0,AJ323&gt;1,AI323&gt;AK323), AND(AI323="NS",AJ323=2), AND(AI323="NS",AK323=0,AJ323&gt;0),AI323=AK323), 0, 1)))</f>
        <v>0</v>
      </c>
      <c r="AM323">
        <f t="shared" ref="AM323:AM333" si="354">J323</f>
        <v>0</v>
      </c>
      <c r="AN323">
        <f t="shared" ref="AN323:AN333" si="355">COUNTIF(K323:L323,"NS")</f>
        <v>0</v>
      </c>
      <c r="AO323">
        <f t="shared" ref="AO323:AO333" si="356">SUM(K323:L323)</f>
        <v>0</v>
      </c>
      <c r="AP323">
        <f t="shared" ref="AP323:AP333" si="357">IF(COUNTIF(J323:L323,"NA")=3,0,IF(OR(AND(AM323=0,AN323&gt;0),AND(AM323="NS",AO323&gt;0), AND(AM323="NS", AN323=0,AO323=0)), 1, IF(OR(AND(AM323&gt;0,AN323&gt;1,AM323&gt;AO323), AND(AM323="NS",AN323=2), AND(AM323="NS",AO323=0,AN323&gt;0),AM323=AO323), 0, 1)))</f>
        <v>0</v>
      </c>
      <c r="AQ323">
        <f t="shared" ref="AQ323:AQ333" si="358">M323</f>
        <v>0</v>
      </c>
      <c r="AR323">
        <f t="shared" ref="AR323:AR333" si="359">COUNTIF(N323:O323,"NS")</f>
        <v>0</v>
      </c>
      <c r="AS323">
        <f t="shared" ref="AS323:AS333" si="360">SUM(N323:O323)</f>
        <v>0</v>
      </c>
      <c r="AT323">
        <f t="shared" ref="AT323:AT333" si="361">IF(COUNTIF(M323:O323,"NA")=3,0,IF(OR(AND(AQ323=0,AR323&gt;0),AND(AQ323="NS",AS323&gt;0), AND(AQ323="NS", AR323=0,AS323=0)), 1, IF(OR(AND(AQ323&gt;0,AR323&gt;1,AQ323&gt;AS323), AND(AQ323="NS",AR323=2), AND(AQ323="NS",AS323=0,AR323&gt;0),AQ323=AS323), 0, 1)))</f>
        <v>0</v>
      </c>
      <c r="AU323">
        <f t="shared" ref="AU323:AU333" si="362">P323</f>
        <v>0</v>
      </c>
      <c r="AV323">
        <f t="shared" ref="AV323:AV333" si="363">COUNTIF(Q323:R323,"NS")</f>
        <v>0</v>
      </c>
      <c r="AW323">
        <f t="shared" ref="AW323:AW333" si="364">SUM(Q323:R323)</f>
        <v>0</v>
      </c>
      <c r="AX323">
        <f t="shared" ref="AX323:AX333" si="365">IF(COUNTIF(P323:R323,"NA")=3,0,IF(OR(AND(AU323=0,AV323&gt;0),AND(AU323="NS",AW323&gt;0), AND(AU323="NS", AV323=0,AW323=0)), 1, IF(OR(AND(AU323&gt;0,AV323&gt;1,AU323&gt;AW323), AND(AU323="NS",AV323=2), AND(AU323="NS",AW323=0,AV323&gt;0),AU323=AW323), 0, 1)))</f>
        <v>0</v>
      </c>
      <c r="AY323">
        <f t="shared" ref="AY323:AY333" si="366">S323</f>
        <v>0</v>
      </c>
      <c r="AZ323">
        <f t="shared" ref="AZ323:AZ333" si="367">COUNTIF(T323:U323,"NS")</f>
        <v>0</v>
      </c>
      <c r="BA323">
        <f t="shared" ref="BA323:BA333" si="368">SUM(T323:U323)</f>
        <v>0</v>
      </c>
      <c r="BB323">
        <f t="shared" ref="BB323:BB333" si="369">IF(COUNTIF(S323:U323,"NA")=3,0,IF(OR(AND(AY323=0,AZ323&gt;0),AND(AY323="NS",BA323&gt;0), AND(AY323="NS", AZ323=0,BA323=0)), 1, IF(OR(AND(AY323&gt;0,AZ323&gt;1,AY323&gt;BA323), AND(AY323="NS",AZ323=2), AND(AY323="NS",BA323=0,AZ323&gt;0),AY323=BA323), 0, 1)))</f>
        <v>0</v>
      </c>
      <c r="BC323">
        <f t="shared" ref="BC323:BC333" si="370">V323</f>
        <v>0</v>
      </c>
      <c r="BD323">
        <f t="shared" ref="BD323:BD333" si="371">COUNTIF(W323:X323,"NS")</f>
        <v>0</v>
      </c>
      <c r="BE323">
        <f t="shared" ref="BE323:BE333" si="372">SUM(W323:X323)</f>
        <v>0</v>
      </c>
      <c r="BF323">
        <f t="shared" ref="BF323:BF333" si="373">IF(COUNTIF(V323:X323,"NA")=3,0,IF(OR(AND(BC323=0,BD323&gt;0),AND(BC323="NS",BE323&gt;0), AND(BC323="NS", BD323=0,BE323=0)), 1, IF(OR(AND(BC323&gt;0,BD323&gt;1,BC323&gt;BE323), AND(BC323="NS",BD323=2), AND(BC323="NS",BE323=0,BD323&gt;0),BC323=BE323), 0, 1)))</f>
        <v>0</v>
      </c>
      <c r="BG323">
        <f t="shared" ref="BG323:BG333" si="374">Y323</f>
        <v>0</v>
      </c>
      <c r="BH323">
        <f t="shared" ref="BH323:BH333" si="375">COUNTIF(Z323:AA323,"NS")</f>
        <v>0</v>
      </c>
      <c r="BI323">
        <f t="shared" ref="BI323:BI333" si="376">SUM(Z323:AA323)</f>
        <v>0</v>
      </c>
      <c r="BJ323">
        <f t="shared" ref="BJ323:BJ333" si="377">IF(COUNTIF(Y323:AA323,"NA")=3,0,IF(OR(AND(BG323=0,BH323&gt;0),AND(BG323="NS",BI323&gt;0), AND(BG323="NS", BH323=0,BI323=0)), 1, IF(OR(AND(BG323&gt;0,BH323&gt;1,BG323&gt;BI323), AND(BG323="NS",BH323=2), AND(BG323="NS",BI323=0,BH323&gt;0),BG323=BI323), 0, 1)))</f>
        <v>0</v>
      </c>
      <c r="BK323">
        <f t="shared" ref="BK323:BK333" si="378">AB323</f>
        <v>0</v>
      </c>
      <c r="BL323">
        <f t="shared" ref="BL323:BL333" si="379">COUNTIF(AC323:AD323,"NS")</f>
        <v>0</v>
      </c>
      <c r="BM323">
        <f t="shared" ref="BM323:BM333" si="380">SUM(AC323:AD323)</f>
        <v>0</v>
      </c>
      <c r="BN323">
        <f t="shared" ref="BN323:BN333" si="381">IF(COUNTIF(AB323:AD323,"NA")=3,0,IF(OR(AND(BK323=0,BL323&gt;0),AND(BK323="NS",BM323&gt;0), AND(BK323="NS", BL323=0,BM323=0)), 1, IF(OR(AND(BK323&gt;0,BL323&gt;1,BK323&gt;BM323), AND(BK323="NS",BL323=2), AND(BK323="NS",BM323=0,BL323&gt;0),BK323=BM323), 0, 1)))</f>
        <v>0</v>
      </c>
      <c r="BO323" s="231">
        <f t="shared" ref="BO323:BO333" si="382">G323</f>
        <v>0</v>
      </c>
      <c r="BP323" s="232">
        <f t="shared" ref="BP323:BP333" si="383">COUNTIF(J323,"NS")+COUNTIF(M323,"NS")+COUNTIF(P323,"NS")+COUNTIF(S323,"NS")+COUNTIF(V323,"NS")+COUNTIF(Y323,"NS")+COUNTIF(AB323,"NS")</f>
        <v>0</v>
      </c>
      <c r="BQ323" s="233">
        <f t="shared" ref="BQ323:BQ333" si="384">SUM(J323,M323,P323,S323,V323,Y323,AB323)</f>
        <v>0</v>
      </c>
      <c r="BR323" s="234">
        <f t="shared" ref="BR323:BR333" si="385">IF(OR(AND(BO323=0, BP323&gt;0),AND(BO323="NS", BQ323&gt;0), AND(BO323="NS", BP323=0, BQ323=0)), 1, IF(OR(AND(BO323&gt;0, BP323&gt;1,BO323&gt;BQ323), AND(BO323="NS", BP323=2), AND(BO323="NS", BQ323=0, BP323&gt;0), BO323=BQ323), 0,IF(BO323="",0,1)))</f>
        <v>0</v>
      </c>
      <c r="BS323" s="231">
        <f t="shared" ref="BS323:BS333" si="386">H323</f>
        <v>0</v>
      </c>
      <c r="BT323" s="232">
        <f t="shared" ref="BT323:BT333" si="387">COUNTIF(K323,"NS")+COUNTIF(N323,"NS")+COUNTIF(Q323,"NS")+COUNTIF(T323,"NS")+COUNTIF(W323,"NS")+COUNTIF(Z323,"NS")+COUNTIF(AC323,"NS")</f>
        <v>0</v>
      </c>
      <c r="BU323" s="233">
        <f t="shared" ref="BU323:BU333" si="388">SUM(K323,N323,Q323,T323,W323,Z323,AC323)</f>
        <v>0</v>
      </c>
      <c r="BV323" s="234">
        <f t="shared" ref="BV323:BV333" si="389">IF(OR(AND(BS323=0, BT323&gt;0),AND(BS323="NS", BU323&gt;0), AND(BS323="NS", BT323=0, BU323=0)), 1, IF(OR(AND(BS323&gt;0, BT323&gt;1,BS323&gt;BU323), AND(BS323="NS", BT323=2), AND(BS323="NS", BU323=0, BT323&gt;0), BS323=BU323), 0,IF(BS323="",0,1)))</f>
        <v>0</v>
      </c>
      <c r="BW323" s="231">
        <f t="shared" ref="BW323:BW333" si="390">I323</f>
        <v>0</v>
      </c>
      <c r="BX323" s="232">
        <f t="shared" ref="BX323:BX333" si="391">COUNTIF(L323,"NS")+COUNTIF(O323,"NS")+COUNTIF(R323,"NS")+COUNTIF(U323,"NS")+COUNTIF(X323,"NS")+COUNTIF(AA323,"NS")+COUNTIF(AD323,"NS")</f>
        <v>0</v>
      </c>
      <c r="BY323" s="233">
        <f t="shared" ref="BY323:BY333" si="392">SUM(L323,O323,R323,U323,X323,AA323,AD323)</f>
        <v>0</v>
      </c>
      <c r="BZ323" s="234">
        <f t="shared" ref="BZ323:BZ333" si="393">IF(OR(AND(BW323=0, BX323&gt;0),AND(BW323="NS", BY323&gt;0), AND(BW323="NS", BX323=0, BY323=0)), 1, IF(OR(AND(BW323&gt;0, BX323&gt;1,BW323&gt;BY323), AND(BW323="NS", BX323=2), AND(BW323="NS", BY323=0, BX323&gt;0), BW323=BY323), 0,IF(BW323="",0,1)))</f>
        <v>0</v>
      </c>
      <c r="CA323" s="198">
        <f t="shared" ref="CA323:CA333" si="394">IF(SUM(AL323,AP323,AT323,AX323,BB323,BF323,BJ323,BN323,BR323,BV323,BZ323)=0,0,1)</f>
        <v>0</v>
      </c>
      <c r="CB323" s="235" t="str">
        <f>IF(CA323=0,"",
IF(SUM($CA$322:CA323)=1,CC323,
IF($CA$334&gt;SUM($CA$322:CA323),_xlfn.CONCAT(", ",CC323),
IF($CA$334=SUM($CA$322:CA323),_xlfn.CONCAT(" y ",CC323)))))</f>
        <v/>
      </c>
      <c r="CC323" s="178" t="s">
        <v>5118</v>
      </c>
      <c r="CD323" s="260" t="s">
        <v>5488</v>
      </c>
      <c r="CE323" s="281">
        <f>IF(OR(M334="NS",$M$106="NS"),0,IF(AND(M334="NA",$M$106="NA"),0,IF(M334&gt;=$M$106,0,1)))</f>
        <v>0</v>
      </c>
      <c r="CF323" s="283">
        <f>IF(OR(N334="NS",$S$106="NS"),0,IF(AND(N334="NA",$S$106="NA"),0,IF(N334&gt;=$S$106,0,1)))</f>
        <v>0</v>
      </c>
      <c r="CG323" s="285">
        <f>IF(OR(O334="NS",$Y$106="NS"),0,IF(AND(O334="NA",$Y$106="NA"),0,IF(O334&gt;=$Y$106,0,1)))</f>
        <v>0</v>
      </c>
      <c r="CH323" s="286">
        <v>2</v>
      </c>
      <c r="CI323" s="289">
        <f t="shared" ref="CI323:CI333" si="395">IF(OR(G323="NS",$M$112="NS"),0,IF(OR(G323="NA",$M$112="NA"),0,IF(G323&lt;=$M$112,0,1)))</f>
        <v>0</v>
      </c>
      <c r="CJ323" s="291">
        <f t="shared" ref="CJ323:CJ333" si="396">IF(OR(H323="NS",$S$112="NS"),0,IF(OR(H323="NA",$S$112="NA"),0,IF(H323&lt;=$S$112,0,1)))</f>
        <v>0</v>
      </c>
      <c r="CK323" s="293">
        <f t="shared" ref="CK323:CK333" si="397">IF(OR(I323="NS",$Y$112="NS"),0,IF(OR(I323="NA",$Y$112="NA"),0,IF(I323&lt;=$Y$112,0,1)))</f>
        <v>0</v>
      </c>
      <c r="CL323" s="295">
        <f t="shared" ref="CL323:CL333" si="398">IF(OR(J323="NS",$M$105="NS"),0,IF(OR(J323="NA",$M$105="NA"),0,IF(J323&lt;=$M$105,0,1)))</f>
        <v>0</v>
      </c>
      <c r="CM323" s="296">
        <f t="shared" ref="CM323:CM333" si="399">IF(OR(K323="NS",$S$105="NS"),0,IF(OR(K323="NA",$S$105="NA"),0,IF(K323&lt;=$S$105,0,1)))</f>
        <v>0</v>
      </c>
      <c r="CN323" s="298">
        <f t="shared" ref="CN323:CN333" si="400">IF(OR(L323="NS",$Y$105="NS"),0,IF(OR(L323="NA",$Y$105="NA"),0,IF(L323&lt;=$Y$105,0,1)))</f>
        <v>0</v>
      </c>
      <c r="CO323" s="289">
        <f t="shared" ref="CO323:CO333" si="401">IF(OR(M323="NS",$M$106="NS"),0,IF(OR(M323="NA",$M$106="NA"),0,IF(M323&lt;=$M$106,0,1)))</f>
        <v>0</v>
      </c>
      <c r="CP323" s="291">
        <f t="shared" ref="CP323:CP333" si="402">IF(OR(N323="NS",$S$106="NS"),0,IF(OR(N323="NA",$S$106="NA"),0,IF(N323&lt;=$S$106,0,1)))</f>
        <v>0</v>
      </c>
      <c r="CQ323" s="293">
        <f t="shared" ref="CQ323:CQ333" si="403">IF(OR(O323="NS",$Y$106="NS"),0,IF(OR(O323="NA",$Y$106="NA"),0,IF(O323&lt;=$Y$106,0,1)))</f>
        <v>0</v>
      </c>
      <c r="CR323" s="295">
        <f t="shared" ref="CR323:CR333" si="404">IF(OR(P323="NS",$M$107="NS"),0,IF(OR(P323="NA",$M$107="NA"),0,IF(P323&lt;=$M$107,0,1)))</f>
        <v>0</v>
      </c>
      <c r="CS323" s="296">
        <f t="shared" ref="CS323:CS333" si="405">IF(OR(Q323="NS",$S$107="NS"),0,IF(OR(Q323="NA",$S$107="NA"),0,IF(Q323&lt;=$S$107,0,1)))</f>
        <v>0</v>
      </c>
      <c r="CT323" s="298">
        <f t="shared" ref="CT323:CT333" si="406">IF(OR(R323="NS",$Y$107="NS"),0,IF(OR(R323="NA",$Y$107="NA"),0,IF(R323&lt;=$Y$107,0,1)))</f>
        <v>0</v>
      </c>
      <c r="CU323" s="289">
        <f t="shared" ref="CU323:CU332" si="407">IF(OR(S323="NS",$M$108="NS"),0,IF(OR(S323="NA",$M$108="NA"),0,IF(S323&lt;=$M$108,0,1)))</f>
        <v>0</v>
      </c>
      <c r="CV323" s="291">
        <f t="shared" ref="CV323:CV332" si="408">IF(OR(T323="NS",$S$108="NS"),0,IF(OR(T323="NA",$S$108="NA"),0,IF(T323&lt;=$S$108,0,1)))</f>
        <v>0</v>
      </c>
      <c r="CW323" s="293">
        <f t="shared" ref="CW323:CW333" si="409">IF(OR(U323="NS",$Y$108="NS"),0,IF(OR(U323="NA",$Y$108="NA"),0,IF(U323&lt;=$Y$108,0,1)))</f>
        <v>0</v>
      </c>
      <c r="CX323" s="295">
        <f t="shared" ref="CX323:CX333" si="410">IF(OR(V323="NS",$M$109="NS"),0,IF(OR(V323="NA",$M$109="NA"),0,IF(V323&lt;=$M$109,0,1)))</f>
        <v>0</v>
      </c>
      <c r="CY323" s="296">
        <f t="shared" ref="CY323:CY333" si="411">IF(OR(W323="NS",$S$109="NS"),0,IF(OR(W323="NA",$S$109="NA"),0,IF(W323&lt;=$S$109,0,1)))</f>
        <v>0</v>
      </c>
      <c r="CZ323" s="298">
        <f t="shared" ref="CZ323:CZ333" si="412">IF(OR(X323="NS",$Y$109="NS"),0,IF(OR(X323="NA",$Y$109="NA"),0,IF(X323&lt;=$Y$109,0,1)))</f>
        <v>0</v>
      </c>
      <c r="DA323" s="289">
        <f t="shared" ref="DA323:DA333" si="413">IF(OR(Y323="NS",$M$110="NS"),0,IF(OR(Y323="NA",$M$110="NA"),0,IF(Y323&lt;=$M$110,0,1)))</f>
        <v>0</v>
      </c>
      <c r="DB323" s="291">
        <f t="shared" ref="DB323:DB333" si="414">IF(OR(Z323="NS",$S$110="NS"),0,IF(OR(Z323="NA",$S$110="NA"),0,IF(Z323&lt;=$S$110,0,1)))</f>
        <v>0</v>
      </c>
      <c r="DC323" s="293">
        <f t="shared" ref="DC323:DC333" si="415">IF(OR(AA323="NS",$Y$110="NS"),0,IF(OR(AA323="NA",$Y$110="NA"),0,IF(AA323&lt;=$Y$110,0,1)))</f>
        <v>0</v>
      </c>
      <c r="DD323" s="295">
        <f t="shared" ref="DD323:DD333" si="416">IF(OR(AB323="NS",$M$111="NS"),0,IF(OR(AB323="NA",$M$111="NA"),0,IF(AB323&lt;=$M$111,0,1)))</f>
        <v>0</v>
      </c>
      <c r="DE323" s="296">
        <f t="shared" ref="DE323:DE333" si="417">IF(OR(AC323="NS",$S$111="NS"),0,IF(OR(AC323="NA",$S$111="NA"),0,IF(AC323&lt;=$S$111,0,1)))</f>
        <v>0</v>
      </c>
      <c r="DF323" s="298">
        <f t="shared" ref="DF323:DF333" si="418">IF(OR(AD323="NS",$Y$111="NS"),0,IF(OR(AD323="NA",$Y$111="NA"),0,IF(AD323&lt;=$Y$111,0,1)))</f>
        <v>0</v>
      </c>
    </row>
    <row r="324" spans="1:110" ht="72" customHeight="1">
      <c r="A324" s="25"/>
      <c r="B324" s="52"/>
      <c r="C324" s="70" t="s">
        <v>5016</v>
      </c>
      <c r="D324" s="817" t="s">
        <v>5337</v>
      </c>
      <c r="E324" s="757"/>
      <c r="F324" s="758"/>
      <c r="G324" s="439"/>
      <c r="H324" s="439"/>
      <c r="I324" s="439"/>
      <c r="J324" s="439"/>
      <c r="K324" s="439"/>
      <c r="L324" s="439"/>
      <c r="M324" s="439"/>
      <c r="N324" s="439"/>
      <c r="O324" s="439"/>
      <c r="P324" s="439"/>
      <c r="Q324" s="439"/>
      <c r="R324" s="439"/>
      <c r="S324" s="439"/>
      <c r="T324" s="439"/>
      <c r="U324" s="439"/>
      <c r="V324" s="439"/>
      <c r="W324" s="439"/>
      <c r="X324" s="439"/>
      <c r="Y324" s="439"/>
      <c r="Z324" s="439"/>
      <c r="AA324" s="439"/>
      <c r="AB324" s="439"/>
      <c r="AC324" s="439"/>
      <c r="AD324" s="439"/>
      <c r="AE324" s="52"/>
      <c r="AI324">
        <f t="shared" si="350"/>
        <v>0</v>
      </c>
      <c r="AJ324">
        <f t="shared" si="351"/>
        <v>0</v>
      </c>
      <c r="AK324">
        <f t="shared" si="352"/>
        <v>0</v>
      </c>
      <c r="AL324">
        <f t="shared" si="353"/>
        <v>0</v>
      </c>
      <c r="AM324">
        <f t="shared" si="354"/>
        <v>0</v>
      </c>
      <c r="AN324">
        <f t="shared" si="355"/>
        <v>0</v>
      </c>
      <c r="AO324">
        <f t="shared" si="356"/>
        <v>0</v>
      </c>
      <c r="AP324">
        <f t="shared" si="357"/>
        <v>0</v>
      </c>
      <c r="AQ324">
        <f t="shared" si="358"/>
        <v>0</v>
      </c>
      <c r="AR324">
        <f t="shared" si="359"/>
        <v>0</v>
      </c>
      <c r="AS324">
        <f t="shared" si="360"/>
        <v>0</v>
      </c>
      <c r="AT324">
        <f t="shared" si="361"/>
        <v>0</v>
      </c>
      <c r="AU324">
        <f t="shared" si="362"/>
        <v>0</v>
      </c>
      <c r="AV324">
        <f t="shared" si="363"/>
        <v>0</v>
      </c>
      <c r="AW324">
        <f t="shared" si="364"/>
        <v>0</v>
      </c>
      <c r="AX324">
        <f t="shared" si="365"/>
        <v>0</v>
      </c>
      <c r="AY324">
        <f t="shared" si="366"/>
        <v>0</v>
      </c>
      <c r="AZ324">
        <f t="shared" si="367"/>
        <v>0</v>
      </c>
      <c r="BA324">
        <f t="shared" si="368"/>
        <v>0</v>
      </c>
      <c r="BB324">
        <f t="shared" si="369"/>
        <v>0</v>
      </c>
      <c r="BC324">
        <f t="shared" si="370"/>
        <v>0</v>
      </c>
      <c r="BD324">
        <f t="shared" si="371"/>
        <v>0</v>
      </c>
      <c r="BE324">
        <f t="shared" si="372"/>
        <v>0</v>
      </c>
      <c r="BF324">
        <f t="shared" si="373"/>
        <v>0</v>
      </c>
      <c r="BG324">
        <f t="shared" si="374"/>
        <v>0</v>
      </c>
      <c r="BH324">
        <f t="shared" si="375"/>
        <v>0</v>
      </c>
      <c r="BI324">
        <f t="shared" si="376"/>
        <v>0</v>
      </c>
      <c r="BJ324">
        <f t="shared" si="377"/>
        <v>0</v>
      </c>
      <c r="BK324">
        <f t="shared" si="378"/>
        <v>0</v>
      </c>
      <c r="BL324">
        <f t="shared" si="379"/>
        <v>0</v>
      </c>
      <c r="BM324">
        <f t="shared" si="380"/>
        <v>0</v>
      </c>
      <c r="BN324">
        <f t="shared" si="381"/>
        <v>0</v>
      </c>
      <c r="BO324" s="231">
        <f t="shared" si="382"/>
        <v>0</v>
      </c>
      <c r="BP324" s="232">
        <f t="shared" si="383"/>
        <v>0</v>
      </c>
      <c r="BQ324" s="233">
        <f t="shared" si="384"/>
        <v>0</v>
      </c>
      <c r="BR324" s="234">
        <f t="shared" si="385"/>
        <v>0</v>
      </c>
      <c r="BS324" s="231">
        <f t="shared" si="386"/>
        <v>0</v>
      </c>
      <c r="BT324" s="232">
        <f t="shared" si="387"/>
        <v>0</v>
      </c>
      <c r="BU324" s="233">
        <f t="shared" si="388"/>
        <v>0</v>
      </c>
      <c r="BV324" s="234">
        <f t="shared" si="389"/>
        <v>0</v>
      </c>
      <c r="BW324" s="231">
        <f t="shared" si="390"/>
        <v>0</v>
      </c>
      <c r="BX324" s="232">
        <f t="shared" si="391"/>
        <v>0</v>
      </c>
      <c r="BY324" s="233">
        <f t="shared" si="392"/>
        <v>0</v>
      </c>
      <c r="BZ324" s="234">
        <f t="shared" si="393"/>
        <v>0</v>
      </c>
      <c r="CA324" s="198">
        <f t="shared" si="394"/>
        <v>0</v>
      </c>
      <c r="CB324" s="235" t="str">
        <f>IF(CA324=0,"",
IF(SUM($CA$322:CA324)=1,CC324,
IF($CA$334&gt;SUM($CA$322:CA324),_xlfn.CONCAT(", ",CC324),
IF($CA$334=SUM($CA$322:CA324),_xlfn.CONCAT(" y ",CC324)))))</f>
        <v/>
      </c>
      <c r="CC324" s="178" t="s">
        <v>5119</v>
      </c>
      <c r="CD324" s="279" t="s">
        <v>5490</v>
      </c>
      <c r="CE324" s="281">
        <f>IF(OR(P334="NS",$M$107="NS"),0,IF(AND(P334="NA",$M$107="NA"),0,IF(P334&gt;=$M$107,0,1)))</f>
        <v>0</v>
      </c>
      <c r="CF324" s="283">
        <f>IF(OR(Q334="NS",$S$107="NS"),0,IF(AND(Q334="NA",$S$107="NA"),0,IF(Q334&gt;=$S$107,0,1)))</f>
        <v>0</v>
      </c>
      <c r="CG324" s="285">
        <f>IF(OR(R334="NS",$Y$107="NS"),0,IF(AND(R334="NA",$Y$107="NA"),0,IF(R334&gt;=$Y$107,0,1)))</f>
        <v>0</v>
      </c>
      <c r="CH324" s="287">
        <v>3</v>
      </c>
      <c r="CI324" s="289">
        <f t="shared" si="395"/>
        <v>0</v>
      </c>
      <c r="CJ324" s="291">
        <f t="shared" si="396"/>
        <v>0</v>
      </c>
      <c r="CK324" s="293">
        <f t="shared" si="397"/>
        <v>0</v>
      </c>
      <c r="CL324" s="295">
        <f t="shared" si="398"/>
        <v>0</v>
      </c>
      <c r="CM324" s="296">
        <f t="shared" si="399"/>
        <v>0</v>
      </c>
      <c r="CN324" s="298">
        <f t="shared" si="400"/>
        <v>0</v>
      </c>
      <c r="CO324" s="289">
        <f t="shared" si="401"/>
        <v>0</v>
      </c>
      <c r="CP324" s="291">
        <f t="shared" si="402"/>
        <v>0</v>
      </c>
      <c r="CQ324" s="293">
        <f t="shared" si="403"/>
        <v>0</v>
      </c>
      <c r="CR324" s="295">
        <f t="shared" si="404"/>
        <v>0</v>
      </c>
      <c r="CS324" s="296">
        <f t="shared" si="405"/>
        <v>0</v>
      </c>
      <c r="CT324" s="298">
        <f t="shared" si="406"/>
        <v>0</v>
      </c>
      <c r="CU324" s="289">
        <f t="shared" si="407"/>
        <v>0</v>
      </c>
      <c r="CV324" s="291">
        <f t="shared" si="408"/>
        <v>0</v>
      </c>
      <c r="CW324" s="293">
        <f t="shared" si="409"/>
        <v>0</v>
      </c>
      <c r="CX324" s="295">
        <f t="shared" si="410"/>
        <v>0</v>
      </c>
      <c r="CY324" s="296">
        <f t="shared" si="411"/>
        <v>0</v>
      </c>
      <c r="CZ324" s="298">
        <f t="shared" si="412"/>
        <v>0</v>
      </c>
      <c r="DA324" s="289">
        <f t="shared" si="413"/>
        <v>0</v>
      </c>
      <c r="DB324" s="291">
        <f t="shared" si="414"/>
        <v>0</v>
      </c>
      <c r="DC324" s="293">
        <f t="shared" si="415"/>
        <v>0</v>
      </c>
      <c r="DD324" s="295">
        <f t="shared" si="416"/>
        <v>0</v>
      </c>
      <c r="DE324" s="296">
        <f t="shared" si="417"/>
        <v>0</v>
      </c>
      <c r="DF324" s="298">
        <f t="shared" si="418"/>
        <v>0</v>
      </c>
    </row>
    <row r="325" spans="1:110" ht="72" customHeight="1">
      <c r="A325" s="25"/>
      <c r="B325" s="52"/>
      <c r="C325" s="70" t="s">
        <v>5018</v>
      </c>
      <c r="D325" s="817" t="s">
        <v>5341</v>
      </c>
      <c r="E325" s="757"/>
      <c r="F325" s="758"/>
      <c r="G325" s="439"/>
      <c r="H325" s="439"/>
      <c r="I325" s="439"/>
      <c r="J325" s="439"/>
      <c r="K325" s="439"/>
      <c r="L325" s="439"/>
      <c r="M325" s="439"/>
      <c r="N325" s="439"/>
      <c r="O325" s="439"/>
      <c r="P325" s="439"/>
      <c r="Q325" s="439"/>
      <c r="R325" s="439"/>
      <c r="S325" s="439"/>
      <c r="T325" s="439"/>
      <c r="U325" s="439"/>
      <c r="V325" s="439"/>
      <c r="W325" s="439"/>
      <c r="X325" s="439"/>
      <c r="Y325" s="439"/>
      <c r="Z325" s="439"/>
      <c r="AA325" s="439"/>
      <c r="AB325" s="439"/>
      <c r="AC325" s="439"/>
      <c r="AD325" s="439"/>
      <c r="AE325" s="52"/>
      <c r="AI325">
        <f t="shared" si="350"/>
        <v>0</v>
      </c>
      <c r="AJ325">
        <f t="shared" si="351"/>
        <v>0</v>
      </c>
      <c r="AK325">
        <f t="shared" si="352"/>
        <v>0</v>
      </c>
      <c r="AL325">
        <f t="shared" si="353"/>
        <v>0</v>
      </c>
      <c r="AM325">
        <f t="shared" si="354"/>
        <v>0</v>
      </c>
      <c r="AN325">
        <f t="shared" si="355"/>
        <v>0</v>
      </c>
      <c r="AO325">
        <f t="shared" si="356"/>
        <v>0</v>
      </c>
      <c r="AP325">
        <f t="shared" si="357"/>
        <v>0</v>
      </c>
      <c r="AQ325">
        <f t="shared" si="358"/>
        <v>0</v>
      </c>
      <c r="AR325">
        <f t="shared" si="359"/>
        <v>0</v>
      </c>
      <c r="AS325">
        <f t="shared" si="360"/>
        <v>0</v>
      </c>
      <c r="AT325">
        <f t="shared" si="361"/>
        <v>0</v>
      </c>
      <c r="AU325">
        <f t="shared" si="362"/>
        <v>0</v>
      </c>
      <c r="AV325">
        <f t="shared" si="363"/>
        <v>0</v>
      </c>
      <c r="AW325">
        <f t="shared" si="364"/>
        <v>0</v>
      </c>
      <c r="AX325">
        <f t="shared" si="365"/>
        <v>0</v>
      </c>
      <c r="AY325">
        <f t="shared" si="366"/>
        <v>0</v>
      </c>
      <c r="AZ325">
        <f t="shared" si="367"/>
        <v>0</v>
      </c>
      <c r="BA325">
        <f t="shared" si="368"/>
        <v>0</v>
      </c>
      <c r="BB325">
        <f t="shared" si="369"/>
        <v>0</v>
      </c>
      <c r="BC325">
        <f t="shared" si="370"/>
        <v>0</v>
      </c>
      <c r="BD325">
        <f t="shared" si="371"/>
        <v>0</v>
      </c>
      <c r="BE325">
        <f t="shared" si="372"/>
        <v>0</v>
      </c>
      <c r="BF325">
        <f t="shared" si="373"/>
        <v>0</v>
      </c>
      <c r="BG325">
        <f t="shared" si="374"/>
        <v>0</v>
      </c>
      <c r="BH325">
        <f t="shared" si="375"/>
        <v>0</v>
      </c>
      <c r="BI325">
        <f t="shared" si="376"/>
        <v>0</v>
      </c>
      <c r="BJ325">
        <f t="shared" si="377"/>
        <v>0</v>
      </c>
      <c r="BK325">
        <f t="shared" si="378"/>
        <v>0</v>
      </c>
      <c r="BL325">
        <f t="shared" si="379"/>
        <v>0</v>
      </c>
      <c r="BM325">
        <f t="shared" si="380"/>
        <v>0</v>
      </c>
      <c r="BN325">
        <f t="shared" si="381"/>
        <v>0</v>
      </c>
      <c r="BO325" s="231">
        <f t="shared" si="382"/>
        <v>0</v>
      </c>
      <c r="BP325" s="232">
        <f t="shared" si="383"/>
        <v>0</v>
      </c>
      <c r="BQ325" s="233">
        <f t="shared" si="384"/>
        <v>0</v>
      </c>
      <c r="BR325" s="234">
        <f t="shared" si="385"/>
        <v>0</v>
      </c>
      <c r="BS325" s="231">
        <f t="shared" si="386"/>
        <v>0</v>
      </c>
      <c r="BT325" s="232">
        <f t="shared" si="387"/>
        <v>0</v>
      </c>
      <c r="BU325" s="233">
        <f t="shared" si="388"/>
        <v>0</v>
      </c>
      <c r="BV325" s="234">
        <f t="shared" si="389"/>
        <v>0</v>
      </c>
      <c r="BW325" s="231">
        <f t="shared" si="390"/>
        <v>0</v>
      </c>
      <c r="BX325" s="232">
        <f t="shared" si="391"/>
        <v>0</v>
      </c>
      <c r="BY325" s="233">
        <f t="shared" si="392"/>
        <v>0</v>
      </c>
      <c r="BZ325" s="234">
        <f t="shared" si="393"/>
        <v>0</v>
      </c>
      <c r="CA325" s="198">
        <f t="shared" si="394"/>
        <v>0</v>
      </c>
      <c r="CB325" s="235" t="str">
        <f>IF(CA325=0,"",
IF(SUM($CA$322:CA325)=1,CC325,
IF($CA$334&gt;SUM($CA$322:CA325),_xlfn.CONCAT(", ",CC325),
IF($CA$334=SUM($CA$322:CA325),_xlfn.CONCAT(" y ",CC325)))))</f>
        <v/>
      </c>
      <c r="CC325" s="178" t="s">
        <v>5120</v>
      </c>
      <c r="CD325" s="260" t="s">
        <v>5492</v>
      </c>
      <c r="CE325" s="281">
        <f>IF(OR(S334="NS",$M$108="NS"),0,IF(AND(S334="NA",$M$108="NA"),0,IF(S334&gt;=$M$108,0,1)))</f>
        <v>0</v>
      </c>
      <c r="CF325" s="283">
        <f>IF(OR(T334="NS",$S$108="NS"),0,IF(AND(T334="NA",$S$108="NA"),0,IF(T334&gt;=$S$108,0,1)))</f>
        <v>0</v>
      </c>
      <c r="CG325" s="285">
        <f>IF(OR(U334="NS",$Y$108="NS"),0,IF(AND(U334="NA",$Y$108="NA"),0,IF(U334&gt;=$Y$108,0,1)))</f>
        <v>0</v>
      </c>
      <c r="CH325" s="286">
        <v>4</v>
      </c>
      <c r="CI325" s="289">
        <f t="shared" si="395"/>
        <v>0</v>
      </c>
      <c r="CJ325" s="291">
        <f t="shared" si="396"/>
        <v>0</v>
      </c>
      <c r="CK325" s="293">
        <f t="shared" si="397"/>
        <v>0</v>
      </c>
      <c r="CL325" s="295">
        <f t="shared" si="398"/>
        <v>0</v>
      </c>
      <c r="CM325" s="296">
        <f t="shared" si="399"/>
        <v>0</v>
      </c>
      <c r="CN325" s="298">
        <f t="shared" si="400"/>
        <v>0</v>
      </c>
      <c r="CO325" s="289">
        <f t="shared" si="401"/>
        <v>0</v>
      </c>
      <c r="CP325" s="291">
        <f t="shared" si="402"/>
        <v>0</v>
      </c>
      <c r="CQ325" s="293">
        <f t="shared" si="403"/>
        <v>0</v>
      </c>
      <c r="CR325" s="295">
        <f t="shared" si="404"/>
        <v>0</v>
      </c>
      <c r="CS325" s="296">
        <f t="shared" si="405"/>
        <v>0</v>
      </c>
      <c r="CT325" s="298">
        <f t="shared" si="406"/>
        <v>0</v>
      </c>
      <c r="CU325" s="289">
        <f t="shared" si="407"/>
        <v>0</v>
      </c>
      <c r="CV325" s="291">
        <f t="shared" si="408"/>
        <v>0</v>
      </c>
      <c r="CW325" s="293">
        <f t="shared" si="409"/>
        <v>0</v>
      </c>
      <c r="CX325" s="295">
        <f t="shared" si="410"/>
        <v>0</v>
      </c>
      <c r="CY325" s="296">
        <f t="shared" si="411"/>
        <v>0</v>
      </c>
      <c r="CZ325" s="298">
        <f t="shared" si="412"/>
        <v>0</v>
      </c>
      <c r="DA325" s="289">
        <f t="shared" si="413"/>
        <v>0</v>
      </c>
      <c r="DB325" s="291">
        <f t="shared" si="414"/>
        <v>0</v>
      </c>
      <c r="DC325" s="293">
        <f t="shared" si="415"/>
        <v>0</v>
      </c>
      <c r="DD325" s="295">
        <f t="shared" si="416"/>
        <v>0</v>
      </c>
      <c r="DE325" s="296">
        <f t="shared" si="417"/>
        <v>0</v>
      </c>
      <c r="DF325" s="298">
        <f t="shared" si="418"/>
        <v>0</v>
      </c>
    </row>
    <row r="326" spans="1:110" ht="84" customHeight="1">
      <c r="A326" s="25"/>
      <c r="B326" s="52"/>
      <c r="C326" s="70" t="s">
        <v>5020</v>
      </c>
      <c r="D326" s="817" t="s">
        <v>5345</v>
      </c>
      <c r="E326" s="757"/>
      <c r="F326" s="758"/>
      <c r="G326" s="439"/>
      <c r="H326" s="439"/>
      <c r="I326" s="439"/>
      <c r="J326" s="439"/>
      <c r="K326" s="439"/>
      <c r="L326" s="439"/>
      <c r="M326" s="439"/>
      <c r="N326" s="439"/>
      <c r="O326" s="439"/>
      <c r="P326" s="439"/>
      <c r="Q326" s="439"/>
      <c r="R326" s="439"/>
      <c r="S326" s="439"/>
      <c r="T326" s="439"/>
      <c r="U326" s="439"/>
      <c r="V326" s="439"/>
      <c r="W326" s="439"/>
      <c r="X326" s="439"/>
      <c r="Y326" s="439"/>
      <c r="Z326" s="439"/>
      <c r="AA326" s="439"/>
      <c r="AB326" s="439"/>
      <c r="AC326" s="439"/>
      <c r="AD326" s="439"/>
      <c r="AE326" s="52"/>
      <c r="AI326">
        <f t="shared" si="350"/>
        <v>0</v>
      </c>
      <c r="AJ326">
        <f t="shared" si="351"/>
        <v>0</v>
      </c>
      <c r="AK326">
        <f t="shared" si="352"/>
        <v>0</v>
      </c>
      <c r="AL326">
        <f t="shared" si="353"/>
        <v>0</v>
      </c>
      <c r="AM326">
        <f t="shared" si="354"/>
        <v>0</v>
      </c>
      <c r="AN326">
        <f t="shared" si="355"/>
        <v>0</v>
      </c>
      <c r="AO326">
        <f t="shared" si="356"/>
        <v>0</v>
      </c>
      <c r="AP326">
        <f t="shared" si="357"/>
        <v>0</v>
      </c>
      <c r="AQ326">
        <f t="shared" si="358"/>
        <v>0</v>
      </c>
      <c r="AR326">
        <f t="shared" si="359"/>
        <v>0</v>
      </c>
      <c r="AS326">
        <f t="shared" si="360"/>
        <v>0</v>
      </c>
      <c r="AT326">
        <f t="shared" si="361"/>
        <v>0</v>
      </c>
      <c r="AU326">
        <f t="shared" si="362"/>
        <v>0</v>
      </c>
      <c r="AV326">
        <f t="shared" si="363"/>
        <v>0</v>
      </c>
      <c r="AW326">
        <f t="shared" si="364"/>
        <v>0</v>
      </c>
      <c r="AX326">
        <f t="shared" si="365"/>
        <v>0</v>
      </c>
      <c r="AY326">
        <f t="shared" si="366"/>
        <v>0</v>
      </c>
      <c r="AZ326">
        <f t="shared" si="367"/>
        <v>0</v>
      </c>
      <c r="BA326">
        <f t="shared" si="368"/>
        <v>0</v>
      </c>
      <c r="BB326">
        <f t="shared" si="369"/>
        <v>0</v>
      </c>
      <c r="BC326">
        <f t="shared" si="370"/>
        <v>0</v>
      </c>
      <c r="BD326">
        <f t="shared" si="371"/>
        <v>0</v>
      </c>
      <c r="BE326">
        <f t="shared" si="372"/>
        <v>0</v>
      </c>
      <c r="BF326">
        <f t="shared" si="373"/>
        <v>0</v>
      </c>
      <c r="BG326">
        <f t="shared" si="374"/>
        <v>0</v>
      </c>
      <c r="BH326">
        <f t="shared" si="375"/>
        <v>0</v>
      </c>
      <c r="BI326">
        <f t="shared" si="376"/>
        <v>0</v>
      </c>
      <c r="BJ326">
        <f t="shared" si="377"/>
        <v>0</v>
      </c>
      <c r="BK326">
        <f t="shared" si="378"/>
        <v>0</v>
      </c>
      <c r="BL326">
        <f t="shared" si="379"/>
        <v>0</v>
      </c>
      <c r="BM326">
        <f t="shared" si="380"/>
        <v>0</v>
      </c>
      <c r="BN326">
        <f t="shared" si="381"/>
        <v>0</v>
      </c>
      <c r="BO326" s="231">
        <f t="shared" si="382"/>
        <v>0</v>
      </c>
      <c r="BP326" s="232">
        <f t="shared" si="383"/>
        <v>0</v>
      </c>
      <c r="BQ326" s="233">
        <f t="shared" si="384"/>
        <v>0</v>
      </c>
      <c r="BR326" s="234">
        <f t="shared" si="385"/>
        <v>0</v>
      </c>
      <c r="BS326" s="231">
        <f t="shared" si="386"/>
        <v>0</v>
      </c>
      <c r="BT326" s="232">
        <f t="shared" si="387"/>
        <v>0</v>
      </c>
      <c r="BU326" s="233">
        <f t="shared" si="388"/>
        <v>0</v>
      </c>
      <c r="BV326" s="234">
        <f t="shared" si="389"/>
        <v>0</v>
      </c>
      <c r="BW326" s="231">
        <f t="shared" si="390"/>
        <v>0</v>
      </c>
      <c r="BX326" s="232">
        <f t="shared" si="391"/>
        <v>0</v>
      </c>
      <c r="BY326" s="233">
        <f t="shared" si="392"/>
        <v>0</v>
      </c>
      <c r="BZ326" s="234">
        <f t="shared" si="393"/>
        <v>0</v>
      </c>
      <c r="CA326" s="198">
        <f t="shared" si="394"/>
        <v>0</v>
      </c>
      <c r="CB326" s="235" t="str">
        <f>IF(CA326=0,"",
IF(SUM($CA$322:CA326)=1,CC326,
IF($CA$334&gt;SUM($CA$322:CA326),_xlfn.CONCAT(", ",CC326),
IF($CA$334=SUM($CA$322:CA326),_xlfn.CONCAT(" y ",CC326)))))</f>
        <v/>
      </c>
      <c r="CC326" s="178" t="s">
        <v>5121</v>
      </c>
      <c r="CD326" s="279" t="s">
        <v>5494</v>
      </c>
      <c r="CE326" s="281">
        <f>IF(OR(V334="NS",$M$109="NS"),0,IF(AND(V334="NA",$M$109="NA"),0,IF(V334&gt;=$M$109,0,1)))</f>
        <v>0</v>
      </c>
      <c r="CF326" s="283">
        <f>IF(OR(W334="NS",$S$109="NS"),0,IF(AND(W334="NA",$S$109="NA"),0,IF(W334&gt;=$S$109,0,1)))</f>
        <v>0</v>
      </c>
      <c r="CG326" s="285">
        <f>IF(OR(X334="NS",$Y$109="NS"),0,IF(AND(X334="NA",$Y$109="NA"),0,IF(X334&gt;=$Y$109,0,1)))</f>
        <v>0</v>
      </c>
      <c r="CH326" s="287">
        <v>5</v>
      </c>
      <c r="CI326" s="289">
        <f t="shared" si="395"/>
        <v>0</v>
      </c>
      <c r="CJ326" s="291">
        <f t="shared" si="396"/>
        <v>0</v>
      </c>
      <c r="CK326" s="293">
        <f t="shared" si="397"/>
        <v>0</v>
      </c>
      <c r="CL326" s="295">
        <f t="shared" si="398"/>
        <v>0</v>
      </c>
      <c r="CM326" s="296">
        <f t="shared" si="399"/>
        <v>0</v>
      </c>
      <c r="CN326" s="298">
        <f t="shared" si="400"/>
        <v>0</v>
      </c>
      <c r="CO326" s="289">
        <f t="shared" si="401"/>
        <v>0</v>
      </c>
      <c r="CP326" s="291">
        <f t="shared" si="402"/>
        <v>0</v>
      </c>
      <c r="CQ326" s="293">
        <f t="shared" si="403"/>
        <v>0</v>
      </c>
      <c r="CR326" s="295">
        <f t="shared" si="404"/>
        <v>0</v>
      </c>
      <c r="CS326" s="296">
        <f t="shared" si="405"/>
        <v>0</v>
      </c>
      <c r="CT326" s="298">
        <f t="shared" si="406"/>
        <v>0</v>
      </c>
      <c r="CU326" s="289">
        <f t="shared" si="407"/>
        <v>0</v>
      </c>
      <c r="CV326" s="291">
        <f t="shared" si="408"/>
        <v>0</v>
      </c>
      <c r="CW326" s="293">
        <f t="shared" si="409"/>
        <v>0</v>
      </c>
      <c r="CX326" s="295">
        <f t="shared" si="410"/>
        <v>0</v>
      </c>
      <c r="CY326" s="296">
        <f t="shared" si="411"/>
        <v>0</v>
      </c>
      <c r="CZ326" s="298">
        <f t="shared" si="412"/>
        <v>0</v>
      </c>
      <c r="DA326" s="289">
        <f t="shared" si="413"/>
        <v>0</v>
      </c>
      <c r="DB326" s="291">
        <f t="shared" si="414"/>
        <v>0</v>
      </c>
      <c r="DC326" s="293">
        <f t="shared" si="415"/>
        <v>0</v>
      </c>
      <c r="DD326" s="295">
        <f t="shared" si="416"/>
        <v>0</v>
      </c>
      <c r="DE326" s="296">
        <f t="shared" si="417"/>
        <v>0</v>
      </c>
      <c r="DF326" s="298">
        <f t="shared" si="418"/>
        <v>0</v>
      </c>
    </row>
    <row r="327" spans="1:110" ht="120" customHeight="1">
      <c r="A327" s="25"/>
      <c r="B327" s="52"/>
      <c r="C327" s="70" t="s">
        <v>5022</v>
      </c>
      <c r="D327" s="817" t="s">
        <v>5350</v>
      </c>
      <c r="E327" s="757"/>
      <c r="F327" s="758"/>
      <c r="G327" s="439"/>
      <c r="H327" s="439"/>
      <c r="I327" s="439"/>
      <c r="J327" s="439"/>
      <c r="K327" s="439"/>
      <c r="L327" s="439"/>
      <c r="M327" s="439"/>
      <c r="N327" s="439"/>
      <c r="O327" s="439"/>
      <c r="P327" s="439"/>
      <c r="Q327" s="439"/>
      <c r="R327" s="439"/>
      <c r="S327" s="439"/>
      <c r="T327" s="439"/>
      <c r="U327" s="439"/>
      <c r="V327" s="439"/>
      <c r="W327" s="439"/>
      <c r="X327" s="439"/>
      <c r="Y327" s="439"/>
      <c r="Z327" s="439"/>
      <c r="AA327" s="439"/>
      <c r="AB327" s="439"/>
      <c r="AC327" s="439"/>
      <c r="AD327" s="439"/>
      <c r="AE327" s="52"/>
      <c r="AI327">
        <f t="shared" si="350"/>
        <v>0</v>
      </c>
      <c r="AJ327">
        <f t="shared" si="351"/>
        <v>0</v>
      </c>
      <c r="AK327">
        <f t="shared" si="352"/>
        <v>0</v>
      </c>
      <c r="AL327">
        <f t="shared" si="353"/>
        <v>0</v>
      </c>
      <c r="AM327">
        <f t="shared" si="354"/>
        <v>0</v>
      </c>
      <c r="AN327">
        <f t="shared" si="355"/>
        <v>0</v>
      </c>
      <c r="AO327">
        <f t="shared" si="356"/>
        <v>0</v>
      </c>
      <c r="AP327">
        <f t="shared" si="357"/>
        <v>0</v>
      </c>
      <c r="AQ327">
        <f t="shared" si="358"/>
        <v>0</v>
      </c>
      <c r="AR327">
        <f t="shared" si="359"/>
        <v>0</v>
      </c>
      <c r="AS327">
        <f t="shared" si="360"/>
        <v>0</v>
      </c>
      <c r="AT327">
        <f t="shared" si="361"/>
        <v>0</v>
      </c>
      <c r="AU327">
        <f t="shared" si="362"/>
        <v>0</v>
      </c>
      <c r="AV327">
        <f t="shared" si="363"/>
        <v>0</v>
      </c>
      <c r="AW327">
        <f t="shared" si="364"/>
        <v>0</v>
      </c>
      <c r="AX327">
        <f t="shared" si="365"/>
        <v>0</v>
      </c>
      <c r="AY327">
        <f t="shared" si="366"/>
        <v>0</v>
      </c>
      <c r="AZ327">
        <f t="shared" si="367"/>
        <v>0</v>
      </c>
      <c r="BA327">
        <f t="shared" si="368"/>
        <v>0</v>
      </c>
      <c r="BB327">
        <f t="shared" si="369"/>
        <v>0</v>
      </c>
      <c r="BC327">
        <f t="shared" si="370"/>
        <v>0</v>
      </c>
      <c r="BD327">
        <f t="shared" si="371"/>
        <v>0</v>
      </c>
      <c r="BE327">
        <f t="shared" si="372"/>
        <v>0</v>
      </c>
      <c r="BF327">
        <f t="shared" si="373"/>
        <v>0</v>
      </c>
      <c r="BG327">
        <f t="shared" si="374"/>
        <v>0</v>
      </c>
      <c r="BH327">
        <f t="shared" si="375"/>
        <v>0</v>
      </c>
      <c r="BI327">
        <f t="shared" si="376"/>
        <v>0</v>
      </c>
      <c r="BJ327">
        <f t="shared" si="377"/>
        <v>0</v>
      </c>
      <c r="BK327">
        <f t="shared" si="378"/>
        <v>0</v>
      </c>
      <c r="BL327">
        <f t="shared" si="379"/>
        <v>0</v>
      </c>
      <c r="BM327">
        <f t="shared" si="380"/>
        <v>0</v>
      </c>
      <c r="BN327">
        <f t="shared" si="381"/>
        <v>0</v>
      </c>
      <c r="BO327" s="231">
        <f t="shared" si="382"/>
        <v>0</v>
      </c>
      <c r="BP327" s="232">
        <f t="shared" si="383"/>
        <v>0</v>
      </c>
      <c r="BQ327" s="233">
        <f t="shared" si="384"/>
        <v>0</v>
      </c>
      <c r="BR327" s="234">
        <f t="shared" si="385"/>
        <v>0</v>
      </c>
      <c r="BS327" s="231">
        <f t="shared" si="386"/>
        <v>0</v>
      </c>
      <c r="BT327" s="232">
        <f t="shared" si="387"/>
        <v>0</v>
      </c>
      <c r="BU327" s="233">
        <f t="shared" si="388"/>
        <v>0</v>
      </c>
      <c r="BV327" s="234">
        <f t="shared" si="389"/>
        <v>0</v>
      </c>
      <c r="BW327" s="231">
        <f t="shared" si="390"/>
        <v>0</v>
      </c>
      <c r="BX327" s="232">
        <f t="shared" si="391"/>
        <v>0</v>
      </c>
      <c r="BY327" s="233">
        <f t="shared" si="392"/>
        <v>0</v>
      </c>
      <c r="BZ327" s="234">
        <f t="shared" si="393"/>
        <v>0</v>
      </c>
      <c r="CA327" s="198">
        <f t="shared" si="394"/>
        <v>0</v>
      </c>
      <c r="CB327" s="235" t="str">
        <f>IF(CA327=0,"",
IF(SUM($CA$322:CA327)=1,CC327,
IF($CA$334&gt;SUM($CA$322:CA327),_xlfn.CONCAT(", ",CC327),
IF($CA$334=SUM($CA$322:CA327),_xlfn.CONCAT(" y ",CC327)))))</f>
        <v/>
      </c>
      <c r="CC327" s="178" t="s">
        <v>5122</v>
      </c>
      <c r="CD327" s="260" t="s">
        <v>5209</v>
      </c>
      <c r="CE327" s="281">
        <f>IF(OR(Y334="NS",$M$110="NS"),0,IF(AND(Y334="NA",$M$110="NA"),0,IF(Y334&gt;=$M$110,0,1)))</f>
        <v>0</v>
      </c>
      <c r="CF327" s="283">
        <f>IF(OR(Z334="NS",$S$110="NS"),0,IF(AND(Z334="NA",$S$110="NA"),0,IF(Z334&gt;=$S$110,0,1)))</f>
        <v>0</v>
      </c>
      <c r="CG327" s="285">
        <f>IF(OR(AA334="NS",$Y$110="NS"),0,IF(AND(AA334="NA",$Y$110="NA"),0,IF(AA334&gt;=$Y$110,0,1)))</f>
        <v>0</v>
      </c>
      <c r="CH327" s="286">
        <v>6</v>
      </c>
      <c r="CI327" s="289">
        <f t="shared" si="395"/>
        <v>0</v>
      </c>
      <c r="CJ327" s="291">
        <f t="shared" si="396"/>
        <v>0</v>
      </c>
      <c r="CK327" s="293">
        <f t="shared" si="397"/>
        <v>0</v>
      </c>
      <c r="CL327" s="295">
        <f t="shared" si="398"/>
        <v>0</v>
      </c>
      <c r="CM327" s="296">
        <f t="shared" si="399"/>
        <v>0</v>
      </c>
      <c r="CN327" s="298">
        <f t="shared" si="400"/>
        <v>0</v>
      </c>
      <c r="CO327" s="289">
        <f t="shared" si="401"/>
        <v>0</v>
      </c>
      <c r="CP327" s="291">
        <f t="shared" si="402"/>
        <v>0</v>
      </c>
      <c r="CQ327" s="293">
        <f t="shared" si="403"/>
        <v>0</v>
      </c>
      <c r="CR327" s="295">
        <f t="shared" si="404"/>
        <v>0</v>
      </c>
      <c r="CS327" s="296">
        <f t="shared" si="405"/>
        <v>0</v>
      </c>
      <c r="CT327" s="298">
        <f t="shared" si="406"/>
        <v>0</v>
      </c>
      <c r="CU327" s="289">
        <f t="shared" si="407"/>
        <v>0</v>
      </c>
      <c r="CV327" s="291">
        <f t="shared" si="408"/>
        <v>0</v>
      </c>
      <c r="CW327" s="293">
        <f t="shared" si="409"/>
        <v>0</v>
      </c>
      <c r="CX327" s="295">
        <f t="shared" si="410"/>
        <v>0</v>
      </c>
      <c r="CY327" s="296">
        <f t="shared" si="411"/>
        <v>0</v>
      </c>
      <c r="CZ327" s="298">
        <f t="shared" si="412"/>
        <v>0</v>
      </c>
      <c r="DA327" s="289">
        <f t="shared" si="413"/>
        <v>0</v>
      </c>
      <c r="DB327" s="291">
        <f t="shared" si="414"/>
        <v>0</v>
      </c>
      <c r="DC327" s="293">
        <f t="shared" si="415"/>
        <v>0</v>
      </c>
      <c r="DD327" s="295">
        <f t="shared" si="416"/>
        <v>0</v>
      </c>
      <c r="DE327" s="296">
        <f t="shared" si="417"/>
        <v>0</v>
      </c>
      <c r="DF327" s="298">
        <f t="shared" si="418"/>
        <v>0</v>
      </c>
    </row>
    <row r="328" spans="1:110" ht="72" customHeight="1">
      <c r="A328" s="25"/>
      <c r="B328" s="52"/>
      <c r="C328" s="70" t="s">
        <v>5024</v>
      </c>
      <c r="D328" s="817" t="s">
        <v>5353</v>
      </c>
      <c r="E328" s="757"/>
      <c r="F328" s="758"/>
      <c r="G328" s="439"/>
      <c r="H328" s="439"/>
      <c r="I328" s="439"/>
      <c r="J328" s="439"/>
      <c r="K328" s="439"/>
      <c r="L328" s="439"/>
      <c r="M328" s="439"/>
      <c r="N328" s="439"/>
      <c r="O328" s="439"/>
      <c r="P328" s="439"/>
      <c r="Q328" s="439"/>
      <c r="R328" s="439"/>
      <c r="S328" s="439"/>
      <c r="T328" s="439"/>
      <c r="U328" s="439"/>
      <c r="V328" s="439"/>
      <c r="W328" s="439"/>
      <c r="X328" s="439"/>
      <c r="Y328" s="439"/>
      <c r="Z328" s="439"/>
      <c r="AA328" s="439"/>
      <c r="AB328" s="439"/>
      <c r="AC328" s="439"/>
      <c r="AD328" s="439"/>
      <c r="AE328" s="52"/>
      <c r="AI328">
        <f t="shared" si="350"/>
        <v>0</v>
      </c>
      <c r="AJ328">
        <f t="shared" si="351"/>
        <v>0</v>
      </c>
      <c r="AK328">
        <f t="shared" si="352"/>
        <v>0</v>
      </c>
      <c r="AL328">
        <f t="shared" si="353"/>
        <v>0</v>
      </c>
      <c r="AM328">
        <f t="shared" si="354"/>
        <v>0</v>
      </c>
      <c r="AN328">
        <f t="shared" si="355"/>
        <v>0</v>
      </c>
      <c r="AO328">
        <f t="shared" si="356"/>
        <v>0</v>
      </c>
      <c r="AP328">
        <f t="shared" si="357"/>
        <v>0</v>
      </c>
      <c r="AQ328">
        <f t="shared" si="358"/>
        <v>0</v>
      </c>
      <c r="AR328">
        <f t="shared" si="359"/>
        <v>0</v>
      </c>
      <c r="AS328">
        <f t="shared" si="360"/>
        <v>0</v>
      </c>
      <c r="AT328">
        <f t="shared" si="361"/>
        <v>0</v>
      </c>
      <c r="AU328">
        <f t="shared" si="362"/>
        <v>0</v>
      </c>
      <c r="AV328">
        <f t="shared" si="363"/>
        <v>0</v>
      </c>
      <c r="AW328">
        <f t="shared" si="364"/>
        <v>0</v>
      </c>
      <c r="AX328">
        <f t="shared" si="365"/>
        <v>0</v>
      </c>
      <c r="AY328">
        <f t="shared" si="366"/>
        <v>0</v>
      </c>
      <c r="AZ328">
        <f t="shared" si="367"/>
        <v>0</v>
      </c>
      <c r="BA328">
        <f t="shared" si="368"/>
        <v>0</v>
      </c>
      <c r="BB328">
        <f t="shared" si="369"/>
        <v>0</v>
      </c>
      <c r="BC328">
        <f t="shared" si="370"/>
        <v>0</v>
      </c>
      <c r="BD328">
        <f t="shared" si="371"/>
        <v>0</v>
      </c>
      <c r="BE328">
        <f t="shared" si="372"/>
        <v>0</v>
      </c>
      <c r="BF328">
        <f t="shared" si="373"/>
        <v>0</v>
      </c>
      <c r="BG328">
        <f t="shared" si="374"/>
        <v>0</v>
      </c>
      <c r="BH328">
        <f t="shared" si="375"/>
        <v>0</v>
      </c>
      <c r="BI328">
        <f t="shared" si="376"/>
        <v>0</v>
      </c>
      <c r="BJ328">
        <f t="shared" si="377"/>
        <v>0</v>
      </c>
      <c r="BK328">
        <f t="shared" si="378"/>
        <v>0</v>
      </c>
      <c r="BL328">
        <f t="shared" si="379"/>
        <v>0</v>
      </c>
      <c r="BM328">
        <f t="shared" si="380"/>
        <v>0</v>
      </c>
      <c r="BN328">
        <f t="shared" si="381"/>
        <v>0</v>
      </c>
      <c r="BO328" s="231">
        <f t="shared" si="382"/>
        <v>0</v>
      </c>
      <c r="BP328" s="232">
        <f t="shared" si="383"/>
        <v>0</v>
      </c>
      <c r="BQ328" s="233">
        <f t="shared" si="384"/>
        <v>0</v>
      </c>
      <c r="BR328" s="234">
        <f t="shared" si="385"/>
        <v>0</v>
      </c>
      <c r="BS328" s="231">
        <f t="shared" si="386"/>
        <v>0</v>
      </c>
      <c r="BT328" s="232">
        <f t="shared" si="387"/>
        <v>0</v>
      </c>
      <c r="BU328" s="233">
        <f t="shared" si="388"/>
        <v>0</v>
      </c>
      <c r="BV328" s="234">
        <f t="shared" si="389"/>
        <v>0</v>
      </c>
      <c r="BW328" s="231">
        <f t="shared" si="390"/>
        <v>0</v>
      </c>
      <c r="BX328" s="232">
        <f t="shared" si="391"/>
        <v>0</v>
      </c>
      <c r="BY328" s="233">
        <f t="shared" si="392"/>
        <v>0</v>
      </c>
      <c r="BZ328" s="234">
        <f t="shared" si="393"/>
        <v>0</v>
      </c>
      <c r="CA328" s="198">
        <f t="shared" si="394"/>
        <v>0</v>
      </c>
      <c r="CB328" s="235" t="str">
        <f>IF(CA328=0,"",
IF(SUM($CA$322:CA328)=1,CC328,
IF($CA$334&gt;SUM($CA$322:CA328),_xlfn.CONCAT(", ",CC328),
IF($CA$334=SUM($CA$322:CA328),_xlfn.CONCAT(" y ",CC328)))))</f>
        <v/>
      </c>
      <c r="CC328" s="178" t="s">
        <v>5123</v>
      </c>
      <c r="CD328" s="279" t="s">
        <v>5495</v>
      </c>
      <c r="CE328" s="281">
        <f>IF(OR(AB334="NS",$M$111="NS"),0,IF(AND(AB334="NA",$M$111="NA"),0,IF(AB334&gt;=$M$111,0,1)))</f>
        <v>0</v>
      </c>
      <c r="CF328" s="283">
        <f>IF(OR(AC334="NS",$S$111="NS"),0,IF(AND(AC334="NA",$S$111="NA"),0,IF(AC334&gt;=$S$111,0,1)))</f>
        <v>0</v>
      </c>
      <c r="CG328" s="285">
        <f>IF(OR(AD334="NS",$Y$111="NS"),0,IF(AND(AD334="NA",$Y$111="NA"),0,IF(AD334&gt;=$Y$111,0,1)))</f>
        <v>0</v>
      </c>
      <c r="CH328" s="287">
        <v>7</v>
      </c>
      <c r="CI328" s="289">
        <f t="shared" si="395"/>
        <v>0</v>
      </c>
      <c r="CJ328" s="291">
        <f t="shared" si="396"/>
        <v>0</v>
      </c>
      <c r="CK328" s="293">
        <f t="shared" si="397"/>
        <v>0</v>
      </c>
      <c r="CL328" s="295">
        <f t="shared" si="398"/>
        <v>0</v>
      </c>
      <c r="CM328" s="296">
        <f t="shared" si="399"/>
        <v>0</v>
      </c>
      <c r="CN328" s="298">
        <f t="shared" si="400"/>
        <v>0</v>
      </c>
      <c r="CO328" s="289">
        <f t="shared" si="401"/>
        <v>0</v>
      </c>
      <c r="CP328" s="291">
        <f t="shared" si="402"/>
        <v>0</v>
      </c>
      <c r="CQ328" s="293">
        <f t="shared" si="403"/>
        <v>0</v>
      </c>
      <c r="CR328" s="295">
        <f t="shared" si="404"/>
        <v>0</v>
      </c>
      <c r="CS328" s="296">
        <f t="shared" si="405"/>
        <v>0</v>
      </c>
      <c r="CT328" s="298">
        <f t="shared" si="406"/>
        <v>0</v>
      </c>
      <c r="CU328" s="289">
        <f t="shared" si="407"/>
        <v>0</v>
      </c>
      <c r="CV328" s="291">
        <f t="shared" si="408"/>
        <v>0</v>
      </c>
      <c r="CW328" s="293">
        <f t="shared" si="409"/>
        <v>0</v>
      </c>
      <c r="CX328" s="295">
        <f t="shared" si="410"/>
        <v>0</v>
      </c>
      <c r="CY328" s="296">
        <f t="shared" si="411"/>
        <v>0</v>
      </c>
      <c r="CZ328" s="298">
        <f t="shared" si="412"/>
        <v>0</v>
      </c>
      <c r="DA328" s="289">
        <f t="shared" si="413"/>
        <v>0</v>
      </c>
      <c r="DB328" s="291">
        <f t="shared" si="414"/>
        <v>0</v>
      </c>
      <c r="DC328" s="293">
        <f t="shared" si="415"/>
        <v>0</v>
      </c>
      <c r="DD328" s="295">
        <f t="shared" si="416"/>
        <v>0</v>
      </c>
      <c r="DE328" s="296">
        <f t="shared" si="417"/>
        <v>0</v>
      </c>
      <c r="DF328" s="298">
        <f t="shared" si="418"/>
        <v>0</v>
      </c>
    </row>
    <row r="329" spans="1:110" ht="228" customHeight="1">
      <c r="A329" s="25"/>
      <c r="B329" s="52"/>
      <c r="C329" s="70" t="s">
        <v>5026</v>
      </c>
      <c r="D329" s="817" t="s">
        <v>5356</v>
      </c>
      <c r="E329" s="757"/>
      <c r="F329" s="758"/>
      <c r="G329" s="439"/>
      <c r="H329" s="439"/>
      <c r="I329" s="439"/>
      <c r="J329" s="439"/>
      <c r="K329" s="439"/>
      <c r="L329" s="439"/>
      <c r="M329" s="439"/>
      <c r="N329" s="439"/>
      <c r="O329" s="439"/>
      <c r="P329" s="439"/>
      <c r="Q329" s="439"/>
      <c r="R329" s="439"/>
      <c r="S329" s="439"/>
      <c r="T329" s="439"/>
      <c r="U329" s="439"/>
      <c r="V329" s="439"/>
      <c r="W329" s="439"/>
      <c r="X329" s="439"/>
      <c r="Y329" s="439"/>
      <c r="Z329" s="439"/>
      <c r="AA329" s="439"/>
      <c r="AB329" s="439"/>
      <c r="AC329" s="439"/>
      <c r="AD329" s="439"/>
      <c r="AE329" s="52"/>
      <c r="AI329">
        <f t="shared" si="350"/>
        <v>0</v>
      </c>
      <c r="AJ329">
        <f t="shared" si="351"/>
        <v>0</v>
      </c>
      <c r="AK329">
        <f t="shared" si="352"/>
        <v>0</v>
      </c>
      <c r="AL329">
        <f t="shared" si="353"/>
        <v>0</v>
      </c>
      <c r="AM329">
        <f t="shared" si="354"/>
        <v>0</v>
      </c>
      <c r="AN329">
        <f t="shared" si="355"/>
        <v>0</v>
      </c>
      <c r="AO329">
        <f t="shared" si="356"/>
        <v>0</v>
      </c>
      <c r="AP329">
        <f t="shared" si="357"/>
        <v>0</v>
      </c>
      <c r="AQ329">
        <f t="shared" si="358"/>
        <v>0</v>
      </c>
      <c r="AR329">
        <f t="shared" si="359"/>
        <v>0</v>
      </c>
      <c r="AS329">
        <f t="shared" si="360"/>
        <v>0</v>
      </c>
      <c r="AT329">
        <f t="shared" si="361"/>
        <v>0</v>
      </c>
      <c r="AU329">
        <f t="shared" si="362"/>
        <v>0</v>
      </c>
      <c r="AV329">
        <f t="shared" si="363"/>
        <v>0</v>
      </c>
      <c r="AW329">
        <f t="shared" si="364"/>
        <v>0</v>
      </c>
      <c r="AX329">
        <f t="shared" si="365"/>
        <v>0</v>
      </c>
      <c r="AY329">
        <f t="shared" si="366"/>
        <v>0</v>
      </c>
      <c r="AZ329">
        <f t="shared" si="367"/>
        <v>0</v>
      </c>
      <c r="BA329">
        <f t="shared" si="368"/>
        <v>0</v>
      </c>
      <c r="BB329">
        <f t="shared" si="369"/>
        <v>0</v>
      </c>
      <c r="BC329">
        <f t="shared" si="370"/>
        <v>0</v>
      </c>
      <c r="BD329">
        <f t="shared" si="371"/>
        <v>0</v>
      </c>
      <c r="BE329">
        <f t="shared" si="372"/>
        <v>0</v>
      </c>
      <c r="BF329">
        <f t="shared" si="373"/>
        <v>0</v>
      </c>
      <c r="BG329">
        <f t="shared" si="374"/>
        <v>0</v>
      </c>
      <c r="BH329">
        <f t="shared" si="375"/>
        <v>0</v>
      </c>
      <c r="BI329">
        <f t="shared" si="376"/>
        <v>0</v>
      </c>
      <c r="BJ329">
        <f t="shared" si="377"/>
        <v>0</v>
      </c>
      <c r="BK329">
        <f t="shared" si="378"/>
        <v>0</v>
      </c>
      <c r="BL329">
        <f t="shared" si="379"/>
        <v>0</v>
      </c>
      <c r="BM329">
        <f t="shared" si="380"/>
        <v>0</v>
      </c>
      <c r="BN329">
        <f t="shared" si="381"/>
        <v>0</v>
      </c>
      <c r="BO329" s="231">
        <f t="shared" si="382"/>
        <v>0</v>
      </c>
      <c r="BP329" s="232">
        <f t="shared" si="383"/>
        <v>0</v>
      </c>
      <c r="BQ329" s="233">
        <f t="shared" si="384"/>
        <v>0</v>
      </c>
      <c r="BR329" s="234">
        <f t="shared" si="385"/>
        <v>0</v>
      </c>
      <c r="BS329" s="231">
        <f t="shared" si="386"/>
        <v>0</v>
      </c>
      <c r="BT329" s="232">
        <f t="shared" si="387"/>
        <v>0</v>
      </c>
      <c r="BU329" s="233">
        <f t="shared" si="388"/>
        <v>0</v>
      </c>
      <c r="BV329" s="234">
        <f t="shared" si="389"/>
        <v>0</v>
      </c>
      <c r="BW329" s="231">
        <f t="shared" si="390"/>
        <v>0</v>
      </c>
      <c r="BX329" s="232">
        <f t="shared" si="391"/>
        <v>0</v>
      </c>
      <c r="BY329" s="233">
        <f t="shared" si="392"/>
        <v>0</v>
      </c>
      <c r="BZ329" s="234">
        <f t="shared" si="393"/>
        <v>0</v>
      </c>
      <c r="CA329" s="198">
        <f t="shared" si="394"/>
        <v>0</v>
      </c>
      <c r="CB329" s="235" t="str">
        <f>IF(CA329=0,"",
IF(SUM($CA$322:CA329)=1,CC329,
IF($CA$334&gt;SUM($CA$322:CA329),_xlfn.CONCAT(", ",CC329),
IF($CA$334=SUM($CA$322:CA329),_xlfn.CONCAT(" y ",CC329)))))</f>
        <v/>
      </c>
      <c r="CC329" s="178" t="s">
        <v>5124</v>
      </c>
      <c r="CD329" s="260" t="s">
        <v>5450</v>
      </c>
      <c r="CE329" s="281">
        <f>IF(OR(G334="NS",$M$112="NS"),0,IF(AND(G334="NA",$M$112="NA"),0,IF(G334&gt;=$M$112,0,1)))</f>
        <v>0</v>
      </c>
      <c r="CF329" s="283">
        <f>IF(OR(H334="NS",$S$112="NS"),0,IF(AND(H334="NA",$S$112="NA"),0,IF(H334&gt;=$S$112,0,1)))</f>
        <v>0</v>
      </c>
      <c r="CG329" s="285">
        <f>IF(OR(I334="NS",$Y$112="NS"),0,IF(AND(I334="NA",$Y$112="NA"),0,IF(I334&gt;=$Y$112,0,1)))</f>
        <v>0</v>
      </c>
      <c r="CH329" s="286">
        <v>8</v>
      </c>
      <c r="CI329" s="289">
        <f t="shared" si="395"/>
        <v>0</v>
      </c>
      <c r="CJ329" s="291">
        <f t="shared" si="396"/>
        <v>0</v>
      </c>
      <c r="CK329" s="293">
        <f t="shared" si="397"/>
        <v>0</v>
      </c>
      <c r="CL329" s="295">
        <f t="shared" si="398"/>
        <v>0</v>
      </c>
      <c r="CM329" s="296">
        <f t="shared" si="399"/>
        <v>0</v>
      </c>
      <c r="CN329" s="298">
        <f t="shared" si="400"/>
        <v>0</v>
      </c>
      <c r="CO329" s="289">
        <f t="shared" si="401"/>
        <v>0</v>
      </c>
      <c r="CP329" s="291">
        <f t="shared" si="402"/>
        <v>0</v>
      </c>
      <c r="CQ329" s="293">
        <f t="shared" si="403"/>
        <v>0</v>
      </c>
      <c r="CR329" s="295">
        <f t="shared" si="404"/>
        <v>0</v>
      </c>
      <c r="CS329" s="296">
        <f t="shared" si="405"/>
        <v>0</v>
      </c>
      <c r="CT329" s="298">
        <f t="shared" si="406"/>
        <v>0</v>
      </c>
      <c r="CU329" s="289">
        <f t="shared" si="407"/>
        <v>0</v>
      </c>
      <c r="CV329" s="291">
        <f t="shared" si="408"/>
        <v>0</v>
      </c>
      <c r="CW329" s="293">
        <f t="shared" si="409"/>
        <v>0</v>
      </c>
      <c r="CX329" s="295">
        <f t="shared" si="410"/>
        <v>0</v>
      </c>
      <c r="CY329" s="296">
        <f t="shared" si="411"/>
        <v>0</v>
      </c>
      <c r="CZ329" s="298">
        <f t="shared" si="412"/>
        <v>0</v>
      </c>
      <c r="DA329" s="289">
        <f t="shared" si="413"/>
        <v>0</v>
      </c>
      <c r="DB329" s="291">
        <f t="shared" si="414"/>
        <v>0</v>
      </c>
      <c r="DC329" s="293">
        <f t="shared" si="415"/>
        <v>0</v>
      </c>
      <c r="DD329" s="295">
        <f t="shared" si="416"/>
        <v>0</v>
      </c>
      <c r="DE329" s="296">
        <f t="shared" si="417"/>
        <v>0</v>
      </c>
      <c r="DF329" s="298">
        <f t="shared" si="418"/>
        <v>0</v>
      </c>
    </row>
    <row r="330" spans="1:110" ht="15" customHeight="1">
      <c r="A330" s="25"/>
      <c r="B330" s="52"/>
      <c r="C330" s="70" t="s">
        <v>5028</v>
      </c>
      <c r="D330" s="817" t="s">
        <v>5359</v>
      </c>
      <c r="E330" s="757"/>
      <c r="F330" s="758"/>
      <c r="G330" s="439"/>
      <c r="H330" s="439"/>
      <c r="I330" s="439"/>
      <c r="J330" s="439"/>
      <c r="K330" s="439"/>
      <c r="L330" s="439"/>
      <c r="M330" s="439"/>
      <c r="N330" s="439"/>
      <c r="O330" s="439"/>
      <c r="P330" s="439"/>
      <c r="Q330" s="439"/>
      <c r="R330" s="439"/>
      <c r="S330" s="439"/>
      <c r="T330" s="439"/>
      <c r="U330" s="439"/>
      <c r="V330" s="439"/>
      <c r="W330" s="439"/>
      <c r="X330" s="439"/>
      <c r="Y330" s="439"/>
      <c r="Z330" s="439"/>
      <c r="AA330" s="439"/>
      <c r="AB330" s="439"/>
      <c r="AC330" s="439"/>
      <c r="AD330" s="439"/>
      <c r="AE330" s="52"/>
      <c r="AI330">
        <f t="shared" si="350"/>
        <v>0</v>
      </c>
      <c r="AJ330">
        <f t="shared" si="351"/>
        <v>0</v>
      </c>
      <c r="AK330">
        <f t="shared" si="352"/>
        <v>0</v>
      </c>
      <c r="AL330">
        <f t="shared" si="353"/>
        <v>0</v>
      </c>
      <c r="AM330">
        <f t="shared" si="354"/>
        <v>0</v>
      </c>
      <c r="AN330">
        <f t="shared" si="355"/>
        <v>0</v>
      </c>
      <c r="AO330">
        <f t="shared" si="356"/>
        <v>0</v>
      </c>
      <c r="AP330">
        <f t="shared" si="357"/>
        <v>0</v>
      </c>
      <c r="AQ330">
        <f t="shared" si="358"/>
        <v>0</v>
      </c>
      <c r="AR330">
        <f t="shared" si="359"/>
        <v>0</v>
      </c>
      <c r="AS330">
        <f t="shared" si="360"/>
        <v>0</v>
      </c>
      <c r="AT330">
        <f t="shared" si="361"/>
        <v>0</v>
      </c>
      <c r="AU330">
        <f t="shared" si="362"/>
        <v>0</v>
      </c>
      <c r="AV330">
        <f t="shared" si="363"/>
        <v>0</v>
      </c>
      <c r="AW330">
        <f t="shared" si="364"/>
        <v>0</v>
      </c>
      <c r="AX330">
        <f t="shared" si="365"/>
        <v>0</v>
      </c>
      <c r="AY330">
        <f t="shared" si="366"/>
        <v>0</v>
      </c>
      <c r="AZ330">
        <f t="shared" si="367"/>
        <v>0</v>
      </c>
      <c r="BA330">
        <f t="shared" si="368"/>
        <v>0</v>
      </c>
      <c r="BB330">
        <f t="shared" si="369"/>
        <v>0</v>
      </c>
      <c r="BC330">
        <f t="shared" si="370"/>
        <v>0</v>
      </c>
      <c r="BD330">
        <f t="shared" si="371"/>
        <v>0</v>
      </c>
      <c r="BE330">
        <f t="shared" si="372"/>
        <v>0</v>
      </c>
      <c r="BF330">
        <f t="shared" si="373"/>
        <v>0</v>
      </c>
      <c r="BG330">
        <f t="shared" si="374"/>
        <v>0</v>
      </c>
      <c r="BH330">
        <f t="shared" si="375"/>
        <v>0</v>
      </c>
      <c r="BI330">
        <f t="shared" si="376"/>
        <v>0</v>
      </c>
      <c r="BJ330">
        <f t="shared" si="377"/>
        <v>0</v>
      </c>
      <c r="BK330">
        <f t="shared" si="378"/>
        <v>0</v>
      </c>
      <c r="BL330">
        <f t="shared" si="379"/>
        <v>0</v>
      </c>
      <c r="BM330">
        <f t="shared" si="380"/>
        <v>0</v>
      </c>
      <c r="BN330">
        <f t="shared" si="381"/>
        <v>0</v>
      </c>
      <c r="BO330" s="231">
        <f t="shared" si="382"/>
        <v>0</v>
      </c>
      <c r="BP330" s="232">
        <f t="shared" si="383"/>
        <v>0</v>
      </c>
      <c r="BQ330" s="233">
        <f t="shared" si="384"/>
        <v>0</v>
      </c>
      <c r="BR330" s="234">
        <f t="shared" si="385"/>
        <v>0</v>
      </c>
      <c r="BS330" s="231">
        <f t="shared" si="386"/>
        <v>0</v>
      </c>
      <c r="BT330" s="232">
        <f t="shared" si="387"/>
        <v>0</v>
      </c>
      <c r="BU330" s="233">
        <f t="shared" si="388"/>
        <v>0</v>
      </c>
      <c r="BV330" s="234">
        <f t="shared" si="389"/>
        <v>0</v>
      </c>
      <c r="BW330" s="231">
        <f t="shared" si="390"/>
        <v>0</v>
      </c>
      <c r="BX330" s="232">
        <f t="shared" si="391"/>
        <v>0</v>
      </c>
      <c r="BY330" s="233">
        <f t="shared" si="392"/>
        <v>0</v>
      </c>
      <c r="BZ330" s="234">
        <f t="shared" si="393"/>
        <v>0</v>
      </c>
      <c r="CA330" s="198">
        <f t="shared" si="394"/>
        <v>0</v>
      </c>
      <c r="CB330" s="235" t="str">
        <f>IF(CA330=0,"",
IF(SUM($CA$322:CA330)=1,CC330,
IF($CA$334&gt;SUM($CA$322:CA330),_xlfn.CONCAT(", ",CC330),
IF($CA$334=SUM($CA$322:CA330),_xlfn.CONCAT(" y ",CC330)))))</f>
        <v/>
      </c>
      <c r="CC330" s="178" t="s">
        <v>5125</v>
      </c>
      <c r="CG330" s="247">
        <f>SUM(CE322:CG329)</f>
        <v>0</v>
      </c>
      <c r="CH330" s="287">
        <v>9</v>
      </c>
      <c r="CI330" s="289">
        <f t="shared" si="395"/>
        <v>0</v>
      </c>
      <c r="CJ330" s="291">
        <f t="shared" si="396"/>
        <v>0</v>
      </c>
      <c r="CK330" s="293">
        <f t="shared" si="397"/>
        <v>0</v>
      </c>
      <c r="CL330" s="295">
        <f t="shared" si="398"/>
        <v>0</v>
      </c>
      <c r="CM330" s="296">
        <f t="shared" si="399"/>
        <v>0</v>
      </c>
      <c r="CN330" s="298">
        <f t="shared" si="400"/>
        <v>0</v>
      </c>
      <c r="CO330" s="289">
        <f t="shared" si="401"/>
        <v>0</v>
      </c>
      <c r="CP330" s="291">
        <f t="shared" si="402"/>
        <v>0</v>
      </c>
      <c r="CQ330" s="293">
        <f t="shared" si="403"/>
        <v>0</v>
      </c>
      <c r="CR330" s="295">
        <f t="shared" si="404"/>
        <v>0</v>
      </c>
      <c r="CS330" s="296">
        <f t="shared" si="405"/>
        <v>0</v>
      </c>
      <c r="CT330" s="298">
        <f t="shared" si="406"/>
        <v>0</v>
      </c>
      <c r="CU330" s="289">
        <f t="shared" si="407"/>
        <v>0</v>
      </c>
      <c r="CV330" s="291">
        <f t="shared" si="408"/>
        <v>0</v>
      </c>
      <c r="CW330" s="293">
        <f t="shared" si="409"/>
        <v>0</v>
      </c>
      <c r="CX330" s="295">
        <f t="shared" si="410"/>
        <v>0</v>
      </c>
      <c r="CY330" s="296">
        <f t="shared" si="411"/>
        <v>0</v>
      </c>
      <c r="CZ330" s="298">
        <f t="shared" si="412"/>
        <v>0</v>
      </c>
      <c r="DA330" s="289">
        <f t="shared" si="413"/>
        <v>0</v>
      </c>
      <c r="DB330" s="291">
        <f t="shared" si="414"/>
        <v>0</v>
      </c>
      <c r="DC330" s="293">
        <f t="shared" si="415"/>
        <v>0</v>
      </c>
      <c r="DD330" s="295">
        <f t="shared" si="416"/>
        <v>0</v>
      </c>
      <c r="DE330" s="296">
        <f t="shared" si="417"/>
        <v>0</v>
      </c>
      <c r="DF330" s="298">
        <f t="shared" si="418"/>
        <v>0</v>
      </c>
    </row>
    <row r="331" spans="1:110" ht="36" customHeight="1">
      <c r="A331" s="25"/>
      <c r="B331" s="52"/>
      <c r="C331" s="55" t="s">
        <v>5029</v>
      </c>
      <c r="D331" s="817" t="s">
        <v>5362</v>
      </c>
      <c r="E331" s="757"/>
      <c r="F331" s="758"/>
      <c r="G331" s="439"/>
      <c r="H331" s="439"/>
      <c r="I331" s="439"/>
      <c r="J331" s="439"/>
      <c r="K331" s="439"/>
      <c r="L331" s="439"/>
      <c r="M331" s="439"/>
      <c r="N331" s="439"/>
      <c r="O331" s="439"/>
      <c r="P331" s="439"/>
      <c r="Q331" s="439"/>
      <c r="R331" s="439"/>
      <c r="S331" s="439"/>
      <c r="T331" s="439"/>
      <c r="U331" s="439"/>
      <c r="V331" s="439"/>
      <c r="W331" s="439"/>
      <c r="X331" s="439"/>
      <c r="Y331" s="439"/>
      <c r="Z331" s="439"/>
      <c r="AA331" s="439"/>
      <c r="AB331" s="439"/>
      <c r="AC331" s="439"/>
      <c r="AD331" s="439"/>
      <c r="AE331" s="52"/>
      <c r="AI331">
        <f t="shared" si="350"/>
        <v>0</v>
      </c>
      <c r="AJ331">
        <f t="shared" si="351"/>
        <v>0</v>
      </c>
      <c r="AK331">
        <f t="shared" si="352"/>
        <v>0</v>
      </c>
      <c r="AL331">
        <f t="shared" si="353"/>
        <v>0</v>
      </c>
      <c r="AM331">
        <f t="shared" si="354"/>
        <v>0</v>
      </c>
      <c r="AN331">
        <f t="shared" si="355"/>
        <v>0</v>
      </c>
      <c r="AO331">
        <f t="shared" si="356"/>
        <v>0</v>
      </c>
      <c r="AP331">
        <f t="shared" si="357"/>
        <v>0</v>
      </c>
      <c r="AQ331">
        <f t="shared" si="358"/>
        <v>0</v>
      </c>
      <c r="AR331">
        <f t="shared" si="359"/>
        <v>0</v>
      </c>
      <c r="AS331">
        <f t="shared" si="360"/>
        <v>0</v>
      </c>
      <c r="AT331">
        <f t="shared" si="361"/>
        <v>0</v>
      </c>
      <c r="AU331">
        <f t="shared" si="362"/>
        <v>0</v>
      </c>
      <c r="AV331">
        <f t="shared" si="363"/>
        <v>0</v>
      </c>
      <c r="AW331">
        <f t="shared" si="364"/>
        <v>0</v>
      </c>
      <c r="AX331">
        <f t="shared" si="365"/>
        <v>0</v>
      </c>
      <c r="AY331">
        <f t="shared" si="366"/>
        <v>0</v>
      </c>
      <c r="AZ331">
        <f t="shared" si="367"/>
        <v>0</v>
      </c>
      <c r="BA331">
        <f t="shared" si="368"/>
        <v>0</v>
      </c>
      <c r="BB331">
        <f t="shared" si="369"/>
        <v>0</v>
      </c>
      <c r="BC331">
        <f t="shared" si="370"/>
        <v>0</v>
      </c>
      <c r="BD331">
        <f t="shared" si="371"/>
        <v>0</v>
      </c>
      <c r="BE331">
        <f t="shared" si="372"/>
        <v>0</v>
      </c>
      <c r="BF331">
        <f t="shared" si="373"/>
        <v>0</v>
      </c>
      <c r="BG331">
        <f t="shared" si="374"/>
        <v>0</v>
      </c>
      <c r="BH331">
        <f t="shared" si="375"/>
        <v>0</v>
      </c>
      <c r="BI331">
        <f t="shared" si="376"/>
        <v>0</v>
      </c>
      <c r="BJ331">
        <f t="shared" si="377"/>
        <v>0</v>
      </c>
      <c r="BK331">
        <f t="shared" si="378"/>
        <v>0</v>
      </c>
      <c r="BL331">
        <f t="shared" si="379"/>
        <v>0</v>
      </c>
      <c r="BM331">
        <f t="shared" si="380"/>
        <v>0</v>
      </c>
      <c r="BN331">
        <f t="shared" si="381"/>
        <v>0</v>
      </c>
      <c r="BO331" s="231">
        <f t="shared" si="382"/>
        <v>0</v>
      </c>
      <c r="BP331" s="232">
        <f t="shared" si="383"/>
        <v>0</v>
      </c>
      <c r="BQ331" s="233">
        <f t="shared" si="384"/>
        <v>0</v>
      </c>
      <c r="BR331" s="234">
        <f t="shared" si="385"/>
        <v>0</v>
      </c>
      <c r="BS331" s="231">
        <f t="shared" si="386"/>
        <v>0</v>
      </c>
      <c r="BT331" s="232">
        <f t="shared" si="387"/>
        <v>0</v>
      </c>
      <c r="BU331" s="233">
        <f t="shared" si="388"/>
        <v>0</v>
      </c>
      <c r="BV331" s="234">
        <f t="shared" si="389"/>
        <v>0</v>
      </c>
      <c r="BW331" s="231">
        <f t="shared" si="390"/>
        <v>0</v>
      </c>
      <c r="BX331" s="232">
        <f t="shared" si="391"/>
        <v>0</v>
      </c>
      <c r="BY331" s="233">
        <f t="shared" si="392"/>
        <v>0</v>
      </c>
      <c r="BZ331" s="234">
        <f t="shared" si="393"/>
        <v>0</v>
      </c>
      <c r="CA331" s="198">
        <f t="shared" si="394"/>
        <v>0</v>
      </c>
      <c r="CB331" s="235" t="str">
        <f>IF(CA331=0,"",
IF(SUM($CA$322:CA331)=1,CC331,
IF($CA$334&gt;SUM($CA$322:CA331),_xlfn.CONCAT(", ",CC331),
IF($CA$334=SUM($CA$322:CA331),_xlfn.CONCAT(" y ",CC331)))))</f>
        <v/>
      </c>
      <c r="CC331" s="178" t="s">
        <v>5126</v>
      </c>
      <c r="CH331" s="286">
        <v>10</v>
      </c>
      <c r="CI331" s="289">
        <f t="shared" si="395"/>
        <v>0</v>
      </c>
      <c r="CJ331" s="291">
        <f t="shared" si="396"/>
        <v>0</v>
      </c>
      <c r="CK331" s="293">
        <f t="shared" si="397"/>
        <v>0</v>
      </c>
      <c r="CL331" s="295">
        <f t="shared" si="398"/>
        <v>0</v>
      </c>
      <c r="CM331" s="296">
        <f t="shared" si="399"/>
        <v>0</v>
      </c>
      <c r="CN331" s="298">
        <f t="shared" si="400"/>
        <v>0</v>
      </c>
      <c r="CO331" s="289">
        <f t="shared" si="401"/>
        <v>0</v>
      </c>
      <c r="CP331" s="291">
        <f t="shared" si="402"/>
        <v>0</v>
      </c>
      <c r="CQ331" s="293">
        <f t="shared" si="403"/>
        <v>0</v>
      </c>
      <c r="CR331" s="295">
        <f t="shared" si="404"/>
        <v>0</v>
      </c>
      <c r="CS331" s="296">
        <f t="shared" si="405"/>
        <v>0</v>
      </c>
      <c r="CT331" s="298">
        <f>IF(OR(R331="NS",$Y$107="NS"),0,IF(OR(R331="NA",$Y$107="NA"),0,IF(R331&lt;=$Y$107,0,1)))</f>
        <v>0</v>
      </c>
      <c r="CU331" s="289">
        <f>IF(OR(S331="NS",$M$108="NS"),0,IF(OR(S331="NA",$M$108="NA"),0,IF(S331&lt;=$M$108,0,1)))</f>
        <v>0</v>
      </c>
      <c r="CV331" s="291">
        <f>IF(OR(T331="NS",$S$108="NS"),0,IF(OR(T331="NA",$S$108="NA"),0,IF(T331&lt;=$S$108,0,1)))</f>
        <v>0</v>
      </c>
      <c r="CW331" s="293">
        <f t="shared" si="409"/>
        <v>0</v>
      </c>
      <c r="CX331" s="295">
        <f t="shared" si="410"/>
        <v>0</v>
      </c>
      <c r="CY331" s="296">
        <f t="shared" si="411"/>
        <v>0</v>
      </c>
      <c r="CZ331" s="298">
        <f t="shared" si="412"/>
        <v>0</v>
      </c>
      <c r="DA331" s="289">
        <f t="shared" si="413"/>
        <v>0</v>
      </c>
      <c r="DB331" s="291">
        <f t="shared" si="414"/>
        <v>0</v>
      </c>
      <c r="DC331" s="293">
        <f t="shared" si="415"/>
        <v>0</v>
      </c>
      <c r="DD331" s="295">
        <f t="shared" si="416"/>
        <v>0</v>
      </c>
      <c r="DE331" s="296">
        <f t="shared" si="417"/>
        <v>0</v>
      </c>
      <c r="DF331" s="298">
        <f t="shared" si="418"/>
        <v>0</v>
      </c>
    </row>
    <row r="332" spans="1:110" ht="15" customHeight="1">
      <c r="A332" s="25"/>
      <c r="B332" s="52"/>
      <c r="C332" s="55" t="s">
        <v>5031</v>
      </c>
      <c r="D332" s="817" t="s">
        <v>5105</v>
      </c>
      <c r="E332" s="757"/>
      <c r="F332" s="758"/>
      <c r="G332" s="439"/>
      <c r="H332" s="439"/>
      <c r="I332" s="439"/>
      <c r="J332" s="439"/>
      <c r="K332" s="439"/>
      <c r="L332" s="439"/>
      <c r="M332" s="439"/>
      <c r="N332" s="439"/>
      <c r="O332" s="439"/>
      <c r="P332" s="439"/>
      <c r="Q332" s="439"/>
      <c r="R332" s="439"/>
      <c r="S332" s="439"/>
      <c r="T332" s="439"/>
      <c r="U332" s="439"/>
      <c r="V332" s="439"/>
      <c r="W332" s="439"/>
      <c r="X332" s="439"/>
      <c r="Y332" s="439"/>
      <c r="Z332" s="439"/>
      <c r="AA332" s="439"/>
      <c r="AB332" s="439"/>
      <c r="AC332" s="439"/>
      <c r="AD332" s="439"/>
      <c r="AE332" s="52"/>
      <c r="AI332">
        <f t="shared" si="350"/>
        <v>0</v>
      </c>
      <c r="AJ332">
        <f t="shared" si="351"/>
        <v>0</v>
      </c>
      <c r="AK332">
        <f t="shared" si="352"/>
        <v>0</v>
      </c>
      <c r="AL332">
        <f t="shared" si="353"/>
        <v>0</v>
      </c>
      <c r="AM332">
        <f t="shared" si="354"/>
        <v>0</v>
      </c>
      <c r="AN332">
        <f t="shared" si="355"/>
        <v>0</v>
      </c>
      <c r="AO332">
        <f t="shared" si="356"/>
        <v>0</v>
      </c>
      <c r="AP332">
        <f t="shared" si="357"/>
        <v>0</v>
      </c>
      <c r="AQ332">
        <f t="shared" si="358"/>
        <v>0</v>
      </c>
      <c r="AR332">
        <f t="shared" si="359"/>
        <v>0</v>
      </c>
      <c r="AS332">
        <f t="shared" si="360"/>
        <v>0</v>
      </c>
      <c r="AT332">
        <f t="shared" si="361"/>
        <v>0</v>
      </c>
      <c r="AU332">
        <f t="shared" si="362"/>
        <v>0</v>
      </c>
      <c r="AV332">
        <f t="shared" si="363"/>
        <v>0</v>
      </c>
      <c r="AW332">
        <f t="shared" si="364"/>
        <v>0</v>
      </c>
      <c r="AX332">
        <f t="shared" si="365"/>
        <v>0</v>
      </c>
      <c r="AY332">
        <f t="shared" si="366"/>
        <v>0</v>
      </c>
      <c r="AZ332">
        <f t="shared" si="367"/>
        <v>0</v>
      </c>
      <c r="BA332">
        <f t="shared" si="368"/>
        <v>0</v>
      </c>
      <c r="BB332">
        <f t="shared" si="369"/>
        <v>0</v>
      </c>
      <c r="BC332">
        <f t="shared" si="370"/>
        <v>0</v>
      </c>
      <c r="BD332">
        <f t="shared" si="371"/>
        <v>0</v>
      </c>
      <c r="BE332">
        <f t="shared" si="372"/>
        <v>0</v>
      </c>
      <c r="BF332">
        <f t="shared" si="373"/>
        <v>0</v>
      </c>
      <c r="BG332">
        <f t="shared" si="374"/>
        <v>0</v>
      </c>
      <c r="BH332">
        <f t="shared" si="375"/>
        <v>0</v>
      </c>
      <c r="BI332">
        <f t="shared" si="376"/>
        <v>0</v>
      </c>
      <c r="BJ332">
        <f t="shared" si="377"/>
        <v>0</v>
      </c>
      <c r="BK332">
        <f t="shared" si="378"/>
        <v>0</v>
      </c>
      <c r="BL332">
        <f t="shared" si="379"/>
        <v>0</v>
      </c>
      <c r="BM332">
        <f t="shared" si="380"/>
        <v>0</v>
      </c>
      <c r="BN332">
        <f t="shared" si="381"/>
        <v>0</v>
      </c>
      <c r="BO332" s="231">
        <f t="shared" si="382"/>
        <v>0</v>
      </c>
      <c r="BP332" s="232">
        <f t="shared" si="383"/>
        <v>0</v>
      </c>
      <c r="BQ332" s="233">
        <f t="shared" si="384"/>
        <v>0</v>
      </c>
      <c r="BR332" s="234">
        <f t="shared" si="385"/>
        <v>0</v>
      </c>
      <c r="BS332" s="231">
        <f t="shared" si="386"/>
        <v>0</v>
      </c>
      <c r="BT332" s="232">
        <f t="shared" si="387"/>
        <v>0</v>
      </c>
      <c r="BU332" s="233">
        <f t="shared" si="388"/>
        <v>0</v>
      </c>
      <c r="BV332" s="234">
        <f t="shared" si="389"/>
        <v>0</v>
      </c>
      <c r="BW332" s="231">
        <f t="shared" si="390"/>
        <v>0</v>
      </c>
      <c r="BX332" s="232">
        <f t="shared" si="391"/>
        <v>0</v>
      </c>
      <c r="BY332" s="233">
        <f t="shared" si="392"/>
        <v>0</v>
      </c>
      <c r="BZ332" s="234">
        <f t="shared" si="393"/>
        <v>0</v>
      </c>
      <c r="CA332" s="198">
        <f t="shared" si="394"/>
        <v>0</v>
      </c>
      <c r="CB332" s="235" t="str">
        <f>IF(CA332=0,"",
IF(SUM($CA$322:CA332)=1,CC332,
IF($CA$334&gt;SUM($CA$322:CA332),_xlfn.CONCAT(", ",CC332),
IF($CA$334=SUM($CA$322:CA332),_xlfn.CONCAT(" y ",CC332)))))</f>
        <v/>
      </c>
      <c r="CC332" s="178" t="s">
        <v>5127</v>
      </c>
      <c r="CH332" s="287">
        <v>11</v>
      </c>
      <c r="CI332" s="289">
        <f t="shared" si="395"/>
        <v>0</v>
      </c>
      <c r="CJ332" s="291">
        <f t="shared" si="396"/>
        <v>0</v>
      </c>
      <c r="CK332" s="293">
        <f t="shared" si="397"/>
        <v>0</v>
      </c>
      <c r="CL332" s="295">
        <f t="shared" si="398"/>
        <v>0</v>
      </c>
      <c r="CM332" s="296">
        <f t="shared" si="399"/>
        <v>0</v>
      </c>
      <c r="CN332" s="298">
        <f t="shared" si="400"/>
        <v>0</v>
      </c>
      <c r="CO332" s="289">
        <f t="shared" si="401"/>
        <v>0</v>
      </c>
      <c r="CP332" s="291">
        <f t="shared" si="402"/>
        <v>0</v>
      </c>
      <c r="CQ332" s="293">
        <f t="shared" si="403"/>
        <v>0</v>
      </c>
      <c r="CR332" s="295">
        <f t="shared" si="404"/>
        <v>0</v>
      </c>
      <c r="CS332" s="296">
        <f t="shared" si="405"/>
        <v>0</v>
      </c>
      <c r="CT332" s="298">
        <f t="shared" si="406"/>
        <v>0</v>
      </c>
      <c r="CU332" s="289">
        <f t="shared" si="407"/>
        <v>0</v>
      </c>
      <c r="CV332" s="291">
        <f t="shared" si="408"/>
        <v>0</v>
      </c>
      <c r="CW332" s="293">
        <f t="shared" si="409"/>
        <v>0</v>
      </c>
      <c r="CX332" s="295">
        <f t="shared" si="410"/>
        <v>0</v>
      </c>
      <c r="CY332" s="296">
        <f t="shared" si="411"/>
        <v>0</v>
      </c>
      <c r="CZ332" s="298">
        <f t="shared" si="412"/>
        <v>0</v>
      </c>
      <c r="DA332" s="289">
        <f t="shared" si="413"/>
        <v>0</v>
      </c>
      <c r="DB332" s="291">
        <f t="shared" si="414"/>
        <v>0</v>
      </c>
      <c r="DC332" s="293">
        <f t="shared" si="415"/>
        <v>0</v>
      </c>
      <c r="DD332" s="295">
        <f t="shared" si="416"/>
        <v>0</v>
      </c>
      <c r="DE332" s="296">
        <f t="shared" si="417"/>
        <v>0</v>
      </c>
      <c r="DF332" s="298">
        <f t="shared" si="418"/>
        <v>0</v>
      </c>
    </row>
    <row r="333" spans="1:110" ht="24" customHeight="1">
      <c r="A333" s="25"/>
      <c r="B333" s="52"/>
      <c r="C333" s="55" t="s">
        <v>5032</v>
      </c>
      <c r="D333" s="817" t="s">
        <v>5106</v>
      </c>
      <c r="E333" s="757"/>
      <c r="F333" s="758"/>
      <c r="G333" s="439"/>
      <c r="H333" s="439"/>
      <c r="I333" s="439"/>
      <c r="J333" s="439"/>
      <c r="K333" s="439"/>
      <c r="L333" s="439"/>
      <c r="M333" s="439"/>
      <c r="N333" s="439"/>
      <c r="O333" s="439"/>
      <c r="P333" s="439"/>
      <c r="Q333" s="439"/>
      <c r="R333" s="439"/>
      <c r="S333" s="439"/>
      <c r="T333" s="439"/>
      <c r="U333" s="439"/>
      <c r="V333" s="439"/>
      <c r="W333" s="439"/>
      <c r="X333" s="439"/>
      <c r="Y333" s="439"/>
      <c r="Z333" s="439"/>
      <c r="AA333" s="439"/>
      <c r="AB333" s="439"/>
      <c r="AC333" s="439"/>
      <c r="AD333" s="439"/>
      <c r="AE333" s="52"/>
      <c r="AI333">
        <f t="shared" si="350"/>
        <v>0</v>
      </c>
      <c r="AJ333">
        <f t="shared" si="351"/>
        <v>0</v>
      </c>
      <c r="AK333">
        <f t="shared" si="352"/>
        <v>0</v>
      </c>
      <c r="AL333">
        <f t="shared" si="353"/>
        <v>0</v>
      </c>
      <c r="AM333">
        <f t="shared" si="354"/>
        <v>0</v>
      </c>
      <c r="AN333">
        <f t="shared" si="355"/>
        <v>0</v>
      </c>
      <c r="AO333">
        <f t="shared" si="356"/>
        <v>0</v>
      </c>
      <c r="AP333">
        <f t="shared" si="357"/>
        <v>0</v>
      </c>
      <c r="AQ333">
        <f t="shared" si="358"/>
        <v>0</v>
      </c>
      <c r="AR333">
        <f t="shared" si="359"/>
        <v>0</v>
      </c>
      <c r="AS333">
        <f t="shared" si="360"/>
        <v>0</v>
      </c>
      <c r="AT333">
        <f t="shared" si="361"/>
        <v>0</v>
      </c>
      <c r="AU333">
        <f t="shared" si="362"/>
        <v>0</v>
      </c>
      <c r="AV333">
        <f t="shared" si="363"/>
        <v>0</v>
      </c>
      <c r="AW333">
        <f t="shared" si="364"/>
        <v>0</v>
      </c>
      <c r="AX333">
        <f t="shared" si="365"/>
        <v>0</v>
      </c>
      <c r="AY333">
        <f t="shared" si="366"/>
        <v>0</v>
      </c>
      <c r="AZ333">
        <f t="shared" si="367"/>
        <v>0</v>
      </c>
      <c r="BA333">
        <f t="shared" si="368"/>
        <v>0</v>
      </c>
      <c r="BB333">
        <f t="shared" si="369"/>
        <v>0</v>
      </c>
      <c r="BC333">
        <f t="shared" si="370"/>
        <v>0</v>
      </c>
      <c r="BD333">
        <f t="shared" si="371"/>
        <v>0</v>
      </c>
      <c r="BE333">
        <f t="shared" si="372"/>
        <v>0</v>
      </c>
      <c r="BF333">
        <f t="shared" si="373"/>
        <v>0</v>
      </c>
      <c r="BG333">
        <f t="shared" si="374"/>
        <v>0</v>
      </c>
      <c r="BH333">
        <f t="shared" si="375"/>
        <v>0</v>
      </c>
      <c r="BI333">
        <f t="shared" si="376"/>
        <v>0</v>
      </c>
      <c r="BJ333">
        <f t="shared" si="377"/>
        <v>0</v>
      </c>
      <c r="BK333">
        <f t="shared" si="378"/>
        <v>0</v>
      </c>
      <c r="BL333">
        <f t="shared" si="379"/>
        <v>0</v>
      </c>
      <c r="BM333">
        <f t="shared" si="380"/>
        <v>0</v>
      </c>
      <c r="BN333">
        <f t="shared" si="381"/>
        <v>0</v>
      </c>
      <c r="BO333" s="231">
        <f t="shared" si="382"/>
        <v>0</v>
      </c>
      <c r="BP333" s="232">
        <f t="shared" si="383"/>
        <v>0</v>
      </c>
      <c r="BQ333" s="233">
        <f t="shared" si="384"/>
        <v>0</v>
      </c>
      <c r="BR333" s="234">
        <f t="shared" si="385"/>
        <v>0</v>
      </c>
      <c r="BS333" s="231">
        <f t="shared" si="386"/>
        <v>0</v>
      </c>
      <c r="BT333" s="232">
        <f t="shared" si="387"/>
        <v>0</v>
      </c>
      <c r="BU333" s="233">
        <f t="shared" si="388"/>
        <v>0</v>
      </c>
      <c r="BV333" s="234">
        <f t="shared" si="389"/>
        <v>0</v>
      </c>
      <c r="BW333" s="231">
        <f t="shared" si="390"/>
        <v>0</v>
      </c>
      <c r="BX333" s="232">
        <f t="shared" si="391"/>
        <v>0</v>
      </c>
      <c r="BY333" s="233">
        <f t="shared" si="392"/>
        <v>0</v>
      </c>
      <c r="BZ333" s="234">
        <f t="shared" si="393"/>
        <v>0</v>
      </c>
      <c r="CA333" s="198">
        <f t="shared" si="394"/>
        <v>0</v>
      </c>
      <c r="CB333" s="235" t="str">
        <f>IF(CA333=0,"",
IF(SUM($CA$322:CA333)=1,CC333,
IF($CA$334&gt;SUM($CA$322:CA333),_xlfn.CONCAT(", ",CC333),
IF($CA$334=SUM($CA$322:CA333),_xlfn.CONCAT(" y ",CC333)))))</f>
        <v/>
      </c>
      <c r="CC333" s="178" t="s">
        <v>5128</v>
      </c>
      <c r="CH333" s="286">
        <v>12</v>
      </c>
      <c r="CI333" s="289">
        <f t="shared" si="395"/>
        <v>0</v>
      </c>
      <c r="CJ333" s="291">
        <f t="shared" si="396"/>
        <v>0</v>
      </c>
      <c r="CK333" s="293">
        <f t="shared" si="397"/>
        <v>0</v>
      </c>
      <c r="CL333" s="295">
        <f t="shared" si="398"/>
        <v>0</v>
      </c>
      <c r="CM333" s="296">
        <f t="shared" si="399"/>
        <v>0</v>
      </c>
      <c r="CN333" s="298">
        <f t="shared" si="400"/>
        <v>0</v>
      </c>
      <c r="CO333" s="289">
        <f t="shared" si="401"/>
        <v>0</v>
      </c>
      <c r="CP333" s="291">
        <f t="shared" si="402"/>
        <v>0</v>
      </c>
      <c r="CQ333" s="293">
        <f t="shared" si="403"/>
        <v>0</v>
      </c>
      <c r="CR333" s="295">
        <f t="shared" si="404"/>
        <v>0</v>
      </c>
      <c r="CS333" s="296">
        <f t="shared" si="405"/>
        <v>0</v>
      </c>
      <c r="CT333" s="298">
        <f t="shared" si="406"/>
        <v>0</v>
      </c>
      <c r="CU333" s="289">
        <f>IF(OR(S333="NS",$M$108="NS"),0,IF(OR(S333="NA",$M$108="NA"),0,IF(S333&lt;=$M$108,0,1)))</f>
        <v>0</v>
      </c>
      <c r="CV333" s="291">
        <f>IF(OR(T333="NS",$S$108="NS"),0,IF(OR(T333="NA",$S$108="NA"),0,IF(T333&lt;=$S$108,0,1)))</f>
        <v>0</v>
      </c>
      <c r="CW333" s="293">
        <f t="shared" si="409"/>
        <v>0</v>
      </c>
      <c r="CX333" s="295">
        <f t="shared" si="410"/>
        <v>0</v>
      </c>
      <c r="CY333" s="296">
        <f t="shared" si="411"/>
        <v>0</v>
      </c>
      <c r="CZ333" s="298">
        <f t="shared" si="412"/>
        <v>0</v>
      </c>
      <c r="DA333" s="289">
        <f t="shared" si="413"/>
        <v>0</v>
      </c>
      <c r="DB333" s="291">
        <f t="shared" si="414"/>
        <v>0</v>
      </c>
      <c r="DC333" s="293">
        <f t="shared" si="415"/>
        <v>0</v>
      </c>
      <c r="DD333" s="295">
        <f t="shared" si="416"/>
        <v>0</v>
      </c>
      <c r="DE333" s="296">
        <f t="shared" si="417"/>
        <v>0</v>
      </c>
      <c r="DF333" s="298">
        <f t="shared" si="418"/>
        <v>0</v>
      </c>
    </row>
    <row r="334" spans="1:110" ht="15" customHeight="1">
      <c r="A334" s="25"/>
      <c r="B334" s="52"/>
      <c r="C334" s="54"/>
      <c r="D334" s="54"/>
      <c r="E334" s="54"/>
      <c r="F334" s="65" t="s">
        <v>5270</v>
      </c>
      <c r="G334" s="69">
        <f>IF(AND(SUM(G322:G333)=0,COUNTIF(G322:G333,"NS")&gt;0),"NS",IF(AND(SUM(G322:G333)=0,COUNTIF(G322:G333,0)&gt;0),0,IF(AND(SUM(G322:G333)=0,COUNTIF(G322:G333,"NA")&gt;0),"NA",SUM(G322:G333))))</f>
        <v>0</v>
      </c>
      <c r="H334" s="69">
        <f t="shared" ref="H334:AC334" si="419">IF(AND(SUM(H322:H333)=0,COUNTIF(H322:H333,"NS")&gt;0),"NS",IF(AND(SUM(H322:H333)=0,COUNTIF(H322:H333,0)&gt;0),0,IF(AND(SUM(H322:H333)=0,COUNTIF(H322:H333,"NA")&gt;0),"NA",SUM(H322:H333))))</f>
        <v>0</v>
      </c>
      <c r="I334" s="69">
        <f t="shared" si="419"/>
        <v>0</v>
      </c>
      <c r="J334" s="69">
        <f t="shared" si="419"/>
        <v>0</v>
      </c>
      <c r="K334" s="69">
        <f t="shared" si="419"/>
        <v>0</v>
      </c>
      <c r="L334" s="69">
        <f t="shared" si="419"/>
        <v>0</v>
      </c>
      <c r="M334" s="69">
        <f t="shared" si="419"/>
        <v>0</v>
      </c>
      <c r="N334" s="69">
        <f t="shared" si="419"/>
        <v>0</v>
      </c>
      <c r="O334" s="69">
        <f t="shared" si="419"/>
        <v>0</v>
      </c>
      <c r="P334" s="69">
        <f t="shared" si="419"/>
        <v>0</v>
      </c>
      <c r="Q334" s="69">
        <f t="shared" si="419"/>
        <v>0</v>
      </c>
      <c r="R334" s="69">
        <f t="shared" si="419"/>
        <v>0</v>
      </c>
      <c r="S334" s="69">
        <f t="shared" si="419"/>
        <v>0</v>
      </c>
      <c r="T334" s="69">
        <f t="shared" si="419"/>
        <v>0</v>
      </c>
      <c r="U334" s="69">
        <f t="shared" si="419"/>
        <v>0</v>
      </c>
      <c r="V334" s="69">
        <f t="shared" si="419"/>
        <v>0</v>
      </c>
      <c r="W334" s="69">
        <f t="shared" si="419"/>
        <v>0</v>
      </c>
      <c r="X334" s="69">
        <f t="shared" si="419"/>
        <v>0</v>
      </c>
      <c r="Y334" s="69">
        <f t="shared" si="419"/>
        <v>0</v>
      </c>
      <c r="Z334" s="69">
        <f t="shared" si="419"/>
        <v>0</v>
      </c>
      <c r="AA334" s="69">
        <f t="shared" si="419"/>
        <v>0</v>
      </c>
      <c r="AB334" s="69">
        <f t="shared" si="419"/>
        <v>0</v>
      </c>
      <c r="AC334" s="69">
        <f t="shared" si="419"/>
        <v>0</v>
      </c>
      <c r="AD334" s="69">
        <f>IF(AND(SUM(AD322:AD333)=0,COUNTIF(AD322:AD333,"NS")&gt;0),"NS",IF(AND(SUM(AD322:AD333)=0,COUNTIF(AD322:AD333,0)&gt;0),0,IF(AND(SUM(AD322:AD333)=0,COUNTIF(AD322:AD333,"NA")&gt;0),"NA",SUM(AD322:AD333))))</f>
        <v>0</v>
      </c>
      <c r="AE334" s="52"/>
      <c r="AL334" s="169">
        <f>SUM(AL322:AL333)</f>
        <v>0</v>
      </c>
      <c r="AP334" s="169">
        <f>SUM(AP322:AP333)</f>
        <v>0</v>
      </c>
      <c r="AT334" s="169">
        <f>SUM(AT322:AT333)</f>
        <v>0</v>
      </c>
      <c r="AX334" s="169">
        <f>SUM(AX322:AX333)</f>
        <v>0</v>
      </c>
      <c r="BB334" s="169">
        <f>SUM(BB322:BB333)</f>
        <v>0</v>
      </c>
      <c r="BF334" s="169">
        <f>SUM(BF322:BF333)</f>
        <v>0</v>
      </c>
      <c r="BJ334" s="169">
        <f>SUM(BJ322:BJ333)</f>
        <v>0</v>
      </c>
      <c r="BN334" s="169">
        <f>SUM(BN322:BN333)</f>
        <v>0</v>
      </c>
      <c r="CA334" s="236">
        <f>SUM(CA322:CA333)</f>
        <v>0</v>
      </c>
      <c r="CB334" s="236" t="str">
        <f>IF(CA334=0,"",_xlfn.CONCAT(CB322:CB333))</f>
        <v/>
      </c>
      <c r="CC334" s="237" t="str">
        <f>IF(CA334=0,"",
IF(CA334&gt;1,"Favor de revisar la suma y consistencia de totales y/o subtotales por filas (numéricos y NS)",
IF(CA334=1,_xlfn.CONCAT("Favor de revisar la sumatoria del total y/o subtotal en el numeral: ",CB334),_xlfn.CONCAT("Favor de revisar la sumatoria de los totales y/o subtotales en los numerales: ",CB334))))</f>
        <v/>
      </c>
      <c r="DF334" s="297">
        <f>SUM(CI322:DF333)</f>
        <v>0</v>
      </c>
    </row>
    <row r="335" spans="1:110" ht="15" customHeight="1">
      <c r="A335" s="25"/>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I335" t="s">
        <v>5248</v>
      </c>
      <c r="AJ335" s="170">
        <f>SUM(AL334,AP334,AT334,AX334,BB334,BF334,BJ334,BN334)</f>
        <v>0</v>
      </c>
    </row>
    <row r="336" spans="1:110" ht="24" customHeight="1">
      <c r="A336" s="25"/>
      <c r="B336" s="52"/>
      <c r="C336" s="848" t="s">
        <v>5219</v>
      </c>
      <c r="D336" s="728"/>
      <c r="E336" s="728"/>
      <c r="F336" s="728"/>
      <c r="G336" s="728"/>
      <c r="H336" s="728"/>
      <c r="I336" s="728"/>
      <c r="J336" s="728"/>
      <c r="K336" s="728"/>
      <c r="L336" s="728"/>
      <c r="M336" s="728"/>
      <c r="N336" s="728"/>
      <c r="O336" s="728"/>
      <c r="P336" s="728"/>
      <c r="Q336" s="728"/>
      <c r="R336" s="728"/>
      <c r="S336" s="728"/>
      <c r="T336" s="728"/>
      <c r="U336" s="728"/>
      <c r="V336" s="728"/>
      <c r="W336" s="728"/>
      <c r="X336" s="728"/>
      <c r="Y336" s="728"/>
      <c r="Z336" s="728"/>
      <c r="AA336" s="728"/>
      <c r="AB336" s="728"/>
      <c r="AC336" s="728"/>
      <c r="AD336" s="728"/>
      <c r="AE336" s="52"/>
    </row>
    <row r="337" spans="1:116" ht="60" customHeight="1">
      <c r="A337" s="25"/>
      <c r="B337" s="52"/>
      <c r="C337" s="842"/>
      <c r="D337" s="759"/>
      <c r="E337" s="759"/>
      <c r="F337" s="759"/>
      <c r="G337" s="759"/>
      <c r="H337" s="759"/>
      <c r="I337" s="759"/>
      <c r="J337" s="759"/>
      <c r="K337" s="759"/>
      <c r="L337" s="759"/>
      <c r="M337" s="759"/>
      <c r="N337" s="759"/>
      <c r="O337" s="759"/>
      <c r="P337" s="759"/>
      <c r="Q337" s="759"/>
      <c r="R337" s="759"/>
      <c r="S337" s="759"/>
      <c r="T337" s="759"/>
      <c r="U337" s="759"/>
      <c r="V337" s="759"/>
      <c r="W337" s="759"/>
      <c r="X337" s="759"/>
      <c r="Y337" s="759"/>
      <c r="Z337" s="759"/>
      <c r="AA337" s="759"/>
      <c r="AB337" s="759"/>
      <c r="AC337" s="759"/>
      <c r="AD337" s="838"/>
      <c r="AE337" s="52"/>
    </row>
    <row r="338" spans="1:116" ht="15" customHeight="1">
      <c r="A338" s="25"/>
      <c r="B338" s="823" t="str">
        <f>IF(AH322&gt;0,"Favor de ingresar toda la información requerida en la pregunta","")</f>
        <v/>
      </c>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27"/>
    </row>
    <row r="339" spans="1:116" ht="15" customHeight="1">
      <c r="A339" s="25"/>
      <c r="B339" s="888" t="str">
        <f>IF(SUM(COUNTIF(G322:AD333,"NS"))&lt;&gt;0,"Alerta: debido a que cuenta con registros NS, debe proporcionar una justificación en el area de comentarios al final de la pregunta","")</f>
        <v/>
      </c>
      <c r="C339" s="888"/>
      <c r="D339" s="888"/>
      <c r="E339" s="888"/>
      <c r="F339" s="888"/>
      <c r="G339" s="888"/>
      <c r="H339" s="888"/>
      <c r="I339" s="888"/>
      <c r="J339" s="888"/>
      <c r="K339" s="888"/>
      <c r="L339" s="888"/>
      <c r="M339" s="888"/>
      <c r="N339" s="888"/>
      <c r="O339" s="888"/>
      <c r="P339" s="888"/>
      <c r="Q339" s="888"/>
      <c r="R339" s="888"/>
      <c r="S339" s="888"/>
      <c r="T339" s="888"/>
      <c r="U339" s="888"/>
      <c r="V339" s="888"/>
      <c r="W339" s="888"/>
      <c r="X339" s="888"/>
      <c r="Y339" s="888"/>
      <c r="Z339" s="888"/>
      <c r="AA339" s="888"/>
      <c r="AB339" s="888"/>
      <c r="AC339" s="888"/>
      <c r="AD339" s="888"/>
    </row>
    <row r="340" spans="1:116" ht="15" customHeight="1">
      <c r="A340" s="25"/>
      <c r="B340" s="868" t="str">
        <f>CC334</f>
        <v/>
      </c>
      <c r="C340" s="868"/>
      <c r="D340" s="868"/>
      <c r="E340" s="868"/>
      <c r="F340" s="868"/>
      <c r="G340" s="868"/>
      <c r="H340" s="868"/>
      <c r="I340" s="868"/>
      <c r="J340" s="868"/>
      <c r="K340" s="868"/>
      <c r="L340" s="868"/>
      <c r="M340" s="868"/>
      <c r="N340" s="868"/>
      <c r="O340" s="868"/>
      <c r="P340" s="868"/>
      <c r="Q340" s="868"/>
      <c r="R340" s="868"/>
      <c r="S340" s="868"/>
      <c r="T340" s="868"/>
      <c r="U340" s="868"/>
      <c r="V340" s="868"/>
      <c r="W340" s="868"/>
      <c r="X340" s="868"/>
      <c r="Y340" s="868"/>
      <c r="Z340" s="868"/>
      <c r="AA340" s="868"/>
      <c r="AB340" s="868"/>
      <c r="AC340" s="868"/>
      <c r="AD340" s="868"/>
    </row>
    <row r="341" spans="1:116" ht="15" customHeight="1">
      <c r="A341" s="25"/>
      <c r="B341" s="845" t="str">
        <f>IF(CG330&gt;0,"Favor de revisar la instrucción 1 y verifique que se cumplan con los criterios establecidos","")</f>
        <v/>
      </c>
      <c r="C341" s="845"/>
      <c r="D341" s="845"/>
      <c r="E341" s="845"/>
      <c r="F341" s="845"/>
      <c r="G341" s="845"/>
      <c r="H341" s="845"/>
      <c r="I341" s="845"/>
      <c r="J341" s="845"/>
      <c r="K341" s="845"/>
      <c r="L341" s="845"/>
      <c r="M341" s="845"/>
      <c r="N341" s="845"/>
      <c r="O341" s="845"/>
      <c r="P341" s="845"/>
      <c r="Q341" s="845"/>
      <c r="R341" s="845"/>
      <c r="S341" s="845"/>
      <c r="T341" s="845"/>
      <c r="U341" s="845"/>
      <c r="V341" s="845"/>
      <c r="W341" s="845"/>
      <c r="X341" s="845"/>
      <c r="Y341" s="845"/>
      <c r="Z341" s="845"/>
      <c r="AA341" s="845"/>
      <c r="AB341" s="845"/>
      <c r="AC341" s="845"/>
      <c r="AD341" s="845"/>
      <c r="AE341" s="534"/>
    </row>
    <row r="342" spans="1:116" ht="15" customHeight="1">
      <c r="A342" s="25"/>
      <c r="B342" s="1009" t="str">
        <f>IF(DF334&gt;0,"Alerta: debe de proporcionar una justificación de acuerdo a lo establecido en la instrucción 2","")</f>
        <v/>
      </c>
      <c r="C342" s="1009"/>
      <c r="D342" s="1009"/>
      <c r="E342" s="1009"/>
      <c r="F342" s="1009"/>
      <c r="G342" s="1009"/>
      <c r="H342" s="1009"/>
      <c r="I342" s="1009"/>
      <c r="J342" s="1009"/>
      <c r="K342" s="1009"/>
      <c r="L342" s="1009"/>
      <c r="M342" s="1009"/>
      <c r="N342" s="1009"/>
      <c r="O342" s="1009"/>
      <c r="P342" s="1009"/>
      <c r="Q342" s="1009"/>
      <c r="R342" s="1009"/>
      <c r="S342" s="1009"/>
      <c r="T342" s="1009"/>
      <c r="U342" s="1009"/>
      <c r="V342" s="1009"/>
      <c r="W342" s="1009"/>
      <c r="X342" s="1009"/>
      <c r="Y342" s="1009"/>
      <c r="Z342" s="1009"/>
      <c r="AA342" s="1009"/>
      <c r="AB342" s="1009"/>
      <c r="AC342" s="1009"/>
      <c r="AD342" s="1009"/>
      <c r="AE342" s="491"/>
    </row>
    <row r="343" spans="1:116" ht="15" customHeight="1">
      <c r="A343" s="25"/>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row>
    <row r="344" spans="1:116" ht="24" customHeight="1">
      <c r="A344" s="25" t="s">
        <v>5561</v>
      </c>
      <c r="B344" s="880" t="s">
        <v>5562</v>
      </c>
      <c r="C344" s="728"/>
      <c r="D344" s="728"/>
      <c r="E344" s="728"/>
      <c r="F344" s="728"/>
      <c r="G344" s="728"/>
      <c r="H344" s="728"/>
      <c r="I344" s="728"/>
      <c r="J344" s="728"/>
      <c r="K344" s="728"/>
      <c r="L344" s="728"/>
      <c r="M344" s="728"/>
      <c r="N344" s="728"/>
      <c r="O344" s="728"/>
      <c r="P344" s="728"/>
      <c r="Q344" s="728"/>
      <c r="R344" s="728"/>
      <c r="S344" s="728"/>
      <c r="T344" s="728"/>
      <c r="U344" s="728"/>
      <c r="V344" s="728"/>
      <c r="W344" s="728"/>
      <c r="X344" s="728"/>
      <c r="Y344" s="728"/>
      <c r="Z344" s="728"/>
      <c r="AA344" s="728"/>
      <c r="AB344" s="728"/>
      <c r="AC344" s="728"/>
      <c r="AD344" s="728"/>
      <c r="AE344" s="52"/>
    </row>
    <row r="345" spans="1:116" ht="24" customHeight="1">
      <c r="A345" s="25"/>
      <c r="B345" s="73"/>
      <c r="C345" s="848" t="s">
        <v>5252</v>
      </c>
      <c r="D345" s="728"/>
      <c r="E345" s="728"/>
      <c r="F345" s="728"/>
      <c r="G345" s="728"/>
      <c r="H345" s="728"/>
      <c r="I345" s="728"/>
      <c r="J345" s="728"/>
      <c r="K345" s="728"/>
      <c r="L345" s="728"/>
      <c r="M345" s="728"/>
      <c r="N345" s="728"/>
      <c r="O345" s="728"/>
      <c r="P345" s="728"/>
      <c r="Q345" s="728"/>
      <c r="R345" s="728"/>
      <c r="S345" s="728"/>
      <c r="T345" s="728"/>
      <c r="U345" s="728"/>
      <c r="V345" s="728"/>
      <c r="W345" s="728"/>
      <c r="X345" s="728"/>
      <c r="Y345" s="728"/>
      <c r="Z345" s="728"/>
      <c r="AA345" s="728"/>
      <c r="AB345" s="728"/>
      <c r="AC345" s="728"/>
      <c r="AD345" s="728"/>
      <c r="AE345" s="52"/>
    </row>
    <row r="346" spans="1:116" ht="24" customHeight="1">
      <c r="A346" s="25"/>
      <c r="B346" s="73"/>
      <c r="C346" s="848" t="s">
        <v>5563</v>
      </c>
      <c r="D346" s="728"/>
      <c r="E346" s="728"/>
      <c r="F346" s="728"/>
      <c r="G346" s="728"/>
      <c r="H346" s="728"/>
      <c r="I346" s="728"/>
      <c r="J346" s="728"/>
      <c r="K346" s="728"/>
      <c r="L346" s="728"/>
      <c r="M346" s="728"/>
      <c r="N346" s="728"/>
      <c r="O346" s="728"/>
      <c r="P346" s="728"/>
      <c r="Q346" s="728"/>
      <c r="R346" s="728"/>
      <c r="S346" s="728"/>
      <c r="T346" s="728"/>
      <c r="U346" s="728"/>
      <c r="V346" s="728"/>
      <c r="W346" s="728"/>
      <c r="X346" s="728"/>
      <c r="Y346" s="728"/>
      <c r="Z346" s="728"/>
      <c r="AA346" s="728"/>
      <c r="AB346" s="728"/>
      <c r="AC346" s="728"/>
      <c r="AD346" s="728"/>
      <c r="AE346" s="62"/>
    </row>
    <row r="347" spans="1:116" ht="36" customHeight="1">
      <c r="A347" s="25"/>
      <c r="B347" s="58"/>
      <c r="C347" s="848" t="s">
        <v>5564</v>
      </c>
      <c r="D347" s="728"/>
      <c r="E347" s="728"/>
      <c r="F347" s="728"/>
      <c r="G347" s="728"/>
      <c r="H347" s="728"/>
      <c r="I347" s="728"/>
      <c r="J347" s="728"/>
      <c r="K347" s="728"/>
      <c r="L347" s="728"/>
      <c r="M347" s="728"/>
      <c r="N347" s="728"/>
      <c r="O347" s="728"/>
      <c r="P347" s="728"/>
      <c r="Q347" s="728"/>
      <c r="R347" s="728"/>
      <c r="S347" s="728"/>
      <c r="T347" s="728"/>
      <c r="U347" s="728"/>
      <c r="V347" s="728"/>
      <c r="W347" s="728"/>
      <c r="X347" s="728"/>
      <c r="Y347" s="728"/>
      <c r="Z347" s="728"/>
      <c r="AA347" s="728"/>
      <c r="AB347" s="728"/>
      <c r="AC347" s="728"/>
      <c r="AD347" s="728"/>
      <c r="AE347" s="54"/>
    </row>
    <row r="348" spans="1:116" ht="48" customHeight="1">
      <c r="A348" s="25"/>
      <c r="B348" s="58"/>
      <c r="C348" s="848" t="s">
        <v>5565</v>
      </c>
      <c r="D348" s="728"/>
      <c r="E348" s="728"/>
      <c r="F348" s="728"/>
      <c r="G348" s="728"/>
      <c r="H348" s="728"/>
      <c r="I348" s="728"/>
      <c r="J348" s="728"/>
      <c r="K348" s="728"/>
      <c r="L348" s="728"/>
      <c r="M348" s="728"/>
      <c r="N348" s="728"/>
      <c r="O348" s="728"/>
      <c r="P348" s="728"/>
      <c r="Q348" s="728"/>
      <c r="R348" s="728"/>
      <c r="S348" s="728"/>
      <c r="T348" s="728"/>
      <c r="U348" s="728"/>
      <c r="V348" s="728"/>
      <c r="W348" s="728"/>
      <c r="X348" s="728"/>
      <c r="Y348" s="728"/>
      <c r="Z348" s="728"/>
      <c r="AA348" s="728"/>
      <c r="AB348" s="728"/>
      <c r="AC348" s="728"/>
      <c r="AD348" s="728"/>
      <c r="AE348" s="54"/>
    </row>
    <row r="349" spans="1:116" ht="15" customHeight="1">
      <c r="A349" s="25"/>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row>
    <row r="350" spans="1:116" ht="24" customHeight="1">
      <c r="A350" s="25"/>
      <c r="B350" s="52"/>
      <c r="C350" s="723" t="s">
        <v>5085</v>
      </c>
      <c r="D350" s="859"/>
      <c r="E350" s="859"/>
      <c r="F350" s="860"/>
      <c r="G350" s="858" t="s">
        <v>5448</v>
      </c>
      <c r="H350" s="757"/>
      <c r="I350" s="757"/>
      <c r="J350" s="757"/>
      <c r="K350" s="757"/>
      <c r="L350" s="757"/>
      <c r="M350" s="757"/>
      <c r="N350" s="757"/>
      <c r="O350" s="757"/>
      <c r="P350" s="757"/>
      <c r="Q350" s="757"/>
      <c r="R350" s="757"/>
      <c r="S350" s="757"/>
      <c r="T350" s="757"/>
      <c r="U350" s="757"/>
      <c r="V350" s="757"/>
      <c r="W350" s="757"/>
      <c r="X350" s="757"/>
      <c r="Y350" s="757"/>
      <c r="Z350" s="757"/>
      <c r="AA350" s="757"/>
      <c r="AB350" s="757"/>
      <c r="AC350" s="757"/>
      <c r="AD350" s="758"/>
      <c r="AE350" s="52"/>
      <c r="CL350" s="925" t="s">
        <v>5258</v>
      </c>
      <c r="CM350" s="926"/>
      <c r="CN350" s="926"/>
      <c r="CO350" s="926"/>
      <c r="CP350" s="926"/>
      <c r="CQ350" s="926"/>
      <c r="CR350" s="926"/>
      <c r="CS350" s="926"/>
      <c r="CT350" s="926"/>
      <c r="CU350" s="926"/>
      <c r="CV350" s="926"/>
      <c r="CW350" s="926"/>
      <c r="CX350" s="926"/>
      <c r="CY350" s="926"/>
      <c r="CZ350" s="926"/>
      <c r="DA350" s="926"/>
      <c r="DB350" s="926"/>
      <c r="DC350" s="926"/>
      <c r="DD350" s="926"/>
      <c r="DE350" s="926"/>
      <c r="DF350" s="926"/>
      <c r="DG350" s="926"/>
      <c r="DH350" s="926"/>
      <c r="DI350" s="926"/>
    </row>
    <row r="351" spans="1:116" ht="120" customHeight="1">
      <c r="A351" s="25"/>
      <c r="B351" s="52"/>
      <c r="C351" s="1007"/>
      <c r="D351" s="728"/>
      <c r="E351" s="728"/>
      <c r="F351" s="776"/>
      <c r="G351" s="921" t="s">
        <v>5235</v>
      </c>
      <c r="H351" s="916" t="s">
        <v>5427</v>
      </c>
      <c r="I351" s="916" t="s">
        <v>5428</v>
      </c>
      <c r="J351" s="916" t="s">
        <v>5429</v>
      </c>
      <c r="K351" s="757"/>
      <c r="L351" s="758"/>
      <c r="M351" s="916" t="s">
        <v>5430</v>
      </c>
      <c r="N351" s="757"/>
      <c r="O351" s="758"/>
      <c r="P351" s="916" t="s">
        <v>5431</v>
      </c>
      <c r="Q351" s="757"/>
      <c r="R351" s="758"/>
      <c r="S351" s="916" t="s">
        <v>5432</v>
      </c>
      <c r="T351" s="757"/>
      <c r="U351" s="758"/>
      <c r="V351" s="916" t="s">
        <v>5433</v>
      </c>
      <c r="W351" s="757"/>
      <c r="X351" s="758"/>
      <c r="Y351" s="916" t="s">
        <v>5434</v>
      </c>
      <c r="Z351" s="757"/>
      <c r="AA351" s="758"/>
      <c r="AB351" s="916" t="s">
        <v>5449</v>
      </c>
      <c r="AC351" s="757"/>
      <c r="AD351" s="758"/>
      <c r="AE351" s="52"/>
      <c r="BO351" s="924" t="s">
        <v>5450</v>
      </c>
      <c r="BP351" s="757"/>
      <c r="BQ351" s="757"/>
      <c r="BR351" s="758"/>
      <c r="BS351" s="943" t="s">
        <v>5451</v>
      </c>
      <c r="BT351" s="757"/>
      <c r="BU351" s="757"/>
      <c r="BV351" s="758"/>
      <c r="BW351" s="924" t="s">
        <v>5452</v>
      </c>
      <c r="BX351" s="757"/>
      <c r="BY351" s="757"/>
      <c r="BZ351" s="758"/>
      <c r="CA351" s="931" t="s">
        <v>5453</v>
      </c>
      <c r="CB351" s="757"/>
      <c r="CC351" s="758"/>
      <c r="CE351" s="830" t="s">
        <v>5091</v>
      </c>
      <c r="CF351" s="757"/>
      <c r="CG351" s="757"/>
      <c r="CH351" s="946" t="s">
        <v>5084</v>
      </c>
      <c r="CI351" s="947"/>
      <c r="CJ351" s="947"/>
      <c r="CK351" s="948"/>
      <c r="CL351" s="893" t="s">
        <v>5450</v>
      </c>
      <c r="CM351" s="893"/>
      <c r="CN351" s="893"/>
      <c r="CO351" s="891" t="s">
        <v>5486</v>
      </c>
      <c r="CP351" s="891"/>
      <c r="CQ351" s="891"/>
      <c r="CR351" s="893" t="s">
        <v>5488</v>
      </c>
      <c r="CS351" s="893"/>
      <c r="CT351" s="893"/>
      <c r="CU351" s="891" t="s">
        <v>5490</v>
      </c>
      <c r="CV351" s="891"/>
      <c r="CW351" s="891"/>
      <c r="CX351" s="893" t="s">
        <v>5492</v>
      </c>
      <c r="CY351" s="893"/>
      <c r="CZ351" s="893"/>
      <c r="DA351" s="891" t="s">
        <v>5504</v>
      </c>
      <c r="DB351" s="891"/>
      <c r="DC351" s="891"/>
      <c r="DD351" s="893" t="s">
        <v>5505</v>
      </c>
      <c r="DE351" s="893"/>
      <c r="DF351" s="893"/>
      <c r="DG351" s="891" t="s">
        <v>5495</v>
      </c>
      <c r="DH351" s="891"/>
      <c r="DI351" s="891"/>
      <c r="DJ351" s="938" t="s">
        <v>5566</v>
      </c>
      <c r="DK351" s="757"/>
      <c r="DL351" s="758"/>
    </row>
    <row r="352" spans="1:116" ht="48" customHeight="1">
      <c r="A352" s="25"/>
      <c r="B352" s="52"/>
      <c r="C352" s="861"/>
      <c r="D352" s="782"/>
      <c r="E352" s="782"/>
      <c r="F352" s="783"/>
      <c r="G352" s="917"/>
      <c r="H352" s="917"/>
      <c r="I352" s="917"/>
      <c r="J352" s="67" t="s">
        <v>5456</v>
      </c>
      <c r="K352" s="68" t="s">
        <v>5427</v>
      </c>
      <c r="L352" s="68" t="s">
        <v>5428</v>
      </c>
      <c r="M352" s="67" t="s">
        <v>5456</v>
      </c>
      <c r="N352" s="68" t="s">
        <v>5427</v>
      </c>
      <c r="O352" s="68" t="s">
        <v>5428</v>
      </c>
      <c r="P352" s="67" t="s">
        <v>5456</v>
      </c>
      <c r="Q352" s="68" t="s">
        <v>5427</v>
      </c>
      <c r="R352" s="68" t="s">
        <v>5428</v>
      </c>
      <c r="S352" s="67" t="s">
        <v>5456</v>
      </c>
      <c r="T352" s="68" t="s">
        <v>5427</v>
      </c>
      <c r="U352" s="68" t="s">
        <v>5428</v>
      </c>
      <c r="V352" s="67" t="s">
        <v>5456</v>
      </c>
      <c r="W352" s="68" t="s">
        <v>5427</v>
      </c>
      <c r="X352" s="68" t="s">
        <v>5428</v>
      </c>
      <c r="Y352" s="67" t="s">
        <v>5456</v>
      </c>
      <c r="Z352" s="68" t="s">
        <v>5427</v>
      </c>
      <c r="AA352" s="68" t="s">
        <v>5428</v>
      </c>
      <c r="AB352" s="67" t="s">
        <v>5456</v>
      </c>
      <c r="AC352" s="68" t="s">
        <v>5427</v>
      </c>
      <c r="AD352" s="68" t="s">
        <v>5428</v>
      </c>
      <c r="AE352" s="52"/>
      <c r="AI352" t="s">
        <v>5240</v>
      </c>
      <c r="AJ352" t="s">
        <v>5241</v>
      </c>
      <c r="AK352" t="s">
        <v>5242</v>
      </c>
      <c r="AL352" t="s">
        <v>5243</v>
      </c>
      <c r="AM352" t="s">
        <v>5244</v>
      </c>
      <c r="AN352" t="s">
        <v>5245</v>
      </c>
      <c r="AO352" t="s">
        <v>5246</v>
      </c>
      <c r="AP352" t="s">
        <v>5247</v>
      </c>
      <c r="AQ352" t="s">
        <v>5457</v>
      </c>
      <c r="AR352" t="s">
        <v>5458</v>
      </c>
      <c r="AS352" t="s">
        <v>5459</v>
      </c>
      <c r="AT352" t="s">
        <v>5460</v>
      </c>
      <c r="AU352" t="s">
        <v>5461</v>
      </c>
      <c r="AV352" t="s">
        <v>5462</v>
      </c>
      <c r="AW352" t="s">
        <v>5463</v>
      </c>
      <c r="AX352" t="s">
        <v>5464</v>
      </c>
      <c r="AY352" t="s">
        <v>5465</v>
      </c>
      <c r="AZ352" t="s">
        <v>5466</v>
      </c>
      <c r="BA352" t="s">
        <v>5467</v>
      </c>
      <c r="BB352" t="s">
        <v>5468</v>
      </c>
      <c r="BC352" t="s">
        <v>5469</v>
      </c>
      <c r="BD352" t="s">
        <v>5470</v>
      </c>
      <c r="BE352" t="s">
        <v>5471</v>
      </c>
      <c r="BF352" t="s">
        <v>5472</v>
      </c>
      <c r="BG352" t="s">
        <v>5473</v>
      </c>
      <c r="BH352" t="s">
        <v>5474</v>
      </c>
      <c r="BI352" t="s">
        <v>5475</v>
      </c>
      <c r="BJ352" t="s">
        <v>5476</v>
      </c>
      <c r="BK352" t="s">
        <v>5477</v>
      </c>
      <c r="BL352" t="s">
        <v>5478</v>
      </c>
      <c r="BM352" t="s">
        <v>5479</v>
      </c>
      <c r="BN352" t="s">
        <v>5480</v>
      </c>
      <c r="BO352" s="227" t="s">
        <v>5450</v>
      </c>
      <c r="BP352" s="228" t="s">
        <v>5481</v>
      </c>
      <c r="BQ352" s="229" t="s">
        <v>5482</v>
      </c>
      <c r="BR352" s="230" t="s">
        <v>5483</v>
      </c>
      <c r="BS352" s="227" t="s">
        <v>5450</v>
      </c>
      <c r="BT352" s="228" t="s">
        <v>5481</v>
      </c>
      <c r="BU352" s="229" t="s">
        <v>5482</v>
      </c>
      <c r="BV352" s="230" t="s">
        <v>5483</v>
      </c>
      <c r="BW352" s="227" t="s">
        <v>5450</v>
      </c>
      <c r="BX352" s="228" t="s">
        <v>5481</v>
      </c>
      <c r="BY352" s="229" t="s">
        <v>5482</v>
      </c>
      <c r="BZ352" s="230" t="s">
        <v>5483</v>
      </c>
      <c r="CA352" s="610" t="s">
        <v>5269</v>
      </c>
      <c r="CB352" s="174" t="s">
        <v>5110</v>
      </c>
      <c r="CC352" s="276" t="s">
        <v>5111</v>
      </c>
      <c r="CD352" s="201" t="s">
        <v>5090</v>
      </c>
      <c r="CE352" s="173" t="s">
        <v>5109</v>
      </c>
      <c r="CF352" s="174" t="s">
        <v>5110</v>
      </c>
      <c r="CG352" s="276" t="s">
        <v>5111</v>
      </c>
      <c r="CH352" s="300"/>
      <c r="CI352" s="302" t="s">
        <v>5484</v>
      </c>
      <c r="CJ352" s="304" t="s">
        <v>5451</v>
      </c>
      <c r="CK352" s="306" t="s">
        <v>5452</v>
      </c>
      <c r="CL352" s="239" t="s">
        <v>5484</v>
      </c>
      <c r="CM352" s="311" t="s">
        <v>5451</v>
      </c>
      <c r="CN352" s="313" t="s">
        <v>5452</v>
      </c>
      <c r="CO352" s="306" t="s">
        <v>5484</v>
      </c>
      <c r="CP352" s="316" t="s">
        <v>5451</v>
      </c>
      <c r="CQ352" s="318" t="s">
        <v>5452</v>
      </c>
      <c r="CR352" s="239" t="s">
        <v>5484</v>
      </c>
      <c r="CS352" s="311" t="s">
        <v>5451</v>
      </c>
      <c r="CT352" s="313" t="s">
        <v>5452</v>
      </c>
      <c r="CU352" s="306" t="s">
        <v>5484</v>
      </c>
      <c r="CV352" s="316" t="s">
        <v>5451</v>
      </c>
      <c r="CW352" s="318" t="s">
        <v>5452</v>
      </c>
      <c r="CX352" s="239" t="s">
        <v>5484</v>
      </c>
      <c r="CY352" s="311" t="s">
        <v>5451</v>
      </c>
      <c r="CZ352" s="313" t="s">
        <v>5452</v>
      </c>
      <c r="DA352" s="306" t="s">
        <v>5484</v>
      </c>
      <c r="DB352" s="316" t="s">
        <v>5451</v>
      </c>
      <c r="DC352" s="318" t="s">
        <v>5452</v>
      </c>
      <c r="DD352" s="239" t="s">
        <v>5484</v>
      </c>
      <c r="DE352" s="311" t="s">
        <v>5451</v>
      </c>
      <c r="DF352" s="313" t="s">
        <v>5452</v>
      </c>
      <c r="DG352" s="306" t="s">
        <v>5484</v>
      </c>
      <c r="DH352" s="316" t="s">
        <v>5451</v>
      </c>
      <c r="DI352" s="318" t="s">
        <v>5452</v>
      </c>
      <c r="DJ352" s="173" t="s">
        <v>5269</v>
      </c>
      <c r="DK352" s="174" t="s">
        <v>5567</v>
      </c>
      <c r="DL352" s="175" t="s">
        <v>5111</v>
      </c>
    </row>
    <row r="353" spans="1:116" ht="24" customHeight="1">
      <c r="A353" s="25"/>
      <c r="B353" s="52"/>
      <c r="C353" s="55" t="s">
        <v>5568</v>
      </c>
      <c r="D353" s="817" t="s">
        <v>5106</v>
      </c>
      <c r="E353" s="757"/>
      <c r="F353" s="758"/>
      <c r="G353" s="439"/>
      <c r="H353" s="439"/>
      <c r="I353" s="439"/>
      <c r="J353" s="439"/>
      <c r="K353" s="439"/>
      <c r="L353" s="439"/>
      <c r="M353" s="439"/>
      <c r="N353" s="439"/>
      <c r="O353" s="439"/>
      <c r="P353" s="439"/>
      <c r="Q353" s="439"/>
      <c r="R353" s="439"/>
      <c r="S353" s="439"/>
      <c r="T353" s="439"/>
      <c r="U353" s="439"/>
      <c r="V353" s="439"/>
      <c r="W353" s="439"/>
      <c r="X353" s="439"/>
      <c r="Y353" s="439"/>
      <c r="Z353" s="439"/>
      <c r="AA353" s="439"/>
      <c r="AB353" s="439"/>
      <c r="AC353" s="439"/>
      <c r="AD353" s="439"/>
      <c r="AE353" s="52"/>
      <c r="AI353">
        <f>G353</f>
        <v>0</v>
      </c>
      <c r="AJ353">
        <f>COUNTIF(H353:I353,"NS")</f>
        <v>0</v>
      </c>
      <c r="AK353">
        <f>SUM(H353:I353)</f>
        <v>0</v>
      </c>
      <c r="AL353">
        <f>IF(COUNTIF(G353:I353,"NA")=3,0,IF(OR(AND(AI353=0,AJ353&gt;0),AND(AI353="NS",AK353&gt;0), AND(AI353="NS", AJ353=0,AK353=0)), 1, IF(OR(AND(AI353&gt;0,AJ353&gt;1,AI353&gt;AK353), AND(AI353="NS",AJ353=2), AND(AI353="NS",AK353=0,AJ353&gt;0),AI353=AK353), 0, 1)))</f>
        <v>0</v>
      </c>
      <c r="AM353">
        <f>J353</f>
        <v>0</v>
      </c>
      <c r="AN353">
        <f>COUNTIF(K353:L353,"NS")</f>
        <v>0</v>
      </c>
      <c r="AO353">
        <f>SUM(K353:L353)</f>
        <v>0</v>
      </c>
      <c r="AP353">
        <f>IF(COUNTIF(J353:L353,"NA")=3,0,IF(OR(AND(AM353=0,AN353&gt;0),AND(AM353="NS",AO353&gt;0), AND(AM353="NS", AN353=0,AO353=0)), 1, IF(OR(AND(AM353&gt;0,AN353&gt;1,AM353&gt;AO353), AND(AM353="NS",AN353=2), AND(AM353="NS",AO353=0,AN353&gt;0),AM353=AO353), 0, 1)))</f>
        <v>0</v>
      </c>
      <c r="AQ353">
        <f>M353</f>
        <v>0</v>
      </c>
      <c r="AR353">
        <f>COUNTIF(N353:O353,"NS")</f>
        <v>0</v>
      </c>
      <c r="AS353">
        <f>SUM(N353:O353)</f>
        <v>0</v>
      </c>
      <c r="AT353">
        <f>IF(COUNTIF(M353:O353,"NA")=3,0,IF(OR(AND(AQ353=0,AR353&gt;0),AND(AQ353="NS",AS353&gt;0), AND(AQ353="NS", AR353=0,AS353=0)), 1, IF(OR(AND(AQ353&gt;0,AR353&gt;1,AQ353&gt;AS353), AND(AQ353="NS",AR353=2), AND(AQ353="NS",AS353=0,AR353&gt;0),AQ353=AS353), 0, 1)))</f>
        <v>0</v>
      </c>
      <c r="AU353">
        <f>P353</f>
        <v>0</v>
      </c>
      <c r="AV353">
        <f>COUNTIF(Q353:R353,"NS")</f>
        <v>0</v>
      </c>
      <c r="AW353">
        <f>SUM(Q353:R353)</f>
        <v>0</v>
      </c>
      <c r="AX353">
        <f>IF(COUNTIF(P353:R353,"NA")=3,0,IF(OR(AND(AU353=0,AV353&gt;0),AND(AU353="NS",AW353&gt;0), AND(AU353="NS", AV353=0,AW353=0)), 1, IF(OR(AND(AU353&gt;0,AV353&gt;1,AU353&gt;AW353), AND(AU353="NS",AV353=2), AND(AU353="NS",AW353=0,AV353&gt;0),AU353=AW353), 0, 1)))</f>
        <v>0</v>
      </c>
      <c r="AY353">
        <f>S353</f>
        <v>0</v>
      </c>
      <c r="AZ353">
        <f>COUNTIF(T353:U353,"NS")</f>
        <v>0</v>
      </c>
      <c r="BA353">
        <f>SUM(T353:U353)</f>
        <v>0</v>
      </c>
      <c r="BB353">
        <f>IF(COUNTIF(S353:U353,"NA")=3,0,IF(OR(AND(AY353=0,AZ353&gt;0),AND(AY353="NS",BA353&gt;0), AND(AY353="NS", AZ353=0,BA353=0)), 1, IF(OR(AND(AY353&gt;0,AZ353&gt;1,AY353&gt;BA353), AND(AY353="NS",AZ353=2), AND(AY353="NS",BA353=0,AZ353&gt;0),AY353=BA353), 0, 1)))</f>
        <v>0</v>
      </c>
      <c r="BC353">
        <f>V353</f>
        <v>0</v>
      </c>
      <c r="BD353">
        <f>COUNTIF(W353:X353,"NS")</f>
        <v>0</v>
      </c>
      <c r="BE353">
        <f>SUM(W353:X353)</f>
        <v>0</v>
      </c>
      <c r="BF353">
        <f>IF(COUNTIF(V353:X353,"NA")=3,0,IF(OR(AND(BC353=0,BD353&gt;0),AND(BC353="NS",BE353&gt;0), AND(BC353="NS", BD353=0,BE353=0)), 1, IF(OR(AND(BC353&gt;0,BD353&gt;1,BC353&gt;BE353), AND(BC353="NS",BD353=2), AND(BC353="NS",BE353=0,BD353&gt;0),BC353=BE353), 0, 1)))</f>
        <v>0</v>
      </c>
      <c r="BG353">
        <f>Y353</f>
        <v>0</v>
      </c>
      <c r="BH353">
        <f>COUNTIF(Z353:AA353,"NS")</f>
        <v>0</v>
      </c>
      <c r="BI353">
        <f>SUM(Z353:AA353)</f>
        <v>0</v>
      </c>
      <c r="BJ353">
        <f>IF(COUNTIF(Y353:AA353,"NA")=3,0,IF(OR(AND(BG353=0,BH353&gt;0),AND(BG353="NS",BI353&gt;0), AND(BG353="NS", BH353=0,BI353=0)), 1, IF(OR(AND(BG353&gt;0,BH353&gt;1,BG353&gt;BI353), AND(BG353="NS",BH353=2), AND(BG353="NS",BI353=0,BH353&gt;0),BG353=BI353), 0, 1)))</f>
        <v>0</v>
      </c>
      <c r="BK353">
        <f>AB353</f>
        <v>0</v>
      </c>
      <c r="BL353">
        <f>COUNTIF(AC353:AD353,"NS")</f>
        <v>0</v>
      </c>
      <c r="BM353">
        <f>SUM(AC353:AD353)</f>
        <v>0</v>
      </c>
      <c r="BN353">
        <f>IF(COUNTIF(AB353:AD353,"NA")=3,0,IF(OR(AND(BK353=0,BL353&gt;0),AND(BK353="NS",BM353&gt;0), AND(BK353="NS", BL353=0,BM353=0)), 1, IF(OR(AND(BK353&gt;0,BL353&gt;1,BK353&gt;BM353), AND(BK353="NS",BL353=2), AND(BK353="NS",BM353=0,BL353&gt;0),BK353=BM353), 0, 1)))</f>
        <v>0</v>
      </c>
      <c r="BO353" s="231">
        <f>G353</f>
        <v>0</v>
      </c>
      <c r="BP353" s="232">
        <f>COUNTIF(J353,"NS")+COUNTIF(M353,"NS")+COUNTIF(P353,"NS")+COUNTIF(S353,"NS")+COUNTIF(V353,"NS")+COUNTIF(Y353,"NS")+COUNTIF(AB353,"NS")</f>
        <v>0</v>
      </c>
      <c r="BQ353" s="233">
        <f>SUM(J353,M353,P353,S353,V353,Y353,AB353)</f>
        <v>0</v>
      </c>
      <c r="BR353" s="234">
        <f>IF(OR(AND(BO353=0, BP353&gt;0),AND(BO353="NS", BQ353&gt;0), AND(BO353="NS", BP353=0, BQ353=0)), 1, IF(OR(AND(BO353&gt;0, BP353&gt;1,BO353&gt;BQ353), AND(BO353="NS", BP353=2), AND(BO353="NS", BQ353=0, BP353&gt;0), BO353=BQ353), 0,IF(BO353="",0,1)))</f>
        <v>0</v>
      </c>
      <c r="BS353" s="231">
        <f>H353</f>
        <v>0</v>
      </c>
      <c r="BT353" s="232">
        <f>COUNTIF(K353,"NS")+COUNTIF(N353,"NS")+COUNTIF(Q353,"NS")+COUNTIF(T353,"NS")+COUNTIF(W353,"NS")+COUNTIF(Z353,"NS")+COUNTIF(AC353,"NS")</f>
        <v>0</v>
      </c>
      <c r="BU353" s="233">
        <f>SUM(K353,N353,Q353,T353,W353,Z353,AC353)</f>
        <v>0</v>
      </c>
      <c r="BV353" s="234">
        <f>IF(OR(AND(BS353=0, BT353&gt;0),AND(BS353="NS", BU353&gt;0), AND(BS353="NS", BT353=0, BU353=0)), 1, IF(OR(AND(BS353&gt;0, BT353&gt;1,BS353&gt;BU353), AND(BS353="NS", BT353=2), AND(BS353="NS", BU353=0, BT353&gt;0), BS353=BU353), 0,IF(BS353="",0,1)))</f>
        <v>0</v>
      </c>
      <c r="BW353" s="231">
        <f>I353</f>
        <v>0</v>
      </c>
      <c r="BX353" s="232">
        <f>COUNTIF(L353,"NS")+COUNTIF(O353,"NS")+COUNTIF(R353,"NS")+COUNTIF(U353,"NS")+COUNTIF(X353,"NS")+COUNTIF(AA353,"NS")+COUNTIF(AD353,"NS")</f>
        <v>0</v>
      </c>
      <c r="BY353" s="233">
        <f>SUM(L353,O353,R353,U353,X353,AA353,AD353)</f>
        <v>0</v>
      </c>
      <c r="BZ353" s="234">
        <f>IF(OR(AND(BW353=0, BX353&gt;0),AND(BW353="NS", BY353&gt;0), AND(BW353="NS", BX353=0, BY353=0)), 1, IF(OR(AND(BW353&gt;0, BX353&gt;1,BW353&gt;BY353), AND(BW353="NS", BX353=2), AND(BW353="NS", BY353=0, BX353&gt;0), BW353=BY353), 0,IF(BW353="",0,1)))</f>
        <v>0</v>
      </c>
      <c r="CA353" s="198">
        <f>IF(SUM(AL353,AP353,AT353,AX353,BB353,BF353,BJ353,BN353,BR353,BV353,BZ353)=0,0,1)</f>
        <v>0</v>
      </c>
      <c r="CB353" s="235" t="str">
        <f>IF(CA353=0,"",
IF(SUM($CA$353:CA353)=1,CC353,
IF($CA$414&gt;SUM($CA$353:CA353),_xlfn.CONCAT(", ",CC353),
IF($CA$414=SUM($CA$353:CA353),_xlfn.CONCAT(" y ",CC353)))))</f>
        <v/>
      </c>
      <c r="CC353" s="178" t="s">
        <v>5117</v>
      </c>
      <c r="CD353" s="172">
        <f>IF(COUNTA(G353:AD353)=0,0,IF(COUNTA(G353:AD353)=24,0,1))</f>
        <v>0</v>
      </c>
      <c r="CE353" s="176">
        <f>IF(CD353=0,0,1)</f>
        <v>0</v>
      </c>
      <c r="CF353" s="177" t="str">
        <f>IF(CE353=0,"",
IF(SUM($CE$353:CE353)=1,CG353,
IF($CE$414&gt;SUM($CE$353:CE353),_xlfn.CONCAT(", ",CG353),
IF($CE$414=SUM($CE$353:CE353),_xlfn.CONCAT(" y ",CG353)))))</f>
        <v/>
      </c>
      <c r="CG353" s="199" t="s">
        <v>5117</v>
      </c>
      <c r="CH353" s="309" t="s">
        <v>5486</v>
      </c>
      <c r="CI353" s="303">
        <f>IF(OR(J414="NS",$M$105="NS"),0,IF(AND(J414="NA",$M$105="NA"),0,IF(J414&gt;=$M$105,0,1)))</f>
        <v>0</v>
      </c>
      <c r="CJ353" s="305">
        <f>IF(OR(K414="NS",$S$105="NS"),0,IF(AND(K414="NA",$S$105="NA"),0,IF(K414&gt;=$S$105,0,1)))</f>
        <v>0</v>
      </c>
      <c r="CK353" s="307">
        <f>IF(OR(L414="NS",$Y$105="NS"),0,IF(AND(L414="NA",$Y$105="NA"),0,IF(L414&gt;=$Y$105,0,1)))</f>
        <v>0</v>
      </c>
      <c r="CL353" s="310">
        <f>IF(OR(G353="NS",$M$112="NS"),0,IF(OR(G353="NA",$M$112="NA"),0,IF(G353&lt;=$M$112,0,1)))</f>
        <v>0</v>
      </c>
      <c r="CM353" s="312">
        <f>IF(OR(H353="NS",$S$112="NS"),0,IF(OR(H353="NA",$S$112="NA"),0,IF(H353&lt;=$S$112,0,1)))</f>
        <v>0</v>
      </c>
      <c r="CN353" s="314">
        <f>IF(OR(I353="NS",$Y$112="NS"),0,IF(OR(I353="NA",$Y$112="NA"),0,IF(I353&lt;=$Y$112,0,1)))</f>
        <v>0</v>
      </c>
      <c r="CO353" s="315">
        <f>IF(OR(J353="NS",$M$105="NS"),0,IF(OR(J353="NA",$M$105="NA"),0,IF(J353&lt;=$M$105,0,1)))</f>
        <v>0</v>
      </c>
      <c r="CP353" s="317">
        <f>IF(OR(K353="NS",$S$105="NS"),0,IF(OR(K353="NA",$S$105="NA"),0,IF(K353&lt;=$S$105,0,1)))</f>
        <v>0</v>
      </c>
      <c r="CQ353" s="319">
        <f>IF(OR(L353="NS",$Y$105="NS"),0,IF(OR(L353="NA",$Y$105="NA"),0,IF(L353&lt;=$Y$105,0,1)))</f>
        <v>0</v>
      </c>
      <c r="CR353" s="310">
        <f>IF(OR(M353="NS",$M$106="NS"),0,IF(OR(M353="NA",$M$106="NA"),0,IF(M353&lt;=$M$106,0,1)))</f>
        <v>0</v>
      </c>
      <c r="CS353" s="312">
        <f>IF(OR(N353="NS",$S$106="NS"),0,IF(OR(N353="NA",$S$106="NA"),0,IF(N353&lt;=$S$106,0,1)))</f>
        <v>0</v>
      </c>
      <c r="CT353" s="314">
        <f>IF(OR(O353="NS",$Y$106="NS"),0,IF(OR(O353="NA",$Y$106="NA"),0,IF(O353&lt;=$Y$106,0,1)))</f>
        <v>0</v>
      </c>
      <c r="CU353" s="315">
        <f>IF(OR(P353="NS",$M$107="NS"),0,IF(OR(P353="NA",$M$107="NA"),0,IF(P353&lt;=$M$107,0,1)))</f>
        <v>0</v>
      </c>
      <c r="CV353" s="317">
        <f>IF(OR(Q353="NS",$S$107="NS"),0,IF(OR(Q353="NA",$S$107="NA"),0,IF(Q353&lt;=$S$107,0,1)))</f>
        <v>0</v>
      </c>
      <c r="CW353" s="319">
        <f>IF(OR(R353="NS",$Y$107="NS"),0,IF(OR(R353="NA",$Y$107="NA"),0,IF(R353&lt;=$Y$107,0,1)))</f>
        <v>0</v>
      </c>
      <c r="CX353" s="310">
        <f>IF(OR(S353="NS",$M$108="NS"),0,IF(OR(S353="NA",$M$108="NA"),0,IF(S353&lt;=$M$108,0,1)))</f>
        <v>0</v>
      </c>
      <c r="CY353" s="312">
        <f>IF(OR(T353="NS",$S$108="NS"),0,IF(OR(T353="NA",$S$108="NA"),0,IF(T353&lt;=$S$108,0,1)))</f>
        <v>0</v>
      </c>
      <c r="CZ353" s="314">
        <f>IF(OR(U353="NS",$Y$108="NS"),0,IF(OR(U353="NA",$Y$108="NA"),0,IF(U353&lt;=$Y$108,0,1)))</f>
        <v>0</v>
      </c>
      <c r="DA353" s="315">
        <f>IF(OR(V353="NS",$M$109="NS"),0,IF(OR(V353="NA",$M$109="NA"),0,IF(V353&lt;=$M$109,0,1)))</f>
        <v>0</v>
      </c>
      <c r="DB353" s="317">
        <f>IF(OR(W353="NS",$S$109="NS"),0,IF(OR(W353="NA",$S$109="NA"),0,IF(W353&lt;=$S$109,0,1)))</f>
        <v>0</v>
      </c>
      <c r="DC353" s="319">
        <f>IF(OR(X353="NS",$Y$109="NS"),0,IF(OR(X353="NA",$Y$109="NA"),0,IF(X353&lt;=$Y$109,0,1)))</f>
        <v>0</v>
      </c>
      <c r="DD353" s="310">
        <f>IF(OR(Y353="NS",$M$110="NS"),0,IF(OR(Y353="NA",$M$110="NA"),0,IF(Y353&lt;=$M$110,0,1)))</f>
        <v>0</v>
      </c>
      <c r="DE353" s="312">
        <f>IF(OR(Z353="NS",$S$110="NS"),0,IF(OR(Z353="NA",$S$110="NA"),0,IF(Z353&lt;=$S$110,0,1)))</f>
        <v>0</v>
      </c>
      <c r="DF353" s="314">
        <f>IF(OR(AA353="NS",$Y$110="NS"),0,IF(OR(AA353="NA",$Y$110="NA"),0,IF(AA353&lt;=$Y$110,0,1)))</f>
        <v>0</v>
      </c>
      <c r="DG353" s="315">
        <f>IF(OR(AB353="NS",$M$111="NS"),0,IF(OR(AB353="NA",$M$111="NA"),0,IF(AB353&lt;=$M$111,0,1)))</f>
        <v>0</v>
      </c>
      <c r="DH353" s="317">
        <f>IF(OR(AC353="NS",$S$111="NS"),0,IF(OR(AC353="NA",$S$111="NA"),0,IF(AC353&lt;=$S$111,0,1)))</f>
        <v>0</v>
      </c>
      <c r="DI353" s="319">
        <f>IF(OR(AD353="NS",$Y$111="NS"),0,IF(OR(AD353="NA",$Y$111="NA"),0,IF(AD353&lt;=$Y$111,0,1)))</f>
        <v>0</v>
      </c>
      <c r="DJ353" s="198">
        <f>IF(SUM(CL353:DI353)=0,0,1)</f>
        <v>0</v>
      </c>
      <c r="DK353" s="177" t="str">
        <f>IF(DJ353=0,"",
IF(SUM($DJ$353:DJ353)=1,DL353,
IF($DJ$414&gt;SUM($DJ$353:DJ353),_xlfn.CONCAT(", ",DL353),
IF($DJ$414=SUM($DJ$353:DJ353),_xlfn.CONCAT(" y ",DL353)))))</f>
        <v/>
      </c>
      <c r="DL353" s="199" t="s">
        <v>5117</v>
      </c>
    </row>
    <row r="354" spans="1:116">
      <c r="A354" s="25"/>
      <c r="B354" s="52"/>
      <c r="C354" s="55" t="s">
        <v>5012</v>
      </c>
      <c r="D354" s="817" t="str">
        <f>IF(CNGE_2026_M4_Secc1!$D43="","",CNGE_2026_M4_Secc1!$D43)</f>
        <v/>
      </c>
      <c r="E354" s="757"/>
      <c r="F354" s="758"/>
      <c r="G354" s="439"/>
      <c r="H354" s="439"/>
      <c r="I354" s="439"/>
      <c r="J354" s="439"/>
      <c r="K354" s="439"/>
      <c r="L354" s="439"/>
      <c r="M354" s="439"/>
      <c r="N354" s="439"/>
      <c r="O354" s="439"/>
      <c r="P354" s="439"/>
      <c r="Q354" s="439"/>
      <c r="R354" s="439"/>
      <c r="S354" s="439"/>
      <c r="T354" s="439"/>
      <c r="U354" s="439"/>
      <c r="V354" s="439"/>
      <c r="W354" s="439"/>
      <c r="X354" s="439"/>
      <c r="Y354" s="439"/>
      <c r="Z354" s="439"/>
      <c r="AA354" s="439"/>
      <c r="AB354" s="439"/>
      <c r="AC354" s="439"/>
      <c r="AD354" s="439"/>
      <c r="AE354" s="52"/>
      <c r="AI354">
        <f t="shared" ref="AI354:AI384" si="420">G354</f>
        <v>0</v>
      </c>
      <c r="AJ354">
        <f t="shared" ref="AJ354:AJ384" si="421">COUNTIF(H354:I354,"NS")</f>
        <v>0</v>
      </c>
      <c r="AK354">
        <f t="shared" ref="AK354:AK384" si="422">SUM(H354:I354)</f>
        <v>0</v>
      </c>
      <c r="AL354">
        <f t="shared" ref="AL354:AL384" si="423">IF(COUNTIF(G354:I354,"NA")=3,0,IF(OR(AND(AI354=0,AJ354&gt;0),AND(AI354="NS",AK354&gt;0), AND(AI354="NS", AJ354=0,AK354=0)), 1, IF(OR(AND(AI354&gt;0,AJ354&gt;1,AI354&gt;AK354), AND(AI354="NS",AJ354=2), AND(AI354="NS",AK354=0,AJ354&gt;0),AI354=AK354), 0, 1)))</f>
        <v>0</v>
      </c>
      <c r="AM354">
        <f t="shared" ref="AM354:AM384" si="424">J354</f>
        <v>0</v>
      </c>
      <c r="AN354">
        <f t="shared" ref="AN354:AN384" si="425">COUNTIF(K354:L354,"NS")</f>
        <v>0</v>
      </c>
      <c r="AO354">
        <f t="shared" ref="AO354:AO384" si="426">SUM(K354:L354)</f>
        <v>0</v>
      </c>
      <c r="AP354">
        <f t="shared" ref="AP354:AP384" si="427">IF(COUNTIF(J354:L354,"NA")=3,0,IF(OR(AND(AM354=0,AN354&gt;0),AND(AM354="NS",AO354&gt;0), AND(AM354="NS", AN354=0,AO354=0)), 1, IF(OR(AND(AM354&gt;0,AN354&gt;1,AM354&gt;AO354), AND(AM354="NS",AN354=2), AND(AM354="NS",AO354=0,AN354&gt;0),AM354=AO354), 0, 1)))</f>
        <v>0</v>
      </c>
      <c r="AQ354">
        <f t="shared" ref="AQ354:AQ384" si="428">M354</f>
        <v>0</v>
      </c>
      <c r="AR354">
        <f t="shared" ref="AR354:AR384" si="429">COUNTIF(N354:O354,"NS")</f>
        <v>0</v>
      </c>
      <c r="AS354">
        <f t="shared" ref="AS354:AS384" si="430">SUM(N354:O354)</f>
        <v>0</v>
      </c>
      <c r="AT354">
        <f t="shared" ref="AT354:AT384" si="431">IF(COUNTIF(M354:O354,"NA")=3,0,IF(OR(AND(AQ354=0,AR354&gt;0),AND(AQ354="NS",AS354&gt;0), AND(AQ354="NS", AR354=0,AS354=0)), 1, IF(OR(AND(AQ354&gt;0,AR354&gt;1,AQ354&gt;AS354), AND(AQ354="NS",AR354=2), AND(AQ354="NS",AS354=0,AR354&gt;0),AQ354=AS354), 0, 1)))</f>
        <v>0</v>
      </c>
      <c r="AU354">
        <f t="shared" ref="AU354:AU384" si="432">P354</f>
        <v>0</v>
      </c>
      <c r="AV354">
        <f t="shared" ref="AV354:AV384" si="433">COUNTIF(Q354:R354,"NS")</f>
        <v>0</v>
      </c>
      <c r="AW354">
        <f t="shared" ref="AW354:AW384" si="434">SUM(Q354:R354)</f>
        <v>0</v>
      </c>
      <c r="AX354">
        <f t="shared" ref="AX354:AX384" si="435">IF(COUNTIF(P354:R354,"NA")=3,0,IF(OR(AND(AU354=0,AV354&gt;0),AND(AU354="NS",AW354&gt;0), AND(AU354="NS", AV354=0,AW354=0)), 1, IF(OR(AND(AU354&gt;0,AV354&gt;1,AU354&gt;AW354), AND(AU354="NS",AV354=2), AND(AU354="NS",AW354=0,AV354&gt;0),AU354=AW354), 0, 1)))</f>
        <v>0</v>
      </c>
      <c r="AY354">
        <f t="shared" ref="AY354:AY384" si="436">S354</f>
        <v>0</v>
      </c>
      <c r="AZ354">
        <f t="shared" ref="AZ354:AZ384" si="437">COUNTIF(T354:U354,"NS")</f>
        <v>0</v>
      </c>
      <c r="BA354">
        <f t="shared" ref="BA354:BA384" si="438">SUM(T354:U354)</f>
        <v>0</v>
      </c>
      <c r="BB354">
        <f t="shared" ref="BB354:BB384" si="439">IF(COUNTIF(S354:U354,"NA")=3,0,IF(OR(AND(AY354=0,AZ354&gt;0),AND(AY354="NS",BA354&gt;0), AND(AY354="NS", AZ354=0,BA354=0)), 1, IF(OR(AND(AY354&gt;0,AZ354&gt;1,AY354&gt;BA354), AND(AY354="NS",AZ354=2), AND(AY354="NS",BA354=0,AZ354&gt;0),AY354=BA354), 0, 1)))</f>
        <v>0</v>
      </c>
      <c r="BC354">
        <f t="shared" ref="BC354:BC384" si="440">V354</f>
        <v>0</v>
      </c>
      <c r="BD354">
        <f t="shared" ref="BD354:BD384" si="441">COUNTIF(W354:X354,"NS")</f>
        <v>0</v>
      </c>
      <c r="BE354">
        <f t="shared" ref="BE354:BE384" si="442">SUM(W354:X354)</f>
        <v>0</v>
      </c>
      <c r="BF354">
        <f t="shared" ref="BF354:BF384" si="443">IF(COUNTIF(V354:X354,"NA")=3,0,IF(OR(AND(BC354=0,BD354&gt;0),AND(BC354="NS",BE354&gt;0), AND(BC354="NS", BD354=0,BE354=0)), 1, IF(OR(AND(BC354&gt;0,BD354&gt;1,BC354&gt;BE354), AND(BC354="NS",BD354=2), AND(BC354="NS",BE354=0,BD354&gt;0),BC354=BE354), 0, 1)))</f>
        <v>0</v>
      </c>
      <c r="BG354">
        <f t="shared" ref="BG354:BG384" si="444">Y354</f>
        <v>0</v>
      </c>
      <c r="BH354">
        <f t="shared" ref="BH354:BH384" si="445">COUNTIF(Z354:AA354,"NS")</f>
        <v>0</v>
      </c>
      <c r="BI354">
        <f t="shared" ref="BI354:BI384" si="446">SUM(Z354:AA354)</f>
        <v>0</v>
      </c>
      <c r="BJ354">
        <f t="shared" ref="BJ354:BJ384" si="447">IF(COUNTIF(Y354:AA354,"NA")=3,0,IF(OR(AND(BG354=0,BH354&gt;0),AND(BG354="NS",BI354&gt;0), AND(BG354="NS", BH354=0,BI354=0)), 1, IF(OR(AND(BG354&gt;0,BH354&gt;1,BG354&gt;BI354), AND(BG354="NS",BH354=2), AND(BG354="NS",BI354=0,BH354&gt;0),BG354=BI354), 0, 1)))</f>
        <v>0</v>
      </c>
      <c r="BK354">
        <f t="shared" ref="BK354:BK384" si="448">AB354</f>
        <v>0</v>
      </c>
      <c r="BL354">
        <f t="shared" ref="BL354:BL384" si="449">COUNTIF(AC354:AD354,"NS")</f>
        <v>0</v>
      </c>
      <c r="BM354">
        <f t="shared" ref="BM354:BM384" si="450">SUM(AC354:AD354)</f>
        <v>0</v>
      </c>
      <c r="BN354">
        <f t="shared" ref="BN354:BN384" si="451">IF(COUNTIF(AB354:AD354,"NA")=3,0,IF(OR(AND(BK354=0,BL354&gt;0),AND(BK354="NS",BM354&gt;0), AND(BK354="NS", BL354=0,BM354=0)), 1, IF(OR(AND(BK354&gt;0,BL354&gt;1,BK354&gt;BM354), AND(BK354="NS",BL354=2), AND(BK354="NS",BM354=0,BL354&gt;0),BK354=BM354), 0, 1)))</f>
        <v>0</v>
      </c>
      <c r="BO354" s="231">
        <f t="shared" ref="BO354:BO408" si="452">G354</f>
        <v>0</v>
      </c>
      <c r="BP354" s="232">
        <f t="shared" ref="BP354:BP408" si="453">COUNTIF(J354,"NS")+COUNTIF(M354,"NS")+COUNTIF(P354,"NS")+COUNTIF(S354,"NS")+COUNTIF(V354,"NS")+COUNTIF(Y354,"NS")+COUNTIF(AB354,"NS")</f>
        <v>0</v>
      </c>
      <c r="BQ354" s="233">
        <f t="shared" ref="BQ354:BQ408" si="454">SUM(J354,M354,P354,S354,V354,Y354,AB354)</f>
        <v>0</v>
      </c>
      <c r="BR354" s="234">
        <f t="shared" ref="BR354:BR408" si="455">IF(OR(AND(BO354=0, BP354&gt;0),AND(BO354="NS", BQ354&gt;0), AND(BO354="NS", BP354=0, BQ354=0)), 1, IF(OR(AND(BO354&gt;0, BP354&gt;1,BO354&gt;BQ354), AND(BO354="NS", BP354=2), AND(BO354="NS", BQ354=0, BP354&gt;0), BO354=BQ354), 0,IF(BO354="",0,1)))</f>
        <v>0</v>
      </c>
      <c r="BS354" s="231">
        <f t="shared" ref="BS354:BS408" si="456">H354</f>
        <v>0</v>
      </c>
      <c r="BT354" s="232">
        <f t="shared" ref="BT354:BT408" si="457">COUNTIF(K354,"NS")+COUNTIF(N354,"NS")+COUNTIF(Q354,"NS")+COUNTIF(T354,"NS")+COUNTIF(W354,"NS")+COUNTIF(Z354,"NS")+COUNTIF(AC354,"NS")</f>
        <v>0</v>
      </c>
      <c r="BU354" s="233">
        <f t="shared" ref="BU354:BU408" si="458">SUM(K354,N354,Q354,T354,W354,Z354,AC354)</f>
        <v>0</v>
      </c>
      <c r="BV354" s="234">
        <f t="shared" ref="BV354:BV408" si="459">IF(OR(AND(BS354=0, BT354&gt;0),AND(BS354="NS", BU354&gt;0), AND(BS354="NS", BT354=0, BU354=0)), 1, IF(OR(AND(BS354&gt;0, BT354&gt;1,BS354&gt;BU354), AND(BS354="NS", BT354=2), AND(BS354="NS", BU354=0, BT354&gt;0), BS354=BU354), 0,IF(BS354="",0,1)))</f>
        <v>0</v>
      </c>
      <c r="BW354" s="231">
        <f t="shared" ref="BW354:BW408" si="460">I354</f>
        <v>0</v>
      </c>
      <c r="BX354" s="232">
        <f t="shared" ref="BX354:BX408" si="461">COUNTIF(L354,"NS")+COUNTIF(O354,"NS")+COUNTIF(R354,"NS")+COUNTIF(U354,"NS")+COUNTIF(X354,"NS")+COUNTIF(AA354,"NS")+COUNTIF(AD354,"NS")</f>
        <v>0</v>
      </c>
      <c r="BY354" s="233">
        <f t="shared" ref="BY354:BY408" si="462">SUM(L354,O354,R354,U354,X354,AA354,AD354)</f>
        <v>0</v>
      </c>
      <c r="BZ354" s="234">
        <f t="shared" ref="BZ354:BZ408" si="463">IF(OR(AND(BW354=0, BX354&gt;0),AND(BW354="NS", BY354&gt;0), AND(BW354="NS", BX354=0, BY354=0)), 1, IF(OR(AND(BW354&gt;0, BX354&gt;1,BW354&gt;BY354), AND(BW354="NS", BX354=2), AND(BW354="NS", BY354=0, BX354&gt;0), BW354=BY354), 0,IF(BW354="",0,1)))</f>
        <v>0</v>
      </c>
      <c r="CA354" s="198">
        <f t="shared" ref="CA354:CA408" si="464">IF(SUM(AL354,AP354,AT354,AX354,BB354,BF354,BJ354,BN354,BR354,BV354,BZ354)=0,0,1)</f>
        <v>0</v>
      </c>
      <c r="CB354" s="235" t="str">
        <f>IF(CA354=0,"",
IF(SUM($CA$353:CA354)=1,CC354,
IF($CA$414&gt;SUM($CA$353:CA354),_xlfn.CONCAT(", ",CC354),
IF($CA$414=SUM($CA$353:CA354),_xlfn.CONCAT(" y ",CC354)))))</f>
        <v/>
      </c>
      <c r="CC354" s="178" t="s">
        <v>5118</v>
      </c>
      <c r="CD354" s="172">
        <f>IF(AND(COUNTBLANK(D354)=1,COUNTA(G354:AD354)=0),0,IF(AND(COUNTBLANK(D354)=0,COUNTA(G354:AD354)=24),0,1))</f>
        <v>0</v>
      </c>
      <c r="CE354" s="176">
        <f>IF(CD354=0,0,1)</f>
        <v>0</v>
      </c>
      <c r="CF354" s="177" t="str">
        <f>IF(CE354=0,"",
IF(SUM($CE$353:CE354)=1,CG354,
IF($CE$414&gt;SUM($CE$353:CE354),_xlfn.CONCAT(", ",CG354),
IF($CE$414=SUM($CE$353:CE354),_xlfn.CONCAT(" y ",CG354)))))</f>
        <v/>
      </c>
      <c r="CG354" s="199" t="s">
        <v>5118</v>
      </c>
      <c r="CH354" s="301" t="s">
        <v>5488</v>
      </c>
      <c r="CI354" s="303">
        <f>IF(OR(M414="NS",$M$106="NS"),0,IF(AND(M414="NA",$M$106="NA"),0,IF(M414&gt;=$M$106,0,1)))</f>
        <v>0</v>
      </c>
      <c r="CJ354" s="305">
        <f>IF(OR(N414="NS",$S$106="NS"),0,IF(AND(N414="NA",$S$106="NA"),0,IF(N414&gt;=$S$106,0,1)))</f>
        <v>0</v>
      </c>
      <c r="CK354" s="307">
        <f>IF(OR(O414="NS",$Y$106="NS"),0,IF(AND(O414="NA",$Y$106="NA"),0,IF(O414&gt;=$Y$106,0,1)))</f>
        <v>0</v>
      </c>
      <c r="CL354" s="310">
        <f t="shared" ref="CL354:CL408" si="465">IF(OR(G354="NS",$M$112="NS"),0,IF(OR(G354="NA",$M$112="NA"),0,IF(G354&lt;=$M$112,0,1)))</f>
        <v>0</v>
      </c>
      <c r="CM354" s="312">
        <f t="shared" ref="CM354:CM408" si="466">IF(OR(H354="NS",$S$112="NS"),0,IF(OR(H354="NA",$S$112="NA"),0,IF(H354&lt;=$S$112,0,1)))</f>
        <v>0</v>
      </c>
      <c r="CN354" s="314">
        <f t="shared" ref="CN354:CN408" si="467">IF(OR(I354="NS",$Y$112="NS"),0,IF(OR(I354="NA",$Y$112="NA"),0,IF(I354&lt;=$Y$112,0,1)))</f>
        <v>0</v>
      </c>
      <c r="CO354" s="315">
        <f t="shared" ref="CO354:CO408" si="468">IF(OR(J354="NS",$M$105="NS"),0,IF(OR(J354="NA",$M$105="NA"),0,IF(J354&lt;=$M$105,0,1)))</f>
        <v>0</v>
      </c>
      <c r="CP354" s="317">
        <f t="shared" ref="CP354:CP408" si="469">IF(OR(K354="NS",$S$105="NS"),0,IF(OR(K354="NA",$S$105="NA"),0,IF(K354&lt;=$S$105,0,1)))</f>
        <v>0</v>
      </c>
      <c r="CQ354" s="319">
        <f t="shared" ref="CQ354:CQ408" si="470">IF(OR(L354="NS",$Y$105="NS"),0,IF(OR(L354="NA",$Y$105="NA"),0,IF(L354&lt;=$Y$105,0,1)))</f>
        <v>0</v>
      </c>
      <c r="CR354" s="310">
        <f t="shared" ref="CR354:CR408" si="471">IF(OR(M354="NS",$M$106="NS"),0,IF(OR(M354="NA",$M$106="NA"),0,IF(M354&lt;=$M$106,0,1)))</f>
        <v>0</v>
      </c>
      <c r="CS354" s="312">
        <f t="shared" ref="CS354:CS408" si="472">IF(OR(N354="NS",$S$106="NS"),0,IF(OR(N354="NA",$S$106="NA"),0,IF(N354&lt;=$S$106,0,1)))</f>
        <v>0</v>
      </c>
      <c r="CT354" s="314">
        <f t="shared" ref="CT354:CT408" si="473">IF(OR(O354="NS",$Y$106="NS"),0,IF(OR(O354="NA",$Y$106="NA"),0,IF(O354&lt;=$Y$106,0,1)))</f>
        <v>0</v>
      </c>
      <c r="CU354" s="315">
        <f t="shared" ref="CU354:CU408" si="474">IF(OR(P354="NS",$M$107="NS"),0,IF(OR(P354="NA",$M$107="NA"),0,IF(P354&lt;=$M$107,0,1)))</f>
        <v>0</v>
      </c>
      <c r="CV354" s="317">
        <f t="shared" ref="CV354:CV408" si="475">IF(OR(Q354="NS",$S$107="NS"),0,IF(OR(Q354="NA",$S$107="NA"),0,IF(Q354&lt;=$S$107,0,1)))</f>
        <v>0</v>
      </c>
      <c r="CW354" s="319">
        <f t="shared" ref="CW354:CW408" si="476">IF(OR(R354="NS",$Y$107="NS"),0,IF(OR(R354="NA",$Y$107="NA"),0,IF(R354&lt;=$Y$107,0,1)))</f>
        <v>0</v>
      </c>
      <c r="CX354" s="310">
        <f t="shared" ref="CX354:CX408" si="477">IF(OR(S354="NS",$M$108="NS"),0,IF(OR(S354="NA",$M$108="NA"),0,IF(S354&lt;=$M$108,0,1)))</f>
        <v>0</v>
      </c>
      <c r="CY354" s="312">
        <f t="shared" ref="CY354:CY408" si="478">IF(OR(T354="NS",$S$108="NS"),0,IF(OR(T354="NA",$S$108="NA"),0,IF(T354&lt;=$S$108,0,1)))</f>
        <v>0</v>
      </c>
      <c r="CZ354" s="314">
        <f t="shared" ref="CZ354:CZ408" si="479">IF(OR(U354="NS",$Y$108="NS"),0,IF(OR(U354="NA",$Y$108="NA"),0,IF(U354&lt;=$Y$108,0,1)))</f>
        <v>0</v>
      </c>
      <c r="DA354" s="315">
        <f t="shared" ref="DA354:DA408" si="480">IF(OR(V354="NS",$M$109="NS"),0,IF(OR(V354="NA",$M$109="NA"),0,IF(V354&lt;=$M$109,0,1)))</f>
        <v>0</v>
      </c>
      <c r="DB354" s="317">
        <f t="shared" ref="DB354:DB408" si="481">IF(OR(W354="NS",$S$109="NS"),0,IF(OR(W354="NA",$S$109="NA"),0,IF(W354&lt;=$S$109,0,1)))</f>
        <v>0</v>
      </c>
      <c r="DC354" s="319">
        <f t="shared" ref="DC354:DC408" si="482">IF(OR(X354="NS",$Y$109="NS"),0,IF(OR(X354="NA",$Y$109="NA"),0,IF(X354&lt;=$Y$109,0,1)))</f>
        <v>0</v>
      </c>
      <c r="DD354" s="310">
        <f t="shared" ref="DD354:DD408" si="483">IF(OR(Y354="NS",$M$110="NS"),0,IF(OR(Y354="NA",$M$110="NA"),0,IF(Y354&lt;=$M$110,0,1)))</f>
        <v>0</v>
      </c>
      <c r="DE354" s="312">
        <f t="shared" ref="DE354:DE408" si="484">IF(OR(Z354="NS",$S$110="NS"),0,IF(OR(Z354="NA",$S$110="NA"),0,IF(Z354&lt;=$S$110,0,1)))</f>
        <v>0</v>
      </c>
      <c r="DF354" s="314">
        <f t="shared" ref="DF354:DF408" si="485">IF(OR(AA354="NS",$Y$110="NS"),0,IF(OR(AA354="NA",$Y$110="NA"),0,IF(AA354&lt;=$Y$110,0,1)))</f>
        <v>0</v>
      </c>
      <c r="DG354" s="315">
        <f t="shared" ref="DG354:DG408" si="486">IF(OR(AB354="NS",$M$111="NS"),0,IF(OR(AB354="NA",$M$111="NA"),0,IF(AB354&lt;=$M$111,0,1)))</f>
        <v>0</v>
      </c>
      <c r="DH354" s="317">
        <f t="shared" ref="DH354:DH408" si="487">IF(OR(AC354="NS",$S$111="NS"),0,IF(OR(AC354="NA",$S$111="NA"),0,IF(AC354&lt;=$S$111,0,1)))</f>
        <v>0</v>
      </c>
      <c r="DI354" s="319">
        <f t="shared" ref="DI354:DI408" si="488">IF(OR(AD354="NS",$Y$111="NS"),0,IF(OR(AD354="NA",$Y$111="NA"),0,IF(AD354&lt;=$Y$111,0,1)))</f>
        <v>0</v>
      </c>
      <c r="DJ354" s="198">
        <f t="shared" ref="DJ354:DJ408" si="489">IF(SUM(CL354:DI354)=0,0,1)</f>
        <v>0</v>
      </c>
      <c r="DK354" s="177" t="str">
        <f>IF(DJ354=0,"",
IF(SUM($DJ$353:DJ354)=1,DL354,
IF($DJ$414&gt;SUM($DJ$353:DJ354),_xlfn.CONCAT(", ",DL354),
IF($DJ$414=SUM($DJ$353:DJ354),_xlfn.CONCAT(" y ",DL354)))))</f>
        <v/>
      </c>
      <c r="DL354" s="199" t="s">
        <v>5118</v>
      </c>
    </row>
    <row r="355" spans="1:116" ht="15" customHeight="1">
      <c r="A355" s="25"/>
      <c r="B355" s="52"/>
      <c r="C355" s="55" t="s">
        <v>5014</v>
      </c>
      <c r="D355" s="817" t="str">
        <f>IF(CNGE_2026_M4_Secc1!$D44="","",CNGE_2026_M4_Secc1!$D44)</f>
        <v/>
      </c>
      <c r="E355" s="757"/>
      <c r="F355" s="758"/>
      <c r="G355" s="439"/>
      <c r="H355" s="439"/>
      <c r="I355" s="439"/>
      <c r="J355" s="439"/>
      <c r="K355" s="439"/>
      <c r="L355" s="439"/>
      <c r="M355" s="439"/>
      <c r="N355" s="439"/>
      <c r="O355" s="439"/>
      <c r="P355" s="439"/>
      <c r="Q355" s="439"/>
      <c r="R355" s="439"/>
      <c r="S355" s="439"/>
      <c r="T355" s="439"/>
      <c r="U355" s="439"/>
      <c r="V355" s="439"/>
      <c r="W355" s="439"/>
      <c r="X355" s="439"/>
      <c r="Y355" s="439"/>
      <c r="Z355" s="439"/>
      <c r="AA355" s="439"/>
      <c r="AB355" s="439"/>
      <c r="AC355" s="439"/>
      <c r="AD355" s="439"/>
      <c r="AE355" s="52"/>
      <c r="AI355">
        <f t="shared" si="420"/>
        <v>0</v>
      </c>
      <c r="AJ355">
        <f t="shared" si="421"/>
        <v>0</v>
      </c>
      <c r="AK355">
        <f t="shared" si="422"/>
        <v>0</v>
      </c>
      <c r="AL355">
        <f t="shared" si="423"/>
        <v>0</v>
      </c>
      <c r="AM355">
        <f t="shared" si="424"/>
        <v>0</v>
      </c>
      <c r="AN355">
        <f t="shared" si="425"/>
        <v>0</v>
      </c>
      <c r="AO355">
        <f t="shared" si="426"/>
        <v>0</v>
      </c>
      <c r="AP355">
        <f t="shared" si="427"/>
        <v>0</v>
      </c>
      <c r="AQ355">
        <f t="shared" si="428"/>
        <v>0</v>
      </c>
      <c r="AR355">
        <f t="shared" si="429"/>
        <v>0</v>
      </c>
      <c r="AS355">
        <f t="shared" si="430"/>
        <v>0</v>
      </c>
      <c r="AT355">
        <f t="shared" si="431"/>
        <v>0</v>
      </c>
      <c r="AU355">
        <f t="shared" si="432"/>
        <v>0</v>
      </c>
      <c r="AV355">
        <f t="shared" si="433"/>
        <v>0</v>
      </c>
      <c r="AW355">
        <f t="shared" si="434"/>
        <v>0</v>
      </c>
      <c r="AX355">
        <f t="shared" si="435"/>
        <v>0</v>
      </c>
      <c r="AY355">
        <f t="shared" si="436"/>
        <v>0</v>
      </c>
      <c r="AZ355">
        <f t="shared" si="437"/>
        <v>0</v>
      </c>
      <c r="BA355">
        <f t="shared" si="438"/>
        <v>0</v>
      </c>
      <c r="BB355">
        <f t="shared" si="439"/>
        <v>0</v>
      </c>
      <c r="BC355">
        <f t="shared" si="440"/>
        <v>0</v>
      </c>
      <c r="BD355">
        <f t="shared" si="441"/>
        <v>0</v>
      </c>
      <c r="BE355">
        <f t="shared" si="442"/>
        <v>0</v>
      </c>
      <c r="BF355">
        <f t="shared" si="443"/>
        <v>0</v>
      </c>
      <c r="BG355">
        <f t="shared" si="444"/>
        <v>0</v>
      </c>
      <c r="BH355">
        <f t="shared" si="445"/>
        <v>0</v>
      </c>
      <c r="BI355">
        <f t="shared" si="446"/>
        <v>0</v>
      </c>
      <c r="BJ355">
        <f t="shared" si="447"/>
        <v>0</v>
      </c>
      <c r="BK355">
        <f t="shared" si="448"/>
        <v>0</v>
      </c>
      <c r="BL355">
        <f t="shared" si="449"/>
        <v>0</v>
      </c>
      <c r="BM355">
        <f t="shared" si="450"/>
        <v>0</v>
      </c>
      <c r="BN355">
        <f t="shared" si="451"/>
        <v>0</v>
      </c>
      <c r="BO355" s="231">
        <f t="shared" si="452"/>
        <v>0</v>
      </c>
      <c r="BP355" s="232">
        <f t="shared" si="453"/>
        <v>0</v>
      </c>
      <c r="BQ355" s="233">
        <f t="shared" si="454"/>
        <v>0</v>
      </c>
      <c r="BR355" s="234">
        <f t="shared" si="455"/>
        <v>0</v>
      </c>
      <c r="BS355" s="231">
        <f t="shared" si="456"/>
        <v>0</v>
      </c>
      <c r="BT355" s="232">
        <f t="shared" si="457"/>
        <v>0</v>
      </c>
      <c r="BU355" s="233">
        <f t="shared" si="458"/>
        <v>0</v>
      </c>
      <c r="BV355" s="234">
        <f t="shared" si="459"/>
        <v>0</v>
      </c>
      <c r="BW355" s="231">
        <f t="shared" si="460"/>
        <v>0</v>
      </c>
      <c r="BX355" s="232">
        <f t="shared" si="461"/>
        <v>0</v>
      </c>
      <c r="BY355" s="233">
        <f t="shared" si="462"/>
        <v>0</v>
      </c>
      <c r="BZ355" s="234">
        <f t="shared" si="463"/>
        <v>0</v>
      </c>
      <c r="CA355" s="198">
        <f t="shared" si="464"/>
        <v>0</v>
      </c>
      <c r="CB355" s="235" t="str">
        <f>IF(CA355=0,"",
IF(SUM($CA$353:CA355)=1,CC355,
IF($CA$414&gt;SUM($CA$353:CA355),_xlfn.CONCAT(", ",CC355),
IF($CA$414=SUM($CA$353:CA355),_xlfn.CONCAT(" y ",CC355)))))</f>
        <v/>
      </c>
      <c r="CC355" s="178" t="s">
        <v>5119</v>
      </c>
      <c r="CD355" s="172">
        <f t="shared" ref="CD355:CD408" si="490">IF(AND(COUNTBLANK(D355)=1,COUNTA(G355:AD355)=0),0,IF(AND(COUNTBLANK(D355)=0,COUNTA(G355:AD355)=24),0,1))</f>
        <v>0</v>
      </c>
      <c r="CE355" s="176">
        <f t="shared" ref="CE355:CE408" si="491">IF(CD355=0,0,1)</f>
        <v>0</v>
      </c>
      <c r="CF355" s="177" t="str">
        <f>IF(CE355=0,"",
IF(SUM($CE$353:CE355)=1,CG355,
IF($CE$414&gt;SUM($CE$353:CE355),_xlfn.CONCAT(", ",CG355),
IF($CE$414=SUM($CE$353:CE355),_xlfn.CONCAT(" y ",CG355)))))</f>
        <v/>
      </c>
      <c r="CG355" s="199" t="s">
        <v>5119</v>
      </c>
      <c r="CH355" s="309" t="s">
        <v>5490</v>
      </c>
      <c r="CI355" s="303">
        <f>IF(OR(P414="NS",$M$107="NS"),0,IF(AND(P414="NA",$M$107="NA"),0,IF(P414&gt;=$M$107,0,1)))</f>
        <v>0</v>
      </c>
      <c r="CJ355" s="305">
        <f>IF(OR(Q414="NS",$S$107="NS"),0,IF(AND(Q414="NA",$S$107="NA"),0,IF(Q414&gt;=$S$107,0,1)))</f>
        <v>0</v>
      </c>
      <c r="CK355" s="307">
        <f>IF(OR(R414="NS",$Y$107="NS"),0,IF(AND(R414="NA",$Y$107="NA"),0,IF(R414&gt;=$Y$107,0,1)))</f>
        <v>0</v>
      </c>
      <c r="CL355" s="310">
        <f t="shared" si="465"/>
        <v>0</v>
      </c>
      <c r="CM355" s="312">
        <f t="shared" si="466"/>
        <v>0</v>
      </c>
      <c r="CN355" s="314">
        <f t="shared" si="467"/>
        <v>0</v>
      </c>
      <c r="CO355" s="315">
        <f t="shared" si="468"/>
        <v>0</v>
      </c>
      <c r="CP355" s="317">
        <f t="shared" si="469"/>
        <v>0</v>
      </c>
      <c r="CQ355" s="319">
        <f t="shared" si="470"/>
        <v>0</v>
      </c>
      <c r="CR355" s="310">
        <f t="shared" si="471"/>
        <v>0</v>
      </c>
      <c r="CS355" s="312">
        <f t="shared" si="472"/>
        <v>0</v>
      </c>
      <c r="CT355" s="314">
        <f t="shared" si="473"/>
        <v>0</v>
      </c>
      <c r="CU355" s="315">
        <f t="shared" si="474"/>
        <v>0</v>
      </c>
      <c r="CV355" s="317">
        <f t="shared" si="475"/>
        <v>0</v>
      </c>
      <c r="CW355" s="319">
        <f t="shared" si="476"/>
        <v>0</v>
      </c>
      <c r="CX355" s="310">
        <f t="shared" si="477"/>
        <v>0</v>
      </c>
      <c r="CY355" s="312">
        <f t="shared" si="478"/>
        <v>0</v>
      </c>
      <c r="CZ355" s="314">
        <f t="shared" si="479"/>
        <v>0</v>
      </c>
      <c r="DA355" s="315">
        <f t="shared" si="480"/>
        <v>0</v>
      </c>
      <c r="DB355" s="317">
        <f t="shared" si="481"/>
        <v>0</v>
      </c>
      <c r="DC355" s="319">
        <f t="shared" si="482"/>
        <v>0</v>
      </c>
      <c r="DD355" s="310">
        <f t="shared" si="483"/>
        <v>0</v>
      </c>
      <c r="DE355" s="312">
        <f t="shared" si="484"/>
        <v>0</v>
      </c>
      <c r="DF355" s="314">
        <f t="shared" si="485"/>
        <v>0</v>
      </c>
      <c r="DG355" s="315">
        <f t="shared" si="486"/>
        <v>0</v>
      </c>
      <c r="DH355" s="317">
        <f t="shared" si="487"/>
        <v>0</v>
      </c>
      <c r="DI355" s="319">
        <f t="shared" si="488"/>
        <v>0</v>
      </c>
      <c r="DJ355" s="198">
        <f t="shared" si="489"/>
        <v>0</v>
      </c>
      <c r="DK355" s="177" t="str">
        <f>IF(DJ355=0,"",
IF(SUM($DJ$353:DJ355)=1,DL355,
IF($DJ$414&gt;SUM($DJ$353:DJ355),_xlfn.CONCAT(", ",DL355),
IF($DJ$414=SUM($DJ$353:DJ355),_xlfn.CONCAT(" y ",DL355)))))</f>
        <v/>
      </c>
      <c r="DL355" s="199" t="s">
        <v>5119</v>
      </c>
    </row>
    <row r="356" spans="1:116" ht="15" customHeight="1">
      <c r="A356" s="25"/>
      <c r="B356" s="52"/>
      <c r="C356" s="55" t="s">
        <v>5016</v>
      </c>
      <c r="D356" s="817" t="str">
        <f>IF(CNGE_2026_M4_Secc1!$D45="","",CNGE_2026_M4_Secc1!$D45)</f>
        <v/>
      </c>
      <c r="E356" s="757"/>
      <c r="F356" s="758"/>
      <c r="G356" s="439"/>
      <c r="H356" s="439"/>
      <c r="I356" s="439"/>
      <c r="J356" s="439"/>
      <c r="K356" s="439"/>
      <c r="L356" s="439"/>
      <c r="M356" s="439"/>
      <c r="N356" s="439"/>
      <c r="O356" s="439"/>
      <c r="P356" s="439"/>
      <c r="Q356" s="439"/>
      <c r="R356" s="439"/>
      <c r="S356" s="439"/>
      <c r="T356" s="439"/>
      <c r="U356" s="439"/>
      <c r="V356" s="439"/>
      <c r="W356" s="439"/>
      <c r="X356" s="439"/>
      <c r="Y356" s="439"/>
      <c r="Z356" s="439"/>
      <c r="AA356" s="439"/>
      <c r="AB356" s="439"/>
      <c r="AC356" s="439"/>
      <c r="AD356" s="439"/>
      <c r="AE356" s="52"/>
      <c r="AI356">
        <f t="shared" si="420"/>
        <v>0</v>
      </c>
      <c r="AJ356">
        <f t="shared" si="421"/>
        <v>0</v>
      </c>
      <c r="AK356">
        <f t="shared" si="422"/>
        <v>0</v>
      </c>
      <c r="AL356">
        <f t="shared" si="423"/>
        <v>0</v>
      </c>
      <c r="AM356">
        <f t="shared" si="424"/>
        <v>0</v>
      </c>
      <c r="AN356">
        <f t="shared" si="425"/>
        <v>0</v>
      </c>
      <c r="AO356">
        <f t="shared" si="426"/>
        <v>0</v>
      </c>
      <c r="AP356">
        <f t="shared" si="427"/>
        <v>0</v>
      </c>
      <c r="AQ356">
        <f t="shared" si="428"/>
        <v>0</v>
      </c>
      <c r="AR356">
        <f t="shared" si="429"/>
        <v>0</v>
      </c>
      <c r="AS356">
        <f t="shared" si="430"/>
        <v>0</v>
      </c>
      <c r="AT356">
        <f t="shared" si="431"/>
        <v>0</v>
      </c>
      <c r="AU356">
        <f t="shared" si="432"/>
        <v>0</v>
      </c>
      <c r="AV356">
        <f t="shared" si="433"/>
        <v>0</v>
      </c>
      <c r="AW356">
        <f t="shared" si="434"/>
        <v>0</v>
      </c>
      <c r="AX356">
        <f t="shared" si="435"/>
        <v>0</v>
      </c>
      <c r="AY356">
        <f t="shared" si="436"/>
        <v>0</v>
      </c>
      <c r="AZ356">
        <f t="shared" si="437"/>
        <v>0</v>
      </c>
      <c r="BA356">
        <f t="shared" si="438"/>
        <v>0</v>
      </c>
      <c r="BB356">
        <f t="shared" si="439"/>
        <v>0</v>
      </c>
      <c r="BC356">
        <f t="shared" si="440"/>
        <v>0</v>
      </c>
      <c r="BD356">
        <f t="shared" si="441"/>
        <v>0</v>
      </c>
      <c r="BE356">
        <f t="shared" si="442"/>
        <v>0</v>
      </c>
      <c r="BF356">
        <f t="shared" si="443"/>
        <v>0</v>
      </c>
      <c r="BG356">
        <f t="shared" si="444"/>
        <v>0</v>
      </c>
      <c r="BH356">
        <f t="shared" si="445"/>
        <v>0</v>
      </c>
      <c r="BI356">
        <f t="shared" si="446"/>
        <v>0</v>
      </c>
      <c r="BJ356">
        <f t="shared" si="447"/>
        <v>0</v>
      </c>
      <c r="BK356">
        <f t="shared" si="448"/>
        <v>0</v>
      </c>
      <c r="BL356">
        <f t="shared" si="449"/>
        <v>0</v>
      </c>
      <c r="BM356">
        <f t="shared" si="450"/>
        <v>0</v>
      </c>
      <c r="BN356">
        <f t="shared" si="451"/>
        <v>0</v>
      </c>
      <c r="BO356" s="231">
        <f t="shared" si="452"/>
        <v>0</v>
      </c>
      <c r="BP356" s="232">
        <f t="shared" si="453"/>
        <v>0</v>
      </c>
      <c r="BQ356" s="233">
        <f t="shared" si="454"/>
        <v>0</v>
      </c>
      <c r="BR356" s="234">
        <f t="shared" si="455"/>
        <v>0</v>
      </c>
      <c r="BS356" s="231">
        <f t="shared" si="456"/>
        <v>0</v>
      </c>
      <c r="BT356" s="232">
        <f t="shared" si="457"/>
        <v>0</v>
      </c>
      <c r="BU356" s="233">
        <f t="shared" si="458"/>
        <v>0</v>
      </c>
      <c r="BV356" s="234">
        <f t="shared" si="459"/>
        <v>0</v>
      </c>
      <c r="BW356" s="231">
        <f t="shared" si="460"/>
        <v>0</v>
      </c>
      <c r="BX356" s="232">
        <f t="shared" si="461"/>
        <v>0</v>
      </c>
      <c r="BY356" s="233">
        <f t="shared" si="462"/>
        <v>0</v>
      </c>
      <c r="BZ356" s="234">
        <f t="shared" si="463"/>
        <v>0</v>
      </c>
      <c r="CA356" s="198">
        <f t="shared" si="464"/>
        <v>0</v>
      </c>
      <c r="CB356" s="235" t="str">
        <f>IF(CA356=0,"",
IF(SUM($CA$353:CA356)=1,CC356,
IF($CA$414&gt;SUM($CA$353:CA356),_xlfn.CONCAT(", ",CC356),
IF($CA$414=SUM($CA$353:CA356),_xlfn.CONCAT(" y ",CC356)))))</f>
        <v/>
      </c>
      <c r="CC356" s="178" t="s">
        <v>5120</v>
      </c>
      <c r="CD356" s="172">
        <f t="shared" si="490"/>
        <v>0</v>
      </c>
      <c r="CE356" s="176">
        <f t="shared" si="491"/>
        <v>0</v>
      </c>
      <c r="CF356" s="177" t="str">
        <f>IF(CE356=0,"",
IF(SUM($CE$353:CE356)=1,CG356,
IF($CE$414&gt;SUM($CE$353:CE356),_xlfn.CONCAT(", ",CG356),
IF($CE$414=SUM($CE$353:CE356),_xlfn.CONCAT(" y ",CG356)))))</f>
        <v/>
      </c>
      <c r="CG356" s="199" t="s">
        <v>5120</v>
      </c>
      <c r="CH356" s="301" t="s">
        <v>5492</v>
      </c>
      <c r="CI356" s="303">
        <f>IF(OR(S414="NS",$M$108="NS"),0,IF(AND(S414="NA",$M$108="NA"),0,IF(S414&gt;=$M$108,0,1)))</f>
        <v>0</v>
      </c>
      <c r="CJ356" s="305">
        <f>IF(OR(T414="NS",$S$108="NS"),0,IF(AND(T414="NA",$S$108="NA"),0,IF(T414&gt;=$S$108,0,1)))</f>
        <v>0</v>
      </c>
      <c r="CK356" s="307">
        <f>IF(OR(U414="NS",$Y$108="NS"),0,IF(AND(U414="NA",$Y$108="NA"),0,IF(U414&gt;=$Y$108,0,1)))</f>
        <v>0</v>
      </c>
      <c r="CL356" s="310">
        <f t="shared" si="465"/>
        <v>0</v>
      </c>
      <c r="CM356" s="312">
        <f t="shared" si="466"/>
        <v>0</v>
      </c>
      <c r="CN356" s="314">
        <f t="shared" si="467"/>
        <v>0</v>
      </c>
      <c r="CO356" s="315">
        <f t="shared" si="468"/>
        <v>0</v>
      </c>
      <c r="CP356" s="317">
        <f t="shared" si="469"/>
        <v>0</v>
      </c>
      <c r="CQ356" s="319">
        <f t="shared" si="470"/>
        <v>0</v>
      </c>
      <c r="CR356" s="310">
        <f t="shared" si="471"/>
        <v>0</v>
      </c>
      <c r="CS356" s="312">
        <f t="shared" si="472"/>
        <v>0</v>
      </c>
      <c r="CT356" s="314">
        <f t="shared" si="473"/>
        <v>0</v>
      </c>
      <c r="CU356" s="315">
        <f t="shared" si="474"/>
        <v>0</v>
      </c>
      <c r="CV356" s="317">
        <f t="shared" si="475"/>
        <v>0</v>
      </c>
      <c r="CW356" s="319">
        <f t="shared" si="476"/>
        <v>0</v>
      </c>
      <c r="CX356" s="310">
        <f t="shared" si="477"/>
        <v>0</v>
      </c>
      <c r="CY356" s="312">
        <f t="shared" si="478"/>
        <v>0</v>
      </c>
      <c r="CZ356" s="314">
        <f t="shared" si="479"/>
        <v>0</v>
      </c>
      <c r="DA356" s="315">
        <f t="shared" si="480"/>
        <v>0</v>
      </c>
      <c r="DB356" s="317">
        <f t="shared" si="481"/>
        <v>0</v>
      </c>
      <c r="DC356" s="319">
        <f t="shared" si="482"/>
        <v>0</v>
      </c>
      <c r="DD356" s="310">
        <f t="shared" si="483"/>
        <v>0</v>
      </c>
      <c r="DE356" s="312">
        <f t="shared" si="484"/>
        <v>0</v>
      </c>
      <c r="DF356" s="314">
        <f t="shared" si="485"/>
        <v>0</v>
      </c>
      <c r="DG356" s="315">
        <f t="shared" si="486"/>
        <v>0</v>
      </c>
      <c r="DH356" s="317">
        <f t="shared" si="487"/>
        <v>0</v>
      </c>
      <c r="DI356" s="319">
        <f t="shared" si="488"/>
        <v>0</v>
      </c>
      <c r="DJ356" s="198">
        <f t="shared" si="489"/>
        <v>0</v>
      </c>
      <c r="DK356" s="177" t="str">
        <f>IF(DJ356=0,"",
IF(SUM($DJ$353:DJ356)=1,DL356,
IF($DJ$414&gt;SUM($DJ$353:DJ356),_xlfn.CONCAT(", ",DL356),
IF($DJ$414=SUM($DJ$353:DJ356),_xlfn.CONCAT(" y ",DL356)))))</f>
        <v/>
      </c>
      <c r="DL356" s="199" t="s">
        <v>5120</v>
      </c>
    </row>
    <row r="357" spans="1:116" ht="15" customHeight="1">
      <c r="A357" s="25"/>
      <c r="B357" s="52"/>
      <c r="C357" s="55" t="s">
        <v>5018</v>
      </c>
      <c r="D357" s="817" t="str">
        <f>IF(CNGE_2026_M4_Secc1!$D46="","",CNGE_2026_M4_Secc1!$D46)</f>
        <v/>
      </c>
      <c r="E357" s="757"/>
      <c r="F357" s="758"/>
      <c r="G357" s="439"/>
      <c r="H357" s="439"/>
      <c r="I357" s="439"/>
      <c r="J357" s="439"/>
      <c r="K357" s="439"/>
      <c r="L357" s="439"/>
      <c r="M357" s="439"/>
      <c r="N357" s="439"/>
      <c r="O357" s="439"/>
      <c r="P357" s="439"/>
      <c r="Q357" s="439"/>
      <c r="R357" s="439"/>
      <c r="S357" s="439"/>
      <c r="T357" s="439"/>
      <c r="U357" s="439"/>
      <c r="V357" s="439"/>
      <c r="W357" s="439"/>
      <c r="X357" s="439"/>
      <c r="Y357" s="439"/>
      <c r="Z357" s="439"/>
      <c r="AA357" s="439"/>
      <c r="AB357" s="439"/>
      <c r="AC357" s="439"/>
      <c r="AD357" s="439"/>
      <c r="AE357" s="52"/>
      <c r="AI357">
        <f t="shared" si="420"/>
        <v>0</v>
      </c>
      <c r="AJ357">
        <f t="shared" si="421"/>
        <v>0</v>
      </c>
      <c r="AK357">
        <f t="shared" si="422"/>
        <v>0</v>
      </c>
      <c r="AL357">
        <f t="shared" si="423"/>
        <v>0</v>
      </c>
      <c r="AM357">
        <f t="shared" si="424"/>
        <v>0</v>
      </c>
      <c r="AN357">
        <f t="shared" si="425"/>
        <v>0</v>
      </c>
      <c r="AO357">
        <f t="shared" si="426"/>
        <v>0</v>
      </c>
      <c r="AP357">
        <f t="shared" si="427"/>
        <v>0</v>
      </c>
      <c r="AQ357">
        <f t="shared" si="428"/>
        <v>0</v>
      </c>
      <c r="AR357">
        <f t="shared" si="429"/>
        <v>0</v>
      </c>
      <c r="AS357">
        <f t="shared" si="430"/>
        <v>0</v>
      </c>
      <c r="AT357">
        <f t="shared" si="431"/>
        <v>0</v>
      </c>
      <c r="AU357">
        <f t="shared" si="432"/>
        <v>0</v>
      </c>
      <c r="AV357">
        <f t="shared" si="433"/>
        <v>0</v>
      </c>
      <c r="AW357">
        <f t="shared" si="434"/>
        <v>0</v>
      </c>
      <c r="AX357">
        <f t="shared" si="435"/>
        <v>0</v>
      </c>
      <c r="AY357">
        <f t="shared" si="436"/>
        <v>0</v>
      </c>
      <c r="AZ357">
        <f t="shared" si="437"/>
        <v>0</v>
      </c>
      <c r="BA357">
        <f t="shared" si="438"/>
        <v>0</v>
      </c>
      <c r="BB357">
        <f t="shared" si="439"/>
        <v>0</v>
      </c>
      <c r="BC357">
        <f t="shared" si="440"/>
        <v>0</v>
      </c>
      <c r="BD357">
        <f t="shared" si="441"/>
        <v>0</v>
      </c>
      <c r="BE357">
        <f t="shared" si="442"/>
        <v>0</v>
      </c>
      <c r="BF357">
        <f t="shared" si="443"/>
        <v>0</v>
      </c>
      <c r="BG357">
        <f t="shared" si="444"/>
        <v>0</v>
      </c>
      <c r="BH357">
        <f t="shared" si="445"/>
        <v>0</v>
      </c>
      <c r="BI357">
        <f t="shared" si="446"/>
        <v>0</v>
      </c>
      <c r="BJ357">
        <f t="shared" si="447"/>
        <v>0</v>
      </c>
      <c r="BK357">
        <f t="shared" si="448"/>
        <v>0</v>
      </c>
      <c r="BL357">
        <f t="shared" si="449"/>
        <v>0</v>
      </c>
      <c r="BM357">
        <f t="shared" si="450"/>
        <v>0</v>
      </c>
      <c r="BN357">
        <f t="shared" si="451"/>
        <v>0</v>
      </c>
      <c r="BO357" s="231">
        <f t="shared" si="452"/>
        <v>0</v>
      </c>
      <c r="BP357" s="232">
        <f t="shared" si="453"/>
        <v>0</v>
      </c>
      <c r="BQ357" s="233">
        <f t="shared" si="454"/>
        <v>0</v>
      </c>
      <c r="BR357" s="234">
        <f t="shared" si="455"/>
        <v>0</v>
      </c>
      <c r="BS357" s="231">
        <f t="shared" si="456"/>
        <v>0</v>
      </c>
      <c r="BT357" s="232">
        <f t="shared" si="457"/>
        <v>0</v>
      </c>
      <c r="BU357" s="233">
        <f t="shared" si="458"/>
        <v>0</v>
      </c>
      <c r="BV357" s="234">
        <f t="shared" si="459"/>
        <v>0</v>
      </c>
      <c r="BW357" s="231">
        <f t="shared" si="460"/>
        <v>0</v>
      </c>
      <c r="BX357" s="232">
        <f t="shared" si="461"/>
        <v>0</v>
      </c>
      <c r="BY357" s="233">
        <f t="shared" si="462"/>
        <v>0</v>
      </c>
      <c r="BZ357" s="234">
        <f t="shared" si="463"/>
        <v>0</v>
      </c>
      <c r="CA357" s="198">
        <f t="shared" si="464"/>
        <v>0</v>
      </c>
      <c r="CB357" s="235" t="str">
        <f>IF(CA357=0,"",
IF(SUM($CA$353:CA357)=1,CC357,
IF($CA$414&gt;SUM($CA$353:CA357),_xlfn.CONCAT(", ",CC357),
IF($CA$414=SUM($CA$353:CA357),_xlfn.CONCAT(" y ",CC357)))))</f>
        <v/>
      </c>
      <c r="CC357" s="178" t="s">
        <v>5121</v>
      </c>
      <c r="CD357" s="172">
        <f t="shared" si="490"/>
        <v>0</v>
      </c>
      <c r="CE357" s="176">
        <f t="shared" si="491"/>
        <v>0</v>
      </c>
      <c r="CF357" s="177" t="str">
        <f>IF(CE357=0,"",
IF(SUM($CE$353:CE357)=1,CG357,
IF($CE$414&gt;SUM($CE$353:CE357),_xlfn.CONCAT(", ",CG357),
IF($CE$414=SUM($CE$353:CE357),_xlfn.CONCAT(" y ",CG357)))))</f>
        <v/>
      </c>
      <c r="CG357" s="199" t="s">
        <v>5121</v>
      </c>
      <c r="CH357" s="309" t="s">
        <v>5494</v>
      </c>
      <c r="CI357" s="303">
        <f>IF(OR(V414="NS",$M$109="NS"),0,IF(AND(V414="NA",$M$109="NA"),0,IF(V414&gt;=$M$109,0,1)))</f>
        <v>0</v>
      </c>
      <c r="CJ357" s="305">
        <f>IF(OR(W414="NS",$S$109="NS"),0,IF(AND(W414="NA",$S$109="NA"),0,IF(W414&gt;=$S$109,0,1)))</f>
        <v>0</v>
      </c>
      <c r="CK357" s="307">
        <f>IF(OR(X414="NS",$Y$109="NS"),0,IF(AND(X414="NA",$Y$109="NA"),0,IF(X414&gt;=$Y$109,0,1)))</f>
        <v>0</v>
      </c>
      <c r="CL357" s="310">
        <f t="shared" si="465"/>
        <v>0</v>
      </c>
      <c r="CM357" s="312">
        <f t="shared" si="466"/>
        <v>0</v>
      </c>
      <c r="CN357" s="314">
        <f t="shared" si="467"/>
        <v>0</v>
      </c>
      <c r="CO357" s="315">
        <f t="shared" si="468"/>
        <v>0</v>
      </c>
      <c r="CP357" s="317">
        <f t="shared" si="469"/>
        <v>0</v>
      </c>
      <c r="CQ357" s="319">
        <f t="shared" si="470"/>
        <v>0</v>
      </c>
      <c r="CR357" s="310">
        <f t="shared" si="471"/>
        <v>0</v>
      </c>
      <c r="CS357" s="312">
        <f t="shared" si="472"/>
        <v>0</v>
      </c>
      <c r="CT357" s="314">
        <f t="shared" si="473"/>
        <v>0</v>
      </c>
      <c r="CU357" s="315">
        <f t="shared" si="474"/>
        <v>0</v>
      </c>
      <c r="CV357" s="317">
        <f t="shared" si="475"/>
        <v>0</v>
      </c>
      <c r="CW357" s="319">
        <f t="shared" si="476"/>
        <v>0</v>
      </c>
      <c r="CX357" s="310">
        <f t="shared" si="477"/>
        <v>0</v>
      </c>
      <c r="CY357" s="312">
        <f t="shared" si="478"/>
        <v>0</v>
      </c>
      <c r="CZ357" s="314">
        <f t="shared" si="479"/>
        <v>0</v>
      </c>
      <c r="DA357" s="315">
        <f t="shared" si="480"/>
        <v>0</v>
      </c>
      <c r="DB357" s="317">
        <f t="shared" si="481"/>
        <v>0</v>
      </c>
      <c r="DC357" s="319">
        <f t="shared" si="482"/>
        <v>0</v>
      </c>
      <c r="DD357" s="310">
        <f t="shared" si="483"/>
        <v>0</v>
      </c>
      <c r="DE357" s="312">
        <f t="shared" si="484"/>
        <v>0</v>
      </c>
      <c r="DF357" s="314">
        <f t="shared" si="485"/>
        <v>0</v>
      </c>
      <c r="DG357" s="315">
        <f t="shared" si="486"/>
        <v>0</v>
      </c>
      <c r="DH357" s="317">
        <f t="shared" si="487"/>
        <v>0</v>
      </c>
      <c r="DI357" s="319">
        <f t="shared" si="488"/>
        <v>0</v>
      </c>
      <c r="DJ357" s="198">
        <f t="shared" si="489"/>
        <v>0</v>
      </c>
      <c r="DK357" s="177" t="str">
        <f>IF(DJ357=0,"",
IF(SUM($DJ$353:DJ357)=1,DL357,
IF($DJ$414&gt;SUM($DJ$353:DJ357),_xlfn.CONCAT(", ",DL357),
IF($DJ$414=SUM($DJ$353:DJ357),_xlfn.CONCAT(" y ",DL357)))))</f>
        <v/>
      </c>
      <c r="DL357" s="199" t="s">
        <v>5121</v>
      </c>
    </row>
    <row r="358" spans="1:116" ht="15" customHeight="1">
      <c r="A358" s="25"/>
      <c r="B358" s="52"/>
      <c r="C358" s="55" t="s">
        <v>5020</v>
      </c>
      <c r="D358" s="817" t="str">
        <f>IF(CNGE_2026_M4_Secc1!$D47="","",CNGE_2026_M4_Secc1!$D47)</f>
        <v/>
      </c>
      <c r="E358" s="757"/>
      <c r="F358" s="758"/>
      <c r="G358" s="439"/>
      <c r="H358" s="439"/>
      <c r="I358" s="439"/>
      <c r="J358" s="439"/>
      <c r="K358" s="439"/>
      <c r="L358" s="439"/>
      <c r="M358" s="439"/>
      <c r="N358" s="439"/>
      <c r="O358" s="439"/>
      <c r="P358" s="439"/>
      <c r="Q358" s="439"/>
      <c r="R358" s="439"/>
      <c r="S358" s="439"/>
      <c r="T358" s="439"/>
      <c r="U358" s="439"/>
      <c r="V358" s="439"/>
      <c r="W358" s="439"/>
      <c r="X358" s="439"/>
      <c r="Y358" s="439"/>
      <c r="Z358" s="439"/>
      <c r="AA358" s="439"/>
      <c r="AB358" s="439"/>
      <c r="AC358" s="439"/>
      <c r="AD358" s="439"/>
      <c r="AE358" s="52"/>
      <c r="AI358">
        <f t="shared" si="420"/>
        <v>0</v>
      </c>
      <c r="AJ358">
        <f t="shared" si="421"/>
        <v>0</v>
      </c>
      <c r="AK358">
        <f t="shared" si="422"/>
        <v>0</v>
      </c>
      <c r="AL358">
        <f t="shared" si="423"/>
        <v>0</v>
      </c>
      <c r="AM358">
        <f t="shared" si="424"/>
        <v>0</v>
      </c>
      <c r="AN358">
        <f t="shared" si="425"/>
        <v>0</v>
      </c>
      <c r="AO358">
        <f t="shared" si="426"/>
        <v>0</v>
      </c>
      <c r="AP358">
        <f t="shared" si="427"/>
        <v>0</v>
      </c>
      <c r="AQ358">
        <f t="shared" si="428"/>
        <v>0</v>
      </c>
      <c r="AR358">
        <f t="shared" si="429"/>
        <v>0</v>
      </c>
      <c r="AS358">
        <f t="shared" si="430"/>
        <v>0</v>
      </c>
      <c r="AT358">
        <f t="shared" si="431"/>
        <v>0</v>
      </c>
      <c r="AU358">
        <f t="shared" si="432"/>
        <v>0</v>
      </c>
      <c r="AV358">
        <f t="shared" si="433"/>
        <v>0</v>
      </c>
      <c r="AW358">
        <f t="shared" si="434"/>
        <v>0</v>
      </c>
      <c r="AX358">
        <f t="shared" si="435"/>
        <v>0</v>
      </c>
      <c r="AY358">
        <f t="shared" si="436"/>
        <v>0</v>
      </c>
      <c r="AZ358">
        <f t="shared" si="437"/>
        <v>0</v>
      </c>
      <c r="BA358">
        <f t="shared" si="438"/>
        <v>0</v>
      </c>
      <c r="BB358">
        <f t="shared" si="439"/>
        <v>0</v>
      </c>
      <c r="BC358">
        <f t="shared" si="440"/>
        <v>0</v>
      </c>
      <c r="BD358">
        <f t="shared" si="441"/>
        <v>0</v>
      </c>
      <c r="BE358">
        <f t="shared" si="442"/>
        <v>0</v>
      </c>
      <c r="BF358">
        <f t="shared" si="443"/>
        <v>0</v>
      </c>
      <c r="BG358">
        <f t="shared" si="444"/>
        <v>0</v>
      </c>
      <c r="BH358">
        <f t="shared" si="445"/>
        <v>0</v>
      </c>
      <c r="BI358">
        <f t="shared" si="446"/>
        <v>0</v>
      </c>
      <c r="BJ358">
        <f t="shared" si="447"/>
        <v>0</v>
      </c>
      <c r="BK358">
        <f t="shared" si="448"/>
        <v>0</v>
      </c>
      <c r="BL358">
        <f t="shared" si="449"/>
        <v>0</v>
      </c>
      <c r="BM358">
        <f t="shared" si="450"/>
        <v>0</v>
      </c>
      <c r="BN358">
        <f t="shared" si="451"/>
        <v>0</v>
      </c>
      <c r="BO358" s="231">
        <f t="shared" si="452"/>
        <v>0</v>
      </c>
      <c r="BP358" s="232">
        <f t="shared" si="453"/>
        <v>0</v>
      </c>
      <c r="BQ358" s="233">
        <f t="shared" si="454"/>
        <v>0</v>
      </c>
      <c r="BR358" s="234">
        <f t="shared" si="455"/>
        <v>0</v>
      </c>
      <c r="BS358" s="231">
        <f t="shared" si="456"/>
        <v>0</v>
      </c>
      <c r="BT358" s="232">
        <f t="shared" si="457"/>
        <v>0</v>
      </c>
      <c r="BU358" s="233">
        <f t="shared" si="458"/>
        <v>0</v>
      </c>
      <c r="BV358" s="234">
        <f t="shared" si="459"/>
        <v>0</v>
      </c>
      <c r="BW358" s="231">
        <f t="shared" si="460"/>
        <v>0</v>
      </c>
      <c r="BX358" s="232">
        <f t="shared" si="461"/>
        <v>0</v>
      </c>
      <c r="BY358" s="233">
        <f t="shared" si="462"/>
        <v>0</v>
      </c>
      <c r="BZ358" s="234">
        <f t="shared" si="463"/>
        <v>0</v>
      </c>
      <c r="CA358" s="198">
        <f t="shared" si="464"/>
        <v>0</v>
      </c>
      <c r="CB358" s="235" t="str">
        <f>IF(CA358=0,"",
IF(SUM($CA$353:CA358)=1,CC358,
IF($CA$414&gt;SUM($CA$353:CA358),_xlfn.CONCAT(", ",CC358),
IF($CA$414=SUM($CA$353:CA358),_xlfn.CONCAT(" y ",CC358)))))</f>
        <v/>
      </c>
      <c r="CC358" s="178" t="s">
        <v>5122</v>
      </c>
      <c r="CD358" s="172">
        <f t="shared" si="490"/>
        <v>0</v>
      </c>
      <c r="CE358" s="176">
        <f t="shared" si="491"/>
        <v>0</v>
      </c>
      <c r="CF358" s="177" t="str">
        <f>IF(CE358=0,"",
IF(SUM($CE$353:CE358)=1,CG358,
IF($CE$414&gt;SUM($CE$353:CE358),_xlfn.CONCAT(", ",CG358),
IF($CE$414=SUM($CE$353:CE358),_xlfn.CONCAT(" y ",CG358)))))</f>
        <v/>
      </c>
      <c r="CG358" s="199" t="s">
        <v>5122</v>
      </c>
      <c r="CH358" s="301" t="s">
        <v>5209</v>
      </c>
      <c r="CI358" s="303">
        <f>IF(OR(Y414="NS",$M$110="NS"),0,IF(AND(Y414="NA",$M$110="NA"),0,IF(Y414&gt;=$M$110,0,1)))</f>
        <v>0</v>
      </c>
      <c r="CJ358" s="305">
        <f>IF(OR(Z414="NS",$S$110="NS"),0,IF(AND(Z414="NA",$S$110="NA"),0,IF(Z414&gt;=$S$110,0,1)))</f>
        <v>0</v>
      </c>
      <c r="CK358" s="307">
        <f>IF(OR(AA414="NS",$Y$110="NS"),0,IF(AND(AA414="NA",$Y$110="NA"),0,IF(AA414&gt;=$Y$110,0,1)))</f>
        <v>0</v>
      </c>
      <c r="CL358" s="310">
        <f t="shared" si="465"/>
        <v>0</v>
      </c>
      <c r="CM358" s="312">
        <f t="shared" si="466"/>
        <v>0</v>
      </c>
      <c r="CN358" s="314">
        <f t="shared" si="467"/>
        <v>0</v>
      </c>
      <c r="CO358" s="315">
        <f t="shared" si="468"/>
        <v>0</v>
      </c>
      <c r="CP358" s="317">
        <f t="shared" si="469"/>
        <v>0</v>
      </c>
      <c r="CQ358" s="319">
        <f t="shared" si="470"/>
        <v>0</v>
      </c>
      <c r="CR358" s="310">
        <f t="shared" si="471"/>
        <v>0</v>
      </c>
      <c r="CS358" s="312">
        <f t="shared" si="472"/>
        <v>0</v>
      </c>
      <c r="CT358" s="314">
        <f t="shared" si="473"/>
        <v>0</v>
      </c>
      <c r="CU358" s="315">
        <f t="shared" si="474"/>
        <v>0</v>
      </c>
      <c r="CV358" s="317">
        <f t="shared" si="475"/>
        <v>0</v>
      </c>
      <c r="CW358" s="319">
        <f t="shared" si="476"/>
        <v>0</v>
      </c>
      <c r="CX358" s="310">
        <f t="shared" si="477"/>
        <v>0</v>
      </c>
      <c r="CY358" s="312">
        <f t="shared" si="478"/>
        <v>0</v>
      </c>
      <c r="CZ358" s="314">
        <f t="shared" si="479"/>
        <v>0</v>
      </c>
      <c r="DA358" s="315">
        <f t="shared" si="480"/>
        <v>0</v>
      </c>
      <c r="DB358" s="317">
        <f t="shared" si="481"/>
        <v>0</v>
      </c>
      <c r="DC358" s="319">
        <f t="shared" si="482"/>
        <v>0</v>
      </c>
      <c r="DD358" s="310">
        <f t="shared" si="483"/>
        <v>0</v>
      </c>
      <c r="DE358" s="312">
        <f t="shared" si="484"/>
        <v>0</v>
      </c>
      <c r="DF358" s="314">
        <f t="shared" si="485"/>
        <v>0</v>
      </c>
      <c r="DG358" s="315">
        <f t="shared" si="486"/>
        <v>0</v>
      </c>
      <c r="DH358" s="317">
        <f t="shared" si="487"/>
        <v>0</v>
      </c>
      <c r="DI358" s="319">
        <f t="shared" si="488"/>
        <v>0</v>
      </c>
      <c r="DJ358" s="198">
        <f t="shared" si="489"/>
        <v>0</v>
      </c>
      <c r="DK358" s="177" t="str">
        <f>IF(DJ358=0,"",
IF(SUM($DJ$353:DJ358)=1,DL358,
IF($DJ$414&gt;SUM($DJ$353:DJ358),_xlfn.CONCAT(", ",DL358),
IF($DJ$414=SUM($DJ$353:DJ358),_xlfn.CONCAT(" y ",DL358)))))</f>
        <v/>
      </c>
      <c r="DL358" s="199" t="s">
        <v>5122</v>
      </c>
    </row>
    <row r="359" spans="1:116" ht="15" customHeight="1">
      <c r="A359" s="25"/>
      <c r="B359" s="52"/>
      <c r="C359" s="55" t="s">
        <v>5022</v>
      </c>
      <c r="D359" s="817" t="str">
        <f>IF(CNGE_2026_M4_Secc1!$D48="","",CNGE_2026_M4_Secc1!$D48)</f>
        <v/>
      </c>
      <c r="E359" s="757"/>
      <c r="F359" s="758"/>
      <c r="G359" s="439"/>
      <c r="H359" s="439"/>
      <c r="I359" s="439"/>
      <c r="J359" s="439"/>
      <c r="K359" s="439"/>
      <c r="L359" s="439"/>
      <c r="M359" s="439"/>
      <c r="N359" s="439"/>
      <c r="O359" s="439"/>
      <c r="P359" s="439"/>
      <c r="Q359" s="439"/>
      <c r="R359" s="439"/>
      <c r="S359" s="439"/>
      <c r="T359" s="439"/>
      <c r="U359" s="439"/>
      <c r="V359" s="439"/>
      <c r="W359" s="439"/>
      <c r="X359" s="439"/>
      <c r="Y359" s="439"/>
      <c r="Z359" s="439"/>
      <c r="AA359" s="439"/>
      <c r="AB359" s="439"/>
      <c r="AC359" s="439"/>
      <c r="AD359" s="439"/>
      <c r="AE359" s="52"/>
      <c r="AI359">
        <f t="shared" si="420"/>
        <v>0</v>
      </c>
      <c r="AJ359">
        <f t="shared" si="421"/>
        <v>0</v>
      </c>
      <c r="AK359">
        <f t="shared" si="422"/>
        <v>0</v>
      </c>
      <c r="AL359">
        <f t="shared" si="423"/>
        <v>0</v>
      </c>
      <c r="AM359">
        <f t="shared" si="424"/>
        <v>0</v>
      </c>
      <c r="AN359">
        <f t="shared" si="425"/>
        <v>0</v>
      </c>
      <c r="AO359">
        <f t="shared" si="426"/>
        <v>0</v>
      </c>
      <c r="AP359">
        <f t="shared" si="427"/>
        <v>0</v>
      </c>
      <c r="AQ359">
        <f t="shared" si="428"/>
        <v>0</v>
      </c>
      <c r="AR359">
        <f t="shared" si="429"/>
        <v>0</v>
      </c>
      <c r="AS359">
        <f t="shared" si="430"/>
        <v>0</v>
      </c>
      <c r="AT359">
        <f t="shared" si="431"/>
        <v>0</v>
      </c>
      <c r="AU359">
        <f t="shared" si="432"/>
        <v>0</v>
      </c>
      <c r="AV359">
        <f t="shared" si="433"/>
        <v>0</v>
      </c>
      <c r="AW359">
        <f t="shared" si="434"/>
        <v>0</v>
      </c>
      <c r="AX359">
        <f t="shared" si="435"/>
        <v>0</v>
      </c>
      <c r="AY359">
        <f t="shared" si="436"/>
        <v>0</v>
      </c>
      <c r="AZ359">
        <f t="shared" si="437"/>
        <v>0</v>
      </c>
      <c r="BA359">
        <f t="shared" si="438"/>
        <v>0</v>
      </c>
      <c r="BB359">
        <f t="shared" si="439"/>
        <v>0</v>
      </c>
      <c r="BC359">
        <f t="shared" si="440"/>
        <v>0</v>
      </c>
      <c r="BD359">
        <f t="shared" si="441"/>
        <v>0</v>
      </c>
      <c r="BE359">
        <f t="shared" si="442"/>
        <v>0</v>
      </c>
      <c r="BF359">
        <f t="shared" si="443"/>
        <v>0</v>
      </c>
      <c r="BG359">
        <f t="shared" si="444"/>
        <v>0</v>
      </c>
      <c r="BH359">
        <f t="shared" si="445"/>
        <v>0</v>
      </c>
      <c r="BI359">
        <f t="shared" si="446"/>
        <v>0</v>
      </c>
      <c r="BJ359">
        <f t="shared" si="447"/>
        <v>0</v>
      </c>
      <c r="BK359">
        <f t="shared" si="448"/>
        <v>0</v>
      </c>
      <c r="BL359">
        <f t="shared" si="449"/>
        <v>0</v>
      </c>
      <c r="BM359">
        <f t="shared" si="450"/>
        <v>0</v>
      </c>
      <c r="BN359">
        <f t="shared" si="451"/>
        <v>0</v>
      </c>
      <c r="BO359" s="231">
        <f t="shared" si="452"/>
        <v>0</v>
      </c>
      <c r="BP359" s="232">
        <f t="shared" si="453"/>
        <v>0</v>
      </c>
      <c r="BQ359" s="233">
        <f t="shared" si="454"/>
        <v>0</v>
      </c>
      <c r="BR359" s="234">
        <f t="shared" si="455"/>
        <v>0</v>
      </c>
      <c r="BS359" s="231">
        <f t="shared" si="456"/>
        <v>0</v>
      </c>
      <c r="BT359" s="232">
        <f t="shared" si="457"/>
        <v>0</v>
      </c>
      <c r="BU359" s="233">
        <f t="shared" si="458"/>
        <v>0</v>
      </c>
      <c r="BV359" s="234">
        <f t="shared" si="459"/>
        <v>0</v>
      </c>
      <c r="BW359" s="231">
        <f t="shared" si="460"/>
        <v>0</v>
      </c>
      <c r="BX359" s="232">
        <f t="shared" si="461"/>
        <v>0</v>
      </c>
      <c r="BY359" s="233">
        <f t="shared" si="462"/>
        <v>0</v>
      </c>
      <c r="BZ359" s="234">
        <f t="shared" si="463"/>
        <v>0</v>
      </c>
      <c r="CA359" s="198">
        <f t="shared" si="464"/>
        <v>0</v>
      </c>
      <c r="CB359" s="235" t="str">
        <f>IF(CA359=0,"",
IF(SUM($CA$353:CA359)=1,CC359,
IF($CA$414&gt;SUM($CA$353:CA359),_xlfn.CONCAT(", ",CC359),
IF($CA$414=SUM($CA$353:CA359),_xlfn.CONCAT(" y ",CC359)))))</f>
        <v/>
      </c>
      <c r="CC359" s="178" t="s">
        <v>5123</v>
      </c>
      <c r="CD359" s="172">
        <f t="shared" si="490"/>
        <v>0</v>
      </c>
      <c r="CE359" s="176">
        <f t="shared" si="491"/>
        <v>0</v>
      </c>
      <c r="CF359" s="177" t="str">
        <f>IF(CE359=0,"",
IF(SUM($CE$353:CE359)=1,CG359,
IF($CE$414&gt;SUM($CE$353:CE359),_xlfn.CONCAT(", ",CG359),
IF($CE$414=SUM($CE$353:CE359),_xlfn.CONCAT(" y ",CG359)))))</f>
        <v/>
      </c>
      <c r="CG359" s="199" t="s">
        <v>5123</v>
      </c>
      <c r="CH359" s="309" t="s">
        <v>5495</v>
      </c>
      <c r="CI359" s="303">
        <f>IF(OR(AB414="NS",$M$111="NS"),0,IF(AND(AB414="NA",$M$111="NA"),0,IF(AB414&gt;=$M$111,0,1)))</f>
        <v>0</v>
      </c>
      <c r="CJ359" s="305">
        <f>IF(OR(AC414="NS",$S$111="NS"),0,IF(AND(AC414="NA",$S$111="NA"),0,IF(AC414&gt;=$S$111,0,1)))</f>
        <v>0</v>
      </c>
      <c r="CK359" s="307">
        <f>IF(OR(AD414="NS",$Y$111="NS"),0,IF(AND(AD414="NA",$Y$111="NA"),0,IF(AD414&gt;=$Y$111,0,1)))</f>
        <v>0</v>
      </c>
      <c r="CL359" s="310">
        <f t="shared" si="465"/>
        <v>0</v>
      </c>
      <c r="CM359" s="312">
        <f t="shared" si="466"/>
        <v>0</v>
      </c>
      <c r="CN359" s="314">
        <f t="shared" si="467"/>
        <v>0</v>
      </c>
      <c r="CO359" s="315">
        <f t="shared" si="468"/>
        <v>0</v>
      </c>
      <c r="CP359" s="317">
        <f t="shared" si="469"/>
        <v>0</v>
      </c>
      <c r="CQ359" s="319">
        <f t="shared" si="470"/>
        <v>0</v>
      </c>
      <c r="CR359" s="310">
        <f t="shared" si="471"/>
        <v>0</v>
      </c>
      <c r="CS359" s="312">
        <f t="shared" si="472"/>
        <v>0</v>
      </c>
      <c r="CT359" s="314">
        <f t="shared" si="473"/>
        <v>0</v>
      </c>
      <c r="CU359" s="315">
        <f t="shared" si="474"/>
        <v>0</v>
      </c>
      <c r="CV359" s="317">
        <f t="shared" si="475"/>
        <v>0</v>
      </c>
      <c r="CW359" s="319">
        <f t="shared" si="476"/>
        <v>0</v>
      </c>
      <c r="CX359" s="310">
        <f t="shared" si="477"/>
        <v>0</v>
      </c>
      <c r="CY359" s="312">
        <f t="shared" si="478"/>
        <v>0</v>
      </c>
      <c r="CZ359" s="314">
        <f t="shared" si="479"/>
        <v>0</v>
      </c>
      <c r="DA359" s="315">
        <f t="shared" si="480"/>
        <v>0</v>
      </c>
      <c r="DB359" s="317">
        <f t="shared" si="481"/>
        <v>0</v>
      </c>
      <c r="DC359" s="319">
        <f t="shared" si="482"/>
        <v>0</v>
      </c>
      <c r="DD359" s="310">
        <f t="shared" si="483"/>
        <v>0</v>
      </c>
      <c r="DE359" s="312">
        <f t="shared" si="484"/>
        <v>0</v>
      </c>
      <c r="DF359" s="314">
        <f t="shared" si="485"/>
        <v>0</v>
      </c>
      <c r="DG359" s="315">
        <f t="shared" si="486"/>
        <v>0</v>
      </c>
      <c r="DH359" s="317">
        <f t="shared" si="487"/>
        <v>0</v>
      </c>
      <c r="DI359" s="319">
        <f>IF(OR(AD359="NS",$Y$111="NS"),0,IF(OR(AD359="NA",$Y$111="NA"),0,IF(AD359&lt;=$Y$111,0,1)))</f>
        <v>0</v>
      </c>
      <c r="DJ359" s="198">
        <f t="shared" si="489"/>
        <v>0</v>
      </c>
      <c r="DK359" s="177" t="str">
        <f>IF(DJ359=0,"",
IF(SUM($DJ$353:DJ359)=1,DL359,
IF($DJ$414&gt;SUM($DJ$353:DJ359),_xlfn.CONCAT(", ",DL359),
IF($DJ$414=SUM($DJ$353:DJ359),_xlfn.CONCAT(" y ",DL359)))))</f>
        <v/>
      </c>
      <c r="DL359" s="199" t="s">
        <v>5123</v>
      </c>
    </row>
    <row r="360" spans="1:116" ht="15" customHeight="1">
      <c r="A360" s="25"/>
      <c r="B360" s="52"/>
      <c r="C360" s="55" t="s">
        <v>5024</v>
      </c>
      <c r="D360" s="817" t="str">
        <f>IF(CNGE_2026_M4_Secc1!$D49="","",CNGE_2026_M4_Secc1!$D49)</f>
        <v/>
      </c>
      <c r="E360" s="757"/>
      <c r="F360" s="758"/>
      <c r="G360" s="439"/>
      <c r="H360" s="439"/>
      <c r="I360" s="439"/>
      <c r="J360" s="439"/>
      <c r="K360" s="439"/>
      <c r="L360" s="439"/>
      <c r="M360" s="439"/>
      <c r="N360" s="439"/>
      <c r="O360" s="439"/>
      <c r="P360" s="439"/>
      <c r="Q360" s="439"/>
      <c r="R360" s="439"/>
      <c r="S360" s="439"/>
      <c r="T360" s="439"/>
      <c r="U360" s="439"/>
      <c r="V360" s="439"/>
      <c r="W360" s="439"/>
      <c r="X360" s="439"/>
      <c r="Y360" s="439"/>
      <c r="Z360" s="439"/>
      <c r="AA360" s="439"/>
      <c r="AB360" s="439"/>
      <c r="AC360" s="439"/>
      <c r="AD360" s="439"/>
      <c r="AE360" s="52"/>
      <c r="AI360">
        <f t="shared" si="420"/>
        <v>0</v>
      </c>
      <c r="AJ360">
        <f t="shared" si="421"/>
        <v>0</v>
      </c>
      <c r="AK360">
        <f t="shared" si="422"/>
        <v>0</v>
      </c>
      <c r="AL360">
        <f t="shared" si="423"/>
        <v>0</v>
      </c>
      <c r="AM360">
        <f t="shared" si="424"/>
        <v>0</v>
      </c>
      <c r="AN360">
        <f t="shared" si="425"/>
        <v>0</v>
      </c>
      <c r="AO360">
        <f t="shared" si="426"/>
        <v>0</v>
      </c>
      <c r="AP360">
        <f t="shared" si="427"/>
        <v>0</v>
      </c>
      <c r="AQ360">
        <f t="shared" si="428"/>
        <v>0</v>
      </c>
      <c r="AR360">
        <f t="shared" si="429"/>
        <v>0</v>
      </c>
      <c r="AS360">
        <f t="shared" si="430"/>
        <v>0</v>
      </c>
      <c r="AT360">
        <f t="shared" si="431"/>
        <v>0</v>
      </c>
      <c r="AU360">
        <f t="shared" si="432"/>
        <v>0</v>
      </c>
      <c r="AV360">
        <f t="shared" si="433"/>
        <v>0</v>
      </c>
      <c r="AW360">
        <f t="shared" si="434"/>
        <v>0</v>
      </c>
      <c r="AX360">
        <f t="shared" si="435"/>
        <v>0</v>
      </c>
      <c r="AY360">
        <f t="shared" si="436"/>
        <v>0</v>
      </c>
      <c r="AZ360">
        <f t="shared" si="437"/>
        <v>0</v>
      </c>
      <c r="BA360">
        <f t="shared" si="438"/>
        <v>0</v>
      </c>
      <c r="BB360">
        <f t="shared" si="439"/>
        <v>0</v>
      </c>
      <c r="BC360">
        <f t="shared" si="440"/>
        <v>0</v>
      </c>
      <c r="BD360">
        <f t="shared" si="441"/>
        <v>0</v>
      </c>
      <c r="BE360">
        <f t="shared" si="442"/>
        <v>0</v>
      </c>
      <c r="BF360">
        <f t="shared" si="443"/>
        <v>0</v>
      </c>
      <c r="BG360">
        <f t="shared" si="444"/>
        <v>0</v>
      </c>
      <c r="BH360">
        <f t="shared" si="445"/>
        <v>0</v>
      </c>
      <c r="BI360">
        <f t="shared" si="446"/>
        <v>0</v>
      </c>
      <c r="BJ360">
        <f t="shared" si="447"/>
        <v>0</v>
      </c>
      <c r="BK360">
        <f t="shared" si="448"/>
        <v>0</v>
      </c>
      <c r="BL360">
        <f t="shared" si="449"/>
        <v>0</v>
      </c>
      <c r="BM360">
        <f t="shared" si="450"/>
        <v>0</v>
      </c>
      <c r="BN360">
        <f t="shared" si="451"/>
        <v>0</v>
      </c>
      <c r="BO360" s="231">
        <f t="shared" si="452"/>
        <v>0</v>
      </c>
      <c r="BP360" s="232">
        <f t="shared" si="453"/>
        <v>0</v>
      </c>
      <c r="BQ360" s="233">
        <f t="shared" si="454"/>
        <v>0</v>
      </c>
      <c r="BR360" s="234">
        <f t="shared" si="455"/>
        <v>0</v>
      </c>
      <c r="BS360" s="231">
        <f t="shared" si="456"/>
        <v>0</v>
      </c>
      <c r="BT360" s="232">
        <f t="shared" si="457"/>
        <v>0</v>
      </c>
      <c r="BU360" s="233">
        <f t="shared" si="458"/>
        <v>0</v>
      </c>
      <c r="BV360" s="234">
        <f t="shared" si="459"/>
        <v>0</v>
      </c>
      <c r="BW360" s="231">
        <f t="shared" si="460"/>
        <v>0</v>
      </c>
      <c r="BX360" s="232">
        <f t="shared" si="461"/>
        <v>0</v>
      </c>
      <c r="BY360" s="233">
        <f t="shared" si="462"/>
        <v>0</v>
      </c>
      <c r="BZ360" s="234">
        <f t="shared" si="463"/>
        <v>0</v>
      </c>
      <c r="CA360" s="198">
        <f t="shared" si="464"/>
        <v>0</v>
      </c>
      <c r="CB360" s="235" t="str">
        <f>IF(CA360=0,"",
IF(SUM($CA$353:CA360)=1,CC360,
IF($CA$414&gt;SUM($CA$353:CA360),_xlfn.CONCAT(", ",CC360),
IF($CA$414=SUM($CA$353:CA360),_xlfn.CONCAT(" y ",CC360)))))</f>
        <v/>
      </c>
      <c r="CC360" s="178" t="s">
        <v>5124</v>
      </c>
      <c r="CD360" s="172">
        <f t="shared" si="490"/>
        <v>0</v>
      </c>
      <c r="CE360" s="176">
        <f t="shared" si="491"/>
        <v>0</v>
      </c>
      <c r="CF360" s="177" t="str">
        <f>IF(CE360=0,"",
IF(SUM($CE$353:CE360)=1,CG360,
IF($CE$414&gt;SUM($CE$353:CE360),_xlfn.CONCAT(", ",CG360),
IF($CE$414=SUM($CE$353:CE360),_xlfn.CONCAT(" y ",CG360)))))</f>
        <v/>
      </c>
      <c r="CG360" s="199" t="s">
        <v>5124</v>
      </c>
      <c r="CH360" s="301" t="s">
        <v>5450</v>
      </c>
      <c r="CI360" s="303">
        <f>IF(OR(G414="NS",$M$112="NS"),0,IF(AND(G414="NA",$M$112="NA"),0,IF(G414&gt;=$M$112,0,1)))</f>
        <v>0</v>
      </c>
      <c r="CJ360" s="305">
        <f>IF(OR(H414="NS",$S$112="NS"),0,IF(AND(H414="NA",$S$112="NA"),0,IF(H414&gt;=$S$112,0,1)))</f>
        <v>0</v>
      </c>
      <c r="CK360" s="307">
        <f>IF(OR(I414="NS",$Y$112="NS"),0,IF(AND(I414="NA",$Y$112="NA"),0,IF(I414&gt;=$Y$112,0,1)))</f>
        <v>0</v>
      </c>
      <c r="CL360" s="310">
        <f t="shared" si="465"/>
        <v>0</v>
      </c>
      <c r="CM360" s="312">
        <f t="shared" si="466"/>
        <v>0</v>
      </c>
      <c r="CN360" s="314">
        <f t="shared" si="467"/>
        <v>0</v>
      </c>
      <c r="CO360" s="315">
        <f t="shared" si="468"/>
        <v>0</v>
      </c>
      <c r="CP360" s="317">
        <f t="shared" si="469"/>
        <v>0</v>
      </c>
      <c r="CQ360" s="319">
        <f t="shared" si="470"/>
        <v>0</v>
      </c>
      <c r="CR360" s="310">
        <f t="shared" si="471"/>
        <v>0</v>
      </c>
      <c r="CS360" s="312">
        <f t="shared" si="472"/>
        <v>0</v>
      </c>
      <c r="CT360" s="314">
        <f t="shared" si="473"/>
        <v>0</v>
      </c>
      <c r="CU360" s="315">
        <f t="shared" si="474"/>
        <v>0</v>
      </c>
      <c r="CV360" s="317">
        <f t="shared" si="475"/>
        <v>0</v>
      </c>
      <c r="CW360" s="319">
        <f t="shared" si="476"/>
        <v>0</v>
      </c>
      <c r="CX360" s="310">
        <f t="shared" si="477"/>
        <v>0</v>
      </c>
      <c r="CY360" s="312">
        <f t="shared" si="478"/>
        <v>0</v>
      </c>
      <c r="CZ360" s="314">
        <f t="shared" si="479"/>
        <v>0</v>
      </c>
      <c r="DA360" s="315">
        <f t="shared" si="480"/>
        <v>0</v>
      </c>
      <c r="DB360" s="317">
        <f t="shared" si="481"/>
        <v>0</v>
      </c>
      <c r="DC360" s="319">
        <f t="shared" si="482"/>
        <v>0</v>
      </c>
      <c r="DD360" s="310">
        <f t="shared" si="483"/>
        <v>0</v>
      </c>
      <c r="DE360" s="312">
        <f t="shared" si="484"/>
        <v>0</v>
      </c>
      <c r="DF360" s="314">
        <f t="shared" si="485"/>
        <v>0</v>
      </c>
      <c r="DG360" s="315">
        <f t="shared" si="486"/>
        <v>0</v>
      </c>
      <c r="DH360" s="317">
        <f t="shared" si="487"/>
        <v>0</v>
      </c>
      <c r="DI360" s="319">
        <f t="shared" si="488"/>
        <v>0</v>
      </c>
      <c r="DJ360" s="198">
        <f t="shared" si="489"/>
        <v>0</v>
      </c>
      <c r="DK360" s="177" t="str">
        <f>IF(DJ360=0,"",
IF(SUM($DJ$353:DJ360)=1,DL360,
IF($DJ$414&gt;SUM($DJ$353:DJ360),_xlfn.CONCAT(", ",DL360),
IF($DJ$414=SUM($DJ$353:DJ360),_xlfn.CONCAT(" y ",DL360)))))</f>
        <v/>
      </c>
      <c r="DL360" s="199" t="s">
        <v>5124</v>
      </c>
    </row>
    <row r="361" spans="1:116" ht="15" customHeight="1">
      <c r="A361" s="25"/>
      <c r="B361" s="52"/>
      <c r="C361" s="55" t="s">
        <v>5026</v>
      </c>
      <c r="D361" s="817" t="str">
        <f>IF(CNGE_2026_M4_Secc1!$D50="","",CNGE_2026_M4_Secc1!$D50)</f>
        <v/>
      </c>
      <c r="E361" s="757"/>
      <c r="F361" s="758"/>
      <c r="G361" s="439"/>
      <c r="H361" s="439"/>
      <c r="I361" s="439"/>
      <c r="J361" s="439"/>
      <c r="K361" s="439"/>
      <c r="L361" s="439"/>
      <c r="M361" s="439"/>
      <c r="N361" s="439"/>
      <c r="O361" s="439"/>
      <c r="P361" s="439"/>
      <c r="Q361" s="439"/>
      <c r="R361" s="439"/>
      <c r="S361" s="439"/>
      <c r="T361" s="439"/>
      <c r="U361" s="439"/>
      <c r="V361" s="439"/>
      <c r="W361" s="439"/>
      <c r="X361" s="439"/>
      <c r="Y361" s="439"/>
      <c r="Z361" s="439"/>
      <c r="AA361" s="439"/>
      <c r="AB361" s="439"/>
      <c r="AC361" s="439"/>
      <c r="AD361" s="439"/>
      <c r="AE361" s="52"/>
      <c r="AI361">
        <f t="shared" si="420"/>
        <v>0</v>
      </c>
      <c r="AJ361">
        <f t="shared" si="421"/>
        <v>0</v>
      </c>
      <c r="AK361">
        <f t="shared" si="422"/>
        <v>0</v>
      </c>
      <c r="AL361">
        <f t="shared" si="423"/>
        <v>0</v>
      </c>
      <c r="AM361">
        <f t="shared" si="424"/>
        <v>0</v>
      </c>
      <c r="AN361">
        <f t="shared" si="425"/>
        <v>0</v>
      </c>
      <c r="AO361">
        <f t="shared" si="426"/>
        <v>0</v>
      </c>
      <c r="AP361">
        <f t="shared" si="427"/>
        <v>0</v>
      </c>
      <c r="AQ361">
        <f t="shared" si="428"/>
        <v>0</v>
      </c>
      <c r="AR361">
        <f t="shared" si="429"/>
        <v>0</v>
      </c>
      <c r="AS361">
        <f t="shared" si="430"/>
        <v>0</v>
      </c>
      <c r="AT361">
        <f t="shared" si="431"/>
        <v>0</v>
      </c>
      <c r="AU361">
        <f t="shared" si="432"/>
        <v>0</v>
      </c>
      <c r="AV361">
        <f t="shared" si="433"/>
        <v>0</v>
      </c>
      <c r="AW361">
        <f t="shared" si="434"/>
        <v>0</v>
      </c>
      <c r="AX361">
        <f t="shared" si="435"/>
        <v>0</v>
      </c>
      <c r="AY361">
        <f t="shared" si="436"/>
        <v>0</v>
      </c>
      <c r="AZ361">
        <f t="shared" si="437"/>
        <v>0</v>
      </c>
      <c r="BA361">
        <f t="shared" si="438"/>
        <v>0</v>
      </c>
      <c r="BB361">
        <f t="shared" si="439"/>
        <v>0</v>
      </c>
      <c r="BC361">
        <f t="shared" si="440"/>
        <v>0</v>
      </c>
      <c r="BD361">
        <f t="shared" si="441"/>
        <v>0</v>
      </c>
      <c r="BE361">
        <f t="shared" si="442"/>
        <v>0</v>
      </c>
      <c r="BF361">
        <f t="shared" si="443"/>
        <v>0</v>
      </c>
      <c r="BG361">
        <f t="shared" si="444"/>
        <v>0</v>
      </c>
      <c r="BH361">
        <f t="shared" si="445"/>
        <v>0</v>
      </c>
      <c r="BI361">
        <f t="shared" si="446"/>
        <v>0</v>
      </c>
      <c r="BJ361">
        <f t="shared" si="447"/>
        <v>0</v>
      </c>
      <c r="BK361">
        <f t="shared" si="448"/>
        <v>0</v>
      </c>
      <c r="BL361">
        <f t="shared" si="449"/>
        <v>0</v>
      </c>
      <c r="BM361">
        <f t="shared" si="450"/>
        <v>0</v>
      </c>
      <c r="BN361">
        <f t="shared" si="451"/>
        <v>0</v>
      </c>
      <c r="BO361" s="231">
        <f t="shared" si="452"/>
        <v>0</v>
      </c>
      <c r="BP361" s="232">
        <f t="shared" si="453"/>
        <v>0</v>
      </c>
      <c r="BQ361" s="233">
        <f t="shared" si="454"/>
        <v>0</v>
      </c>
      <c r="BR361" s="234">
        <f t="shared" si="455"/>
        <v>0</v>
      </c>
      <c r="BS361" s="231">
        <f t="shared" si="456"/>
        <v>0</v>
      </c>
      <c r="BT361" s="232">
        <f t="shared" si="457"/>
        <v>0</v>
      </c>
      <c r="BU361" s="233">
        <f t="shared" si="458"/>
        <v>0</v>
      </c>
      <c r="BV361" s="234">
        <f t="shared" si="459"/>
        <v>0</v>
      </c>
      <c r="BW361" s="231">
        <f t="shared" si="460"/>
        <v>0</v>
      </c>
      <c r="BX361" s="232">
        <f t="shared" si="461"/>
        <v>0</v>
      </c>
      <c r="BY361" s="233">
        <f t="shared" si="462"/>
        <v>0</v>
      </c>
      <c r="BZ361" s="234">
        <f t="shared" si="463"/>
        <v>0</v>
      </c>
      <c r="CA361" s="198">
        <f t="shared" si="464"/>
        <v>0</v>
      </c>
      <c r="CB361" s="235" t="str">
        <f>IF(CA361=0,"",
IF(SUM($CA$353:CA361)=1,CC361,
IF($CA$414&gt;SUM($CA$353:CA361),_xlfn.CONCAT(", ",CC361),
IF($CA$414=SUM($CA$353:CA361),_xlfn.CONCAT(" y ",CC361)))))</f>
        <v/>
      </c>
      <c r="CC361" s="178" t="s">
        <v>5125</v>
      </c>
      <c r="CD361" s="172">
        <f t="shared" si="490"/>
        <v>0</v>
      </c>
      <c r="CE361" s="176">
        <f t="shared" si="491"/>
        <v>0</v>
      </c>
      <c r="CF361" s="177" t="str">
        <f>IF(CE361=0,"",
IF(SUM($CE$353:CE361)=1,CG361,
IF($CE$414&gt;SUM($CE$353:CE361),_xlfn.CONCAT(", ",CG361),
IF($CE$414=SUM($CE$353:CE361),_xlfn.CONCAT(" y ",CG361)))))</f>
        <v/>
      </c>
      <c r="CG361" s="199" t="s">
        <v>5125</v>
      </c>
      <c r="CK361" s="308">
        <f>SUM(CI353:CK360)</f>
        <v>0</v>
      </c>
      <c r="CL361" s="310">
        <f t="shared" si="465"/>
        <v>0</v>
      </c>
      <c r="CM361" s="312">
        <f t="shared" si="466"/>
        <v>0</v>
      </c>
      <c r="CN361" s="314">
        <f t="shared" si="467"/>
        <v>0</v>
      </c>
      <c r="CO361" s="315">
        <f t="shared" si="468"/>
        <v>0</v>
      </c>
      <c r="CP361" s="317">
        <f t="shared" si="469"/>
        <v>0</v>
      </c>
      <c r="CQ361" s="319">
        <f t="shared" si="470"/>
        <v>0</v>
      </c>
      <c r="CR361" s="310">
        <f t="shared" si="471"/>
        <v>0</v>
      </c>
      <c r="CS361" s="312">
        <f t="shared" si="472"/>
        <v>0</v>
      </c>
      <c r="CT361" s="314">
        <f t="shared" si="473"/>
        <v>0</v>
      </c>
      <c r="CU361" s="315">
        <f t="shared" si="474"/>
        <v>0</v>
      </c>
      <c r="CV361" s="317">
        <f t="shared" si="475"/>
        <v>0</v>
      </c>
      <c r="CW361" s="319">
        <f t="shared" si="476"/>
        <v>0</v>
      </c>
      <c r="CX361" s="310">
        <f t="shared" si="477"/>
        <v>0</v>
      </c>
      <c r="CY361" s="312">
        <f t="shared" si="478"/>
        <v>0</v>
      </c>
      <c r="CZ361" s="314">
        <f t="shared" si="479"/>
        <v>0</v>
      </c>
      <c r="DA361" s="315">
        <f t="shared" si="480"/>
        <v>0</v>
      </c>
      <c r="DB361" s="317">
        <f t="shared" si="481"/>
        <v>0</v>
      </c>
      <c r="DC361" s="319">
        <f t="shared" si="482"/>
        <v>0</v>
      </c>
      <c r="DD361" s="310">
        <f t="shared" si="483"/>
        <v>0</v>
      </c>
      <c r="DE361" s="312">
        <f t="shared" si="484"/>
        <v>0</v>
      </c>
      <c r="DF361" s="314">
        <f t="shared" si="485"/>
        <v>0</v>
      </c>
      <c r="DG361" s="315">
        <f t="shared" si="486"/>
        <v>0</v>
      </c>
      <c r="DH361" s="317">
        <f t="shared" si="487"/>
        <v>0</v>
      </c>
      <c r="DI361" s="319">
        <f t="shared" si="488"/>
        <v>0</v>
      </c>
      <c r="DJ361" s="198">
        <f t="shared" si="489"/>
        <v>0</v>
      </c>
      <c r="DK361" s="177" t="str">
        <f>IF(DJ361=0,"",
IF(SUM($DJ$353:DJ361)=1,DL361,
IF($DJ$414&gt;SUM($DJ$353:DJ361),_xlfn.CONCAT(", ",DL361),
IF($DJ$414=SUM($DJ$353:DJ361),_xlfn.CONCAT(" y ",DL361)))))</f>
        <v/>
      </c>
      <c r="DL361" s="199" t="s">
        <v>5125</v>
      </c>
    </row>
    <row r="362" spans="1:116" ht="15" customHeight="1">
      <c r="A362" s="25"/>
      <c r="B362" s="52"/>
      <c r="C362" s="55" t="s">
        <v>5028</v>
      </c>
      <c r="D362" s="817" t="str">
        <f>IF(CNGE_2026_M4_Secc1!$D51="","",CNGE_2026_M4_Secc1!$D51)</f>
        <v/>
      </c>
      <c r="E362" s="757"/>
      <c r="F362" s="758"/>
      <c r="G362" s="439"/>
      <c r="H362" s="439"/>
      <c r="I362" s="439"/>
      <c r="J362" s="439"/>
      <c r="K362" s="439"/>
      <c r="L362" s="439"/>
      <c r="M362" s="439"/>
      <c r="N362" s="439"/>
      <c r="O362" s="439"/>
      <c r="P362" s="439"/>
      <c r="Q362" s="439"/>
      <c r="R362" s="439"/>
      <c r="S362" s="439"/>
      <c r="T362" s="439"/>
      <c r="U362" s="439"/>
      <c r="V362" s="439"/>
      <c r="W362" s="439"/>
      <c r="X362" s="439"/>
      <c r="Y362" s="439"/>
      <c r="Z362" s="439"/>
      <c r="AA362" s="439"/>
      <c r="AB362" s="439"/>
      <c r="AC362" s="439"/>
      <c r="AD362" s="439"/>
      <c r="AE362" s="52"/>
      <c r="AI362">
        <f t="shared" si="420"/>
        <v>0</v>
      </c>
      <c r="AJ362">
        <f t="shared" si="421"/>
        <v>0</v>
      </c>
      <c r="AK362">
        <f t="shared" si="422"/>
        <v>0</v>
      </c>
      <c r="AL362">
        <f t="shared" si="423"/>
        <v>0</v>
      </c>
      <c r="AM362">
        <f t="shared" si="424"/>
        <v>0</v>
      </c>
      <c r="AN362">
        <f t="shared" si="425"/>
        <v>0</v>
      </c>
      <c r="AO362">
        <f t="shared" si="426"/>
        <v>0</v>
      </c>
      <c r="AP362">
        <f t="shared" si="427"/>
        <v>0</v>
      </c>
      <c r="AQ362">
        <f t="shared" si="428"/>
        <v>0</v>
      </c>
      <c r="AR362">
        <f t="shared" si="429"/>
        <v>0</v>
      </c>
      <c r="AS362">
        <f t="shared" si="430"/>
        <v>0</v>
      </c>
      <c r="AT362">
        <f t="shared" si="431"/>
        <v>0</v>
      </c>
      <c r="AU362">
        <f t="shared" si="432"/>
        <v>0</v>
      </c>
      <c r="AV362">
        <f t="shared" si="433"/>
        <v>0</v>
      </c>
      <c r="AW362">
        <f t="shared" si="434"/>
        <v>0</v>
      </c>
      <c r="AX362">
        <f t="shared" si="435"/>
        <v>0</v>
      </c>
      <c r="AY362">
        <f t="shared" si="436"/>
        <v>0</v>
      </c>
      <c r="AZ362">
        <f t="shared" si="437"/>
        <v>0</v>
      </c>
      <c r="BA362">
        <f t="shared" si="438"/>
        <v>0</v>
      </c>
      <c r="BB362">
        <f t="shared" si="439"/>
        <v>0</v>
      </c>
      <c r="BC362">
        <f t="shared" si="440"/>
        <v>0</v>
      </c>
      <c r="BD362">
        <f t="shared" si="441"/>
        <v>0</v>
      </c>
      <c r="BE362">
        <f t="shared" si="442"/>
        <v>0</v>
      </c>
      <c r="BF362">
        <f t="shared" si="443"/>
        <v>0</v>
      </c>
      <c r="BG362">
        <f t="shared" si="444"/>
        <v>0</v>
      </c>
      <c r="BH362">
        <f t="shared" si="445"/>
        <v>0</v>
      </c>
      <c r="BI362">
        <f t="shared" si="446"/>
        <v>0</v>
      </c>
      <c r="BJ362">
        <f t="shared" si="447"/>
        <v>0</v>
      </c>
      <c r="BK362">
        <f t="shared" si="448"/>
        <v>0</v>
      </c>
      <c r="BL362">
        <f t="shared" si="449"/>
        <v>0</v>
      </c>
      <c r="BM362">
        <f t="shared" si="450"/>
        <v>0</v>
      </c>
      <c r="BN362">
        <f t="shared" si="451"/>
        <v>0</v>
      </c>
      <c r="BO362" s="231">
        <f t="shared" si="452"/>
        <v>0</v>
      </c>
      <c r="BP362" s="232">
        <f t="shared" si="453"/>
        <v>0</v>
      </c>
      <c r="BQ362" s="233">
        <f t="shared" si="454"/>
        <v>0</v>
      </c>
      <c r="BR362" s="234">
        <f t="shared" si="455"/>
        <v>0</v>
      </c>
      <c r="BS362" s="231">
        <f t="shared" si="456"/>
        <v>0</v>
      </c>
      <c r="BT362" s="232">
        <f t="shared" si="457"/>
        <v>0</v>
      </c>
      <c r="BU362" s="233">
        <f t="shared" si="458"/>
        <v>0</v>
      </c>
      <c r="BV362" s="234">
        <f t="shared" si="459"/>
        <v>0</v>
      </c>
      <c r="BW362" s="231">
        <f t="shared" si="460"/>
        <v>0</v>
      </c>
      <c r="BX362" s="232">
        <f t="shared" si="461"/>
        <v>0</v>
      </c>
      <c r="BY362" s="233">
        <f t="shared" si="462"/>
        <v>0</v>
      </c>
      <c r="BZ362" s="234">
        <f t="shared" si="463"/>
        <v>0</v>
      </c>
      <c r="CA362" s="198">
        <f t="shared" si="464"/>
        <v>0</v>
      </c>
      <c r="CB362" s="235" t="str">
        <f>IF(CA362=0,"",
IF(SUM($CA$353:CA362)=1,CC362,
IF($CA$414&gt;SUM($CA$353:CA362),_xlfn.CONCAT(", ",CC362),
IF($CA$414=SUM($CA$353:CA362),_xlfn.CONCAT(" y ",CC362)))))</f>
        <v/>
      </c>
      <c r="CC362" s="178" t="s">
        <v>5126</v>
      </c>
      <c r="CD362" s="172">
        <f t="shared" si="490"/>
        <v>0</v>
      </c>
      <c r="CE362" s="176">
        <f t="shared" si="491"/>
        <v>0</v>
      </c>
      <c r="CF362" s="177" t="str">
        <f>IF(CE362=0,"",
IF(SUM($CE$353:CE362)=1,CG362,
IF($CE$414&gt;SUM($CE$353:CE362),_xlfn.CONCAT(", ",CG362),
IF($CE$414=SUM($CE$353:CE362),_xlfn.CONCAT(" y ",CG362)))))</f>
        <v/>
      </c>
      <c r="CG362" s="199" t="s">
        <v>5126</v>
      </c>
      <c r="CL362" s="310">
        <f t="shared" si="465"/>
        <v>0</v>
      </c>
      <c r="CM362" s="312">
        <f t="shared" si="466"/>
        <v>0</v>
      </c>
      <c r="CN362" s="314">
        <f t="shared" si="467"/>
        <v>0</v>
      </c>
      <c r="CO362" s="315">
        <f t="shared" si="468"/>
        <v>0</v>
      </c>
      <c r="CP362" s="317">
        <f t="shared" si="469"/>
        <v>0</v>
      </c>
      <c r="CQ362" s="319">
        <f t="shared" si="470"/>
        <v>0</v>
      </c>
      <c r="CR362" s="310">
        <f t="shared" si="471"/>
        <v>0</v>
      </c>
      <c r="CS362" s="312">
        <f t="shared" si="472"/>
        <v>0</v>
      </c>
      <c r="CT362" s="314">
        <f t="shared" si="473"/>
        <v>0</v>
      </c>
      <c r="CU362" s="315">
        <f t="shared" si="474"/>
        <v>0</v>
      </c>
      <c r="CV362" s="317">
        <f t="shared" si="475"/>
        <v>0</v>
      </c>
      <c r="CW362" s="319">
        <f t="shared" si="476"/>
        <v>0</v>
      </c>
      <c r="CX362" s="310">
        <f t="shared" si="477"/>
        <v>0</v>
      </c>
      <c r="CY362" s="312">
        <f t="shared" si="478"/>
        <v>0</v>
      </c>
      <c r="CZ362" s="314">
        <f t="shared" si="479"/>
        <v>0</v>
      </c>
      <c r="DA362" s="315">
        <f t="shared" si="480"/>
        <v>0</v>
      </c>
      <c r="DB362" s="317">
        <f t="shared" si="481"/>
        <v>0</v>
      </c>
      <c r="DC362" s="319">
        <f t="shared" si="482"/>
        <v>0</v>
      </c>
      <c r="DD362" s="310">
        <f t="shared" si="483"/>
        <v>0</v>
      </c>
      <c r="DE362" s="312">
        <f t="shared" si="484"/>
        <v>0</v>
      </c>
      <c r="DF362" s="314">
        <f t="shared" si="485"/>
        <v>0</v>
      </c>
      <c r="DG362" s="315">
        <f t="shared" si="486"/>
        <v>0</v>
      </c>
      <c r="DH362" s="317">
        <f t="shared" si="487"/>
        <v>0</v>
      </c>
      <c r="DI362" s="319">
        <f t="shared" si="488"/>
        <v>0</v>
      </c>
      <c r="DJ362" s="198">
        <f t="shared" si="489"/>
        <v>0</v>
      </c>
      <c r="DK362" s="177" t="str">
        <f>IF(DJ362=0,"",
IF(SUM($DJ$353:DJ362)=1,DL362,
IF($DJ$414&gt;SUM($DJ$353:DJ362),_xlfn.CONCAT(", ",DL362),
IF($DJ$414=SUM($DJ$353:DJ362),_xlfn.CONCAT(" y ",DL362)))))</f>
        <v/>
      </c>
      <c r="DL362" s="199" t="s">
        <v>5126</v>
      </c>
    </row>
    <row r="363" spans="1:116" ht="15" customHeight="1">
      <c r="A363" s="25"/>
      <c r="B363" s="52"/>
      <c r="C363" s="55" t="s">
        <v>5029</v>
      </c>
      <c r="D363" s="817" t="str">
        <f>IF(CNGE_2026_M4_Secc1!$D52="","",CNGE_2026_M4_Secc1!$D52)</f>
        <v/>
      </c>
      <c r="E363" s="757"/>
      <c r="F363" s="758"/>
      <c r="G363" s="439"/>
      <c r="H363" s="439"/>
      <c r="I363" s="439"/>
      <c r="J363" s="439"/>
      <c r="K363" s="439"/>
      <c r="L363" s="439"/>
      <c r="M363" s="439"/>
      <c r="N363" s="439"/>
      <c r="O363" s="439"/>
      <c r="P363" s="439"/>
      <c r="Q363" s="439"/>
      <c r="R363" s="439"/>
      <c r="S363" s="439"/>
      <c r="T363" s="439"/>
      <c r="U363" s="439"/>
      <c r="V363" s="439"/>
      <c r="W363" s="439"/>
      <c r="X363" s="439"/>
      <c r="Y363" s="439"/>
      <c r="Z363" s="439"/>
      <c r="AA363" s="439"/>
      <c r="AB363" s="439"/>
      <c r="AC363" s="439"/>
      <c r="AD363" s="439"/>
      <c r="AE363" s="52"/>
      <c r="AI363">
        <f t="shared" si="420"/>
        <v>0</v>
      </c>
      <c r="AJ363">
        <f t="shared" si="421"/>
        <v>0</v>
      </c>
      <c r="AK363">
        <f t="shared" si="422"/>
        <v>0</v>
      </c>
      <c r="AL363">
        <f t="shared" si="423"/>
        <v>0</v>
      </c>
      <c r="AM363">
        <f t="shared" si="424"/>
        <v>0</v>
      </c>
      <c r="AN363">
        <f t="shared" si="425"/>
        <v>0</v>
      </c>
      <c r="AO363">
        <f t="shared" si="426"/>
        <v>0</v>
      </c>
      <c r="AP363">
        <f t="shared" si="427"/>
        <v>0</v>
      </c>
      <c r="AQ363">
        <f t="shared" si="428"/>
        <v>0</v>
      </c>
      <c r="AR363">
        <f t="shared" si="429"/>
        <v>0</v>
      </c>
      <c r="AS363">
        <f t="shared" si="430"/>
        <v>0</v>
      </c>
      <c r="AT363">
        <f t="shared" si="431"/>
        <v>0</v>
      </c>
      <c r="AU363">
        <f t="shared" si="432"/>
        <v>0</v>
      </c>
      <c r="AV363">
        <f t="shared" si="433"/>
        <v>0</v>
      </c>
      <c r="AW363">
        <f t="shared" si="434"/>
        <v>0</v>
      </c>
      <c r="AX363">
        <f t="shared" si="435"/>
        <v>0</v>
      </c>
      <c r="AY363">
        <f t="shared" si="436"/>
        <v>0</v>
      </c>
      <c r="AZ363">
        <f t="shared" si="437"/>
        <v>0</v>
      </c>
      <c r="BA363">
        <f t="shared" si="438"/>
        <v>0</v>
      </c>
      <c r="BB363">
        <f t="shared" si="439"/>
        <v>0</v>
      </c>
      <c r="BC363">
        <f t="shared" si="440"/>
        <v>0</v>
      </c>
      <c r="BD363">
        <f t="shared" si="441"/>
        <v>0</v>
      </c>
      <c r="BE363">
        <f t="shared" si="442"/>
        <v>0</v>
      </c>
      <c r="BF363">
        <f t="shared" si="443"/>
        <v>0</v>
      </c>
      <c r="BG363">
        <f t="shared" si="444"/>
        <v>0</v>
      </c>
      <c r="BH363">
        <f t="shared" si="445"/>
        <v>0</v>
      </c>
      <c r="BI363">
        <f t="shared" si="446"/>
        <v>0</v>
      </c>
      <c r="BJ363">
        <f t="shared" si="447"/>
        <v>0</v>
      </c>
      <c r="BK363">
        <f t="shared" si="448"/>
        <v>0</v>
      </c>
      <c r="BL363">
        <f t="shared" si="449"/>
        <v>0</v>
      </c>
      <c r="BM363">
        <f t="shared" si="450"/>
        <v>0</v>
      </c>
      <c r="BN363">
        <f t="shared" si="451"/>
        <v>0</v>
      </c>
      <c r="BO363" s="231">
        <f t="shared" si="452"/>
        <v>0</v>
      </c>
      <c r="BP363" s="232">
        <f t="shared" si="453"/>
        <v>0</v>
      </c>
      <c r="BQ363" s="233">
        <f t="shared" si="454"/>
        <v>0</v>
      </c>
      <c r="BR363" s="234">
        <f t="shared" si="455"/>
        <v>0</v>
      </c>
      <c r="BS363" s="231">
        <f t="shared" si="456"/>
        <v>0</v>
      </c>
      <c r="BT363" s="232">
        <f t="shared" si="457"/>
        <v>0</v>
      </c>
      <c r="BU363" s="233">
        <f t="shared" si="458"/>
        <v>0</v>
      </c>
      <c r="BV363" s="234">
        <f t="shared" si="459"/>
        <v>0</v>
      </c>
      <c r="BW363" s="231">
        <f t="shared" si="460"/>
        <v>0</v>
      </c>
      <c r="BX363" s="232">
        <f t="shared" si="461"/>
        <v>0</v>
      </c>
      <c r="BY363" s="233">
        <f t="shared" si="462"/>
        <v>0</v>
      </c>
      <c r="BZ363" s="234">
        <f t="shared" si="463"/>
        <v>0</v>
      </c>
      <c r="CA363" s="198">
        <f t="shared" si="464"/>
        <v>0</v>
      </c>
      <c r="CB363" s="235" t="str">
        <f>IF(CA363=0,"",
IF(SUM($CA$353:CA363)=1,CC363,
IF($CA$414&gt;SUM($CA$353:CA363),_xlfn.CONCAT(", ",CC363),
IF($CA$414=SUM($CA$353:CA363),_xlfn.CONCAT(" y ",CC363)))))</f>
        <v/>
      </c>
      <c r="CC363" s="178" t="s">
        <v>5127</v>
      </c>
      <c r="CD363" s="172">
        <f t="shared" si="490"/>
        <v>0</v>
      </c>
      <c r="CE363" s="176">
        <f t="shared" si="491"/>
        <v>0</v>
      </c>
      <c r="CF363" s="177" t="str">
        <f>IF(CE363=0,"",
IF(SUM($CE$353:CE363)=1,CG363,
IF($CE$414&gt;SUM($CE$353:CE363),_xlfn.CONCAT(", ",CG363),
IF($CE$414=SUM($CE$353:CE363),_xlfn.CONCAT(" y ",CG363)))))</f>
        <v/>
      </c>
      <c r="CG363" s="199" t="s">
        <v>5127</v>
      </c>
      <c r="CL363" s="310">
        <f t="shared" si="465"/>
        <v>0</v>
      </c>
      <c r="CM363" s="312">
        <f t="shared" si="466"/>
        <v>0</v>
      </c>
      <c r="CN363" s="314">
        <f t="shared" si="467"/>
        <v>0</v>
      </c>
      <c r="CO363" s="315">
        <f t="shared" si="468"/>
        <v>0</v>
      </c>
      <c r="CP363" s="317">
        <f t="shared" si="469"/>
        <v>0</v>
      </c>
      <c r="CQ363" s="319">
        <f t="shared" si="470"/>
        <v>0</v>
      </c>
      <c r="CR363" s="310">
        <f t="shared" si="471"/>
        <v>0</v>
      </c>
      <c r="CS363" s="312">
        <f t="shared" si="472"/>
        <v>0</v>
      </c>
      <c r="CT363" s="314">
        <f t="shared" si="473"/>
        <v>0</v>
      </c>
      <c r="CU363" s="315">
        <f t="shared" si="474"/>
        <v>0</v>
      </c>
      <c r="CV363" s="317">
        <f t="shared" si="475"/>
        <v>0</v>
      </c>
      <c r="CW363" s="319">
        <f t="shared" si="476"/>
        <v>0</v>
      </c>
      <c r="CX363" s="310">
        <f t="shared" si="477"/>
        <v>0</v>
      </c>
      <c r="CY363" s="312">
        <f t="shared" si="478"/>
        <v>0</v>
      </c>
      <c r="CZ363" s="314">
        <f t="shared" si="479"/>
        <v>0</v>
      </c>
      <c r="DA363" s="315">
        <f t="shared" si="480"/>
        <v>0</v>
      </c>
      <c r="DB363" s="317">
        <f t="shared" si="481"/>
        <v>0</v>
      </c>
      <c r="DC363" s="319">
        <f t="shared" si="482"/>
        <v>0</v>
      </c>
      <c r="DD363" s="310">
        <f t="shared" si="483"/>
        <v>0</v>
      </c>
      <c r="DE363" s="312">
        <f t="shared" si="484"/>
        <v>0</v>
      </c>
      <c r="DF363" s="314">
        <f t="shared" si="485"/>
        <v>0</v>
      </c>
      <c r="DG363" s="315">
        <f t="shared" si="486"/>
        <v>0</v>
      </c>
      <c r="DH363" s="317">
        <f t="shared" si="487"/>
        <v>0</v>
      </c>
      <c r="DI363" s="319">
        <f t="shared" si="488"/>
        <v>0</v>
      </c>
      <c r="DJ363" s="198">
        <f t="shared" si="489"/>
        <v>0</v>
      </c>
      <c r="DK363" s="177" t="str">
        <f>IF(DJ363=0,"",
IF(SUM($DJ$353:DJ363)=1,DL363,
IF($DJ$414&gt;SUM($DJ$353:DJ363),_xlfn.CONCAT(", ",DL363),
IF($DJ$414=SUM($DJ$353:DJ363),_xlfn.CONCAT(" y ",DL363)))))</f>
        <v/>
      </c>
      <c r="DL363" s="199" t="s">
        <v>5127</v>
      </c>
    </row>
    <row r="364" spans="1:116" ht="15" customHeight="1">
      <c r="A364" s="25"/>
      <c r="B364" s="52"/>
      <c r="C364" s="55" t="s">
        <v>5031</v>
      </c>
      <c r="D364" s="817" t="str">
        <f>IF(CNGE_2026_M4_Secc1!$D53="","",CNGE_2026_M4_Secc1!$D53)</f>
        <v/>
      </c>
      <c r="E364" s="757"/>
      <c r="F364" s="758"/>
      <c r="G364" s="439"/>
      <c r="H364" s="439"/>
      <c r="I364" s="439"/>
      <c r="J364" s="439"/>
      <c r="K364" s="439"/>
      <c r="L364" s="439"/>
      <c r="M364" s="439"/>
      <c r="N364" s="439"/>
      <c r="O364" s="439"/>
      <c r="P364" s="439"/>
      <c r="Q364" s="439"/>
      <c r="R364" s="439"/>
      <c r="S364" s="439"/>
      <c r="T364" s="439"/>
      <c r="U364" s="439"/>
      <c r="V364" s="439"/>
      <c r="W364" s="439"/>
      <c r="X364" s="439"/>
      <c r="Y364" s="439"/>
      <c r="Z364" s="439"/>
      <c r="AA364" s="439"/>
      <c r="AB364" s="439"/>
      <c r="AC364" s="439"/>
      <c r="AD364" s="439"/>
      <c r="AE364" s="52"/>
      <c r="AI364">
        <f t="shared" si="420"/>
        <v>0</v>
      </c>
      <c r="AJ364">
        <f t="shared" si="421"/>
        <v>0</v>
      </c>
      <c r="AK364">
        <f t="shared" si="422"/>
        <v>0</v>
      </c>
      <c r="AL364">
        <f t="shared" si="423"/>
        <v>0</v>
      </c>
      <c r="AM364">
        <f t="shared" si="424"/>
        <v>0</v>
      </c>
      <c r="AN364">
        <f t="shared" si="425"/>
        <v>0</v>
      </c>
      <c r="AO364">
        <f t="shared" si="426"/>
        <v>0</v>
      </c>
      <c r="AP364">
        <f t="shared" si="427"/>
        <v>0</v>
      </c>
      <c r="AQ364">
        <f t="shared" si="428"/>
        <v>0</v>
      </c>
      <c r="AR364">
        <f t="shared" si="429"/>
        <v>0</v>
      </c>
      <c r="AS364">
        <f t="shared" si="430"/>
        <v>0</v>
      </c>
      <c r="AT364">
        <f t="shared" si="431"/>
        <v>0</v>
      </c>
      <c r="AU364">
        <f t="shared" si="432"/>
        <v>0</v>
      </c>
      <c r="AV364">
        <f t="shared" si="433"/>
        <v>0</v>
      </c>
      <c r="AW364">
        <f t="shared" si="434"/>
        <v>0</v>
      </c>
      <c r="AX364">
        <f t="shared" si="435"/>
        <v>0</v>
      </c>
      <c r="AY364">
        <f t="shared" si="436"/>
        <v>0</v>
      </c>
      <c r="AZ364">
        <f t="shared" si="437"/>
        <v>0</v>
      </c>
      <c r="BA364">
        <f t="shared" si="438"/>
        <v>0</v>
      </c>
      <c r="BB364">
        <f t="shared" si="439"/>
        <v>0</v>
      </c>
      <c r="BC364">
        <f t="shared" si="440"/>
        <v>0</v>
      </c>
      <c r="BD364">
        <f t="shared" si="441"/>
        <v>0</v>
      </c>
      <c r="BE364">
        <f t="shared" si="442"/>
        <v>0</v>
      </c>
      <c r="BF364">
        <f t="shared" si="443"/>
        <v>0</v>
      </c>
      <c r="BG364">
        <f t="shared" si="444"/>
        <v>0</v>
      </c>
      <c r="BH364">
        <f t="shared" si="445"/>
        <v>0</v>
      </c>
      <c r="BI364">
        <f t="shared" si="446"/>
        <v>0</v>
      </c>
      <c r="BJ364">
        <f t="shared" si="447"/>
        <v>0</v>
      </c>
      <c r="BK364">
        <f t="shared" si="448"/>
        <v>0</v>
      </c>
      <c r="BL364">
        <f t="shared" si="449"/>
        <v>0</v>
      </c>
      <c r="BM364">
        <f t="shared" si="450"/>
        <v>0</v>
      </c>
      <c r="BN364">
        <f t="shared" si="451"/>
        <v>0</v>
      </c>
      <c r="BO364" s="231">
        <f t="shared" si="452"/>
        <v>0</v>
      </c>
      <c r="BP364" s="232">
        <f t="shared" si="453"/>
        <v>0</v>
      </c>
      <c r="BQ364" s="233">
        <f t="shared" si="454"/>
        <v>0</v>
      </c>
      <c r="BR364" s="234">
        <f t="shared" si="455"/>
        <v>0</v>
      </c>
      <c r="BS364" s="231">
        <f t="shared" si="456"/>
        <v>0</v>
      </c>
      <c r="BT364" s="232">
        <f t="shared" si="457"/>
        <v>0</v>
      </c>
      <c r="BU364" s="233">
        <f t="shared" si="458"/>
        <v>0</v>
      </c>
      <c r="BV364" s="234">
        <f t="shared" si="459"/>
        <v>0</v>
      </c>
      <c r="BW364" s="231">
        <f t="shared" si="460"/>
        <v>0</v>
      </c>
      <c r="BX364" s="232">
        <f t="shared" si="461"/>
        <v>0</v>
      </c>
      <c r="BY364" s="233">
        <f t="shared" si="462"/>
        <v>0</v>
      </c>
      <c r="BZ364" s="234">
        <f t="shared" si="463"/>
        <v>0</v>
      </c>
      <c r="CA364" s="198">
        <f t="shared" si="464"/>
        <v>0</v>
      </c>
      <c r="CB364" s="235" t="str">
        <f>IF(CA364=0,"",
IF(SUM($CA$353:CA364)=1,CC364,
IF($CA$414&gt;SUM($CA$353:CA364),_xlfn.CONCAT(", ",CC364),
IF($CA$414=SUM($CA$353:CA364),_xlfn.CONCAT(" y ",CC364)))))</f>
        <v/>
      </c>
      <c r="CC364" s="178" t="s">
        <v>5128</v>
      </c>
      <c r="CD364" s="172">
        <f t="shared" si="490"/>
        <v>0</v>
      </c>
      <c r="CE364" s="176">
        <f t="shared" si="491"/>
        <v>0</v>
      </c>
      <c r="CF364" s="177" t="str">
        <f>IF(CE364=0,"",
IF(SUM($CE$353:CE364)=1,CG364,
IF($CE$414&gt;SUM($CE$353:CE364),_xlfn.CONCAT(", ",CG364),
IF($CE$414=SUM($CE$353:CE364),_xlfn.CONCAT(" y ",CG364)))))</f>
        <v/>
      </c>
      <c r="CG364" s="199" t="s">
        <v>5128</v>
      </c>
      <c r="CL364" s="310">
        <f t="shared" si="465"/>
        <v>0</v>
      </c>
      <c r="CM364" s="312">
        <f t="shared" si="466"/>
        <v>0</v>
      </c>
      <c r="CN364" s="314">
        <f t="shared" si="467"/>
        <v>0</v>
      </c>
      <c r="CO364" s="315">
        <f t="shared" si="468"/>
        <v>0</v>
      </c>
      <c r="CP364" s="317">
        <f t="shared" si="469"/>
        <v>0</v>
      </c>
      <c r="CQ364" s="319">
        <f t="shared" si="470"/>
        <v>0</v>
      </c>
      <c r="CR364" s="310">
        <f t="shared" si="471"/>
        <v>0</v>
      </c>
      <c r="CS364" s="312">
        <f t="shared" si="472"/>
        <v>0</v>
      </c>
      <c r="CT364" s="314">
        <f t="shared" si="473"/>
        <v>0</v>
      </c>
      <c r="CU364" s="315">
        <f t="shared" si="474"/>
        <v>0</v>
      </c>
      <c r="CV364" s="317">
        <f t="shared" si="475"/>
        <v>0</v>
      </c>
      <c r="CW364" s="319">
        <f t="shared" si="476"/>
        <v>0</v>
      </c>
      <c r="CX364" s="310">
        <f t="shared" si="477"/>
        <v>0</v>
      </c>
      <c r="CY364" s="312">
        <f t="shared" si="478"/>
        <v>0</v>
      </c>
      <c r="CZ364" s="314">
        <f t="shared" si="479"/>
        <v>0</v>
      </c>
      <c r="DA364" s="315">
        <f t="shared" si="480"/>
        <v>0</v>
      </c>
      <c r="DB364" s="317">
        <f t="shared" si="481"/>
        <v>0</v>
      </c>
      <c r="DC364" s="319">
        <f t="shared" si="482"/>
        <v>0</v>
      </c>
      <c r="DD364" s="310">
        <f t="shared" si="483"/>
        <v>0</v>
      </c>
      <c r="DE364" s="312">
        <f t="shared" si="484"/>
        <v>0</v>
      </c>
      <c r="DF364" s="314">
        <f t="shared" si="485"/>
        <v>0</v>
      </c>
      <c r="DG364" s="315">
        <f t="shared" si="486"/>
        <v>0</v>
      </c>
      <c r="DH364" s="317">
        <f t="shared" si="487"/>
        <v>0</v>
      </c>
      <c r="DI364" s="319">
        <f t="shared" si="488"/>
        <v>0</v>
      </c>
      <c r="DJ364" s="198">
        <f t="shared" si="489"/>
        <v>0</v>
      </c>
      <c r="DK364" s="177" t="str">
        <f>IF(DJ364=0,"",
IF(SUM($DJ$353:DJ364)=1,DL364,
IF($DJ$414&gt;SUM($DJ$353:DJ364),_xlfn.CONCAT(", ",DL364),
IF($DJ$414=SUM($DJ$353:DJ364),_xlfn.CONCAT(" y ",DL364)))))</f>
        <v/>
      </c>
      <c r="DL364" s="199" t="s">
        <v>5128</v>
      </c>
    </row>
    <row r="365" spans="1:116" ht="15" customHeight="1">
      <c r="A365" s="25"/>
      <c r="B365" s="52"/>
      <c r="C365" s="55" t="s">
        <v>5032</v>
      </c>
      <c r="D365" s="817" t="str">
        <f>IF(CNGE_2026_M4_Secc1!$D54="","",CNGE_2026_M4_Secc1!$D54)</f>
        <v/>
      </c>
      <c r="E365" s="757"/>
      <c r="F365" s="758"/>
      <c r="G365" s="439"/>
      <c r="H365" s="439"/>
      <c r="I365" s="439"/>
      <c r="J365" s="439"/>
      <c r="K365" s="439"/>
      <c r="L365" s="439"/>
      <c r="M365" s="439"/>
      <c r="N365" s="439"/>
      <c r="O365" s="439"/>
      <c r="P365" s="439"/>
      <c r="Q365" s="439"/>
      <c r="R365" s="439"/>
      <c r="S365" s="439"/>
      <c r="T365" s="439"/>
      <c r="U365" s="439"/>
      <c r="V365" s="439"/>
      <c r="W365" s="439"/>
      <c r="X365" s="439"/>
      <c r="Y365" s="439"/>
      <c r="Z365" s="439"/>
      <c r="AA365" s="439"/>
      <c r="AB365" s="439"/>
      <c r="AC365" s="439"/>
      <c r="AD365" s="439"/>
      <c r="AE365" s="52"/>
      <c r="AI365">
        <f t="shared" si="420"/>
        <v>0</v>
      </c>
      <c r="AJ365">
        <f t="shared" si="421"/>
        <v>0</v>
      </c>
      <c r="AK365">
        <f t="shared" si="422"/>
        <v>0</v>
      </c>
      <c r="AL365">
        <f t="shared" si="423"/>
        <v>0</v>
      </c>
      <c r="AM365">
        <f t="shared" si="424"/>
        <v>0</v>
      </c>
      <c r="AN365">
        <f t="shared" si="425"/>
        <v>0</v>
      </c>
      <c r="AO365">
        <f t="shared" si="426"/>
        <v>0</v>
      </c>
      <c r="AP365">
        <f t="shared" si="427"/>
        <v>0</v>
      </c>
      <c r="AQ365">
        <f t="shared" si="428"/>
        <v>0</v>
      </c>
      <c r="AR365">
        <f t="shared" si="429"/>
        <v>0</v>
      </c>
      <c r="AS365">
        <f t="shared" si="430"/>
        <v>0</v>
      </c>
      <c r="AT365">
        <f t="shared" si="431"/>
        <v>0</v>
      </c>
      <c r="AU365">
        <f t="shared" si="432"/>
        <v>0</v>
      </c>
      <c r="AV365">
        <f t="shared" si="433"/>
        <v>0</v>
      </c>
      <c r="AW365">
        <f t="shared" si="434"/>
        <v>0</v>
      </c>
      <c r="AX365">
        <f t="shared" si="435"/>
        <v>0</v>
      </c>
      <c r="AY365">
        <f t="shared" si="436"/>
        <v>0</v>
      </c>
      <c r="AZ365">
        <f t="shared" si="437"/>
        <v>0</v>
      </c>
      <c r="BA365">
        <f t="shared" si="438"/>
        <v>0</v>
      </c>
      <c r="BB365">
        <f t="shared" si="439"/>
        <v>0</v>
      </c>
      <c r="BC365">
        <f t="shared" si="440"/>
        <v>0</v>
      </c>
      <c r="BD365">
        <f t="shared" si="441"/>
        <v>0</v>
      </c>
      <c r="BE365">
        <f t="shared" si="442"/>
        <v>0</v>
      </c>
      <c r="BF365">
        <f t="shared" si="443"/>
        <v>0</v>
      </c>
      <c r="BG365">
        <f t="shared" si="444"/>
        <v>0</v>
      </c>
      <c r="BH365">
        <f t="shared" si="445"/>
        <v>0</v>
      </c>
      <c r="BI365">
        <f t="shared" si="446"/>
        <v>0</v>
      </c>
      <c r="BJ365">
        <f t="shared" si="447"/>
        <v>0</v>
      </c>
      <c r="BK365">
        <f t="shared" si="448"/>
        <v>0</v>
      </c>
      <c r="BL365">
        <f t="shared" si="449"/>
        <v>0</v>
      </c>
      <c r="BM365">
        <f t="shared" si="450"/>
        <v>0</v>
      </c>
      <c r="BN365">
        <f t="shared" si="451"/>
        <v>0</v>
      </c>
      <c r="BO365" s="231">
        <f t="shared" si="452"/>
        <v>0</v>
      </c>
      <c r="BP365" s="232">
        <f t="shared" si="453"/>
        <v>0</v>
      </c>
      <c r="BQ365" s="233">
        <f t="shared" si="454"/>
        <v>0</v>
      </c>
      <c r="BR365" s="234">
        <f t="shared" si="455"/>
        <v>0</v>
      </c>
      <c r="BS365" s="231">
        <f t="shared" si="456"/>
        <v>0</v>
      </c>
      <c r="BT365" s="232">
        <f t="shared" si="457"/>
        <v>0</v>
      </c>
      <c r="BU365" s="233">
        <f t="shared" si="458"/>
        <v>0</v>
      </c>
      <c r="BV365" s="234">
        <f t="shared" si="459"/>
        <v>0</v>
      </c>
      <c r="BW365" s="231">
        <f t="shared" si="460"/>
        <v>0</v>
      </c>
      <c r="BX365" s="232">
        <f t="shared" si="461"/>
        <v>0</v>
      </c>
      <c r="BY365" s="233">
        <f t="shared" si="462"/>
        <v>0</v>
      </c>
      <c r="BZ365" s="234">
        <f t="shared" si="463"/>
        <v>0</v>
      </c>
      <c r="CA365" s="198">
        <f t="shared" si="464"/>
        <v>0</v>
      </c>
      <c r="CB365" s="235" t="str">
        <f>IF(CA365=0,"",
IF(SUM($CA$353:CA365)=1,CC365,
IF($CA$414&gt;SUM($CA$353:CA365),_xlfn.CONCAT(", ",CC365),
IF($CA$414=SUM($CA$353:CA365),_xlfn.CONCAT(" y ",CC365)))))</f>
        <v/>
      </c>
      <c r="CC365" s="178" t="s">
        <v>5129</v>
      </c>
      <c r="CD365" s="172">
        <f t="shared" si="490"/>
        <v>0</v>
      </c>
      <c r="CE365" s="176">
        <f t="shared" si="491"/>
        <v>0</v>
      </c>
      <c r="CF365" s="177" t="str">
        <f>IF(CE365=0,"",
IF(SUM($CE$353:CE365)=1,CG365,
IF($CE$414&gt;SUM($CE$353:CE365),_xlfn.CONCAT(", ",CG365),
IF($CE$414=SUM($CE$353:CE365),_xlfn.CONCAT(" y ",CG365)))))</f>
        <v/>
      </c>
      <c r="CG365" s="199" t="s">
        <v>5129</v>
      </c>
      <c r="CL365" s="310">
        <f t="shared" si="465"/>
        <v>0</v>
      </c>
      <c r="CM365" s="312">
        <f t="shared" si="466"/>
        <v>0</v>
      </c>
      <c r="CN365" s="314">
        <f t="shared" si="467"/>
        <v>0</v>
      </c>
      <c r="CO365" s="315">
        <f t="shared" si="468"/>
        <v>0</v>
      </c>
      <c r="CP365" s="317">
        <f t="shared" si="469"/>
        <v>0</v>
      </c>
      <c r="CQ365" s="319">
        <f t="shared" si="470"/>
        <v>0</v>
      </c>
      <c r="CR365" s="310">
        <f t="shared" si="471"/>
        <v>0</v>
      </c>
      <c r="CS365" s="312">
        <f t="shared" si="472"/>
        <v>0</v>
      </c>
      <c r="CT365" s="314">
        <f t="shared" si="473"/>
        <v>0</v>
      </c>
      <c r="CU365" s="315">
        <f t="shared" si="474"/>
        <v>0</v>
      </c>
      <c r="CV365" s="317">
        <f t="shared" si="475"/>
        <v>0</v>
      </c>
      <c r="CW365" s="319">
        <f t="shared" si="476"/>
        <v>0</v>
      </c>
      <c r="CX365" s="310">
        <f t="shared" si="477"/>
        <v>0</v>
      </c>
      <c r="CY365" s="312">
        <f t="shared" si="478"/>
        <v>0</v>
      </c>
      <c r="CZ365" s="314">
        <f t="shared" si="479"/>
        <v>0</v>
      </c>
      <c r="DA365" s="315">
        <f t="shared" si="480"/>
        <v>0</v>
      </c>
      <c r="DB365" s="317">
        <f t="shared" si="481"/>
        <v>0</v>
      </c>
      <c r="DC365" s="319">
        <f t="shared" si="482"/>
        <v>0</v>
      </c>
      <c r="DD365" s="310">
        <f t="shared" si="483"/>
        <v>0</v>
      </c>
      <c r="DE365" s="312">
        <f t="shared" si="484"/>
        <v>0</v>
      </c>
      <c r="DF365" s="314">
        <f t="shared" si="485"/>
        <v>0</v>
      </c>
      <c r="DG365" s="315">
        <f t="shared" si="486"/>
        <v>0</v>
      </c>
      <c r="DH365" s="317">
        <f t="shared" si="487"/>
        <v>0</v>
      </c>
      <c r="DI365" s="319">
        <f t="shared" si="488"/>
        <v>0</v>
      </c>
      <c r="DJ365" s="198">
        <f t="shared" si="489"/>
        <v>0</v>
      </c>
      <c r="DK365" s="177" t="str">
        <f>IF(DJ365=0,"",
IF(SUM($DJ$353:DJ365)=1,DL365,
IF($DJ$414&gt;SUM($DJ$353:DJ365),_xlfn.CONCAT(", ",DL365),
IF($DJ$414=SUM($DJ$353:DJ365),_xlfn.CONCAT(" y ",DL365)))))</f>
        <v/>
      </c>
      <c r="DL365" s="199" t="s">
        <v>5129</v>
      </c>
    </row>
    <row r="366" spans="1:116" ht="15" customHeight="1">
      <c r="A366" s="25"/>
      <c r="B366" s="52"/>
      <c r="C366" s="55" t="s">
        <v>5033</v>
      </c>
      <c r="D366" s="817" t="str">
        <f>IF(CNGE_2026_M4_Secc1!$D55="","",CNGE_2026_M4_Secc1!$D55)</f>
        <v/>
      </c>
      <c r="E366" s="757"/>
      <c r="F366" s="758"/>
      <c r="G366" s="439"/>
      <c r="H366" s="439"/>
      <c r="I366" s="439"/>
      <c r="J366" s="439"/>
      <c r="K366" s="439"/>
      <c r="L366" s="439"/>
      <c r="M366" s="439"/>
      <c r="N366" s="439"/>
      <c r="O366" s="439"/>
      <c r="P366" s="439"/>
      <c r="Q366" s="439"/>
      <c r="R366" s="439"/>
      <c r="S366" s="439"/>
      <c r="T366" s="439"/>
      <c r="U366" s="439"/>
      <c r="V366" s="439"/>
      <c r="W366" s="439"/>
      <c r="X366" s="439"/>
      <c r="Y366" s="439"/>
      <c r="Z366" s="439"/>
      <c r="AA366" s="439"/>
      <c r="AB366" s="439"/>
      <c r="AC366" s="439"/>
      <c r="AD366" s="439"/>
      <c r="AE366" s="52"/>
      <c r="AI366">
        <f t="shared" si="420"/>
        <v>0</v>
      </c>
      <c r="AJ366">
        <f t="shared" si="421"/>
        <v>0</v>
      </c>
      <c r="AK366">
        <f t="shared" si="422"/>
        <v>0</v>
      </c>
      <c r="AL366">
        <f t="shared" si="423"/>
        <v>0</v>
      </c>
      <c r="AM366">
        <f t="shared" si="424"/>
        <v>0</v>
      </c>
      <c r="AN366">
        <f t="shared" si="425"/>
        <v>0</v>
      </c>
      <c r="AO366">
        <f t="shared" si="426"/>
        <v>0</v>
      </c>
      <c r="AP366">
        <f t="shared" si="427"/>
        <v>0</v>
      </c>
      <c r="AQ366">
        <f t="shared" si="428"/>
        <v>0</v>
      </c>
      <c r="AR366">
        <f t="shared" si="429"/>
        <v>0</v>
      </c>
      <c r="AS366">
        <f t="shared" si="430"/>
        <v>0</v>
      </c>
      <c r="AT366">
        <f t="shared" si="431"/>
        <v>0</v>
      </c>
      <c r="AU366">
        <f t="shared" si="432"/>
        <v>0</v>
      </c>
      <c r="AV366">
        <f t="shared" si="433"/>
        <v>0</v>
      </c>
      <c r="AW366">
        <f t="shared" si="434"/>
        <v>0</v>
      </c>
      <c r="AX366">
        <f t="shared" si="435"/>
        <v>0</v>
      </c>
      <c r="AY366">
        <f t="shared" si="436"/>
        <v>0</v>
      </c>
      <c r="AZ366">
        <f t="shared" si="437"/>
        <v>0</v>
      </c>
      <c r="BA366">
        <f t="shared" si="438"/>
        <v>0</v>
      </c>
      <c r="BB366">
        <f t="shared" si="439"/>
        <v>0</v>
      </c>
      <c r="BC366">
        <f t="shared" si="440"/>
        <v>0</v>
      </c>
      <c r="BD366">
        <f t="shared" si="441"/>
        <v>0</v>
      </c>
      <c r="BE366">
        <f t="shared" si="442"/>
        <v>0</v>
      </c>
      <c r="BF366">
        <f t="shared" si="443"/>
        <v>0</v>
      </c>
      <c r="BG366">
        <f t="shared" si="444"/>
        <v>0</v>
      </c>
      <c r="BH366">
        <f t="shared" si="445"/>
        <v>0</v>
      </c>
      <c r="BI366">
        <f t="shared" si="446"/>
        <v>0</v>
      </c>
      <c r="BJ366">
        <f t="shared" si="447"/>
        <v>0</v>
      </c>
      <c r="BK366">
        <f t="shared" si="448"/>
        <v>0</v>
      </c>
      <c r="BL366">
        <f t="shared" si="449"/>
        <v>0</v>
      </c>
      <c r="BM366">
        <f t="shared" si="450"/>
        <v>0</v>
      </c>
      <c r="BN366">
        <f t="shared" si="451"/>
        <v>0</v>
      </c>
      <c r="BO366" s="231">
        <f t="shared" si="452"/>
        <v>0</v>
      </c>
      <c r="BP366" s="232">
        <f t="shared" si="453"/>
        <v>0</v>
      </c>
      <c r="BQ366" s="233">
        <f t="shared" si="454"/>
        <v>0</v>
      </c>
      <c r="BR366" s="234">
        <f t="shared" si="455"/>
        <v>0</v>
      </c>
      <c r="BS366" s="231">
        <f t="shared" si="456"/>
        <v>0</v>
      </c>
      <c r="BT366" s="232">
        <f t="shared" si="457"/>
        <v>0</v>
      </c>
      <c r="BU366" s="233">
        <f t="shared" si="458"/>
        <v>0</v>
      </c>
      <c r="BV366" s="234">
        <f t="shared" si="459"/>
        <v>0</v>
      </c>
      <c r="BW366" s="231">
        <f t="shared" si="460"/>
        <v>0</v>
      </c>
      <c r="BX366" s="232">
        <f t="shared" si="461"/>
        <v>0</v>
      </c>
      <c r="BY366" s="233">
        <f t="shared" si="462"/>
        <v>0</v>
      </c>
      <c r="BZ366" s="234">
        <f t="shared" si="463"/>
        <v>0</v>
      </c>
      <c r="CA366" s="198">
        <f t="shared" si="464"/>
        <v>0</v>
      </c>
      <c r="CB366" s="235" t="str">
        <f>IF(CA366=0,"",
IF(SUM($CA$353:CA366)=1,CC366,
IF($CA$414&gt;SUM($CA$353:CA366),_xlfn.CONCAT(", ",CC366),
IF($CA$414=SUM($CA$353:CA366),_xlfn.CONCAT(" y ",CC366)))))</f>
        <v/>
      </c>
      <c r="CC366" s="178" t="s">
        <v>5130</v>
      </c>
      <c r="CD366" s="172">
        <f t="shared" si="490"/>
        <v>0</v>
      </c>
      <c r="CE366" s="176">
        <f t="shared" si="491"/>
        <v>0</v>
      </c>
      <c r="CF366" s="177" t="str">
        <f>IF(CE366=0,"",
IF(SUM($CE$353:CE366)=1,CG366,
IF($CE$414&gt;SUM($CE$353:CE366),_xlfn.CONCAT(", ",CG366),
IF($CE$414=SUM($CE$353:CE366),_xlfn.CONCAT(" y ",CG366)))))</f>
        <v/>
      </c>
      <c r="CG366" s="199" t="s">
        <v>5130</v>
      </c>
      <c r="CL366" s="310">
        <f t="shared" si="465"/>
        <v>0</v>
      </c>
      <c r="CM366" s="312">
        <f t="shared" si="466"/>
        <v>0</v>
      </c>
      <c r="CN366" s="314">
        <f t="shared" si="467"/>
        <v>0</v>
      </c>
      <c r="CO366" s="315">
        <f t="shared" si="468"/>
        <v>0</v>
      </c>
      <c r="CP366" s="317">
        <f t="shared" si="469"/>
        <v>0</v>
      </c>
      <c r="CQ366" s="319">
        <f t="shared" si="470"/>
        <v>0</v>
      </c>
      <c r="CR366" s="310">
        <f t="shared" si="471"/>
        <v>0</v>
      </c>
      <c r="CS366" s="312">
        <f t="shared" si="472"/>
        <v>0</v>
      </c>
      <c r="CT366" s="314">
        <f t="shared" si="473"/>
        <v>0</v>
      </c>
      <c r="CU366" s="315">
        <f t="shared" si="474"/>
        <v>0</v>
      </c>
      <c r="CV366" s="317">
        <f t="shared" si="475"/>
        <v>0</v>
      </c>
      <c r="CW366" s="319">
        <f t="shared" si="476"/>
        <v>0</v>
      </c>
      <c r="CX366" s="310">
        <f t="shared" si="477"/>
        <v>0</v>
      </c>
      <c r="CY366" s="312">
        <f t="shared" si="478"/>
        <v>0</v>
      </c>
      <c r="CZ366" s="314">
        <f t="shared" si="479"/>
        <v>0</v>
      </c>
      <c r="DA366" s="315">
        <f t="shared" si="480"/>
        <v>0</v>
      </c>
      <c r="DB366" s="317">
        <f t="shared" si="481"/>
        <v>0</v>
      </c>
      <c r="DC366" s="319">
        <f t="shared" si="482"/>
        <v>0</v>
      </c>
      <c r="DD366" s="310">
        <f t="shared" si="483"/>
        <v>0</v>
      </c>
      <c r="DE366" s="312">
        <f t="shared" si="484"/>
        <v>0</v>
      </c>
      <c r="DF366" s="314">
        <f t="shared" si="485"/>
        <v>0</v>
      </c>
      <c r="DG366" s="315">
        <f t="shared" si="486"/>
        <v>0</v>
      </c>
      <c r="DH366" s="317">
        <f t="shared" si="487"/>
        <v>0</v>
      </c>
      <c r="DI366" s="319">
        <f t="shared" si="488"/>
        <v>0</v>
      </c>
      <c r="DJ366" s="198">
        <f t="shared" si="489"/>
        <v>0</v>
      </c>
      <c r="DK366" s="177" t="str">
        <f>IF(DJ366=0,"",
IF(SUM($DJ$353:DJ366)=1,DL366,
IF($DJ$414&gt;SUM($DJ$353:DJ366),_xlfn.CONCAT(", ",DL366),
IF($DJ$414=SUM($DJ$353:DJ366),_xlfn.CONCAT(" y ",DL366)))))</f>
        <v/>
      </c>
      <c r="DL366" s="199" t="s">
        <v>5130</v>
      </c>
    </row>
    <row r="367" spans="1:116" ht="15" customHeight="1">
      <c r="A367" s="25"/>
      <c r="B367" s="52"/>
      <c r="C367" s="55" t="s">
        <v>5034</v>
      </c>
      <c r="D367" s="817" t="str">
        <f>IF(CNGE_2026_M4_Secc1!$D56="","",CNGE_2026_M4_Secc1!$D56)</f>
        <v/>
      </c>
      <c r="E367" s="757"/>
      <c r="F367" s="758"/>
      <c r="G367" s="439"/>
      <c r="H367" s="439"/>
      <c r="I367" s="439"/>
      <c r="J367" s="439"/>
      <c r="K367" s="439"/>
      <c r="L367" s="439"/>
      <c r="M367" s="439"/>
      <c r="N367" s="439"/>
      <c r="O367" s="439"/>
      <c r="P367" s="439"/>
      <c r="Q367" s="439"/>
      <c r="R367" s="439"/>
      <c r="S367" s="439"/>
      <c r="T367" s="439"/>
      <c r="U367" s="439"/>
      <c r="V367" s="439"/>
      <c r="W367" s="439"/>
      <c r="X367" s="439"/>
      <c r="Y367" s="439"/>
      <c r="Z367" s="439"/>
      <c r="AA367" s="439"/>
      <c r="AB367" s="439"/>
      <c r="AC367" s="439"/>
      <c r="AD367" s="439"/>
      <c r="AE367" s="52"/>
      <c r="AI367">
        <f t="shared" si="420"/>
        <v>0</v>
      </c>
      <c r="AJ367">
        <f t="shared" si="421"/>
        <v>0</v>
      </c>
      <c r="AK367">
        <f t="shared" si="422"/>
        <v>0</v>
      </c>
      <c r="AL367">
        <f t="shared" si="423"/>
        <v>0</v>
      </c>
      <c r="AM367">
        <f t="shared" si="424"/>
        <v>0</v>
      </c>
      <c r="AN367">
        <f t="shared" si="425"/>
        <v>0</v>
      </c>
      <c r="AO367">
        <f t="shared" si="426"/>
        <v>0</v>
      </c>
      <c r="AP367">
        <f t="shared" si="427"/>
        <v>0</v>
      </c>
      <c r="AQ367">
        <f t="shared" si="428"/>
        <v>0</v>
      </c>
      <c r="AR367">
        <f t="shared" si="429"/>
        <v>0</v>
      </c>
      <c r="AS367">
        <f t="shared" si="430"/>
        <v>0</v>
      </c>
      <c r="AT367">
        <f t="shared" si="431"/>
        <v>0</v>
      </c>
      <c r="AU367">
        <f t="shared" si="432"/>
        <v>0</v>
      </c>
      <c r="AV367">
        <f t="shared" si="433"/>
        <v>0</v>
      </c>
      <c r="AW367">
        <f t="shared" si="434"/>
        <v>0</v>
      </c>
      <c r="AX367">
        <f t="shared" si="435"/>
        <v>0</v>
      </c>
      <c r="AY367">
        <f t="shared" si="436"/>
        <v>0</v>
      </c>
      <c r="AZ367">
        <f t="shared" si="437"/>
        <v>0</v>
      </c>
      <c r="BA367">
        <f t="shared" si="438"/>
        <v>0</v>
      </c>
      <c r="BB367">
        <f t="shared" si="439"/>
        <v>0</v>
      </c>
      <c r="BC367">
        <f t="shared" si="440"/>
        <v>0</v>
      </c>
      <c r="BD367">
        <f t="shared" si="441"/>
        <v>0</v>
      </c>
      <c r="BE367">
        <f t="shared" si="442"/>
        <v>0</v>
      </c>
      <c r="BF367">
        <f t="shared" si="443"/>
        <v>0</v>
      </c>
      <c r="BG367">
        <f t="shared" si="444"/>
        <v>0</v>
      </c>
      <c r="BH367">
        <f t="shared" si="445"/>
        <v>0</v>
      </c>
      <c r="BI367">
        <f t="shared" si="446"/>
        <v>0</v>
      </c>
      <c r="BJ367">
        <f t="shared" si="447"/>
        <v>0</v>
      </c>
      <c r="BK367">
        <f t="shared" si="448"/>
        <v>0</v>
      </c>
      <c r="BL367">
        <f t="shared" si="449"/>
        <v>0</v>
      </c>
      <c r="BM367">
        <f t="shared" si="450"/>
        <v>0</v>
      </c>
      <c r="BN367">
        <f t="shared" si="451"/>
        <v>0</v>
      </c>
      <c r="BO367" s="231">
        <f t="shared" si="452"/>
        <v>0</v>
      </c>
      <c r="BP367" s="232">
        <f t="shared" si="453"/>
        <v>0</v>
      </c>
      <c r="BQ367" s="233">
        <f t="shared" si="454"/>
        <v>0</v>
      </c>
      <c r="BR367" s="234">
        <f t="shared" si="455"/>
        <v>0</v>
      </c>
      <c r="BS367" s="231">
        <f t="shared" si="456"/>
        <v>0</v>
      </c>
      <c r="BT367" s="232">
        <f t="shared" si="457"/>
        <v>0</v>
      </c>
      <c r="BU367" s="233">
        <f t="shared" si="458"/>
        <v>0</v>
      </c>
      <c r="BV367" s="234">
        <f t="shared" si="459"/>
        <v>0</v>
      </c>
      <c r="BW367" s="231">
        <f t="shared" si="460"/>
        <v>0</v>
      </c>
      <c r="BX367" s="232">
        <f t="shared" si="461"/>
        <v>0</v>
      </c>
      <c r="BY367" s="233">
        <f t="shared" si="462"/>
        <v>0</v>
      </c>
      <c r="BZ367" s="234">
        <f t="shared" si="463"/>
        <v>0</v>
      </c>
      <c r="CA367" s="198">
        <f t="shared" si="464"/>
        <v>0</v>
      </c>
      <c r="CB367" s="235" t="str">
        <f>IF(CA367=0,"",
IF(SUM($CA$353:CA367)=1,CC367,
IF($CA$414&gt;SUM($CA$353:CA367),_xlfn.CONCAT(", ",CC367),
IF($CA$414=SUM($CA$353:CA367),_xlfn.CONCAT(" y ",CC367)))))</f>
        <v/>
      </c>
      <c r="CC367" s="178" t="s">
        <v>5131</v>
      </c>
      <c r="CD367" s="172">
        <f t="shared" si="490"/>
        <v>0</v>
      </c>
      <c r="CE367" s="176">
        <f t="shared" si="491"/>
        <v>0</v>
      </c>
      <c r="CF367" s="177" t="str">
        <f>IF(CE367=0,"",
IF(SUM($CE$353:CE367)=1,CG367,
IF($CE$414&gt;SUM($CE$353:CE367),_xlfn.CONCAT(", ",CG367),
IF($CE$414=SUM($CE$353:CE367),_xlfn.CONCAT(" y ",CG367)))))</f>
        <v/>
      </c>
      <c r="CG367" s="199" t="s">
        <v>5131</v>
      </c>
      <c r="CL367" s="310">
        <f t="shared" si="465"/>
        <v>0</v>
      </c>
      <c r="CM367" s="312">
        <f t="shared" si="466"/>
        <v>0</v>
      </c>
      <c r="CN367" s="314">
        <f t="shared" si="467"/>
        <v>0</v>
      </c>
      <c r="CO367" s="315">
        <f t="shared" si="468"/>
        <v>0</v>
      </c>
      <c r="CP367" s="317">
        <f t="shared" si="469"/>
        <v>0</v>
      </c>
      <c r="CQ367" s="319">
        <f t="shared" si="470"/>
        <v>0</v>
      </c>
      <c r="CR367" s="310">
        <f t="shared" si="471"/>
        <v>0</v>
      </c>
      <c r="CS367" s="312">
        <f t="shared" si="472"/>
        <v>0</v>
      </c>
      <c r="CT367" s="314">
        <f t="shared" si="473"/>
        <v>0</v>
      </c>
      <c r="CU367" s="315">
        <f t="shared" si="474"/>
        <v>0</v>
      </c>
      <c r="CV367" s="317">
        <f t="shared" si="475"/>
        <v>0</v>
      </c>
      <c r="CW367" s="319">
        <f t="shared" si="476"/>
        <v>0</v>
      </c>
      <c r="CX367" s="310">
        <f t="shared" si="477"/>
        <v>0</v>
      </c>
      <c r="CY367" s="312">
        <f t="shared" si="478"/>
        <v>0</v>
      </c>
      <c r="CZ367" s="314">
        <f t="shared" si="479"/>
        <v>0</v>
      </c>
      <c r="DA367" s="315">
        <f t="shared" si="480"/>
        <v>0</v>
      </c>
      <c r="DB367" s="317">
        <f t="shared" si="481"/>
        <v>0</v>
      </c>
      <c r="DC367" s="319">
        <f t="shared" si="482"/>
        <v>0</v>
      </c>
      <c r="DD367" s="310">
        <f t="shared" si="483"/>
        <v>0</v>
      </c>
      <c r="DE367" s="312">
        <f t="shared" si="484"/>
        <v>0</v>
      </c>
      <c r="DF367" s="314">
        <f t="shared" si="485"/>
        <v>0</v>
      </c>
      <c r="DG367" s="315">
        <f t="shared" si="486"/>
        <v>0</v>
      </c>
      <c r="DH367" s="317">
        <f t="shared" si="487"/>
        <v>0</v>
      </c>
      <c r="DI367" s="319">
        <f t="shared" si="488"/>
        <v>0</v>
      </c>
      <c r="DJ367" s="198">
        <f t="shared" si="489"/>
        <v>0</v>
      </c>
      <c r="DK367" s="177" t="str">
        <f>IF(DJ367=0,"",
IF(SUM($DJ$353:DJ367)=1,DL367,
IF($DJ$414&gt;SUM($DJ$353:DJ367),_xlfn.CONCAT(", ",DL367),
IF($DJ$414=SUM($DJ$353:DJ367),_xlfn.CONCAT(" y ",DL367)))))</f>
        <v/>
      </c>
      <c r="DL367" s="199" t="s">
        <v>5131</v>
      </c>
    </row>
    <row r="368" spans="1:116" ht="15" customHeight="1">
      <c r="A368" s="25"/>
      <c r="B368" s="52"/>
      <c r="C368" s="55" t="s">
        <v>5035</v>
      </c>
      <c r="D368" s="817" t="str">
        <f>IF(CNGE_2026_M4_Secc1!$D57="","",CNGE_2026_M4_Secc1!$D57)</f>
        <v/>
      </c>
      <c r="E368" s="757"/>
      <c r="F368" s="758"/>
      <c r="G368" s="439"/>
      <c r="H368" s="439"/>
      <c r="I368" s="439"/>
      <c r="J368" s="439"/>
      <c r="K368" s="439"/>
      <c r="L368" s="439"/>
      <c r="M368" s="439"/>
      <c r="N368" s="439"/>
      <c r="O368" s="439"/>
      <c r="P368" s="439"/>
      <c r="Q368" s="439"/>
      <c r="R368" s="439"/>
      <c r="S368" s="439"/>
      <c r="T368" s="439"/>
      <c r="U368" s="439"/>
      <c r="V368" s="439"/>
      <c r="W368" s="439"/>
      <c r="X368" s="439"/>
      <c r="Y368" s="439"/>
      <c r="Z368" s="439"/>
      <c r="AA368" s="439"/>
      <c r="AB368" s="439"/>
      <c r="AC368" s="439"/>
      <c r="AD368" s="439"/>
      <c r="AE368" s="52"/>
      <c r="AI368">
        <f t="shared" si="420"/>
        <v>0</v>
      </c>
      <c r="AJ368">
        <f t="shared" si="421"/>
        <v>0</v>
      </c>
      <c r="AK368">
        <f t="shared" si="422"/>
        <v>0</v>
      </c>
      <c r="AL368">
        <f t="shared" si="423"/>
        <v>0</v>
      </c>
      <c r="AM368">
        <f t="shared" si="424"/>
        <v>0</v>
      </c>
      <c r="AN368">
        <f t="shared" si="425"/>
        <v>0</v>
      </c>
      <c r="AO368">
        <f t="shared" si="426"/>
        <v>0</v>
      </c>
      <c r="AP368">
        <f t="shared" si="427"/>
        <v>0</v>
      </c>
      <c r="AQ368">
        <f t="shared" si="428"/>
        <v>0</v>
      </c>
      <c r="AR368">
        <f t="shared" si="429"/>
        <v>0</v>
      </c>
      <c r="AS368">
        <f t="shared" si="430"/>
        <v>0</v>
      </c>
      <c r="AT368">
        <f t="shared" si="431"/>
        <v>0</v>
      </c>
      <c r="AU368">
        <f t="shared" si="432"/>
        <v>0</v>
      </c>
      <c r="AV368">
        <f t="shared" si="433"/>
        <v>0</v>
      </c>
      <c r="AW368">
        <f t="shared" si="434"/>
        <v>0</v>
      </c>
      <c r="AX368">
        <f t="shared" si="435"/>
        <v>0</v>
      </c>
      <c r="AY368">
        <f t="shared" si="436"/>
        <v>0</v>
      </c>
      <c r="AZ368">
        <f t="shared" si="437"/>
        <v>0</v>
      </c>
      <c r="BA368">
        <f t="shared" si="438"/>
        <v>0</v>
      </c>
      <c r="BB368">
        <f t="shared" si="439"/>
        <v>0</v>
      </c>
      <c r="BC368">
        <f t="shared" si="440"/>
        <v>0</v>
      </c>
      <c r="BD368">
        <f t="shared" si="441"/>
        <v>0</v>
      </c>
      <c r="BE368">
        <f t="shared" si="442"/>
        <v>0</v>
      </c>
      <c r="BF368">
        <f t="shared" si="443"/>
        <v>0</v>
      </c>
      <c r="BG368">
        <f t="shared" si="444"/>
        <v>0</v>
      </c>
      <c r="BH368">
        <f t="shared" si="445"/>
        <v>0</v>
      </c>
      <c r="BI368">
        <f t="shared" si="446"/>
        <v>0</v>
      </c>
      <c r="BJ368">
        <f t="shared" si="447"/>
        <v>0</v>
      </c>
      <c r="BK368">
        <f t="shared" si="448"/>
        <v>0</v>
      </c>
      <c r="BL368">
        <f t="shared" si="449"/>
        <v>0</v>
      </c>
      <c r="BM368">
        <f t="shared" si="450"/>
        <v>0</v>
      </c>
      <c r="BN368">
        <f t="shared" si="451"/>
        <v>0</v>
      </c>
      <c r="BO368" s="231">
        <f t="shared" si="452"/>
        <v>0</v>
      </c>
      <c r="BP368" s="232">
        <f t="shared" si="453"/>
        <v>0</v>
      </c>
      <c r="BQ368" s="233">
        <f t="shared" si="454"/>
        <v>0</v>
      </c>
      <c r="BR368" s="234">
        <f t="shared" si="455"/>
        <v>0</v>
      </c>
      <c r="BS368" s="231">
        <f t="shared" si="456"/>
        <v>0</v>
      </c>
      <c r="BT368" s="232">
        <f t="shared" si="457"/>
        <v>0</v>
      </c>
      <c r="BU368" s="233">
        <f t="shared" si="458"/>
        <v>0</v>
      </c>
      <c r="BV368" s="234">
        <f t="shared" si="459"/>
        <v>0</v>
      </c>
      <c r="BW368" s="231">
        <f t="shared" si="460"/>
        <v>0</v>
      </c>
      <c r="BX368" s="232">
        <f t="shared" si="461"/>
        <v>0</v>
      </c>
      <c r="BY368" s="233">
        <f t="shared" si="462"/>
        <v>0</v>
      </c>
      <c r="BZ368" s="234">
        <f t="shared" si="463"/>
        <v>0</v>
      </c>
      <c r="CA368" s="198">
        <f t="shared" si="464"/>
        <v>0</v>
      </c>
      <c r="CB368" s="235" t="str">
        <f>IF(CA368=0,"",
IF(SUM($CA$353:CA368)=1,CC368,
IF($CA$414&gt;SUM($CA$353:CA368),_xlfn.CONCAT(", ",CC368),
IF($CA$414=SUM($CA$353:CA368),_xlfn.CONCAT(" y ",CC368)))))</f>
        <v/>
      </c>
      <c r="CC368" s="178" t="s">
        <v>5132</v>
      </c>
      <c r="CD368" s="172">
        <f t="shared" si="490"/>
        <v>0</v>
      </c>
      <c r="CE368" s="176">
        <f t="shared" si="491"/>
        <v>0</v>
      </c>
      <c r="CF368" s="177" t="str">
        <f>IF(CE368=0,"",
IF(SUM($CE$353:CE368)=1,CG368,
IF($CE$414&gt;SUM($CE$353:CE368),_xlfn.CONCAT(", ",CG368),
IF($CE$414=SUM($CE$353:CE368),_xlfn.CONCAT(" y ",CG368)))))</f>
        <v/>
      </c>
      <c r="CG368" s="199" t="s">
        <v>5132</v>
      </c>
      <c r="CL368" s="310">
        <f t="shared" si="465"/>
        <v>0</v>
      </c>
      <c r="CM368" s="312">
        <f t="shared" si="466"/>
        <v>0</v>
      </c>
      <c r="CN368" s="314">
        <f t="shared" si="467"/>
        <v>0</v>
      </c>
      <c r="CO368" s="315">
        <f t="shared" si="468"/>
        <v>0</v>
      </c>
      <c r="CP368" s="317">
        <f t="shared" si="469"/>
        <v>0</v>
      </c>
      <c r="CQ368" s="319">
        <f t="shared" si="470"/>
        <v>0</v>
      </c>
      <c r="CR368" s="310">
        <f t="shared" si="471"/>
        <v>0</v>
      </c>
      <c r="CS368" s="312">
        <f t="shared" si="472"/>
        <v>0</v>
      </c>
      <c r="CT368" s="314">
        <f t="shared" si="473"/>
        <v>0</v>
      </c>
      <c r="CU368" s="315">
        <f t="shared" si="474"/>
        <v>0</v>
      </c>
      <c r="CV368" s="317">
        <f t="shared" si="475"/>
        <v>0</v>
      </c>
      <c r="CW368" s="319">
        <f t="shared" si="476"/>
        <v>0</v>
      </c>
      <c r="CX368" s="310">
        <f t="shared" si="477"/>
        <v>0</v>
      </c>
      <c r="CY368" s="312">
        <f t="shared" si="478"/>
        <v>0</v>
      </c>
      <c r="CZ368" s="314">
        <f t="shared" si="479"/>
        <v>0</v>
      </c>
      <c r="DA368" s="315">
        <f t="shared" si="480"/>
        <v>0</v>
      </c>
      <c r="DB368" s="317">
        <f t="shared" si="481"/>
        <v>0</v>
      </c>
      <c r="DC368" s="319">
        <f t="shared" si="482"/>
        <v>0</v>
      </c>
      <c r="DD368" s="310">
        <f t="shared" si="483"/>
        <v>0</v>
      </c>
      <c r="DE368" s="312">
        <f t="shared" si="484"/>
        <v>0</v>
      </c>
      <c r="DF368" s="314">
        <f t="shared" si="485"/>
        <v>0</v>
      </c>
      <c r="DG368" s="315">
        <f t="shared" si="486"/>
        <v>0</v>
      </c>
      <c r="DH368" s="317">
        <f t="shared" si="487"/>
        <v>0</v>
      </c>
      <c r="DI368" s="319">
        <f t="shared" si="488"/>
        <v>0</v>
      </c>
      <c r="DJ368" s="198">
        <f t="shared" si="489"/>
        <v>0</v>
      </c>
      <c r="DK368" s="177" t="str">
        <f>IF(DJ368=0,"",
IF(SUM($DJ$353:DJ368)=1,DL368,
IF($DJ$414&gt;SUM($DJ$353:DJ368),_xlfn.CONCAT(", ",DL368),
IF($DJ$414=SUM($DJ$353:DJ368),_xlfn.CONCAT(" y ",DL368)))))</f>
        <v/>
      </c>
      <c r="DL368" s="199" t="s">
        <v>5132</v>
      </c>
    </row>
    <row r="369" spans="1:116" ht="15" customHeight="1">
      <c r="A369" s="25"/>
      <c r="B369" s="52"/>
      <c r="C369" s="55" t="s">
        <v>5036</v>
      </c>
      <c r="D369" s="817" t="str">
        <f>IF(CNGE_2026_M4_Secc1!$D58="","",CNGE_2026_M4_Secc1!$D58)</f>
        <v/>
      </c>
      <c r="E369" s="757"/>
      <c r="F369" s="758"/>
      <c r="G369" s="439"/>
      <c r="H369" s="439"/>
      <c r="I369" s="439"/>
      <c r="J369" s="439"/>
      <c r="K369" s="439"/>
      <c r="L369" s="439"/>
      <c r="M369" s="439"/>
      <c r="N369" s="439"/>
      <c r="O369" s="439"/>
      <c r="P369" s="439"/>
      <c r="Q369" s="439"/>
      <c r="R369" s="439"/>
      <c r="S369" s="439"/>
      <c r="T369" s="439"/>
      <c r="U369" s="439"/>
      <c r="V369" s="439"/>
      <c r="W369" s="439"/>
      <c r="X369" s="439"/>
      <c r="Y369" s="439"/>
      <c r="Z369" s="439"/>
      <c r="AA369" s="439"/>
      <c r="AB369" s="439"/>
      <c r="AC369" s="439"/>
      <c r="AD369" s="439"/>
      <c r="AE369" s="52"/>
      <c r="AI369">
        <f t="shared" si="420"/>
        <v>0</v>
      </c>
      <c r="AJ369">
        <f t="shared" si="421"/>
        <v>0</v>
      </c>
      <c r="AK369">
        <f t="shared" si="422"/>
        <v>0</v>
      </c>
      <c r="AL369">
        <f t="shared" si="423"/>
        <v>0</v>
      </c>
      <c r="AM369">
        <f t="shared" si="424"/>
        <v>0</v>
      </c>
      <c r="AN369">
        <f t="shared" si="425"/>
        <v>0</v>
      </c>
      <c r="AO369">
        <f t="shared" si="426"/>
        <v>0</v>
      </c>
      <c r="AP369">
        <f t="shared" si="427"/>
        <v>0</v>
      </c>
      <c r="AQ369">
        <f t="shared" si="428"/>
        <v>0</v>
      </c>
      <c r="AR369">
        <f t="shared" si="429"/>
        <v>0</v>
      </c>
      <c r="AS369">
        <f t="shared" si="430"/>
        <v>0</v>
      </c>
      <c r="AT369">
        <f t="shared" si="431"/>
        <v>0</v>
      </c>
      <c r="AU369">
        <f t="shared" si="432"/>
        <v>0</v>
      </c>
      <c r="AV369">
        <f t="shared" si="433"/>
        <v>0</v>
      </c>
      <c r="AW369">
        <f t="shared" si="434"/>
        <v>0</v>
      </c>
      <c r="AX369">
        <f t="shared" si="435"/>
        <v>0</v>
      </c>
      <c r="AY369">
        <f t="shared" si="436"/>
        <v>0</v>
      </c>
      <c r="AZ369">
        <f t="shared" si="437"/>
        <v>0</v>
      </c>
      <c r="BA369">
        <f t="shared" si="438"/>
        <v>0</v>
      </c>
      <c r="BB369">
        <f t="shared" si="439"/>
        <v>0</v>
      </c>
      <c r="BC369">
        <f t="shared" si="440"/>
        <v>0</v>
      </c>
      <c r="BD369">
        <f t="shared" si="441"/>
        <v>0</v>
      </c>
      <c r="BE369">
        <f t="shared" si="442"/>
        <v>0</v>
      </c>
      <c r="BF369">
        <f t="shared" si="443"/>
        <v>0</v>
      </c>
      <c r="BG369">
        <f t="shared" si="444"/>
        <v>0</v>
      </c>
      <c r="BH369">
        <f t="shared" si="445"/>
        <v>0</v>
      </c>
      <c r="BI369">
        <f t="shared" si="446"/>
        <v>0</v>
      </c>
      <c r="BJ369">
        <f t="shared" si="447"/>
        <v>0</v>
      </c>
      <c r="BK369">
        <f t="shared" si="448"/>
        <v>0</v>
      </c>
      <c r="BL369">
        <f t="shared" si="449"/>
        <v>0</v>
      </c>
      <c r="BM369">
        <f t="shared" si="450"/>
        <v>0</v>
      </c>
      <c r="BN369">
        <f t="shared" si="451"/>
        <v>0</v>
      </c>
      <c r="BO369" s="231">
        <f t="shared" si="452"/>
        <v>0</v>
      </c>
      <c r="BP369" s="232">
        <f t="shared" si="453"/>
        <v>0</v>
      </c>
      <c r="BQ369" s="233">
        <f t="shared" si="454"/>
        <v>0</v>
      </c>
      <c r="BR369" s="234">
        <f t="shared" si="455"/>
        <v>0</v>
      </c>
      <c r="BS369" s="231">
        <f t="shared" si="456"/>
        <v>0</v>
      </c>
      <c r="BT369" s="232">
        <f t="shared" si="457"/>
        <v>0</v>
      </c>
      <c r="BU369" s="233">
        <f t="shared" si="458"/>
        <v>0</v>
      </c>
      <c r="BV369" s="234">
        <f t="shared" si="459"/>
        <v>0</v>
      </c>
      <c r="BW369" s="231">
        <f t="shared" si="460"/>
        <v>0</v>
      </c>
      <c r="BX369" s="232">
        <f t="shared" si="461"/>
        <v>0</v>
      </c>
      <c r="BY369" s="233">
        <f t="shared" si="462"/>
        <v>0</v>
      </c>
      <c r="BZ369" s="234">
        <f t="shared" si="463"/>
        <v>0</v>
      </c>
      <c r="CA369" s="198">
        <f t="shared" si="464"/>
        <v>0</v>
      </c>
      <c r="CB369" s="235" t="str">
        <f>IF(CA369=0,"",
IF(SUM($CA$353:CA369)=1,CC369,
IF($CA$414&gt;SUM($CA$353:CA369),_xlfn.CONCAT(", ",CC369),
IF($CA$414=SUM($CA$353:CA369),_xlfn.CONCAT(" y ",CC369)))))</f>
        <v/>
      </c>
      <c r="CC369" s="178" t="s">
        <v>5133</v>
      </c>
      <c r="CD369" s="172">
        <f t="shared" si="490"/>
        <v>0</v>
      </c>
      <c r="CE369" s="176">
        <f t="shared" si="491"/>
        <v>0</v>
      </c>
      <c r="CF369" s="177" t="str">
        <f>IF(CE369=0,"",
IF(SUM($CE$353:CE369)=1,CG369,
IF($CE$414&gt;SUM($CE$353:CE369),_xlfn.CONCAT(", ",CG369),
IF($CE$414=SUM($CE$353:CE369),_xlfn.CONCAT(" y ",CG369)))))</f>
        <v/>
      </c>
      <c r="CG369" s="199" t="s">
        <v>5133</v>
      </c>
      <c r="CL369" s="310">
        <f t="shared" si="465"/>
        <v>0</v>
      </c>
      <c r="CM369" s="312">
        <f t="shared" si="466"/>
        <v>0</v>
      </c>
      <c r="CN369" s="314">
        <f t="shared" si="467"/>
        <v>0</v>
      </c>
      <c r="CO369" s="315">
        <f t="shared" si="468"/>
        <v>0</v>
      </c>
      <c r="CP369" s="317">
        <f t="shared" si="469"/>
        <v>0</v>
      </c>
      <c r="CQ369" s="319">
        <f t="shared" si="470"/>
        <v>0</v>
      </c>
      <c r="CR369" s="310">
        <f t="shared" si="471"/>
        <v>0</v>
      </c>
      <c r="CS369" s="312">
        <f t="shared" si="472"/>
        <v>0</v>
      </c>
      <c r="CT369" s="314">
        <f t="shared" si="473"/>
        <v>0</v>
      </c>
      <c r="CU369" s="315">
        <f t="shared" si="474"/>
        <v>0</v>
      </c>
      <c r="CV369" s="317">
        <f t="shared" si="475"/>
        <v>0</v>
      </c>
      <c r="CW369" s="319">
        <f t="shared" si="476"/>
        <v>0</v>
      </c>
      <c r="CX369" s="310">
        <f t="shared" si="477"/>
        <v>0</v>
      </c>
      <c r="CY369" s="312">
        <f t="shared" si="478"/>
        <v>0</v>
      </c>
      <c r="CZ369" s="314">
        <f t="shared" si="479"/>
        <v>0</v>
      </c>
      <c r="DA369" s="315">
        <f t="shared" si="480"/>
        <v>0</v>
      </c>
      <c r="DB369" s="317">
        <f t="shared" si="481"/>
        <v>0</v>
      </c>
      <c r="DC369" s="319">
        <f t="shared" si="482"/>
        <v>0</v>
      </c>
      <c r="DD369" s="310">
        <f t="shared" si="483"/>
        <v>0</v>
      </c>
      <c r="DE369" s="312">
        <f t="shared" si="484"/>
        <v>0</v>
      </c>
      <c r="DF369" s="314">
        <f t="shared" si="485"/>
        <v>0</v>
      </c>
      <c r="DG369" s="315">
        <f t="shared" si="486"/>
        <v>0</v>
      </c>
      <c r="DH369" s="317">
        <f t="shared" si="487"/>
        <v>0</v>
      </c>
      <c r="DI369" s="319">
        <f t="shared" si="488"/>
        <v>0</v>
      </c>
      <c r="DJ369" s="198">
        <f t="shared" si="489"/>
        <v>0</v>
      </c>
      <c r="DK369" s="177" t="str">
        <f>IF(DJ369=0,"",
IF(SUM($DJ$353:DJ369)=1,DL369,
IF($DJ$414&gt;SUM($DJ$353:DJ369),_xlfn.CONCAT(", ",DL369),
IF($DJ$414=SUM($DJ$353:DJ369),_xlfn.CONCAT(" y ",DL369)))))</f>
        <v/>
      </c>
      <c r="DL369" s="199" t="s">
        <v>5133</v>
      </c>
    </row>
    <row r="370" spans="1:116" ht="15" customHeight="1">
      <c r="A370" s="25"/>
      <c r="B370" s="52"/>
      <c r="C370" s="55" t="s">
        <v>5037</v>
      </c>
      <c r="D370" s="817" t="str">
        <f>IF(CNGE_2026_M4_Secc1!$D59="","",CNGE_2026_M4_Secc1!$D59)</f>
        <v/>
      </c>
      <c r="E370" s="757"/>
      <c r="F370" s="758"/>
      <c r="G370" s="439"/>
      <c r="H370" s="439"/>
      <c r="I370" s="439"/>
      <c r="J370" s="439"/>
      <c r="K370" s="439"/>
      <c r="L370" s="439"/>
      <c r="M370" s="439"/>
      <c r="N370" s="439"/>
      <c r="O370" s="439"/>
      <c r="P370" s="439"/>
      <c r="Q370" s="439"/>
      <c r="R370" s="439"/>
      <c r="S370" s="439"/>
      <c r="T370" s="439"/>
      <c r="U370" s="439"/>
      <c r="V370" s="439"/>
      <c r="W370" s="439"/>
      <c r="X370" s="439"/>
      <c r="Y370" s="439"/>
      <c r="Z370" s="439"/>
      <c r="AA370" s="439"/>
      <c r="AB370" s="439"/>
      <c r="AC370" s="439"/>
      <c r="AD370" s="439"/>
      <c r="AE370" s="52"/>
      <c r="AI370">
        <f t="shared" si="420"/>
        <v>0</v>
      </c>
      <c r="AJ370">
        <f t="shared" si="421"/>
        <v>0</v>
      </c>
      <c r="AK370">
        <f t="shared" si="422"/>
        <v>0</v>
      </c>
      <c r="AL370">
        <f t="shared" si="423"/>
        <v>0</v>
      </c>
      <c r="AM370">
        <f t="shared" si="424"/>
        <v>0</v>
      </c>
      <c r="AN370">
        <f t="shared" si="425"/>
        <v>0</v>
      </c>
      <c r="AO370">
        <f t="shared" si="426"/>
        <v>0</v>
      </c>
      <c r="AP370">
        <f t="shared" si="427"/>
        <v>0</v>
      </c>
      <c r="AQ370">
        <f t="shared" si="428"/>
        <v>0</v>
      </c>
      <c r="AR370">
        <f t="shared" si="429"/>
        <v>0</v>
      </c>
      <c r="AS370">
        <f t="shared" si="430"/>
        <v>0</v>
      </c>
      <c r="AT370">
        <f t="shared" si="431"/>
        <v>0</v>
      </c>
      <c r="AU370">
        <f t="shared" si="432"/>
        <v>0</v>
      </c>
      <c r="AV370">
        <f t="shared" si="433"/>
        <v>0</v>
      </c>
      <c r="AW370">
        <f t="shared" si="434"/>
        <v>0</v>
      </c>
      <c r="AX370">
        <f t="shared" si="435"/>
        <v>0</v>
      </c>
      <c r="AY370">
        <f t="shared" si="436"/>
        <v>0</v>
      </c>
      <c r="AZ370">
        <f t="shared" si="437"/>
        <v>0</v>
      </c>
      <c r="BA370">
        <f t="shared" si="438"/>
        <v>0</v>
      </c>
      <c r="BB370">
        <f t="shared" si="439"/>
        <v>0</v>
      </c>
      <c r="BC370">
        <f t="shared" si="440"/>
        <v>0</v>
      </c>
      <c r="BD370">
        <f t="shared" si="441"/>
        <v>0</v>
      </c>
      <c r="BE370">
        <f t="shared" si="442"/>
        <v>0</v>
      </c>
      <c r="BF370">
        <f t="shared" si="443"/>
        <v>0</v>
      </c>
      <c r="BG370">
        <f t="shared" si="444"/>
        <v>0</v>
      </c>
      <c r="BH370">
        <f t="shared" si="445"/>
        <v>0</v>
      </c>
      <c r="BI370">
        <f t="shared" si="446"/>
        <v>0</v>
      </c>
      <c r="BJ370">
        <f t="shared" si="447"/>
        <v>0</v>
      </c>
      <c r="BK370">
        <f t="shared" si="448"/>
        <v>0</v>
      </c>
      <c r="BL370">
        <f t="shared" si="449"/>
        <v>0</v>
      </c>
      <c r="BM370">
        <f t="shared" si="450"/>
        <v>0</v>
      </c>
      <c r="BN370">
        <f t="shared" si="451"/>
        <v>0</v>
      </c>
      <c r="BO370" s="231">
        <f t="shared" si="452"/>
        <v>0</v>
      </c>
      <c r="BP370" s="232">
        <f t="shared" si="453"/>
        <v>0</v>
      </c>
      <c r="BQ370" s="233">
        <f t="shared" si="454"/>
        <v>0</v>
      </c>
      <c r="BR370" s="234">
        <f t="shared" si="455"/>
        <v>0</v>
      </c>
      <c r="BS370" s="231">
        <f t="shared" si="456"/>
        <v>0</v>
      </c>
      <c r="BT370" s="232">
        <f t="shared" si="457"/>
        <v>0</v>
      </c>
      <c r="BU370" s="233">
        <f t="shared" si="458"/>
        <v>0</v>
      </c>
      <c r="BV370" s="234">
        <f t="shared" si="459"/>
        <v>0</v>
      </c>
      <c r="BW370" s="231">
        <f t="shared" si="460"/>
        <v>0</v>
      </c>
      <c r="BX370" s="232">
        <f t="shared" si="461"/>
        <v>0</v>
      </c>
      <c r="BY370" s="233">
        <f t="shared" si="462"/>
        <v>0</v>
      </c>
      <c r="BZ370" s="234">
        <f t="shared" si="463"/>
        <v>0</v>
      </c>
      <c r="CA370" s="198">
        <f t="shared" si="464"/>
        <v>0</v>
      </c>
      <c r="CB370" s="235" t="str">
        <f>IF(CA370=0,"",
IF(SUM($CA$353:CA370)=1,CC370,
IF($CA$414&gt;SUM($CA$353:CA370),_xlfn.CONCAT(", ",CC370),
IF($CA$414=SUM($CA$353:CA370),_xlfn.CONCAT(" y ",CC370)))))</f>
        <v/>
      </c>
      <c r="CC370" s="178" t="s">
        <v>5134</v>
      </c>
      <c r="CD370" s="172">
        <f t="shared" si="490"/>
        <v>0</v>
      </c>
      <c r="CE370" s="176">
        <f t="shared" si="491"/>
        <v>0</v>
      </c>
      <c r="CF370" s="177" t="str">
        <f>IF(CE370=0,"",
IF(SUM($CE$353:CE370)=1,CG370,
IF($CE$414&gt;SUM($CE$353:CE370),_xlfn.CONCAT(", ",CG370),
IF($CE$414=SUM($CE$353:CE370),_xlfn.CONCAT(" y ",CG370)))))</f>
        <v/>
      </c>
      <c r="CG370" s="199" t="s">
        <v>5134</v>
      </c>
      <c r="CL370" s="310">
        <f t="shared" si="465"/>
        <v>0</v>
      </c>
      <c r="CM370" s="312">
        <f t="shared" si="466"/>
        <v>0</v>
      </c>
      <c r="CN370" s="314">
        <f t="shared" si="467"/>
        <v>0</v>
      </c>
      <c r="CO370" s="315">
        <f t="shared" si="468"/>
        <v>0</v>
      </c>
      <c r="CP370" s="317">
        <f t="shared" si="469"/>
        <v>0</v>
      </c>
      <c r="CQ370" s="319">
        <f t="shared" si="470"/>
        <v>0</v>
      </c>
      <c r="CR370" s="310">
        <f t="shared" si="471"/>
        <v>0</v>
      </c>
      <c r="CS370" s="312">
        <f t="shared" si="472"/>
        <v>0</v>
      </c>
      <c r="CT370" s="314">
        <f t="shared" si="473"/>
        <v>0</v>
      </c>
      <c r="CU370" s="315">
        <f t="shared" si="474"/>
        <v>0</v>
      </c>
      <c r="CV370" s="317">
        <f t="shared" si="475"/>
        <v>0</v>
      </c>
      <c r="CW370" s="319">
        <f t="shared" si="476"/>
        <v>0</v>
      </c>
      <c r="CX370" s="310">
        <f t="shared" si="477"/>
        <v>0</v>
      </c>
      <c r="CY370" s="312">
        <f t="shared" si="478"/>
        <v>0</v>
      </c>
      <c r="CZ370" s="314">
        <f t="shared" si="479"/>
        <v>0</v>
      </c>
      <c r="DA370" s="315">
        <f t="shared" si="480"/>
        <v>0</v>
      </c>
      <c r="DB370" s="317">
        <f t="shared" si="481"/>
        <v>0</v>
      </c>
      <c r="DC370" s="319">
        <f t="shared" si="482"/>
        <v>0</v>
      </c>
      <c r="DD370" s="310">
        <f t="shared" si="483"/>
        <v>0</v>
      </c>
      <c r="DE370" s="312">
        <f t="shared" si="484"/>
        <v>0</v>
      </c>
      <c r="DF370" s="314">
        <f t="shared" si="485"/>
        <v>0</v>
      </c>
      <c r="DG370" s="315">
        <f t="shared" si="486"/>
        <v>0</v>
      </c>
      <c r="DH370" s="317">
        <f t="shared" si="487"/>
        <v>0</v>
      </c>
      <c r="DI370" s="319">
        <f t="shared" si="488"/>
        <v>0</v>
      </c>
      <c r="DJ370" s="198">
        <f t="shared" si="489"/>
        <v>0</v>
      </c>
      <c r="DK370" s="177" t="str">
        <f>IF(DJ370=0,"",
IF(SUM($DJ$353:DJ370)=1,DL370,
IF($DJ$414&gt;SUM($DJ$353:DJ370),_xlfn.CONCAT(", ",DL370),
IF($DJ$414=SUM($DJ$353:DJ370),_xlfn.CONCAT(" y ",DL370)))))</f>
        <v/>
      </c>
      <c r="DL370" s="199" t="s">
        <v>5134</v>
      </c>
    </row>
    <row r="371" spans="1:116" ht="15" customHeight="1">
      <c r="A371" s="25"/>
      <c r="B371" s="52"/>
      <c r="C371" s="55" t="s">
        <v>5038</v>
      </c>
      <c r="D371" s="817" t="str">
        <f>IF(CNGE_2026_M4_Secc1!$D60="","",CNGE_2026_M4_Secc1!$D60)</f>
        <v/>
      </c>
      <c r="E371" s="757"/>
      <c r="F371" s="758"/>
      <c r="G371" s="439"/>
      <c r="H371" s="439"/>
      <c r="I371" s="439"/>
      <c r="J371" s="439"/>
      <c r="K371" s="439"/>
      <c r="L371" s="439"/>
      <c r="M371" s="439"/>
      <c r="N371" s="439"/>
      <c r="O371" s="439"/>
      <c r="P371" s="439"/>
      <c r="Q371" s="439"/>
      <c r="R371" s="439"/>
      <c r="S371" s="439"/>
      <c r="T371" s="439"/>
      <c r="U371" s="439"/>
      <c r="V371" s="439"/>
      <c r="W371" s="439"/>
      <c r="X371" s="439"/>
      <c r="Y371" s="439"/>
      <c r="Z371" s="439"/>
      <c r="AA371" s="439"/>
      <c r="AB371" s="439"/>
      <c r="AC371" s="439"/>
      <c r="AD371" s="439"/>
      <c r="AE371" s="52"/>
      <c r="AI371">
        <f t="shared" si="420"/>
        <v>0</v>
      </c>
      <c r="AJ371">
        <f t="shared" si="421"/>
        <v>0</v>
      </c>
      <c r="AK371">
        <f t="shared" si="422"/>
        <v>0</v>
      </c>
      <c r="AL371">
        <f t="shared" si="423"/>
        <v>0</v>
      </c>
      <c r="AM371">
        <f t="shared" si="424"/>
        <v>0</v>
      </c>
      <c r="AN371">
        <f t="shared" si="425"/>
        <v>0</v>
      </c>
      <c r="AO371">
        <f t="shared" si="426"/>
        <v>0</v>
      </c>
      <c r="AP371">
        <f t="shared" si="427"/>
        <v>0</v>
      </c>
      <c r="AQ371">
        <f t="shared" si="428"/>
        <v>0</v>
      </c>
      <c r="AR371">
        <f t="shared" si="429"/>
        <v>0</v>
      </c>
      <c r="AS371">
        <f t="shared" si="430"/>
        <v>0</v>
      </c>
      <c r="AT371">
        <f t="shared" si="431"/>
        <v>0</v>
      </c>
      <c r="AU371">
        <f t="shared" si="432"/>
        <v>0</v>
      </c>
      <c r="AV371">
        <f t="shared" si="433"/>
        <v>0</v>
      </c>
      <c r="AW371">
        <f t="shared" si="434"/>
        <v>0</v>
      </c>
      <c r="AX371">
        <f t="shared" si="435"/>
        <v>0</v>
      </c>
      <c r="AY371">
        <f t="shared" si="436"/>
        <v>0</v>
      </c>
      <c r="AZ371">
        <f t="shared" si="437"/>
        <v>0</v>
      </c>
      <c r="BA371">
        <f t="shared" si="438"/>
        <v>0</v>
      </c>
      <c r="BB371">
        <f t="shared" si="439"/>
        <v>0</v>
      </c>
      <c r="BC371">
        <f t="shared" si="440"/>
        <v>0</v>
      </c>
      <c r="BD371">
        <f t="shared" si="441"/>
        <v>0</v>
      </c>
      <c r="BE371">
        <f t="shared" si="442"/>
        <v>0</v>
      </c>
      <c r="BF371">
        <f t="shared" si="443"/>
        <v>0</v>
      </c>
      <c r="BG371">
        <f t="shared" si="444"/>
        <v>0</v>
      </c>
      <c r="BH371">
        <f t="shared" si="445"/>
        <v>0</v>
      </c>
      <c r="BI371">
        <f t="shared" si="446"/>
        <v>0</v>
      </c>
      <c r="BJ371">
        <f t="shared" si="447"/>
        <v>0</v>
      </c>
      <c r="BK371">
        <f t="shared" si="448"/>
        <v>0</v>
      </c>
      <c r="BL371">
        <f t="shared" si="449"/>
        <v>0</v>
      </c>
      <c r="BM371">
        <f t="shared" si="450"/>
        <v>0</v>
      </c>
      <c r="BN371">
        <f t="shared" si="451"/>
        <v>0</v>
      </c>
      <c r="BO371" s="231">
        <f t="shared" si="452"/>
        <v>0</v>
      </c>
      <c r="BP371" s="232">
        <f t="shared" si="453"/>
        <v>0</v>
      </c>
      <c r="BQ371" s="233">
        <f t="shared" si="454"/>
        <v>0</v>
      </c>
      <c r="BR371" s="234">
        <f t="shared" si="455"/>
        <v>0</v>
      </c>
      <c r="BS371" s="231">
        <f t="shared" si="456"/>
        <v>0</v>
      </c>
      <c r="BT371" s="232">
        <f t="shared" si="457"/>
        <v>0</v>
      </c>
      <c r="BU371" s="233">
        <f t="shared" si="458"/>
        <v>0</v>
      </c>
      <c r="BV371" s="234">
        <f t="shared" si="459"/>
        <v>0</v>
      </c>
      <c r="BW371" s="231">
        <f t="shared" si="460"/>
        <v>0</v>
      </c>
      <c r="BX371" s="232">
        <f t="shared" si="461"/>
        <v>0</v>
      </c>
      <c r="BY371" s="233">
        <f t="shared" si="462"/>
        <v>0</v>
      </c>
      <c r="BZ371" s="234">
        <f t="shared" si="463"/>
        <v>0</v>
      </c>
      <c r="CA371" s="198">
        <f t="shared" si="464"/>
        <v>0</v>
      </c>
      <c r="CB371" s="235" t="str">
        <f>IF(CA371=0,"",
IF(SUM($CA$353:CA371)=1,CC371,
IF($CA$414&gt;SUM($CA$353:CA371),_xlfn.CONCAT(", ",CC371),
IF($CA$414=SUM($CA$353:CA371),_xlfn.CONCAT(" y ",CC371)))))</f>
        <v/>
      </c>
      <c r="CC371" s="178" t="s">
        <v>5135</v>
      </c>
      <c r="CD371" s="172">
        <f t="shared" si="490"/>
        <v>0</v>
      </c>
      <c r="CE371" s="176">
        <f t="shared" si="491"/>
        <v>0</v>
      </c>
      <c r="CF371" s="177" t="str">
        <f>IF(CE371=0,"",
IF(SUM($CE$353:CE371)=1,CG371,
IF($CE$414&gt;SUM($CE$353:CE371),_xlfn.CONCAT(", ",CG371),
IF($CE$414=SUM($CE$353:CE371),_xlfn.CONCAT(" y ",CG371)))))</f>
        <v/>
      </c>
      <c r="CG371" s="199" t="s">
        <v>5135</v>
      </c>
      <c r="CL371" s="310">
        <f t="shared" si="465"/>
        <v>0</v>
      </c>
      <c r="CM371" s="312">
        <f t="shared" si="466"/>
        <v>0</v>
      </c>
      <c r="CN371" s="314">
        <f t="shared" si="467"/>
        <v>0</v>
      </c>
      <c r="CO371" s="315">
        <f t="shared" si="468"/>
        <v>0</v>
      </c>
      <c r="CP371" s="317">
        <f t="shared" si="469"/>
        <v>0</v>
      </c>
      <c r="CQ371" s="319">
        <f t="shared" si="470"/>
        <v>0</v>
      </c>
      <c r="CR371" s="310">
        <f t="shared" si="471"/>
        <v>0</v>
      </c>
      <c r="CS371" s="312">
        <f t="shared" si="472"/>
        <v>0</v>
      </c>
      <c r="CT371" s="314">
        <f t="shared" si="473"/>
        <v>0</v>
      </c>
      <c r="CU371" s="315">
        <f t="shared" si="474"/>
        <v>0</v>
      </c>
      <c r="CV371" s="317">
        <f t="shared" si="475"/>
        <v>0</v>
      </c>
      <c r="CW371" s="319">
        <f t="shared" si="476"/>
        <v>0</v>
      </c>
      <c r="CX371" s="310">
        <f t="shared" si="477"/>
        <v>0</v>
      </c>
      <c r="CY371" s="312">
        <f t="shared" si="478"/>
        <v>0</v>
      </c>
      <c r="CZ371" s="314">
        <f t="shared" si="479"/>
        <v>0</v>
      </c>
      <c r="DA371" s="315">
        <f t="shared" si="480"/>
        <v>0</v>
      </c>
      <c r="DB371" s="317">
        <f t="shared" si="481"/>
        <v>0</v>
      </c>
      <c r="DC371" s="319">
        <f t="shared" si="482"/>
        <v>0</v>
      </c>
      <c r="DD371" s="310">
        <f t="shared" si="483"/>
        <v>0</v>
      </c>
      <c r="DE371" s="312">
        <f t="shared" si="484"/>
        <v>0</v>
      </c>
      <c r="DF371" s="314">
        <f t="shared" si="485"/>
        <v>0</v>
      </c>
      <c r="DG371" s="315">
        <f t="shared" si="486"/>
        <v>0</v>
      </c>
      <c r="DH371" s="317">
        <f t="shared" si="487"/>
        <v>0</v>
      </c>
      <c r="DI371" s="319">
        <f t="shared" si="488"/>
        <v>0</v>
      </c>
      <c r="DJ371" s="198">
        <f t="shared" si="489"/>
        <v>0</v>
      </c>
      <c r="DK371" s="177" t="str">
        <f>IF(DJ371=0,"",
IF(SUM($DJ$353:DJ371)=1,DL371,
IF($DJ$414&gt;SUM($DJ$353:DJ371),_xlfn.CONCAT(", ",DL371),
IF($DJ$414=SUM($DJ$353:DJ371),_xlfn.CONCAT(" y ",DL371)))))</f>
        <v/>
      </c>
      <c r="DL371" s="199" t="s">
        <v>5135</v>
      </c>
    </row>
    <row r="372" spans="1:116" ht="15" customHeight="1">
      <c r="A372" s="25"/>
      <c r="B372" s="52"/>
      <c r="C372" s="55" t="s">
        <v>5039</v>
      </c>
      <c r="D372" s="817" t="str">
        <f>IF(CNGE_2026_M4_Secc1!$D61="","",CNGE_2026_M4_Secc1!$D61)</f>
        <v/>
      </c>
      <c r="E372" s="757"/>
      <c r="F372" s="758"/>
      <c r="G372" s="439"/>
      <c r="H372" s="439"/>
      <c r="I372" s="439"/>
      <c r="J372" s="439"/>
      <c r="K372" s="439"/>
      <c r="L372" s="439"/>
      <c r="M372" s="439"/>
      <c r="N372" s="439"/>
      <c r="O372" s="439"/>
      <c r="P372" s="439"/>
      <c r="Q372" s="439"/>
      <c r="R372" s="439"/>
      <c r="S372" s="439"/>
      <c r="T372" s="439"/>
      <c r="U372" s="439"/>
      <c r="V372" s="439"/>
      <c r="W372" s="439"/>
      <c r="X372" s="439"/>
      <c r="Y372" s="439"/>
      <c r="Z372" s="439"/>
      <c r="AA372" s="439"/>
      <c r="AB372" s="439"/>
      <c r="AC372" s="439"/>
      <c r="AD372" s="439"/>
      <c r="AE372" s="52"/>
      <c r="AI372">
        <f t="shared" si="420"/>
        <v>0</v>
      </c>
      <c r="AJ372">
        <f t="shared" si="421"/>
        <v>0</v>
      </c>
      <c r="AK372">
        <f t="shared" si="422"/>
        <v>0</v>
      </c>
      <c r="AL372">
        <f t="shared" si="423"/>
        <v>0</v>
      </c>
      <c r="AM372">
        <f t="shared" si="424"/>
        <v>0</v>
      </c>
      <c r="AN372">
        <f t="shared" si="425"/>
        <v>0</v>
      </c>
      <c r="AO372">
        <f t="shared" si="426"/>
        <v>0</v>
      </c>
      <c r="AP372">
        <f t="shared" si="427"/>
        <v>0</v>
      </c>
      <c r="AQ372">
        <f t="shared" si="428"/>
        <v>0</v>
      </c>
      <c r="AR372">
        <f t="shared" si="429"/>
        <v>0</v>
      </c>
      <c r="AS372">
        <f t="shared" si="430"/>
        <v>0</v>
      </c>
      <c r="AT372">
        <f t="shared" si="431"/>
        <v>0</v>
      </c>
      <c r="AU372">
        <f t="shared" si="432"/>
        <v>0</v>
      </c>
      <c r="AV372">
        <f t="shared" si="433"/>
        <v>0</v>
      </c>
      <c r="AW372">
        <f t="shared" si="434"/>
        <v>0</v>
      </c>
      <c r="AX372">
        <f t="shared" si="435"/>
        <v>0</v>
      </c>
      <c r="AY372">
        <f t="shared" si="436"/>
        <v>0</v>
      </c>
      <c r="AZ372">
        <f t="shared" si="437"/>
        <v>0</v>
      </c>
      <c r="BA372">
        <f t="shared" si="438"/>
        <v>0</v>
      </c>
      <c r="BB372">
        <f t="shared" si="439"/>
        <v>0</v>
      </c>
      <c r="BC372">
        <f t="shared" si="440"/>
        <v>0</v>
      </c>
      <c r="BD372">
        <f t="shared" si="441"/>
        <v>0</v>
      </c>
      <c r="BE372">
        <f t="shared" si="442"/>
        <v>0</v>
      </c>
      <c r="BF372">
        <f t="shared" si="443"/>
        <v>0</v>
      </c>
      <c r="BG372">
        <f t="shared" si="444"/>
        <v>0</v>
      </c>
      <c r="BH372">
        <f t="shared" si="445"/>
        <v>0</v>
      </c>
      <c r="BI372">
        <f t="shared" si="446"/>
        <v>0</v>
      </c>
      <c r="BJ372">
        <f t="shared" si="447"/>
        <v>0</v>
      </c>
      <c r="BK372">
        <f t="shared" si="448"/>
        <v>0</v>
      </c>
      <c r="BL372">
        <f t="shared" si="449"/>
        <v>0</v>
      </c>
      <c r="BM372">
        <f t="shared" si="450"/>
        <v>0</v>
      </c>
      <c r="BN372">
        <f t="shared" si="451"/>
        <v>0</v>
      </c>
      <c r="BO372" s="231">
        <f t="shared" si="452"/>
        <v>0</v>
      </c>
      <c r="BP372" s="232">
        <f t="shared" si="453"/>
        <v>0</v>
      </c>
      <c r="BQ372" s="233">
        <f t="shared" si="454"/>
        <v>0</v>
      </c>
      <c r="BR372" s="234">
        <f t="shared" si="455"/>
        <v>0</v>
      </c>
      <c r="BS372" s="231">
        <f t="shared" si="456"/>
        <v>0</v>
      </c>
      <c r="BT372" s="232">
        <f t="shared" si="457"/>
        <v>0</v>
      </c>
      <c r="BU372" s="233">
        <f t="shared" si="458"/>
        <v>0</v>
      </c>
      <c r="BV372" s="234">
        <f t="shared" si="459"/>
        <v>0</v>
      </c>
      <c r="BW372" s="231">
        <f t="shared" si="460"/>
        <v>0</v>
      </c>
      <c r="BX372" s="232">
        <f t="shared" si="461"/>
        <v>0</v>
      </c>
      <c r="BY372" s="233">
        <f t="shared" si="462"/>
        <v>0</v>
      </c>
      <c r="BZ372" s="234">
        <f t="shared" si="463"/>
        <v>0</v>
      </c>
      <c r="CA372" s="198">
        <f t="shared" si="464"/>
        <v>0</v>
      </c>
      <c r="CB372" s="235" t="str">
        <f>IF(CA372=0,"",
IF(SUM($CA$353:CA372)=1,CC372,
IF($CA$414&gt;SUM($CA$353:CA372),_xlfn.CONCAT(", ",CC372),
IF($CA$414=SUM($CA$353:CA372),_xlfn.CONCAT(" y ",CC372)))))</f>
        <v/>
      </c>
      <c r="CC372" s="178" t="s">
        <v>5136</v>
      </c>
      <c r="CD372" s="172">
        <f t="shared" si="490"/>
        <v>0</v>
      </c>
      <c r="CE372" s="176">
        <f t="shared" si="491"/>
        <v>0</v>
      </c>
      <c r="CF372" s="177" t="str">
        <f>IF(CE372=0,"",
IF(SUM($CE$353:CE372)=1,CG372,
IF($CE$414&gt;SUM($CE$353:CE372),_xlfn.CONCAT(", ",CG372),
IF($CE$414=SUM($CE$353:CE372),_xlfn.CONCAT(" y ",CG372)))))</f>
        <v/>
      </c>
      <c r="CG372" s="199" t="s">
        <v>5136</v>
      </c>
      <c r="CL372" s="310">
        <f t="shared" si="465"/>
        <v>0</v>
      </c>
      <c r="CM372" s="312">
        <f t="shared" si="466"/>
        <v>0</v>
      </c>
      <c r="CN372" s="314">
        <f t="shared" si="467"/>
        <v>0</v>
      </c>
      <c r="CO372" s="315">
        <f t="shared" si="468"/>
        <v>0</v>
      </c>
      <c r="CP372" s="317">
        <f t="shared" si="469"/>
        <v>0</v>
      </c>
      <c r="CQ372" s="319">
        <f t="shared" si="470"/>
        <v>0</v>
      </c>
      <c r="CR372" s="310">
        <f t="shared" si="471"/>
        <v>0</v>
      </c>
      <c r="CS372" s="312">
        <f t="shared" si="472"/>
        <v>0</v>
      </c>
      <c r="CT372" s="314">
        <f t="shared" si="473"/>
        <v>0</v>
      </c>
      <c r="CU372" s="315">
        <f t="shared" si="474"/>
        <v>0</v>
      </c>
      <c r="CV372" s="317">
        <f t="shared" si="475"/>
        <v>0</v>
      </c>
      <c r="CW372" s="319">
        <f t="shared" si="476"/>
        <v>0</v>
      </c>
      <c r="CX372" s="310">
        <f t="shared" si="477"/>
        <v>0</v>
      </c>
      <c r="CY372" s="312">
        <f t="shared" si="478"/>
        <v>0</v>
      </c>
      <c r="CZ372" s="314">
        <f t="shared" si="479"/>
        <v>0</v>
      </c>
      <c r="DA372" s="315">
        <f t="shared" si="480"/>
        <v>0</v>
      </c>
      <c r="DB372" s="317">
        <f t="shared" si="481"/>
        <v>0</v>
      </c>
      <c r="DC372" s="319">
        <f t="shared" si="482"/>
        <v>0</v>
      </c>
      <c r="DD372" s="310">
        <f t="shared" si="483"/>
        <v>0</v>
      </c>
      <c r="DE372" s="312">
        <f t="shared" si="484"/>
        <v>0</v>
      </c>
      <c r="DF372" s="314">
        <f t="shared" si="485"/>
        <v>0</v>
      </c>
      <c r="DG372" s="315">
        <f t="shared" si="486"/>
        <v>0</v>
      </c>
      <c r="DH372" s="317">
        <f t="shared" si="487"/>
        <v>0</v>
      </c>
      <c r="DI372" s="319">
        <f t="shared" si="488"/>
        <v>0</v>
      </c>
      <c r="DJ372" s="198">
        <f t="shared" si="489"/>
        <v>0</v>
      </c>
      <c r="DK372" s="177" t="str">
        <f>IF(DJ372=0,"",
IF(SUM($DJ$353:DJ372)=1,DL372,
IF($DJ$414&gt;SUM($DJ$353:DJ372),_xlfn.CONCAT(", ",DL372),
IF($DJ$414=SUM($DJ$353:DJ372),_xlfn.CONCAT(" y ",DL372)))))</f>
        <v/>
      </c>
      <c r="DL372" s="199" t="s">
        <v>5136</v>
      </c>
    </row>
    <row r="373" spans="1:116" ht="15" customHeight="1">
      <c r="A373" s="25"/>
      <c r="B373" s="52"/>
      <c r="C373" s="55" t="s">
        <v>5040</v>
      </c>
      <c r="D373" s="817" t="str">
        <f>IF(CNGE_2026_M4_Secc1!$D62="","",CNGE_2026_M4_Secc1!$D62)</f>
        <v/>
      </c>
      <c r="E373" s="757"/>
      <c r="F373" s="758"/>
      <c r="G373" s="439"/>
      <c r="H373" s="439"/>
      <c r="I373" s="439"/>
      <c r="J373" s="439"/>
      <c r="K373" s="439"/>
      <c r="L373" s="439"/>
      <c r="M373" s="439"/>
      <c r="N373" s="439"/>
      <c r="O373" s="439"/>
      <c r="P373" s="439"/>
      <c r="Q373" s="439"/>
      <c r="R373" s="439"/>
      <c r="S373" s="439"/>
      <c r="T373" s="439"/>
      <c r="U373" s="439"/>
      <c r="V373" s="439"/>
      <c r="W373" s="439"/>
      <c r="X373" s="439"/>
      <c r="Y373" s="439"/>
      <c r="Z373" s="439"/>
      <c r="AA373" s="439"/>
      <c r="AB373" s="439"/>
      <c r="AC373" s="439"/>
      <c r="AD373" s="439"/>
      <c r="AE373" s="52"/>
      <c r="AI373">
        <f t="shared" si="420"/>
        <v>0</v>
      </c>
      <c r="AJ373">
        <f t="shared" si="421"/>
        <v>0</v>
      </c>
      <c r="AK373">
        <f t="shared" si="422"/>
        <v>0</v>
      </c>
      <c r="AL373">
        <f t="shared" si="423"/>
        <v>0</v>
      </c>
      <c r="AM373">
        <f t="shared" si="424"/>
        <v>0</v>
      </c>
      <c r="AN373">
        <f t="shared" si="425"/>
        <v>0</v>
      </c>
      <c r="AO373">
        <f t="shared" si="426"/>
        <v>0</v>
      </c>
      <c r="AP373">
        <f t="shared" si="427"/>
        <v>0</v>
      </c>
      <c r="AQ373">
        <f t="shared" si="428"/>
        <v>0</v>
      </c>
      <c r="AR373">
        <f t="shared" si="429"/>
        <v>0</v>
      </c>
      <c r="AS373">
        <f t="shared" si="430"/>
        <v>0</v>
      </c>
      <c r="AT373">
        <f t="shared" si="431"/>
        <v>0</v>
      </c>
      <c r="AU373">
        <f t="shared" si="432"/>
        <v>0</v>
      </c>
      <c r="AV373">
        <f t="shared" si="433"/>
        <v>0</v>
      </c>
      <c r="AW373">
        <f t="shared" si="434"/>
        <v>0</v>
      </c>
      <c r="AX373">
        <f t="shared" si="435"/>
        <v>0</v>
      </c>
      <c r="AY373">
        <f t="shared" si="436"/>
        <v>0</v>
      </c>
      <c r="AZ373">
        <f t="shared" si="437"/>
        <v>0</v>
      </c>
      <c r="BA373">
        <f t="shared" si="438"/>
        <v>0</v>
      </c>
      <c r="BB373">
        <f t="shared" si="439"/>
        <v>0</v>
      </c>
      <c r="BC373">
        <f t="shared" si="440"/>
        <v>0</v>
      </c>
      <c r="BD373">
        <f t="shared" si="441"/>
        <v>0</v>
      </c>
      <c r="BE373">
        <f t="shared" si="442"/>
        <v>0</v>
      </c>
      <c r="BF373">
        <f t="shared" si="443"/>
        <v>0</v>
      </c>
      <c r="BG373">
        <f t="shared" si="444"/>
        <v>0</v>
      </c>
      <c r="BH373">
        <f t="shared" si="445"/>
        <v>0</v>
      </c>
      <c r="BI373">
        <f t="shared" si="446"/>
        <v>0</v>
      </c>
      <c r="BJ373">
        <f t="shared" si="447"/>
        <v>0</v>
      </c>
      <c r="BK373">
        <f t="shared" si="448"/>
        <v>0</v>
      </c>
      <c r="BL373">
        <f t="shared" si="449"/>
        <v>0</v>
      </c>
      <c r="BM373">
        <f t="shared" si="450"/>
        <v>0</v>
      </c>
      <c r="BN373">
        <f t="shared" si="451"/>
        <v>0</v>
      </c>
      <c r="BO373" s="231">
        <f t="shared" si="452"/>
        <v>0</v>
      </c>
      <c r="BP373" s="232">
        <f t="shared" si="453"/>
        <v>0</v>
      </c>
      <c r="BQ373" s="233">
        <f t="shared" si="454"/>
        <v>0</v>
      </c>
      <c r="BR373" s="234">
        <f t="shared" si="455"/>
        <v>0</v>
      </c>
      <c r="BS373" s="231">
        <f t="shared" si="456"/>
        <v>0</v>
      </c>
      <c r="BT373" s="232">
        <f t="shared" si="457"/>
        <v>0</v>
      </c>
      <c r="BU373" s="233">
        <f t="shared" si="458"/>
        <v>0</v>
      </c>
      <c r="BV373" s="234">
        <f t="shared" si="459"/>
        <v>0</v>
      </c>
      <c r="BW373" s="231">
        <f t="shared" si="460"/>
        <v>0</v>
      </c>
      <c r="BX373" s="232">
        <f t="shared" si="461"/>
        <v>0</v>
      </c>
      <c r="BY373" s="233">
        <f t="shared" si="462"/>
        <v>0</v>
      </c>
      <c r="BZ373" s="234">
        <f t="shared" si="463"/>
        <v>0</v>
      </c>
      <c r="CA373" s="198">
        <f t="shared" si="464"/>
        <v>0</v>
      </c>
      <c r="CB373" s="235" t="str">
        <f>IF(CA373=0,"",
IF(SUM($CA$353:CA373)=1,CC373,
IF($CA$414&gt;SUM($CA$353:CA373),_xlfn.CONCAT(", ",CC373),
IF($CA$414=SUM($CA$353:CA373),_xlfn.CONCAT(" y ",CC373)))))</f>
        <v/>
      </c>
      <c r="CC373" s="178" t="s">
        <v>5137</v>
      </c>
      <c r="CD373" s="172">
        <f t="shared" si="490"/>
        <v>0</v>
      </c>
      <c r="CE373" s="176">
        <f t="shared" si="491"/>
        <v>0</v>
      </c>
      <c r="CF373" s="177" t="str">
        <f>IF(CE373=0,"",
IF(SUM($CE$353:CE373)=1,CG373,
IF($CE$414&gt;SUM($CE$353:CE373),_xlfn.CONCAT(", ",CG373),
IF($CE$414=SUM($CE$353:CE373),_xlfn.CONCAT(" y ",CG373)))))</f>
        <v/>
      </c>
      <c r="CG373" s="199" t="s">
        <v>5137</v>
      </c>
      <c r="CL373" s="310">
        <f t="shared" si="465"/>
        <v>0</v>
      </c>
      <c r="CM373" s="312">
        <f t="shared" si="466"/>
        <v>0</v>
      </c>
      <c r="CN373" s="314">
        <f t="shared" si="467"/>
        <v>0</v>
      </c>
      <c r="CO373" s="315">
        <f t="shared" si="468"/>
        <v>0</v>
      </c>
      <c r="CP373" s="317">
        <f t="shared" si="469"/>
        <v>0</v>
      </c>
      <c r="CQ373" s="319">
        <f t="shared" si="470"/>
        <v>0</v>
      </c>
      <c r="CR373" s="310">
        <f t="shared" si="471"/>
        <v>0</v>
      </c>
      <c r="CS373" s="312">
        <f t="shared" si="472"/>
        <v>0</v>
      </c>
      <c r="CT373" s="314">
        <f t="shared" si="473"/>
        <v>0</v>
      </c>
      <c r="CU373" s="315">
        <f t="shared" si="474"/>
        <v>0</v>
      </c>
      <c r="CV373" s="317">
        <f t="shared" si="475"/>
        <v>0</v>
      </c>
      <c r="CW373" s="319">
        <f t="shared" si="476"/>
        <v>0</v>
      </c>
      <c r="CX373" s="310">
        <f t="shared" si="477"/>
        <v>0</v>
      </c>
      <c r="CY373" s="312">
        <f t="shared" si="478"/>
        <v>0</v>
      </c>
      <c r="CZ373" s="314">
        <f t="shared" si="479"/>
        <v>0</v>
      </c>
      <c r="DA373" s="315">
        <f t="shared" si="480"/>
        <v>0</v>
      </c>
      <c r="DB373" s="317">
        <f t="shared" si="481"/>
        <v>0</v>
      </c>
      <c r="DC373" s="319">
        <f t="shared" si="482"/>
        <v>0</v>
      </c>
      <c r="DD373" s="310">
        <f t="shared" si="483"/>
        <v>0</v>
      </c>
      <c r="DE373" s="312">
        <f t="shared" si="484"/>
        <v>0</v>
      </c>
      <c r="DF373" s="314">
        <f t="shared" si="485"/>
        <v>0</v>
      </c>
      <c r="DG373" s="315">
        <f t="shared" si="486"/>
        <v>0</v>
      </c>
      <c r="DH373" s="317">
        <f t="shared" si="487"/>
        <v>0</v>
      </c>
      <c r="DI373" s="319">
        <f t="shared" si="488"/>
        <v>0</v>
      </c>
      <c r="DJ373" s="198">
        <f t="shared" si="489"/>
        <v>0</v>
      </c>
      <c r="DK373" s="177" t="str">
        <f>IF(DJ373=0,"",
IF(SUM($DJ$353:DJ373)=1,DL373,
IF($DJ$414&gt;SUM($DJ$353:DJ373),_xlfn.CONCAT(", ",DL373),
IF($DJ$414=SUM($DJ$353:DJ373),_xlfn.CONCAT(" y ",DL373)))))</f>
        <v/>
      </c>
      <c r="DL373" s="199" t="s">
        <v>5137</v>
      </c>
    </row>
    <row r="374" spans="1:116" ht="15" customHeight="1">
      <c r="A374" s="25"/>
      <c r="B374" s="52"/>
      <c r="C374" s="55" t="s">
        <v>5041</v>
      </c>
      <c r="D374" s="817" t="str">
        <f>IF(CNGE_2026_M4_Secc1!$D63="","",CNGE_2026_M4_Secc1!$D63)</f>
        <v/>
      </c>
      <c r="E374" s="757"/>
      <c r="F374" s="758"/>
      <c r="G374" s="439"/>
      <c r="H374" s="439"/>
      <c r="I374" s="439"/>
      <c r="J374" s="439"/>
      <c r="K374" s="439"/>
      <c r="L374" s="439"/>
      <c r="M374" s="439"/>
      <c r="N374" s="439"/>
      <c r="O374" s="439"/>
      <c r="P374" s="439"/>
      <c r="Q374" s="439"/>
      <c r="R374" s="439"/>
      <c r="S374" s="439"/>
      <c r="T374" s="439"/>
      <c r="U374" s="439"/>
      <c r="V374" s="439"/>
      <c r="W374" s="439"/>
      <c r="X374" s="439"/>
      <c r="Y374" s="439"/>
      <c r="Z374" s="439"/>
      <c r="AA374" s="439"/>
      <c r="AB374" s="439"/>
      <c r="AC374" s="439"/>
      <c r="AD374" s="439"/>
      <c r="AE374" s="52"/>
      <c r="AI374">
        <f t="shared" si="420"/>
        <v>0</v>
      </c>
      <c r="AJ374">
        <f t="shared" si="421"/>
        <v>0</v>
      </c>
      <c r="AK374">
        <f t="shared" si="422"/>
        <v>0</v>
      </c>
      <c r="AL374">
        <f t="shared" si="423"/>
        <v>0</v>
      </c>
      <c r="AM374">
        <f t="shared" si="424"/>
        <v>0</v>
      </c>
      <c r="AN374">
        <f t="shared" si="425"/>
        <v>0</v>
      </c>
      <c r="AO374">
        <f t="shared" si="426"/>
        <v>0</v>
      </c>
      <c r="AP374">
        <f t="shared" si="427"/>
        <v>0</v>
      </c>
      <c r="AQ374">
        <f t="shared" si="428"/>
        <v>0</v>
      </c>
      <c r="AR374">
        <f t="shared" si="429"/>
        <v>0</v>
      </c>
      <c r="AS374">
        <f t="shared" si="430"/>
        <v>0</v>
      </c>
      <c r="AT374">
        <f t="shared" si="431"/>
        <v>0</v>
      </c>
      <c r="AU374">
        <f t="shared" si="432"/>
        <v>0</v>
      </c>
      <c r="AV374">
        <f t="shared" si="433"/>
        <v>0</v>
      </c>
      <c r="AW374">
        <f t="shared" si="434"/>
        <v>0</v>
      </c>
      <c r="AX374">
        <f t="shared" si="435"/>
        <v>0</v>
      </c>
      <c r="AY374">
        <f t="shared" si="436"/>
        <v>0</v>
      </c>
      <c r="AZ374">
        <f t="shared" si="437"/>
        <v>0</v>
      </c>
      <c r="BA374">
        <f t="shared" si="438"/>
        <v>0</v>
      </c>
      <c r="BB374">
        <f t="shared" si="439"/>
        <v>0</v>
      </c>
      <c r="BC374">
        <f t="shared" si="440"/>
        <v>0</v>
      </c>
      <c r="BD374">
        <f t="shared" si="441"/>
        <v>0</v>
      </c>
      <c r="BE374">
        <f t="shared" si="442"/>
        <v>0</v>
      </c>
      <c r="BF374">
        <f t="shared" si="443"/>
        <v>0</v>
      </c>
      <c r="BG374">
        <f t="shared" si="444"/>
        <v>0</v>
      </c>
      <c r="BH374">
        <f t="shared" si="445"/>
        <v>0</v>
      </c>
      <c r="BI374">
        <f t="shared" si="446"/>
        <v>0</v>
      </c>
      <c r="BJ374">
        <f t="shared" si="447"/>
        <v>0</v>
      </c>
      <c r="BK374">
        <f t="shared" si="448"/>
        <v>0</v>
      </c>
      <c r="BL374">
        <f t="shared" si="449"/>
        <v>0</v>
      </c>
      <c r="BM374">
        <f t="shared" si="450"/>
        <v>0</v>
      </c>
      <c r="BN374">
        <f t="shared" si="451"/>
        <v>0</v>
      </c>
      <c r="BO374" s="231">
        <f t="shared" si="452"/>
        <v>0</v>
      </c>
      <c r="BP374" s="232">
        <f t="shared" si="453"/>
        <v>0</v>
      </c>
      <c r="BQ374" s="233">
        <f t="shared" si="454"/>
        <v>0</v>
      </c>
      <c r="BR374" s="234">
        <f t="shared" si="455"/>
        <v>0</v>
      </c>
      <c r="BS374" s="231">
        <f t="shared" si="456"/>
        <v>0</v>
      </c>
      <c r="BT374" s="232">
        <f t="shared" si="457"/>
        <v>0</v>
      </c>
      <c r="BU374" s="233">
        <f t="shared" si="458"/>
        <v>0</v>
      </c>
      <c r="BV374" s="234">
        <f t="shared" si="459"/>
        <v>0</v>
      </c>
      <c r="BW374" s="231">
        <f t="shared" si="460"/>
        <v>0</v>
      </c>
      <c r="BX374" s="232">
        <f t="shared" si="461"/>
        <v>0</v>
      </c>
      <c r="BY374" s="233">
        <f t="shared" si="462"/>
        <v>0</v>
      </c>
      <c r="BZ374" s="234">
        <f t="shared" si="463"/>
        <v>0</v>
      </c>
      <c r="CA374" s="198">
        <f t="shared" si="464"/>
        <v>0</v>
      </c>
      <c r="CB374" s="235" t="str">
        <f>IF(CA374=0,"",
IF(SUM($CA$353:CA374)=1,CC374,
IF($CA$414&gt;SUM($CA$353:CA374),_xlfn.CONCAT(", ",CC374),
IF($CA$414=SUM($CA$353:CA374),_xlfn.CONCAT(" y ",CC374)))))</f>
        <v/>
      </c>
      <c r="CC374" s="178" t="s">
        <v>5138</v>
      </c>
      <c r="CD374" s="172">
        <f t="shared" si="490"/>
        <v>0</v>
      </c>
      <c r="CE374" s="176">
        <f t="shared" si="491"/>
        <v>0</v>
      </c>
      <c r="CF374" s="177" t="str">
        <f>IF(CE374=0,"",
IF(SUM($CE$353:CE374)=1,CG374,
IF($CE$414&gt;SUM($CE$353:CE374),_xlfn.CONCAT(", ",CG374),
IF($CE$414=SUM($CE$353:CE374),_xlfn.CONCAT(" y ",CG374)))))</f>
        <v/>
      </c>
      <c r="CG374" s="199" t="s">
        <v>5138</v>
      </c>
      <c r="CL374" s="310">
        <f t="shared" si="465"/>
        <v>0</v>
      </c>
      <c r="CM374" s="312">
        <f t="shared" si="466"/>
        <v>0</v>
      </c>
      <c r="CN374" s="314">
        <f t="shared" si="467"/>
        <v>0</v>
      </c>
      <c r="CO374" s="315">
        <f t="shared" si="468"/>
        <v>0</v>
      </c>
      <c r="CP374" s="317">
        <f t="shared" si="469"/>
        <v>0</v>
      </c>
      <c r="CQ374" s="319">
        <f t="shared" si="470"/>
        <v>0</v>
      </c>
      <c r="CR374" s="310">
        <f t="shared" si="471"/>
        <v>0</v>
      </c>
      <c r="CS374" s="312">
        <f t="shared" si="472"/>
        <v>0</v>
      </c>
      <c r="CT374" s="314">
        <f t="shared" si="473"/>
        <v>0</v>
      </c>
      <c r="CU374" s="315">
        <f t="shared" si="474"/>
        <v>0</v>
      </c>
      <c r="CV374" s="317">
        <f t="shared" si="475"/>
        <v>0</v>
      </c>
      <c r="CW374" s="319">
        <f t="shared" si="476"/>
        <v>0</v>
      </c>
      <c r="CX374" s="310">
        <f t="shared" si="477"/>
        <v>0</v>
      </c>
      <c r="CY374" s="312">
        <f t="shared" si="478"/>
        <v>0</v>
      </c>
      <c r="CZ374" s="314">
        <f t="shared" si="479"/>
        <v>0</v>
      </c>
      <c r="DA374" s="315">
        <f t="shared" si="480"/>
        <v>0</v>
      </c>
      <c r="DB374" s="317">
        <f t="shared" si="481"/>
        <v>0</v>
      </c>
      <c r="DC374" s="319">
        <f t="shared" si="482"/>
        <v>0</v>
      </c>
      <c r="DD374" s="310">
        <f t="shared" si="483"/>
        <v>0</v>
      </c>
      <c r="DE374" s="312">
        <f t="shared" si="484"/>
        <v>0</v>
      </c>
      <c r="DF374" s="314">
        <f t="shared" si="485"/>
        <v>0</v>
      </c>
      <c r="DG374" s="315">
        <f t="shared" si="486"/>
        <v>0</v>
      </c>
      <c r="DH374" s="317">
        <f t="shared" si="487"/>
        <v>0</v>
      </c>
      <c r="DI374" s="319">
        <f t="shared" si="488"/>
        <v>0</v>
      </c>
      <c r="DJ374" s="198">
        <f t="shared" si="489"/>
        <v>0</v>
      </c>
      <c r="DK374" s="177" t="str">
        <f>IF(DJ374=0,"",
IF(SUM($DJ$353:DJ374)=1,DL374,
IF($DJ$414&gt;SUM($DJ$353:DJ374),_xlfn.CONCAT(", ",DL374),
IF($DJ$414=SUM($DJ$353:DJ374),_xlfn.CONCAT(" y ",DL374)))))</f>
        <v/>
      </c>
      <c r="DL374" s="199" t="s">
        <v>5138</v>
      </c>
    </row>
    <row r="375" spans="1:116" ht="15" customHeight="1">
      <c r="A375" s="25"/>
      <c r="B375" s="52"/>
      <c r="C375" s="55" t="s">
        <v>5042</v>
      </c>
      <c r="D375" s="817" t="str">
        <f>IF(CNGE_2026_M4_Secc1!$D64="","",CNGE_2026_M4_Secc1!$D64)</f>
        <v/>
      </c>
      <c r="E375" s="757"/>
      <c r="F375" s="758"/>
      <c r="G375" s="439"/>
      <c r="H375" s="439"/>
      <c r="I375" s="439"/>
      <c r="J375" s="439"/>
      <c r="K375" s="439"/>
      <c r="L375" s="439"/>
      <c r="M375" s="439"/>
      <c r="N375" s="439"/>
      <c r="O375" s="439"/>
      <c r="P375" s="439"/>
      <c r="Q375" s="439"/>
      <c r="R375" s="439"/>
      <c r="S375" s="439"/>
      <c r="T375" s="439"/>
      <c r="U375" s="439"/>
      <c r="V375" s="439"/>
      <c r="W375" s="439"/>
      <c r="X375" s="439"/>
      <c r="Y375" s="439"/>
      <c r="Z375" s="439"/>
      <c r="AA375" s="439"/>
      <c r="AB375" s="439"/>
      <c r="AC375" s="439"/>
      <c r="AD375" s="439"/>
      <c r="AE375" s="52"/>
      <c r="AI375">
        <f t="shared" si="420"/>
        <v>0</v>
      </c>
      <c r="AJ375">
        <f t="shared" si="421"/>
        <v>0</v>
      </c>
      <c r="AK375">
        <f t="shared" si="422"/>
        <v>0</v>
      </c>
      <c r="AL375">
        <f t="shared" si="423"/>
        <v>0</v>
      </c>
      <c r="AM375">
        <f t="shared" si="424"/>
        <v>0</v>
      </c>
      <c r="AN375">
        <f t="shared" si="425"/>
        <v>0</v>
      </c>
      <c r="AO375">
        <f t="shared" si="426"/>
        <v>0</v>
      </c>
      <c r="AP375">
        <f t="shared" si="427"/>
        <v>0</v>
      </c>
      <c r="AQ375">
        <f t="shared" si="428"/>
        <v>0</v>
      </c>
      <c r="AR375">
        <f t="shared" si="429"/>
        <v>0</v>
      </c>
      <c r="AS375">
        <f t="shared" si="430"/>
        <v>0</v>
      </c>
      <c r="AT375">
        <f t="shared" si="431"/>
        <v>0</v>
      </c>
      <c r="AU375">
        <f t="shared" si="432"/>
        <v>0</v>
      </c>
      <c r="AV375">
        <f t="shared" si="433"/>
        <v>0</v>
      </c>
      <c r="AW375">
        <f t="shared" si="434"/>
        <v>0</v>
      </c>
      <c r="AX375">
        <f t="shared" si="435"/>
        <v>0</v>
      </c>
      <c r="AY375">
        <f t="shared" si="436"/>
        <v>0</v>
      </c>
      <c r="AZ375">
        <f t="shared" si="437"/>
        <v>0</v>
      </c>
      <c r="BA375">
        <f t="shared" si="438"/>
        <v>0</v>
      </c>
      <c r="BB375">
        <f t="shared" si="439"/>
        <v>0</v>
      </c>
      <c r="BC375">
        <f t="shared" si="440"/>
        <v>0</v>
      </c>
      <c r="BD375">
        <f t="shared" si="441"/>
        <v>0</v>
      </c>
      <c r="BE375">
        <f t="shared" si="442"/>
        <v>0</v>
      </c>
      <c r="BF375">
        <f t="shared" si="443"/>
        <v>0</v>
      </c>
      <c r="BG375">
        <f t="shared" si="444"/>
        <v>0</v>
      </c>
      <c r="BH375">
        <f t="shared" si="445"/>
        <v>0</v>
      </c>
      <c r="BI375">
        <f t="shared" si="446"/>
        <v>0</v>
      </c>
      <c r="BJ375">
        <f t="shared" si="447"/>
        <v>0</v>
      </c>
      <c r="BK375">
        <f t="shared" si="448"/>
        <v>0</v>
      </c>
      <c r="BL375">
        <f t="shared" si="449"/>
        <v>0</v>
      </c>
      <c r="BM375">
        <f t="shared" si="450"/>
        <v>0</v>
      </c>
      <c r="BN375">
        <f t="shared" si="451"/>
        <v>0</v>
      </c>
      <c r="BO375" s="231">
        <f t="shared" si="452"/>
        <v>0</v>
      </c>
      <c r="BP375" s="232">
        <f t="shared" si="453"/>
        <v>0</v>
      </c>
      <c r="BQ375" s="233">
        <f t="shared" si="454"/>
        <v>0</v>
      </c>
      <c r="BR375" s="234">
        <f t="shared" si="455"/>
        <v>0</v>
      </c>
      <c r="BS375" s="231">
        <f t="shared" si="456"/>
        <v>0</v>
      </c>
      <c r="BT375" s="232">
        <f t="shared" si="457"/>
        <v>0</v>
      </c>
      <c r="BU375" s="233">
        <f t="shared" si="458"/>
        <v>0</v>
      </c>
      <c r="BV375" s="234">
        <f t="shared" si="459"/>
        <v>0</v>
      </c>
      <c r="BW375" s="231">
        <f t="shared" si="460"/>
        <v>0</v>
      </c>
      <c r="BX375" s="232">
        <f t="shared" si="461"/>
        <v>0</v>
      </c>
      <c r="BY375" s="233">
        <f t="shared" si="462"/>
        <v>0</v>
      </c>
      <c r="BZ375" s="234">
        <f t="shared" si="463"/>
        <v>0</v>
      </c>
      <c r="CA375" s="198">
        <f t="shared" si="464"/>
        <v>0</v>
      </c>
      <c r="CB375" s="235" t="str">
        <f>IF(CA375=0,"",
IF(SUM($CA$353:CA375)=1,CC375,
IF($CA$414&gt;SUM($CA$353:CA375),_xlfn.CONCAT(", ",CC375),
IF($CA$414=SUM($CA$353:CA375),_xlfn.CONCAT(" y ",CC375)))))</f>
        <v/>
      </c>
      <c r="CC375" s="178" t="s">
        <v>5139</v>
      </c>
      <c r="CD375" s="172">
        <f t="shared" si="490"/>
        <v>0</v>
      </c>
      <c r="CE375" s="176">
        <f t="shared" si="491"/>
        <v>0</v>
      </c>
      <c r="CF375" s="177" t="str">
        <f>IF(CE375=0,"",
IF(SUM($CE$353:CE375)=1,CG375,
IF($CE$414&gt;SUM($CE$353:CE375),_xlfn.CONCAT(", ",CG375),
IF($CE$414=SUM($CE$353:CE375),_xlfn.CONCAT(" y ",CG375)))))</f>
        <v/>
      </c>
      <c r="CG375" s="199" t="s">
        <v>5139</v>
      </c>
      <c r="CL375" s="310">
        <f t="shared" si="465"/>
        <v>0</v>
      </c>
      <c r="CM375" s="312">
        <f t="shared" si="466"/>
        <v>0</v>
      </c>
      <c r="CN375" s="314">
        <f t="shared" si="467"/>
        <v>0</v>
      </c>
      <c r="CO375" s="315">
        <f t="shared" si="468"/>
        <v>0</v>
      </c>
      <c r="CP375" s="317">
        <f t="shared" si="469"/>
        <v>0</v>
      </c>
      <c r="CQ375" s="319">
        <f t="shared" si="470"/>
        <v>0</v>
      </c>
      <c r="CR375" s="310">
        <f t="shared" si="471"/>
        <v>0</v>
      </c>
      <c r="CS375" s="312">
        <f t="shared" si="472"/>
        <v>0</v>
      </c>
      <c r="CT375" s="314">
        <f t="shared" si="473"/>
        <v>0</v>
      </c>
      <c r="CU375" s="315">
        <f t="shared" si="474"/>
        <v>0</v>
      </c>
      <c r="CV375" s="317">
        <f t="shared" si="475"/>
        <v>0</v>
      </c>
      <c r="CW375" s="319">
        <f t="shared" si="476"/>
        <v>0</v>
      </c>
      <c r="CX375" s="310">
        <f t="shared" si="477"/>
        <v>0</v>
      </c>
      <c r="CY375" s="312">
        <f t="shared" si="478"/>
        <v>0</v>
      </c>
      <c r="CZ375" s="314">
        <f t="shared" si="479"/>
        <v>0</v>
      </c>
      <c r="DA375" s="315">
        <f t="shared" si="480"/>
        <v>0</v>
      </c>
      <c r="DB375" s="317">
        <f t="shared" si="481"/>
        <v>0</v>
      </c>
      <c r="DC375" s="319">
        <f t="shared" si="482"/>
        <v>0</v>
      </c>
      <c r="DD375" s="310">
        <f t="shared" si="483"/>
        <v>0</v>
      </c>
      <c r="DE375" s="312">
        <f t="shared" si="484"/>
        <v>0</v>
      </c>
      <c r="DF375" s="314">
        <f t="shared" si="485"/>
        <v>0</v>
      </c>
      <c r="DG375" s="315">
        <f t="shared" si="486"/>
        <v>0</v>
      </c>
      <c r="DH375" s="317">
        <f t="shared" si="487"/>
        <v>0</v>
      </c>
      <c r="DI375" s="319">
        <f t="shared" si="488"/>
        <v>0</v>
      </c>
      <c r="DJ375" s="198">
        <f t="shared" si="489"/>
        <v>0</v>
      </c>
      <c r="DK375" s="177" t="str">
        <f>IF(DJ375=0,"",
IF(SUM($DJ$353:DJ375)=1,DL375,
IF($DJ$414&gt;SUM($DJ$353:DJ375),_xlfn.CONCAT(", ",DL375),
IF($DJ$414=SUM($DJ$353:DJ375),_xlfn.CONCAT(" y ",DL375)))))</f>
        <v/>
      </c>
      <c r="DL375" s="199" t="s">
        <v>5139</v>
      </c>
    </row>
    <row r="376" spans="1:116" ht="15" customHeight="1">
      <c r="A376" s="25"/>
      <c r="B376" s="52"/>
      <c r="C376" s="55" t="s">
        <v>5043</v>
      </c>
      <c r="D376" s="817" t="str">
        <f>IF(CNGE_2026_M4_Secc1!$D65="","",CNGE_2026_M4_Secc1!$D65)</f>
        <v/>
      </c>
      <c r="E376" s="757"/>
      <c r="F376" s="758"/>
      <c r="G376" s="439"/>
      <c r="H376" s="439"/>
      <c r="I376" s="439"/>
      <c r="J376" s="439"/>
      <c r="K376" s="439"/>
      <c r="L376" s="439"/>
      <c r="M376" s="439"/>
      <c r="N376" s="439"/>
      <c r="O376" s="439"/>
      <c r="P376" s="439"/>
      <c r="Q376" s="439"/>
      <c r="R376" s="439"/>
      <c r="S376" s="439"/>
      <c r="T376" s="439"/>
      <c r="U376" s="439"/>
      <c r="V376" s="439"/>
      <c r="W376" s="439"/>
      <c r="X376" s="439"/>
      <c r="Y376" s="439"/>
      <c r="Z376" s="439"/>
      <c r="AA376" s="439"/>
      <c r="AB376" s="439"/>
      <c r="AC376" s="439"/>
      <c r="AD376" s="439"/>
      <c r="AE376" s="52"/>
      <c r="AI376">
        <f t="shared" si="420"/>
        <v>0</v>
      </c>
      <c r="AJ376">
        <f t="shared" si="421"/>
        <v>0</v>
      </c>
      <c r="AK376">
        <f t="shared" si="422"/>
        <v>0</v>
      </c>
      <c r="AL376">
        <f t="shared" si="423"/>
        <v>0</v>
      </c>
      <c r="AM376">
        <f t="shared" si="424"/>
        <v>0</v>
      </c>
      <c r="AN376">
        <f t="shared" si="425"/>
        <v>0</v>
      </c>
      <c r="AO376">
        <f t="shared" si="426"/>
        <v>0</v>
      </c>
      <c r="AP376">
        <f t="shared" si="427"/>
        <v>0</v>
      </c>
      <c r="AQ376">
        <f t="shared" si="428"/>
        <v>0</v>
      </c>
      <c r="AR376">
        <f t="shared" si="429"/>
        <v>0</v>
      </c>
      <c r="AS376">
        <f t="shared" si="430"/>
        <v>0</v>
      </c>
      <c r="AT376">
        <f t="shared" si="431"/>
        <v>0</v>
      </c>
      <c r="AU376">
        <f t="shared" si="432"/>
        <v>0</v>
      </c>
      <c r="AV376">
        <f t="shared" si="433"/>
        <v>0</v>
      </c>
      <c r="AW376">
        <f t="shared" si="434"/>
        <v>0</v>
      </c>
      <c r="AX376">
        <f t="shared" si="435"/>
        <v>0</v>
      </c>
      <c r="AY376">
        <f t="shared" si="436"/>
        <v>0</v>
      </c>
      <c r="AZ376">
        <f t="shared" si="437"/>
        <v>0</v>
      </c>
      <c r="BA376">
        <f t="shared" si="438"/>
        <v>0</v>
      </c>
      <c r="BB376">
        <f t="shared" si="439"/>
        <v>0</v>
      </c>
      <c r="BC376">
        <f t="shared" si="440"/>
        <v>0</v>
      </c>
      <c r="BD376">
        <f t="shared" si="441"/>
        <v>0</v>
      </c>
      <c r="BE376">
        <f t="shared" si="442"/>
        <v>0</v>
      </c>
      <c r="BF376">
        <f t="shared" si="443"/>
        <v>0</v>
      </c>
      <c r="BG376">
        <f t="shared" si="444"/>
        <v>0</v>
      </c>
      <c r="BH376">
        <f t="shared" si="445"/>
        <v>0</v>
      </c>
      <c r="BI376">
        <f t="shared" si="446"/>
        <v>0</v>
      </c>
      <c r="BJ376">
        <f t="shared" si="447"/>
        <v>0</v>
      </c>
      <c r="BK376">
        <f t="shared" si="448"/>
        <v>0</v>
      </c>
      <c r="BL376">
        <f t="shared" si="449"/>
        <v>0</v>
      </c>
      <c r="BM376">
        <f t="shared" si="450"/>
        <v>0</v>
      </c>
      <c r="BN376">
        <f t="shared" si="451"/>
        <v>0</v>
      </c>
      <c r="BO376" s="231">
        <f t="shared" si="452"/>
        <v>0</v>
      </c>
      <c r="BP376" s="232">
        <f t="shared" si="453"/>
        <v>0</v>
      </c>
      <c r="BQ376" s="233">
        <f t="shared" si="454"/>
        <v>0</v>
      </c>
      <c r="BR376" s="234">
        <f t="shared" si="455"/>
        <v>0</v>
      </c>
      <c r="BS376" s="231">
        <f t="shared" si="456"/>
        <v>0</v>
      </c>
      <c r="BT376" s="232">
        <f t="shared" si="457"/>
        <v>0</v>
      </c>
      <c r="BU376" s="233">
        <f t="shared" si="458"/>
        <v>0</v>
      </c>
      <c r="BV376" s="234">
        <f t="shared" si="459"/>
        <v>0</v>
      </c>
      <c r="BW376" s="231">
        <f t="shared" si="460"/>
        <v>0</v>
      </c>
      <c r="BX376" s="232">
        <f t="shared" si="461"/>
        <v>0</v>
      </c>
      <c r="BY376" s="233">
        <f t="shared" si="462"/>
        <v>0</v>
      </c>
      <c r="BZ376" s="234">
        <f t="shared" si="463"/>
        <v>0</v>
      </c>
      <c r="CA376" s="198">
        <f t="shared" si="464"/>
        <v>0</v>
      </c>
      <c r="CB376" s="235" t="str">
        <f>IF(CA376=0,"",
IF(SUM($CA$353:CA376)=1,CC376,
IF($CA$414&gt;SUM($CA$353:CA376),_xlfn.CONCAT(", ",CC376),
IF($CA$414=SUM($CA$353:CA376),_xlfn.CONCAT(" y ",CC376)))))</f>
        <v/>
      </c>
      <c r="CC376" s="178" t="s">
        <v>5140</v>
      </c>
      <c r="CD376" s="172">
        <f t="shared" si="490"/>
        <v>0</v>
      </c>
      <c r="CE376" s="176">
        <f t="shared" si="491"/>
        <v>0</v>
      </c>
      <c r="CF376" s="177" t="str">
        <f>IF(CE376=0,"",
IF(SUM($CE$353:CE376)=1,CG376,
IF($CE$414&gt;SUM($CE$353:CE376),_xlfn.CONCAT(", ",CG376),
IF($CE$414=SUM($CE$353:CE376),_xlfn.CONCAT(" y ",CG376)))))</f>
        <v/>
      </c>
      <c r="CG376" s="199" t="s">
        <v>5140</v>
      </c>
      <c r="CL376" s="310">
        <f t="shared" si="465"/>
        <v>0</v>
      </c>
      <c r="CM376" s="312">
        <f t="shared" si="466"/>
        <v>0</v>
      </c>
      <c r="CN376" s="314">
        <f t="shared" si="467"/>
        <v>0</v>
      </c>
      <c r="CO376" s="315">
        <f t="shared" si="468"/>
        <v>0</v>
      </c>
      <c r="CP376" s="317">
        <f t="shared" si="469"/>
        <v>0</v>
      </c>
      <c r="CQ376" s="319">
        <f t="shared" si="470"/>
        <v>0</v>
      </c>
      <c r="CR376" s="310">
        <f t="shared" si="471"/>
        <v>0</v>
      </c>
      <c r="CS376" s="312">
        <f t="shared" si="472"/>
        <v>0</v>
      </c>
      <c r="CT376" s="314">
        <f t="shared" si="473"/>
        <v>0</v>
      </c>
      <c r="CU376" s="315">
        <f t="shared" si="474"/>
        <v>0</v>
      </c>
      <c r="CV376" s="317">
        <f t="shared" si="475"/>
        <v>0</v>
      </c>
      <c r="CW376" s="319">
        <f t="shared" si="476"/>
        <v>0</v>
      </c>
      <c r="CX376" s="310">
        <f t="shared" si="477"/>
        <v>0</v>
      </c>
      <c r="CY376" s="312">
        <f t="shared" si="478"/>
        <v>0</v>
      </c>
      <c r="CZ376" s="314">
        <f t="shared" si="479"/>
        <v>0</v>
      </c>
      <c r="DA376" s="315">
        <f t="shared" si="480"/>
        <v>0</v>
      </c>
      <c r="DB376" s="317">
        <f t="shared" si="481"/>
        <v>0</v>
      </c>
      <c r="DC376" s="319">
        <f t="shared" si="482"/>
        <v>0</v>
      </c>
      <c r="DD376" s="310">
        <f t="shared" si="483"/>
        <v>0</v>
      </c>
      <c r="DE376" s="312">
        <f t="shared" si="484"/>
        <v>0</v>
      </c>
      <c r="DF376" s="314">
        <f t="shared" si="485"/>
        <v>0</v>
      </c>
      <c r="DG376" s="315">
        <f t="shared" si="486"/>
        <v>0</v>
      </c>
      <c r="DH376" s="317">
        <f t="shared" si="487"/>
        <v>0</v>
      </c>
      <c r="DI376" s="319">
        <f t="shared" si="488"/>
        <v>0</v>
      </c>
      <c r="DJ376" s="198">
        <f t="shared" si="489"/>
        <v>0</v>
      </c>
      <c r="DK376" s="177" t="str">
        <f>IF(DJ376=0,"",
IF(SUM($DJ$353:DJ376)=1,DL376,
IF($DJ$414&gt;SUM($DJ$353:DJ376),_xlfn.CONCAT(", ",DL376),
IF($DJ$414=SUM($DJ$353:DJ376),_xlfn.CONCAT(" y ",DL376)))))</f>
        <v/>
      </c>
      <c r="DL376" s="199" t="s">
        <v>5140</v>
      </c>
    </row>
    <row r="377" spans="1:116" ht="15" customHeight="1">
      <c r="A377" s="25"/>
      <c r="B377" s="52"/>
      <c r="C377" s="55" t="s">
        <v>5044</v>
      </c>
      <c r="D377" s="817" t="str">
        <f>IF(CNGE_2026_M4_Secc1!$D66="","",CNGE_2026_M4_Secc1!$D66)</f>
        <v/>
      </c>
      <c r="E377" s="757"/>
      <c r="F377" s="758"/>
      <c r="G377" s="439"/>
      <c r="H377" s="439"/>
      <c r="I377" s="439"/>
      <c r="J377" s="439"/>
      <c r="K377" s="439"/>
      <c r="L377" s="439"/>
      <c r="M377" s="439"/>
      <c r="N377" s="439"/>
      <c r="O377" s="439"/>
      <c r="P377" s="439"/>
      <c r="Q377" s="439"/>
      <c r="R377" s="439"/>
      <c r="S377" s="439"/>
      <c r="T377" s="439"/>
      <c r="U377" s="439"/>
      <c r="V377" s="439"/>
      <c r="W377" s="439"/>
      <c r="X377" s="439"/>
      <c r="Y377" s="439"/>
      <c r="Z377" s="439"/>
      <c r="AA377" s="439"/>
      <c r="AB377" s="439"/>
      <c r="AC377" s="439"/>
      <c r="AD377" s="439"/>
      <c r="AE377" s="52"/>
      <c r="AI377">
        <f t="shared" si="420"/>
        <v>0</v>
      </c>
      <c r="AJ377">
        <f t="shared" si="421"/>
        <v>0</v>
      </c>
      <c r="AK377">
        <f t="shared" si="422"/>
        <v>0</v>
      </c>
      <c r="AL377">
        <f t="shared" si="423"/>
        <v>0</v>
      </c>
      <c r="AM377">
        <f t="shared" si="424"/>
        <v>0</v>
      </c>
      <c r="AN377">
        <f t="shared" si="425"/>
        <v>0</v>
      </c>
      <c r="AO377">
        <f t="shared" si="426"/>
        <v>0</v>
      </c>
      <c r="AP377">
        <f t="shared" si="427"/>
        <v>0</v>
      </c>
      <c r="AQ377">
        <f t="shared" si="428"/>
        <v>0</v>
      </c>
      <c r="AR377">
        <f t="shared" si="429"/>
        <v>0</v>
      </c>
      <c r="AS377">
        <f t="shared" si="430"/>
        <v>0</v>
      </c>
      <c r="AT377">
        <f t="shared" si="431"/>
        <v>0</v>
      </c>
      <c r="AU377">
        <f t="shared" si="432"/>
        <v>0</v>
      </c>
      <c r="AV377">
        <f t="shared" si="433"/>
        <v>0</v>
      </c>
      <c r="AW377">
        <f t="shared" si="434"/>
        <v>0</v>
      </c>
      <c r="AX377">
        <f t="shared" si="435"/>
        <v>0</v>
      </c>
      <c r="AY377">
        <f t="shared" si="436"/>
        <v>0</v>
      </c>
      <c r="AZ377">
        <f t="shared" si="437"/>
        <v>0</v>
      </c>
      <c r="BA377">
        <f t="shared" si="438"/>
        <v>0</v>
      </c>
      <c r="BB377">
        <f t="shared" si="439"/>
        <v>0</v>
      </c>
      <c r="BC377">
        <f t="shared" si="440"/>
        <v>0</v>
      </c>
      <c r="BD377">
        <f t="shared" si="441"/>
        <v>0</v>
      </c>
      <c r="BE377">
        <f t="shared" si="442"/>
        <v>0</v>
      </c>
      <c r="BF377">
        <f t="shared" si="443"/>
        <v>0</v>
      </c>
      <c r="BG377">
        <f t="shared" si="444"/>
        <v>0</v>
      </c>
      <c r="BH377">
        <f t="shared" si="445"/>
        <v>0</v>
      </c>
      <c r="BI377">
        <f t="shared" si="446"/>
        <v>0</v>
      </c>
      <c r="BJ377">
        <f t="shared" si="447"/>
        <v>0</v>
      </c>
      <c r="BK377">
        <f t="shared" si="448"/>
        <v>0</v>
      </c>
      <c r="BL377">
        <f t="shared" si="449"/>
        <v>0</v>
      </c>
      <c r="BM377">
        <f t="shared" si="450"/>
        <v>0</v>
      </c>
      <c r="BN377">
        <f t="shared" si="451"/>
        <v>0</v>
      </c>
      <c r="BO377" s="231">
        <f t="shared" si="452"/>
        <v>0</v>
      </c>
      <c r="BP377" s="232">
        <f t="shared" si="453"/>
        <v>0</v>
      </c>
      <c r="BQ377" s="233">
        <f t="shared" si="454"/>
        <v>0</v>
      </c>
      <c r="BR377" s="234">
        <f t="shared" si="455"/>
        <v>0</v>
      </c>
      <c r="BS377" s="231">
        <f t="shared" si="456"/>
        <v>0</v>
      </c>
      <c r="BT377" s="232">
        <f t="shared" si="457"/>
        <v>0</v>
      </c>
      <c r="BU377" s="233">
        <f t="shared" si="458"/>
        <v>0</v>
      </c>
      <c r="BV377" s="234">
        <f t="shared" si="459"/>
        <v>0</v>
      </c>
      <c r="BW377" s="231">
        <f t="shared" si="460"/>
        <v>0</v>
      </c>
      <c r="BX377" s="232">
        <f t="shared" si="461"/>
        <v>0</v>
      </c>
      <c r="BY377" s="233">
        <f t="shared" si="462"/>
        <v>0</v>
      </c>
      <c r="BZ377" s="234">
        <f t="shared" si="463"/>
        <v>0</v>
      </c>
      <c r="CA377" s="198">
        <f t="shared" si="464"/>
        <v>0</v>
      </c>
      <c r="CB377" s="235" t="str">
        <f>IF(CA377=0,"",
IF(SUM($CA$353:CA377)=1,CC377,
IF($CA$414&gt;SUM($CA$353:CA377),_xlfn.CONCAT(", ",CC377),
IF($CA$414=SUM($CA$353:CA377),_xlfn.CONCAT(" y ",CC377)))))</f>
        <v/>
      </c>
      <c r="CC377" s="178" t="s">
        <v>5141</v>
      </c>
      <c r="CD377" s="172">
        <f t="shared" si="490"/>
        <v>0</v>
      </c>
      <c r="CE377" s="176">
        <f t="shared" si="491"/>
        <v>0</v>
      </c>
      <c r="CF377" s="177" t="str">
        <f>IF(CE377=0,"",
IF(SUM($CE$353:CE377)=1,CG377,
IF($CE$414&gt;SUM($CE$353:CE377),_xlfn.CONCAT(", ",CG377),
IF($CE$414=SUM($CE$353:CE377),_xlfn.CONCAT(" y ",CG377)))))</f>
        <v/>
      </c>
      <c r="CG377" s="199" t="s">
        <v>5141</v>
      </c>
      <c r="CL377" s="310">
        <f t="shared" si="465"/>
        <v>0</v>
      </c>
      <c r="CM377" s="312">
        <f t="shared" si="466"/>
        <v>0</v>
      </c>
      <c r="CN377" s="314">
        <f t="shared" si="467"/>
        <v>0</v>
      </c>
      <c r="CO377" s="315">
        <f t="shared" si="468"/>
        <v>0</v>
      </c>
      <c r="CP377" s="317">
        <f t="shared" si="469"/>
        <v>0</v>
      </c>
      <c r="CQ377" s="319">
        <f t="shared" si="470"/>
        <v>0</v>
      </c>
      <c r="CR377" s="310">
        <f t="shared" si="471"/>
        <v>0</v>
      </c>
      <c r="CS377" s="312">
        <f t="shared" si="472"/>
        <v>0</v>
      </c>
      <c r="CT377" s="314">
        <f t="shared" si="473"/>
        <v>0</v>
      </c>
      <c r="CU377" s="315">
        <f t="shared" si="474"/>
        <v>0</v>
      </c>
      <c r="CV377" s="317">
        <f t="shared" si="475"/>
        <v>0</v>
      </c>
      <c r="CW377" s="319">
        <f t="shared" si="476"/>
        <v>0</v>
      </c>
      <c r="CX377" s="310">
        <f t="shared" si="477"/>
        <v>0</v>
      </c>
      <c r="CY377" s="312">
        <f t="shared" si="478"/>
        <v>0</v>
      </c>
      <c r="CZ377" s="314">
        <f t="shared" si="479"/>
        <v>0</v>
      </c>
      <c r="DA377" s="315">
        <f t="shared" si="480"/>
        <v>0</v>
      </c>
      <c r="DB377" s="317">
        <f t="shared" si="481"/>
        <v>0</v>
      </c>
      <c r="DC377" s="319">
        <f t="shared" si="482"/>
        <v>0</v>
      </c>
      <c r="DD377" s="310">
        <f t="shared" si="483"/>
        <v>0</v>
      </c>
      <c r="DE377" s="312">
        <f t="shared" si="484"/>
        <v>0</v>
      </c>
      <c r="DF377" s="314">
        <f t="shared" si="485"/>
        <v>0</v>
      </c>
      <c r="DG377" s="315">
        <f t="shared" si="486"/>
        <v>0</v>
      </c>
      <c r="DH377" s="317">
        <f t="shared" si="487"/>
        <v>0</v>
      </c>
      <c r="DI377" s="319">
        <f t="shared" si="488"/>
        <v>0</v>
      </c>
      <c r="DJ377" s="198">
        <f t="shared" si="489"/>
        <v>0</v>
      </c>
      <c r="DK377" s="177" t="str">
        <f>IF(DJ377=0,"",
IF(SUM($DJ$353:DJ377)=1,DL377,
IF($DJ$414&gt;SUM($DJ$353:DJ377),_xlfn.CONCAT(", ",DL377),
IF($DJ$414=SUM($DJ$353:DJ377),_xlfn.CONCAT(" y ",DL377)))))</f>
        <v/>
      </c>
      <c r="DL377" s="199" t="s">
        <v>5141</v>
      </c>
    </row>
    <row r="378" spans="1:116" ht="15" customHeight="1">
      <c r="A378" s="25"/>
      <c r="B378" s="52"/>
      <c r="C378" s="55" t="s">
        <v>5045</v>
      </c>
      <c r="D378" s="817" t="str">
        <f>IF(CNGE_2026_M4_Secc1!$D67="","",CNGE_2026_M4_Secc1!$D67)</f>
        <v/>
      </c>
      <c r="E378" s="757"/>
      <c r="F378" s="758"/>
      <c r="G378" s="439"/>
      <c r="H378" s="439"/>
      <c r="I378" s="439"/>
      <c r="J378" s="439"/>
      <c r="K378" s="439"/>
      <c r="L378" s="439"/>
      <c r="M378" s="439"/>
      <c r="N378" s="439"/>
      <c r="O378" s="439"/>
      <c r="P378" s="439"/>
      <c r="Q378" s="439"/>
      <c r="R378" s="439"/>
      <c r="S378" s="439"/>
      <c r="T378" s="439"/>
      <c r="U378" s="439"/>
      <c r="V378" s="439"/>
      <c r="W378" s="439"/>
      <c r="X378" s="439"/>
      <c r="Y378" s="439"/>
      <c r="Z378" s="439"/>
      <c r="AA378" s="439"/>
      <c r="AB378" s="439"/>
      <c r="AC378" s="439"/>
      <c r="AD378" s="439"/>
      <c r="AE378" s="52"/>
      <c r="AI378">
        <f t="shared" si="420"/>
        <v>0</v>
      </c>
      <c r="AJ378">
        <f t="shared" si="421"/>
        <v>0</v>
      </c>
      <c r="AK378">
        <f t="shared" si="422"/>
        <v>0</v>
      </c>
      <c r="AL378">
        <f t="shared" si="423"/>
        <v>0</v>
      </c>
      <c r="AM378">
        <f t="shared" si="424"/>
        <v>0</v>
      </c>
      <c r="AN378">
        <f t="shared" si="425"/>
        <v>0</v>
      </c>
      <c r="AO378">
        <f t="shared" si="426"/>
        <v>0</v>
      </c>
      <c r="AP378">
        <f t="shared" si="427"/>
        <v>0</v>
      </c>
      <c r="AQ378">
        <f t="shared" si="428"/>
        <v>0</v>
      </c>
      <c r="AR378">
        <f t="shared" si="429"/>
        <v>0</v>
      </c>
      <c r="AS378">
        <f t="shared" si="430"/>
        <v>0</v>
      </c>
      <c r="AT378">
        <f t="shared" si="431"/>
        <v>0</v>
      </c>
      <c r="AU378">
        <f t="shared" si="432"/>
        <v>0</v>
      </c>
      <c r="AV378">
        <f t="shared" si="433"/>
        <v>0</v>
      </c>
      <c r="AW378">
        <f t="shared" si="434"/>
        <v>0</v>
      </c>
      <c r="AX378">
        <f t="shared" si="435"/>
        <v>0</v>
      </c>
      <c r="AY378">
        <f t="shared" si="436"/>
        <v>0</v>
      </c>
      <c r="AZ378">
        <f t="shared" si="437"/>
        <v>0</v>
      </c>
      <c r="BA378">
        <f t="shared" si="438"/>
        <v>0</v>
      </c>
      <c r="BB378">
        <f t="shared" si="439"/>
        <v>0</v>
      </c>
      <c r="BC378">
        <f t="shared" si="440"/>
        <v>0</v>
      </c>
      <c r="BD378">
        <f t="shared" si="441"/>
        <v>0</v>
      </c>
      <c r="BE378">
        <f t="shared" si="442"/>
        <v>0</v>
      </c>
      <c r="BF378">
        <f t="shared" si="443"/>
        <v>0</v>
      </c>
      <c r="BG378">
        <f t="shared" si="444"/>
        <v>0</v>
      </c>
      <c r="BH378">
        <f t="shared" si="445"/>
        <v>0</v>
      </c>
      <c r="BI378">
        <f t="shared" si="446"/>
        <v>0</v>
      </c>
      <c r="BJ378">
        <f t="shared" si="447"/>
        <v>0</v>
      </c>
      <c r="BK378">
        <f t="shared" si="448"/>
        <v>0</v>
      </c>
      <c r="BL378">
        <f t="shared" si="449"/>
        <v>0</v>
      </c>
      <c r="BM378">
        <f t="shared" si="450"/>
        <v>0</v>
      </c>
      <c r="BN378">
        <f t="shared" si="451"/>
        <v>0</v>
      </c>
      <c r="BO378" s="231">
        <f t="shared" si="452"/>
        <v>0</v>
      </c>
      <c r="BP378" s="232">
        <f t="shared" si="453"/>
        <v>0</v>
      </c>
      <c r="BQ378" s="233">
        <f t="shared" si="454"/>
        <v>0</v>
      </c>
      <c r="BR378" s="234">
        <f t="shared" si="455"/>
        <v>0</v>
      </c>
      <c r="BS378" s="231">
        <f t="shared" si="456"/>
        <v>0</v>
      </c>
      <c r="BT378" s="232">
        <f t="shared" si="457"/>
        <v>0</v>
      </c>
      <c r="BU378" s="233">
        <f t="shared" si="458"/>
        <v>0</v>
      </c>
      <c r="BV378" s="234">
        <f t="shared" si="459"/>
        <v>0</v>
      </c>
      <c r="BW378" s="231">
        <f t="shared" si="460"/>
        <v>0</v>
      </c>
      <c r="BX378" s="232">
        <f t="shared" si="461"/>
        <v>0</v>
      </c>
      <c r="BY378" s="233">
        <f t="shared" si="462"/>
        <v>0</v>
      </c>
      <c r="BZ378" s="234">
        <f t="shared" si="463"/>
        <v>0</v>
      </c>
      <c r="CA378" s="198">
        <f t="shared" si="464"/>
        <v>0</v>
      </c>
      <c r="CB378" s="235" t="str">
        <f>IF(CA378=0,"",
IF(SUM($CA$353:CA378)=1,CC378,
IF($CA$414&gt;SUM($CA$353:CA378),_xlfn.CONCAT(", ",CC378),
IF($CA$414=SUM($CA$353:CA378),_xlfn.CONCAT(" y ",CC378)))))</f>
        <v/>
      </c>
      <c r="CC378" s="178" t="s">
        <v>5142</v>
      </c>
      <c r="CD378" s="172">
        <f t="shared" si="490"/>
        <v>0</v>
      </c>
      <c r="CE378" s="176">
        <f t="shared" si="491"/>
        <v>0</v>
      </c>
      <c r="CF378" s="177" t="str">
        <f>IF(CE378=0,"",
IF(SUM($CE$353:CE378)=1,CG378,
IF($CE$414&gt;SUM($CE$353:CE378),_xlfn.CONCAT(", ",CG378),
IF($CE$414=SUM($CE$353:CE378),_xlfn.CONCAT(" y ",CG378)))))</f>
        <v/>
      </c>
      <c r="CG378" s="199" t="s">
        <v>5142</v>
      </c>
      <c r="CL378" s="310">
        <f t="shared" si="465"/>
        <v>0</v>
      </c>
      <c r="CM378" s="312">
        <f t="shared" si="466"/>
        <v>0</v>
      </c>
      <c r="CN378" s="314">
        <f t="shared" si="467"/>
        <v>0</v>
      </c>
      <c r="CO378" s="315">
        <f t="shared" si="468"/>
        <v>0</v>
      </c>
      <c r="CP378" s="317">
        <f t="shared" si="469"/>
        <v>0</v>
      </c>
      <c r="CQ378" s="319">
        <f t="shared" si="470"/>
        <v>0</v>
      </c>
      <c r="CR378" s="310">
        <f t="shared" si="471"/>
        <v>0</v>
      </c>
      <c r="CS378" s="312">
        <f t="shared" si="472"/>
        <v>0</v>
      </c>
      <c r="CT378" s="314">
        <f t="shared" si="473"/>
        <v>0</v>
      </c>
      <c r="CU378" s="315">
        <f t="shared" si="474"/>
        <v>0</v>
      </c>
      <c r="CV378" s="317">
        <f t="shared" si="475"/>
        <v>0</v>
      </c>
      <c r="CW378" s="319">
        <f t="shared" si="476"/>
        <v>0</v>
      </c>
      <c r="CX378" s="310">
        <f t="shared" si="477"/>
        <v>0</v>
      </c>
      <c r="CY378" s="312">
        <f t="shared" si="478"/>
        <v>0</v>
      </c>
      <c r="CZ378" s="314">
        <f t="shared" si="479"/>
        <v>0</v>
      </c>
      <c r="DA378" s="315">
        <f t="shared" si="480"/>
        <v>0</v>
      </c>
      <c r="DB378" s="317">
        <f t="shared" si="481"/>
        <v>0</v>
      </c>
      <c r="DC378" s="319">
        <f t="shared" si="482"/>
        <v>0</v>
      </c>
      <c r="DD378" s="310">
        <f t="shared" si="483"/>
        <v>0</v>
      </c>
      <c r="DE378" s="312">
        <f t="shared" si="484"/>
        <v>0</v>
      </c>
      <c r="DF378" s="314">
        <f t="shared" si="485"/>
        <v>0</v>
      </c>
      <c r="DG378" s="315">
        <f t="shared" si="486"/>
        <v>0</v>
      </c>
      <c r="DH378" s="317">
        <f t="shared" si="487"/>
        <v>0</v>
      </c>
      <c r="DI378" s="319">
        <f t="shared" si="488"/>
        <v>0</v>
      </c>
      <c r="DJ378" s="198">
        <f t="shared" si="489"/>
        <v>0</v>
      </c>
      <c r="DK378" s="177" t="str">
        <f>IF(DJ378=0,"",
IF(SUM($DJ$353:DJ378)=1,DL378,
IF($DJ$414&gt;SUM($DJ$353:DJ378),_xlfn.CONCAT(", ",DL378),
IF($DJ$414=SUM($DJ$353:DJ378),_xlfn.CONCAT(" y ",DL378)))))</f>
        <v/>
      </c>
      <c r="DL378" s="199" t="s">
        <v>5142</v>
      </c>
    </row>
    <row r="379" spans="1:116" ht="15" customHeight="1">
      <c r="A379" s="25"/>
      <c r="B379" s="52"/>
      <c r="C379" s="55" t="s">
        <v>5046</v>
      </c>
      <c r="D379" s="817" t="str">
        <f>IF(CNGE_2026_M4_Secc1!$D68="","",CNGE_2026_M4_Secc1!$D68)</f>
        <v/>
      </c>
      <c r="E379" s="757"/>
      <c r="F379" s="758"/>
      <c r="G379" s="439"/>
      <c r="H379" s="439"/>
      <c r="I379" s="439"/>
      <c r="J379" s="439"/>
      <c r="K379" s="439"/>
      <c r="L379" s="439"/>
      <c r="M379" s="439"/>
      <c r="N379" s="439"/>
      <c r="O379" s="439"/>
      <c r="P379" s="439"/>
      <c r="Q379" s="439"/>
      <c r="R379" s="439"/>
      <c r="S379" s="439"/>
      <c r="T379" s="439"/>
      <c r="U379" s="439"/>
      <c r="V379" s="439"/>
      <c r="W379" s="439"/>
      <c r="X379" s="439"/>
      <c r="Y379" s="439"/>
      <c r="Z379" s="439"/>
      <c r="AA379" s="439"/>
      <c r="AB379" s="439"/>
      <c r="AC379" s="439"/>
      <c r="AD379" s="439"/>
      <c r="AE379" s="52"/>
      <c r="AI379">
        <f t="shared" si="420"/>
        <v>0</v>
      </c>
      <c r="AJ379">
        <f t="shared" si="421"/>
        <v>0</v>
      </c>
      <c r="AK379">
        <f t="shared" si="422"/>
        <v>0</v>
      </c>
      <c r="AL379">
        <f t="shared" si="423"/>
        <v>0</v>
      </c>
      <c r="AM379">
        <f t="shared" si="424"/>
        <v>0</v>
      </c>
      <c r="AN379">
        <f t="shared" si="425"/>
        <v>0</v>
      </c>
      <c r="AO379">
        <f t="shared" si="426"/>
        <v>0</v>
      </c>
      <c r="AP379">
        <f t="shared" si="427"/>
        <v>0</v>
      </c>
      <c r="AQ379">
        <f t="shared" si="428"/>
        <v>0</v>
      </c>
      <c r="AR379">
        <f t="shared" si="429"/>
        <v>0</v>
      </c>
      <c r="AS379">
        <f t="shared" si="430"/>
        <v>0</v>
      </c>
      <c r="AT379">
        <f t="shared" si="431"/>
        <v>0</v>
      </c>
      <c r="AU379">
        <f t="shared" si="432"/>
        <v>0</v>
      </c>
      <c r="AV379">
        <f t="shared" si="433"/>
        <v>0</v>
      </c>
      <c r="AW379">
        <f t="shared" si="434"/>
        <v>0</v>
      </c>
      <c r="AX379">
        <f t="shared" si="435"/>
        <v>0</v>
      </c>
      <c r="AY379">
        <f t="shared" si="436"/>
        <v>0</v>
      </c>
      <c r="AZ379">
        <f t="shared" si="437"/>
        <v>0</v>
      </c>
      <c r="BA379">
        <f t="shared" si="438"/>
        <v>0</v>
      </c>
      <c r="BB379">
        <f t="shared" si="439"/>
        <v>0</v>
      </c>
      <c r="BC379">
        <f t="shared" si="440"/>
        <v>0</v>
      </c>
      <c r="BD379">
        <f t="shared" si="441"/>
        <v>0</v>
      </c>
      <c r="BE379">
        <f t="shared" si="442"/>
        <v>0</v>
      </c>
      <c r="BF379">
        <f t="shared" si="443"/>
        <v>0</v>
      </c>
      <c r="BG379">
        <f t="shared" si="444"/>
        <v>0</v>
      </c>
      <c r="BH379">
        <f t="shared" si="445"/>
        <v>0</v>
      </c>
      <c r="BI379">
        <f t="shared" si="446"/>
        <v>0</v>
      </c>
      <c r="BJ379">
        <f t="shared" si="447"/>
        <v>0</v>
      </c>
      <c r="BK379">
        <f t="shared" si="448"/>
        <v>0</v>
      </c>
      <c r="BL379">
        <f t="shared" si="449"/>
        <v>0</v>
      </c>
      <c r="BM379">
        <f t="shared" si="450"/>
        <v>0</v>
      </c>
      <c r="BN379">
        <f t="shared" si="451"/>
        <v>0</v>
      </c>
      <c r="BO379" s="231">
        <f t="shared" si="452"/>
        <v>0</v>
      </c>
      <c r="BP379" s="232">
        <f t="shared" si="453"/>
        <v>0</v>
      </c>
      <c r="BQ379" s="233">
        <f t="shared" si="454"/>
        <v>0</v>
      </c>
      <c r="BR379" s="234">
        <f t="shared" si="455"/>
        <v>0</v>
      </c>
      <c r="BS379" s="231">
        <f t="shared" si="456"/>
        <v>0</v>
      </c>
      <c r="BT379" s="232">
        <f t="shared" si="457"/>
        <v>0</v>
      </c>
      <c r="BU379" s="233">
        <f t="shared" si="458"/>
        <v>0</v>
      </c>
      <c r="BV379" s="234">
        <f t="shared" si="459"/>
        <v>0</v>
      </c>
      <c r="BW379" s="231">
        <f t="shared" si="460"/>
        <v>0</v>
      </c>
      <c r="BX379" s="232">
        <f t="shared" si="461"/>
        <v>0</v>
      </c>
      <c r="BY379" s="233">
        <f t="shared" si="462"/>
        <v>0</v>
      </c>
      <c r="BZ379" s="234">
        <f t="shared" si="463"/>
        <v>0</v>
      </c>
      <c r="CA379" s="198">
        <f t="shared" si="464"/>
        <v>0</v>
      </c>
      <c r="CB379" s="235" t="str">
        <f>IF(CA379=0,"",
IF(SUM($CA$353:CA379)=1,CC379,
IF($CA$414&gt;SUM($CA$353:CA379),_xlfn.CONCAT(", ",CC379),
IF($CA$414=SUM($CA$353:CA379),_xlfn.CONCAT(" y ",CC379)))))</f>
        <v/>
      </c>
      <c r="CC379" s="178" t="s">
        <v>5143</v>
      </c>
      <c r="CD379" s="172">
        <f t="shared" si="490"/>
        <v>0</v>
      </c>
      <c r="CE379" s="176">
        <f t="shared" si="491"/>
        <v>0</v>
      </c>
      <c r="CF379" s="177" t="str">
        <f>IF(CE379=0,"",
IF(SUM($CE$353:CE379)=1,CG379,
IF($CE$414&gt;SUM($CE$353:CE379),_xlfn.CONCAT(", ",CG379),
IF($CE$414=SUM($CE$353:CE379),_xlfn.CONCAT(" y ",CG379)))))</f>
        <v/>
      </c>
      <c r="CG379" s="199" t="s">
        <v>5143</v>
      </c>
      <c r="CL379" s="310">
        <f t="shared" si="465"/>
        <v>0</v>
      </c>
      <c r="CM379" s="312">
        <f t="shared" si="466"/>
        <v>0</v>
      </c>
      <c r="CN379" s="314">
        <f t="shared" si="467"/>
        <v>0</v>
      </c>
      <c r="CO379" s="315">
        <f t="shared" si="468"/>
        <v>0</v>
      </c>
      <c r="CP379" s="317">
        <f t="shared" si="469"/>
        <v>0</v>
      </c>
      <c r="CQ379" s="319">
        <f t="shared" si="470"/>
        <v>0</v>
      </c>
      <c r="CR379" s="310">
        <f t="shared" si="471"/>
        <v>0</v>
      </c>
      <c r="CS379" s="312">
        <f t="shared" si="472"/>
        <v>0</v>
      </c>
      <c r="CT379" s="314">
        <f t="shared" si="473"/>
        <v>0</v>
      </c>
      <c r="CU379" s="315">
        <f t="shared" si="474"/>
        <v>0</v>
      </c>
      <c r="CV379" s="317">
        <f t="shared" si="475"/>
        <v>0</v>
      </c>
      <c r="CW379" s="319">
        <f t="shared" si="476"/>
        <v>0</v>
      </c>
      <c r="CX379" s="310">
        <f t="shared" si="477"/>
        <v>0</v>
      </c>
      <c r="CY379" s="312">
        <f t="shared" si="478"/>
        <v>0</v>
      </c>
      <c r="CZ379" s="314">
        <f t="shared" si="479"/>
        <v>0</v>
      </c>
      <c r="DA379" s="315">
        <f t="shared" si="480"/>
        <v>0</v>
      </c>
      <c r="DB379" s="317">
        <f t="shared" si="481"/>
        <v>0</v>
      </c>
      <c r="DC379" s="319">
        <f t="shared" si="482"/>
        <v>0</v>
      </c>
      <c r="DD379" s="310">
        <f t="shared" si="483"/>
        <v>0</v>
      </c>
      <c r="DE379" s="312">
        <f t="shared" si="484"/>
        <v>0</v>
      </c>
      <c r="DF379" s="314">
        <f t="shared" si="485"/>
        <v>0</v>
      </c>
      <c r="DG379" s="315">
        <f t="shared" si="486"/>
        <v>0</v>
      </c>
      <c r="DH379" s="317">
        <f t="shared" si="487"/>
        <v>0</v>
      </c>
      <c r="DI379" s="319">
        <f t="shared" si="488"/>
        <v>0</v>
      </c>
      <c r="DJ379" s="198">
        <f t="shared" si="489"/>
        <v>0</v>
      </c>
      <c r="DK379" s="177" t="str">
        <f>IF(DJ379=0,"",
IF(SUM($DJ$353:DJ379)=1,DL379,
IF($DJ$414&gt;SUM($DJ$353:DJ379),_xlfn.CONCAT(", ",DL379),
IF($DJ$414=SUM($DJ$353:DJ379),_xlfn.CONCAT(" y ",DL379)))))</f>
        <v/>
      </c>
      <c r="DL379" s="199" t="s">
        <v>5143</v>
      </c>
    </row>
    <row r="380" spans="1:116" ht="15" customHeight="1">
      <c r="A380" s="25"/>
      <c r="B380" s="52"/>
      <c r="C380" s="55" t="s">
        <v>5047</v>
      </c>
      <c r="D380" s="817" t="str">
        <f>IF(CNGE_2026_M4_Secc1!$D69="","",CNGE_2026_M4_Secc1!$D69)</f>
        <v/>
      </c>
      <c r="E380" s="757"/>
      <c r="F380" s="758"/>
      <c r="G380" s="439"/>
      <c r="H380" s="439"/>
      <c r="I380" s="439"/>
      <c r="J380" s="439"/>
      <c r="K380" s="439"/>
      <c r="L380" s="439"/>
      <c r="M380" s="439"/>
      <c r="N380" s="439"/>
      <c r="O380" s="439"/>
      <c r="P380" s="439"/>
      <c r="Q380" s="439"/>
      <c r="R380" s="439"/>
      <c r="S380" s="439"/>
      <c r="T380" s="439"/>
      <c r="U380" s="439"/>
      <c r="V380" s="439"/>
      <c r="W380" s="439"/>
      <c r="X380" s="439"/>
      <c r="Y380" s="439"/>
      <c r="Z380" s="439"/>
      <c r="AA380" s="439"/>
      <c r="AB380" s="439"/>
      <c r="AC380" s="439"/>
      <c r="AD380" s="439"/>
      <c r="AE380" s="52"/>
      <c r="AI380">
        <f t="shared" si="420"/>
        <v>0</v>
      </c>
      <c r="AJ380">
        <f t="shared" si="421"/>
        <v>0</v>
      </c>
      <c r="AK380">
        <f t="shared" si="422"/>
        <v>0</v>
      </c>
      <c r="AL380">
        <f t="shared" si="423"/>
        <v>0</v>
      </c>
      <c r="AM380">
        <f t="shared" si="424"/>
        <v>0</v>
      </c>
      <c r="AN380">
        <f t="shared" si="425"/>
        <v>0</v>
      </c>
      <c r="AO380">
        <f t="shared" si="426"/>
        <v>0</v>
      </c>
      <c r="AP380">
        <f t="shared" si="427"/>
        <v>0</v>
      </c>
      <c r="AQ380">
        <f t="shared" si="428"/>
        <v>0</v>
      </c>
      <c r="AR380">
        <f t="shared" si="429"/>
        <v>0</v>
      </c>
      <c r="AS380">
        <f t="shared" si="430"/>
        <v>0</v>
      </c>
      <c r="AT380">
        <f t="shared" si="431"/>
        <v>0</v>
      </c>
      <c r="AU380">
        <f t="shared" si="432"/>
        <v>0</v>
      </c>
      <c r="AV380">
        <f t="shared" si="433"/>
        <v>0</v>
      </c>
      <c r="AW380">
        <f t="shared" si="434"/>
        <v>0</v>
      </c>
      <c r="AX380">
        <f t="shared" si="435"/>
        <v>0</v>
      </c>
      <c r="AY380">
        <f t="shared" si="436"/>
        <v>0</v>
      </c>
      <c r="AZ380">
        <f t="shared" si="437"/>
        <v>0</v>
      </c>
      <c r="BA380">
        <f t="shared" si="438"/>
        <v>0</v>
      </c>
      <c r="BB380">
        <f t="shared" si="439"/>
        <v>0</v>
      </c>
      <c r="BC380">
        <f t="shared" si="440"/>
        <v>0</v>
      </c>
      <c r="BD380">
        <f t="shared" si="441"/>
        <v>0</v>
      </c>
      <c r="BE380">
        <f t="shared" si="442"/>
        <v>0</v>
      </c>
      <c r="BF380">
        <f t="shared" si="443"/>
        <v>0</v>
      </c>
      <c r="BG380">
        <f t="shared" si="444"/>
        <v>0</v>
      </c>
      <c r="BH380">
        <f t="shared" si="445"/>
        <v>0</v>
      </c>
      <c r="BI380">
        <f t="shared" si="446"/>
        <v>0</v>
      </c>
      <c r="BJ380">
        <f t="shared" si="447"/>
        <v>0</v>
      </c>
      <c r="BK380">
        <f t="shared" si="448"/>
        <v>0</v>
      </c>
      <c r="BL380">
        <f t="shared" si="449"/>
        <v>0</v>
      </c>
      <c r="BM380">
        <f t="shared" si="450"/>
        <v>0</v>
      </c>
      <c r="BN380">
        <f t="shared" si="451"/>
        <v>0</v>
      </c>
      <c r="BO380" s="231">
        <f t="shared" si="452"/>
        <v>0</v>
      </c>
      <c r="BP380" s="232">
        <f t="shared" si="453"/>
        <v>0</v>
      </c>
      <c r="BQ380" s="233">
        <f t="shared" si="454"/>
        <v>0</v>
      </c>
      <c r="BR380" s="234">
        <f t="shared" si="455"/>
        <v>0</v>
      </c>
      <c r="BS380" s="231">
        <f t="shared" si="456"/>
        <v>0</v>
      </c>
      <c r="BT380" s="232">
        <f t="shared" si="457"/>
        <v>0</v>
      </c>
      <c r="BU380" s="233">
        <f t="shared" si="458"/>
        <v>0</v>
      </c>
      <c r="BV380" s="234">
        <f t="shared" si="459"/>
        <v>0</v>
      </c>
      <c r="BW380" s="231">
        <f t="shared" si="460"/>
        <v>0</v>
      </c>
      <c r="BX380" s="232">
        <f t="shared" si="461"/>
        <v>0</v>
      </c>
      <c r="BY380" s="233">
        <f t="shared" si="462"/>
        <v>0</v>
      </c>
      <c r="BZ380" s="234">
        <f t="shared" si="463"/>
        <v>0</v>
      </c>
      <c r="CA380" s="198">
        <f t="shared" si="464"/>
        <v>0</v>
      </c>
      <c r="CB380" s="235" t="str">
        <f>IF(CA380=0,"",
IF(SUM($CA$353:CA380)=1,CC380,
IF($CA$414&gt;SUM($CA$353:CA380),_xlfn.CONCAT(", ",CC380),
IF($CA$414=SUM($CA$353:CA380),_xlfn.CONCAT(" y ",CC380)))))</f>
        <v/>
      </c>
      <c r="CC380" s="178" t="s">
        <v>5144</v>
      </c>
      <c r="CD380" s="172">
        <f t="shared" si="490"/>
        <v>0</v>
      </c>
      <c r="CE380" s="176">
        <f t="shared" si="491"/>
        <v>0</v>
      </c>
      <c r="CF380" s="177" t="str">
        <f>IF(CE380=0,"",
IF(SUM($CE$353:CE380)=1,CG380,
IF($CE$414&gt;SUM($CE$353:CE380),_xlfn.CONCAT(", ",CG380),
IF($CE$414=SUM($CE$353:CE380),_xlfn.CONCAT(" y ",CG380)))))</f>
        <v/>
      </c>
      <c r="CG380" s="199" t="s">
        <v>5144</v>
      </c>
      <c r="CL380" s="310">
        <f t="shared" si="465"/>
        <v>0</v>
      </c>
      <c r="CM380" s="312">
        <f t="shared" si="466"/>
        <v>0</v>
      </c>
      <c r="CN380" s="314">
        <f t="shared" si="467"/>
        <v>0</v>
      </c>
      <c r="CO380" s="315">
        <f t="shared" si="468"/>
        <v>0</v>
      </c>
      <c r="CP380" s="317">
        <f t="shared" si="469"/>
        <v>0</v>
      </c>
      <c r="CQ380" s="319">
        <f t="shared" si="470"/>
        <v>0</v>
      </c>
      <c r="CR380" s="310">
        <f t="shared" si="471"/>
        <v>0</v>
      </c>
      <c r="CS380" s="312">
        <f t="shared" si="472"/>
        <v>0</v>
      </c>
      <c r="CT380" s="314">
        <f t="shared" si="473"/>
        <v>0</v>
      </c>
      <c r="CU380" s="315">
        <f t="shared" si="474"/>
        <v>0</v>
      </c>
      <c r="CV380" s="317">
        <f t="shared" si="475"/>
        <v>0</v>
      </c>
      <c r="CW380" s="319">
        <f t="shared" si="476"/>
        <v>0</v>
      </c>
      <c r="CX380" s="310">
        <f t="shared" si="477"/>
        <v>0</v>
      </c>
      <c r="CY380" s="312">
        <f t="shared" si="478"/>
        <v>0</v>
      </c>
      <c r="CZ380" s="314">
        <f t="shared" si="479"/>
        <v>0</v>
      </c>
      <c r="DA380" s="315">
        <f t="shared" si="480"/>
        <v>0</v>
      </c>
      <c r="DB380" s="317">
        <f t="shared" si="481"/>
        <v>0</v>
      </c>
      <c r="DC380" s="319">
        <f t="shared" si="482"/>
        <v>0</v>
      </c>
      <c r="DD380" s="310">
        <f t="shared" si="483"/>
        <v>0</v>
      </c>
      <c r="DE380" s="312">
        <f t="shared" si="484"/>
        <v>0</v>
      </c>
      <c r="DF380" s="314">
        <f t="shared" si="485"/>
        <v>0</v>
      </c>
      <c r="DG380" s="315">
        <f t="shared" si="486"/>
        <v>0</v>
      </c>
      <c r="DH380" s="317">
        <f t="shared" si="487"/>
        <v>0</v>
      </c>
      <c r="DI380" s="319">
        <f t="shared" si="488"/>
        <v>0</v>
      </c>
      <c r="DJ380" s="198">
        <f t="shared" si="489"/>
        <v>0</v>
      </c>
      <c r="DK380" s="177" t="str">
        <f>IF(DJ380=0,"",
IF(SUM($DJ$353:DJ380)=1,DL380,
IF($DJ$414&gt;SUM($DJ$353:DJ380),_xlfn.CONCAT(", ",DL380),
IF($DJ$414=SUM($DJ$353:DJ380),_xlfn.CONCAT(" y ",DL380)))))</f>
        <v/>
      </c>
      <c r="DL380" s="199" t="s">
        <v>5144</v>
      </c>
    </row>
    <row r="381" spans="1:116" ht="15" customHeight="1">
      <c r="A381" s="25"/>
      <c r="B381" s="52"/>
      <c r="C381" s="55" t="s">
        <v>5048</v>
      </c>
      <c r="D381" s="817" t="str">
        <f>IF(CNGE_2026_M4_Secc1!$D70="","",CNGE_2026_M4_Secc1!$D70)</f>
        <v/>
      </c>
      <c r="E381" s="757"/>
      <c r="F381" s="758"/>
      <c r="G381" s="439"/>
      <c r="H381" s="439"/>
      <c r="I381" s="439"/>
      <c r="J381" s="439"/>
      <c r="K381" s="439"/>
      <c r="L381" s="439"/>
      <c r="M381" s="439"/>
      <c r="N381" s="439"/>
      <c r="O381" s="439"/>
      <c r="P381" s="439"/>
      <c r="Q381" s="439"/>
      <c r="R381" s="439"/>
      <c r="S381" s="439"/>
      <c r="T381" s="439"/>
      <c r="U381" s="439"/>
      <c r="V381" s="439"/>
      <c r="W381" s="439"/>
      <c r="X381" s="439"/>
      <c r="Y381" s="439"/>
      <c r="Z381" s="439"/>
      <c r="AA381" s="439"/>
      <c r="AB381" s="439"/>
      <c r="AC381" s="439"/>
      <c r="AD381" s="439"/>
      <c r="AE381" s="52"/>
      <c r="AI381">
        <f t="shared" si="420"/>
        <v>0</v>
      </c>
      <c r="AJ381">
        <f t="shared" si="421"/>
        <v>0</v>
      </c>
      <c r="AK381">
        <f t="shared" si="422"/>
        <v>0</v>
      </c>
      <c r="AL381">
        <f t="shared" si="423"/>
        <v>0</v>
      </c>
      <c r="AM381">
        <f t="shared" si="424"/>
        <v>0</v>
      </c>
      <c r="AN381">
        <f t="shared" si="425"/>
        <v>0</v>
      </c>
      <c r="AO381">
        <f t="shared" si="426"/>
        <v>0</v>
      </c>
      <c r="AP381">
        <f t="shared" si="427"/>
        <v>0</v>
      </c>
      <c r="AQ381">
        <f t="shared" si="428"/>
        <v>0</v>
      </c>
      <c r="AR381">
        <f t="shared" si="429"/>
        <v>0</v>
      </c>
      <c r="AS381">
        <f t="shared" si="430"/>
        <v>0</v>
      </c>
      <c r="AT381">
        <f t="shared" si="431"/>
        <v>0</v>
      </c>
      <c r="AU381">
        <f t="shared" si="432"/>
        <v>0</v>
      </c>
      <c r="AV381">
        <f t="shared" si="433"/>
        <v>0</v>
      </c>
      <c r="AW381">
        <f t="shared" si="434"/>
        <v>0</v>
      </c>
      <c r="AX381">
        <f t="shared" si="435"/>
        <v>0</v>
      </c>
      <c r="AY381">
        <f t="shared" si="436"/>
        <v>0</v>
      </c>
      <c r="AZ381">
        <f t="shared" si="437"/>
        <v>0</v>
      </c>
      <c r="BA381">
        <f t="shared" si="438"/>
        <v>0</v>
      </c>
      <c r="BB381">
        <f t="shared" si="439"/>
        <v>0</v>
      </c>
      <c r="BC381">
        <f t="shared" si="440"/>
        <v>0</v>
      </c>
      <c r="BD381">
        <f t="shared" si="441"/>
        <v>0</v>
      </c>
      <c r="BE381">
        <f t="shared" si="442"/>
        <v>0</v>
      </c>
      <c r="BF381">
        <f t="shared" si="443"/>
        <v>0</v>
      </c>
      <c r="BG381">
        <f t="shared" si="444"/>
        <v>0</v>
      </c>
      <c r="BH381">
        <f t="shared" si="445"/>
        <v>0</v>
      </c>
      <c r="BI381">
        <f t="shared" si="446"/>
        <v>0</v>
      </c>
      <c r="BJ381">
        <f t="shared" si="447"/>
        <v>0</v>
      </c>
      <c r="BK381">
        <f t="shared" si="448"/>
        <v>0</v>
      </c>
      <c r="BL381">
        <f t="shared" si="449"/>
        <v>0</v>
      </c>
      <c r="BM381">
        <f t="shared" si="450"/>
        <v>0</v>
      </c>
      <c r="BN381">
        <f t="shared" si="451"/>
        <v>0</v>
      </c>
      <c r="BO381" s="231">
        <f t="shared" si="452"/>
        <v>0</v>
      </c>
      <c r="BP381" s="232">
        <f t="shared" si="453"/>
        <v>0</v>
      </c>
      <c r="BQ381" s="233">
        <f t="shared" si="454"/>
        <v>0</v>
      </c>
      <c r="BR381" s="234">
        <f t="shared" si="455"/>
        <v>0</v>
      </c>
      <c r="BS381" s="231">
        <f t="shared" si="456"/>
        <v>0</v>
      </c>
      <c r="BT381" s="232">
        <f t="shared" si="457"/>
        <v>0</v>
      </c>
      <c r="BU381" s="233">
        <f t="shared" si="458"/>
        <v>0</v>
      </c>
      <c r="BV381" s="234">
        <f t="shared" si="459"/>
        <v>0</v>
      </c>
      <c r="BW381" s="231">
        <f t="shared" si="460"/>
        <v>0</v>
      </c>
      <c r="BX381" s="232">
        <f t="shared" si="461"/>
        <v>0</v>
      </c>
      <c r="BY381" s="233">
        <f t="shared" si="462"/>
        <v>0</v>
      </c>
      <c r="BZ381" s="234">
        <f t="shared" si="463"/>
        <v>0</v>
      </c>
      <c r="CA381" s="198">
        <f t="shared" si="464"/>
        <v>0</v>
      </c>
      <c r="CB381" s="235" t="str">
        <f>IF(CA381=0,"",
IF(SUM($CA$353:CA381)=1,CC381,
IF($CA$414&gt;SUM($CA$353:CA381),_xlfn.CONCAT(", ",CC381),
IF($CA$414=SUM($CA$353:CA381),_xlfn.CONCAT(" y ",CC381)))))</f>
        <v/>
      </c>
      <c r="CC381" s="178" t="s">
        <v>5145</v>
      </c>
      <c r="CD381" s="172">
        <f t="shared" si="490"/>
        <v>0</v>
      </c>
      <c r="CE381" s="176">
        <f t="shared" si="491"/>
        <v>0</v>
      </c>
      <c r="CF381" s="177" t="str">
        <f>IF(CE381=0,"",
IF(SUM($CE$353:CE381)=1,CG381,
IF($CE$414&gt;SUM($CE$353:CE381),_xlfn.CONCAT(", ",CG381),
IF($CE$414=SUM($CE$353:CE381),_xlfn.CONCAT(" y ",CG381)))))</f>
        <v/>
      </c>
      <c r="CG381" s="199" t="s">
        <v>5145</v>
      </c>
      <c r="CL381" s="310">
        <f t="shared" si="465"/>
        <v>0</v>
      </c>
      <c r="CM381" s="312">
        <f t="shared" si="466"/>
        <v>0</v>
      </c>
      <c r="CN381" s="314">
        <f t="shared" si="467"/>
        <v>0</v>
      </c>
      <c r="CO381" s="315">
        <f t="shared" si="468"/>
        <v>0</v>
      </c>
      <c r="CP381" s="317">
        <f t="shared" si="469"/>
        <v>0</v>
      </c>
      <c r="CQ381" s="319">
        <f t="shared" si="470"/>
        <v>0</v>
      </c>
      <c r="CR381" s="310">
        <f t="shared" si="471"/>
        <v>0</v>
      </c>
      <c r="CS381" s="312">
        <f t="shared" si="472"/>
        <v>0</v>
      </c>
      <c r="CT381" s="314">
        <f t="shared" si="473"/>
        <v>0</v>
      </c>
      <c r="CU381" s="315">
        <f t="shared" si="474"/>
        <v>0</v>
      </c>
      <c r="CV381" s="317">
        <f t="shared" si="475"/>
        <v>0</v>
      </c>
      <c r="CW381" s="319">
        <f t="shared" si="476"/>
        <v>0</v>
      </c>
      <c r="CX381" s="310">
        <f t="shared" si="477"/>
        <v>0</v>
      </c>
      <c r="CY381" s="312">
        <f t="shared" si="478"/>
        <v>0</v>
      </c>
      <c r="CZ381" s="314">
        <f t="shared" si="479"/>
        <v>0</v>
      </c>
      <c r="DA381" s="315">
        <f t="shared" si="480"/>
        <v>0</v>
      </c>
      <c r="DB381" s="317">
        <f t="shared" si="481"/>
        <v>0</v>
      </c>
      <c r="DC381" s="319">
        <f t="shared" si="482"/>
        <v>0</v>
      </c>
      <c r="DD381" s="310">
        <f t="shared" si="483"/>
        <v>0</v>
      </c>
      <c r="DE381" s="312">
        <f t="shared" si="484"/>
        <v>0</v>
      </c>
      <c r="DF381" s="314">
        <f t="shared" si="485"/>
        <v>0</v>
      </c>
      <c r="DG381" s="315">
        <f t="shared" si="486"/>
        <v>0</v>
      </c>
      <c r="DH381" s="317">
        <f t="shared" si="487"/>
        <v>0</v>
      </c>
      <c r="DI381" s="319">
        <f t="shared" si="488"/>
        <v>0</v>
      </c>
      <c r="DJ381" s="198">
        <f t="shared" si="489"/>
        <v>0</v>
      </c>
      <c r="DK381" s="177" t="str">
        <f>IF(DJ381=0,"",
IF(SUM($DJ$353:DJ381)=1,DL381,
IF($DJ$414&gt;SUM($DJ$353:DJ381),_xlfn.CONCAT(", ",DL381),
IF($DJ$414=SUM($DJ$353:DJ381),_xlfn.CONCAT(" y ",DL381)))))</f>
        <v/>
      </c>
      <c r="DL381" s="199" t="s">
        <v>5145</v>
      </c>
    </row>
    <row r="382" spans="1:116" ht="15" customHeight="1">
      <c r="A382" s="25"/>
      <c r="B382" s="52"/>
      <c r="C382" s="55" t="s">
        <v>5049</v>
      </c>
      <c r="D382" s="817" t="str">
        <f>IF(CNGE_2026_M4_Secc1!$D71="","",CNGE_2026_M4_Secc1!$D71)</f>
        <v/>
      </c>
      <c r="E382" s="757"/>
      <c r="F382" s="758"/>
      <c r="G382" s="439"/>
      <c r="H382" s="439"/>
      <c r="I382" s="439"/>
      <c r="J382" s="439"/>
      <c r="K382" s="439"/>
      <c r="L382" s="439"/>
      <c r="M382" s="439"/>
      <c r="N382" s="439"/>
      <c r="O382" s="439"/>
      <c r="P382" s="439"/>
      <c r="Q382" s="439"/>
      <c r="R382" s="439"/>
      <c r="S382" s="439"/>
      <c r="T382" s="439"/>
      <c r="U382" s="439"/>
      <c r="V382" s="439"/>
      <c r="W382" s="439"/>
      <c r="X382" s="439"/>
      <c r="Y382" s="439"/>
      <c r="Z382" s="439"/>
      <c r="AA382" s="439"/>
      <c r="AB382" s="439"/>
      <c r="AC382" s="439"/>
      <c r="AD382" s="439"/>
      <c r="AE382" s="52"/>
      <c r="AI382">
        <f t="shared" si="420"/>
        <v>0</v>
      </c>
      <c r="AJ382">
        <f t="shared" si="421"/>
        <v>0</v>
      </c>
      <c r="AK382">
        <f t="shared" si="422"/>
        <v>0</v>
      </c>
      <c r="AL382">
        <f t="shared" si="423"/>
        <v>0</v>
      </c>
      <c r="AM382">
        <f t="shared" si="424"/>
        <v>0</v>
      </c>
      <c r="AN382">
        <f t="shared" si="425"/>
        <v>0</v>
      </c>
      <c r="AO382">
        <f t="shared" si="426"/>
        <v>0</v>
      </c>
      <c r="AP382">
        <f t="shared" si="427"/>
        <v>0</v>
      </c>
      <c r="AQ382">
        <f t="shared" si="428"/>
        <v>0</v>
      </c>
      <c r="AR382">
        <f t="shared" si="429"/>
        <v>0</v>
      </c>
      <c r="AS382">
        <f t="shared" si="430"/>
        <v>0</v>
      </c>
      <c r="AT382">
        <f t="shared" si="431"/>
        <v>0</v>
      </c>
      <c r="AU382">
        <f t="shared" si="432"/>
        <v>0</v>
      </c>
      <c r="AV382">
        <f t="shared" si="433"/>
        <v>0</v>
      </c>
      <c r="AW382">
        <f t="shared" si="434"/>
        <v>0</v>
      </c>
      <c r="AX382">
        <f t="shared" si="435"/>
        <v>0</v>
      </c>
      <c r="AY382">
        <f t="shared" si="436"/>
        <v>0</v>
      </c>
      <c r="AZ382">
        <f t="shared" si="437"/>
        <v>0</v>
      </c>
      <c r="BA382">
        <f t="shared" si="438"/>
        <v>0</v>
      </c>
      <c r="BB382">
        <f t="shared" si="439"/>
        <v>0</v>
      </c>
      <c r="BC382">
        <f t="shared" si="440"/>
        <v>0</v>
      </c>
      <c r="BD382">
        <f t="shared" si="441"/>
        <v>0</v>
      </c>
      <c r="BE382">
        <f t="shared" si="442"/>
        <v>0</v>
      </c>
      <c r="BF382">
        <f t="shared" si="443"/>
        <v>0</v>
      </c>
      <c r="BG382">
        <f t="shared" si="444"/>
        <v>0</v>
      </c>
      <c r="BH382">
        <f t="shared" si="445"/>
        <v>0</v>
      </c>
      <c r="BI382">
        <f t="shared" si="446"/>
        <v>0</v>
      </c>
      <c r="BJ382">
        <f t="shared" si="447"/>
        <v>0</v>
      </c>
      <c r="BK382">
        <f t="shared" si="448"/>
        <v>0</v>
      </c>
      <c r="BL382">
        <f t="shared" si="449"/>
        <v>0</v>
      </c>
      <c r="BM382">
        <f t="shared" si="450"/>
        <v>0</v>
      </c>
      <c r="BN382">
        <f t="shared" si="451"/>
        <v>0</v>
      </c>
      <c r="BO382" s="231">
        <f t="shared" si="452"/>
        <v>0</v>
      </c>
      <c r="BP382" s="232">
        <f t="shared" si="453"/>
        <v>0</v>
      </c>
      <c r="BQ382" s="233">
        <f t="shared" si="454"/>
        <v>0</v>
      </c>
      <c r="BR382" s="234">
        <f t="shared" si="455"/>
        <v>0</v>
      </c>
      <c r="BS382" s="231">
        <f t="shared" si="456"/>
        <v>0</v>
      </c>
      <c r="BT382" s="232">
        <f t="shared" si="457"/>
        <v>0</v>
      </c>
      <c r="BU382" s="233">
        <f t="shared" si="458"/>
        <v>0</v>
      </c>
      <c r="BV382" s="234">
        <f t="shared" si="459"/>
        <v>0</v>
      </c>
      <c r="BW382" s="231">
        <f t="shared" si="460"/>
        <v>0</v>
      </c>
      <c r="BX382" s="232">
        <f t="shared" si="461"/>
        <v>0</v>
      </c>
      <c r="BY382" s="233">
        <f t="shared" si="462"/>
        <v>0</v>
      </c>
      <c r="BZ382" s="234">
        <f t="shared" si="463"/>
        <v>0</v>
      </c>
      <c r="CA382" s="198">
        <f t="shared" si="464"/>
        <v>0</v>
      </c>
      <c r="CB382" s="235" t="str">
        <f>IF(CA382=0,"",
IF(SUM($CA$353:CA382)=1,CC382,
IF($CA$414&gt;SUM($CA$353:CA382),_xlfn.CONCAT(", ",CC382),
IF($CA$414=SUM($CA$353:CA382),_xlfn.CONCAT(" y ",CC382)))))</f>
        <v/>
      </c>
      <c r="CC382" s="178" t="s">
        <v>5146</v>
      </c>
      <c r="CD382" s="172">
        <f t="shared" si="490"/>
        <v>0</v>
      </c>
      <c r="CE382" s="176">
        <f t="shared" si="491"/>
        <v>0</v>
      </c>
      <c r="CF382" s="177" t="str">
        <f>IF(CE382=0,"",
IF(SUM($CE$353:CE382)=1,CG382,
IF($CE$414&gt;SUM($CE$353:CE382),_xlfn.CONCAT(", ",CG382),
IF($CE$414=SUM($CE$353:CE382),_xlfn.CONCAT(" y ",CG382)))))</f>
        <v/>
      </c>
      <c r="CG382" s="199" t="s">
        <v>5146</v>
      </c>
      <c r="CL382" s="310">
        <f t="shared" si="465"/>
        <v>0</v>
      </c>
      <c r="CM382" s="312">
        <f t="shared" si="466"/>
        <v>0</v>
      </c>
      <c r="CN382" s="314">
        <f t="shared" si="467"/>
        <v>0</v>
      </c>
      <c r="CO382" s="315">
        <f t="shared" si="468"/>
        <v>0</v>
      </c>
      <c r="CP382" s="317">
        <f t="shared" si="469"/>
        <v>0</v>
      </c>
      <c r="CQ382" s="319">
        <f t="shared" si="470"/>
        <v>0</v>
      </c>
      <c r="CR382" s="310">
        <f t="shared" si="471"/>
        <v>0</v>
      </c>
      <c r="CS382" s="312">
        <f t="shared" si="472"/>
        <v>0</v>
      </c>
      <c r="CT382" s="314">
        <f t="shared" si="473"/>
        <v>0</v>
      </c>
      <c r="CU382" s="315">
        <f t="shared" si="474"/>
        <v>0</v>
      </c>
      <c r="CV382" s="317">
        <f t="shared" si="475"/>
        <v>0</v>
      </c>
      <c r="CW382" s="319">
        <f t="shared" si="476"/>
        <v>0</v>
      </c>
      <c r="CX382" s="310">
        <f t="shared" si="477"/>
        <v>0</v>
      </c>
      <c r="CY382" s="312">
        <f t="shared" si="478"/>
        <v>0</v>
      </c>
      <c r="CZ382" s="314">
        <f t="shared" si="479"/>
        <v>0</v>
      </c>
      <c r="DA382" s="315">
        <f t="shared" si="480"/>
        <v>0</v>
      </c>
      <c r="DB382" s="317">
        <f t="shared" si="481"/>
        <v>0</v>
      </c>
      <c r="DC382" s="319">
        <f t="shared" si="482"/>
        <v>0</v>
      </c>
      <c r="DD382" s="310">
        <f t="shared" si="483"/>
        <v>0</v>
      </c>
      <c r="DE382" s="312">
        <f t="shared" si="484"/>
        <v>0</v>
      </c>
      <c r="DF382" s="314">
        <f t="shared" si="485"/>
        <v>0</v>
      </c>
      <c r="DG382" s="315">
        <f t="shared" si="486"/>
        <v>0</v>
      </c>
      <c r="DH382" s="317">
        <f t="shared" si="487"/>
        <v>0</v>
      </c>
      <c r="DI382" s="319">
        <f t="shared" si="488"/>
        <v>0</v>
      </c>
      <c r="DJ382" s="198">
        <f t="shared" si="489"/>
        <v>0</v>
      </c>
      <c r="DK382" s="177" t="str">
        <f>IF(DJ382=0,"",
IF(SUM($DJ$353:DJ382)=1,DL382,
IF($DJ$414&gt;SUM($DJ$353:DJ382),_xlfn.CONCAT(", ",DL382),
IF($DJ$414=SUM($DJ$353:DJ382),_xlfn.CONCAT(" y ",DL382)))))</f>
        <v/>
      </c>
      <c r="DL382" s="199" t="s">
        <v>5146</v>
      </c>
    </row>
    <row r="383" spans="1:116" ht="15" customHeight="1">
      <c r="A383" s="25"/>
      <c r="B383" s="52"/>
      <c r="C383" s="55" t="s">
        <v>5050</v>
      </c>
      <c r="D383" s="817" t="str">
        <f>IF(CNGE_2026_M4_Secc1!$D72="","",CNGE_2026_M4_Secc1!$D72)</f>
        <v/>
      </c>
      <c r="E383" s="757"/>
      <c r="F383" s="758"/>
      <c r="G383" s="439"/>
      <c r="H383" s="439"/>
      <c r="I383" s="439"/>
      <c r="J383" s="439"/>
      <c r="K383" s="439"/>
      <c r="L383" s="439"/>
      <c r="M383" s="439"/>
      <c r="N383" s="439"/>
      <c r="O383" s="439"/>
      <c r="P383" s="439"/>
      <c r="Q383" s="439"/>
      <c r="R383" s="439"/>
      <c r="S383" s="439"/>
      <c r="T383" s="439"/>
      <c r="U383" s="439"/>
      <c r="V383" s="439"/>
      <c r="W383" s="439"/>
      <c r="X383" s="439"/>
      <c r="Y383" s="439"/>
      <c r="Z383" s="439"/>
      <c r="AA383" s="439"/>
      <c r="AB383" s="439"/>
      <c r="AC383" s="439"/>
      <c r="AD383" s="439"/>
      <c r="AE383" s="52"/>
      <c r="AI383">
        <f t="shared" si="420"/>
        <v>0</v>
      </c>
      <c r="AJ383">
        <f t="shared" si="421"/>
        <v>0</v>
      </c>
      <c r="AK383">
        <f t="shared" si="422"/>
        <v>0</v>
      </c>
      <c r="AL383">
        <f t="shared" si="423"/>
        <v>0</v>
      </c>
      <c r="AM383">
        <f t="shared" si="424"/>
        <v>0</v>
      </c>
      <c r="AN383">
        <f t="shared" si="425"/>
        <v>0</v>
      </c>
      <c r="AO383">
        <f t="shared" si="426"/>
        <v>0</v>
      </c>
      <c r="AP383">
        <f t="shared" si="427"/>
        <v>0</v>
      </c>
      <c r="AQ383">
        <f t="shared" si="428"/>
        <v>0</v>
      </c>
      <c r="AR383">
        <f t="shared" si="429"/>
        <v>0</v>
      </c>
      <c r="AS383">
        <f t="shared" si="430"/>
        <v>0</v>
      </c>
      <c r="AT383">
        <f t="shared" si="431"/>
        <v>0</v>
      </c>
      <c r="AU383">
        <f t="shared" si="432"/>
        <v>0</v>
      </c>
      <c r="AV383">
        <f t="shared" si="433"/>
        <v>0</v>
      </c>
      <c r="AW383">
        <f t="shared" si="434"/>
        <v>0</v>
      </c>
      <c r="AX383">
        <f t="shared" si="435"/>
        <v>0</v>
      </c>
      <c r="AY383">
        <f t="shared" si="436"/>
        <v>0</v>
      </c>
      <c r="AZ383">
        <f t="shared" si="437"/>
        <v>0</v>
      </c>
      <c r="BA383">
        <f t="shared" si="438"/>
        <v>0</v>
      </c>
      <c r="BB383">
        <f t="shared" si="439"/>
        <v>0</v>
      </c>
      <c r="BC383">
        <f t="shared" si="440"/>
        <v>0</v>
      </c>
      <c r="BD383">
        <f t="shared" si="441"/>
        <v>0</v>
      </c>
      <c r="BE383">
        <f t="shared" si="442"/>
        <v>0</v>
      </c>
      <c r="BF383">
        <f t="shared" si="443"/>
        <v>0</v>
      </c>
      <c r="BG383">
        <f t="shared" si="444"/>
        <v>0</v>
      </c>
      <c r="BH383">
        <f t="shared" si="445"/>
        <v>0</v>
      </c>
      <c r="BI383">
        <f t="shared" si="446"/>
        <v>0</v>
      </c>
      <c r="BJ383">
        <f t="shared" si="447"/>
        <v>0</v>
      </c>
      <c r="BK383">
        <f t="shared" si="448"/>
        <v>0</v>
      </c>
      <c r="BL383">
        <f t="shared" si="449"/>
        <v>0</v>
      </c>
      <c r="BM383">
        <f t="shared" si="450"/>
        <v>0</v>
      </c>
      <c r="BN383">
        <f t="shared" si="451"/>
        <v>0</v>
      </c>
      <c r="BO383" s="231">
        <f t="shared" si="452"/>
        <v>0</v>
      </c>
      <c r="BP383" s="232">
        <f t="shared" si="453"/>
        <v>0</v>
      </c>
      <c r="BQ383" s="233">
        <f t="shared" si="454"/>
        <v>0</v>
      </c>
      <c r="BR383" s="234">
        <f t="shared" si="455"/>
        <v>0</v>
      </c>
      <c r="BS383" s="231">
        <f t="shared" si="456"/>
        <v>0</v>
      </c>
      <c r="BT383" s="232">
        <f t="shared" si="457"/>
        <v>0</v>
      </c>
      <c r="BU383" s="233">
        <f t="shared" si="458"/>
        <v>0</v>
      </c>
      <c r="BV383" s="234">
        <f t="shared" si="459"/>
        <v>0</v>
      </c>
      <c r="BW383" s="231">
        <f t="shared" si="460"/>
        <v>0</v>
      </c>
      <c r="BX383" s="232">
        <f t="shared" si="461"/>
        <v>0</v>
      </c>
      <c r="BY383" s="233">
        <f t="shared" si="462"/>
        <v>0</v>
      </c>
      <c r="BZ383" s="234">
        <f t="shared" si="463"/>
        <v>0</v>
      </c>
      <c r="CA383" s="198">
        <f t="shared" si="464"/>
        <v>0</v>
      </c>
      <c r="CB383" s="235" t="str">
        <f>IF(CA383=0,"",
IF(SUM($CA$353:CA383)=1,CC383,
IF($CA$414&gt;SUM($CA$353:CA383),_xlfn.CONCAT(", ",CC383),
IF($CA$414=SUM($CA$353:CA383),_xlfn.CONCAT(" y ",CC383)))))</f>
        <v/>
      </c>
      <c r="CC383" s="178" t="s">
        <v>5147</v>
      </c>
      <c r="CD383" s="172">
        <f t="shared" si="490"/>
        <v>0</v>
      </c>
      <c r="CE383" s="176">
        <f t="shared" si="491"/>
        <v>0</v>
      </c>
      <c r="CF383" s="177" t="str">
        <f>IF(CE383=0,"",
IF(SUM($CE$353:CE383)=1,CG383,
IF($CE$414&gt;SUM($CE$353:CE383),_xlfn.CONCAT(", ",CG383),
IF($CE$414=SUM($CE$353:CE383),_xlfn.CONCAT(" y ",CG383)))))</f>
        <v/>
      </c>
      <c r="CG383" s="199" t="s">
        <v>5147</v>
      </c>
      <c r="CL383" s="310">
        <f t="shared" si="465"/>
        <v>0</v>
      </c>
      <c r="CM383" s="312">
        <f t="shared" si="466"/>
        <v>0</v>
      </c>
      <c r="CN383" s="314">
        <f t="shared" si="467"/>
        <v>0</v>
      </c>
      <c r="CO383" s="315">
        <f t="shared" si="468"/>
        <v>0</v>
      </c>
      <c r="CP383" s="317">
        <f t="shared" si="469"/>
        <v>0</v>
      </c>
      <c r="CQ383" s="319">
        <f t="shared" si="470"/>
        <v>0</v>
      </c>
      <c r="CR383" s="310">
        <f t="shared" si="471"/>
        <v>0</v>
      </c>
      <c r="CS383" s="312">
        <f t="shared" si="472"/>
        <v>0</v>
      </c>
      <c r="CT383" s="314">
        <f t="shared" si="473"/>
        <v>0</v>
      </c>
      <c r="CU383" s="315">
        <f t="shared" si="474"/>
        <v>0</v>
      </c>
      <c r="CV383" s="317">
        <f t="shared" si="475"/>
        <v>0</v>
      </c>
      <c r="CW383" s="319">
        <f t="shared" si="476"/>
        <v>0</v>
      </c>
      <c r="CX383" s="310">
        <f t="shared" si="477"/>
        <v>0</v>
      </c>
      <c r="CY383" s="312">
        <f t="shared" si="478"/>
        <v>0</v>
      </c>
      <c r="CZ383" s="314">
        <f t="shared" si="479"/>
        <v>0</v>
      </c>
      <c r="DA383" s="315">
        <f t="shared" si="480"/>
        <v>0</v>
      </c>
      <c r="DB383" s="317">
        <f t="shared" si="481"/>
        <v>0</v>
      </c>
      <c r="DC383" s="319">
        <f t="shared" si="482"/>
        <v>0</v>
      </c>
      <c r="DD383" s="310">
        <f t="shared" si="483"/>
        <v>0</v>
      </c>
      <c r="DE383" s="312">
        <f t="shared" si="484"/>
        <v>0</v>
      </c>
      <c r="DF383" s="314">
        <f t="shared" si="485"/>
        <v>0</v>
      </c>
      <c r="DG383" s="315">
        <f t="shared" si="486"/>
        <v>0</v>
      </c>
      <c r="DH383" s="317">
        <f t="shared" si="487"/>
        <v>0</v>
      </c>
      <c r="DI383" s="319">
        <f t="shared" si="488"/>
        <v>0</v>
      </c>
      <c r="DJ383" s="198">
        <f t="shared" si="489"/>
        <v>0</v>
      </c>
      <c r="DK383" s="177" t="str">
        <f>IF(DJ383=0,"",
IF(SUM($DJ$353:DJ383)=1,DL383,
IF($DJ$414&gt;SUM($DJ$353:DJ383),_xlfn.CONCAT(", ",DL383),
IF($DJ$414=SUM($DJ$353:DJ383),_xlfn.CONCAT(" y ",DL383)))))</f>
        <v/>
      </c>
      <c r="DL383" s="199" t="s">
        <v>5147</v>
      </c>
    </row>
    <row r="384" spans="1:116" ht="15" customHeight="1">
      <c r="A384" s="25"/>
      <c r="B384" s="52"/>
      <c r="C384" s="55" t="s">
        <v>5051</v>
      </c>
      <c r="D384" s="817" t="str">
        <f>IF(CNGE_2026_M4_Secc1!$D73="","",CNGE_2026_M4_Secc1!$D73)</f>
        <v/>
      </c>
      <c r="E384" s="757"/>
      <c r="F384" s="758"/>
      <c r="G384" s="439"/>
      <c r="H384" s="439"/>
      <c r="I384" s="439"/>
      <c r="J384" s="439"/>
      <c r="K384" s="439"/>
      <c r="L384" s="439"/>
      <c r="M384" s="439"/>
      <c r="N384" s="439"/>
      <c r="O384" s="439"/>
      <c r="P384" s="439"/>
      <c r="Q384" s="439"/>
      <c r="R384" s="439"/>
      <c r="S384" s="439"/>
      <c r="T384" s="439"/>
      <c r="U384" s="439"/>
      <c r="V384" s="439"/>
      <c r="W384" s="439"/>
      <c r="X384" s="439"/>
      <c r="Y384" s="439"/>
      <c r="Z384" s="439"/>
      <c r="AA384" s="439"/>
      <c r="AB384" s="439"/>
      <c r="AC384" s="439"/>
      <c r="AD384" s="439"/>
      <c r="AE384" s="52"/>
      <c r="AI384">
        <f t="shared" si="420"/>
        <v>0</v>
      </c>
      <c r="AJ384">
        <f t="shared" si="421"/>
        <v>0</v>
      </c>
      <c r="AK384">
        <f t="shared" si="422"/>
        <v>0</v>
      </c>
      <c r="AL384">
        <f t="shared" si="423"/>
        <v>0</v>
      </c>
      <c r="AM384">
        <f t="shared" si="424"/>
        <v>0</v>
      </c>
      <c r="AN384">
        <f t="shared" si="425"/>
        <v>0</v>
      </c>
      <c r="AO384">
        <f t="shared" si="426"/>
        <v>0</v>
      </c>
      <c r="AP384">
        <f t="shared" si="427"/>
        <v>0</v>
      </c>
      <c r="AQ384">
        <f t="shared" si="428"/>
        <v>0</v>
      </c>
      <c r="AR384">
        <f t="shared" si="429"/>
        <v>0</v>
      </c>
      <c r="AS384">
        <f t="shared" si="430"/>
        <v>0</v>
      </c>
      <c r="AT384">
        <f t="shared" si="431"/>
        <v>0</v>
      </c>
      <c r="AU384">
        <f t="shared" si="432"/>
        <v>0</v>
      </c>
      <c r="AV384">
        <f t="shared" si="433"/>
        <v>0</v>
      </c>
      <c r="AW384">
        <f t="shared" si="434"/>
        <v>0</v>
      </c>
      <c r="AX384">
        <f t="shared" si="435"/>
        <v>0</v>
      </c>
      <c r="AY384">
        <f t="shared" si="436"/>
        <v>0</v>
      </c>
      <c r="AZ384">
        <f t="shared" si="437"/>
        <v>0</v>
      </c>
      <c r="BA384">
        <f t="shared" si="438"/>
        <v>0</v>
      </c>
      <c r="BB384">
        <f t="shared" si="439"/>
        <v>0</v>
      </c>
      <c r="BC384">
        <f t="shared" si="440"/>
        <v>0</v>
      </c>
      <c r="BD384">
        <f t="shared" si="441"/>
        <v>0</v>
      </c>
      <c r="BE384">
        <f t="shared" si="442"/>
        <v>0</v>
      </c>
      <c r="BF384">
        <f t="shared" si="443"/>
        <v>0</v>
      </c>
      <c r="BG384">
        <f t="shared" si="444"/>
        <v>0</v>
      </c>
      <c r="BH384">
        <f t="shared" si="445"/>
        <v>0</v>
      </c>
      <c r="BI384">
        <f t="shared" si="446"/>
        <v>0</v>
      </c>
      <c r="BJ384">
        <f t="shared" si="447"/>
        <v>0</v>
      </c>
      <c r="BK384">
        <f t="shared" si="448"/>
        <v>0</v>
      </c>
      <c r="BL384">
        <f t="shared" si="449"/>
        <v>0</v>
      </c>
      <c r="BM384">
        <f t="shared" si="450"/>
        <v>0</v>
      </c>
      <c r="BN384">
        <f t="shared" si="451"/>
        <v>0</v>
      </c>
      <c r="BO384" s="231">
        <f t="shared" si="452"/>
        <v>0</v>
      </c>
      <c r="BP384" s="232">
        <f t="shared" si="453"/>
        <v>0</v>
      </c>
      <c r="BQ384" s="233">
        <f t="shared" si="454"/>
        <v>0</v>
      </c>
      <c r="BR384" s="234">
        <f t="shared" si="455"/>
        <v>0</v>
      </c>
      <c r="BS384" s="231">
        <f t="shared" si="456"/>
        <v>0</v>
      </c>
      <c r="BT384" s="232">
        <f t="shared" si="457"/>
        <v>0</v>
      </c>
      <c r="BU384" s="233">
        <f t="shared" si="458"/>
        <v>0</v>
      </c>
      <c r="BV384" s="234">
        <f t="shared" si="459"/>
        <v>0</v>
      </c>
      <c r="BW384" s="231">
        <f t="shared" si="460"/>
        <v>0</v>
      </c>
      <c r="BX384" s="232">
        <f t="shared" si="461"/>
        <v>0</v>
      </c>
      <c r="BY384" s="233">
        <f t="shared" si="462"/>
        <v>0</v>
      </c>
      <c r="BZ384" s="234">
        <f t="shared" si="463"/>
        <v>0</v>
      </c>
      <c r="CA384" s="198">
        <f t="shared" si="464"/>
        <v>0</v>
      </c>
      <c r="CB384" s="235" t="str">
        <f>IF(CA384=0,"",
IF(SUM($CA$353:CA384)=1,CC384,
IF($CA$414&gt;SUM($CA$353:CA384),_xlfn.CONCAT(", ",CC384),
IF($CA$414=SUM($CA$353:CA384),_xlfn.CONCAT(" y ",CC384)))))</f>
        <v/>
      </c>
      <c r="CC384" s="178" t="s">
        <v>5148</v>
      </c>
      <c r="CD384" s="172">
        <f t="shared" si="490"/>
        <v>0</v>
      </c>
      <c r="CE384" s="176">
        <f t="shared" si="491"/>
        <v>0</v>
      </c>
      <c r="CF384" s="177" t="str">
        <f>IF(CE384=0,"",
IF(SUM($CE$353:CE384)=1,CG384,
IF($CE$414&gt;SUM($CE$353:CE384),_xlfn.CONCAT(", ",CG384),
IF($CE$414=SUM($CE$353:CE384),_xlfn.CONCAT(" y ",CG384)))))</f>
        <v/>
      </c>
      <c r="CG384" s="199" t="s">
        <v>5148</v>
      </c>
      <c r="CL384" s="310">
        <f t="shared" si="465"/>
        <v>0</v>
      </c>
      <c r="CM384" s="312">
        <f t="shared" si="466"/>
        <v>0</v>
      </c>
      <c r="CN384" s="314">
        <f t="shared" si="467"/>
        <v>0</v>
      </c>
      <c r="CO384" s="315">
        <f t="shared" si="468"/>
        <v>0</v>
      </c>
      <c r="CP384" s="317">
        <f t="shared" si="469"/>
        <v>0</v>
      </c>
      <c r="CQ384" s="319">
        <f t="shared" si="470"/>
        <v>0</v>
      </c>
      <c r="CR384" s="310">
        <f t="shared" si="471"/>
        <v>0</v>
      </c>
      <c r="CS384" s="312">
        <f t="shared" si="472"/>
        <v>0</v>
      </c>
      <c r="CT384" s="314">
        <f t="shared" si="473"/>
        <v>0</v>
      </c>
      <c r="CU384" s="315">
        <f t="shared" si="474"/>
        <v>0</v>
      </c>
      <c r="CV384" s="317">
        <f t="shared" si="475"/>
        <v>0</v>
      </c>
      <c r="CW384" s="319">
        <f t="shared" si="476"/>
        <v>0</v>
      </c>
      <c r="CX384" s="310">
        <f t="shared" si="477"/>
        <v>0</v>
      </c>
      <c r="CY384" s="312">
        <f t="shared" si="478"/>
        <v>0</v>
      </c>
      <c r="CZ384" s="314">
        <f t="shared" si="479"/>
        <v>0</v>
      </c>
      <c r="DA384" s="315">
        <f t="shared" si="480"/>
        <v>0</v>
      </c>
      <c r="DB384" s="317">
        <f t="shared" si="481"/>
        <v>0</v>
      </c>
      <c r="DC384" s="319">
        <f t="shared" si="482"/>
        <v>0</v>
      </c>
      <c r="DD384" s="310">
        <f t="shared" si="483"/>
        <v>0</v>
      </c>
      <c r="DE384" s="312">
        <f t="shared" si="484"/>
        <v>0</v>
      </c>
      <c r="DF384" s="314">
        <f t="shared" si="485"/>
        <v>0</v>
      </c>
      <c r="DG384" s="315">
        <f t="shared" si="486"/>
        <v>0</v>
      </c>
      <c r="DH384" s="317">
        <f t="shared" si="487"/>
        <v>0</v>
      </c>
      <c r="DI384" s="319">
        <f t="shared" si="488"/>
        <v>0</v>
      </c>
      <c r="DJ384" s="198">
        <f t="shared" si="489"/>
        <v>0</v>
      </c>
      <c r="DK384" s="177" t="str">
        <f>IF(DJ384=0,"",
IF(SUM($DJ$353:DJ384)=1,DL384,
IF($DJ$414&gt;SUM($DJ$353:DJ384),_xlfn.CONCAT(", ",DL384),
IF($DJ$414=SUM($DJ$353:DJ384),_xlfn.CONCAT(" y ",DL384)))))</f>
        <v/>
      </c>
      <c r="DL384" s="199" t="s">
        <v>5148</v>
      </c>
    </row>
    <row r="385" spans="1:116" ht="15" customHeight="1">
      <c r="A385" s="25"/>
      <c r="B385" s="52"/>
      <c r="C385" s="55" t="s">
        <v>5052</v>
      </c>
      <c r="D385" s="817" t="str">
        <f>IF(CNGE_2026_M4_Secc1!$D74="","",CNGE_2026_M4_Secc1!$D74)</f>
        <v/>
      </c>
      <c r="E385" s="757"/>
      <c r="F385" s="758"/>
      <c r="G385" s="439"/>
      <c r="H385" s="439"/>
      <c r="I385" s="439"/>
      <c r="J385" s="439"/>
      <c r="K385" s="439"/>
      <c r="L385" s="439"/>
      <c r="M385" s="439"/>
      <c r="N385" s="439"/>
      <c r="O385" s="439"/>
      <c r="P385" s="439"/>
      <c r="Q385" s="439"/>
      <c r="R385" s="439"/>
      <c r="S385" s="439"/>
      <c r="T385" s="439"/>
      <c r="U385" s="439"/>
      <c r="V385" s="439"/>
      <c r="W385" s="439"/>
      <c r="X385" s="439"/>
      <c r="Y385" s="439"/>
      <c r="Z385" s="439"/>
      <c r="AA385" s="439"/>
      <c r="AB385" s="439"/>
      <c r="AC385" s="439"/>
      <c r="AD385" s="439"/>
      <c r="AE385" s="52"/>
      <c r="AI385">
        <f t="shared" ref="AI385:AI408" si="492">G385</f>
        <v>0</v>
      </c>
      <c r="AJ385">
        <f t="shared" ref="AJ385:AJ408" si="493">COUNTIF(H385:I385,"NS")</f>
        <v>0</v>
      </c>
      <c r="AK385">
        <f t="shared" ref="AK385:AK408" si="494">SUM(H385:I385)</f>
        <v>0</v>
      </c>
      <c r="AL385">
        <f t="shared" ref="AL385:AL408" si="495">IF(COUNTIF(G385:I385,"NA")=3,0,IF(OR(AND(AI385=0,AJ385&gt;0),AND(AI385="NS",AK385&gt;0), AND(AI385="NS", AJ385=0,AK385=0)), 1, IF(OR(AND(AI385&gt;0,AJ385&gt;1,AI385&gt;AK385), AND(AI385="NS",AJ385=2), AND(AI385="NS",AK385=0,AJ385&gt;0),AI385=AK385), 0, 1)))</f>
        <v>0</v>
      </c>
      <c r="AM385">
        <f t="shared" ref="AM385:AM408" si="496">J385</f>
        <v>0</v>
      </c>
      <c r="AN385">
        <f t="shared" ref="AN385:AN408" si="497">COUNTIF(K385:L385,"NS")</f>
        <v>0</v>
      </c>
      <c r="AO385">
        <f t="shared" ref="AO385:AO408" si="498">SUM(K385:L385)</f>
        <v>0</v>
      </c>
      <c r="AP385">
        <f t="shared" ref="AP385:AP408" si="499">IF(COUNTIF(J385:L385,"NA")=3,0,IF(OR(AND(AM385=0,AN385&gt;0),AND(AM385="NS",AO385&gt;0), AND(AM385="NS", AN385=0,AO385=0)), 1, IF(OR(AND(AM385&gt;0,AN385&gt;1,AM385&gt;AO385), AND(AM385="NS",AN385=2), AND(AM385="NS",AO385=0,AN385&gt;0),AM385=AO385), 0, 1)))</f>
        <v>0</v>
      </c>
      <c r="AQ385">
        <f t="shared" ref="AQ385:AQ408" si="500">M385</f>
        <v>0</v>
      </c>
      <c r="AR385">
        <f t="shared" ref="AR385:AR408" si="501">COUNTIF(N385:O385,"NS")</f>
        <v>0</v>
      </c>
      <c r="AS385">
        <f t="shared" ref="AS385:AS408" si="502">SUM(N385:O385)</f>
        <v>0</v>
      </c>
      <c r="AT385">
        <f t="shared" ref="AT385:AT408" si="503">IF(COUNTIF(M385:O385,"NA")=3,0,IF(OR(AND(AQ385=0,AR385&gt;0),AND(AQ385="NS",AS385&gt;0), AND(AQ385="NS", AR385=0,AS385=0)), 1, IF(OR(AND(AQ385&gt;0,AR385&gt;1,AQ385&gt;AS385), AND(AQ385="NS",AR385=2), AND(AQ385="NS",AS385=0,AR385&gt;0),AQ385=AS385), 0, 1)))</f>
        <v>0</v>
      </c>
      <c r="AU385">
        <f t="shared" ref="AU385:AU408" si="504">P385</f>
        <v>0</v>
      </c>
      <c r="AV385">
        <f t="shared" ref="AV385:AV408" si="505">COUNTIF(Q385:R385,"NS")</f>
        <v>0</v>
      </c>
      <c r="AW385">
        <f t="shared" ref="AW385:AW408" si="506">SUM(Q385:R385)</f>
        <v>0</v>
      </c>
      <c r="AX385">
        <f t="shared" ref="AX385:AX408" si="507">IF(COUNTIF(P385:R385,"NA")=3,0,IF(OR(AND(AU385=0,AV385&gt;0),AND(AU385="NS",AW385&gt;0), AND(AU385="NS", AV385=0,AW385=0)), 1, IF(OR(AND(AU385&gt;0,AV385&gt;1,AU385&gt;AW385), AND(AU385="NS",AV385=2), AND(AU385="NS",AW385=0,AV385&gt;0),AU385=AW385), 0, 1)))</f>
        <v>0</v>
      </c>
      <c r="AY385">
        <f t="shared" ref="AY385:AY408" si="508">S385</f>
        <v>0</v>
      </c>
      <c r="AZ385">
        <f t="shared" ref="AZ385:AZ408" si="509">COUNTIF(T385:U385,"NS")</f>
        <v>0</v>
      </c>
      <c r="BA385">
        <f t="shared" ref="BA385:BA408" si="510">SUM(T385:U385)</f>
        <v>0</v>
      </c>
      <c r="BB385">
        <f t="shared" ref="BB385:BB408" si="511">IF(COUNTIF(S385:U385,"NA")=3,0,IF(OR(AND(AY385=0,AZ385&gt;0),AND(AY385="NS",BA385&gt;0), AND(AY385="NS", AZ385=0,BA385=0)), 1, IF(OR(AND(AY385&gt;0,AZ385&gt;1,AY385&gt;BA385), AND(AY385="NS",AZ385=2), AND(AY385="NS",BA385=0,AZ385&gt;0),AY385=BA385), 0, 1)))</f>
        <v>0</v>
      </c>
      <c r="BC385">
        <f t="shared" ref="BC385:BC408" si="512">V385</f>
        <v>0</v>
      </c>
      <c r="BD385">
        <f t="shared" ref="BD385:BD408" si="513">COUNTIF(W385:X385,"NS")</f>
        <v>0</v>
      </c>
      <c r="BE385">
        <f t="shared" ref="BE385:BE408" si="514">SUM(W385:X385)</f>
        <v>0</v>
      </c>
      <c r="BF385">
        <f t="shared" ref="BF385:BF408" si="515">IF(COUNTIF(V385:X385,"NA")=3,0,IF(OR(AND(BC385=0,BD385&gt;0),AND(BC385="NS",BE385&gt;0), AND(BC385="NS", BD385=0,BE385=0)), 1, IF(OR(AND(BC385&gt;0,BD385&gt;1,BC385&gt;BE385), AND(BC385="NS",BD385=2), AND(BC385="NS",BE385=0,BD385&gt;0),BC385=BE385), 0, 1)))</f>
        <v>0</v>
      </c>
      <c r="BG385">
        <f t="shared" ref="BG385:BG408" si="516">Y385</f>
        <v>0</v>
      </c>
      <c r="BH385">
        <f t="shared" ref="BH385:BH408" si="517">COUNTIF(Z385:AA385,"NS")</f>
        <v>0</v>
      </c>
      <c r="BI385">
        <f t="shared" ref="BI385:BI408" si="518">SUM(Z385:AA385)</f>
        <v>0</v>
      </c>
      <c r="BJ385">
        <f t="shared" ref="BJ385:BJ408" si="519">IF(COUNTIF(Y385:AA385,"NA")=3,0,IF(OR(AND(BG385=0,BH385&gt;0),AND(BG385="NS",BI385&gt;0), AND(BG385="NS", BH385=0,BI385=0)), 1, IF(OR(AND(BG385&gt;0,BH385&gt;1,BG385&gt;BI385), AND(BG385="NS",BH385=2), AND(BG385="NS",BI385=0,BH385&gt;0),BG385=BI385), 0, 1)))</f>
        <v>0</v>
      </c>
      <c r="BK385">
        <f t="shared" ref="BK385:BK408" si="520">AB385</f>
        <v>0</v>
      </c>
      <c r="BL385">
        <f t="shared" ref="BL385:BL408" si="521">COUNTIF(AC385:AD385,"NS")</f>
        <v>0</v>
      </c>
      <c r="BM385">
        <f t="shared" ref="BM385:BM408" si="522">SUM(AC385:AD385)</f>
        <v>0</v>
      </c>
      <c r="BN385">
        <f t="shared" ref="BN385:BN408" si="523">IF(COUNTIF(AB385:AD385,"NA")=3,0,IF(OR(AND(BK385=0,BL385&gt;0),AND(BK385="NS",BM385&gt;0), AND(BK385="NS", BL385=0,BM385=0)), 1, IF(OR(AND(BK385&gt;0,BL385&gt;1,BK385&gt;BM385), AND(BK385="NS",BL385=2), AND(BK385="NS",BM385=0,BL385&gt;0),BK385=BM385), 0, 1)))</f>
        <v>0</v>
      </c>
      <c r="BO385" s="231">
        <f t="shared" si="452"/>
        <v>0</v>
      </c>
      <c r="BP385" s="232">
        <f t="shared" si="453"/>
        <v>0</v>
      </c>
      <c r="BQ385" s="233">
        <f t="shared" si="454"/>
        <v>0</v>
      </c>
      <c r="BR385" s="234">
        <f t="shared" si="455"/>
        <v>0</v>
      </c>
      <c r="BS385" s="231">
        <f t="shared" si="456"/>
        <v>0</v>
      </c>
      <c r="BT385" s="232">
        <f t="shared" si="457"/>
        <v>0</v>
      </c>
      <c r="BU385" s="233">
        <f t="shared" si="458"/>
        <v>0</v>
      </c>
      <c r="BV385" s="234">
        <f t="shared" si="459"/>
        <v>0</v>
      </c>
      <c r="BW385" s="231">
        <f t="shared" si="460"/>
        <v>0</v>
      </c>
      <c r="BX385" s="232">
        <f t="shared" si="461"/>
        <v>0</v>
      </c>
      <c r="BY385" s="233">
        <f t="shared" si="462"/>
        <v>0</v>
      </c>
      <c r="BZ385" s="234">
        <f t="shared" si="463"/>
        <v>0</v>
      </c>
      <c r="CA385" s="198">
        <f t="shared" si="464"/>
        <v>0</v>
      </c>
      <c r="CB385" s="235" t="str">
        <f>IF(CA385=0,"",
IF(SUM($CA$353:CA385)=1,CC385,
IF($CA$414&gt;SUM($CA$353:CA385),_xlfn.CONCAT(", ",CC385),
IF($CA$414=SUM($CA$353:CA385),_xlfn.CONCAT(" y ",CC385)))))</f>
        <v/>
      </c>
      <c r="CC385" s="178" t="s">
        <v>5149</v>
      </c>
      <c r="CD385" s="172">
        <f t="shared" si="490"/>
        <v>0</v>
      </c>
      <c r="CE385" s="176">
        <f t="shared" si="491"/>
        <v>0</v>
      </c>
      <c r="CF385" s="177" t="str">
        <f>IF(CE385=0,"",
IF(SUM($CE$353:CE385)=1,CG385,
IF($CE$414&gt;SUM($CE$353:CE385),_xlfn.CONCAT(", ",CG385),
IF($CE$414=SUM($CE$353:CE385),_xlfn.CONCAT(" y ",CG385)))))</f>
        <v/>
      </c>
      <c r="CG385" s="199" t="s">
        <v>5149</v>
      </c>
      <c r="CL385" s="310">
        <f t="shared" si="465"/>
        <v>0</v>
      </c>
      <c r="CM385" s="312">
        <f t="shared" si="466"/>
        <v>0</v>
      </c>
      <c r="CN385" s="314">
        <f t="shared" si="467"/>
        <v>0</v>
      </c>
      <c r="CO385" s="315">
        <f t="shared" si="468"/>
        <v>0</v>
      </c>
      <c r="CP385" s="317">
        <f t="shared" si="469"/>
        <v>0</v>
      </c>
      <c r="CQ385" s="319">
        <f t="shared" si="470"/>
        <v>0</v>
      </c>
      <c r="CR385" s="310">
        <f t="shared" si="471"/>
        <v>0</v>
      </c>
      <c r="CS385" s="312">
        <f t="shared" si="472"/>
        <v>0</v>
      </c>
      <c r="CT385" s="314">
        <f t="shared" si="473"/>
        <v>0</v>
      </c>
      <c r="CU385" s="315">
        <f t="shared" si="474"/>
        <v>0</v>
      </c>
      <c r="CV385" s="317">
        <f t="shared" si="475"/>
        <v>0</v>
      </c>
      <c r="CW385" s="319">
        <f t="shared" si="476"/>
        <v>0</v>
      </c>
      <c r="CX385" s="310">
        <f t="shared" si="477"/>
        <v>0</v>
      </c>
      <c r="CY385" s="312">
        <f t="shared" si="478"/>
        <v>0</v>
      </c>
      <c r="CZ385" s="314">
        <f t="shared" si="479"/>
        <v>0</v>
      </c>
      <c r="DA385" s="315">
        <f t="shared" si="480"/>
        <v>0</v>
      </c>
      <c r="DB385" s="317">
        <f t="shared" si="481"/>
        <v>0</v>
      </c>
      <c r="DC385" s="319">
        <f t="shared" si="482"/>
        <v>0</v>
      </c>
      <c r="DD385" s="310">
        <f t="shared" si="483"/>
        <v>0</v>
      </c>
      <c r="DE385" s="312">
        <f t="shared" si="484"/>
        <v>0</v>
      </c>
      <c r="DF385" s="314">
        <f t="shared" si="485"/>
        <v>0</v>
      </c>
      <c r="DG385" s="315">
        <f t="shared" si="486"/>
        <v>0</v>
      </c>
      <c r="DH385" s="317">
        <f t="shared" si="487"/>
        <v>0</v>
      </c>
      <c r="DI385" s="319">
        <f t="shared" si="488"/>
        <v>0</v>
      </c>
      <c r="DJ385" s="198">
        <f t="shared" si="489"/>
        <v>0</v>
      </c>
      <c r="DK385" s="177" t="str">
        <f>IF(DJ385=0,"",
IF(SUM($DJ$353:DJ385)=1,DL385,
IF($DJ$414&gt;SUM($DJ$353:DJ385),_xlfn.CONCAT(", ",DL385),
IF($DJ$414=SUM($DJ$353:DJ385),_xlfn.CONCAT(" y ",DL385)))))</f>
        <v/>
      </c>
      <c r="DL385" s="199" t="s">
        <v>5149</v>
      </c>
    </row>
    <row r="386" spans="1:116" ht="15" customHeight="1">
      <c r="A386" s="25"/>
      <c r="B386" s="52"/>
      <c r="C386" s="55" t="s">
        <v>5053</v>
      </c>
      <c r="D386" s="817" t="str">
        <f>IF(CNGE_2026_M4_Secc1!$D75="","",CNGE_2026_M4_Secc1!$D75)</f>
        <v/>
      </c>
      <c r="E386" s="757"/>
      <c r="F386" s="758"/>
      <c r="G386" s="439"/>
      <c r="H386" s="439"/>
      <c r="I386" s="439"/>
      <c r="J386" s="439"/>
      <c r="K386" s="439"/>
      <c r="L386" s="439"/>
      <c r="M386" s="439"/>
      <c r="N386" s="439"/>
      <c r="O386" s="439"/>
      <c r="P386" s="439"/>
      <c r="Q386" s="439"/>
      <c r="R386" s="439"/>
      <c r="S386" s="439"/>
      <c r="T386" s="439"/>
      <c r="U386" s="439"/>
      <c r="V386" s="439"/>
      <c r="W386" s="439"/>
      <c r="X386" s="439"/>
      <c r="Y386" s="439"/>
      <c r="Z386" s="439"/>
      <c r="AA386" s="439"/>
      <c r="AB386" s="439"/>
      <c r="AC386" s="439"/>
      <c r="AD386" s="439"/>
      <c r="AE386" s="52"/>
      <c r="AI386">
        <f t="shared" si="492"/>
        <v>0</v>
      </c>
      <c r="AJ386">
        <f t="shared" si="493"/>
        <v>0</v>
      </c>
      <c r="AK386">
        <f t="shared" si="494"/>
        <v>0</v>
      </c>
      <c r="AL386">
        <f t="shared" si="495"/>
        <v>0</v>
      </c>
      <c r="AM386">
        <f t="shared" si="496"/>
        <v>0</v>
      </c>
      <c r="AN386">
        <f t="shared" si="497"/>
        <v>0</v>
      </c>
      <c r="AO386">
        <f t="shared" si="498"/>
        <v>0</v>
      </c>
      <c r="AP386">
        <f t="shared" si="499"/>
        <v>0</v>
      </c>
      <c r="AQ386">
        <f t="shared" si="500"/>
        <v>0</v>
      </c>
      <c r="AR386">
        <f t="shared" si="501"/>
        <v>0</v>
      </c>
      <c r="AS386">
        <f t="shared" si="502"/>
        <v>0</v>
      </c>
      <c r="AT386">
        <f t="shared" si="503"/>
        <v>0</v>
      </c>
      <c r="AU386">
        <f t="shared" si="504"/>
        <v>0</v>
      </c>
      <c r="AV386">
        <f t="shared" si="505"/>
        <v>0</v>
      </c>
      <c r="AW386">
        <f t="shared" si="506"/>
        <v>0</v>
      </c>
      <c r="AX386">
        <f t="shared" si="507"/>
        <v>0</v>
      </c>
      <c r="AY386">
        <f t="shared" si="508"/>
        <v>0</v>
      </c>
      <c r="AZ386">
        <f t="shared" si="509"/>
        <v>0</v>
      </c>
      <c r="BA386">
        <f t="shared" si="510"/>
        <v>0</v>
      </c>
      <c r="BB386">
        <f t="shared" si="511"/>
        <v>0</v>
      </c>
      <c r="BC386">
        <f t="shared" si="512"/>
        <v>0</v>
      </c>
      <c r="BD386">
        <f t="shared" si="513"/>
        <v>0</v>
      </c>
      <c r="BE386">
        <f t="shared" si="514"/>
        <v>0</v>
      </c>
      <c r="BF386">
        <f t="shared" si="515"/>
        <v>0</v>
      </c>
      <c r="BG386">
        <f t="shared" si="516"/>
        <v>0</v>
      </c>
      <c r="BH386">
        <f t="shared" si="517"/>
        <v>0</v>
      </c>
      <c r="BI386">
        <f t="shared" si="518"/>
        <v>0</v>
      </c>
      <c r="BJ386">
        <f t="shared" si="519"/>
        <v>0</v>
      </c>
      <c r="BK386">
        <f t="shared" si="520"/>
        <v>0</v>
      </c>
      <c r="BL386">
        <f t="shared" si="521"/>
        <v>0</v>
      </c>
      <c r="BM386">
        <f t="shared" si="522"/>
        <v>0</v>
      </c>
      <c r="BN386">
        <f t="shared" si="523"/>
        <v>0</v>
      </c>
      <c r="BO386" s="231">
        <f t="shared" si="452"/>
        <v>0</v>
      </c>
      <c r="BP386" s="232">
        <f t="shared" si="453"/>
        <v>0</v>
      </c>
      <c r="BQ386" s="233">
        <f t="shared" si="454"/>
        <v>0</v>
      </c>
      <c r="BR386" s="234">
        <f t="shared" si="455"/>
        <v>0</v>
      </c>
      <c r="BS386" s="231">
        <f t="shared" si="456"/>
        <v>0</v>
      </c>
      <c r="BT386" s="232">
        <f t="shared" si="457"/>
        <v>0</v>
      </c>
      <c r="BU386" s="233">
        <f t="shared" si="458"/>
        <v>0</v>
      </c>
      <c r="BV386" s="234">
        <f t="shared" si="459"/>
        <v>0</v>
      </c>
      <c r="BW386" s="231">
        <f t="shared" si="460"/>
        <v>0</v>
      </c>
      <c r="BX386" s="232">
        <f t="shared" si="461"/>
        <v>0</v>
      </c>
      <c r="BY386" s="233">
        <f t="shared" si="462"/>
        <v>0</v>
      </c>
      <c r="BZ386" s="234">
        <f t="shared" si="463"/>
        <v>0</v>
      </c>
      <c r="CA386" s="198">
        <f t="shared" si="464"/>
        <v>0</v>
      </c>
      <c r="CB386" s="235" t="str">
        <f>IF(CA386=0,"",
IF(SUM($CA$353:CA386)=1,CC386,
IF($CA$414&gt;SUM($CA$353:CA386),_xlfn.CONCAT(", ",CC386),
IF($CA$414=SUM($CA$353:CA386),_xlfn.CONCAT(" y ",CC386)))))</f>
        <v/>
      </c>
      <c r="CC386" s="178" t="s">
        <v>5150</v>
      </c>
      <c r="CD386" s="172">
        <f t="shared" si="490"/>
        <v>0</v>
      </c>
      <c r="CE386" s="176">
        <f t="shared" si="491"/>
        <v>0</v>
      </c>
      <c r="CF386" s="177" t="str">
        <f>IF(CE386=0,"",
IF(SUM($CE$353:CE386)=1,CG386,
IF($CE$414&gt;SUM($CE$353:CE386),_xlfn.CONCAT(", ",CG386),
IF($CE$414=SUM($CE$353:CE386),_xlfn.CONCAT(" y ",CG386)))))</f>
        <v/>
      </c>
      <c r="CG386" s="199" t="s">
        <v>5150</v>
      </c>
      <c r="CL386" s="310">
        <f t="shared" si="465"/>
        <v>0</v>
      </c>
      <c r="CM386" s="312">
        <f t="shared" si="466"/>
        <v>0</v>
      </c>
      <c r="CN386" s="314">
        <f t="shared" si="467"/>
        <v>0</v>
      </c>
      <c r="CO386" s="315">
        <f t="shared" si="468"/>
        <v>0</v>
      </c>
      <c r="CP386" s="317">
        <f t="shared" si="469"/>
        <v>0</v>
      </c>
      <c r="CQ386" s="319">
        <f t="shared" si="470"/>
        <v>0</v>
      </c>
      <c r="CR386" s="310">
        <f t="shared" si="471"/>
        <v>0</v>
      </c>
      <c r="CS386" s="312">
        <f t="shared" si="472"/>
        <v>0</v>
      </c>
      <c r="CT386" s="314">
        <f t="shared" si="473"/>
        <v>0</v>
      </c>
      <c r="CU386" s="315">
        <f t="shared" si="474"/>
        <v>0</v>
      </c>
      <c r="CV386" s="317">
        <f t="shared" si="475"/>
        <v>0</v>
      </c>
      <c r="CW386" s="319">
        <f t="shared" si="476"/>
        <v>0</v>
      </c>
      <c r="CX386" s="310">
        <f t="shared" si="477"/>
        <v>0</v>
      </c>
      <c r="CY386" s="312">
        <f t="shared" si="478"/>
        <v>0</v>
      </c>
      <c r="CZ386" s="314">
        <f t="shared" si="479"/>
        <v>0</v>
      </c>
      <c r="DA386" s="315">
        <f t="shared" si="480"/>
        <v>0</v>
      </c>
      <c r="DB386" s="317">
        <f t="shared" si="481"/>
        <v>0</v>
      </c>
      <c r="DC386" s="319">
        <f t="shared" si="482"/>
        <v>0</v>
      </c>
      <c r="DD386" s="310">
        <f t="shared" si="483"/>
        <v>0</v>
      </c>
      <c r="DE386" s="312">
        <f t="shared" si="484"/>
        <v>0</v>
      </c>
      <c r="DF386" s="314">
        <f t="shared" si="485"/>
        <v>0</v>
      </c>
      <c r="DG386" s="315">
        <f t="shared" si="486"/>
        <v>0</v>
      </c>
      <c r="DH386" s="317">
        <f t="shared" si="487"/>
        <v>0</v>
      </c>
      <c r="DI386" s="319">
        <f t="shared" si="488"/>
        <v>0</v>
      </c>
      <c r="DJ386" s="198">
        <f t="shared" si="489"/>
        <v>0</v>
      </c>
      <c r="DK386" s="177" t="str">
        <f>IF(DJ386=0,"",
IF(SUM($DJ$353:DJ386)=1,DL386,
IF($DJ$414&gt;SUM($DJ$353:DJ386),_xlfn.CONCAT(", ",DL386),
IF($DJ$414=SUM($DJ$353:DJ386),_xlfn.CONCAT(" y ",DL386)))))</f>
        <v/>
      </c>
      <c r="DL386" s="199" t="s">
        <v>5150</v>
      </c>
    </row>
    <row r="387" spans="1:116" ht="15" customHeight="1">
      <c r="A387" s="25"/>
      <c r="B387" s="52"/>
      <c r="C387" s="55" t="s">
        <v>5054</v>
      </c>
      <c r="D387" s="817" t="str">
        <f>IF(CNGE_2026_M4_Secc1!$D76="","",CNGE_2026_M4_Secc1!$D76)</f>
        <v/>
      </c>
      <c r="E387" s="757"/>
      <c r="F387" s="758"/>
      <c r="G387" s="439"/>
      <c r="H387" s="439"/>
      <c r="I387" s="439"/>
      <c r="J387" s="439"/>
      <c r="K387" s="439"/>
      <c r="L387" s="439"/>
      <c r="M387" s="439"/>
      <c r="N387" s="439"/>
      <c r="O387" s="439"/>
      <c r="P387" s="439"/>
      <c r="Q387" s="439"/>
      <c r="R387" s="439"/>
      <c r="S387" s="439"/>
      <c r="T387" s="439"/>
      <c r="U387" s="439"/>
      <c r="V387" s="439"/>
      <c r="W387" s="439"/>
      <c r="X387" s="439"/>
      <c r="Y387" s="439"/>
      <c r="Z387" s="439"/>
      <c r="AA387" s="439"/>
      <c r="AB387" s="439"/>
      <c r="AC387" s="439"/>
      <c r="AD387" s="439"/>
      <c r="AE387" s="52"/>
      <c r="AI387">
        <f t="shared" si="492"/>
        <v>0</v>
      </c>
      <c r="AJ387">
        <f t="shared" si="493"/>
        <v>0</v>
      </c>
      <c r="AK387">
        <f t="shared" si="494"/>
        <v>0</v>
      </c>
      <c r="AL387">
        <f t="shared" si="495"/>
        <v>0</v>
      </c>
      <c r="AM387">
        <f t="shared" si="496"/>
        <v>0</v>
      </c>
      <c r="AN387">
        <f t="shared" si="497"/>
        <v>0</v>
      </c>
      <c r="AO387">
        <f t="shared" si="498"/>
        <v>0</v>
      </c>
      <c r="AP387">
        <f t="shared" si="499"/>
        <v>0</v>
      </c>
      <c r="AQ387">
        <f t="shared" si="500"/>
        <v>0</v>
      </c>
      <c r="AR387">
        <f t="shared" si="501"/>
        <v>0</v>
      </c>
      <c r="AS387">
        <f t="shared" si="502"/>
        <v>0</v>
      </c>
      <c r="AT387">
        <f t="shared" si="503"/>
        <v>0</v>
      </c>
      <c r="AU387">
        <f t="shared" si="504"/>
        <v>0</v>
      </c>
      <c r="AV387">
        <f t="shared" si="505"/>
        <v>0</v>
      </c>
      <c r="AW387">
        <f t="shared" si="506"/>
        <v>0</v>
      </c>
      <c r="AX387">
        <f t="shared" si="507"/>
        <v>0</v>
      </c>
      <c r="AY387">
        <f t="shared" si="508"/>
        <v>0</v>
      </c>
      <c r="AZ387">
        <f t="shared" si="509"/>
        <v>0</v>
      </c>
      <c r="BA387">
        <f t="shared" si="510"/>
        <v>0</v>
      </c>
      <c r="BB387">
        <f t="shared" si="511"/>
        <v>0</v>
      </c>
      <c r="BC387">
        <f t="shared" si="512"/>
        <v>0</v>
      </c>
      <c r="BD387">
        <f t="shared" si="513"/>
        <v>0</v>
      </c>
      <c r="BE387">
        <f t="shared" si="514"/>
        <v>0</v>
      </c>
      <c r="BF387">
        <f t="shared" si="515"/>
        <v>0</v>
      </c>
      <c r="BG387">
        <f t="shared" si="516"/>
        <v>0</v>
      </c>
      <c r="BH387">
        <f t="shared" si="517"/>
        <v>0</v>
      </c>
      <c r="BI387">
        <f t="shared" si="518"/>
        <v>0</v>
      </c>
      <c r="BJ387">
        <f t="shared" si="519"/>
        <v>0</v>
      </c>
      <c r="BK387">
        <f t="shared" si="520"/>
        <v>0</v>
      </c>
      <c r="BL387">
        <f t="shared" si="521"/>
        <v>0</v>
      </c>
      <c r="BM387">
        <f t="shared" si="522"/>
        <v>0</v>
      </c>
      <c r="BN387">
        <f t="shared" si="523"/>
        <v>0</v>
      </c>
      <c r="BO387" s="231">
        <f t="shared" si="452"/>
        <v>0</v>
      </c>
      <c r="BP387" s="232">
        <f t="shared" si="453"/>
        <v>0</v>
      </c>
      <c r="BQ387" s="233">
        <f t="shared" si="454"/>
        <v>0</v>
      </c>
      <c r="BR387" s="234">
        <f t="shared" si="455"/>
        <v>0</v>
      </c>
      <c r="BS387" s="231">
        <f t="shared" si="456"/>
        <v>0</v>
      </c>
      <c r="BT387" s="232">
        <f t="shared" si="457"/>
        <v>0</v>
      </c>
      <c r="BU387" s="233">
        <f t="shared" si="458"/>
        <v>0</v>
      </c>
      <c r="BV387" s="234">
        <f t="shared" si="459"/>
        <v>0</v>
      </c>
      <c r="BW387" s="231">
        <f t="shared" si="460"/>
        <v>0</v>
      </c>
      <c r="BX387" s="232">
        <f t="shared" si="461"/>
        <v>0</v>
      </c>
      <c r="BY387" s="233">
        <f t="shared" si="462"/>
        <v>0</v>
      </c>
      <c r="BZ387" s="234">
        <f t="shared" si="463"/>
        <v>0</v>
      </c>
      <c r="CA387" s="198">
        <f t="shared" si="464"/>
        <v>0</v>
      </c>
      <c r="CB387" s="235" t="str">
        <f>IF(CA387=0,"",
IF(SUM($CA$353:CA387)=1,CC387,
IF($CA$414&gt;SUM($CA$353:CA387),_xlfn.CONCAT(", ",CC387),
IF($CA$414=SUM($CA$353:CA387),_xlfn.CONCAT(" y ",CC387)))))</f>
        <v/>
      </c>
      <c r="CC387" s="178" t="s">
        <v>5151</v>
      </c>
      <c r="CD387" s="172">
        <f t="shared" si="490"/>
        <v>0</v>
      </c>
      <c r="CE387" s="176">
        <f t="shared" si="491"/>
        <v>0</v>
      </c>
      <c r="CF387" s="177" t="str">
        <f>IF(CE387=0,"",
IF(SUM($CE$353:CE387)=1,CG387,
IF($CE$414&gt;SUM($CE$353:CE387),_xlfn.CONCAT(", ",CG387),
IF($CE$414=SUM($CE$353:CE387),_xlfn.CONCAT(" y ",CG387)))))</f>
        <v/>
      </c>
      <c r="CG387" s="199" t="s">
        <v>5151</v>
      </c>
      <c r="CL387" s="310">
        <f t="shared" si="465"/>
        <v>0</v>
      </c>
      <c r="CM387" s="312">
        <f t="shared" si="466"/>
        <v>0</v>
      </c>
      <c r="CN387" s="314">
        <f t="shared" si="467"/>
        <v>0</v>
      </c>
      <c r="CO387" s="315">
        <f t="shared" si="468"/>
        <v>0</v>
      </c>
      <c r="CP387" s="317">
        <f t="shared" si="469"/>
        <v>0</v>
      </c>
      <c r="CQ387" s="319">
        <f t="shared" si="470"/>
        <v>0</v>
      </c>
      <c r="CR387" s="310">
        <f t="shared" si="471"/>
        <v>0</v>
      </c>
      <c r="CS387" s="312">
        <f t="shared" si="472"/>
        <v>0</v>
      </c>
      <c r="CT387" s="314">
        <f t="shared" si="473"/>
        <v>0</v>
      </c>
      <c r="CU387" s="315">
        <f t="shared" si="474"/>
        <v>0</v>
      </c>
      <c r="CV387" s="317">
        <f t="shared" si="475"/>
        <v>0</v>
      </c>
      <c r="CW387" s="319">
        <f t="shared" si="476"/>
        <v>0</v>
      </c>
      <c r="CX387" s="310">
        <f t="shared" si="477"/>
        <v>0</v>
      </c>
      <c r="CY387" s="312">
        <f t="shared" si="478"/>
        <v>0</v>
      </c>
      <c r="CZ387" s="314">
        <f t="shared" si="479"/>
        <v>0</v>
      </c>
      <c r="DA387" s="315">
        <f t="shared" si="480"/>
        <v>0</v>
      </c>
      <c r="DB387" s="317">
        <f t="shared" si="481"/>
        <v>0</v>
      </c>
      <c r="DC387" s="319">
        <f t="shared" si="482"/>
        <v>0</v>
      </c>
      <c r="DD387" s="310">
        <f t="shared" si="483"/>
        <v>0</v>
      </c>
      <c r="DE387" s="312">
        <f t="shared" si="484"/>
        <v>0</v>
      </c>
      <c r="DF387" s="314">
        <f t="shared" si="485"/>
        <v>0</v>
      </c>
      <c r="DG387" s="315">
        <f t="shared" si="486"/>
        <v>0</v>
      </c>
      <c r="DH387" s="317">
        <f t="shared" si="487"/>
        <v>0</v>
      </c>
      <c r="DI387" s="319">
        <f t="shared" si="488"/>
        <v>0</v>
      </c>
      <c r="DJ387" s="198">
        <f t="shared" si="489"/>
        <v>0</v>
      </c>
      <c r="DK387" s="177" t="str">
        <f>IF(DJ387=0,"",
IF(SUM($DJ$353:DJ387)=1,DL387,
IF($DJ$414&gt;SUM($DJ$353:DJ387),_xlfn.CONCAT(", ",DL387),
IF($DJ$414=SUM($DJ$353:DJ387),_xlfn.CONCAT(" y ",DL387)))))</f>
        <v/>
      </c>
      <c r="DL387" s="199" t="s">
        <v>5151</v>
      </c>
    </row>
    <row r="388" spans="1:116" ht="15" customHeight="1">
      <c r="A388" s="25"/>
      <c r="B388" s="52"/>
      <c r="C388" s="55" t="s">
        <v>5055</v>
      </c>
      <c r="D388" s="817" t="str">
        <f>IF(CNGE_2026_M4_Secc1!$D77="","",CNGE_2026_M4_Secc1!$D77)</f>
        <v/>
      </c>
      <c r="E388" s="757"/>
      <c r="F388" s="758"/>
      <c r="G388" s="439"/>
      <c r="H388" s="439"/>
      <c r="I388" s="439"/>
      <c r="J388" s="439"/>
      <c r="K388" s="439"/>
      <c r="L388" s="439"/>
      <c r="M388" s="439"/>
      <c r="N388" s="439"/>
      <c r="O388" s="439"/>
      <c r="P388" s="439"/>
      <c r="Q388" s="439"/>
      <c r="R388" s="439"/>
      <c r="S388" s="439"/>
      <c r="T388" s="439"/>
      <c r="U388" s="439"/>
      <c r="V388" s="439"/>
      <c r="W388" s="439"/>
      <c r="X388" s="439"/>
      <c r="Y388" s="439"/>
      <c r="Z388" s="439"/>
      <c r="AA388" s="439"/>
      <c r="AB388" s="439"/>
      <c r="AC388" s="439"/>
      <c r="AD388" s="439"/>
      <c r="AE388" s="52"/>
      <c r="AI388">
        <f t="shared" si="492"/>
        <v>0</v>
      </c>
      <c r="AJ388">
        <f t="shared" si="493"/>
        <v>0</v>
      </c>
      <c r="AK388">
        <f t="shared" si="494"/>
        <v>0</v>
      </c>
      <c r="AL388">
        <f t="shared" si="495"/>
        <v>0</v>
      </c>
      <c r="AM388">
        <f t="shared" si="496"/>
        <v>0</v>
      </c>
      <c r="AN388">
        <f t="shared" si="497"/>
        <v>0</v>
      </c>
      <c r="AO388">
        <f t="shared" si="498"/>
        <v>0</v>
      </c>
      <c r="AP388">
        <f t="shared" si="499"/>
        <v>0</v>
      </c>
      <c r="AQ388">
        <f t="shared" si="500"/>
        <v>0</v>
      </c>
      <c r="AR388">
        <f t="shared" si="501"/>
        <v>0</v>
      </c>
      <c r="AS388">
        <f t="shared" si="502"/>
        <v>0</v>
      </c>
      <c r="AT388">
        <f t="shared" si="503"/>
        <v>0</v>
      </c>
      <c r="AU388">
        <f t="shared" si="504"/>
        <v>0</v>
      </c>
      <c r="AV388">
        <f t="shared" si="505"/>
        <v>0</v>
      </c>
      <c r="AW388">
        <f t="shared" si="506"/>
        <v>0</v>
      </c>
      <c r="AX388">
        <f t="shared" si="507"/>
        <v>0</v>
      </c>
      <c r="AY388">
        <f t="shared" si="508"/>
        <v>0</v>
      </c>
      <c r="AZ388">
        <f t="shared" si="509"/>
        <v>0</v>
      </c>
      <c r="BA388">
        <f t="shared" si="510"/>
        <v>0</v>
      </c>
      <c r="BB388">
        <f t="shared" si="511"/>
        <v>0</v>
      </c>
      <c r="BC388">
        <f t="shared" si="512"/>
        <v>0</v>
      </c>
      <c r="BD388">
        <f t="shared" si="513"/>
        <v>0</v>
      </c>
      <c r="BE388">
        <f t="shared" si="514"/>
        <v>0</v>
      </c>
      <c r="BF388">
        <f t="shared" si="515"/>
        <v>0</v>
      </c>
      <c r="BG388">
        <f t="shared" si="516"/>
        <v>0</v>
      </c>
      <c r="BH388">
        <f t="shared" si="517"/>
        <v>0</v>
      </c>
      <c r="BI388">
        <f t="shared" si="518"/>
        <v>0</v>
      </c>
      <c r="BJ388">
        <f t="shared" si="519"/>
        <v>0</v>
      </c>
      <c r="BK388">
        <f t="shared" si="520"/>
        <v>0</v>
      </c>
      <c r="BL388">
        <f t="shared" si="521"/>
        <v>0</v>
      </c>
      <c r="BM388">
        <f t="shared" si="522"/>
        <v>0</v>
      </c>
      <c r="BN388">
        <f t="shared" si="523"/>
        <v>0</v>
      </c>
      <c r="BO388" s="231">
        <f t="shared" si="452"/>
        <v>0</v>
      </c>
      <c r="BP388" s="232">
        <f t="shared" si="453"/>
        <v>0</v>
      </c>
      <c r="BQ388" s="233">
        <f t="shared" si="454"/>
        <v>0</v>
      </c>
      <c r="BR388" s="234">
        <f t="shared" si="455"/>
        <v>0</v>
      </c>
      <c r="BS388" s="231">
        <f t="shared" si="456"/>
        <v>0</v>
      </c>
      <c r="BT388" s="232">
        <f t="shared" si="457"/>
        <v>0</v>
      </c>
      <c r="BU388" s="233">
        <f t="shared" si="458"/>
        <v>0</v>
      </c>
      <c r="BV388" s="234">
        <f t="shared" si="459"/>
        <v>0</v>
      </c>
      <c r="BW388" s="231">
        <f t="shared" si="460"/>
        <v>0</v>
      </c>
      <c r="BX388" s="232">
        <f t="shared" si="461"/>
        <v>0</v>
      </c>
      <c r="BY388" s="233">
        <f t="shared" si="462"/>
        <v>0</v>
      </c>
      <c r="BZ388" s="234">
        <f t="shared" si="463"/>
        <v>0</v>
      </c>
      <c r="CA388" s="198">
        <f t="shared" si="464"/>
        <v>0</v>
      </c>
      <c r="CB388" s="235" t="str">
        <f>IF(CA388=0,"",
IF(SUM($CA$353:CA388)=1,CC388,
IF($CA$414&gt;SUM($CA$353:CA388),_xlfn.CONCAT(", ",CC388),
IF($CA$414=SUM($CA$353:CA388),_xlfn.CONCAT(" y ",CC388)))))</f>
        <v/>
      </c>
      <c r="CC388" s="178" t="s">
        <v>5153</v>
      </c>
      <c r="CD388" s="172">
        <f t="shared" si="490"/>
        <v>0</v>
      </c>
      <c r="CE388" s="176">
        <f t="shared" si="491"/>
        <v>0</v>
      </c>
      <c r="CF388" s="177" t="str">
        <f>IF(CE388=0,"",
IF(SUM($CE$353:CE388)=1,CG388,
IF($CE$414&gt;SUM($CE$353:CE388),_xlfn.CONCAT(", ",CG388),
IF($CE$414=SUM($CE$353:CE388),_xlfn.CONCAT(" y ",CG388)))))</f>
        <v/>
      </c>
      <c r="CG388" s="199" t="s">
        <v>5153</v>
      </c>
      <c r="CL388" s="310">
        <f t="shared" si="465"/>
        <v>0</v>
      </c>
      <c r="CM388" s="312">
        <f t="shared" si="466"/>
        <v>0</v>
      </c>
      <c r="CN388" s="314">
        <f t="shared" si="467"/>
        <v>0</v>
      </c>
      <c r="CO388" s="315">
        <f t="shared" si="468"/>
        <v>0</v>
      </c>
      <c r="CP388" s="317">
        <f t="shared" si="469"/>
        <v>0</v>
      </c>
      <c r="CQ388" s="319">
        <f t="shared" si="470"/>
        <v>0</v>
      </c>
      <c r="CR388" s="310">
        <f t="shared" si="471"/>
        <v>0</v>
      </c>
      <c r="CS388" s="312">
        <f t="shared" si="472"/>
        <v>0</v>
      </c>
      <c r="CT388" s="314">
        <f t="shared" si="473"/>
        <v>0</v>
      </c>
      <c r="CU388" s="315">
        <f t="shared" si="474"/>
        <v>0</v>
      </c>
      <c r="CV388" s="317">
        <f t="shared" si="475"/>
        <v>0</v>
      </c>
      <c r="CW388" s="319">
        <f t="shared" si="476"/>
        <v>0</v>
      </c>
      <c r="CX388" s="310">
        <f t="shared" si="477"/>
        <v>0</v>
      </c>
      <c r="CY388" s="312">
        <f t="shared" si="478"/>
        <v>0</v>
      </c>
      <c r="CZ388" s="314">
        <f t="shared" si="479"/>
        <v>0</v>
      </c>
      <c r="DA388" s="315">
        <f t="shared" si="480"/>
        <v>0</v>
      </c>
      <c r="DB388" s="317">
        <f t="shared" si="481"/>
        <v>0</v>
      </c>
      <c r="DC388" s="319">
        <f t="shared" si="482"/>
        <v>0</v>
      </c>
      <c r="DD388" s="310">
        <f t="shared" si="483"/>
        <v>0</v>
      </c>
      <c r="DE388" s="312">
        <f t="shared" si="484"/>
        <v>0</v>
      </c>
      <c r="DF388" s="314">
        <f t="shared" si="485"/>
        <v>0</v>
      </c>
      <c r="DG388" s="315">
        <f t="shared" si="486"/>
        <v>0</v>
      </c>
      <c r="DH388" s="317">
        <f t="shared" si="487"/>
        <v>0</v>
      </c>
      <c r="DI388" s="319">
        <f t="shared" si="488"/>
        <v>0</v>
      </c>
      <c r="DJ388" s="198">
        <f t="shared" si="489"/>
        <v>0</v>
      </c>
      <c r="DK388" s="177" t="str">
        <f>IF(DJ388=0,"",
IF(SUM($DJ$353:DJ388)=1,DL388,
IF($DJ$414&gt;SUM($DJ$353:DJ388),_xlfn.CONCAT(", ",DL388),
IF($DJ$414=SUM($DJ$353:DJ388),_xlfn.CONCAT(" y ",DL388)))))</f>
        <v/>
      </c>
      <c r="DL388" s="199" t="s">
        <v>5153</v>
      </c>
    </row>
    <row r="389" spans="1:116" ht="15" customHeight="1">
      <c r="A389" s="25"/>
      <c r="B389" s="52"/>
      <c r="C389" s="55" t="s">
        <v>5152</v>
      </c>
      <c r="D389" s="817" t="str">
        <f>IF(CNGE_2026_M4_Secc1!$D78="","",CNGE_2026_M4_Secc1!$D78)</f>
        <v/>
      </c>
      <c r="E389" s="757"/>
      <c r="F389" s="758"/>
      <c r="G389" s="439"/>
      <c r="H389" s="439"/>
      <c r="I389" s="439"/>
      <c r="J389" s="439"/>
      <c r="K389" s="439"/>
      <c r="L389" s="439"/>
      <c r="M389" s="439"/>
      <c r="N389" s="439"/>
      <c r="O389" s="439"/>
      <c r="P389" s="439"/>
      <c r="Q389" s="439"/>
      <c r="R389" s="439"/>
      <c r="S389" s="439"/>
      <c r="T389" s="439"/>
      <c r="U389" s="439"/>
      <c r="V389" s="439"/>
      <c r="W389" s="439"/>
      <c r="X389" s="439"/>
      <c r="Y389" s="439"/>
      <c r="Z389" s="439"/>
      <c r="AA389" s="439"/>
      <c r="AB389" s="439"/>
      <c r="AC389" s="439"/>
      <c r="AD389" s="439"/>
      <c r="AE389" s="52"/>
      <c r="AI389">
        <f t="shared" si="492"/>
        <v>0</v>
      </c>
      <c r="AJ389">
        <f t="shared" si="493"/>
        <v>0</v>
      </c>
      <c r="AK389">
        <f t="shared" si="494"/>
        <v>0</v>
      </c>
      <c r="AL389">
        <f t="shared" si="495"/>
        <v>0</v>
      </c>
      <c r="AM389">
        <f t="shared" si="496"/>
        <v>0</v>
      </c>
      <c r="AN389">
        <f t="shared" si="497"/>
        <v>0</v>
      </c>
      <c r="AO389">
        <f t="shared" si="498"/>
        <v>0</v>
      </c>
      <c r="AP389">
        <f t="shared" si="499"/>
        <v>0</v>
      </c>
      <c r="AQ389">
        <f t="shared" si="500"/>
        <v>0</v>
      </c>
      <c r="AR389">
        <f t="shared" si="501"/>
        <v>0</v>
      </c>
      <c r="AS389">
        <f t="shared" si="502"/>
        <v>0</v>
      </c>
      <c r="AT389">
        <f t="shared" si="503"/>
        <v>0</v>
      </c>
      <c r="AU389">
        <f t="shared" si="504"/>
        <v>0</v>
      </c>
      <c r="AV389">
        <f t="shared" si="505"/>
        <v>0</v>
      </c>
      <c r="AW389">
        <f t="shared" si="506"/>
        <v>0</v>
      </c>
      <c r="AX389">
        <f t="shared" si="507"/>
        <v>0</v>
      </c>
      <c r="AY389">
        <f t="shared" si="508"/>
        <v>0</v>
      </c>
      <c r="AZ389">
        <f t="shared" si="509"/>
        <v>0</v>
      </c>
      <c r="BA389">
        <f t="shared" si="510"/>
        <v>0</v>
      </c>
      <c r="BB389">
        <f t="shared" si="511"/>
        <v>0</v>
      </c>
      <c r="BC389">
        <f t="shared" si="512"/>
        <v>0</v>
      </c>
      <c r="BD389">
        <f t="shared" si="513"/>
        <v>0</v>
      </c>
      <c r="BE389">
        <f t="shared" si="514"/>
        <v>0</v>
      </c>
      <c r="BF389">
        <f t="shared" si="515"/>
        <v>0</v>
      </c>
      <c r="BG389">
        <f t="shared" si="516"/>
        <v>0</v>
      </c>
      <c r="BH389">
        <f t="shared" si="517"/>
        <v>0</v>
      </c>
      <c r="BI389">
        <f t="shared" si="518"/>
        <v>0</v>
      </c>
      <c r="BJ389">
        <f t="shared" si="519"/>
        <v>0</v>
      </c>
      <c r="BK389">
        <f t="shared" si="520"/>
        <v>0</v>
      </c>
      <c r="BL389">
        <f t="shared" si="521"/>
        <v>0</v>
      </c>
      <c r="BM389">
        <f t="shared" si="522"/>
        <v>0</v>
      </c>
      <c r="BN389">
        <f t="shared" si="523"/>
        <v>0</v>
      </c>
      <c r="BO389" s="231">
        <f t="shared" si="452"/>
        <v>0</v>
      </c>
      <c r="BP389" s="232">
        <f t="shared" si="453"/>
        <v>0</v>
      </c>
      <c r="BQ389" s="233">
        <f t="shared" si="454"/>
        <v>0</v>
      </c>
      <c r="BR389" s="234">
        <f t="shared" si="455"/>
        <v>0</v>
      </c>
      <c r="BS389" s="231">
        <f t="shared" si="456"/>
        <v>0</v>
      </c>
      <c r="BT389" s="232">
        <f t="shared" si="457"/>
        <v>0</v>
      </c>
      <c r="BU389" s="233">
        <f t="shared" si="458"/>
        <v>0</v>
      </c>
      <c r="BV389" s="234">
        <f t="shared" si="459"/>
        <v>0</v>
      </c>
      <c r="BW389" s="231">
        <f t="shared" si="460"/>
        <v>0</v>
      </c>
      <c r="BX389" s="232">
        <f t="shared" si="461"/>
        <v>0</v>
      </c>
      <c r="BY389" s="233">
        <f t="shared" si="462"/>
        <v>0</v>
      </c>
      <c r="BZ389" s="234">
        <f t="shared" si="463"/>
        <v>0</v>
      </c>
      <c r="CA389" s="198">
        <f t="shared" si="464"/>
        <v>0</v>
      </c>
      <c r="CB389" s="235" t="str">
        <f>IF(CA389=0,"",
IF(SUM($CA$353:CA389)=1,CC389,
IF($CA$414&gt;SUM($CA$353:CA389),_xlfn.CONCAT(", ",CC389),
IF($CA$414=SUM($CA$353:CA389),_xlfn.CONCAT(" y ",CC389)))))</f>
        <v/>
      </c>
      <c r="CC389" s="178" t="s">
        <v>5155</v>
      </c>
      <c r="CD389" s="172">
        <f t="shared" si="490"/>
        <v>0</v>
      </c>
      <c r="CE389" s="176">
        <f t="shared" si="491"/>
        <v>0</v>
      </c>
      <c r="CF389" s="177" t="str">
        <f>IF(CE389=0,"",
IF(SUM($CE$353:CE389)=1,CG389,
IF($CE$414&gt;SUM($CE$353:CE389),_xlfn.CONCAT(", ",CG389),
IF($CE$414=SUM($CE$353:CE389),_xlfn.CONCAT(" y ",CG389)))))</f>
        <v/>
      </c>
      <c r="CG389" s="199" t="s">
        <v>5155</v>
      </c>
      <c r="CL389" s="310">
        <f t="shared" si="465"/>
        <v>0</v>
      </c>
      <c r="CM389" s="312">
        <f t="shared" si="466"/>
        <v>0</v>
      </c>
      <c r="CN389" s="314">
        <f t="shared" si="467"/>
        <v>0</v>
      </c>
      <c r="CO389" s="315">
        <f t="shared" si="468"/>
        <v>0</v>
      </c>
      <c r="CP389" s="317">
        <f t="shared" si="469"/>
        <v>0</v>
      </c>
      <c r="CQ389" s="319">
        <f t="shared" si="470"/>
        <v>0</v>
      </c>
      <c r="CR389" s="310">
        <f t="shared" si="471"/>
        <v>0</v>
      </c>
      <c r="CS389" s="312">
        <f t="shared" si="472"/>
        <v>0</v>
      </c>
      <c r="CT389" s="314">
        <f t="shared" si="473"/>
        <v>0</v>
      </c>
      <c r="CU389" s="315">
        <f t="shared" si="474"/>
        <v>0</v>
      </c>
      <c r="CV389" s="317">
        <f t="shared" si="475"/>
        <v>0</v>
      </c>
      <c r="CW389" s="319">
        <f t="shared" si="476"/>
        <v>0</v>
      </c>
      <c r="CX389" s="310">
        <f t="shared" si="477"/>
        <v>0</v>
      </c>
      <c r="CY389" s="312">
        <f t="shared" si="478"/>
        <v>0</v>
      </c>
      <c r="CZ389" s="314">
        <f t="shared" si="479"/>
        <v>0</v>
      </c>
      <c r="DA389" s="315">
        <f t="shared" si="480"/>
        <v>0</v>
      </c>
      <c r="DB389" s="317">
        <f t="shared" si="481"/>
        <v>0</v>
      </c>
      <c r="DC389" s="319">
        <f t="shared" si="482"/>
        <v>0</v>
      </c>
      <c r="DD389" s="310">
        <f t="shared" si="483"/>
        <v>0</v>
      </c>
      <c r="DE389" s="312">
        <f t="shared" si="484"/>
        <v>0</v>
      </c>
      <c r="DF389" s="314">
        <f t="shared" si="485"/>
        <v>0</v>
      </c>
      <c r="DG389" s="315">
        <f t="shared" si="486"/>
        <v>0</v>
      </c>
      <c r="DH389" s="317">
        <f t="shared" si="487"/>
        <v>0</v>
      </c>
      <c r="DI389" s="319">
        <f t="shared" si="488"/>
        <v>0</v>
      </c>
      <c r="DJ389" s="198">
        <f t="shared" si="489"/>
        <v>0</v>
      </c>
      <c r="DK389" s="177" t="str">
        <f>IF(DJ389=0,"",
IF(SUM($DJ$353:DJ389)=1,DL389,
IF($DJ$414&gt;SUM($DJ$353:DJ389),_xlfn.CONCAT(", ",DL389),
IF($DJ$414=SUM($DJ$353:DJ389),_xlfn.CONCAT(" y ",DL389)))))</f>
        <v/>
      </c>
      <c r="DL389" s="199" t="s">
        <v>5155</v>
      </c>
    </row>
    <row r="390" spans="1:116" ht="15" customHeight="1">
      <c r="A390" s="25"/>
      <c r="B390" s="52"/>
      <c r="C390" s="55" t="s">
        <v>5154</v>
      </c>
      <c r="D390" s="817" t="str">
        <f>IF(CNGE_2026_M4_Secc1!$D79="","",CNGE_2026_M4_Secc1!$D79)</f>
        <v/>
      </c>
      <c r="E390" s="757"/>
      <c r="F390" s="758"/>
      <c r="G390" s="439"/>
      <c r="H390" s="439"/>
      <c r="I390" s="439"/>
      <c r="J390" s="439"/>
      <c r="K390" s="439"/>
      <c r="L390" s="439"/>
      <c r="M390" s="439"/>
      <c r="N390" s="439"/>
      <c r="O390" s="439"/>
      <c r="P390" s="439"/>
      <c r="Q390" s="439"/>
      <c r="R390" s="439"/>
      <c r="S390" s="439"/>
      <c r="T390" s="439"/>
      <c r="U390" s="439"/>
      <c r="V390" s="439"/>
      <c r="W390" s="439"/>
      <c r="X390" s="439"/>
      <c r="Y390" s="439"/>
      <c r="Z390" s="439"/>
      <c r="AA390" s="439"/>
      <c r="AB390" s="439"/>
      <c r="AC390" s="439"/>
      <c r="AD390" s="439"/>
      <c r="AE390" s="52"/>
      <c r="AI390">
        <f t="shared" si="492"/>
        <v>0</v>
      </c>
      <c r="AJ390">
        <f t="shared" si="493"/>
        <v>0</v>
      </c>
      <c r="AK390">
        <f t="shared" si="494"/>
        <v>0</v>
      </c>
      <c r="AL390">
        <f t="shared" si="495"/>
        <v>0</v>
      </c>
      <c r="AM390">
        <f t="shared" si="496"/>
        <v>0</v>
      </c>
      <c r="AN390">
        <f t="shared" si="497"/>
        <v>0</v>
      </c>
      <c r="AO390">
        <f t="shared" si="498"/>
        <v>0</v>
      </c>
      <c r="AP390">
        <f t="shared" si="499"/>
        <v>0</v>
      </c>
      <c r="AQ390">
        <f t="shared" si="500"/>
        <v>0</v>
      </c>
      <c r="AR390">
        <f t="shared" si="501"/>
        <v>0</v>
      </c>
      <c r="AS390">
        <f t="shared" si="502"/>
        <v>0</v>
      </c>
      <c r="AT390">
        <f t="shared" si="503"/>
        <v>0</v>
      </c>
      <c r="AU390">
        <f t="shared" si="504"/>
        <v>0</v>
      </c>
      <c r="AV390">
        <f t="shared" si="505"/>
        <v>0</v>
      </c>
      <c r="AW390">
        <f t="shared" si="506"/>
        <v>0</v>
      </c>
      <c r="AX390">
        <f t="shared" si="507"/>
        <v>0</v>
      </c>
      <c r="AY390">
        <f t="shared" si="508"/>
        <v>0</v>
      </c>
      <c r="AZ390">
        <f t="shared" si="509"/>
        <v>0</v>
      </c>
      <c r="BA390">
        <f t="shared" si="510"/>
        <v>0</v>
      </c>
      <c r="BB390">
        <f t="shared" si="511"/>
        <v>0</v>
      </c>
      <c r="BC390">
        <f t="shared" si="512"/>
        <v>0</v>
      </c>
      <c r="BD390">
        <f t="shared" si="513"/>
        <v>0</v>
      </c>
      <c r="BE390">
        <f t="shared" si="514"/>
        <v>0</v>
      </c>
      <c r="BF390">
        <f t="shared" si="515"/>
        <v>0</v>
      </c>
      <c r="BG390">
        <f t="shared" si="516"/>
        <v>0</v>
      </c>
      <c r="BH390">
        <f t="shared" si="517"/>
        <v>0</v>
      </c>
      <c r="BI390">
        <f t="shared" si="518"/>
        <v>0</v>
      </c>
      <c r="BJ390">
        <f t="shared" si="519"/>
        <v>0</v>
      </c>
      <c r="BK390">
        <f t="shared" si="520"/>
        <v>0</v>
      </c>
      <c r="BL390">
        <f t="shared" si="521"/>
        <v>0</v>
      </c>
      <c r="BM390">
        <f t="shared" si="522"/>
        <v>0</v>
      </c>
      <c r="BN390">
        <f t="shared" si="523"/>
        <v>0</v>
      </c>
      <c r="BO390" s="231">
        <f t="shared" si="452"/>
        <v>0</v>
      </c>
      <c r="BP390" s="232">
        <f t="shared" si="453"/>
        <v>0</v>
      </c>
      <c r="BQ390" s="233">
        <f t="shared" si="454"/>
        <v>0</v>
      </c>
      <c r="BR390" s="234">
        <f t="shared" si="455"/>
        <v>0</v>
      </c>
      <c r="BS390" s="231">
        <f t="shared" si="456"/>
        <v>0</v>
      </c>
      <c r="BT390" s="232">
        <f t="shared" si="457"/>
        <v>0</v>
      </c>
      <c r="BU390" s="233">
        <f t="shared" si="458"/>
        <v>0</v>
      </c>
      <c r="BV390" s="234">
        <f t="shared" si="459"/>
        <v>0</v>
      </c>
      <c r="BW390" s="231">
        <f t="shared" si="460"/>
        <v>0</v>
      </c>
      <c r="BX390" s="232">
        <f t="shared" si="461"/>
        <v>0</v>
      </c>
      <c r="BY390" s="233">
        <f t="shared" si="462"/>
        <v>0</v>
      </c>
      <c r="BZ390" s="234">
        <f t="shared" si="463"/>
        <v>0</v>
      </c>
      <c r="CA390" s="198">
        <f t="shared" si="464"/>
        <v>0</v>
      </c>
      <c r="CB390" s="235" t="str">
        <f>IF(CA390=0,"",
IF(SUM($CA$353:CA390)=1,CC390,
IF($CA$414&gt;SUM($CA$353:CA390),_xlfn.CONCAT(", ",CC390),
IF($CA$414=SUM($CA$353:CA390),_xlfn.CONCAT(" y ",CC390)))))</f>
        <v/>
      </c>
      <c r="CC390" s="178" t="s">
        <v>5157</v>
      </c>
      <c r="CD390" s="172">
        <f t="shared" si="490"/>
        <v>0</v>
      </c>
      <c r="CE390" s="176">
        <f t="shared" si="491"/>
        <v>0</v>
      </c>
      <c r="CF390" s="177" t="str">
        <f>IF(CE390=0,"",
IF(SUM($CE$353:CE390)=1,CG390,
IF($CE$414&gt;SUM($CE$353:CE390),_xlfn.CONCAT(", ",CG390),
IF($CE$414=SUM($CE$353:CE390),_xlfn.CONCAT(" y ",CG390)))))</f>
        <v/>
      </c>
      <c r="CG390" s="199" t="s">
        <v>5157</v>
      </c>
      <c r="CL390" s="310">
        <f t="shared" si="465"/>
        <v>0</v>
      </c>
      <c r="CM390" s="312">
        <f t="shared" si="466"/>
        <v>0</v>
      </c>
      <c r="CN390" s="314">
        <f t="shared" si="467"/>
        <v>0</v>
      </c>
      <c r="CO390" s="315">
        <f t="shared" si="468"/>
        <v>0</v>
      </c>
      <c r="CP390" s="317">
        <f t="shared" si="469"/>
        <v>0</v>
      </c>
      <c r="CQ390" s="319">
        <f t="shared" si="470"/>
        <v>0</v>
      </c>
      <c r="CR390" s="310">
        <f t="shared" si="471"/>
        <v>0</v>
      </c>
      <c r="CS390" s="312">
        <f t="shared" si="472"/>
        <v>0</v>
      </c>
      <c r="CT390" s="314">
        <f t="shared" si="473"/>
        <v>0</v>
      </c>
      <c r="CU390" s="315">
        <f t="shared" si="474"/>
        <v>0</v>
      </c>
      <c r="CV390" s="317">
        <f t="shared" si="475"/>
        <v>0</v>
      </c>
      <c r="CW390" s="319">
        <f t="shared" si="476"/>
        <v>0</v>
      </c>
      <c r="CX390" s="310">
        <f t="shared" si="477"/>
        <v>0</v>
      </c>
      <c r="CY390" s="312">
        <f t="shared" si="478"/>
        <v>0</v>
      </c>
      <c r="CZ390" s="314">
        <f t="shared" si="479"/>
        <v>0</v>
      </c>
      <c r="DA390" s="315">
        <f t="shared" si="480"/>
        <v>0</v>
      </c>
      <c r="DB390" s="317">
        <f t="shared" si="481"/>
        <v>0</v>
      </c>
      <c r="DC390" s="319">
        <f t="shared" si="482"/>
        <v>0</v>
      </c>
      <c r="DD390" s="310">
        <f t="shared" si="483"/>
        <v>0</v>
      </c>
      <c r="DE390" s="312">
        <f t="shared" si="484"/>
        <v>0</v>
      </c>
      <c r="DF390" s="314">
        <f t="shared" si="485"/>
        <v>0</v>
      </c>
      <c r="DG390" s="315">
        <f t="shared" si="486"/>
        <v>0</v>
      </c>
      <c r="DH390" s="317">
        <f t="shared" si="487"/>
        <v>0</v>
      </c>
      <c r="DI390" s="319">
        <f t="shared" si="488"/>
        <v>0</v>
      </c>
      <c r="DJ390" s="198">
        <f t="shared" si="489"/>
        <v>0</v>
      </c>
      <c r="DK390" s="177" t="str">
        <f>IF(DJ390=0,"",
IF(SUM($DJ$353:DJ390)=1,DL390,
IF($DJ$414&gt;SUM($DJ$353:DJ390),_xlfn.CONCAT(", ",DL390),
IF($DJ$414=SUM($DJ$353:DJ390),_xlfn.CONCAT(" y ",DL390)))))</f>
        <v/>
      </c>
      <c r="DL390" s="199" t="s">
        <v>5157</v>
      </c>
    </row>
    <row r="391" spans="1:116" ht="15" customHeight="1">
      <c r="A391" s="25"/>
      <c r="B391" s="52"/>
      <c r="C391" s="55" t="s">
        <v>5156</v>
      </c>
      <c r="D391" s="817" t="str">
        <f>IF(CNGE_2026_M4_Secc1!$D80="","",CNGE_2026_M4_Secc1!$D80)</f>
        <v/>
      </c>
      <c r="E391" s="757"/>
      <c r="F391" s="758"/>
      <c r="G391" s="439"/>
      <c r="H391" s="439"/>
      <c r="I391" s="439"/>
      <c r="J391" s="439"/>
      <c r="K391" s="439"/>
      <c r="L391" s="439"/>
      <c r="M391" s="439"/>
      <c r="N391" s="439"/>
      <c r="O391" s="439"/>
      <c r="P391" s="439"/>
      <c r="Q391" s="439"/>
      <c r="R391" s="439"/>
      <c r="S391" s="439"/>
      <c r="T391" s="439"/>
      <c r="U391" s="439"/>
      <c r="V391" s="439"/>
      <c r="W391" s="439"/>
      <c r="X391" s="439"/>
      <c r="Y391" s="439"/>
      <c r="Z391" s="439"/>
      <c r="AA391" s="439"/>
      <c r="AB391" s="439"/>
      <c r="AC391" s="439"/>
      <c r="AD391" s="439"/>
      <c r="AE391" s="52"/>
      <c r="AI391">
        <f t="shared" si="492"/>
        <v>0</v>
      </c>
      <c r="AJ391">
        <f t="shared" si="493"/>
        <v>0</v>
      </c>
      <c r="AK391">
        <f t="shared" si="494"/>
        <v>0</v>
      </c>
      <c r="AL391">
        <f t="shared" si="495"/>
        <v>0</v>
      </c>
      <c r="AM391">
        <f t="shared" si="496"/>
        <v>0</v>
      </c>
      <c r="AN391">
        <f t="shared" si="497"/>
        <v>0</v>
      </c>
      <c r="AO391">
        <f t="shared" si="498"/>
        <v>0</v>
      </c>
      <c r="AP391">
        <f t="shared" si="499"/>
        <v>0</v>
      </c>
      <c r="AQ391">
        <f t="shared" si="500"/>
        <v>0</v>
      </c>
      <c r="AR391">
        <f t="shared" si="501"/>
        <v>0</v>
      </c>
      <c r="AS391">
        <f t="shared" si="502"/>
        <v>0</v>
      </c>
      <c r="AT391">
        <f t="shared" si="503"/>
        <v>0</v>
      </c>
      <c r="AU391">
        <f t="shared" si="504"/>
        <v>0</v>
      </c>
      <c r="AV391">
        <f t="shared" si="505"/>
        <v>0</v>
      </c>
      <c r="AW391">
        <f t="shared" si="506"/>
        <v>0</v>
      </c>
      <c r="AX391">
        <f t="shared" si="507"/>
        <v>0</v>
      </c>
      <c r="AY391">
        <f t="shared" si="508"/>
        <v>0</v>
      </c>
      <c r="AZ391">
        <f t="shared" si="509"/>
        <v>0</v>
      </c>
      <c r="BA391">
        <f t="shared" si="510"/>
        <v>0</v>
      </c>
      <c r="BB391">
        <f t="shared" si="511"/>
        <v>0</v>
      </c>
      <c r="BC391">
        <f t="shared" si="512"/>
        <v>0</v>
      </c>
      <c r="BD391">
        <f t="shared" si="513"/>
        <v>0</v>
      </c>
      <c r="BE391">
        <f t="shared" si="514"/>
        <v>0</v>
      </c>
      <c r="BF391">
        <f t="shared" si="515"/>
        <v>0</v>
      </c>
      <c r="BG391">
        <f t="shared" si="516"/>
        <v>0</v>
      </c>
      <c r="BH391">
        <f t="shared" si="517"/>
        <v>0</v>
      </c>
      <c r="BI391">
        <f t="shared" si="518"/>
        <v>0</v>
      </c>
      <c r="BJ391">
        <f t="shared" si="519"/>
        <v>0</v>
      </c>
      <c r="BK391">
        <f t="shared" si="520"/>
        <v>0</v>
      </c>
      <c r="BL391">
        <f t="shared" si="521"/>
        <v>0</v>
      </c>
      <c r="BM391">
        <f t="shared" si="522"/>
        <v>0</v>
      </c>
      <c r="BN391">
        <f t="shared" si="523"/>
        <v>0</v>
      </c>
      <c r="BO391" s="231">
        <f t="shared" si="452"/>
        <v>0</v>
      </c>
      <c r="BP391" s="232">
        <f t="shared" si="453"/>
        <v>0</v>
      </c>
      <c r="BQ391" s="233">
        <f t="shared" si="454"/>
        <v>0</v>
      </c>
      <c r="BR391" s="234">
        <f t="shared" si="455"/>
        <v>0</v>
      </c>
      <c r="BS391" s="231">
        <f t="shared" si="456"/>
        <v>0</v>
      </c>
      <c r="BT391" s="232">
        <f t="shared" si="457"/>
        <v>0</v>
      </c>
      <c r="BU391" s="233">
        <f t="shared" si="458"/>
        <v>0</v>
      </c>
      <c r="BV391" s="234">
        <f t="shared" si="459"/>
        <v>0</v>
      </c>
      <c r="BW391" s="231">
        <f t="shared" si="460"/>
        <v>0</v>
      </c>
      <c r="BX391" s="232">
        <f t="shared" si="461"/>
        <v>0</v>
      </c>
      <c r="BY391" s="233">
        <f t="shared" si="462"/>
        <v>0</v>
      </c>
      <c r="BZ391" s="234">
        <f t="shared" si="463"/>
        <v>0</v>
      </c>
      <c r="CA391" s="198">
        <f t="shared" si="464"/>
        <v>0</v>
      </c>
      <c r="CB391" s="235" t="str">
        <f>IF(CA391=0,"",
IF(SUM($CA$353:CA391)=1,CC391,
IF($CA$414&gt;SUM($CA$353:CA391),_xlfn.CONCAT(", ",CC391),
IF($CA$414=SUM($CA$353:CA391),_xlfn.CONCAT(" y ",CC391)))))</f>
        <v/>
      </c>
      <c r="CC391" s="178" t="s">
        <v>5159</v>
      </c>
      <c r="CD391" s="172">
        <f t="shared" si="490"/>
        <v>0</v>
      </c>
      <c r="CE391" s="176">
        <f t="shared" si="491"/>
        <v>0</v>
      </c>
      <c r="CF391" s="177" t="str">
        <f>IF(CE391=0,"",
IF(SUM($CE$353:CE391)=1,CG391,
IF($CE$414&gt;SUM($CE$353:CE391),_xlfn.CONCAT(", ",CG391),
IF($CE$414=SUM($CE$353:CE391),_xlfn.CONCAT(" y ",CG391)))))</f>
        <v/>
      </c>
      <c r="CG391" s="199" t="s">
        <v>5159</v>
      </c>
      <c r="CL391" s="310">
        <f t="shared" si="465"/>
        <v>0</v>
      </c>
      <c r="CM391" s="312">
        <f t="shared" si="466"/>
        <v>0</v>
      </c>
      <c r="CN391" s="314">
        <f t="shared" si="467"/>
        <v>0</v>
      </c>
      <c r="CO391" s="315">
        <f t="shared" si="468"/>
        <v>0</v>
      </c>
      <c r="CP391" s="317">
        <f t="shared" si="469"/>
        <v>0</v>
      </c>
      <c r="CQ391" s="319">
        <f t="shared" si="470"/>
        <v>0</v>
      </c>
      <c r="CR391" s="310">
        <f t="shared" si="471"/>
        <v>0</v>
      </c>
      <c r="CS391" s="312">
        <f t="shared" si="472"/>
        <v>0</v>
      </c>
      <c r="CT391" s="314">
        <f t="shared" si="473"/>
        <v>0</v>
      </c>
      <c r="CU391" s="315">
        <f t="shared" si="474"/>
        <v>0</v>
      </c>
      <c r="CV391" s="317">
        <f t="shared" si="475"/>
        <v>0</v>
      </c>
      <c r="CW391" s="319">
        <f t="shared" si="476"/>
        <v>0</v>
      </c>
      <c r="CX391" s="310">
        <f t="shared" si="477"/>
        <v>0</v>
      </c>
      <c r="CY391" s="312">
        <f t="shared" si="478"/>
        <v>0</v>
      </c>
      <c r="CZ391" s="314">
        <f t="shared" si="479"/>
        <v>0</v>
      </c>
      <c r="DA391" s="315">
        <f t="shared" si="480"/>
        <v>0</v>
      </c>
      <c r="DB391" s="317">
        <f t="shared" si="481"/>
        <v>0</v>
      </c>
      <c r="DC391" s="319">
        <f t="shared" si="482"/>
        <v>0</v>
      </c>
      <c r="DD391" s="310">
        <f t="shared" si="483"/>
        <v>0</v>
      </c>
      <c r="DE391" s="312">
        <f t="shared" si="484"/>
        <v>0</v>
      </c>
      <c r="DF391" s="314">
        <f t="shared" si="485"/>
        <v>0</v>
      </c>
      <c r="DG391" s="315">
        <f t="shared" si="486"/>
        <v>0</v>
      </c>
      <c r="DH391" s="317">
        <f t="shared" si="487"/>
        <v>0</v>
      </c>
      <c r="DI391" s="319">
        <f t="shared" si="488"/>
        <v>0</v>
      </c>
      <c r="DJ391" s="198">
        <f t="shared" si="489"/>
        <v>0</v>
      </c>
      <c r="DK391" s="177" t="str">
        <f>IF(DJ391=0,"",
IF(SUM($DJ$353:DJ391)=1,DL391,
IF($DJ$414&gt;SUM($DJ$353:DJ391),_xlfn.CONCAT(", ",DL391),
IF($DJ$414=SUM($DJ$353:DJ391),_xlfn.CONCAT(" y ",DL391)))))</f>
        <v/>
      </c>
      <c r="DL391" s="199" t="s">
        <v>5159</v>
      </c>
    </row>
    <row r="392" spans="1:116" ht="15" customHeight="1">
      <c r="A392" s="25"/>
      <c r="B392" s="52"/>
      <c r="C392" s="55" t="s">
        <v>5158</v>
      </c>
      <c r="D392" s="817" t="str">
        <f>IF(CNGE_2026_M4_Secc1!$D81="","",CNGE_2026_M4_Secc1!$D81)</f>
        <v/>
      </c>
      <c r="E392" s="757"/>
      <c r="F392" s="758"/>
      <c r="G392" s="439"/>
      <c r="H392" s="439"/>
      <c r="I392" s="439"/>
      <c r="J392" s="439"/>
      <c r="K392" s="439"/>
      <c r="L392" s="439"/>
      <c r="M392" s="439"/>
      <c r="N392" s="439"/>
      <c r="O392" s="439"/>
      <c r="P392" s="439"/>
      <c r="Q392" s="439"/>
      <c r="R392" s="439"/>
      <c r="S392" s="439"/>
      <c r="T392" s="439"/>
      <c r="U392" s="439"/>
      <c r="V392" s="439"/>
      <c r="W392" s="439"/>
      <c r="X392" s="439"/>
      <c r="Y392" s="439"/>
      <c r="Z392" s="439"/>
      <c r="AA392" s="439"/>
      <c r="AB392" s="439"/>
      <c r="AC392" s="439"/>
      <c r="AD392" s="439"/>
      <c r="AE392" s="52"/>
      <c r="AI392">
        <f t="shared" si="492"/>
        <v>0</v>
      </c>
      <c r="AJ392">
        <f t="shared" si="493"/>
        <v>0</v>
      </c>
      <c r="AK392">
        <f t="shared" si="494"/>
        <v>0</v>
      </c>
      <c r="AL392">
        <f t="shared" si="495"/>
        <v>0</v>
      </c>
      <c r="AM392">
        <f t="shared" si="496"/>
        <v>0</v>
      </c>
      <c r="AN392">
        <f t="shared" si="497"/>
        <v>0</v>
      </c>
      <c r="AO392">
        <f t="shared" si="498"/>
        <v>0</v>
      </c>
      <c r="AP392">
        <f t="shared" si="499"/>
        <v>0</v>
      </c>
      <c r="AQ392">
        <f t="shared" si="500"/>
        <v>0</v>
      </c>
      <c r="AR392">
        <f t="shared" si="501"/>
        <v>0</v>
      </c>
      <c r="AS392">
        <f t="shared" si="502"/>
        <v>0</v>
      </c>
      <c r="AT392">
        <f t="shared" si="503"/>
        <v>0</v>
      </c>
      <c r="AU392">
        <f t="shared" si="504"/>
        <v>0</v>
      </c>
      <c r="AV392">
        <f t="shared" si="505"/>
        <v>0</v>
      </c>
      <c r="AW392">
        <f t="shared" si="506"/>
        <v>0</v>
      </c>
      <c r="AX392">
        <f t="shared" si="507"/>
        <v>0</v>
      </c>
      <c r="AY392">
        <f t="shared" si="508"/>
        <v>0</v>
      </c>
      <c r="AZ392">
        <f t="shared" si="509"/>
        <v>0</v>
      </c>
      <c r="BA392">
        <f t="shared" si="510"/>
        <v>0</v>
      </c>
      <c r="BB392">
        <f t="shared" si="511"/>
        <v>0</v>
      </c>
      <c r="BC392">
        <f t="shared" si="512"/>
        <v>0</v>
      </c>
      <c r="BD392">
        <f t="shared" si="513"/>
        <v>0</v>
      </c>
      <c r="BE392">
        <f t="shared" si="514"/>
        <v>0</v>
      </c>
      <c r="BF392">
        <f t="shared" si="515"/>
        <v>0</v>
      </c>
      <c r="BG392">
        <f t="shared" si="516"/>
        <v>0</v>
      </c>
      <c r="BH392">
        <f t="shared" si="517"/>
        <v>0</v>
      </c>
      <c r="BI392">
        <f t="shared" si="518"/>
        <v>0</v>
      </c>
      <c r="BJ392">
        <f t="shared" si="519"/>
        <v>0</v>
      </c>
      <c r="BK392">
        <f t="shared" si="520"/>
        <v>0</v>
      </c>
      <c r="BL392">
        <f t="shared" si="521"/>
        <v>0</v>
      </c>
      <c r="BM392">
        <f t="shared" si="522"/>
        <v>0</v>
      </c>
      <c r="BN392">
        <f t="shared" si="523"/>
        <v>0</v>
      </c>
      <c r="BO392" s="231">
        <f t="shared" si="452"/>
        <v>0</v>
      </c>
      <c r="BP392" s="232">
        <f t="shared" si="453"/>
        <v>0</v>
      </c>
      <c r="BQ392" s="233">
        <f t="shared" si="454"/>
        <v>0</v>
      </c>
      <c r="BR392" s="234">
        <f t="shared" si="455"/>
        <v>0</v>
      </c>
      <c r="BS392" s="231">
        <f t="shared" si="456"/>
        <v>0</v>
      </c>
      <c r="BT392" s="232">
        <f t="shared" si="457"/>
        <v>0</v>
      </c>
      <c r="BU392" s="233">
        <f t="shared" si="458"/>
        <v>0</v>
      </c>
      <c r="BV392" s="234">
        <f t="shared" si="459"/>
        <v>0</v>
      </c>
      <c r="BW392" s="231">
        <f t="shared" si="460"/>
        <v>0</v>
      </c>
      <c r="BX392" s="232">
        <f t="shared" si="461"/>
        <v>0</v>
      </c>
      <c r="BY392" s="233">
        <f t="shared" si="462"/>
        <v>0</v>
      </c>
      <c r="BZ392" s="234">
        <f t="shared" si="463"/>
        <v>0</v>
      </c>
      <c r="CA392" s="198">
        <f t="shared" si="464"/>
        <v>0</v>
      </c>
      <c r="CB392" s="235" t="str">
        <f>IF(CA392=0,"",
IF(SUM($CA$353:CA392)=1,CC392,
IF($CA$414&gt;SUM($CA$353:CA392),_xlfn.CONCAT(", ",CC392),
IF($CA$414=SUM($CA$353:CA392),_xlfn.CONCAT(" y ",CC392)))))</f>
        <v/>
      </c>
      <c r="CC392" s="178" t="s">
        <v>5161</v>
      </c>
      <c r="CD392" s="172">
        <f t="shared" si="490"/>
        <v>0</v>
      </c>
      <c r="CE392" s="176">
        <f t="shared" si="491"/>
        <v>0</v>
      </c>
      <c r="CF392" s="177" t="str">
        <f>IF(CE392=0,"",
IF(SUM($CE$353:CE392)=1,CG392,
IF($CE$414&gt;SUM($CE$353:CE392),_xlfn.CONCAT(", ",CG392),
IF($CE$414=SUM($CE$353:CE392),_xlfn.CONCAT(" y ",CG392)))))</f>
        <v/>
      </c>
      <c r="CG392" s="199" t="s">
        <v>5161</v>
      </c>
      <c r="CL392" s="310">
        <f t="shared" si="465"/>
        <v>0</v>
      </c>
      <c r="CM392" s="312">
        <f t="shared" si="466"/>
        <v>0</v>
      </c>
      <c r="CN392" s="314">
        <f t="shared" si="467"/>
        <v>0</v>
      </c>
      <c r="CO392" s="315">
        <f t="shared" si="468"/>
        <v>0</v>
      </c>
      <c r="CP392" s="317">
        <f t="shared" si="469"/>
        <v>0</v>
      </c>
      <c r="CQ392" s="319">
        <f t="shared" si="470"/>
        <v>0</v>
      </c>
      <c r="CR392" s="310">
        <f t="shared" si="471"/>
        <v>0</v>
      </c>
      <c r="CS392" s="312">
        <f t="shared" si="472"/>
        <v>0</v>
      </c>
      <c r="CT392" s="314">
        <f t="shared" si="473"/>
        <v>0</v>
      </c>
      <c r="CU392" s="315">
        <f t="shared" si="474"/>
        <v>0</v>
      </c>
      <c r="CV392" s="317">
        <f t="shared" si="475"/>
        <v>0</v>
      </c>
      <c r="CW392" s="319">
        <f t="shared" si="476"/>
        <v>0</v>
      </c>
      <c r="CX392" s="310">
        <f t="shared" si="477"/>
        <v>0</v>
      </c>
      <c r="CY392" s="312">
        <f t="shared" si="478"/>
        <v>0</v>
      </c>
      <c r="CZ392" s="314">
        <f t="shared" si="479"/>
        <v>0</v>
      </c>
      <c r="DA392" s="315">
        <f t="shared" si="480"/>
        <v>0</v>
      </c>
      <c r="DB392" s="317">
        <f t="shared" si="481"/>
        <v>0</v>
      </c>
      <c r="DC392" s="319">
        <f t="shared" si="482"/>
        <v>0</v>
      </c>
      <c r="DD392" s="310">
        <f t="shared" si="483"/>
        <v>0</v>
      </c>
      <c r="DE392" s="312">
        <f t="shared" si="484"/>
        <v>0</v>
      </c>
      <c r="DF392" s="314">
        <f t="shared" si="485"/>
        <v>0</v>
      </c>
      <c r="DG392" s="315">
        <f t="shared" si="486"/>
        <v>0</v>
      </c>
      <c r="DH392" s="317">
        <f t="shared" si="487"/>
        <v>0</v>
      </c>
      <c r="DI392" s="319">
        <f t="shared" si="488"/>
        <v>0</v>
      </c>
      <c r="DJ392" s="198">
        <f t="shared" si="489"/>
        <v>0</v>
      </c>
      <c r="DK392" s="177" t="str">
        <f>IF(DJ392=0,"",
IF(SUM($DJ$353:DJ392)=1,DL392,
IF($DJ$414&gt;SUM($DJ$353:DJ392),_xlfn.CONCAT(", ",DL392),
IF($DJ$414=SUM($DJ$353:DJ392),_xlfn.CONCAT(" y ",DL392)))))</f>
        <v/>
      </c>
      <c r="DL392" s="199" t="s">
        <v>5161</v>
      </c>
    </row>
    <row r="393" spans="1:116" ht="15" customHeight="1">
      <c r="A393" s="25"/>
      <c r="B393" s="52"/>
      <c r="C393" s="55" t="s">
        <v>5160</v>
      </c>
      <c r="D393" s="817" t="str">
        <f>IF(CNGE_2026_M4_Secc1!$D82="","",CNGE_2026_M4_Secc1!$D82)</f>
        <v/>
      </c>
      <c r="E393" s="757"/>
      <c r="F393" s="758"/>
      <c r="G393" s="439"/>
      <c r="H393" s="439"/>
      <c r="I393" s="439"/>
      <c r="J393" s="439"/>
      <c r="K393" s="439"/>
      <c r="L393" s="439"/>
      <c r="M393" s="439"/>
      <c r="N393" s="439"/>
      <c r="O393" s="439"/>
      <c r="P393" s="439"/>
      <c r="Q393" s="439"/>
      <c r="R393" s="439"/>
      <c r="S393" s="439"/>
      <c r="T393" s="439"/>
      <c r="U393" s="439"/>
      <c r="V393" s="439"/>
      <c r="W393" s="439"/>
      <c r="X393" s="439"/>
      <c r="Y393" s="439"/>
      <c r="Z393" s="439"/>
      <c r="AA393" s="439"/>
      <c r="AB393" s="439"/>
      <c r="AC393" s="439"/>
      <c r="AD393" s="439"/>
      <c r="AE393" s="52"/>
      <c r="AI393">
        <f t="shared" si="492"/>
        <v>0</v>
      </c>
      <c r="AJ393">
        <f t="shared" si="493"/>
        <v>0</v>
      </c>
      <c r="AK393">
        <f t="shared" si="494"/>
        <v>0</v>
      </c>
      <c r="AL393">
        <f t="shared" si="495"/>
        <v>0</v>
      </c>
      <c r="AM393">
        <f t="shared" si="496"/>
        <v>0</v>
      </c>
      <c r="AN393">
        <f t="shared" si="497"/>
        <v>0</v>
      </c>
      <c r="AO393">
        <f t="shared" si="498"/>
        <v>0</v>
      </c>
      <c r="AP393">
        <f t="shared" si="499"/>
        <v>0</v>
      </c>
      <c r="AQ393">
        <f t="shared" si="500"/>
        <v>0</v>
      </c>
      <c r="AR393">
        <f t="shared" si="501"/>
        <v>0</v>
      </c>
      <c r="AS393">
        <f t="shared" si="502"/>
        <v>0</v>
      </c>
      <c r="AT393">
        <f t="shared" si="503"/>
        <v>0</v>
      </c>
      <c r="AU393">
        <f t="shared" si="504"/>
        <v>0</v>
      </c>
      <c r="AV393">
        <f t="shared" si="505"/>
        <v>0</v>
      </c>
      <c r="AW393">
        <f t="shared" si="506"/>
        <v>0</v>
      </c>
      <c r="AX393">
        <f t="shared" si="507"/>
        <v>0</v>
      </c>
      <c r="AY393">
        <f t="shared" si="508"/>
        <v>0</v>
      </c>
      <c r="AZ393">
        <f t="shared" si="509"/>
        <v>0</v>
      </c>
      <c r="BA393">
        <f t="shared" si="510"/>
        <v>0</v>
      </c>
      <c r="BB393">
        <f t="shared" si="511"/>
        <v>0</v>
      </c>
      <c r="BC393">
        <f t="shared" si="512"/>
        <v>0</v>
      </c>
      <c r="BD393">
        <f t="shared" si="513"/>
        <v>0</v>
      </c>
      <c r="BE393">
        <f t="shared" si="514"/>
        <v>0</v>
      </c>
      <c r="BF393">
        <f t="shared" si="515"/>
        <v>0</v>
      </c>
      <c r="BG393">
        <f t="shared" si="516"/>
        <v>0</v>
      </c>
      <c r="BH393">
        <f t="shared" si="517"/>
        <v>0</v>
      </c>
      <c r="BI393">
        <f t="shared" si="518"/>
        <v>0</v>
      </c>
      <c r="BJ393">
        <f t="shared" si="519"/>
        <v>0</v>
      </c>
      <c r="BK393">
        <f t="shared" si="520"/>
        <v>0</v>
      </c>
      <c r="BL393">
        <f t="shared" si="521"/>
        <v>0</v>
      </c>
      <c r="BM393">
        <f t="shared" si="522"/>
        <v>0</v>
      </c>
      <c r="BN393">
        <f t="shared" si="523"/>
        <v>0</v>
      </c>
      <c r="BO393" s="231">
        <f t="shared" si="452"/>
        <v>0</v>
      </c>
      <c r="BP393" s="232">
        <f t="shared" si="453"/>
        <v>0</v>
      </c>
      <c r="BQ393" s="233">
        <f t="shared" si="454"/>
        <v>0</v>
      </c>
      <c r="BR393" s="234">
        <f t="shared" si="455"/>
        <v>0</v>
      </c>
      <c r="BS393" s="231">
        <f t="shared" si="456"/>
        <v>0</v>
      </c>
      <c r="BT393" s="232">
        <f t="shared" si="457"/>
        <v>0</v>
      </c>
      <c r="BU393" s="233">
        <f t="shared" si="458"/>
        <v>0</v>
      </c>
      <c r="BV393" s="234">
        <f t="shared" si="459"/>
        <v>0</v>
      </c>
      <c r="BW393" s="231">
        <f t="shared" si="460"/>
        <v>0</v>
      </c>
      <c r="BX393" s="232">
        <f t="shared" si="461"/>
        <v>0</v>
      </c>
      <c r="BY393" s="233">
        <f t="shared" si="462"/>
        <v>0</v>
      </c>
      <c r="BZ393" s="234">
        <f t="shared" si="463"/>
        <v>0</v>
      </c>
      <c r="CA393" s="198">
        <f t="shared" si="464"/>
        <v>0</v>
      </c>
      <c r="CB393" s="235" t="str">
        <f>IF(CA393=0,"",
IF(SUM($CA$353:CA393)=1,CC393,
IF($CA$414&gt;SUM($CA$353:CA393),_xlfn.CONCAT(", ",CC393),
IF($CA$414=SUM($CA$353:CA393),_xlfn.CONCAT(" y ",CC393)))))</f>
        <v/>
      </c>
      <c r="CC393" s="178" t="s">
        <v>5163</v>
      </c>
      <c r="CD393" s="172">
        <f t="shared" si="490"/>
        <v>0</v>
      </c>
      <c r="CE393" s="176">
        <f t="shared" si="491"/>
        <v>0</v>
      </c>
      <c r="CF393" s="177" t="str">
        <f>IF(CE393=0,"",
IF(SUM($CE$353:CE393)=1,CG393,
IF($CE$414&gt;SUM($CE$353:CE393),_xlfn.CONCAT(", ",CG393),
IF($CE$414=SUM($CE$353:CE393),_xlfn.CONCAT(" y ",CG393)))))</f>
        <v/>
      </c>
      <c r="CG393" s="199" t="s">
        <v>5163</v>
      </c>
      <c r="CL393" s="310">
        <f t="shared" si="465"/>
        <v>0</v>
      </c>
      <c r="CM393" s="312">
        <f t="shared" si="466"/>
        <v>0</v>
      </c>
      <c r="CN393" s="314">
        <f t="shared" si="467"/>
        <v>0</v>
      </c>
      <c r="CO393" s="315">
        <f t="shared" si="468"/>
        <v>0</v>
      </c>
      <c r="CP393" s="317">
        <f t="shared" si="469"/>
        <v>0</v>
      </c>
      <c r="CQ393" s="319">
        <f t="shared" si="470"/>
        <v>0</v>
      </c>
      <c r="CR393" s="310">
        <f t="shared" si="471"/>
        <v>0</v>
      </c>
      <c r="CS393" s="312">
        <f t="shared" si="472"/>
        <v>0</v>
      </c>
      <c r="CT393" s="314">
        <f t="shared" si="473"/>
        <v>0</v>
      </c>
      <c r="CU393" s="315">
        <f t="shared" si="474"/>
        <v>0</v>
      </c>
      <c r="CV393" s="317">
        <f t="shared" si="475"/>
        <v>0</v>
      </c>
      <c r="CW393" s="319">
        <f t="shared" si="476"/>
        <v>0</v>
      </c>
      <c r="CX393" s="310">
        <f t="shared" si="477"/>
        <v>0</v>
      </c>
      <c r="CY393" s="312">
        <f t="shared" si="478"/>
        <v>0</v>
      </c>
      <c r="CZ393" s="314">
        <f t="shared" si="479"/>
        <v>0</v>
      </c>
      <c r="DA393" s="315">
        <f t="shared" si="480"/>
        <v>0</v>
      </c>
      <c r="DB393" s="317">
        <f t="shared" si="481"/>
        <v>0</v>
      </c>
      <c r="DC393" s="319">
        <f t="shared" si="482"/>
        <v>0</v>
      </c>
      <c r="DD393" s="310">
        <f t="shared" si="483"/>
        <v>0</v>
      </c>
      <c r="DE393" s="312">
        <f t="shared" si="484"/>
        <v>0</v>
      </c>
      <c r="DF393" s="314">
        <f t="shared" si="485"/>
        <v>0</v>
      </c>
      <c r="DG393" s="315">
        <f t="shared" si="486"/>
        <v>0</v>
      </c>
      <c r="DH393" s="317">
        <f t="shared" si="487"/>
        <v>0</v>
      </c>
      <c r="DI393" s="319">
        <f t="shared" si="488"/>
        <v>0</v>
      </c>
      <c r="DJ393" s="198">
        <f t="shared" si="489"/>
        <v>0</v>
      </c>
      <c r="DK393" s="177" t="str">
        <f>IF(DJ393=0,"",
IF(SUM($DJ$353:DJ393)=1,DL393,
IF($DJ$414&gt;SUM($DJ$353:DJ393),_xlfn.CONCAT(", ",DL393),
IF($DJ$414=SUM($DJ$353:DJ393),_xlfn.CONCAT(" y ",DL393)))))</f>
        <v/>
      </c>
      <c r="DL393" s="199" t="s">
        <v>5163</v>
      </c>
    </row>
    <row r="394" spans="1:116" ht="15" customHeight="1">
      <c r="A394" s="25"/>
      <c r="B394" s="52"/>
      <c r="C394" s="55" t="s">
        <v>5162</v>
      </c>
      <c r="D394" s="817" t="str">
        <f>IF(CNGE_2026_M4_Secc1!$D83="","",CNGE_2026_M4_Secc1!$D83)</f>
        <v/>
      </c>
      <c r="E394" s="757"/>
      <c r="F394" s="758"/>
      <c r="G394" s="439"/>
      <c r="H394" s="439"/>
      <c r="I394" s="439"/>
      <c r="J394" s="439"/>
      <c r="K394" s="439"/>
      <c r="L394" s="439"/>
      <c r="M394" s="439"/>
      <c r="N394" s="439"/>
      <c r="O394" s="439"/>
      <c r="P394" s="439"/>
      <c r="Q394" s="439"/>
      <c r="R394" s="439"/>
      <c r="S394" s="439"/>
      <c r="T394" s="439"/>
      <c r="U394" s="439"/>
      <c r="V394" s="439"/>
      <c r="W394" s="439"/>
      <c r="X394" s="439"/>
      <c r="Y394" s="439"/>
      <c r="Z394" s="439"/>
      <c r="AA394" s="439"/>
      <c r="AB394" s="439"/>
      <c r="AC394" s="439"/>
      <c r="AD394" s="439"/>
      <c r="AE394" s="52"/>
      <c r="AI394">
        <f t="shared" si="492"/>
        <v>0</v>
      </c>
      <c r="AJ394">
        <f t="shared" si="493"/>
        <v>0</v>
      </c>
      <c r="AK394">
        <f t="shared" si="494"/>
        <v>0</v>
      </c>
      <c r="AL394">
        <f t="shared" si="495"/>
        <v>0</v>
      </c>
      <c r="AM394">
        <f t="shared" si="496"/>
        <v>0</v>
      </c>
      <c r="AN394">
        <f t="shared" si="497"/>
        <v>0</v>
      </c>
      <c r="AO394">
        <f t="shared" si="498"/>
        <v>0</v>
      </c>
      <c r="AP394">
        <f t="shared" si="499"/>
        <v>0</v>
      </c>
      <c r="AQ394">
        <f t="shared" si="500"/>
        <v>0</v>
      </c>
      <c r="AR394">
        <f t="shared" si="501"/>
        <v>0</v>
      </c>
      <c r="AS394">
        <f t="shared" si="502"/>
        <v>0</v>
      </c>
      <c r="AT394">
        <f t="shared" si="503"/>
        <v>0</v>
      </c>
      <c r="AU394">
        <f t="shared" si="504"/>
        <v>0</v>
      </c>
      <c r="AV394">
        <f t="shared" si="505"/>
        <v>0</v>
      </c>
      <c r="AW394">
        <f t="shared" si="506"/>
        <v>0</v>
      </c>
      <c r="AX394">
        <f t="shared" si="507"/>
        <v>0</v>
      </c>
      <c r="AY394">
        <f t="shared" si="508"/>
        <v>0</v>
      </c>
      <c r="AZ394">
        <f t="shared" si="509"/>
        <v>0</v>
      </c>
      <c r="BA394">
        <f t="shared" si="510"/>
        <v>0</v>
      </c>
      <c r="BB394">
        <f t="shared" si="511"/>
        <v>0</v>
      </c>
      <c r="BC394">
        <f t="shared" si="512"/>
        <v>0</v>
      </c>
      <c r="BD394">
        <f t="shared" si="513"/>
        <v>0</v>
      </c>
      <c r="BE394">
        <f t="shared" si="514"/>
        <v>0</v>
      </c>
      <c r="BF394">
        <f t="shared" si="515"/>
        <v>0</v>
      </c>
      <c r="BG394">
        <f t="shared" si="516"/>
        <v>0</v>
      </c>
      <c r="BH394">
        <f t="shared" si="517"/>
        <v>0</v>
      </c>
      <c r="BI394">
        <f t="shared" si="518"/>
        <v>0</v>
      </c>
      <c r="BJ394">
        <f t="shared" si="519"/>
        <v>0</v>
      </c>
      <c r="BK394">
        <f t="shared" si="520"/>
        <v>0</v>
      </c>
      <c r="BL394">
        <f t="shared" si="521"/>
        <v>0</v>
      </c>
      <c r="BM394">
        <f t="shared" si="522"/>
        <v>0</v>
      </c>
      <c r="BN394">
        <f t="shared" si="523"/>
        <v>0</v>
      </c>
      <c r="BO394" s="231">
        <f t="shared" si="452"/>
        <v>0</v>
      </c>
      <c r="BP394" s="232">
        <f t="shared" si="453"/>
        <v>0</v>
      </c>
      <c r="BQ394" s="233">
        <f t="shared" si="454"/>
        <v>0</v>
      </c>
      <c r="BR394" s="234">
        <f t="shared" si="455"/>
        <v>0</v>
      </c>
      <c r="BS394" s="231">
        <f t="shared" si="456"/>
        <v>0</v>
      </c>
      <c r="BT394" s="232">
        <f t="shared" si="457"/>
        <v>0</v>
      </c>
      <c r="BU394" s="233">
        <f t="shared" si="458"/>
        <v>0</v>
      </c>
      <c r="BV394" s="234">
        <f t="shared" si="459"/>
        <v>0</v>
      </c>
      <c r="BW394" s="231">
        <f t="shared" si="460"/>
        <v>0</v>
      </c>
      <c r="BX394" s="232">
        <f t="shared" si="461"/>
        <v>0</v>
      </c>
      <c r="BY394" s="233">
        <f t="shared" si="462"/>
        <v>0</v>
      </c>
      <c r="BZ394" s="234">
        <f t="shared" si="463"/>
        <v>0</v>
      </c>
      <c r="CA394" s="198">
        <f t="shared" si="464"/>
        <v>0</v>
      </c>
      <c r="CB394" s="235" t="str">
        <f>IF(CA394=0,"",
IF(SUM($CA$353:CA394)=1,CC394,
IF($CA$414&gt;SUM($CA$353:CA394),_xlfn.CONCAT(", ",CC394),
IF($CA$414=SUM($CA$353:CA394),_xlfn.CONCAT(" y ",CC394)))))</f>
        <v/>
      </c>
      <c r="CC394" s="178" t="s">
        <v>5165</v>
      </c>
      <c r="CD394" s="172">
        <f t="shared" si="490"/>
        <v>0</v>
      </c>
      <c r="CE394" s="176">
        <f t="shared" si="491"/>
        <v>0</v>
      </c>
      <c r="CF394" s="177" t="str">
        <f>IF(CE394=0,"",
IF(SUM($CE$353:CE394)=1,CG394,
IF($CE$414&gt;SUM($CE$353:CE394),_xlfn.CONCAT(", ",CG394),
IF($CE$414=SUM($CE$353:CE394),_xlfn.CONCAT(" y ",CG394)))))</f>
        <v/>
      </c>
      <c r="CG394" s="199" t="s">
        <v>5165</v>
      </c>
      <c r="CL394" s="310">
        <f t="shared" si="465"/>
        <v>0</v>
      </c>
      <c r="CM394" s="312">
        <f t="shared" si="466"/>
        <v>0</v>
      </c>
      <c r="CN394" s="314">
        <f t="shared" si="467"/>
        <v>0</v>
      </c>
      <c r="CO394" s="315">
        <f t="shared" si="468"/>
        <v>0</v>
      </c>
      <c r="CP394" s="317">
        <f t="shared" si="469"/>
        <v>0</v>
      </c>
      <c r="CQ394" s="319">
        <f t="shared" si="470"/>
        <v>0</v>
      </c>
      <c r="CR394" s="310">
        <f t="shared" si="471"/>
        <v>0</v>
      </c>
      <c r="CS394" s="312">
        <f t="shared" si="472"/>
        <v>0</v>
      </c>
      <c r="CT394" s="314">
        <f t="shared" si="473"/>
        <v>0</v>
      </c>
      <c r="CU394" s="315">
        <f t="shared" si="474"/>
        <v>0</v>
      </c>
      <c r="CV394" s="317">
        <f t="shared" si="475"/>
        <v>0</v>
      </c>
      <c r="CW394" s="319">
        <f t="shared" si="476"/>
        <v>0</v>
      </c>
      <c r="CX394" s="310">
        <f t="shared" si="477"/>
        <v>0</v>
      </c>
      <c r="CY394" s="312">
        <f t="shared" si="478"/>
        <v>0</v>
      </c>
      <c r="CZ394" s="314">
        <f t="shared" si="479"/>
        <v>0</v>
      </c>
      <c r="DA394" s="315">
        <f t="shared" si="480"/>
        <v>0</v>
      </c>
      <c r="DB394" s="317">
        <f t="shared" si="481"/>
        <v>0</v>
      </c>
      <c r="DC394" s="319">
        <f t="shared" si="482"/>
        <v>0</v>
      </c>
      <c r="DD394" s="310">
        <f t="shared" si="483"/>
        <v>0</v>
      </c>
      <c r="DE394" s="312">
        <f t="shared" si="484"/>
        <v>0</v>
      </c>
      <c r="DF394" s="314">
        <f t="shared" si="485"/>
        <v>0</v>
      </c>
      <c r="DG394" s="315">
        <f t="shared" si="486"/>
        <v>0</v>
      </c>
      <c r="DH394" s="317">
        <f t="shared" si="487"/>
        <v>0</v>
      </c>
      <c r="DI394" s="319">
        <f t="shared" si="488"/>
        <v>0</v>
      </c>
      <c r="DJ394" s="198">
        <f t="shared" si="489"/>
        <v>0</v>
      </c>
      <c r="DK394" s="177" t="str">
        <f>IF(DJ394=0,"",
IF(SUM($DJ$353:DJ394)=1,DL394,
IF($DJ$414&gt;SUM($DJ$353:DJ394),_xlfn.CONCAT(", ",DL394),
IF($DJ$414=SUM($DJ$353:DJ394),_xlfn.CONCAT(" y ",DL394)))))</f>
        <v/>
      </c>
      <c r="DL394" s="199" t="s">
        <v>5165</v>
      </c>
    </row>
    <row r="395" spans="1:116" ht="15" customHeight="1">
      <c r="A395" s="25"/>
      <c r="B395" s="52"/>
      <c r="C395" s="55" t="s">
        <v>5164</v>
      </c>
      <c r="D395" s="817" t="str">
        <f>IF(CNGE_2026_M4_Secc1!$D84="","",CNGE_2026_M4_Secc1!$D84)</f>
        <v/>
      </c>
      <c r="E395" s="757"/>
      <c r="F395" s="758"/>
      <c r="G395" s="439"/>
      <c r="H395" s="439"/>
      <c r="I395" s="439"/>
      <c r="J395" s="439"/>
      <c r="K395" s="439"/>
      <c r="L395" s="439"/>
      <c r="M395" s="439"/>
      <c r="N395" s="439"/>
      <c r="O395" s="439"/>
      <c r="P395" s="439"/>
      <c r="Q395" s="439"/>
      <c r="R395" s="439"/>
      <c r="S395" s="439"/>
      <c r="T395" s="439"/>
      <c r="U395" s="439"/>
      <c r="V395" s="439"/>
      <c r="W395" s="439"/>
      <c r="X395" s="439"/>
      <c r="Y395" s="439"/>
      <c r="Z395" s="439"/>
      <c r="AA395" s="439"/>
      <c r="AB395" s="439"/>
      <c r="AC395" s="439"/>
      <c r="AD395" s="439"/>
      <c r="AE395" s="52"/>
      <c r="AI395">
        <f t="shared" si="492"/>
        <v>0</v>
      </c>
      <c r="AJ395">
        <f t="shared" si="493"/>
        <v>0</v>
      </c>
      <c r="AK395">
        <f t="shared" si="494"/>
        <v>0</v>
      </c>
      <c r="AL395">
        <f t="shared" si="495"/>
        <v>0</v>
      </c>
      <c r="AM395">
        <f t="shared" si="496"/>
        <v>0</v>
      </c>
      <c r="AN395">
        <f t="shared" si="497"/>
        <v>0</v>
      </c>
      <c r="AO395">
        <f t="shared" si="498"/>
        <v>0</v>
      </c>
      <c r="AP395">
        <f t="shared" si="499"/>
        <v>0</v>
      </c>
      <c r="AQ395">
        <f t="shared" si="500"/>
        <v>0</v>
      </c>
      <c r="AR395">
        <f t="shared" si="501"/>
        <v>0</v>
      </c>
      <c r="AS395">
        <f t="shared" si="502"/>
        <v>0</v>
      </c>
      <c r="AT395">
        <f t="shared" si="503"/>
        <v>0</v>
      </c>
      <c r="AU395">
        <f t="shared" si="504"/>
        <v>0</v>
      </c>
      <c r="AV395">
        <f t="shared" si="505"/>
        <v>0</v>
      </c>
      <c r="AW395">
        <f t="shared" si="506"/>
        <v>0</v>
      </c>
      <c r="AX395">
        <f t="shared" si="507"/>
        <v>0</v>
      </c>
      <c r="AY395">
        <f t="shared" si="508"/>
        <v>0</v>
      </c>
      <c r="AZ395">
        <f t="shared" si="509"/>
        <v>0</v>
      </c>
      <c r="BA395">
        <f t="shared" si="510"/>
        <v>0</v>
      </c>
      <c r="BB395">
        <f t="shared" si="511"/>
        <v>0</v>
      </c>
      <c r="BC395">
        <f t="shared" si="512"/>
        <v>0</v>
      </c>
      <c r="BD395">
        <f t="shared" si="513"/>
        <v>0</v>
      </c>
      <c r="BE395">
        <f t="shared" si="514"/>
        <v>0</v>
      </c>
      <c r="BF395">
        <f t="shared" si="515"/>
        <v>0</v>
      </c>
      <c r="BG395">
        <f t="shared" si="516"/>
        <v>0</v>
      </c>
      <c r="BH395">
        <f t="shared" si="517"/>
        <v>0</v>
      </c>
      <c r="BI395">
        <f t="shared" si="518"/>
        <v>0</v>
      </c>
      <c r="BJ395">
        <f t="shared" si="519"/>
        <v>0</v>
      </c>
      <c r="BK395">
        <f t="shared" si="520"/>
        <v>0</v>
      </c>
      <c r="BL395">
        <f t="shared" si="521"/>
        <v>0</v>
      </c>
      <c r="BM395">
        <f t="shared" si="522"/>
        <v>0</v>
      </c>
      <c r="BN395">
        <f t="shared" si="523"/>
        <v>0</v>
      </c>
      <c r="BO395" s="231">
        <f t="shared" si="452"/>
        <v>0</v>
      </c>
      <c r="BP395" s="232">
        <f t="shared" si="453"/>
        <v>0</v>
      </c>
      <c r="BQ395" s="233">
        <f t="shared" si="454"/>
        <v>0</v>
      </c>
      <c r="BR395" s="234">
        <f t="shared" si="455"/>
        <v>0</v>
      </c>
      <c r="BS395" s="231">
        <f t="shared" si="456"/>
        <v>0</v>
      </c>
      <c r="BT395" s="232">
        <f t="shared" si="457"/>
        <v>0</v>
      </c>
      <c r="BU395" s="233">
        <f t="shared" si="458"/>
        <v>0</v>
      </c>
      <c r="BV395" s="234">
        <f t="shared" si="459"/>
        <v>0</v>
      </c>
      <c r="BW395" s="231">
        <f t="shared" si="460"/>
        <v>0</v>
      </c>
      <c r="BX395" s="232">
        <f t="shared" si="461"/>
        <v>0</v>
      </c>
      <c r="BY395" s="233">
        <f t="shared" si="462"/>
        <v>0</v>
      </c>
      <c r="BZ395" s="234">
        <f t="shared" si="463"/>
        <v>0</v>
      </c>
      <c r="CA395" s="198">
        <f t="shared" si="464"/>
        <v>0</v>
      </c>
      <c r="CB395" s="235" t="str">
        <f>IF(CA395=0,"",
IF(SUM($CA$353:CA395)=1,CC395,
IF($CA$414&gt;SUM($CA$353:CA395),_xlfn.CONCAT(", ",CC395),
IF($CA$414=SUM($CA$353:CA395),_xlfn.CONCAT(" y ",CC395)))))</f>
        <v/>
      </c>
      <c r="CC395" s="178" t="s">
        <v>5167</v>
      </c>
      <c r="CD395" s="172">
        <f t="shared" si="490"/>
        <v>0</v>
      </c>
      <c r="CE395" s="176">
        <f t="shared" si="491"/>
        <v>0</v>
      </c>
      <c r="CF395" s="177" t="str">
        <f>IF(CE395=0,"",
IF(SUM($CE$353:CE395)=1,CG395,
IF($CE$414&gt;SUM($CE$353:CE395),_xlfn.CONCAT(", ",CG395),
IF($CE$414=SUM($CE$353:CE395),_xlfn.CONCAT(" y ",CG395)))))</f>
        <v/>
      </c>
      <c r="CG395" s="199" t="s">
        <v>5167</v>
      </c>
      <c r="CL395" s="310">
        <f t="shared" si="465"/>
        <v>0</v>
      </c>
      <c r="CM395" s="312">
        <f t="shared" si="466"/>
        <v>0</v>
      </c>
      <c r="CN395" s="314">
        <f t="shared" si="467"/>
        <v>0</v>
      </c>
      <c r="CO395" s="315">
        <f t="shared" si="468"/>
        <v>0</v>
      </c>
      <c r="CP395" s="317">
        <f t="shared" si="469"/>
        <v>0</v>
      </c>
      <c r="CQ395" s="319">
        <f t="shared" si="470"/>
        <v>0</v>
      </c>
      <c r="CR395" s="310">
        <f t="shared" si="471"/>
        <v>0</v>
      </c>
      <c r="CS395" s="312">
        <f t="shared" si="472"/>
        <v>0</v>
      </c>
      <c r="CT395" s="314">
        <f t="shared" si="473"/>
        <v>0</v>
      </c>
      <c r="CU395" s="315">
        <f t="shared" si="474"/>
        <v>0</v>
      </c>
      <c r="CV395" s="317">
        <f t="shared" si="475"/>
        <v>0</v>
      </c>
      <c r="CW395" s="319">
        <f t="shared" si="476"/>
        <v>0</v>
      </c>
      <c r="CX395" s="310">
        <f t="shared" si="477"/>
        <v>0</v>
      </c>
      <c r="CY395" s="312">
        <f t="shared" si="478"/>
        <v>0</v>
      </c>
      <c r="CZ395" s="314">
        <f t="shared" si="479"/>
        <v>0</v>
      </c>
      <c r="DA395" s="315">
        <f t="shared" si="480"/>
        <v>0</v>
      </c>
      <c r="DB395" s="317">
        <f t="shared" si="481"/>
        <v>0</v>
      </c>
      <c r="DC395" s="319">
        <f t="shared" si="482"/>
        <v>0</v>
      </c>
      <c r="DD395" s="310">
        <f t="shared" si="483"/>
        <v>0</v>
      </c>
      <c r="DE395" s="312">
        <f t="shared" si="484"/>
        <v>0</v>
      </c>
      <c r="DF395" s="314">
        <f t="shared" si="485"/>
        <v>0</v>
      </c>
      <c r="DG395" s="315">
        <f t="shared" si="486"/>
        <v>0</v>
      </c>
      <c r="DH395" s="317">
        <f t="shared" si="487"/>
        <v>0</v>
      </c>
      <c r="DI395" s="319">
        <f t="shared" si="488"/>
        <v>0</v>
      </c>
      <c r="DJ395" s="198">
        <f t="shared" si="489"/>
        <v>0</v>
      </c>
      <c r="DK395" s="177" t="str">
        <f>IF(DJ395=0,"",
IF(SUM($DJ$353:DJ395)=1,DL395,
IF($DJ$414&gt;SUM($DJ$353:DJ395),_xlfn.CONCAT(", ",DL395),
IF($DJ$414=SUM($DJ$353:DJ395),_xlfn.CONCAT(" y ",DL395)))))</f>
        <v/>
      </c>
      <c r="DL395" s="199" t="s">
        <v>5167</v>
      </c>
    </row>
    <row r="396" spans="1:116" ht="15" customHeight="1">
      <c r="A396" s="25"/>
      <c r="B396" s="52"/>
      <c r="C396" s="55" t="s">
        <v>5166</v>
      </c>
      <c r="D396" s="817" t="str">
        <f>IF(CNGE_2026_M4_Secc1!$D85="","",CNGE_2026_M4_Secc1!$D85)</f>
        <v/>
      </c>
      <c r="E396" s="757"/>
      <c r="F396" s="758"/>
      <c r="G396" s="439"/>
      <c r="H396" s="439"/>
      <c r="I396" s="439"/>
      <c r="J396" s="439"/>
      <c r="K396" s="439"/>
      <c r="L396" s="439"/>
      <c r="M396" s="439"/>
      <c r="N396" s="439"/>
      <c r="O396" s="439"/>
      <c r="P396" s="439"/>
      <c r="Q396" s="439"/>
      <c r="R396" s="439"/>
      <c r="S396" s="439"/>
      <c r="T396" s="439"/>
      <c r="U396" s="439"/>
      <c r="V396" s="439"/>
      <c r="W396" s="439"/>
      <c r="X396" s="439"/>
      <c r="Y396" s="439"/>
      <c r="Z396" s="439"/>
      <c r="AA396" s="439"/>
      <c r="AB396" s="439"/>
      <c r="AC396" s="439"/>
      <c r="AD396" s="439"/>
      <c r="AE396" s="52"/>
      <c r="AI396">
        <f t="shared" si="492"/>
        <v>0</v>
      </c>
      <c r="AJ396">
        <f t="shared" si="493"/>
        <v>0</v>
      </c>
      <c r="AK396">
        <f t="shared" si="494"/>
        <v>0</v>
      </c>
      <c r="AL396">
        <f t="shared" si="495"/>
        <v>0</v>
      </c>
      <c r="AM396">
        <f t="shared" si="496"/>
        <v>0</v>
      </c>
      <c r="AN396">
        <f t="shared" si="497"/>
        <v>0</v>
      </c>
      <c r="AO396">
        <f t="shared" si="498"/>
        <v>0</v>
      </c>
      <c r="AP396">
        <f t="shared" si="499"/>
        <v>0</v>
      </c>
      <c r="AQ396">
        <f t="shared" si="500"/>
        <v>0</v>
      </c>
      <c r="AR396">
        <f t="shared" si="501"/>
        <v>0</v>
      </c>
      <c r="AS396">
        <f t="shared" si="502"/>
        <v>0</v>
      </c>
      <c r="AT396">
        <f t="shared" si="503"/>
        <v>0</v>
      </c>
      <c r="AU396">
        <f t="shared" si="504"/>
        <v>0</v>
      </c>
      <c r="AV396">
        <f t="shared" si="505"/>
        <v>0</v>
      </c>
      <c r="AW396">
        <f t="shared" si="506"/>
        <v>0</v>
      </c>
      <c r="AX396">
        <f t="shared" si="507"/>
        <v>0</v>
      </c>
      <c r="AY396">
        <f t="shared" si="508"/>
        <v>0</v>
      </c>
      <c r="AZ396">
        <f t="shared" si="509"/>
        <v>0</v>
      </c>
      <c r="BA396">
        <f t="shared" si="510"/>
        <v>0</v>
      </c>
      <c r="BB396">
        <f t="shared" si="511"/>
        <v>0</v>
      </c>
      <c r="BC396">
        <f t="shared" si="512"/>
        <v>0</v>
      </c>
      <c r="BD396">
        <f t="shared" si="513"/>
        <v>0</v>
      </c>
      <c r="BE396">
        <f t="shared" si="514"/>
        <v>0</v>
      </c>
      <c r="BF396">
        <f t="shared" si="515"/>
        <v>0</v>
      </c>
      <c r="BG396">
        <f t="shared" si="516"/>
        <v>0</v>
      </c>
      <c r="BH396">
        <f t="shared" si="517"/>
        <v>0</v>
      </c>
      <c r="BI396">
        <f t="shared" si="518"/>
        <v>0</v>
      </c>
      <c r="BJ396">
        <f t="shared" si="519"/>
        <v>0</v>
      </c>
      <c r="BK396">
        <f t="shared" si="520"/>
        <v>0</v>
      </c>
      <c r="BL396">
        <f t="shared" si="521"/>
        <v>0</v>
      </c>
      <c r="BM396">
        <f t="shared" si="522"/>
        <v>0</v>
      </c>
      <c r="BN396">
        <f t="shared" si="523"/>
        <v>0</v>
      </c>
      <c r="BO396" s="231">
        <f t="shared" si="452"/>
        <v>0</v>
      </c>
      <c r="BP396" s="232">
        <f t="shared" si="453"/>
        <v>0</v>
      </c>
      <c r="BQ396" s="233">
        <f t="shared" si="454"/>
        <v>0</v>
      </c>
      <c r="BR396" s="234">
        <f t="shared" si="455"/>
        <v>0</v>
      </c>
      <c r="BS396" s="231">
        <f t="shared" si="456"/>
        <v>0</v>
      </c>
      <c r="BT396" s="232">
        <f t="shared" si="457"/>
        <v>0</v>
      </c>
      <c r="BU396" s="233">
        <f t="shared" si="458"/>
        <v>0</v>
      </c>
      <c r="BV396" s="234">
        <f t="shared" si="459"/>
        <v>0</v>
      </c>
      <c r="BW396" s="231">
        <f t="shared" si="460"/>
        <v>0</v>
      </c>
      <c r="BX396" s="232">
        <f t="shared" si="461"/>
        <v>0</v>
      </c>
      <c r="BY396" s="233">
        <f t="shared" si="462"/>
        <v>0</v>
      </c>
      <c r="BZ396" s="234">
        <f t="shared" si="463"/>
        <v>0</v>
      </c>
      <c r="CA396" s="198">
        <f t="shared" si="464"/>
        <v>0</v>
      </c>
      <c r="CB396" s="235" t="str">
        <f>IF(CA396=0,"",
IF(SUM($CA$353:CA396)=1,CC396,
IF($CA$414&gt;SUM($CA$353:CA396),_xlfn.CONCAT(", ",CC396),
IF($CA$414=SUM($CA$353:CA396),_xlfn.CONCAT(" y ",CC396)))))</f>
        <v/>
      </c>
      <c r="CC396" s="178" t="s">
        <v>5169</v>
      </c>
      <c r="CD396" s="172">
        <f t="shared" si="490"/>
        <v>0</v>
      </c>
      <c r="CE396" s="176">
        <f t="shared" si="491"/>
        <v>0</v>
      </c>
      <c r="CF396" s="177" t="str">
        <f>IF(CE396=0,"",
IF(SUM($CE$353:CE396)=1,CG396,
IF($CE$414&gt;SUM($CE$353:CE396),_xlfn.CONCAT(", ",CG396),
IF($CE$414=SUM($CE$353:CE396),_xlfn.CONCAT(" y ",CG396)))))</f>
        <v/>
      </c>
      <c r="CG396" s="199" t="s">
        <v>5169</v>
      </c>
      <c r="CL396" s="310">
        <f t="shared" si="465"/>
        <v>0</v>
      </c>
      <c r="CM396" s="312">
        <f t="shared" si="466"/>
        <v>0</v>
      </c>
      <c r="CN396" s="314">
        <f t="shared" si="467"/>
        <v>0</v>
      </c>
      <c r="CO396" s="315">
        <f t="shared" si="468"/>
        <v>0</v>
      </c>
      <c r="CP396" s="317">
        <f t="shared" si="469"/>
        <v>0</v>
      </c>
      <c r="CQ396" s="319">
        <f t="shared" si="470"/>
        <v>0</v>
      </c>
      <c r="CR396" s="310">
        <f t="shared" si="471"/>
        <v>0</v>
      </c>
      <c r="CS396" s="312">
        <f t="shared" si="472"/>
        <v>0</v>
      </c>
      <c r="CT396" s="314">
        <f t="shared" si="473"/>
        <v>0</v>
      </c>
      <c r="CU396" s="315">
        <f t="shared" si="474"/>
        <v>0</v>
      </c>
      <c r="CV396" s="317">
        <f t="shared" si="475"/>
        <v>0</v>
      </c>
      <c r="CW396" s="319">
        <f t="shared" si="476"/>
        <v>0</v>
      </c>
      <c r="CX396" s="310">
        <f t="shared" si="477"/>
        <v>0</v>
      </c>
      <c r="CY396" s="312">
        <f t="shared" si="478"/>
        <v>0</v>
      </c>
      <c r="CZ396" s="314">
        <f t="shared" si="479"/>
        <v>0</v>
      </c>
      <c r="DA396" s="315">
        <f t="shared" si="480"/>
        <v>0</v>
      </c>
      <c r="DB396" s="317">
        <f t="shared" si="481"/>
        <v>0</v>
      </c>
      <c r="DC396" s="319">
        <f t="shared" si="482"/>
        <v>0</v>
      </c>
      <c r="DD396" s="310">
        <f t="shared" si="483"/>
        <v>0</v>
      </c>
      <c r="DE396" s="312">
        <f t="shared" si="484"/>
        <v>0</v>
      </c>
      <c r="DF396" s="314">
        <f t="shared" si="485"/>
        <v>0</v>
      </c>
      <c r="DG396" s="315">
        <f t="shared" si="486"/>
        <v>0</v>
      </c>
      <c r="DH396" s="317">
        <f t="shared" si="487"/>
        <v>0</v>
      </c>
      <c r="DI396" s="319">
        <f t="shared" si="488"/>
        <v>0</v>
      </c>
      <c r="DJ396" s="198">
        <f t="shared" si="489"/>
        <v>0</v>
      </c>
      <c r="DK396" s="177" t="str">
        <f>IF(DJ396=0,"",
IF(SUM($DJ$353:DJ396)=1,DL396,
IF($DJ$414&gt;SUM($DJ$353:DJ396),_xlfn.CONCAT(", ",DL396),
IF($DJ$414=SUM($DJ$353:DJ396),_xlfn.CONCAT(" y ",DL396)))))</f>
        <v/>
      </c>
      <c r="DL396" s="199" t="s">
        <v>5169</v>
      </c>
    </row>
    <row r="397" spans="1:116" ht="15" customHeight="1">
      <c r="A397" s="25"/>
      <c r="B397" s="52"/>
      <c r="C397" s="55" t="s">
        <v>5168</v>
      </c>
      <c r="D397" s="817" t="str">
        <f>IF(CNGE_2026_M4_Secc1!$D86="","",CNGE_2026_M4_Secc1!$D86)</f>
        <v/>
      </c>
      <c r="E397" s="757"/>
      <c r="F397" s="758"/>
      <c r="G397" s="439"/>
      <c r="H397" s="439"/>
      <c r="I397" s="439"/>
      <c r="J397" s="439"/>
      <c r="K397" s="439"/>
      <c r="L397" s="439"/>
      <c r="M397" s="439"/>
      <c r="N397" s="439"/>
      <c r="O397" s="439"/>
      <c r="P397" s="439"/>
      <c r="Q397" s="439"/>
      <c r="R397" s="439"/>
      <c r="S397" s="439"/>
      <c r="T397" s="439"/>
      <c r="U397" s="439"/>
      <c r="V397" s="439"/>
      <c r="W397" s="439"/>
      <c r="X397" s="439"/>
      <c r="Y397" s="439"/>
      <c r="Z397" s="439"/>
      <c r="AA397" s="439"/>
      <c r="AB397" s="439"/>
      <c r="AC397" s="439"/>
      <c r="AD397" s="439"/>
      <c r="AE397" s="52"/>
      <c r="AI397">
        <f t="shared" si="492"/>
        <v>0</v>
      </c>
      <c r="AJ397">
        <f t="shared" si="493"/>
        <v>0</v>
      </c>
      <c r="AK397">
        <f t="shared" si="494"/>
        <v>0</v>
      </c>
      <c r="AL397">
        <f t="shared" si="495"/>
        <v>0</v>
      </c>
      <c r="AM397">
        <f t="shared" si="496"/>
        <v>0</v>
      </c>
      <c r="AN397">
        <f t="shared" si="497"/>
        <v>0</v>
      </c>
      <c r="AO397">
        <f t="shared" si="498"/>
        <v>0</v>
      </c>
      <c r="AP397">
        <f t="shared" si="499"/>
        <v>0</v>
      </c>
      <c r="AQ397">
        <f t="shared" si="500"/>
        <v>0</v>
      </c>
      <c r="AR397">
        <f t="shared" si="501"/>
        <v>0</v>
      </c>
      <c r="AS397">
        <f t="shared" si="502"/>
        <v>0</v>
      </c>
      <c r="AT397">
        <f t="shared" si="503"/>
        <v>0</v>
      </c>
      <c r="AU397">
        <f t="shared" si="504"/>
        <v>0</v>
      </c>
      <c r="AV397">
        <f t="shared" si="505"/>
        <v>0</v>
      </c>
      <c r="AW397">
        <f t="shared" si="506"/>
        <v>0</v>
      </c>
      <c r="AX397">
        <f t="shared" si="507"/>
        <v>0</v>
      </c>
      <c r="AY397">
        <f t="shared" si="508"/>
        <v>0</v>
      </c>
      <c r="AZ397">
        <f t="shared" si="509"/>
        <v>0</v>
      </c>
      <c r="BA397">
        <f t="shared" si="510"/>
        <v>0</v>
      </c>
      <c r="BB397">
        <f t="shared" si="511"/>
        <v>0</v>
      </c>
      <c r="BC397">
        <f t="shared" si="512"/>
        <v>0</v>
      </c>
      <c r="BD397">
        <f t="shared" si="513"/>
        <v>0</v>
      </c>
      <c r="BE397">
        <f t="shared" si="514"/>
        <v>0</v>
      </c>
      <c r="BF397">
        <f t="shared" si="515"/>
        <v>0</v>
      </c>
      <c r="BG397">
        <f t="shared" si="516"/>
        <v>0</v>
      </c>
      <c r="BH397">
        <f t="shared" si="517"/>
        <v>0</v>
      </c>
      <c r="BI397">
        <f t="shared" si="518"/>
        <v>0</v>
      </c>
      <c r="BJ397">
        <f t="shared" si="519"/>
        <v>0</v>
      </c>
      <c r="BK397">
        <f t="shared" si="520"/>
        <v>0</v>
      </c>
      <c r="BL397">
        <f t="shared" si="521"/>
        <v>0</v>
      </c>
      <c r="BM397">
        <f t="shared" si="522"/>
        <v>0</v>
      </c>
      <c r="BN397">
        <f t="shared" si="523"/>
        <v>0</v>
      </c>
      <c r="BO397" s="231">
        <f t="shared" si="452"/>
        <v>0</v>
      </c>
      <c r="BP397" s="232">
        <f t="shared" si="453"/>
        <v>0</v>
      </c>
      <c r="BQ397" s="233">
        <f t="shared" si="454"/>
        <v>0</v>
      </c>
      <c r="BR397" s="234">
        <f t="shared" si="455"/>
        <v>0</v>
      </c>
      <c r="BS397" s="231">
        <f t="shared" si="456"/>
        <v>0</v>
      </c>
      <c r="BT397" s="232">
        <f t="shared" si="457"/>
        <v>0</v>
      </c>
      <c r="BU397" s="233">
        <f t="shared" si="458"/>
        <v>0</v>
      </c>
      <c r="BV397" s="234">
        <f t="shared" si="459"/>
        <v>0</v>
      </c>
      <c r="BW397" s="231">
        <f t="shared" si="460"/>
        <v>0</v>
      </c>
      <c r="BX397" s="232">
        <f t="shared" si="461"/>
        <v>0</v>
      </c>
      <c r="BY397" s="233">
        <f t="shared" si="462"/>
        <v>0</v>
      </c>
      <c r="BZ397" s="234">
        <f t="shared" si="463"/>
        <v>0</v>
      </c>
      <c r="CA397" s="198">
        <f t="shared" si="464"/>
        <v>0</v>
      </c>
      <c r="CB397" s="235" t="str">
        <f>IF(CA397=0,"",
IF(SUM($CA$353:CA397)=1,CC397,
IF($CA$414&gt;SUM($CA$353:CA397),_xlfn.CONCAT(", ",CC397),
IF($CA$414=SUM($CA$353:CA397),_xlfn.CONCAT(" y ",CC397)))))</f>
        <v/>
      </c>
      <c r="CC397" s="178" t="s">
        <v>5171</v>
      </c>
      <c r="CD397" s="172">
        <f t="shared" si="490"/>
        <v>0</v>
      </c>
      <c r="CE397" s="176">
        <f t="shared" si="491"/>
        <v>0</v>
      </c>
      <c r="CF397" s="177" t="str">
        <f>IF(CE397=0,"",
IF(SUM($CE$353:CE397)=1,CG397,
IF($CE$414&gt;SUM($CE$353:CE397),_xlfn.CONCAT(", ",CG397),
IF($CE$414=SUM($CE$353:CE397),_xlfn.CONCAT(" y ",CG397)))))</f>
        <v/>
      </c>
      <c r="CG397" s="199" t="s">
        <v>5171</v>
      </c>
      <c r="CL397" s="310">
        <f t="shared" si="465"/>
        <v>0</v>
      </c>
      <c r="CM397" s="312">
        <f t="shared" si="466"/>
        <v>0</v>
      </c>
      <c r="CN397" s="314">
        <f t="shared" si="467"/>
        <v>0</v>
      </c>
      <c r="CO397" s="315">
        <f t="shared" si="468"/>
        <v>0</v>
      </c>
      <c r="CP397" s="317">
        <f t="shared" si="469"/>
        <v>0</v>
      </c>
      <c r="CQ397" s="319">
        <f t="shared" si="470"/>
        <v>0</v>
      </c>
      <c r="CR397" s="310">
        <f t="shared" si="471"/>
        <v>0</v>
      </c>
      <c r="CS397" s="312">
        <f t="shared" si="472"/>
        <v>0</v>
      </c>
      <c r="CT397" s="314">
        <f t="shared" si="473"/>
        <v>0</v>
      </c>
      <c r="CU397" s="315">
        <f t="shared" si="474"/>
        <v>0</v>
      </c>
      <c r="CV397" s="317">
        <f t="shared" si="475"/>
        <v>0</v>
      </c>
      <c r="CW397" s="319">
        <f t="shared" si="476"/>
        <v>0</v>
      </c>
      <c r="CX397" s="310">
        <f t="shared" si="477"/>
        <v>0</v>
      </c>
      <c r="CY397" s="312">
        <f t="shared" si="478"/>
        <v>0</v>
      </c>
      <c r="CZ397" s="314">
        <f t="shared" si="479"/>
        <v>0</v>
      </c>
      <c r="DA397" s="315">
        <f t="shared" si="480"/>
        <v>0</v>
      </c>
      <c r="DB397" s="317">
        <f t="shared" si="481"/>
        <v>0</v>
      </c>
      <c r="DC397" s="319">
        <f t="shared" si="482"/>
        <v>0</v>
      </c>
      <c r="DD397" s="310">
        <f t="shared" si="483"/>
        <v>0</v>
      </c>
      <c r="DE397" s="312">
        <f t="shared" si="484"/>
        <v>0</v>
      </c>
      <c r="DF397" s="314">
        <f t="shared" si="485"/>
        <v>0</v>
      </c>
      <c r="DG397" s="315">
        <f t="shared" si="486"/>
        <v>0</v>
      </c>
      <c r="DH397" s="317">
        <f t="shared" si="487"/>
        <v>0</v>
      </c>
      <c r="DI397" s="319">
        <f t="shared" si="488"/>
        <v>0</v>
      </c>
      <c r="DJ397" s="198">
        <f t="shared" si="489"/>
        <v>0</v>
      </c>
      <c r="DK397" s="177" t="str">
        <f>IF(DJ397=0,"",
IF(SUM($DJ$353:DJ397)=1,DL397,
IF($DJ$414&gt;SUM($DJ$353:DJ397),_xlfn.CONCAT(", ",DL397),
IF($DJ$414=SUM($DJ$353:DJ397),_xlfn.CONCAT(" y ",DL397)))))</f>
        <v/>
      </c>
      <c r="DL397" s="199" t="s">
        <v>5171</v>
      </c>
    </row>
    <row r="398" spans="1:116" ht="15" customHeight="1">
      <c r="A398" s="25"/>
      <c r="B398" s="52"/>
      <c r="C398" s="55" t="s">
        <v>5170</v>
      </c>
      <c r="D398" s="817" t="str">
        <f>IF(CNGE_2026_M4_Secc1!$D87="","",CNGE_2026_M4_Secc1!$D87)</f>
        <v/>
      </c>
      <c r="E398" s="757"/>
      <c r="F398" s="758"/>
      <c r="G398" s="439"/>
      <c r="H398" s="439"/>
      <c r="I398" s="439"/>
      <c r="J398" s="439"/>
      <c r="K398" s="439"/>
      <c r="L398" s="439"/>
      <c r="M398" s="439"/>
      <c r="N398" s="439"/>
      <c r="O398" s="439"/>
      <c r="P398" s="439"/>
      <c r="Q398" s="439"/>
      <c r="R398" s="439"/>
      <c r="S398" s="439"/>
      <c r="T398" s="439"/>
      <c r="U398" s="439"/>
      <c r="V398" s="439"/>
      <c r="W398" s="439"/>
      <c r="X398" s="439"/>
      <c r="Y398" s="439"/>
      <c r="Z398" s="439"/>
      <c r="AA398" s="439"/>
      <c r="AB398" s="439"/>
      <c r="AC398" s="439"/>
      <c r="AD398" s="439"/>
      <c r="AE398" s="52"/>
      <c r="AI398">
        <f t="shared" si="492"/>
        <v>0</v>
      </c>
      <c r="AJ398">
        <f t="shared" si="493"/>
        <v>0</v>
      </c>
      <c r="AK398">
        <f t="shared" si="494"/>
        <v>0</v>
      </c>
      <c r="AL398">
        <f t="shared" si="495"/>
        <v>0</v>
      </c>
      <c r="AM398">
        <f t="shared" si="496"/>
        <v>0</v>
      </c>
      <c r="AN398">
        <f t="shared" si="497"/>
        <v>0</v>
      </c>
      <c r="AO398">
        <f t="shared" si="498"/>
        <v>0</v>
      </c>
      <c r="AP398">
        <f t="shared" si="499"/>
        <v>0</v>
      </c>
      <c r="AQ398">
        <f t="shared" si="500"/>
        <v>0</v>
      </c>
      <c r="AR398">
        <f t="shared" si="501"/>
        <v>0</v>
      </c>
      <c r="AS398">
        <f t="shared" si="502"/>
        <v>0</v>
      </c>
      <c r="AT398">
        <f t="shared" si="503"/>
        <v>0</v>
      </c>
      <c r="AU398">
        <f t="shared" si="504"/>
        <v>0</v>
      </c>
      <c r="AV398">
        <f t="shared" si="505"/>
        <v>0</v>
      </c>
      <c r="AW398">
        <f t="shared" si="506"/>
        <v>0</v>
      </c>
      <c r="AX398">
        <f t="shared" si="507"/>
        <v>0</v>
      </c>
      <c r="AY398">
        <f t="shared" si="508"/>
        <v>0</v>
      </c>
      <c r="AZ398">
        <f t="shared" si="509"/>
        <v>0</v>
      </c>
      <c r="BA398">
        <f t="shared" si="510"/>
        <v>0</v>
      </c>
      <c r="BB398">
        <f t="shared" si="511"/>
        <v>0</v>
      </c>
      <c r="BC398">
        <f t="shared" si="512"/>
        <v>0</v>
      </c>
      <c r="BD398">
        <f t="shared" si="513"/>
        <v>0</v>
      </c>
      <c r="BE398">
        <f t="shared" si="514"/>
        <v>0</v>
      </c>
      <c r="BF398">
        <f t="shared" si="515"/>
        <v>0</v>
      </c>
      <c r="BG398">
        <f t="shared" si="516"/>
        <v>0</v>
      </c>
      <c r="BH398">
        <f t="shared" si="517"/>
        <v>0</v>
      </c>
      <c r="BI398">
        <f t="shared" si="518"/>
        <v>0</v>
      </c>
      <c r="BJ398">
        <f t="shared" si="519"/>
        <v>0</v>
      </c>
      <c r="BK398">
        <f t="shared" si="520"/>
        <v>0</v>
      </c>
      <c r="BL398">
        <f t="shared" si="521"/>
        <v>0</v>
      </c>
      <c r="BM398">
        <f t="shared" si="522"/>
        <v>0</v>
      </c>
      <c r="BN398">
        <f t="shared" si="523"/>
        <v>0</v>
      </c>
      <c r="BO398" s="231">
        <f t="shared" si="452"/>
        <v>0</v>
      </c>
      <c r="BP398" s="232">
        <f t="shared" si="453"/>
        <v>0</v>
      </c>
      <c r="BQ398" s="233">
        <f t="shared" si="454"/>
        <v>0</v>
      </c>
      <c r="BR398" s="234">
        <f t="shared" si="455"/>
        <v>0</v>
      </c>
      <c r="BS398" s="231">
        <f t="shared" si="456"/>
        <v>0</v>
      </c>
      <c r="BT398" s="232">
        <f t="shared" si="457"/>
        <v>0</v>
      </c>
      <c r="BU398" s="233">
        <f t="shared" si="458"/>
        <v>0</v>
      </c>
      <c r="BV398" s="234">
        <f t="shared" si="459"/>
        <v>0</v>
      </c>
      <c r="BW398" s="231">
        <f t="shared" si="460"/>
        <v>0</v>
      </c>
      <c r="BX398" s="232">
        <f t="shared" si="461"/>
        <v>0</v>
      </c>
      <c r="BY398" s="233">
        <f t="shared" si="462"/>
        <v>0</v>
      </c>
      <c r="BZ398" s="234">
        <f t="shared" si="463"/>
        <v>0</v>
      </c>
      <c r="CA398" s="198">
        <f t="shared" si="464"/>
        <v>0</v>
      </c>
      <c r="CB398" s="235" t="str">
        <f>IF(CA398=0,"",
IF(SUM($CA$353:CA398)=1,CC398,
IF($CA$414&gt;SUM($CA$353:CA398),_xlfn.CONCAT(", ",CC398),
IF($CA$414=SUM($CA$353:CA398),_xlfn.CONCAT(" y ",CC398)))))</f>
        <v/>
      </c>
      <c r="CC398" s="178" t="s">
        <v>5173</v>
      </c>
      <c r="CD398" s="172">
        <f t="shared" si="490"/>
        <v>0</v>
      </c>
      <c r="CE398" s="176">
        <f t="shared" si="491"/>
        <v>0</v>
      </c>
      <c r="CF398" s="177" t="str">
        <f>IF(CE398=0,"",
IF(SUM($CE$353:CE398)=1,CG398,
IF($CE$414&gt;SUM($CE$353:CE398),_xlfn.CONCAT(", ",CG398),
IF($CE$414=SUM($CE$353:CE398),_xlfn.CONCAT(" y ",CG398)))))</f>
        <v/>
      </c>
      <c r="CG398" s="199" t="s">
        <v>5173</v>
      </c>
      <c r="CL398" s="310">
        <f t="shared" si="465"/>
        <v>0</v>
      </c>
      <c r="CM398" s="312">
        <f t="shared" si="466"/>
        <v>0</v>
      </c>
      <c r="CN398" s="314">
        <f t="shared" si="467"/>
        <v>0</v>
      </c>
      <c r="CO398" s="315">
        <f t="shared" si="468"/>
        <v>0</v>
      </c>
      <c r="CP398" s="317">
        <f t="shared" si="469"/>
        <v>0</v>
      </c>
      <c r="CQ398" s="319">
        <f t="shared" si="470"/>
        <v>0</v>
      </c>
      <c r="CR398" s="310">
        <f t="shared" si="471"/>
        <v>0</v>
      </c>
      <c r="CS398" s="312">
        <f t="shared" si="472"/>
        <v>0</v>
      </c>
      <c r="CT398" s="314">
        <f t="shared" si="473"/>
        <v>0</v>
      </c>
      <c r="CU398" s="315">
        <f t="shared" si="474"/>
        <v>0</v>
      </c>
      <c r="CV398" s="317">
        <f t="shared" si="475"/>
        <v>0</v>
      </c>
      <c r="CW398" s="319">
        <f t="shared" si="476"/>
        <v>0</v>
      </c>
      <c r="CX398" s="310">
        <f t="shared" si="477"/>
        <v>0</v>
      </c>
      <c r="CY398" s="312">
        <f t="shared" si="478"/>
        <v>0</v>
      </c>
      <c r="CZ398" s="314">
        <f t="shared" si="479"/>
        <v>0</v>
      </c>
      <c r="DA398" s="315">
        <f t="shared" si="480"/>
        <v>0</v>
      </c>
      <c r="DB398" s="317">
        <f t="shared" si="481"/>
        <v>0</v>
      </c>
      <c r="DC398" s="319">
        <f t="shared" si="482"/>
        <v>0</v>
      </c>
      <c r="DD398" s="310">
        <f t="shared" si="483"/>
        <v>0</v>
      </c>
      <c r="DE398" s="312">
        <f t="shared" si="484"/>
        <v>0</v>
      </c>
      <c r="DF398" s="314">
        <f t="shared" si="485"/>
        <v>0</v>
      </c>
      <c r="DG398" s="315">
        <f t="shared" si="486"/>
        <v>0</v>
      </c>
      <c r="DH398" s="317">
        <f t="shared" si="487"/>
        <v>0</v>
      </c>
      <c r="DI398" s="319">
        <f t="shared" si="488"/>
        <v>0</v>
      </c>
      <c r="DJ398" s="198">
        <f t="shared" si="489"/>
        <v>0</v>
      </c>
      <c r="DK398" s="177" t="str">
        <f>IF(DJ398=0,"",
IF(SUM($DJ$353:DJ398)=1,DL398,
IF($DJ$414&gt;SUM($DJ$353:DJ398),_xlfn.CONCAT(", ",DL398),
IF($DJ$414=SUM($DJ$353:DJ398),_xlfn.CONCAT(" y ",DL398)))))</f>
        <v/>
      </c>
      <c r="DL398" s="199" t="s">
        <v>5173</v>
      </c>
    </row>
    <row r="399" spans="1:116" ht="15" customHeight="1">
      <c r="A399" s="25"/>
      <c r="B399" s="52"/>
      <c r="C399" s="55" t="s">
        <v>5172</v>
      </c>
      <c r="D399" s="817" t="str">
        <f>IF(CNGE_2026_M4_Secc1!$D88="","",CNGE_2026_M4_Secc1!$D88)</f>
        <v/>
      </c>
      <c r="E399" s="757"/>
      <c r="F399" s="758"/>
      <c r="G399" s="439"/>
      <c r="H399" s="439"/>
      <c r="I399" s="439"/>
      <c r="J399" s="439"/>
      <c r="K399" s="439"/>
      <c r="L399" s="439"/>
      <c r="M399" s="439"/>
      <c r="N399" s="439"/>
      <c r="O399" s="439"/>
      <c r="P399" s="439"/>
      <c r="Q399" s="439"/>
      <c r="R399" s="439"/>
      <c r="S399" s="439"/>
      <c r="T399" s="439"/>
      <c r="U399" s="439"/>
      <c r="V399" s="439"/>
      <c r="W399" s="439"/>
      <c r="X399" s="439"/>
      <c r="Y399" s="439"/>
      <c r="Z399" s="439"/>
      <c r="AA399" s="439"/>
      <c r="AB399" s="439"/>
      <c r="AC399" s="439"/>
      <c r="AD399" s="439"/>
      <c r="AE399" s="52"/>
      <c r="AI399">
        <f t="shared" si="492"/>
        <v>0</v>
      </c>
      <c r="AJ399">
        <f t="shared" si="493"/>
        <v>0</v>
      </c>
      <c r="AK399">
        <f t="shared" si="494"/>
        <v>0</v>
      </c>
      <c r="AL399">
        <f t="shared" si="495"/>
        <v>0</v>
      </c>
      <c r="AM399">
        <f t="shared" si="496"/>
        <v>0</v>
      </c>
      <c r="AN399">
        <f t="shared" si="497"/>
        <v>0</v>
      </c>
      <c r="AO399">
        <f t="shared" si="498"/>
        <v>0</v>
      </c>
      <c r="AP399">
        <f t="shared" si="499"/>
        <v>0</v>
      </c>
      <c r="AQ399">
        <f t="shared" si="500"/>
        <v>0</v>
      </c>
      <c r="AR399">
        <f t="shared" si="501"/>
        <v>0</v>
      </c>
      <c r="AS399">
        <f t="shared" si="502"/>
        <v>0</v>
      </c>
      <c r="AT399">
        <f t="shared" si="503"/>
        <v>0</v>
      </c>
      <c r="AU399">
        <f t="shared" si="504"/>
        <v>0</v>
      </c>
      <c r="AV399">
        <f t="shared" si="505"/>
        <v>0</v>
      </c>
      <c r="AW399">
        <f t="shared" si="506"/>
        <v>0</v>
      </c>
      <c r="AX399">
        <f t="shared" si="507"/>
        <v>0</v>
      </c>
      <c r="AY399">
        <f t="shared" si="508"/>
        <v>0</v>
      </c>
      <c r="AZ399">
        <f t="shared" si="509"/>
        <v>0</v>
      </c>
      <c r="BA399">
        <f t="shared" si="510"/>
        <v>0</v>
      </c>
      <c r="BB399">
        <f t="shared" si="511"/>
        <v>0</v>
      </c>
      <c r="BC399">
        <f t="shared" si="512"/>
        <v>0</v>
      </c>
      <c r="BD399">
        <f t="shared" si="513"/>
        <v>0</v>
      </c>
      <c r="BE399">
        <f t="shared" si="514"/>
        <v>0</v>
      </c>
      <c r="BF399">
        <f t="shared" si="515"/>
        <v>0</v>
      </c>
      <c r="BG399">
        <f t="shared" si="516"/>
        <v>0</v>
      </c>
      <c r="BH399">
        <f t="shared" si="517"/>
        <v>0</v>
      </c>
      <c r="BI399">
        <f t="shared" si="518"/>
        <v>0</v>
      </c>
      <c r="BJ399">
        <f t="shared" si="519"/>
        <v>0</v>
      </c>
      <c r="BK399">
        <f t="shared" si="520"/>
        <v>0</v>
      </c>
      <c r="BL399">
        <f t="shared" si="521"/>
        <v>0</v>
      </c>
      <c r="BM399">
        <f t="shared" si="522"/>
        <v>0</v>
      </c>
      <c r="BN399">
        <f t="shared" si="523"/>
        <v>0</v>
      </c>
      <c r="BO399" s="231">
        <f t="shared" si="452"/>
        <v>0</v>
      </c>
      <c r="BP399" s="232">
        <f t="shared" si="453"/>
        <v>0</v>
      </c>
      <c r="BQ399" s="233">
        <f t="shared" si="454"/>
        <v>0</v>
      </c>
      <c r="BR399" s="234">
        <f t="shared" si="455"/>
        <v>0</v>
      </c>
      <c r="BS399" s="231">
        <f t="shared" si="456"/>
        <v>0</v>
      </c>
      <c r="BT399" s="232">
        <f t="shared" si="457"/>
        <v>0</v>
      </c>
      <c r="BU399" s="233">
        <f t="shared" si="458"/>
        <v>0</v>
      </c>
      <c r="BV399" s="234">
        <f t="shared" si="459"/>
        <v>0</v>
      </c>
      <c r="BW399" s="231">
        <f t="shared" si="460"/>
        <v>0</v>
      </c>
      <c r="BX399" s="232">
        <f t="shared" si="461"/>
        <v>0</v>
      </c>
      <c r="BY399" s="233">
        <f t="shared" si="462"/>
        <v>0</v>
      </c>
      <c r="BZ399" s="234">
        <f t="shared" si="463"/>
        <v>0</v>
      </c>
      <c r="CA399" s="198">
        <f t="shared" si="464"/>
        <v>0</v>
      </c>
      <c r="CB399" s="235" t="str">
        <f>IF(CA399=0,"",
IF(SUM($CA$353:CA399)=1,CC399,
IF($CA$414&gt;SUM($CA$353:CA399),_xlfn.CONCAT(", ",CC399),
IF($CA$414=SUM($CA$353:CA399),_xlfn.CONCAT(" y ",CC399)))))</f>
        <v/>
      </c>
      <c r="CC399" s="178" t="s">
        <v>5175</v>
      </c>
      <c r="CD399" s="172">
        <f t="shared" si="490"/>
        <v>0</v>
      </c>
      <c r="CE399" s="176">
        <f t="shared" si="491"/>
        <v>0</v>
      </c>
      <c r="CF399" s="177" t="str">
        <f>IF(CE399=0,"",
IF(SUM($CE$353:CE399)=1,CG399,
IF($CE$414&gt;SUM($CE$353:CE399),_xlfn.CONCAT(", ",CG399),
IF($CE$414=SUM($CE$353:CE399),_xlfn.CONCAT(" y ",CG399)))))</f>
        <v/>
      </c>
      <c r="CG399" s="199" t="s">
        <v>5175</v>
      </c>
      <c r="CL399" s="310">
        <f t="shared" si="465"/>
        <v>0</v>
      </c>
      <c r="CM399" s="312">
        <f t="shared" si="466"/>
        <v>0</v>
      </c>
      <c r="CN399" s="314">
        <f t="shared" si="467"/>
        <v>0</v>
      </c>
      <c r="CO399" s="315">
        <f t="shared" si="468"/>
        <v>0</v>
      </c>
      <c r="CP399" s="317">
        <f t="shared" si="469"/>
        <v>0</v>
      </c>
      <c r="CQ399" s="319">
        <f t="shared" si="470"/>
        <v>0</v>
      </c>
      <c r="CR399" s="310">
        <f t="shared" si="471"/>
        <v>0</v>
      </c>
      <c r="CS399" s="312">
        <f t="shared" si="472"/>
        <v>0</v>
      </c>
      <c r="CT399" s="314">
        <f t="shared" si="473"/>
        <v>0</v>
      </c>
      <c r="CU399" s="315">
        <f t="shared" si="474"/>
        <v>0</v>
      </c>
      <c r="CV399" s="317">
        <f t="shared" si="475"/>
        <v>0</v>
      </c>
      <c r="CW399" s="319">
        <f t="shared" si="476"/>
        <v>0</v>
      </c>
      <c r="CX399" s="310">
        <f t="shared" si="477"/>
        <v>0</v>
      </c>
      <c r="CY399" s="312">
        <f t="shared" si="478"/>
        <v>0</v>
      </c>
      <c r="CZ399" s="314">
        <f t="shared" si="479"/>
        <v>0</v>
      </c>
      <c r="DA399" s="315">
        <f t="shared" si="480"/>
        <v>0</v>
      </c>
      <c r="DB399" s="317">
        <f t="shared" si="481"/>
        <v>0</v>
      </c>
      <c r="DC399" s="319">
        <f t="shared" si="482"/>
        <v>0</v>
      </c>
      <c r="DD399" s="310">
        <f t="shared" si="483"/>
        <v>0</v>
      </c>
      <c r="DE399" s="312">
        <f t="shared" si="484"/>
        <v>0</v>
      </c>
      <c r="DF399" s="314">
        <f t="shared" si="485"/>
        <v>0</v>
      </c>
      <c r="DG399" s="315">
        <f t="shared" si="486"/>
        <v>0</v>
      </c>
      <c r="DH399" s="317">
        <f t="shared" si="487"/>
        <v>0</v>
      </c>
      <c r="DI399" s="319">
        <f t="shared" si="488"/>
        <v>0</v>
      </c>
      <c r="DJ399" s="198">
        <f t="shared" si="489"/>
        <v>0</v>
      </c>
      <c r="DK399" s="177" t="str">
        <f>IF(DJ399=0,"",
IF(SUM($DJ$353:DJ399)=1,DL399,
IF($DJ$414&gt;SUM($DJ$353:DJ399),_xlfn.CONCAT(", ",DL399),
IF($DJ$414=SUM($DJ$353:DJ399),_xlfn.CONCAT(" y ",DL399)))))</f>
        <v/>
      </c>
      <c r="DL399" s="199" t="s">
        <v>5175</v>
      </c>
    </row>
    <row r="400" spans="1:116" ht="15" customHeight="1">
      <c r="A400" s="25"/>
      <c r="B400" s="52"/>
      <c r="C400" s="55" t="s">
        <v>5174</v>
      </c>
      <c r="D400" s="817" t="str">
        <f>IF(CNGE_2026_M4_Secc1!$D89="","",CNGE_2026_M4_Secc1!$D89)</f>
        <v/>
      </c>
      <c r="E400" s="757"/>
      <c r="F400" s="758"/>
      <c r="G400" s="439"/>
      <c r="H400" s="439"/>
      <c r="I400" s="439"/>
      <c r="J400" s="439"/>
      <c r="K400" s="439"/>
      <c r="L400" s="439"/>
      <c r="M400" s="439"/>
      <c r="N400" s="439"/>
      <c r="O400" s="439"/>
      <c r="P400" s="439"/>
      <c r="Q400" s="439"/>
      <c r="R400" s="439"/>
      <c r="S400" s="439"/>
      <c r="T400" s="439"/>
      <c r="U400" s="439"/>
      <c r="V400" s="439"/>
      <c r="W400" s="439"/>
      <c r="X400" s="439"/>
      <c r="Y400" s="439"/>
      <c r="Z400" s="439"/>
      <c r="AA400" s="439"/>
      <c r="AB400" s="439"/>
      <c r="AC400" s="439"/>
      <c r="AD400" s="439"/>
      <c r="AE400" s="52"/>
      <c r="AI400">
        <f t="shared" si="492"/>
        <v>0</v>
      </c>
      <c r="AJ400">
        <f t="shared" si="493"/>
        <v>0</v>
      </c>
      <c r="AK400">
        <f t="shared" si="494"/>
        <v>0</v>
      </c>
      <c r="AL400">
        <f t="shared" si="495"/>
        <v>0</v>
      </c>
      <c r="AM400">
        <f t="shared" si="496"/>
        <v>0</v>
      </c>
      <c r="AN400">
        <f t="shared" si="497"/>
        <v>0</v>
      </c>
      <c r="AO400">
        <f t="shared" si="498"/>
        <v>0</v>
      </c>
      <c r="AP400">
        <f t="shared" si="499"/>
        <v>0</v>
      </c>
      <c r="AQ400">
        <f t="shared" si="500"/>
        <v>0</v>
      </c>
      <c r="AR400">
        <f t="shared" si="501"/>
        <v>0</v>
      </c>
      <c r="AS400">
        <f t="shared" si="502"/>
        <v>0</v>
      </c>
      <c r="AT400">
        <f t="shared" si="503"/>
        <v>0</v>
      </c>
      <c r="AU400">
        <f t="shared" si="504"/>
        <v>0</v>
      </c>
      <c r="AV400">
        <f t="shared" si="505"/>
        <v>0</v>
      </c>
      <c r="AW400">
        <f t="shared" si="506"/>
        <v>0</v>
      </c>
      <c r="AX400">
        <f t="shared" si="507"/>
        <v>0</v>
      </c>
      <c r="AY400">
        <f t="shared" si="508"/>
        <v>0</v>
      </c>
      <c r="AZ400">
        <f t="shared" si="509"/>
        <v>0</v>
      </c>
      <c r="BA400">
        <f t="shared" si="510"/>
        <v>0</v>
      </c>
      <c r="BB400">
        <f t="shared" si="511"/>
        <v>0</v>
      </c>
      <c r="BC400">
        <f t="shared" si="512"/>
        <v>0</v>
      </c>
      <c r="BD400">
        <f t="shared" si="513"/>
        <v>0</v>
      </c>
      <c r="BE400">
        <f t="shared" si="514"/>
        <v>0</v>
      </c>
      <c r="BF400">
        <f t="shared" si="515"/>
        <v>0</v>
      </c>
      <c r="BG400">
        <f t="shared" si="516"/>
        <v>0</v>
      </c>
      <c r="BH400">
        <f t="shared" si="517"/>
        <v>0</v>
      </c>
      <c r="BI400">
        <f t="shared" si="518"/>
        <v>0</v>
      </c>
      <c r="BJ400">
        <f t="shared" si="519"/>
        <v>0</v>
      </c>
      <c r="BK400">
        <f t="shared" si="520"/>
        <v>0</v>
      </c>
      <c r="BL400">
        <f t="shared" si="521"/>
        <v>0</v>
      </c>
      <c r="BM400">
        <f t="shared" si="522"/>
        <v>0</v>
      </c>
      <c r="BN400">
        <f t="shared" si="523"/>
        <v>0</v>
      </c>
      <c r="BO400" s="231">
        <f t="shared" si="452"/>
        <v>0</v>
      </c>
      <c r="BP400" s="232">
        <f t="shared" si="453"/>
        <v>0</v>
      </c>
      <c r="BQ400" s="233">
        <f t="shared" si="454"/>
        <v>0</v>
      </c>
      <c r="BR400" s="234">
        <f t="shared" si="455"/>
        <v>0</v>
      </c>
      <c r="BS400" s="231">
        <f t="shared" si="456"/>
        <v>0</v>
      </c>
      <c r="BT400" s="232">
        <f t="shared" si="457"/>
        <v>0</v>
      </c>
      <c r="BU400" s="233">
        <f t="shared" si="458"/>
        <v>0</v>
      </c>
      <c r="BV400" s="234">
        <f t="shared" si="459"/>
        <v>0</v>
      </c>
      <c r="BW400" s="231">
        <f t="shared" si="460"/>
        <v>0</v>
      </c>
      <c r="BX400" s="232">
        <f t="shared" si="461"/>
        <v>0</v>
      </c>
      <c r="BY400" s="233">
        <f t="shared" si="462"/>
        <v>0</v>
      </c>
      <c r="BZ400" s="234">
        <f t="shared" si="463"/>
        <v>0</v>
      </c>
      <c r="CA400" s="198">
        <f t="shared" si="464"/>
        <v>0</v>
      </c>
      <c r="CB400" s="235" t="str">
        <f>IF(CA400=0,"",
IF(SUM($CA$353:CA400)=1,CC400,
IF($CA$414&gt;SUM($CA$353:CA400),_xlfn.CONCAT(", ",CC400),
IF($CA$414=SUM($CA$353:CA400),_xlfn.CONCAT(" y ",CC400)))))</f>
        <v/>
      </c>
      <c r="CC400" s="178" t="s">
        <v>5177</v>
      </c>
      <c r="CD400" s="172">
        <f t="shared" si="490"/>
        <v>0</v>
      </c>
      <c r="CE400" s="176">
        <f t="shared" si="491"/>
        <v>0</v>
      </c>
      <c r="CF400" s="177" t="str">
        <f>IF(CE400=0,"",
IF(SUM($CE$353:CE400)=1,CG400,
IF($CE$414&gt;SUM($CE$353:CE400),_xlfn.CONCAT(", ",CG400),
IF($CE$414=SUM($CE$353:CE400),_xlfn.CONCAT(" y ",CG400)))))</f>
        <v/>
      </c>
      <c r="CG400" s="199" t="s">
        <v>5177</v>
      </c>
      <c r="CL400" s="310">
        <f t="shared" si="465"/>
        <v>0</v>
      </c>
      <c r="CM400" s="312">
        <f t="shared" si="466"/>
        <v>0</v>
      </c>
      <c r="CN400" s="314">
        <f t="shared" si="467"/>
        <v>0</v>
      </c>
      <c r="CO400" s="315">
        <f t="shared" si="468"/>
        <v>0</v>
      </c>
      <c r="CP400" s="317">
        <f t="shared" si="469"/>
        <v>0</v>
      </c>
      <c r="CQ400" s="319">
        <f t="shared" si="470"/>
        <v>0</v>
      </c>
      <c r="CR400" s="310">
        <f t="shared" si="471"/>
        <v>0</v>
      </c>
      <c r="CS400" s="312">
        <f t="shared" si="472"/>
        <v>0</v>
      </c>
      <c r="CT400" s="314">
        <f t="shared" si="473"/>
        <v>0</v>
      </c>
      <c r="CU400" s="315">
        <f t="shared" si="474"/>
        <v>0</v>
      </c>
      <c r="CV400" s="317">
        <f t="shared" si="475"/>
        <v>0</v>
      </c>
      <c r="CW400" s="319">
        <f t="shared" si="476"/>
        <v>0</v>
      </c>
      <c r="CX400" s="310">
        <f t="shared" si="477"/>
        <v>0</v>
      </c>
      <c r="CY400" s="312">
        <f t="shared" si="478"/>
        <v>0</v>
      </c>
      <c r="CZ400" s="314">
        <f t="shared" si="479"/>
        <v>0</v>
      </c>
      <c r="DA400" s="315">
        <f t="shared" si="480"/>
        <v>0</v>
      </c>
      <c r="DB400" s="317">
        <f t="shared" si="481"/>
        <v>0</v>
      </c>
      <c r="DC400" s="319">
        <f t="shared" si="482"/>
        <v>0</v>
      </c>
      <c r="DD400" s="310">
        <f t="shared" si="483"/>
        <v>0</v>
      </c>
      <c r="DE400" s="312">
        <f t="shared" si="484"/>
        <v>0</v>
      </c>
      <c r="DF400" s="314">
        <f t="shared" si="485"/>
        <v>0</v>
      </c>
      <c r="DG400" s="315">
        <f t="shared" si="486"/>
        <v>0</v>
      </c>
      <c r="DH400" s="317">
        <f t="shared" si="487"/>
        <v>0</v>
      </c>
      <c r="DI400" s="319">
        <f t="shared" si="488"/>
        <v>0</v>
      </c>
      <c r="DJ400" s="198">
        <f t="shared" si="489"/>
        <v>0</v>
      </c>
      <c r="DK400" s="177" t="str">
        <f>IF(DJ400=0,"",
IF(SUM($DJ$353:DJ400)=1,DL400,
IF($DJ$414&gt;SUM($DJ$353:DJ400),_xlfn.CONCAT(", ",DL400),
IF($DJ$414=SUM($DJ$353:DJ400),_xlfn.CONCAT(" y ",DL400)))))</f>
        <v/>
      </c>
      <c r="DL400" s="199" t="s">
        <v>5177</v>
      </c>
    </row>
    <row r="401" spans="1:116" ht="15" customHeight="1">
      <c r="A401" s="25"/>
      <c r="B401" s="52"/>
      <c r="C401" s="55" t="s">
        <v>5176</v>
      </c>
      <c r="D401" s="817" t="str">
        <f>IF(CNGE_2026_M4_Secc1!$D90="","",CNGE_2026_M4_Secc1!$D90)</f>
        <v/>
      </c>
      <c r="E401" s="757"/>
      <c r="F401" s="758"/>
      <c r="G401" s="439"/>
      <c r="H401" s="439"/>
      <c r="I401" s="439"/>
      <c r="J401" s="439"/>
      <c r="K401" s="439"/>
      <c r="L401" s="439"/>
      <c r="M401" s="439"/>
      <c r="N401" s="439"/>
      <c r="O401" s="439"/>
      <c r="P401" s="439"/>
      <c r="Q401" s="439"/>
      <c r="R401" s="439"/>
      <c r="S401" s="439"/>
      <c r="T401" s="439"/>
      <c r="U401" s="439"/>
      <c r="V401" s="439"/>
      <c r="W401" s="439"/>
      <c r="X401" s="439"/>
      <c r="Y401" s="439"/>
      <c r="Z401" s="439"/>
      <c r="AA401" s="439"/>
      <c r="AB401" s="439"/>
      <c r="AC401" s="439"/>
      <c r="AD401" s="439"/>
      <c r="AE401" s="52"/>
      <c r="AI401">
        <f t="shared" si="492"/>
        <v>0</v>
      </c>
      <c r="AJ401">
        <f t="shared" si="493"/>
        <v>0</v>
      </c>
      <c r="AK401">
        <f t="shared" si="494"/>
        <v>0</v>
      </c>
      <c r="AL401">
        <f t="shared" si="495"/>
        <v>0</v>
      </c>
      <c r="AM401">
        <f t="shared" si="496"/>
        <v>0</v>
      </c>
      <c r="AN401">
        <f t="shared" si="497"/>
        <v>0</v>
      </c>
      <c r="AO401">
        <f t="shared" si="498"/>
        <v>0</v>
      </c>
      <c r="AP401">
        <f t="shared" si="499"/>
        <v>0</v>
      </c>
      <c r="AQ401">
        <f t="shared" si="500"/>
        <v>0</v>
      </c>
      <c r="AR401">
        <f t="shared" si="501"/>
        <v>0</v>
      </c>
      <c r="AS401">
        <f t="shared" si="502"/>
        <v>0</v>
      </c>
      <c r="AT401">
        <f t="shared" si="503"/>
        <v>0</v>
      </c>
      <c r="AU401">
        <f t="shared" si="504"/>
        <v>0</v>
      </c>
      <c r="AV401">
        <f t="shared" si="505"/>
        <v>0</v>
      </c>
      <c r="AW401">
        <f t="shared" si="506"/>
        <v>0</v>
      </c>
      <c r="AX401">
        <f t="shared" si="507"/>
        <v>0</v>
      </c>
      <c r="AY401">
        <f t="shared" si="508"/>
        <v>0</v>
      </c>
      <c r="AZ401">
        <f t="shared" si="509"/>
        <v>0</v>
      </c>
      <c r="BA401">
        <f t="shared" si="510"/>
        <v>0</v>
      </c>
      <c r="BB401">
        <f t="shared" si="511"/>
        <v>0</v>
      </c>
      <c r="BC401">
        <f t="shared" si="512"/>
        <v>0</v>
      </c>
      <c r="BD401">
        <f t="shared" si="513"/>
        <v>0</v>
      </c>
      <c r="BE401">
        <f t="shared" si="514"/>
        <v>0</v>
      </c>
      <c r="BF401">
        <f t="shared" si="515"/>
        <v>0</v>
      </c>
      <c r="BG401">
        <f t="shared" si="516"/>
        <v>0</v>
      </c>
      <c r="BH401">
        <f t="shared" si="517"/>
        <v>0</v>
      </c>
      <c r="BI401">
        <f t="shared" si="518"/>
        <v>0</v>
      </c>
      <c r="BJ401">
        <f t="shared" si="519"/>
        <v>0</v>
      </c>
      <c r="BK401">
        <f t="shared" si="520"/>
        <v>0</v>
      </c>
      <c r="BL401">
        <f t="shared" si="521"/>
        <v>0</v>
      </c>
      <c r="BM401">
        <f t="shared" si="522"/>
        <v>0</v>
      </c>
      <c r="BN401">
        <f t="shared" si="523"/>
        <v>0</v>
      </c>
      <c r="BO401" s="231">
        <f t="shared" si="452"/>
        <v>0</v>
      </c>
      <c r="BP401" s="232">
        <f t="shared" si="453"/>
        <v>0</v>
      </c>
      <c r="BQ401" s="233">
        <f t="shared" si="454"/>
        <v>0</v>
      </c>
      <c r="BR401" s="234">
        <f t="shared" si="455"/>
        <v>0</v>
      </c>
      <c r="BS401" s="231">
        <f t="shared" si="456"/>
        <v>0</v>
      </c>
      <c r="BT401" s="232">
        <f t="shared" si="457"/>
        <v>0</v>
      </c>
      <c r="BU401" s="233">
        <f t="shared" si="458"/>
        <v>0</v>
      </c>
      <c r="BV401" s="234">
        <f t="shared" si="459"/>
        <v>0</v>
      </c>
      <c r="BW401" s="231">
        <f t="shared" si="460"/>
        <v>0</v>
      </c>
      <c r="BX401" s="232">
        <f t="shared" si="461"/>
        <v>0</v>
      </c>
      <c r="BY401" s="233">
        <f t="shared" si="462"/>
        <v>0</v>
      </c>
      <c r="BZ401" s="234">
        <f t="shared" si="463"/>
        <v>0</v>
      </c>
      <c r="CA401" s="198">
        <f t="shared" si="464"/>
        <v>0</v>
      </c>
      <c r="CB401" s="235" t="str">
        <f>IF(CA401=0,"",
IF(SUM($CA$353:CA401)=1,CC401,
IF($CA$414&gt;SUM($CA$353:CA401),_xlfn.CONCAT(", ",CC401),
IF($CA$414=SUM($CA$353:CA401),_xlfn.CONCAT(" y ",CC401)))))</f>
        <v/>
      </c>
      <c r="CC401" s="178" t="s">
        <v>5179</v>
      </c>
      <c r="CD401" s="172">
        <f t="shared" si="490"/>
        <v>0</v>
      </c>
      <c r="CE401" s="176">
        <f t="shared" si="491"/>
        <v>0</v>
      </c>
      <c r="CF401" s="177" t="str">
        <f>IF(CE401=0,"",
IF(SUM($CE$353:CE401)=1,CG401,
IF($CE$414&gt;SUM($CE$353:CE401),_xlfn.CONCAT(", ",CG401),
IF($CE$414=SUM($CE$353:CE401),_xlfn.CONCAT(" y ",CG401)))))</f>
        <v/>
      </c>
      <c r="CG401" s="199" t="s">
        <v>5179</v>
      </c>
      <c r="CL401" s="310">
        <f t="shared" si="465"/>
        <v>0</v>
      </c>
      <c r="CM401" s="312">
        <f t="shared" si="466"/>
        <v>0</v>
      </c>
      <c r="CN401" s="314">
        <f t="shared" si="467"/>
        <v>0</v>
      </c>
      <c r="CO401" s="315">
        <f t="shared" si="468"/>
        <v>0</v>
      </c>
      <c r="CP401" s="317">
        <f t="shared" si="469"/>
        <v>0</v>
      </c>
      <c r="CQ401" s="319">
        <f t="shared" si="470"/>
        <v>0</v>
      </c>
      <c r="CR401" s="310">
        <f t="shared" si="471"/>
        <v>0</v>
      </c>
      <c r="CS401" s="312">
        <f t="shared" si="472"/>
        <v>0</v>
      </c>
      <c r="CT401" s="314">
        <f t="shared" si="473"/>
        <v>0</v>
      </c>
      <c r="CU401" s="315">
        <f t="shared" si="474"/>
        <v>0</v>
      </c>
      <c r="CV401" s="317">
        <f t="shared" si="475"/>
        <v>0</v>
      </c>
      <c r="CW401" s="319">
        <f t="shared" si="476"/>
        <v>0</v>
      </c>
      <c r="CX401" s="310">
        <f t="shared" si="477"/>
        <v>0</v>
      </c>
      <c r="CY401" s="312">
        <f t="shared" si="478"/>
        <v>0</v>
      </c>
      <c r="CZ401" s="314">
        <f t="shared" si="479"/>
        <v>0</v>
      </c>
      <c r="DA401" s="315">
        <f t="shared" si="480"/>
        <v>0</v>
      </c>
      <c r="DB401" s="317">
        <f t="shared" si="481"/>
        <v>0</v>
      </c>
      <c r="DC401" s="319">
        <f t="shared" si="482"/>
        <v>0</v>
      </c>
      <c r="DD401" s="310">
        <f t="shared" si="483"/>
        <v>0</v>
      </c>
      <c r="DE401" s="312">
        <f t="shared" si="484"/>
        <v>0</v>
      </c>
      <c r="DF401" s="314">
        <f t="shared" si="485"/>
        <v>0</v>
      </c>
      <c r="DG401" s="315">
        <f t="shared" si="486"/>
        <v>0</v>
      </c>
      <c r="DH401" s="317">
        <f t="shared" si="487"/>
        <v>0</v>
      </c>
      <c r="DI401" s="319">
        <f t="shared" si="488"/>
        <v>0</v>
      </c>
      <c r="DJ401" s="198">
        <f t="shared" si="489"/>
        <v>0</v>
      </c>
      <c r="DK401" s="177" t="str">
        <f>IF(DJ401=0,"",
IF(SUM($DJ$353:DJ401)=1,DL401,
IF($DJ$414&gt;SUM($DJ$353:DJ401),_xlfn.CONCAT(", ",DL401),
IF($DJ$414=SUM($DJ$353:DJ401),_xlfn.CONCAT(" y ",DL401)))))</f>
        <v/>
      </c>
      <c r="DL401" s="199" t="s">
        <v>5179</v>
      </c>
    </row>
    <row r="402" spans="1:116" ht="15" customHeight="1">
      <c r="A402" s="25"/>
      <c r="B402" s="52"/>
      <c r="C402" s="55" t="s">
        <v>5178</v>
      </c>
      <c r="D402" s="817" t="str">
        <f>IF(CNGE_2026_M4_Secc1!$D91="","",CNGE_2026_M4_Secc1!$D91)</f>
        <v/>
      </c>
      <c r="E402" s="757"/>
      <c r="F402" s="758"/>
      <c r="G402" s="439"/>
      <c r="H402" s="439"/>
      <c r="I402" s="439"/>
      <c r="J402" s="439"/>
      <c r="K402" s="439"/>
      <c r="L402" s="439"/>
      <c r="M402" s="439"/>
      <c r="N402" s="439"/>
      <c r="O402" s="439"/>
      <c r="P402" s="439"/>
      <c r="Q402" s="439"/>
      <c r="R402" s="439"/>
      <c r="S402" s="439"/>
      <c r="T402" s="439"/>
      <c r="U402" s="439"/>
      <c r="V402" s="439"/>
      <c r="W402" s="439"/>
      <c r="X402" s="439"/>
      <c r="Y402" s="439"/>
      <c r="Z402" s="439"/>
      <c r="AA402" s="439"/>
      <c r="AB402" s="439"/>
      <c r="AC402" s="439"/>
      <c r="AD402" s="439"/>
      <c r="AE402" s="52"/>
      <c r="AI402">
        <f t="shared" si="492"/>
        <v>0</v>
      </c>
      <c r="AJ402">
        <f t="shared" si="493"/>
        <v>0</v>
      </c>
      <c r="AK402">
        <f t="shared" si="494"/>
        <v>0</v>
      </c>
      <c r="AL402">
        <f t="shared" si="495"/>
        <v>0</v>
      </c>
      <c r="AM402">
        <f t="shared" si="496"/>
        <v>0</v>
      </c>
      <c r="AN402">
        <f t="shared" si="497"/>
        <v>0</v>
      </c>
      <c r="AO402">
        <f t="shared" si="498"/>
        <v>0</v>
      </c>
      <c r="AP402">
        <f t="shared" si="499"/>
        <v>0</v>
      </c>
      <c r="AQ402">
        <f t="shared" si="500"/>
        <v>0</v>
      </c>
      <c r="AR402">
        <f t="shared" si="501"/>
        <v>0</v>
      </c>
      <c r="AS402">
        <f t="shared" si="502"/>
        <v>0</v>
      </c>
      <c r="AT402">
        <f t="shared" si="503"/>
        <v>0</v>
      </c>
      <c r="AU402">
        <f t="shared" si="504"/>
        <v>0</v>
      </c>
      <c r="AV402">
        <f t="shared" si="505"/>
        <v>0</v>
      </c>
      <c r="AW402">
        <f t="shared" si="506"/>
        <v>0</v>
      </c>
      <c r="AX402">
        <f t="shared" si="507"/>
        <v>0</v>
      </c>
      <c r="AY402">
        <f t="shared" si="508"/>
        <v>0</v>
      </c>
      <c r="AZ402">
        <f t="shared" si="509"/>
        <v>0</v>
      </c>
      <c r="BA402">
        <f t="shared" si="510"/>
        <v>0</v>
      </c>
      <c r="BB402">
        <f t="shared" si="511"/>
        <v>0</v>
      </c>
      <c r="BC402">
        <f t="shared" si="512"/>
        <v>0</v>
      </c>
      <c r="BD402">
        <f t="shared" si="513"/>
        <v>0</v>
      </c>
      <c r="BE402">
        <f t="shared" si="514"/>
        <v>0</v>
      </c>
      <c r="BF402">
        <f t="shared" si="515"/>
        <v>0</v>
      </c>
      <c r="BG402">
        <f t="shared" si="516"/>
        <v>0</v>
      </c>
      <c r="BH402">
        <f t="shared" si="517"/>
        <v>0</v>
      </c>
      <c r="BI402">
        <f t="shared" si="518"/>
        <v>0</v>
      </c>
      <c r="BJ402">
        <f t="shared" si="519"/>
        <v>0</v>
      </c>
      <c r="BK402">
        <f t="shared" si="520"/>
        <v>0</v>
      </c>
      <c r="BL402">
        <f t="shared" si="521"/>
        <v>0</v>
      </c>
      <c r="BM402">
        <f t="shared" si="522"/>
        <v>0</v>
      </c>
      <c r="BN402">
        <f t="shared" si="523"/>
        <v>0</v>
      </c>
      <c r="BO402" s="231">
        <f t="shared" si="452"/>
        <v>0</v>
      </c>
      <c r="BP402" s="232">
        <f t="shared" si="453"/>
        <v>0</v>
      </c>
      <c r="BQ402" s="233">
        <f t="shared" si="454"/>
        <v>0</v>
      </c>
      <c r="BR402" s="234">
        <f t="shared" si="455"/>
        <v>0</v>
      </c>
      <c r="BS402" s="231">
        <f t="shared" si="456"/>
        <v>0</v>
      </c>
      <c r="BT402" s="232">
        <f t="shared" si="457"/>
        <v>0</v>
      </c>
      <c r="BU402" s="233">
        <f t="shared" si="458"/>
        <v>0</v>
      </c>
      <c r="BV402" s="234">
        <f t="shared" si="459"/>
        <v>0</v>
      </c>
      <c r="BW402" s="231">
        <f t="shared" si="460"/>
        <v>0</v>
      </c>
      <c r="BX402" s="232">
        <f t="shared" si="461"/>
        <v>0</v>
      </c>
      <c r="BY402" s="233">
        <f t="shared" si="462"/>
        <v>0</v>
      </c>
      <c r="BZ402" s="234">
        <f t="shared" si="463"/>
        <v>0</v>
      </c>
      <c r="CA402" s="198">
        <f t="shared" si="464"/>
        <v>0</v>
      </c>
      <c r="CB402" s="235" t="str">
        <f>IF(CA402=0,"",
IF(SUM($CA$353:CA402)=1,CC402,
IF($CA$414&gt;SUM($CA$353:CA402),_xlfn.CONCAT(", ",CC402),
IF($CA$414=SUM($CA$353:CA402),_xlfn.CONCAT(" y ",CC402)))))</f>
        <v/>
      </c>
      <c r="CC402" s="178" t="s">
        <v>5181</v>
      </c>
      <c r="CD402" s="172">
        <f t="shared" si="490"/>
        <v>0</v>
      </c>
      <c r="CE402" s="176">
        <f t="shared" si="491"/>
        <v>0</v>
      </c>
      <c r="CF402" s="177" t="str">
        <f>IF(CE402=0,"",
IF(SUM($CE$353:CE402)=1,CG402,
IF($CE$414&gt;SUM($CE$353:CE402),_xlfn.CONCAT(", ",CG402),
IF($CE$414=SUM($CE$353:CE402),_xlfn.CONCAT(" y ",CG402)))))</f>
        <v/>
      </c>
      <c r="CG402" s="199" t="s">
        <v>5181</v>
      </c>
      <c r="CL402" s="310">
        <f t="shared" si="465"/>
        <v>0</v>
      </c>
      <c r="CM402" s="312">
        <f t="shared" si="466"/>
        <v>0</v>
      </c>
      <c r="CN402" s="314">
        <f t="shared" si="467"/>
        <v>0</v>
      </c>
      <c r="CO402" s="315">
        <f t="shared" si="468"/>
        <v>0</v>
      </c>
      <c r="CP402" s="317">
        <f t="shared" si="469"/>
        <v>0</v>
      </c>
      <c r="CQ402" s="319">
        <f t="shared" si="470"/>
        <v>0</v>
      </c>
      <c r="CR402" s="310">
        <f t="shared" si="471"/>
        <v>0</v>
      </c>
      <c r="CS402" s="312">
        <f t="shared" si="472"/>
        <v>0</v>
      </c>
      <c r="CT402" s="314">
        <f t="shared" si="473"/>
        <v>0</v>
      </c>
      <c r="CU402" s="315">
        <f t="shared" si="474"/>
        <v>0</v>
      </c>
      <c r="CV402" s="317">
        <f t="shared" si="475"/>
        <v>0</v>
      </c>
      <c r="CW402" s="319">
        <f t="shared" si="476"/>
        <v>0</v>
      </c>
      <c r="CX402" s="310">
        <f t="shared" si="477"/>
        <v>0</v>
      </c>
      <c r="CY402" s="312">
        <f t="shared" si="478"/>
        <v>0</v>
      </c>
      <c r="CZ402" s="314">
        <f t="shared" si="479"/>
        <v>0</v>
      </c>
      <c r="DA402" s="315">
        <f t="shared" si="480"/>
        <v>0</v>
      </c>
      <c r="DB402" s="317">
        <f t="shared" si="481"/>
        <v>0</v>
      </c>
      <c r="DC402" s="319">
        <f t="shared" si="482"/>
        <v>0</v>
      </c>
      <c r="DD402" s="310">
        <f t="shared" si="483"/>
        <v>0</v>
      </c>
      <c r="DE402" s="312">
        <f t="shared" si="484"/>
        <v>0</v>
      </c>
      <c r="DF402" s="314">
        <f t="shared" si="485"/>
        <v>0</v>
      </c>
      <c r="DG402" s="315">
        <f t="shared" si="486"/>
        <v>0</v>
      </c>
      <c r="DH402" s="317">
        <f t="shared" si="487"/>
        <v>0</v>
      </c>
      <c r="DI402" s="319">
        <f t="shared" si="488"/>
        <v>0</v>
      </c>
      <c r="DJ402" s="198">
        <f t="shared" si="489"/>
        <v>0</v>
      </c>
      <c r="DK402" s="177" t="str">
        <f>IF(DJ402=0,"",
IF(SUM($DJ$353:DJ402)=1,DL402,
IF($DJ$414&gt;SUM($DJ$353:DJ402),_xlfn.CONCAT(", ",DL402),
IF($DJ$414=SUM($DJ$353:DJ402),_xlfn.CONCAT(" y ",DL402)))))</f>
        <v/>
      </c>
      <c r="DL402" s="199" t="s">
        <v>5181</v>
      </c>
    </row>
    <row r="403" spans="1:116" ht="15" customHeight="1">
      <c r="A403" s="25"/>
      <c r="B403" s="52"/>
      <c r="C403" s="55" t="s">
        <v>5180</v>
      </c>
      <c r="D403" s="817" t="str">
        <f>IF(CNGE_2026_M4_Secc1!$D92="","",CNGE_2026_M4_Secc1!$D92)</f>
        <v/>
      </c>
      <c r="E403" s="757"/>
      <c r="F403" s="758"/>
      <c r="G403" s="439"/>
      <c r="H403" s="439"/>
      <c r="I403" s="439"/>
      <c r="J403" s="439"/>
      <c r="K403" s="439"/>
      <c r="L403" s="439"/>
      <c r="M403" s="439"/>
      <c r="N403" s="439"/>
      <c r="O403" s="439"/>
      <c r="P403" s="439"/>
      <c r="Q403" s="439"/>
      <c r="R403" s="439"/>
      <c r="S403" s="439"/>
      <c r="T403" s="439"/>
      <c r="U403" s="439"/>
      <c r="V403" s="439"/>
      <c r="W403" s="439"/>
      <c r="X403" s="439"/>
      <c r="Y403" s="439"/>
      <c r="Z403" s="439"/>
      <c r="AA403" s="439"/>
      <c r="AB403" s="439"/>
      <c r="AC403" s="439"/>
      <c r="AD403" s="439"/>
      <c r="AE403" s="52"/>
      <c r="AI403">
        <f t="shared" si="492"/>
        <v>0</v>
      </c>
      <c r="AJ403">
        <f t="shared" si="493"/>
        <v>0</v>
      </c>
      <c r="AK403">
        <f t="shared" si="494"/>
        <v>0</v>
      </c>
      <c r="AL403">
        <f t="shared" si="495"/>
        <v>0</v>
      </c>
      <c r="AM403">
        <f t="shared" si="496"/>
        <v>0</v>
      </c>
      <c r="AN403">
        <f t="shared" si="497"/>
        <v>0</v>
      </c>
      <c r="AO403">
        <f t="shared" si="498"/>
        <v>0</v>
      </c>
      <c r="AP403">
        <f t="shared" si="499"/>
        <v>0</v>
      </c>
      <c r="AQ403">
        <f t="shared" si="500"/>
        <v>0</v>
      </c>
      <c r="AR403">
        <f t="shared" si="501"/>
        <v>0</v>
      </c>
      <c r="AS403">
        <f t="shared" si="502"/>
        <v>0</v>
      </c>
      <c r="AT403">
        <f t="shared" si="503"/>
        <v>0</v>
      </c>
      <c r="AU403">
        <f t="shared" si="504"/>
        <v>0</v>
      </c>
      <c r="AV403">
        <f t="shared" si="505"/>
        <v>0</v>
      </c>
      <c r="AW403">
        <f t="shared" si="506"/>
        <v>0</v>
      </c>
      <c r="AX403">
        <f t="shared" si="507"/>
        <v>0</v>
      </c>
      <c r="AY403">
        <f t="shared" si="508"/>
        <v>0</v>
      </c>
      <c r="AZ403">
        <f t="shared" si="509"/>
        <v>0</v>
      </c>
      <c r="BA403">
        <f t="shared" si="510"/>
        <v>0</v>
      </c>
      <c r="BB403">
        <f t="shared" si="511"/>
        <v>0</v>
      </c>
      <c r="BC403">
        <f t="shared" si="512"/>
        <v>0</v>
      </c>
      <c r="BD403">
        <f t="shared" si="513"/>
        <v>0</v>
      </c>
      <c r="BE403">
        <f t="shared" si="514"/>
        <v>0</v>
      </c>
      <c r="BF403">
        <f t="shared" si="515"/>
        <v>0</v>
      </c>
      <c r="BG403">
        <f t="shared" si="516"/>
        <v>0</v>
      </c>
      <c r="BH403">
        <f t="shared" si="517"/>
        <v>0</v>
      </c>
      <c r="BI403">
        <f t="shared" si="518"/>
        <v>0</v>
      </c>
      <c r="BJ403">
        <f t="shared" si="519"/>
        <v>0</v>
      </c>
      <c r="BK403">
        <f t="shared" si="520"/>
        <v>0</v>
      </c>
      <c r="BL403">
        <f t="shared" si="521"/>
        <v>0</v>
      </c>
      <c r="BM403">
        <f t="shared" si="522"/>
        <v>0</v>
      </c>
      <c r="BN403">
        <f t="shared" si="523"/>
        <v>0</v>
      </c>
      <c r="BO403" s="231">
        <f t="shared" si="452"/>
        <v>0</v>
      </c>
      <c r="BP403" s="232">
        <f t="shared" si="453"/>
        <v>0</v>
      </c>
      <c r="BQ403" s="233">
        <f t="shared" si="454"/>
        <v>0</v>
      </c>
      <c r="BR403" s="234">
        <f t="shared" si="455"/>
        <v>0</v>
      </c>
      <c r="BS403" s="231">
        <f t="shared" si="456"/>
        <v>0</v>
      </c>
      <c r="BT403" s="232">
        <f t="shared" si="457"/>
        <v>0</v>
      </c>
      <c r="BU403" s="233">
        <f t="shared" si="458"/>
        <v>0</v>
      </c>
      <c r="BV403" s="234">
        <f t="shared" si="459"/>
        <v>0</v>
      </c>
      <c r="BW403" s="231">
        <f t="shared" si="460"/>
        <v>0</v>
      </c>
      <c r="BX403" s="232">
        <f t="shared" si="461"/>
        <v>0</v>
      </c>
      <c r="BY403" s="233">
        <f t="shared" si="462"/>
        <v>0</v>
      </c>
      <c r="BZ403" s="234">
        <f t="shared" si="463"/>
        <v>0</v>
      </c>
      <c r="CA403" s="198">
        <f t="shared" si="464"/>
        <v>0</v>
      </c>
      <c r="CB403" s="235" t="str">
        <f>IF(CA403=0,"",
IF(SUM($CA$353:CA403)=1,CC403,
IF($CA$414&gt;SUM($CA$353:CA403),_xlfn.CONCAT(", ",CC403),
IF($CA$414=SUM($CA$353:CA403),_xlfn.CONCAT(" y ",CC403)))))</f>
        <v/>
      </c>
      <c r="CC403" s="178" t="s">
        <v>5183</v>
      </c>
      <c r="CD403" s="172">
        <f t="shared" si="490"/>
        <v>0</v>
      </c>
      <c r="CE403" s="176">
        <f t="shared" si="491"/>
        <v>0</v>
      </c>
      <c r="CF403" s="177" t="str">
        <f>IF(CE403=0,"",
IF(SUM($CE$353:CE403)=1,CG403,
IF($CE$414&gt;SUM($CE$353:CE403),_xlfn.CONCAT(", ",CG403),
IF($CE$414=SUM($CE$353:CE403),_xlfn.CONCAT(" y ",CG403)))))</f>
        <v/>
      </c>
      <c r="CG403" s="199" t="s">
        <v>5183</v>
      </c>
      <c r="CL403" s="310">
        <f t="shared" si="465"/>
        <v>0</v>
      </c>
      <c r="CM403" s="312">
        <f t="shared" si="466"/>
        <v>0</v>
      </c>
      <c r="CN403" s="314">
        <f t="shared" si="467"/>
        <v>0</v>
      </c>
      <c r="CO403" s="315">
        <f t="shared" si="468"/>
        <v>0</v>
      </c>
      <c r="CP403" s="317">
        <f t="shared" si="469"/>
        <v>0</v>
      </c>
      <c r="CQ403" s="319">
        <f t="shared" si="470"/>
        <v>0</v>
      </c>
      <c r="CR403" s="310">
        <f t="shared" si="471"/>
        <v>0</v>
      </c>
      <c r="CS403" s="312">
        <f t="shared" si="472"/>
        <v>0</v>
      </c>
      <c r="CT403" s="314">
        <f t="shared" si="473"/>
        <v>0</v>
      </c>
      <c r="CU403" s="315">
        <f t="shared" si="474"/>
        <v>0</v>
      </c>
      <c r="CV403" s="317">
        <f t="shared" si="475"/>
        <v>0</v>
      </c>
      <c r="CW403" s="319">
        <f t="shared" si="476"/>
        <v>0</v>
      </c>
      <c r="CX403" s="310">
        <f t="shared" si="477"/>
        <v>0</v>
      </c>
      <c r="CY403" s="312">
        <f t="shared" si="478"/>
        <v>0</v>
      </c>
      <c r="CZ403" s="314">
        <f t="shared" si="479"/>
        <v>0</v>
      </c>
      <c r="DA403" s="315">
        <f t="shared" si="480"/>
        <v>0</v>
      </c>
      <c r="DB403" s="317">
        <f t="shared" si="481"/>
        <v>0</v>
      </c>
      <c r="DC403" s="319">
        <f t="shared" si="482"/>
        <v>0</v>
      </c>
      <c r="DD403" s="310">
        <f t="shared" si="483"/>
        <v>0</v>
      </c>
      <c r="DE403" s="312">
        <f t="shared" si="484"/>
        <v>0</v>
      </c>
      <c r="DF403" s="314">
        <f t="shared" si="485"/>
        <v>0</v>
      </c>
      <c r="DG403" s="315">
        <f t="shared" si="486"/>
        <v>0</v>
      </c>
      <c r="DH403" s="317">
        <f t="shared" si="487"/>
        <v>0</v>
      </c>
      <c r="DI403" s="319">
        <f t="shared" si="488"/>
        <v>0</v>
      </c>
      <c r="DJ403" s="198">
        <f t="shared" si="489"/>
        <v>0</v>
      </c>
      <c r="DK403" s="177" t="str">
        <f>IF(DJ403=0,"",
IF(SUM($DJ$353:DJ403)=1,DL403,
IF($DJ$414&gt;SUM($DJ$353:DJ403),_xlfn.CONCAT(", ",DL403),
IF($DJ$414=SUM($DJ$353:DJ403),_xlfn.CONCAT(" y ",DL403)))))</f>
        <v/>
      </c>
      <c r="DL403" s="199" t="s">
        <v>5183</v>
      </c>
    </row>
    <row r="404" spans="1:116" ht="15" customHeight="1">
      <c r="A404" s="25"/>
      <c r="B404" s="52"/>
      <c r="C404" s="55" t="s">
        <v>5182</v>
      </c>
      <c r="D404" s="817" t="str">
        <f>IF(CNGE_2026_M4_Secc1!$D93="","",CNGE_2026_M4_Secc1!$D93)</f>
        <v/>
      </c>
      <c r="E404" s="757"/>
      <c r="F404" s="758"/>
      <c r="G404" s="439"/>
      <c r="H404" s="439"/>
      <c r="I404" s="439"/>
      <c r="J404" s="439"/>
      <c r="K404" s="439"/>
      <c r="L404" s="439"/>
      <c r="M404" s="439"/>
      <c r="N404" s="439"/>
      <c r="O404" s="439"/>
      <c r="P404" s="439"/>
      <c r="Q404" s="439"/>
      <c r="R404" s="439"/>
      <c r="S404" s="439"/>
      <c r="T404" s="439"/>
      <c r="U404" s="439"/>
      <c r="V404" s="439"/>
      <c r="W404" s="439"/>
      <c r="X404" s="439"/>
      <c r="Y404" s="439"/>
      <c r="Z404" s="439"/>
      <c r="AA404" s="439"/>
      <c r="AB404" s="439"/>
      <c r="AC404" s="439"/>
      <c r="AD404" s="439"/>
      <c r="AE404" s="52"/>
      <c r="AI404">
        <f t="shared" si="492"/>
        <v>0</v>
      </c>
      <c r="AJ404">
        <f t="shared" si="493"/>
        <v>0</v>
      </c>
      <c r="AK404">
        <f t="shared" si="494"/>
        <v>0</v>
      </c>
      <c r="AL404">
        <f t="shared" si="495"/>
        <v>0</v>
      </c>
      <c r="AM404">
        <f t="shared" si="496"/>
        <v>0</v>
      </c>
      <c r="AN404">
        <f t="shared" si="497"/>
        <v>0</v>
      </c>
      <c r="AO404">
        <f t="shared" si="498"/>
        <v>0</v>
      </c>
      <c r="AP404">
        <f t="shared" si="499"/>
        <v>0</v>
      </c>
      <c r="AQ404">
        <f t="shared" si="500"/>
        <v>0</v>
      </c>
      <c r="AR404">
        <f t="shared" si="501"/>
        <v>0</v>
      </c>
      <c r="AS404">
        <f t="shared" si="502"/>
        <v>0</v>
      </c>
      <c r="AT404">
        <f t="shared" si="503"/>
        <v>0</v>
      </c>
      <c r="AU404">
        <f t="shared" si="504"/>
        <v>0</v>
      </c>
      <c r="AV404">
        <f t="shared" si="505"/>
        <v>0</v>
      </c>
      <c r="AW404">
        <f t="shared" si="506"/>
        <v>0</v>
      </c>
      <c r="AX404">
        <f t="shared" si="507"/>
        <v>0</v>
      </c>
      <c r="AY404">
        <f t="shared" si="508"/>
        <v>0</v>
      </c>
      <c r="AZ404">
        <f t="shared" si="509"/>
        <v>0</v>
      </c>
      <c r="BA404">
        <f t="shared" si="510"/>
        <v>0</v>
      </c>
      <c r="BB404">
        <f t="shared" si="511"/>
        <v>0</v>
      </c>
      <c r="BC404">
        <f t="shared" si="512"/>
        <v>0</v>
      </c>
      <c r="BD404">
        <f t="shared" si="513"/>
        <v>0</v>
      </c>
      <c r="BE404">
        <f t="shared" si="514"/>
        <v>0</v>
      </c>
      <c r="BF404">
        <f t="shared" si="515"/>
        <v>0</v>
      </c>
      <c r="BG404">
        <f t="shared" si="516"/>
        <v>0</v>
      </c>
      <c r="BH404">
        <f t="shared" si="517"/>
        <v>0</v>
      </c>
      <c r="BI404">
        <f t="shared" si="518"/>
        <v>0</v>
      </c>
      <c r="BJ404">
        <f t="shared" si="519"/>
        <v>0</v>
      </c>
      <c r="BK404">
        <f t="shared" si="520"/>
        <v>0</v>
      </c>
      <c r="BL404">
        <f t="shared" si="521"/>
        <v>0</v>
      </c>
      <c r="BM404">
        <f t="shared" si="522"/>
        <v>0</v>
      </c>
      <c r="BN404">
        <f t="shared" si="523"/>
        <v>0</v>
      </c>
      <c r="BO404" s="231">
        <f t="shared" si="452"/>
        <v>0</v>
      </c>
      <c r="BP404" s="232">
        <f t="shared" si="453"/>
        <v>0</v>
      </c>
      <c r="BQ404" s="233">
        <f t="shared" si="454"/>
        <v>0</v>
      </c>
      <c r="BR404" s="234">
        <f t="shared" si="455"/>
        <v>0</v>
      </c>
      <c r="BS404" s="231">
        <f t="shared" si="456"/>
        <v>0</v>
      </c>
      <c r="BT404" s="232">
        <f t="shared" si="457"/>
        <v>0</v>
      </c>
      <c r="BU404" s="233">
        <f t="shared" si="458"/>
        <v>0</v>
      </c>
      <c r="BV404" s="234">
        <f t="shared" si="459"/>
        <v>0</v>
      </c>
      <c r="BW404" s="231">
        <f t="shared" si="460"/>
        <v>0</v>
      </c>
      <c r="BX404" s="232">
        <f t="shared" si="461"/>
        <v>0</v>
      </c>
      <c r="BY404" s="233">
        <f t="shared" si="462"/>
        <v>0</v>
      </c>
      <c r="BZ404" s="234">
        <f t="shared" si="463"/>
        <v>0</v>
      </c>
      <c r="CA404" s="198">
        <f t="shared" si="464"/>
        <v>0</v>
      </c>
      <c r="CB404" s="235" t="str">
        <f>IF(CA404=0,"",
IF(SUM($CA$353:CA404)=1,CC404,
IF($CA$414&gt;SUM($CA$353:CA404),_xlfn.CONCAT(", ",CC404),
IF($CA$414=SUM($CA$353:CA404),_xlfn.CONCAT(" y ",CC404)))))</f>
        <v/>
      </c>
      <c r="CC404" s="178" t="s">
        <v>5185</v>
      </c>
      <c r="CD404" s="172">
        <f t="shared" si="490"/>
        <v>0</v>
      </c>
      <c r="CE404" s="176">
        <f t="shared" si="491"/>
        <v>0</v>
      </c>
      <c r="CF404" s="177" t="str">
        <f>IF(CE404=0,"",
IF(SUM($CE$353:CE404)=1,CG404,
IF($CE$414&gt;SUM($CE$353:CE404),_xlfn.CONCAT(", ",CG404),
IF($CE$414=SUM($CE$353:CE404),_xlfn.CONCAT(" y ",CG404)))))</f>
        <v/>
      </c>
      <c r="CG404" s="199" t="s">
        <v>5185</v>
      </c>
      <c r="CL404" s="310">
        <f t="shared" si="465"/>
        <v>0</v>
      </c>
      <c r="CM404" s="312">
        <f t="shared" si="466"/>
        <v>0</v>
      </c>
      <c r="CN404" s="314">
        <f t="shared" si="467"/>
        <v>0</v>
      </c>
      <c r="CO404" s="315">
        <f t="shared" si="468"/>
        <v>0</v>
      </c>
      <c r="CP404" s="317">
        <f t="shared" si="469"/>
        <v>0</v>
      </c>
      <c r="CQ404" s="319">
        <f t="shared" si="470"/>
        <v>0</v>
      </c>
      <c r="CR404" s="310">
        <f t="shared" si="471"/>
        <v>0</v>
      </c>
      <c r="CS404" s="312">
        <f t="shared" si="472"/>
        <v>0</v>
      </c>
      <c r="CT404" s="314">
        <f t="shared" si="473"/>
        <v>0</v>
      </c>
      <c r="CU404" s="315">
        <f t="shared" si="474"/>
        <v>0</v>
      </c>
      <c r="CV404" s="317">
        <f t="shared" si="475"/>
        <v>0</v>
      </c>
      <c r="CW404" s="319">
        <f t="shared" si="476"/>
        <v>0</v>
      </c>
      <c r="CX404" s="310">
        <f t="shared" si="477"/>
        <v>0</v>
      </c>
      <c r="CY404" s="312">
        <f t="shared" si="478"/>
        <v>0</v>
      </c>
      <c r="CZ404" s="314">
        <f t="shared" si="479"/>
        <v>0</v>
      </c>
      <c r="DA404" s="315">
        <f t="shared" si="480"/>
        <v>0</v>
      </c>
      <c r="DB404" s="317">
        <f t="shared" si="481"/>
        <v>0</v>
      </c>
      <c r="DC404" s="319">
        <f t="shared" si="482"/>
        <v>0</v>
      </c>
      <c r="DD404" s="310">
        <f t="shared" si="483"/>
        <v>0</v>
      </c>
      <c r="DE404" s="312">
        <f t="shared" si="484"/>
        <v>0</v>
      </c>
      <c r="DF404" s="314">
        <f t="shared" si="485"/>
        <v>0</v>
      </c>
      <c r="DG404" s="315">
        <f t="shared" si="486"/>
        <v>0</v>
      </c>
      <c r="DH404" s="317">
        <f t="shared" si="487"/>
        <v>0</v>
      </c>
      <c r="DI404" s="319">
        <f t="shared" si="488"/>
        <v>0</v>
      </c>
      <c r="DJ404" s="198">
        <f t="shared" si="489"/>
        <v>0</v>
      </c>
      <c r="DK404" s="177" t="str">
        <f>IF(DJ404=0,"",
IF(SUM($DJ$353:DJ404)=1,DL404,
IF($DJ$414&gt;SUM($DJ$353:DJ404),_xlfn.CONCAT(", ",DL404),
IF($DJ$414=SUM($DJ$353:DJ404),_xlfn.CONCAT(" y ",DL404)))))</f>
        <v/>
      </c>
      <c r="DL404" s="199" t="s">
        <v>5185</v>
      </c>
    </row>
    <row r="405" spans="1:116" ht="15" customHeight="1">
      <c r="A405" s="25"/>
      <c r="B405" s="52"/>
      <c r="C405" s="55" t="s">
        <v>5184</v>
      </c>
      <c r="D405" s="817" t="str">
        <f>IF(CNGE_2026_M4_Secc1!$D94="","",CNGE_2026_M4_Secc1!$D94)</f>
        <v/>
      </c>
      <c r="E405" s="757"/>
      <c r="F405" s="758"/>
      <c r="G405" s="439"/>
      <c r="H405" s="439"/>
      <c r="I405" s="439"/>
      <c r="J405" s="439"/>
      <c r="K405" s="439"/>
      <c r="L405" s="439"/>
      <c r="M405" s="439"/>
      <c r="N405" s="439"/>
      <c r="O405" s="439"/>
      <c r="P405" s="439"/>
      <c r="Q405" s="439"/>
      <c r="R405" s="439"/>
      <c r="S405" s="439"/>
      <c r="T405" s="439"/>
      <c r="U405" s="439"/>
      <c r="V405" s="439"/>
      <c r="W405" s="439"/>
      <c r="X405" s="439"/>
      <c r="Y405" s="439"/>
      <c r="Z405" s="439"/>
      <c r="AA405" s="439"/>
      <c r="AB405" s="439"/>
      <c r="AC405" s="439"/>
      <c r="AD405" s="439"/>
      <c r="AE405" s="52"/>
      <c r="AI405">
        <f t="shared" si="492"/>
        <v>0</v>
      </c>
      <c r="AJ405">
        <f t="shared" si="493"/>
        <v>0</v>
      </c>
      <c r="AK405">
        <f t="shared" si="494"/>
        <v>0</v>
      </c>
      <c r="AL405">
        <f t="shared" si="495"/>
        <v>0</v>
      </c>
      <c r="AM405">
        <f t="shared" si="496"/>
        <v>0</v>
      </c>
      <c r="AN405">
        <f t="shared" si="497"/>
        <v>0</v>
      </c>
      <c r="AO405">
        <f t="shared" si="498"/>
        <v>0</v>
      </c>
      <c r="AP405">
        <f t="shared" si="499"/>
        <v>0</v>
      </c>
      <c r="AQ405">
        <f t="shared" si="500"/>
        <v>0</v>
      </c>
      <c r="AR405">
        <f t="shared" si="501"/>
        <v>0</v>
      </c>
      <c r="AS405">
        <f t="shared" si="502"/>
        <v>0</v>
      </c>
      <c r="AT405">
        <f t="shared" si="503"/>
        <v>0</v>
      </c>
      <c r="AU405">
        <f t="shared" si="504"/>
        <v>0</v>
      </c>
      <c r="AV405">
        <f t="shared" si="505"/>
        <v>0</v>
      </c>
      <c r="AW405">
        <f t="shared" si="506"/>
        <v>0</v>
      </c>
      <c r="AX405">
        <f t="shared" si="507"/>
        <v>0</v>
      </c>
      <c r="AY405">
        <f t="shared" si="508"/>
        <v>0</v>
      </c>
      <c r="AZ405">
        <f t="shared" si="509"/>
        <v>0</v>
      </c>
      <c r="BA405">
        <f t="shared" si="510"/>
        <v>0</v>
      </c>
      <c r="BB405">
        <f t="shared" si="511"/>
        <v>0</v>
      </c>
      <c r="BC405">
        <f t="shared" si="512"/>
        <v>0</v>
      </c>
      <c r="BD405">
        <f t="shared" si="513"/>
        <v>0</v>
      </c>
      <c r="BE405">
        <f t="shared" si="514"/>
        <v>0</v>
      </c>
      <c r="BF405">
        <f t="shared" si="515"/>
        <v>0</v>
      </c>
      <c r="BG405">
        <f t="shared" si="516"/>
        <v>0</v>
      </c>
      <c r="BH405">
        <f t="shared" si="517"/>
        <v>0</v>
      </c>
      <c r="BI405">
        <f t="shared" si="518"/>
        <v>0</v>
      </c>
      <c r="BJ405">
        <f t="shared" si="519"/>
        <v>0</v>
      </c>
      <c r="BK405">
        <f t="shared" si="520"/>
        <v>0</v>
      </c>
      <c r="BL405">
        <f t="shared" si="521"/>
        <v>0</v>
      </c>
      <c r="BM405">
        <f t="shared" si="522"/>
        <v>0</v>
      </c>
      <c r="BN405">
        <f t="shared" si="523"/>
        <v>0</v>
      </c>
      <c r="BO405" s="231">
        <f t="shared" si="452"/>
        <v>0</v>
      </c>
      <c r="BP405" s="232">
        <f t="shared" si="453"/>
        <v>0</v>
      </c>
      <c r="BQ405" s="233">
        <f t="shared" si="454"/>
        <v>0</v>
      </c>
      <c r="BR405" s="234">
        <f t="shared" si="455"/>
        <v>0</v>
      </c>
      <c r="BS405" s="231">
        <f t="shared" si="456"/>
        <v>0</v>
      </c>
      <c r="BT405" s="232">
        <f t="shared" si="457"/>
        <v>0</v>
      </c>
      <c r="BU405" s="233">
        <f t="shared" si="458"/>
        <v>0</v>
      </c>
      <c r="BV405" s="234">
        <f t="shared" si="459"/>
        <v>0</v>
      </c>
      <c r="BW405" s="231">
        <f t="shared" si="460"/>
        <v>0</v>
      </c>
      <c r="BX405" s="232">
        <f t="shared" si="461"/>
        <v>0</v>
      </c>
      <c r="BY405" s="233">
        <f t="shared" si="462"/>
        <v>0</v>
      </c>
      <c r="BZ405" s="234">
        <f t="shared" si="463"/>
        <v>0</v>
      </c>
      <c r="CA405" s="198">
        <f t="shared" si="464"/>
        <v>0</v>
      </c>
      <c r="CB405" s="235" t="str">
        <f>IF(CA405=0,"",
IF(SUM($CA$353:CA405)=1,CC405,
IF($CA$414&gt;SUM($CA$353:CA405),_xlfn.CONCAT(", ",CC405),
IF($CA$414=SUM($CA$353:CA405),_xlfn.CONCAT(" y ",CC405)))))</f>
        <v/>
      </c>
      <c r="CC405" s="178" t="s">
        <v>5187</v>
      </c>
      <c r="CD405" s="172">
        <f t="shared" si="490"/>
        <v>0</v>
      </c>
      <c r="CE405" s="176">
        <f t="shared" si="491"/>
        <v>0</v>
      </c>
      <c r="CF405" s="177" t="str">
        <f>IF(CE405=0,"",
IF(SUM($CE$353:CE405)=1,CG405,
IF($CE$414&gt;SUM($CE$353:CE405),_xlfn.CONCAT(", ",CG405),
IF($CE$414=SUM($CE$353:CE405),_xlfn.CONCAT(" y ",CG405)))))</f>
        <v/>
      </c>
      <c r="CG405" s="199" t="s">
        <v>5187</v>
      </c>
      <c r="CL405" s="310">
        <f t="shared" si="465"/>
        <v>0</v>
      </c>
      <c r="CM405" s="312">
        <f t="shared" si="466"/>
        <v>0</v>
      </c>
      <c r="CN405" s="314">
        <f t="shared" si="467"/>
        <v>0</v>
      </c>
      <c r="CO405" s="315">
        <f t="shared" si="468"/>
        <v>0</v>
      </c>
      <c r="CP405" s="317">
        <f t="shared" si="469"/>
        <v>0</v>
      </c>
      <c r="CQ405" s="319">
        <f t="shared" si="470"/>
        <v>0</v>
      </c>
      <c r="CR405" s="310">
        <f t="shared" si="471"/>
        <v>0</v>
      </c>
      <c r="CS405" s="312">
        <f t="shared" si="472"/>
        <v>0</v>
      </c>
      <c r="CT405" s="314">
        <f t="shared" si="473"/>
        <v>0</v>
      </c>
      <c r="CU405" s="315">
        <f t="shared" si="474"/>
        <v>0</v>
      </c>
      <c r="CV405" s="317">
        <f t="shared" si="475"/>
        <v>0</v>
      </c>
      <c r="CW405" s="319">
        <f t="shared" si="476"/>
        <v>0</v>
      </c>
      <c r="CX405" s="310">
        <f t="shared" si="477"/>
        <v>0</v>
      </c>
      <c r="CY405" s="312">
        <f t="shared" si="478"/>
        <v>0</v>
      </c>
      <c r="CZ405" s="314">
        <f t="shared" si="479"/>
        <v>0</v>
      </c>
      <c r="DA405" s="315">
        <f t="shared" si="480"/>
        <v>0</v>
      </c>
      <c r="DB405" s="317">
        <f t="shared" si="481"/>
        <v>0</v>
      </c>
      <c r="DC405" s="319">
        <f t="shared" si="482"/>
        <v>0</v>
      </c>
      <c r="DD405" s="310">
        <f t="shared" si="483"/>
        <v>0</v>
      </c>
      <c r="DE405" s="312">
        <f t="shared" si="484"/>
        <v>0</v>
      </c>
      <c r="DF405" s="314">
        <f t="shared" si="485"/>
        <v>0</v>
      </c>
      <c r="DG405" s="315">
        <f t="shared" si="486"/>
        <v>0</v>
      </c>
      <c r="DH405" s="317">
        <f t="shared" si="487"/>
        <v>0</v>
      </c>
      <c r="DI405" s="319">
        <f t="shared" si="488"/>
        <v>0</v>
      </c>
      <c r="DJ405" s="198">
        <f t="shared" si="489"/>
        <v>0</v>
      </c>
      <c r="DK405" s="177" t="str">
        <f>IF(DJ405=0,"",
IF(SUM($DJ$353:DJ405)=1,DL405,
IF($DJ$414&gt;SUM($DJ$353:DJ405),_xlfn.CONCAT(", ",DL405),
IF($DJ$414=SUM($DJ$353:DJ405),_xlfn.CONCAT(" y ",DL405)))))</f>
        <v/>
      </c>
      <c r="DL405" s="199" t="s">
        <v>5187</v>
      </c>
    </row>
    <row r="406" spans="1:116" ht="15" customHeight="1">
      <c r="A406" s="25"/>
      <c r="B406" s="52"/>
      <c r="C406" s="55" t="s">
        <v>5186</v>
      </c>
      <c r="D406" s="817" t="str">
        <f>IF(CNGE_2026_M4_Secc1!$D95="","",CNGE_2026_M4_Secc1!$D95)</f>
        <v/>
      </c>
      <c r="E406" s="757"/>
      <c r="F406" s="758"/>
      <c r="G406" s="439"/>
      <c r="H406" s="439"/>
      <c r="I406" s="439"/>
      <c r="J406" s="439"/>
      <c r="K406" s="439"/>
      <c r="L406" s="439"/>
      <c r="M406" s="439"/>
      <c r="N406" s="439"/>
      <c r="O406" s="439"/>
      <c r="P406" s="439"/>
      <c r="Q406" s="439"/>
      <c r="R406" s="439"/>
      <c r="S406" s="439"/>
      <c r="T406" s="439"/>
      <c r="U406" s="439"/>
      <c r="V406" s="439"/>
      <c r="W406" s="439"/>
      <c r="X406" s="439"/>
      <c r="Y406" s="439"/>
      <c r="Z406" s="439"/>
      <c r="AA406" s="439"/>
      <c r="AB406" s="439"/>
      <c r="AC406" s="439"/>
      <c r="AD406" s="439"/>
      <c r="AE406" s="52"/>
      <c r="AI406">
        <f t="shared" si="492"/>
        <v>0</v>
      </c>
      <c r="AJ406">
        <f t="shared" si="493"/>
        <v>0</v>
      </c>
      <c r="AK406">
        <f t="shared" si="494"/>
        <v>0</v>
      </c>
      <c r="AL406">
        <f t="shared" si="495"/>
        <v>0</v>
      </c>
      <c r="AM406">
        <f t="shared" si="496"/>
        <v>0</v>
      </c>
      <c r="AN406">
        <f t="shared" si="497"/>
        <v>0</v>
      </c>
      <c r="AO406">
        <f t="shared" si="498"/>
        <v>0</v>
      </c>
      <c r="AP406">
        <f t="shared" si="499"/>
        <v>0</v>
      </c>
      <c r="AQ406">
        <f t="shared" si="500"/>
        <v>0</v>
      </c>
      <c r="AR406">
        <f t="shared" si="501"/>
        <v>0</v>
      </c>
      <c r="AS406">
        <f t="shared" si="502"/>
        <v>0</v>
      </c>
      <c r="AT406">
        <f t="shared" si="503"/>
        <v>0</v>
      </c>
      <c r="AU406">
        <f t="shared" si="504"/>
        <v>0</v>
      </c>
      <c r="AV406">
        <f t="shared" si="505"/>
        <v>0</v>
      </c>
      <c r="AW406">
        <f t="shared" si="506"/>
        <v>0</v>
      </c>
      <c r="AX406">
        <f t="shared" si="507"/>
        <v>0</v>
      </c>
      <c r="AY406">
        <f t="shared" si="508"/>
        <v>0</v>
      </c>
      <c r="AZ406">
        <f t="shared" si="509"/>
        <v>0</v>
      </c>
      <c r="BA406">
        <f t="shared" si="510"/>
        <v>0</v>
      </c>
      <c r="BB406">
        <f t="shared" si="511"/>
        <v>0</v>
      </c>
      <c r="BC406">
        <f t="shared" si="512"/>
        <v>0</v>
      </c>
      <c r="BD406">
        <f t="shared" si="513"/>
        <v>0</v>
      </c>
      <c r="BE406">
        <f t="shared" si="514"/>
        <v>0</v>
      </c>
      <c r="BF406">
        <f t="shared" si="515"/>
        <v>0</v>
      </c>
      <c r="BG406">
        <f t="shared" si="516"/>
        <v>0</v>
      </c>
      <c r="BH406">
        <f t="shared" si="517"/>
        <v>0</v>
      </c>
      <c r="BI406">
        <f t="shared" si="518"/>
        <v>0</v>
      </c>
      <c r="BJ406">
        <f t="shared" si="519"/>
        <v>0</v>
      </c>
      <c r="BK406">
        <f t="shared" si="520"/>
        <v>0</v>
      </c>
      <c r="BL406">
        <f t="shared" si="521"/>
        <v>0</v>
      </c>
      <c r="BM406">
        <f t="shared" si="522"/>
        <v>0</v>
      </c>
      <c r="BN406">
        <f t="shared" si="523"/>
        <v>0</v>
      </c>
      <c r="BO406" s="231">
        <f t="shared" si="452"/>
        <v>0</v>
      </c>
      <c r="BP406" s="232">
        <f t="shared" si="453"/>
        <v>0</v>
      </c>
      <c r="BQ406" s="233">
        <f t="shared" si="454"/>
        <v>0</v>
      </c>
      <c r="BR406" s="234">
        <f t="shared" si="455"/>
        <v>0</v>
      </c>
      <c r="BS406" s="231">
        <f t="shared" si="456"/>
        <v>0</v>
      </c>
      <c r="BT406" s="232">
        <f t="shared" si="457"/>
        <v>0</v>
      </c>
      <c r="BU406" s="233">
        <f t="shared" si="458"/>
        <v>0</v>
      </c>
      <c r="BV406" s="234">
        <f t="shared" si="459"/>
        <v>0</v>
      </c>
      <c r="BW406" s="231">
        <f t="shared" si="460"/>
        <v>0</v>
      </c>
      <c r="BX406" s="232">
        <f t="shared" si="461"/>
        <v>0</v>
      </c>
      <c r="BY406" s="233">
        <f t="shared" si="462"/>
        <v>0</v>
      </c>
      <c r="BZ406" s="234">
        <f t="shared" si="463"/>
        <v>0</v>
      </c>
      <c r="CA406" s="198">
        <f t="shared" si="464"/>
        <v>0</v>
      </c>
      <c r="CB406" s="235" t="str">
        <f>IF(CA406=0,"",
IF(SUM($CA$353:CA406)=1,CC406,
IF($CA$414&gt;SUM($CA$353:CA406),_xlfn.CONCAT(", ",CC406),
IF($CA$414=SUM($CA$353:CA406),_xlfn.CONCAT(" y ",CC406)))))</f>
        <v/>
      </c>
      <c r="CC406" s="178" t="s">
        <v>5189</v>
      </c>
      <c r="CD406" s="172">
        <f t="shared" si="490"/>
        <v>0</v>
      </c>
      <c r="CE406" s="176">
        <f t="shared" si="491"/>
        <v>0</v>
      </c>
      <c r="CF406" s="177" t="str">
        <f>IF(CE406=0,"",
IF(SUM($CE$353:CE406)=1,CG406,
IF($CE$414&gt;SUM($CE$353:CE406),_xlfn.CONCAT(", ",CG406),
IF($CE$414=SUM($CE$353:CE406),_xlfn.CONCAT(" y ",CG406)))))</f>
        <v/>
      </c>
      <c r="CG406" s="199" t="s">
        <v>5189</v>
      </c>
      <c r="CL406" s="310">
        <f t="shared" si="465"/>
        <v>0</v>
      </c>
      <c r="CM406" s="312">
        <f t="shared" si="466"/>
        <v>0</v>
      </c>
      <c r="CN406" s="314">
        <f t="shared" si="467"/>
        <v>0</v>
      </c>
      <c r="CO406" s="315">
        <f t="shared" si="468"/>
        <v>0</v>
      </c>
      <c r="CP406" s="317">
        <f t="shared" si="469"/>
        <v>0</v>
      </c>
      <c r="CQ406" s="319">
        <f t="shared" si="470"/>
        <v>0</v>
      </c>
      <c r="CR406" s="310">
        <f t="shared" si="471"/>
        <v>0</v>
      </c>
      <c r="CS406" s="312">
        <f t="shared" si="472"/>
        <v>0</v>
      </c>
      <c r="CT406" s="314">
        <f t="shared" si="473"/>
        <v>0</v>
      </c>
      <c r="CU406" s="315">
        <f t="shared" si="474"/>
        <v>0</v>
      </c>
      <c r="CV406" s="317">
        <f t="shared" si="475"/>
        <v>0</v>
      </c>
      <c r="CW406" s="319">
        <f t="shared" si="476"/>
        <v>0</v>
      </c>
      <c r="CX406" s="310">
        <f t="shared" si="477"/>
        <v>0</v>
      </c>
      <c r="CY406" s="312">
        <f t="shared" si="478"/>
        <v>0</v>
      </c>
      <c r="CZ406" s="314">
        <f t="shared" si="479"/>
        <v>0</v>
      </c>
      <c r="DA406" s="315">
        <f t="shared" si="480"/>
        <v>0</v>
      </c>
      <c r="DB406" s="317">
        <f t="shared" si="481"/>
        <v>0</v>
      </c>
      <c r="DC406" s="319">
        <f t="shared" si="482"/>
        <v>0</v>
      </c>
      <c r="DD406" s="310">
        <f t="shared" si="483"/>
        <v>0</v>
      </c>
      <c r="DE406" s="312">
        <f t="shared" si="484"/>
        <v>0</v>
      </c>
      <c r="DF406" s="314">
        <f t="shared" si="485"/>
        <v>0</v>
      </c>
      <c r="DG406" s="315">
        <f t="shared" si="486"/>
        <v>0</v>
      </c>
      <c r="DH406" s="317">
        <f t="shared" si="487"/>
        <v>0</v>
      </c>
      <c r="DI406" s="319">
        <f t="shared" si="488"/>
        <v>0</v>
      </c>
      <c r="DJ406" s="198">
        <f t="shared" si="489"/>
        <v>0</v>
      </c>
      <c r="DK406" s="177" t="str">
        <f>IF(DJ406=0,"",
IF(SUM($DJ$353:DJ406)=1,DL406,
IF($DJ$414&gt;SUM($DJ$353:DJ406),_xlfn.CONCAT(", ",DL406),
IF($DJ$414=SUM($DJ$353:DJ406),_xlfn.CONCAT(" y ",DL406)))))</f>
        <v/>
      </c>
      <c r="DL406" s="199" t="s">
        <v>5189</v>
      </c>
    </row>
    <row r="407" spans="1:116" ht="15" customHeight="1">
      <c r="A407" s="25"/>
      <c r="B407" s="52"/>
      <c r="C407" s="55" t="s">
        <v>5188</v>
      </c>
      <c r="D407" s="817" t="str">
        <f>IF(CNGE_2026_M4_Secc1!$D96="","",CNGE_2026_M4_Secc1!$D96)</f>
        <v/>
      </c>
      <c r="E407" s="757"/>
      <c r="F407" s="758"/>
      <c r="G407" s="439"/>
      <c r="H407" s="439"/>
      <c r="I407" s="439"/>
      <c r="J407" s="439"/>
      <c r="K407" s="439"/>
      <c r="L407" s="439"/>
      <c r="M407" s="439"/>
      <c r="N407" s="439"/>
      <c r="O407" s="439"/>
      <c r="P407" s="439"/>
      <c r="Q407" s="439"/>
      <c r="R407" s="439"/>
      <c r="S407" s="439"/>
      <c r="T407" s="439"/>
      <c r="U407" s="439"/>
      <c r="V407" s="439"/>
      <c r="W407" s="439"/>
      <c r="X407" s="439"/>
      <c r="Y407" s="439"/>
      <c r="Z407" s="439"/>
      <c r="AA407" s="439"/>
      <c r="AB407" s="439"/>
      <c r="AC407" s="439"/>
      <c r="AD407" s="439"/>
      <c r="AE407" s="52"/>
      <c r="AI407">
        <f t="shared" si="492"/>
        <v>0</v>
      </c>
      <c r="AJ407">
        <f t="shared" si="493"/>
        <v>0</v>
      </c>
      <c r="AK407">
        <f t="shared" si="494"/>
        <v>0</v>
      </c>
      <c r="AL407">
        <f t="shared" si="495"/>
        <v>0</v>
      </c>
      <c r="AM407">
        <f t="shared" si="496"/>
        <v>0</v>
      </c>
      <c r="AN407">
        <f t="shared" si="497"/>
        <v>0</v>
      </c>
      <c r="AO407">
        <f t="shared" si="498"/>
        <v>0</v>
      </c>
      <c r="AP407">
        <f t="shared" si="499"/>
        <v>0</v>
      </c>
      <c r="AQ407">
        <f t="shared" si="500"/>
        <v>0</v>
      </c>
      <c r="AR407">
        <f t="shared" si="501"/>
        <v>0</v>
      </c>
      <c r="AS407">
        <f t="shared" si="502"/>
        <v>0</v>
      </c>
      <c r="AT407">
        <f t="shared" si="503"/>
        <v>0</v>
      </c>
      <c r="AU407">
        <f t="shared" si="504"/>
        <v>0</v>
      </c>
      <c r="AV407">
        <f t="shared" si="505"/>
        <v>0</v>
      </c>
      <c r="AW407">
        <f t="shared" si="506"/>
        <v>0</v>
      </c>
      <c r="AX407">
        <f t="shared" si="507"/>
        <v>0</v>
      </c>
      <c r="AY407">
        <f t="shared" si="508"/>
        <v>0</v>
      </c>
      <c r="AZ407">
        <f t="shared" si="509"/>
        <v>0</v>
      </c>
      <c r="BA407">
        <f t="shared" si="510"/>
        <v>0</v>
      </c>
      <c r="BB407">
        <f t="shared" si="511"/>
        <v>0</v>
      </c>
      <c r="BC407">
        <f t="shared" si="512"/>
        <v>0</v>
      </c>
      <c r="BD407">
        <f t="shared" si="513"/>
        <v>0</v>
      </c>
      <c r="BE407">
        <f t="shared" si="514"/>
        <v>0</v>
      </c>
      <c r="BF407">
        <f t="shared" si="515"/>
        <v>0</v>
      </c>
      <c r="BG407">
        <f t="shared" si="516"/>
        <v>0</v>
      </c>
      <c r="BH407">
        <f t="shared" si="517"/>
        <v>0</v>
      </c>
      <c r="BI407">
        <f t="shared" si="518"/>
        <v>0</v>
      </c>
      <c r="BJ407">
        <f t="shared" si="519"/>
        <v>0</v>
      </c>
      <c r="BK407">
        <f t="shared" si="520"/>
        <v>0</v>
      </c>
      <c r="BL407">
        <f t="shared" si="521"/>
        <v>0</v>
      </c>
      <c r="BM407">
        <f t="shared" si="522"/>
        <v>0</v>
      </c>
      <c r="BN407">
        <f t="shared" si="523"/>
        <v>0</v>
      </c>
      <c r="BO407" s="231">
        <f t="shared" si="452"/>
        <v>0</v>
      </c>
      <c r="BP407" s="232">
        <f t="shared" si="453"/>
        <v>0</v>
      </c>
      <c r="BQ407" s="233">
        <f t="shared" si="454"/>
        <v>0</v>
      </c>
      <c r="BR407" s="234">
        <f t="shared" si="455"/>
        <v>0</v>
      </c>
      <c r="BS407" s="231">
        <f t="shared" si="456"/>
        <v>0</v>
      </c>
      <c r="BT407" s="232">
        <f t="shared" si="457"/>
        <v>0</v>
      </c>
      <c r="BU407" s="233">
        <f t="shared" si="458"/>
        <v>0</v>
      </c>
      <c r="BV407" s="234">
        <f t="shared" si="459"/>
        <v>0</v>
      </c>
      <c r="BW407" s="231">
        <f t="shared" si="460"/>
        <v>0</v>
      </c>
      <c r="BX407" s="232">
        <f t="shared" si="461"/>
        <v>0</v>
      </c>
      <c r="BY407" s="233">
        <f t="shared" si="462"/>
        <v>0</v>
      </c>
      <c r="BZ407" s="234">
        <f t="shared" si="463"/>
        <v>0</v>
      </c>
      <c r="CA407" s="198">
        <f t="shared" si="464"/>
        <v>0</v>
      </c>
      <c r="CB407" s="235" t="str">
        <f>IF(CA407=0,"",
IF(SUM($CA$353:CA407)=1,CC407,
IF($CA$414&gt;SUM($CA$353:CA407),_xlfn.CONCAT(", ",CC407),
IF($CA$414=SUM($CA$353:CA407),_xlfn.CONCAT(" y ",CC407)))))</f>
        <v/>
      </c>
      <c r="CC407" s="178" t="s">
        <v>5191</v>
      </c>
      <c r="CD407" s="172">
        <f t="shared" si="490"/>
        <v>0</v>
      </c>
      <c r="CE407" s="176">
        <f t="shared" si="491"/>
        <v>0</v>
      </c>
      <c r="CF407" s="177" t="str">
        <f>IF(CE407=0,"",
IF(SUM($CE$353:CE407)=1,CG407,
IF($CE$414&gt;SUM($CE$353:CE407),_xlfn.CONCAT(", ",CG407),
IF($CE$414=SUM($CE$353:CE407),_xlfn.CONCAT(" y ",CG407)))))</f>
        <v/>
      </c>
      <c r="CG407" s="199" t="s">
        <v>5191</v>
      </c>
      <c r="CL407" s="310">
        <f t="shared" si="465"/>
        <v>0</v>
      </c>
      <c r="CM407" s="312">
        <f t="shared" si="466"/>
        <v>0</v>
      </c>
      <c r="CN407" s="314">
        <f t="shared" si="467"/>
        <v>0</v>
      </c>
      <c r="CO407" s="315">
        <f t="shared" si="468"/>
        <v>0</v>
      </c>
      <c r="CP407" s="317">
        <f t="shared" si="469"/>
        <v>0</v>
      </c>
      <c r="CQ407" s="319">
        <f t="shared" si="470"/>
        <v>0</v>
      </c>
      <c r="CR407" s="310">
        <f t="shared" si="471"/>
        <v>0</v>
      </c>
      <c r="CS407" s="312">
        <f t="shared" si="472"/>
        <v>0</v>
      </c>
      <c r="CT407" s="314">
        <f t="shared" si="473"/>
        <v>0</v>
      </c>
      <c r="CU407" s="315">
        <f t="shared" si="474"/>
        <v>0</v>
      </c>
      <c r="CV407" s="317">
        <f t="shared" si="475"/>
        <v>0</v>
      </c>
      <c r="CW407" s="319">
        <f t="shared" si="476"/>
        <v>0</v>
      </c>
      <c r="CX407" s="310">
        <f t="shared" si="477"/>
        <v>0</v>
      </c>
      <c r="CY407" s="312">
        <f t="shared" si="478"/>
        <v>0</v>
      </c>
      <c r="CZ407" s="314">
        <f t="shared" si="479"/>
        <v>0</v>
      </c>
      <c r="DA407" s="315">
        <f t="shared" si="480"/>
        <v>0</v>
      </c>
      <c r="DB407" s="317">
        <f t="shared" si="481"/>
        <v>0</v>
      </c>
      <c r="DC407" s="319">
        <f t="shared" si="482"/>
        <v>0</v>
      </c>
      <c r="DD407" s="310">
        <f t="shared" si="483"/>
        <v>0</v>
      </c>
      <c r="DE407" s="312">
        <f t="shared" si="484"/>
        <v>0</v>
      </c>
      <c r="DF407" s="314">
        <f t="shared" si="485"/>
        <v>0</v>
      </c>
      <c r="DG407" s="315">
        <f t="shared" si="486"/>
        <v>0</v>
      </c>
      <c r="DH407" s="317">
        <f t="shared" si="487"/>
        <v>0</v>
      </c>
      <c r="DI407" s="319">
        <f t="shared" si="488"/>
        <v>0</v>
      </c>
      <c r="DJ407" s="198">
        <f t="shared" si="489"/>
        <v>0</v>
      </c>
      <c r="DK407" s="177" t="str">
        <f>IF(DJ407=0,"",
IF(SUM($DJ$353:DJ407)=1,DL407,
IF($DJ$414&gt;SUM($DJ$353:DJ407),_xlfn.CONCAT(", ",DL407),
IF($DJ$414=SUM($DJ$353:DJ407),_xlfn.CONCAT(" y ",DL407)))))</f>
        <v/>
      </c>
      <c r="DL407" s="199" t="s">
        <v>5191</v>
      </c>
    </row>
    <row r="408" spans="1:116" ht="15" customHeight="1">
      <c r="A408" s="25"/>
      <c r="B408" s="52"/>
      <c r="C408" s="55" t="s">
        <v>5190</v>
      </c>
      <c r="D408" s="817" t="str">
        <f>IF(CNGE_2026_M4_Secc1!$D97="","",CNGE_2026_M4_Secc1!$D97)</f>
        <v/>
      </c>
      <c r="E408" s="757"/>
      <c r="F408" s="758"/>
      <c r="G408" s="439"/>
      <c r="H408" s="439"/>
      <c r="I408" s="439"/>
      <c r="J408" s="439"/>
      <c r="K408" s="439"/>
      <c r="L408" s="439"/>
      <c r="M408" s="439"/>
      <c r="N408" s="439"/>
      <c r="O408" s="439"/>
      <c r="P408" s="439"/>
      <c r="Q408" s="439"/>
      <c r="R408" s="439"/>
      <c r="S408" s="439"/>
      <c r="T408" s="439"/>
      <c r="U408" s="439"/>
      <c r="V408" s="439"/>
      <c r="W408" s="439"/>
      <c r="X408" s="439"/>
      <c r="Y408" s="439"/>
      <c r="Z408" s="439"/>
      <c r="AA408" s="439"/>
      <c r="AB408" s="439"/>
      <c r="AC408" s="439"/>
      <c r="AD408" s="439"/>
      <c r="AE408" s="52"/>
      <c r="AI408">
        <f t="shared" si="492"/>
        <v>0</v>
      </c>
      <c r="AJ408">
        <f t="shared" si="493"/>
        <v>0</v>
      </c>
      <c r="AK408">
        <f t="shared" si="494"/>
        <v>0</v>
      </c>
      <c r="AL408">
        <f t="shared" si="495"/>
        <v>0</v>
      </c>
      <c r="AM408">
        <f t="shared" si="496"/>
        <v>0</v>
      </c>
      <c r="AN408">
        <f t="shared" si="497"/>
        <v>0</v>
      </c>
      <c r="AO408">
        <f t="shared" si="498"/>
        <v>0</v>
      </c>
      <c r="AP408">
        <f t="shared" si="499"/>
        <v>0</v>
      </c>
      <c r="AQ408">
        <f t="shared" si="500"/>
        <v>0</v>
      </c>
      <c r="AR408">
        <f t="shared" si="501"/>
        <v>0</v>
      </c>
      <c r="AS408">
        <f t="shared" si="502"/>
        <v>0</v>
      </c>
      <c r="AT408">
        <f t="shared" si="503"/>
        <v>0</v>
      </c>
      <c r="AU408">
        <f t="shared" si="504"/>
        <v>0</v>
      </c>
      <c r="AV408">
        <f t="shared" si="505"/>
        <v>0</v>
      </c>
      <c r="AW408">
        <f t="shared" si="506"/>
        <v>0</v>
      </c>
      <c r="AX408">
        <f t="shared" si="507"/>
        <v>0</v>
      </c>
      <c r="AY408">
        <f t="shared" si="508"/>
        <v>0</v>
      </c>
      <c r="AZ408">
        <f t="shared" si="509"/>
        <v>0</v>
      </c>
      <c r="BA408">
        <f t="shared" si="510"/>
        <v>0</v>
      </c>
      <c r="BB408">
        <f t="shared" si="511"/>
        <v>0</v>
      </c>
      <c r="BC408">
        <f t="shared" si="512"/>
        <v>0</v>
      </c>
      <c r="BD408">
        <f t="shared" si="513"/>
        <v>0</v>
      </c>
      <c r="BE408">
        <f t="shared" si="514"/>
        <v>0</v>
      </c>
      <c r="BF408">
        <f t="shared" si="515"/>
        <v>0</v>
      </c>
      <c r="BG408">
        <f t="shared" si="516"/>
        <v>0</v>
      </c>
      <c r="BH408">
        <f t="shared" si="517"/>
        <v>0</v>
      </c>
      <c r="BI408">
        <f t="shared" si="518"/>
        <v>0</v>
      </c>
      <c r="BJ408">
        <f t="shared" si="519"/>
        <v>0</v>
      </c>
      <c r="BK408">
        <f t="shared" si="520"/>
        <v>0</v>
      </c>
      <c r="BL408">
        <f t="shared" si="521"/>
        <v>0</v>
      </c>
      <c r="BM408">
        <f t="shared" si="522"/>
        <v>0</v>
      </c>
      <c r="BN408">
        <f t="shared" si="523"/>
        <v>0</v>
      </c>
      <c r="BO408" s="231">
        <f t="shared" si="452"/>
        <v>0</v>
      </c>
      <c r="BP408" s="232">
        <f t="shared" si="453"/>
        <v>0</v>
      </c>
      <c r="BQ408" s="233">
        <f t="shared" si="454"/>
        <v>0</v>
      </c>
      <c r="BR408" s="234">
        <f t="shared" si="455"/>
        <v>0</v>
      </c>
      <c r="BS408" s="231">
        <f t="shared" si="456"/>
        <v>0</v>
      </c>
      <c r="BT408" s="232">
        <f t="shared" si="457"/>
        <v>0</v>
      </c>
      <c r="BU408" s="233">
        <f t="shared" si="458"/>
        <v>0</v>
      </c>
      <c r="BV408" s="234">
        <f t="shared" si="459"/>
        <v>0</v>
      </c>
      <c r="BW408" s="231">
        <f t="shared" si="460"/>
        <v>0</v>
      </c>
      <c r="BX408" s="232">
        <f t="shared" si="461"/>
        <v>0</v>
      </c>
      <c r="BY408" s="233">
        <f t="shared" si="462"/>
        <v>0</v>
      </c>
      <c r="BZ408" s="234">
        <f t="shared" si="463"/>
        <v>0</v>
      </c>
      <c r="CA408" s="198">
        <f t="shared" si="464"/>
        <v>0</v>
      </c>
      <c r="CB408" s="235" t="str">
        <f>IF(CA408=0,"",
IF(SUM($CA$353:CA408)=1,CC408,
IF($CA$414&gt;SUM($CA$353:CA408),_xlfn.CONCAT(", ",CC408),
IF($CA$414=SUM($CA$353:CA408),_xlfn.CONCAT(" y ",CC408)))))</f>
        <v/>
      </c>
      <c r="CC408" s="178" t="s">
        <v>5193</v>
      </c>
      <c r="CD408" s="172">
        <f t="shared" si="490"/>
        <v>0</v>
      </c>
      <c r="CE408" s="176">
        <f t="shared" si="491"/>
        <v>0</v>
      </c>
      <c r="CF408" s="177" t="str">
        <f>IF(CE408=0,"",
IF(SUM($CE$353:CE408)=1,CG408,
IF($CE$414&gt;SUM($CE$353:CE408),_xlfn.CONCAT(", ",CG408),
IF($CE$414=SUM($CE$353:CE408),_xlfn.CONCAT(" y ",CG408)))))</f>
        <v/>
      </c>
      <c r="CG408" s="199" t="s">
        <v>5193</v>
      </c>
      <c r="CL408" s="310">
        <f t="shared" si="465"/>
        <v>0</v>
      </c>
      <c r="CM408" s="312">
        <f t="shared" si="466"/>
        <v>0</v>
      </c>
      <c r="CN408" s="314">
        <f t="shared" si="467"/>
        <v>0</v>
      </c>
      <c r="CO408" s="315">
        <f t="shared" si="468"/>
        <v>0</v>
      </c>
      <c r="CP408" s="317">
        <f t="shared" si="469"/>
        <v>0</v>
      </c>
      <c r="CQ408" s="319">
        <f t="shared" si="470"/>
        <v>0</v>
      </c>
      <c r="CR408" s="310">
        <f t="shared" si="471"/>
        <v>0</v>
      </c>
      <c r="CS408" s="312">
        <f t="shared" si="472"/>
        <v>0</v>
      </c>
      <c r="CT408" s="314">
        <f t="shared" si="473"/>
        <v>0</v>
      </c>
      <c r="CU408" s="315">
        <f t="shared" si="474"/>
        <v>0</v>
      </c>
      <c r="CV408" s="317">
        <f t="shared" si="475"/>
        <v>0</v>
      </c>
      <c r="CW408" s="319">
        <f t="shared" si="476"/>
        <v>0</v>
      </c>
      <c r="CX408" s="310">
        <f t="shared" si="477"/>
        <v>0</v>
      </c>
      <c r="CY408" s="312">
        <f t="shared" si="478"/>
        <v>0</v>
      </c>
      <c r="CZ408" s="314">
        <f t="shared" si="479"/>
        <v>0</v>
      </c>
      <c r="DA408" s="315">
        <f t="shared" si="480"/>
        <v>0</v>
      </c>
      <c r="DB408" s="317">
        <f t="shared" si="481"/>
        <v>0</v>
      </c>
      <c r="DC408" s="319">
        <f t="shared" si="482"/>
        <v>0</v>
      </c>
      <c r="DD408" s="310">
        <f t="shared" si="483"/>
        <v>0</v>
      </c>
      <c r="DE408" s="312">
        <f t="shared" si="484"/>
        <v>0</v>
      </c>
      <c r="DF408" s="314">
        <f t="shared" si="485"/>
        <v>0</v>
      </c>
      <c r="DG408" s="315">
        <f t="shared" si="486"/>
        <v>0</v>
      </c>
      <c r="DH408" s="317">
        <f t="shared" si="487"/>
        <v>0</v>
      </c>
      <c r="DI408" s="319">
        <f t="shared" si="488"/>
        <v>0</v>
      </c>
      <c r="DJ408" s="198">
        <f t="shared" si="489"/>
        <v>0</v>
      </c>
      <c r="DK408" s="177" t="str">
        <f>IF(DJ408=0,"",
IF(SUM($DJ$353:DJ408)=1,DL408,
IF($DJ$414&gt;SUM($DJ$353:DJ408),_xlfn.CONCAT(", ",DL408),
IF($DJ$414=SUM($DJ$353:DJ408),_xlfn.CONCAT(" y ",DL408)))))</f>
        <v/>
      </c>
      <c r="DL408" s="199" t="s">
        <v>5193</v>
      </c>
    </row>
    <row r="409" spans="1:116" ht="15" customHeight="1">
      <c r="A409" s="25"/>
      <c r="B409" s="52"/>
      <c r="C409" s="55" t="s">
        <v>5192</v>
      </c>
      <c r="D409" s="817" t="str">
        <f>IF(CNGE_2026_M4_Secc1!$D98="","",CNGE_2026_M4_Secc1!$D98)</f>
        <v/>
      </c>
      <c r="E409" s="757"/>
      <c r="F409" s="758"/>
      <c r="G409" s="439"/>
      <c r="H409" s="439"/>
      <c r="I409" s="439"/>
      <c r="J409" s="439"/>
      <c r="K409" s="439"/>
      <c r="L409" s="439"/>
      <c r="M409" s="439"/>
      <c r="N409" s="439"/>
      <c r="O409" s="439"/>
      <c r="P409" s="439"/>
      <c r="Q409" s="439"/>
      <c r="R409" s="439"/>
      <c r="S409" s="439"/>
      <c r="T409" s="439"/>
      <c r="U409" s="439"/>
      <c r="V409" s="439"/>
      <c r="W409" s="439"/>
      <c r="X409" s="439"/>
      <c r="Y409" s="439"/>
      <c r="Z409" s="439"/>
      <c r="AA409" s="439"/>
      <c r="AB409" s="439"/>
      <c r="AC409" s="439"/>
      <c r="AD409" s="439"/>
      <c r="AE409" s="52"/>
      <c r="AI409">
        <f t="shared" ref="AI409:AI413" si="524">G409</f>
        <v>0</v>
      </c>
      <c r="AJ409">
        <f t="shared" ref="AJ409:AJ413" si="525">COUNTIF(H409:I409,"NS")</f>
        <v>0</v>
      </c>
      <c r="AK409">
        <f t="shared" ref="AK409:AK413" si="526">SUM(H409:I409)</f>
        <v>0</v>
      </c>
      <c r="AL409">
        <f t="shared" ref="AL409:AL413" si="527">IF(COUNTIF(G409:I409,"NA")=3,0,IF(OR(AND(AI409=0,AJ409&gt;0),AND(AI409="NS",AK409&gt;0), AND(AI409="NS", AJ409=0,AK409=0)), 1, IF(OR(AND(AI409&gt;0,AJ409&gt;1,AI409&gt;AK409), AND(AI409="NS",AJ409=2), AND(AI409="NS",AK409=0,AJ409&gt;0),AI409=AK409), 0, 1)))</f>
        <v>0</v>
      </c>
      <c r="AM409">
        <f t="shared" ref="AM409:AM413" si="528">J409</f>
        <v>0</v>
      </c>
      <c r="AN409">
        <f t="shared" ref="AN409:AN413" si="529">COUNTIF(K409:L409,"NS")</f>
        <v>0</v>
      </c>
      <c r="AO409">
        <f t="shared" ref="AO409:AO413" si="530">SUM(K409:L409)</f>
        <v>0</v>
      </c>
      <c r="AP409">
        <f t="shared" ref="AP409:AP413" si="531">IF(COUNTIF(J409:L409,"NA")=3,0,IF(OR(AND(AM409=0,AN409&gt;0),AND(AM409="NS",AO409&gt;0), AND(AM409="NS", AN409=0,AO409=0)), 1, IF(OR(AND(AM409&gt;0,AN409&gt;1,AM409&gt;AO409), AND(AM409="NS",AN409=2), AND(AM409="NS",AO409=0,AN409&gt;0),AM409=AO409), 0, 1)))</f>
        <v>0</v>
      </c>
      <c r="AQ409">
        <f t="shared" ref="AQ409:AQ413" si="532">M409</f>
        <v>0</v>
      </c>
      <c r="AR409">
        <f t="shared" ref="AR409:AR413" si="533">COUNTIF(N409:O409,"NS")</f>
        <v>0</v>
      </c>
      <c r="AS409">
        <f t="shared" ref="AS409:AS413" si="534">SUM(N409:O409)</f>
        <v>0</v>
      </c>
      <c r="AT409">
        <f t="shared" ref="AT409:AT413" si="535">IF(COUNTIF(M409:O409,"NA")=3,0,IF(OR(AND(AQ409=0,AR409&gt;0),AND(AQ409="NS",AS409&gt;0), AND(AQ409="NS", AR409=0,AS409=0)), 1, IF(OR(AND(AQ409&gt;0,AR409&gt;1,AQ409&gt;AS409), AND(AQ409="NS",AR409=2), AND(AQ409="NS",AS409=0,AR409&gt;0),AQ409=AS409), 0, 1)))</f>
        <v>0</v>
      </c>
      <c r="AU409">
        <f t="shared" ref="AU409:AU413" si="536">P409</f>
        <v>0</v>
      </c>
      <c r="AV409">
        <f t="shared" ref="AV409:AV413" si="537">COUNTIF(Q409:R409,"NS")</f>
        <v>0</v>
      </c>
      <c r="AW409">
        <f t="shared" ref="AW409:AW413" si="538">SUM(Q409:R409)</f>
        <v>0</v>
      </c>
      <c r="AX409">
        <f t="shared" ref="AX409:AX413" si="539">IF(COUNTIF(P409:R409,"NA")=3,0,IF(OR(AND(AU409=0,AV409&gt;0),AND(AU409="NS",AW409&gt;0), AND(AU409="NS", AV409=0,AW409=0)), 1, IF(OR(AND(AU409&gt;0,AV409&gt;1,AU409&gt;AW409), AND(AU409="NS",AV409=2), AND(AU409="NS",AW409=0,AV409&gt;0),AU409=AW409), 0, 1)))</f>
        <v>0</v>
      </c>
      <c r="AY409">
        <f t="shared" ref="AY409:AY413" si="540">S409</f>
        <v>0</v>
      </c>
      <c r="AZ409">
        <f t="shared" ref="AZ409:AZ413" si="541">COUNTIF(T409:U409,"NS")</f>
        <v>0</v>
      </c>
      <c r="BA409">
        <f t="shared" ref="BA409:BA413" si="542">SUM(T409:U409)</f>
        <v>0</v>
      </c>
      <c r="BB409">
        <f t="shared" ref="BB409:BB413" si="543">IF(COUNTIF(S409:U409,"NA")=3,0,IF(OR(AND(AY409=0,AZ409&gt;0),AND(AY409="NS",BA409&gt;0), AND(AY409="NS", AZ409=0,BA409=0)), 1, IF(OR(AND(AY409&gt;0,AZ409&gt;1,AY409&gt;BA409), AND(AY409="NS",AZ409=2), AND(AY409="NS",BA409=0,AZ409&gt;0),AY409=BA409), 0, 1)))</f>
        <v>0</v>
      </c>
      <c r="BC409">
        <f t="shared" ref="BC409:BC413" si="544">V409</f>
        <v>0</v>
      </c>
      <c r="BD409">
        <f t="shared" ref="BD409:BD413" si="545">COUNTIF(W409:X409,"NS")</f>
        <v>0</v>
      </c>
      <c r="BE409">
        <f t="shared" ref="BE409:BE413" si="546">SUM(W409:X409)</f>
        <v>0</v>
      </c>
      <c r="BF409">
        <f t="shared" ref="BF409:BF413" si="547">IF(COUNTIF(V409:X409,"NA")=3,0,IF(OR(AND(BC409=0,BD409&gt;0),AND(BC409="NS",BE409&gt;0), AND(BC409="NS", BD409=0,BE409=0)), 1, IF(OR(AND(BC409&gt;0,BD409&gt;1,BC409&gt;BE409), AND(BC409="NS",BD409=2), AND(BC409="NS",BE409=0,BD409&gt;0),BC409=BE409), 0, 1)))</f>
        <v>0</v>
      </c>
      <c r="BG409">
        <f t="shared" ref="BG409:BG413" si="548">Y409</f>
        <v>0</v>
      </c>
      <c r="BH409">
        <f t="shared" ref="BH409:BH413" si="549">COUNTIF(Z409:AA409,"NS")</f>
        <v>0</v>
      </c>
      <c r="BI409">
        <f t="shared" ref="BI409:BI413" si="550">SUM(Z409:AA409)</f>
        <v>0</v>
      </c>
      <c r="BJ409">
        <f t="shared" ref="BJ409:BJ413" si="551">IF(COUNTIF(Y409:AA409,"NA")=3,0,IF(OR(AND(BG409=0,BH409&gt;0),AND(BG409="NS",BI409&gt;0), AND(BG409="NS", BH409=0,BI409=0)), 1, IF(OR(AND(BG409&gt;0,BH409&gt;1,BG409&gt;BI409), AND(BG409="NS",BH409=2), AND(BG409="NS",BI409=0,BH409&gt;0),BG409=BI409), 0, 1)))</f>
        <v>0</v>
      </c>
      <c r="BK409">
        <f t="shared" ref="BK409:BK413" si="552">AB409</f>
        <v>0</v>
      </c>
      <c r="BL409">
        <f t="shared" ref="BL409:BL413" si="553">COUNTIF(AC409:AD409,"NS")</f>
        <v>0</v>
      </c>
      <c r="BM409">
        <f t="shared" ref="BM409:BM413" si="554">SUM(AC409:AD409)</f>
        <v>0</v>
      </c>
      <c r="BN409">
        <f t="shared" ref="BN409:BN413" si="555">IF(COUNTIF(AB409:AD409,"NA")=3,0,IF(OR(AND(BK409=0,BL409&gt;0),AND(BK409="NS",BM409&gt;0), AND(BK409="NS", BL409=0,BM409=0)), 1, IF(OR(AND(BK409&gt;0,BL409&gt;1,BK409&gt;BM409), AND(BK409="NS",BL409=2), AND(BK409="NS",BM409=0,BL409&gt;0),BK409=BM409), 0, 1)))</f>
        <v>0</v>
      </c>
      <c r="BO409" s="231">
        <f t="shared" ref="BO409:BO413" si="556">G409</f>
        <v>0</v>
      </c>
      <c r="BP409" s="232">
        <f t="shared" ref="BP409:BP413" si="557">COUNTIF(J409,"NS")+COUNTIF(M409,"NS")+COUNTIF(P409,"NS")+COUNTIF(S409,"NS")+COUNTIF(V409,"NS")+COUNTIF(Y409,"NS")+COUNTIF(AB409,"NS")</f>
        <v>0</v>
      </c>
      <c r="BQ409" s="233">
        <f t="shared" ref="BQ409:BQ413" si="558">SUM(J409,M409,P409,S409,V409,Y409,AB409)</f>
        <v>0</v>
      </c>
      <c r="BR409" s="234">
        <f t="shared" ref="BR409:BR413" si="559">IF(OR(AND(BO409=0, BP409&gt;0),AND(BO409="NS", BQ409&gt;0), AND(BO409="NS", BP409=0, BQ409=0)), 1, IF(OR(AND(BO409&gt;0, BP409&gt;1,BO409&gt;BQ409), AND(BO409="NS", BP409=2), AND(BO409="NS", BQ409=0, BP409&gt;0), BO409=BQ409), 0,IF(BO409="",0,1)))</f>
        <v>0</v>
      </c>
      <c r="BS409" s="231">
        <f t="shared" ref="BS409:BS413" si="560">H409</f>
        <v>0</v>
      </c>
      <c r="BT409" s="232">
        <f t="shared" ref="BT409:BT413" si="561">COUNTIF(K409,"NS")+COUNTIF(N409,"NS")+COUNTIF(Q409,"NS")+COUNTIF(T409,"NS")+COUNTIF(W409,"NS")+COUNTIF(Z409,"NS")+COUNTIF(AC409,"NS")</f>
        <v>0</v>
      </c>
      <c r="BU409" s="233">
        <f t="shared" ref="BU409:BU413" si="562">SUM(K409,N409,Q409,T409,W409,Z409,AC409)</f>
        <v>0</v>
      </c>
      <c r="BV409" s="234">
        <f t="shared" ref="BV409:BV413" si="563">IF(OR(AND(BS409=0, BT409&gt;0),AND(BS409="NS", BU409&gt;0), AND(BS409="NS", BT409=0, BU409=0)), 1, IF(OR(AND(BS409&gt;0, BT409&gt;1,BS409&gt;BU409), AND(BS409="NS", BT409=2), AND(BS409="NS", BU409=0, BT409&gt;0), BS409=BU409), 0,IF(BS409="",0,1)))</f>
        <v>0</v>
      </c>
      <c r="BW409" s="231">
        <f t="shared" ref="BW409:BW413" si="564">I409</f>
        <v>0</v>
      </c>
      <c r="BX409" s="232">
        <f t="shared" ref="BX409:BX413" si="565">COUNTIF(L409,"NS")+COUNTIF(O409,"NS")+COUNTIF(R409,"NS")+COUNTIF(U409,"NS")+COUNTIF(X409,"NS")+COUNTIF(AA409,"NS")+COUNTIF(AD409,"NS")</f>
        <v>0</v>
      </c>
      <c r="BY409" s="233">
        <f t="shared" ref="BY409:BY413" si="566">SUM(L409,O409,R409,U409,X409,AA409,AD409)</f>
        <v>0</v>
      </c>
      <c r="BZ409" s="234">
        <f t="shared" ref="BZ409:BZ413" si="567">IF(OR(AND(BW409=0, BX409&gt;0),AND(BW409="NS", BY409&gt;0), AND(BW409="NS", BX409=0, BY409=0)), 1, IF(OR(AND(BW409&gt;0, BX409&gt;1,BW409&gt;BY409), AND(BW409="NS", BX409=2), AND(BW409="NS", BY409=0, BX409&gt;0), BW409=BY409), 0,IF(BW409="",0,1)))</f>
        <v>0</v>
      </c>
      <c r="CA409" s="198">
        <f t="shared" ref="CA409:CA413" si="568">IF(SUM(AL409,AP409,AT409,AX409,BB409,BF409,BJ409,BN409,BR409,BV409,BZ409)=0,0,1)</f>
        <v>0</v>
      </c>
      <c r="CB409" s="235" t="str">
        <f>IF(CA409=0,"",
IF(SUM($CA$353:CA409)=1,CC409,
IF($CA$414&gt;SUM($CA$353:CA409),_xlfn.CONCAT(", ",CC409),
IF($CA$414=SUM($CA$353:CA409),_xlfn.CONCAT(" y ",CC409)))))</f>
        <v/>
      </c>
      <c r="CC409" s="178" t="s">
        <v>5195</v>
      </c>
      <c r="CD409" s="172">
        <f t="shared" ref="CD409:CD413" si="569">IF(AND(COUNTBLANK(D409)=1,COUNTA(G409:AD409)=0),0,IF(AND(COUNTBLANK(D409)=0,COUNTA(G409:AD409)=24),0,1))</f>
        <v>0</v>
      </c>
      <c r="CE409" s="176">
        <f t="shared" ref="CE409:CE413" si="570">IF(CD409=0,0,1)</f>
        <v>0</v>
      </c>
      <c r="CF409" s="177" t="str">
        <f>IF(CE409=0,"",
IF(SUM($CE$353:CE409)=1,CG409,
IF($CE$414&gt;SUM($CE$353:CE409),_xlfn.CONCAT(", ",CG409),
IF($CE$414=SUM($CE$353:CE409),_xlfn.CONCAT(" y ",CG409)))))</f>
        <v/>
      </c>
      <c r="CG409" s="199" t="s">
        <v>5195</v>
      </c>
      <c r="CL409" s="310">
        <f t="shared" ref="CL409:CL413" si="571">IF(OR(G409="NS",$M$112="NS"),0,IF(OR(G409="NA",$M$112="NA"),0,IF(G409&lt;=$M$112,0,1)))</f>
        <v>0</v>
      </c>
      <c r="CM409" s="312">
        <f t="shared" ref="CM409:CM413" si="572">IF(OR(H409="NS",$S$112="NS"),0,IF(OR(H409="NA",$S$112="NA"),0,IF(H409&lt;=$S$112,0,1)))</f>
        <v>0</v>
      </c>
      <c r="CN409" s="314">
        <f t="shared" ref="CN409:CN413" si="573">IF(OR(I409="NS",$Y$112="NS"),0,IF(OR(I409="NA",$Y$112="NA"),0,IF(I409&lt;=$Y$112,0,1)))</f>
        <v>0</v>
      </c>
      <c r="CO409" s="315">
        <f t="shared" ref="CO409:CO413" si="574">IF(OR(J409="NS",$M$105="NS"),0,IF(OR(J409="NA",$M$105="NA"),0,IF(J409&lt;=$M$105,0,1)))</f>
        <v>0</v>
      </c>
      <c r="CP409" s="317">
        <f t="shared" ref="CP409:CP413" si="575">IF(OR(K409="NS",$S$105="NS"),0,IF(OR(K409="NA",$S$105="NA"),0,IF(K409&lt;=$S$105,0,1)))</f>
        <v>0</v>
      </c>
      <c r="CQ409" s="319">
        <f t="shared" ref="CQ409:CQ413" si="576">IF(OR(L409="NS",$Y$105="NS"),0,IF(OR(L409="NA",$Y$105="NA"),0,IF(L409&lt;=$Y$105,0,1)))</f>
        <v>0</v>
      </c>
      <c r="CR409" s="310">
        <f t="shared" ref="CR409:CR413" si="577">IF(OR(M409="NS",$M$106="NS"),0,IF(OR(M409="NA",$M$106="NA"),0,IF(M409&lt;=$M$106,0,1)))</f>
        <v>0</v>
      </c>
      <c r="CS409" s="312">
        <f t="shared" ref="CS409:CS413" si="578">IF(OR(N409="NS",$S$106="NS"),0,IF(OR(N409="NA",$S$106="NA"),0,IF(N409&lt;=$S$106,0,1)))</f>
        <v>0</v>
      </c>
      <c r="CT409" s="314">
        <f t="shared" ref="CT409:CT413" si="579">IF(OR(O409="NS",$Y$106="NS"),0,IF(OR(O409="NA",$Y$106="NA"),0,IF(O409&lt;=$Y$106,0,1)))</f>
        <v>0</v>
      </c>
      <c r="CU409" s="315">
        <f t="shared" ref="CU409:CU413" si="580">IF(OR(P409="NS",$M$107="NS"),0,IF(OR(P409="NA",$M$107="NA"),0,IF(P409&lt;=$M$107,0,1)))</f>
        <v>0</v>
      </c>
      <c r="CV409" s="317">
        <f t="shared" ref="CV409:CV413" si="581">IF(OR(Q409="NS",$S$107="NS"),0,IF(OR(Q409="NA",$S$107="NA"),0,IF(Q409&lt;=$S$107,0,1)))</f>
        <v>0</v>
      </c>
      <c r="CW409" s="319">
        <f t="shared" ref="CW409:CW413" si="582">IF(OR(R409="NS",$Y$107="NS"),0,IF(OR(R409="NA",$Y$107="NA"),0,IF(R409&lt;=$Y$107,0,1)))</f>
        <v>0</v>
      </c>
      <c r="CX409" s="310">
        <f t="shared" ref="CX409:CX413" si="583">IF(OR(S409="NS",$M$108="NS"),0,IF(OR(S409="NA",$M$108="NA"),0,IF(S409&lt;=$M$108,0,1)))</f>
        <v>0</v>
      </c>
      <c r="CY409" s="312">
        <f t="shared" ref="CY409:CY413" si="584">IF(OR(T409="NS",$S$108="NS"),0,IF(OR(T409="NA",$S$108="NA"),0,IF(T409&lt;=$S$108,0,1)))</f>
        <v>0</v>
      </c>
      <c r="CZ409" s="314">
        <f t="shared" ref="CZ409:CZ413" si="585">IF(OR(U409="NS",$Y$108="NS"),0,IF(OR(U409="NA",$Y$108="NA"),0,IF(U409&lt;=$Y$108,0,1)))</f>
        <v>0</v>
      </c>
      <c r="DA409" s="315">
        <f t="shared" ref="DA409:DA413" si="586">IF(OR(V409="NS",$M$109="NS"),0,IF(OR(V409="NA",$M$109="NA"),0,IF(V409&lt;=$M$109,0,1)))</f>
        <v>0</v>
      </c>
      <c r="DB409" s="317">
        <f t="shared" ref="DB409:DB413" si="587">IF(OR(W409="NS",$S$109="NS"),0,IF(OR(W409="NA",$S$109="NA"),0,IF(W409&lt;=$S$109,0,1)))</f>
        <v>0</v>
      </c>
      <c r="DC409" s="319">
        <f t="shared" ref="DC409:DC413" si="588">IF(OR(X409="NS",$Y$109="NS"),0,IF(OR(X409="NA",$Y$109="NA"),0,IF(X409&lt;=$Y$109,0,1)))</f>
        <v>0</v>
      </c>
      <c r="DD409" s="310">
        <f t="shared" ref="DD409:DD413" si="589">IF(OR(Y409="NS",$M$110="NS"),0,IF(OR(Y409="NA",$M$110="NA"),0,IF(Y409&lt;=$M$110,0,1)))</f>
        <v>0</v>
      </c>
      <c r="DE409" s="312">
        <f t="shared" ref="DE409:DE413" si="590">IF(OR(Z409="NS",$S$110="NS"),0,IF(OR(Z409="NA",$S$110="NA"),0,IF(Z409&lt;=$S$110,0,1)))</f>
        <v>0</v>
      </c>
      <c r="DF409" s="314">
        <f t="shared" ref="DF409:DF413" si="591">IF(OR(AA409="NS",$Y$110="NS"),0,IF(OR(AA409="NA",$Y$110="NA"),0,IF(AA409&lt;=$Y$110,0,1)))</f>
        <v>0</v>
      </c>
      <c r="DG409" s="315">
        <f t="shared" ref="DG409:DG413" si="592">IF(OR(AB409="NS",$M$111="NS"),0,IF(OR(AB409="NA",$M$111="NA"),0,IF(AB409&lt;=$M$111,0,1)))</f>
        <v>0</v>
      </c>
      <c r="DH409" s="317">
        <f t="shared" ref="DH409:DH413" si="593">IF(OR(AC409="NS",$S$111="NS"),0,IF(OR(AC409="NA",$S$111="NA"),0,IF(AC409&lt;=$S$111,0,1)))</f>
        <v>0</v>
      </c>
      <c r="DI409" s="319">
        <f t="shared" ref="DI409:DI413" si="594">IF(OR(AD409="NS",$Y$111="NS"),0,IF(OR(AD409="NA",$Y$111="NA"),0,IF(AD409&lt;=$Y$111,0,1)))</f>
        <v>0</v>
      </c>
      <c r="DJ409" s="198">
        <f t="shared" ref="DJ409:DJ413" si="595">IF(SUM(CL409:DI409)=0,0,1)</f>
        <v>0</v>
      </c>
      <c r="DK409" s="177" t="str">
        <f>IF(DJ409=0,"",
IF(SUM($DJ$353:DJ409)=1,DL409,
IF($DJ$414&gt;SUM($DJ$353:DJ409),_xlfn.CONCAT(", ",DL409),
IF($DJ$414=SUM($DJ$353:DJ409),_xlfn.CONCAT(" y ",DL409)))))</f>
        <v/>
      </c>
      <c r="DL409" s="199" t="s">
        <v>5195</v>
      </c>
    </row>
    <row r="410" spans="1:116" ht="15" customHeight="1">
      <c r="A410" s="25"/>
      <c r="B410" s="27"/>
      <c r="C410" s="55" t="s">
        <v>5194</v>
      </c>
      <c r="D410" s="817" t="str">
        <f>IF(CNGE_2026_M4_Secc1!$D99="","",CNGE_2026_M4_Secc1!$D99)</f>
        <v/>
      </c>
      <c r="E410" s="757"/>
      <c r="F410" s="758"/>
      <c r="G410" s="439"/>
      <c r="H410" s="439"/>
      <c r="I410" s="439"/>
      <c r="J410" s="439"/>
      <c r="K410" s="439"/>
      <c r="L410" s="439"/>
      <c r="M410" s="439"/>
      <c r="N410" s="439"/>
      <c r="O410" s="439"/>
      <c r="P410" s="439"/>
      <c r="Q410" s="439"/>
      <c r="R410" s="439"/>
      <c r="S410" s="439"/>
      <c r="T410" s="439"/>
      <c r="U410" s="439"/>
      <c r="V410" s="439"/>
      <c r="W410" s="439"/>
      <c r="X410" s="439"/>
      <c r="Y410" s="439"/>
      <c r="Z410" s="439"/>
      <c r="AA410" s="439"/>
      <c r="AB410" s="439"/>
      <c r="AC410" s="439"/>
      <c r="AD410" s="439"/>
      <c r="AE410" s="52"/>
      <c r="AI410">
        <f t="shared" si="524"/>
        <v>0</v>
      </c>
      <c r="AJ410">
        <f t="shared" si="525"/>
        <v>0</v>
      </c>
      <c r="AK410">
        <f t="shared" si="526"/>
        <v>0</v>
      </c>
      <c r="AL410">
        <f t="shared" si="527"/>
        <v>0</v>
      </c>
      <c r="AM410">
        <f t="shared" si="528"/>
        <v>0</v>
      </c>
      <c r="AN410">
        <f t="shared" si="529"/>
        <v>0</v>
      </c>
      <c r="AO410">
        <f t="shared" si="530"/>
        <v>0</v>
      </c>
      <c r="AP410">
        <f t="shared" si="531"/>
        <v>0</v>
      </c>
      <c r="AQ410">
        <f t="shared" si="532"/>
        <v>0</v>
      </c>
      <c r="AR410">
        <f t="shared" si="533"/>
        <v>0</v>
      </c>
      <c r="AS410">
        <f t="shared" si="534"/>
        <v>0</v>
      </c>
      <c r="AT410">
        <f t="shared" si="535"/>
        <v>0</v>
      </c>
      <c r="AU410">
        <f t="shared" si="536"/>
        <v>0</v>
      </c>
      <c r="AV410">
        <f t="shared" si="537"/>
        <v>0</v>
      </c>
      <c r="AW410">
        <f t="shared" si="538"/>
        <v>0</v>
      </c>
      <c r="AX410">
        <f t="shared" si="539"/>
        <v>0</v>
      </c>
      <c r="AY410">
        <f t="shared" si="540"/>
        <v>0</v>
      </c>
      <c r="AZ410">
        <f t="shared" si="541"/>
        <v>0</v>
      </c>
      <c r="BA410">
        <f t="shared" si="542"/>
        <v>0</v>
      </c>
      <c r="BB410">
        <f t="shared" si="543"/>
        <v>0</v>
      </c>
      <c r="BC410">
        <f t="shared" si="544"/>
        <v>0</v>
      </c>
      <c r="BD410">
        <f t="shared" si="545"/>
        <v>0</v>
      </c>
      <c r="BE410">
        <f t="shared" si="546"/>
        <v>0</v>
      </c>
      <c r="BF410">
        <f t="shared" si="547"/>
        <v>0</v>
      </c>
      <c r="BG410">
        <f t="shared" si="548"/>
        <v>0</v>
      </c>
      <c r="BH410">
        <f t="shared" si="549"/>
        <v>0</v>
      </c>
      <c r="BI410">
        <f t="shared" si="550"/>
        <v>0</v>
      </c>
      <c r="BJ410">
        <f t="shared" si="551"/>
        <v>0</v>
      </c>
      <c r="BK410">
        <f t="shared" si="552"/>
        <v>0</v>
      </c>
      <c r="BL410">
        <f t="shared" si="553"/>
        <v>0</v>
      </c>
      <c r="BM410">
        <f t="shared" si="554"/>
        <v>0</v>
      </c>
      <c r="BN410">
        <f t="shared" si="555"/>
        <v>0</v>
      </c>
      <c r="BO410" s="231">
        <f t="shared" si="556"/>
        <v>0</v>
      </c>
      <c r="BP410" s="232">
        <f t="shared" si="557"/>
        <v>0</v>
      </c>
      <c r="BQ410" s="233">
        <f t="shared" si="558"/>
        <v>0</v>
      </c>
      <c r="BR410" s="234">
        <f t="shared" si="559"/>
        <v>0</v>
      </c>
      <c r="BS410" s="231">
        <f t="shared" si="560"/>
        <v>0</v>
      </c>
      <c r="BT410" s="232">
        <f t="shared" si="561"/>
        <v>0</v>
      </c>
      <c r="BU410" s="233">
        <f t="shared" si="562"/>
        <v>0</v>
      </c>
      <c r="BV410" s="234">
        <f t="shared" si="563"/>
        <v>0</v>
      </c>
      <c r="BW410" s="231">
        <f t="shared" si="564"/>
        <v>0</v>
      </c>
      <c r="BX410" s="232">
        <f t="shared" si="565"/>
        <v>0</v>
      </c>
      <c r="BY410" s="233">
        <f t="shared" si="566"/>
        <v>0</v>
      </c>
      <c r="BZ410" s="234">
        <f t="shared" si="567"/>
        <v>0</v>
      </c>
      <c r="CA410" s="198">
        <f t="shared" si="568"/>
        <v>0</v>
      </c>
      <c r="CB410" s="235" t="str">
        <f>IF(CA410=0,"",
IF(SUM($CA$353:CA410)=1,CC410,
IF($CA$414&gt;SUM($CA$353:CA410),_xlfn.CONCAT(", ",CC410),
IF($CA$414=SUM($CA$353:CA410),_xlfn.CONCAT(" y ",CC410)))))</f>
        <v/>
      </c>
      <c r="CC410" s="178" t="s">
        <v>5197</v>
      </c>
      <c r="CD410" s="172">
        <f t="shared" si="569"/>
        <v>0</v>
      </c>
      <c r="CE410" s="176">
        <f t="shared" si="570"/>
        <v>0</v>
      </c>
      <c r="CF410" s="177" t="str">
        <f>IF(CE410=0,"",
IF(SUM($CE$353:CE410)=1,CG410,
IF($CE$414&gt;SUM($CE$353:CE410),_xlfn.CONCAT(", ",CG410),
IF($CE$414=SUM($CE$353:CE410),_xlfn.CONCAT(" y ",CG410)))))</f>
        <v/>
      </c>
      <c r="CG410" s="199" t="s">
        <v>5197</v>
      </c>
      <c r="CL410" s="310">
        <f t="shared" si="571"/>
        <v>0</v>
      </c>
      <c r="CM410" s="312">
        <f t="shared" si="572"/>
        <v>0</v>
      </c>
      <c r="CN410" s="314">
        <f t="shared" si="573"/>
        <v>0</v>
      </c>
      <c r="CO410" s="315">
        <f t="shared" si="574"/>
        <v>0</v>
      </c>
      <c r="CP410" s="317">
        <f t="shared" si="575"/>
        <v>0</v>
      </c>
      <c r="CQ410" s="319">
        <f t="shared" si="576"/>
        <v>0</v>
      </c>
      <c r="CR410" s="310">
        <f t="shared" si="577"/>
        <v>0</v>
      </c>
      <c r="CS410" s="312">
        <f t="shared" si="578"/>
        <v>0</v>
      </c>
      <c r="CT410" s="314">
        <f t="shared" si="579"/>
        <v>0</v>
      </c>
      <c r="CU410" s="315">
        <f t="shared" si="580"/>
        <v>0</v>
      </c>
      <c r="CV410" s="317">
        <f t="shared" si="581"/>
        <v>0</v>
      </c>
      <c r="CW410" s="319">
        <f t="shared" si="582"/>
        <v>0</v>
      </c>
      <c r="CX410" s="310">
        <f t="shared" si="583"/>
        <v>0</v>
      </c>
      <c r="CY410" s="312">
        <f t="shared" si="584"/>
        <v>0</v>
      </c>
      <c r="CZ410" s="314">
        <f t="shared" si="585"/>
        <v>0</v>
      </c>
      <c r="DA410" s="315">
        <f t="shared" si="586"/>
        <v>0</v>
      </c>
      <c r="DB410" s="317">
        <f t="shared" si="587"/>
        <v>0</v>
      </c>
      <c r="DC410" s="319">
        <f t="shared" si="588"/>
        <v>0</v>
      </c>
      <c r="DD410" s="310">
        <f t="shared" si="589"/>
        <v>0</v>
      </c>
      <c r="DE410" s="312">
        <f t="shared" si="590"/>
        <v>0</v>
      </c>
      <c r="DF410" s="314">
        <f t="shared" si="591"/>
        <v>0</v>
      </c>
      <c r="DG410" s="315">
        <f t="shared" si="592"/>
        <v>0</v>
      </c>
      <c r="DH410" s="317">
        <f t="shared" si="593"/>
        <v>0</v>
      </c>
      <c r="DI410" s="319">
        <f t="shared" si="594"/>
        <v>0</v>
      </c>
      <c r="DJ410" s="198">
        <f t="shared" si="595"/>
        <v>0</v>
      </c>
      <c r="DK410" s="177" t="str">
        <f>IF(DJ410=0,"",
IF(SUM($DJ$353:DJ410)=1,DL410,
IF($DJ$414&gt;SUM($DJ$353:DJ410),_xlfn.CONCAT(", ",DL410),
IF($DJ$414=SUM($DJ$353:DJ410),_xlfn.CONCAT(" y ",DL410)))))</f>
        <v/>
      </c>
      <c r="DL410" s="199" t="s">
        <v>5197</v>
      </c>
    </row>
    <row r="411" spans="1:116" ht="15" customHeight="1">
      <c r="A411" s="25"/>
      <c r="B411" s="27"/>
      <c r="C411" s="55" t="s">
        <v>5196</v>
      </c>
      <c r="D411" s="817" t="str">
        <f>IF(CNGE_2026_M4_Secc1!$D100="","",CNGE_2026_M4_Secc1!$D100)</f>
        <v/>
      </c>
      <c r="E411" s="757"/>
      <c r="F411" s="758"/>
      <c r="G411" s="439"/>
      <c r="H411" s="439"/>
      <c r="I411" s="439"/>
      <c r="J411" s="439"/>
      <c r="K411" s="439"/>
      <c r="L411" s="439"/>
      <c r="M411" s="439"/>
      <c r="N411" s="439"/>
      <c r="O411" s="439"/>
      <c r="P411" s="439"/>
      <c r="Q411" s="439"/>
      <c r="R411" s="439"/>
      <c r="S411" s="439"/>
      <c r="T411" s="439"/>
      <c r="U411" s="439"/>
      <c r="V411" s="439"/>
      <c r="W411" s="439"/>
      <c r="X411" s="439"/>
      <c r="Y411" s="439"/>
      <c r="Z411" s="439"/>
      <c r="AA411" s="439"/>
      <c r="AB411" s="439"/>
      <c r="AC411" s="439"/>
      <c r="AD411" s="439"/>
      <c r="AE411" s="52"/>
      <c r="AI411">
        <f t="shared" si="524"/>
        <v>0</v>
      </c>
      <c r="AJ411">
        <f t="shared" si="525"/>
        <v>0</v>
      </c>
      <c r="AK411">
        <f t="shared" si="526"/>
        <v>0</v>
      </c>
      <c r="AL411">
        <f t="shared" si="527"/>
        <v>0</v>
      </c>
      <c r="AM411">
        <f t="shared" si="528"/>
        <v>0</v>
      </c>
      <c r="AN411">
        <f t="shared" si="529"/>
        <v>0</v>
      </c>
      <c r="AO411">
        <f t="shared" si="530"/>
        <v>0</v>
      </c>
      <c r="AP411">
        <f t="shared" si="531"/>
        <v>0</v>
      </c>
      <c r="AQ411">
        <f t="shared" si="532"/>
        <v>0</v>
      </c>
      <c r="AR411">
        <f t="shared" si="533"/>
        <v>0</v>
      </c>
      <c r="AS411">
        <f t="shared" si="534"/>
        <v>0</v>
      </c>
      <c r="AT411">
        <f t="shared" si="535"/>
        <v>0</v>
      </c>
      <c r="AU411">
        <f t="shared" si="536"/>
        <v>0</v>
      </c>
      <c r="AV411">
        <f t="shared" si="537"/>
        <v>0</v>
      </c>
      <c r="AW411">
        <f t="shared" si="538"/>
        <v>0</v>
      </c>
      <c r="AX411">
        <f t="shared" si="539"/>
        <v>0</v>
      </c>
      <c r="AY411">
        <f t="shared" si="540"/>
        <v>0</v>
      </c>
      <c r="AZ411">
        <f t="shared" si="541"/>
        <v>0</v>
      </c>
      <c r="BA411">
        <f t="shared" si="542"/>
        <v>0</v>
      </c>
      <c r="BB411">
        <f t="shared" si="543"/>
        <v>0</v>
      </c>
      <c r="BC411">
        <f t="shared" si="544"/>
        <v>0</v>
      </c>
      <c r="BD411">
        <f t="shared" si="545"/>
        <v>0</v>
      </c>
      <c r="BE411">
        <f t="shared" si="546"/>
        <v>0</v>
      </c>
      <c r="BF411">
        <f t="shared" si="547"/>
        <v>0</v>
      </c>
      <c r="BG411">
        <f t="shared" si="548"/>
        <v>0</v>
      </c>
      <c r="BH411">
        <f t="shared" si="549"/>
        <v>0</v>
      </c>
      <c r="BI411">
        <f t="shared" si="550"/>
        <v>0</v>
      </c>
      <c r="BJ411">
        <f t="shared" si="551"/>
        <v>0</v>
      </c>
      <c r="BK411">
        <f t="shared" si="552"/>
        <v>0</v>
      </c>
      <c r="BL411">
        <f t="shared" si="553"/>
        <v>0</v>
      </c>
      <c r="BM411">
        <f t="shared" si="554"/>
        <v>0</v>
      </c>
      <c r="BN411">
        <f t="shared" si="555"/>
        <v>0</v>
      </c>
      <c r="BO411" s="231">
        <f t="shared" si="556"/>
        <v>0</v>
      </c>
      <c r="BP411" s="232">
        <f t="shared" si="557"/>
        <v>0</v>
      </c>
      <c r="BQ411" s="233">
        <f t="shared" si="558"/>
        <v>0</v>
      </c>
      <c r="BR411" s="234">
        <f t="shared" si="559"/>
        <v>0</v>
      </c>
      <c r="BS411" s="231">
        <f t="shared" si="560"/>
        <v>0</v>
      </c>
      <c r="BT411" s="232">
        <f t="shared" si="561"/>
        <v>0</v>
      </c>
      <c r="BU411" s="233">
        <f t="shared" si="562"/>
        <v>0</v>
      </c>
      <c r="BV411" s="234">
        <f t="shared" si="563"/>
        <v>0</v>
      </c>
      <c r="BW411" s="231">
        <f t="shared" si="564"/>
        <v>0</v>
      </c>
      <c r="BX411" s="232">
        <f t="shared" si="565"/>
        <v>0</v>
      </c>
      <c r="BY411" s="233">
        <f t="shared" si="566"/>
        <v>0</v>
      </c>
      <c r="BZ411" s="234">
        <f t="shared" si="567"/>
        <v>0</v>
      </c>
      <c r="CA411" s="198">
        <f t="shared" si="568"/>
        <v>0</v>
      </c>
      <c r="CB411" s="235" t="str">
        <f>IF(CA411=0,"",
IF(SUM($CA$353:CA411)=1,CC411,
IF($CA$414&gt;SUM($CA$353:CA411),_xlfn.CONCAT(", ",CC411),
IF($CA$414=SUM($CA$353:CA411),_xlfn.CONCAT(" y ",CC411)))))</f>
        <v/>
      </c>
      <c r="CC411" s="178" t="s">
        <v>5199</v>
      </c>
      <c r="CD411" s="172">
        <f t="shared" si="569"/>
        <v>0</v>
      </c>
      <c r="CE411" s="176">
        <f t="shared" si="570"/>
        <v>0</v>
      </c>
      <c r="CF411" s="177" t="str">
        <f>IF(CE411=0,"",
IF(SUM($CE$353:CE411)=1,CG411,
IF($CE$414&gt;SUM($CE$353:CE411),_xlfn.CONCAT(", ",CG411),
IF($CE$414=SUM($CE$353:CE411),_xlfn.CONCAT(" y ",CG411)))))</f>
        <v/>
      </c>
      <c r="CG411" s="199" t="s">
        <v>5199</v>
      </c>
      <c r="CL411" s="310">
        <f t="shared" si="571"/>
        <v>0</v>
      </c>
      <c r="CM411" s="312">
        <f t="shared" si="572"/>
        <v>0</v>
      </c>
      <c r="CN411" s="314">
        <f t="shared" si="573"/>
        <v>0</v>
      </c>
      <c r="CO411" s="315">
        <f t="shared" si="574"/>
        <v>0</v>
      </c>
      <c r="CP411" s="317">
        <f t="shared" si="575"/>
        <v>0</v>
      </c>
      <c r="CQ411" s="319">
        <f t="shared" si="576"/>
        <v>0</v>
      </c>
      <c r="CR411" s="310">
        <f t="shared" si="577"/>
        <v>0</v>
      </c>
      <c r="CS411" s="312">
        <f t="shared" si="578"/>
        <v>0</v>
      </c>
      <c r="CT411" s="314">
        <f t="shared" si="579"/>
        <v>0</v>
      </c>
      <c r="CU411" s="315">
        <f t="shared" si="580"/>
        <v>0</v>
      </c>
      <c r="CV411" s="317">
        <f t="shared" si="581"/>
        <v>0</v>
      </c>
      <c r="CW411" s="319">
        <f t="shared" si="582"/>
        <v>0</v>
      </c>
      <c r="CX411" s="310">
        <f t="shared" si="583"/>
        <v>0</v>
      </c>
      <c r="CY411" s="312">
        <f t="shared" si="584"/>
        <v>0</v>
      </c>
      <c r="CZ411" s="314">
        <f t="shared" si="585"/>
        <v>0</v>
      </c>
      <c r="DA411" s="315">
        <f t="shared" si="586"/>
        <v>0</v>
      </c>
      <c r="DB411" s="317">
        <f t="shared" si="587"/>
        <v>0</v>
      </c>
      <c r="DC411" s="319">
        <f t="shared" si="588"/>
        <v>0</v>
      </c>
      <c r="DD411" s="310">
        <f t="shared" si="589"/>
        <v>0</v>
      </c>
      <c r="DE411" s="312">
        <f t="shared" si="590"/>
        <v>0</v>
      </c>
      <c r="DF411" s="314">
        <f t="shared" si="591"/>
        <v>0</v>
      </c>
      <c r="DG411" s="315">
        <f t="shared" si="592"/>
        <v>0</v>
      </c>
      <c r="DH411" s="317">
        <f t="shared" si="593"/>
        <v>0</v>
      </c>
      <c r="DI411" s="319">
        <f t="shared" si="594"/>
        <v>0</v>
      </c>
      <c r="DJ411" s="198">
        <f t="shared" si="595"/>
        <v>0</v>
      </c>
      <c r="DK411" s="177" t="str">
        <f>IF(DJ411=0,"",
IF(SUM($DJ$353:DJ411)=1,DL411,
IF($DJ$414&gt;SUM($DJ$353:DJ411),_xlfn.CONCAT(", ",DL411),
IF($DJ$414=SUM($DJ$353:DJ411),_xlfn.CONCAT(" y ",DL411)))))</f>
        <v/>
      </c>
      <c r="DL411" s="199" t="s">
        <v>5199</v>
      </c>
    </row>
    <row r="412" spans="1:116" ht="15" customHeight="1">
      <c r="A412" s="25"/>
      <c r="B412" s="27"/>
      <c r="C412" s="55" t="s">
        <v>5198</v>
      </c>
      <c r="D412" s="817" t="str">
        <f>IF(CNGE_2026_M4_Secc1!$D101="","",CNGE_2026_M4_Secc1!$D101)</f>
        <v/>
      </c>
      <c r="E412" s="757"/>
      <c r="F412" s="758"/>
      <c r="G412" s="439"/>
      <c r="H412" s="439"/>
      <c r="I412" s="439"/>
      <c r="J412" s="439"/>
      <c r="K412" s="439"/>
      <c r="L412" s="439"/>
      <c r="M412" s="439"/>
      <c r="N412" s="439"/>
      <c r="O412" s="439"/>
      <c r="P412" s="439"/>
      <c r="Q412" s="439"/>
      <c r="R412" s="439"/>
      <c r="S412" s="439"/>
      <c r="T412" s="439"/>
      <c r="U412" s="439"/>
      <c r="V412" s="439"/>
      <c r="W412" s="439"/>
      <c r="X412" s="439"/>
      <c r="Y412" s="439"/>
      <c r="Z412" s="439"/>
      <c r="AA412" s="439"/>
      <c r="AB412" s="439"/>
      <c r="AC412" s="439"/>
      <c r="AD412" s="439"/>
      <c r="AE412" s="52"/>
      <c r="AI412">
        <f t="shared" si="524"/>
        <v>0</v>
      </c>
      <c r="AJ412">
        <f t="shared" si="525"/>
        <v>0</v>
      </c>
      <c r="AK412">
        <f t="shared" si="526"/>
        <v>0</v>
      </c>
      <c r="AL412">
        <f t="shared" si="527"/>
        <v>0</v>
      </c>
      <c r="AM412">
        <f t="shared" si="528"/>
        <v>0</v>
      </c>
      <c r="AN412">
        <f t="shared" si="529"/>
        <v>0</v>
      </c>
      <c r="AO412">
        <f t="shared" si="530"/>
        <v>0</v>
      </c>
      <c r="AP412">
        <f t="shared" si="531"/>
        <v>0</v>
      </c>
      <c r="AQ412">
        <f t="shared" si="532"/>
        <v>0</v>
      </c>
      <c r="AR412">
        <f t="shared" si="533"/>
        <v>0</v>
      </c>
      <c r="AS412">
        <f t="shared" si="534"/>
        <v>0</v>
      </c>
      <c r="AT412">
        <f t="shared" si="535"/>
        <v>0</v>
      </c>
      <c r="AU412">
        <f t="shared" si="536"/>
        <v>0</v>
      </c>
      <c r="AV412">
        <f t="shared" si="537"/>
        <v>0</v>
      </c>
      <c r="AW412">
        <f t="shared" si="538"/>
        <v>0</v>
      </c>
      <c r="AX412">
        <f t="shared" si="539"/>
        <v>0</v>
      </c>
      <c r="AY412">
        <f t="shared" si="540"/>
        <v>0</v>
      </c>
      <c r="AZ412">
        <f t="shared" si="541"/>
        <v>0</v>
      </c>
      <c r="BA412">
        <f t="shared" si="542"/>
        <v>0</v>
      </c>
      <c r="BB412">
        <f t="shared" si="543"/>
        <v>0</v>
      </c>
      <c r="BC412">
        <f t="shared" si="544"/>
        <v>0</v>
      </c>
      <c r="BD412">
        <f t="shared" si="545"/>
        <v>0</v>
      </c>
      <c r="BE412">
        <f t="shared" si="546"/>
        <v>0</v>
      </c>
      <c r="BF412">
        <f t="shared" si="547"/>
        <v>0</v>
      </c>
      <c r="BG412">
        <f t="shared" si="548"/>
        <v>0</v>
      </c>
      <c r="BH412">
        <f t="shared" si="549"/>
        <v>0</v>
      </c>
      <c r="BI412">
        <f t="shared" si="550"/>
        <v>0</v>
      </c>
      <c r="BJ412">
        <f t="shared" si="551"/>
        <v>0</v>
      </c>
      <c r="BK412">
        <f t="shared" si="552"/>
        <v>0</v>
      </c>
      <c r="BL412">
        <f t="shared" si="553"/>
        <v>0</v>
      </c>
      <c r="BM412">
        <f t="shared" si="554"/>
        <v>0</v>
      </c>
      <c r="BN412">
        <f t="shared" si="555"/>
        <v>0</v>
      </c>
      <c r="BO412" s="231">
        <f t="shared" si="556"/>
        <v>0</v>
      </c>
      <c r="BP412" s="232">
        <f t="shared" si="557"/>
        <v>0</v>
      </c>
      <c r="BQ412" s="233">
        <f t="shared" si="558"/>
        <v>0</v>
      </c>
      <c r="BR412" s="234">
        <f t="shared" si="559"/>
        <v>0</v>
      </c>
      <c r="BS412" s="231">
        <f t="shared" si="560"/>
        <v>0</v>
      </c>
      <c r="BT412" s="232">
        <f t="shared" si="561"/>
        <v>0</v>
      </c>
      <c r="BU412" s="233">
        <f t="shared" si="562"/>
        <v>0</v>
      </c>
      <c r="BV412" s="234">
        <f t="shared" si="563"/>
        <v>0</v>
      </c>
      <c r="BW412" s="231">
        <f t="shared" si="564"/>
        <v>0</v>
      </c>
      <c r="BX412" s="232">
        <f t="shared" si="565"/>
        <v>0</v>
      </c>
      <c r="BY412" s="233">
        <f t="shared" si="566"/>
        <v>0</v>
      </c>
      <c r="BZ412" s="234">
        <f t="shared" si="567"/>
        <v>0</v>
      </c>
      <c r="CA412" s="198">
        <f t="shared" si="568"/>
        <v>0</v>
      </c>
      <c r="CB412" s="235" t="str">
        <f>IF(CA412=0,"",
IF(SUM($CA$353:CA412)=1,CC412,
IF($CA$414&gt;SUM($CA$353:CA412),_xlfn.CONCAT(", ",CC412),
IF($CA$414=SUM($CA$353:CA412),_xlfn.CONCAT(" y ",CC412)))))</f>
        <v/>
      </c>
      <c r="CC412" s="178" t="s">
        <v>5201</v>
      </c>
      <c r="CD412" s="172">
        <f t="shared" si="569"/>
        <v>0</v>
      </c>
      <c r="CE412" s="176">
        <f t="shared" si="570"/>
        <v>0</v>
      </c>
      <c r="CF412" s="177" t="str">
        <f>IF(CE412=0,"",
IF(SUM($CE$353:CE412)=1,CG412,
IF($CE$414&gt;SUM($CE$353:CE412),_xlfn.CONCAT(", ",CG412),
IF($CE$414=SUM($CE$353:CE412),_xlfn.CONCAT(" y ",CG412)))))</f>
        <v/>
      </c>
      <c r="CG412" s="199" t="s">
        <v>5201</v>
      </c>
      <c r="CL412" s="310">
        <f t="shared" si="571"/>
        <v>0</v>
      </c>
      <c r="CM412" s="312">
        <f t="shared" si="572"/>
        <v>0</v>
      </c>
      <c r="CN412" s="314">
        <f t="shared" si="573"/>
        <v>0</v>
      </c>
      <c r="CO412" s="315">
        <f t="shared" si="574"/>
        <v>0</v>
      </c>
      <c r="CP412" s="317">
        <f t="shared" si="575"/>
        <v>0</v>
      </c>
      <c r="CQ412" s="319">
        <f t="shared" si="576"/>
        <v>0</v>
      </c>
      <c r="CR412" s="310">
        <f t="shared" si="577"/>
        <v>0</v>
      </c>
      <c r="CS412" s="312">
        <f t="shared" si="578"/>
        <v>0</v>
      </c>
      <c r="CT412" s="314">
        <f t="shared" si="579"/>
        <v>0</v>
      </c>
      <c r="CU412" s="315">
        <f t="shared" si="580"/>
        <v>0</v>
      </c>
      <c r="CV412" s="317">
        <f t="shared" si="581"/>
        <v>0</v>
      </c>
      <c r="CW412" s="319">
        <f t="shared" si="582"/>
        <v>0</v>
      </c>
      <c r="CX412" s="310">
        <f t="shared" si="583"/>
        <v>0</v>
      </c>
      <c r="CY412" s="312">
        <f t="shared" si="584"/>
        <v>0</v>
      </c>
      <c r="CZ412" s="314">
        <f t="shared" si="585"/>
        <v>0</v>
      </c>
      <c r="DA412" s="315">
        <f t="shared" si="586"/>
        <v>0</v>
      </c>
      <c r="DB412" s="317">
        <f t="shared" si="587"/>
        <v>0</v>
      </c>
      <c r="DC412" s="319">
        <f t="shared" si="588"/>
        <v>0</v>
      </c>
      <c r="DD412" s="310">
        <f t="shared" si="589"/>
        <v>0</v>
      </c>
      <c r="DE412" s="312">
        <f t="shared" si="590"/>
        <v>0</v>
      </c>
      <c r="DF412" s="314">
        <f t="shared" si="591"/>
        <v>0</v>
      </c>
      <c r="DG412" s="315">
        <f t="shared" si="592"/>
        <v>0</v>
      </c>
      <c r="DH412" s="317">
        <f t="shared" si="593"/>
        <v>0</v>
      </c>
      <c r="DI412" s="319">
        <f t="shared" si="594"/>
        <v>0</v>
      </c>
      <c r="DJ412" s="198">
        <f t="shared" si="595"/>
        <v>0</v>
      </c>
      <c r="DK412" s="177" t="str">
        <f>IF(DJ412=0,"",
IF(SUM($DJ$353:DJ412)=1,DL412,
IF($DJ$414&gt;SUM($DJ$353:DJ412),_xlfn.CONCAT(", ",DL412),
IF($DJ$414=SUM($DJ$353:DJ412),_xlfn.CONCAT(" y ",DL412)))))</f>
        <v/>
      </c>
      <c r="DL412" s="199" t="s">
        <v>5201</v>
      </c>
    </row>
    <row r="413" spans="1:116" ht="15" customHeight="1">
      <c r="A413" s="25"/>
      <c r="B413" s="27"/>
      <c r="C413" s="55" t="s">
        <v>5200</v>
      </c>
      <c r="D413" s="817" t="str">
        <f>IF(CNGE_2026_M4_Secc1!$D102="","",CNGE_2026_M4_Secc1!$D102)</f>
        <v/>
      </c>
      <c r="E413" s="757"/>
      <c r="F413" s="758"/>
      <c r="G413" s="439"/>
      <c r="H413" s="439"/>
      <c r="I413" s="439"/>
      <c r="J413" s="439"/>
      <c r="K413" s="439"/>
      <c r="L413" s="439"/>
      <c r="M413" s="439"/>
      <c r="N413" s="439"/>
      <c r="O413" s="439"/>
      <c r="P413" s="439"/>
      <c r="Q413" s="439"/>
      <c r="R413" s="439"/>
      <c r="S413" s="439"/>
      <c r="T413" s="439"/>
      <c r="U413" s="439"/>
      <c r="V413" s="439"/>
      <c r="W413" s="439"/>
      <c r="X413" s="439"/>
      <c r="Y413" s="439"/>
      <c r="Z413" s="439"/>
      <c r="AA413" s="439"/>
      <c r="AB413" s="439"/>
      <c r="AC413" s="439"/>
      <c r="AD413" s="439"/>
      <c r="AE413" s="52"/>
      <c r="AI413">
        <f t="shared" si="524"/>
        <v>0</v>
      </c>
      <c r="AJ413">
        <f t="shared" si="525"/>
        <v>0</v>
      </c>
      <c r="AK413">
        <f t="shared" si="526"/>
        <v>0</v>
      </c>
      <c r="AL413">
        <f t="shared" si="527"/>
        <v>0</v>
      </c>
      <c r="AM413">
        <f t="shared" si="528"/>
        <v>0</v>
      </c>
      <c r="AN413">
        <f t="shared" si="529"/>
        <v>0</v>
      </c>
      <c r="AO413">
        <f t="shared" si="530"/>
        <v>0</v>
      </c>
      <c r="AP413">
        <f t="shared" si="531"/>
        <v>0</v>
      </c>
      <c r="AQ413">
        <f t="shared" si="532"/>
        <v>0</v>
      </c>
      <c r="AR413">
        <f t="shared" si="533"/>
        <v>0</v>
      </c>
      <c r="AS413">
        <f t="shared" si="534"/>
        <v>0</v>
      </c>
      <c r="AT413">
        <f t="shared" si="535"/>
        <v>0</v>
      </c>
      <c r="AU413">
        <f t="shared" si="536"/>
        <v>0</v>
      </c>
      <c r="AV413">
        <f t="shared" si="537"/>
        <v>0</v>
      </c>
      <c r="AW413">
        <f t="shared" si="538"/>
        <v>0</v>
      </c>
      <c r="AX413">
        <f t="shared" si="539"/>
        <v>0</v>
      </c>
      <c r="AY413">
        <f t="shared" si="540"/>
        <v>0</v>
      </c>
      <c r="AZ413">
        <f t="shared" si="541"/>
        <v>0</v>
      </c>
      <c r="BA413">
        <f t="shared" si="542"/>
        <v>0</v>
      </c>
      <c r="BB413">
        <f t="shared" si="543"/>
        <v>0</v>
      </c>
      <c r="BC413">
        <f t="shared" si="544"/>
        <v>0</v>
      </c>
      <c r="BD413">
        <f t="shared" si="545"/>
        <v>0</v>
      </c>
      <c r="BE413">
        <f t="shared" si="546"/>
        <v>0</v>
      </c>
      <c r="BF413">
        <f t="shared" si="547"/>
        <v>0</v>
      </c>
      <c r="BG413">
        <f t="shared" si="548"/>
        <v>0</v>
      </c>
      <c r="BH413">
        <f t="shared" si="549"/>
        <v>0</v>
      </c>
      <c r="BI413">
        <f t="shared" si="550"/>
        <v>0</v>
      </c>
      <c r="BJ413">
        <f t="shared" si="551"/>
        <v>0</v>
      </c>
      <c r="BK413">
        <f t="shared" si="552"/>
        <v>0</v>
      </c>
      <c r="BL413">
        <f t="shared" si="553"/>
        <v>0</v>
      </c>
      <c r="BM413">
        <f t="shared" si="554"/>
        <v>0</v>
      </c>
      <c r="BN413">
        <f t="shared" si="555"/>
        <v>0</v>
      </c>
      <c r="BO413" s="231">
        <f t="shared" si="556"/>
        <v>0</v>
      </c>
      <c r="BP413" s="232">
        <f t="shared" si="557"/>
        <v>0</v>
      </c>
      <c r="BQ413" s="233">
        <f t="shared" si="558"/>
        <v>0</v>
      </c>
      <c r="BR413" s="234">
        <f t="shared" si="559"/>
        <v>0</v>
      </c>
      <c r="BS413" s="231">
        <f t="shared" si="560"/>
        <v>0</v>
      </c>
      <c r="BT413" s="232">
        <f t="shared" si="561"/>
        <v>0</v>
      </c>
      <c r="BU413" s="233">
        <f t="shared" si="562"/>
        <v>0</v>
      </c>
      <c r="BV413" s="234">
        <f t="shared" si="563"/>
        <v>0</v>
      </c>
      <c r="BW413" s="231">
        <f t="shared" si="564"/>
        <v>0</v>
      </c>
      <c r="BX413" s="232">
        <f t="shared" si="565"/>
        <v>0</v>
      </c>
      <c r="BY413" s="233">
        <f t="shared" si="566"/>
        <v>0</v>
      </c>
      <c r="BZ413" s="234">
        <f t="shared" si="567"/>
        <v>0</v>
      </c>
      <c r="CA413" s="198">
        <f t="shared" si="568"/>
        <v>0</v>
      </c>
      <c r="CB413" s="235" t="str">
        <f>IF(CA413=0,"",
IF(SUM($CA$353:CA413)=1,CC413,
IF($CA$414&gt;SUM($CA$353:CA413),_xlfn.CONCAT(", ",CC413),
IF($CA$414=SUM($CA$353:CA413),_xlfn.CONCAT(" y ",CC413)))))</f>
        <v/>
      </c>
      <c r="CC413" s="178" t="s">
        <v>5569</v>
      </c>
      <c r="CD413" s="172">
        <f t="shared" si="569"/>
        <v>0</v>
      </c>
      <c r="CE413" s="176">
        <f t="shared" si="570"/>
        <v>0</v>
      </c>
      <c r="CF413" s="177" t="str">
        <f>IF(CE413=0,"",
IF(SUM($CE$353:CE413)=1,CG413,
IF($CE$414&gt;SUM($CE$353:CE413),_xlfn.CONCAT(", ",CG413),
IF($CE$414=SUM($CE$353:CE413),_xlfn.CONCAT(" y ",CG413)))))</f>
        <v/>
      </c>
      <c r="CG413" s="199" t="s">
        <v>5569</v>
      </c>
      <c r="CL413" s="310">
        <f t="shared" si="571"/>
        <v>0</v>
      </c>
      <c r="CM413" s="312">
        <f t="shared" si="572"/>
        <v>0</v>
      </c>
      <c r="CN413" s="314">
        <f t="shared" si="573"/>
        <v>0</v>
      </c>
      <c r="CO413" s="315">
        <f t="shared" si="574"/>
        <v>0</v>
      </c>
      <c r="CP413" s="317">
        <f t="shared" si="575"/>
        <v>0</v>
      </c>
      <c r="CQ413" s="319">
        <f t="shared" si="576"/>
        <v>0</v>
      </c>
      <c r="CR413" s="310">
        <f t="shared" si="577"/>
        <v>0</v>
      </c>
      <c r="CS413" s="312">
        <f t="shared" si="578"/>
        <v>0</v>
      </c>
      <c r="CT413" s="314">
        <f t="shared" si="579"/>
        <v>0</v>
      </c>
      <c r="CU413" s="315">
        <f t="shared" si="580"/>
        <v>0</v>
      </c>
      <c r="CV413" s="317">
        <f t="shared" si="581"/>
        <v>0</v>
      </c>
      <c r="CW413" s="319">
        <f t="shared" si="582"/>
        <v>0</v>
      </c>
      <c r="CX413" s="310">
        <f t="shared" si="583"/>
        <v>0</v>
      </c>
      <c r="CY413" s="312">
        <f t="shared" si="584"/>
        <v>0</v>
      </c>
      <c r="CZ413" s="314">
        <f t="shared" si="585"/>
        <v>0</v>
      </c>
      <c r="DA413" s="315">
        <f t="shared" si="586"/>
        <v>0</v>
      </c>
      <c r="DB413" s="317">
        <f t="shared" si="587"/>
        <v>0</v>
      </c>
      <c r="DC413" s="319">
        <f t="shared" si="588"/>
        <v>0</v>
      </c>
      <c r="DD413" s="310">
        <f t="shared" si="589"/>
        <v>0</v>
      </c>
      <c r="DE413" s="312">
        <f t="shared" si="590"/>
        <v>0</v>
      </c>
      <c r="DF413" s="314">
        <f t="shared" si="591"/>
        <v>0</v>
      </c>
      <c r="DG413" s="315">
        <f t="shared" si="592"/>
        <v>0</v>
      </c>
      <c r="DH413" s="317">
        <f t="shared" si="593"/>
        <v>0</v>
      </c>
      <c r="DI413" s="319">
        <f t="shared" si="594"/>
        <v>0</v>
      </c>
      <c r="DJ413" s="198">
        <f t="shared" si="595"/>
        <v>0</v>
      </c>
      <c r="DK413" s="177" t="str">
        <f>IF(DJ413=0,"",
IF(SUM($DJ$353:DJ413)=1,DL413,
IF($DJ$414&gt;SUM($DJ$353:DJ413),_xlfn.CONCAT(", ",DL413),
IF($DJ$414=SUM($DJ$353:DJ413),_xlfn.CONCAT(" y ",DL413)))))</f>
        <v/>
      </c>
      <c r="DL413" s="199" t="s">
        <v>5569</v>
      </c>
    </row>
    <row r="414" spans="1:116" ht="15" customHeight="1">
      <c r="A414" s="25"/>
      <c r="B414" s="52"/>
      <c r="C414" s="61"/>
      <c r="D414" s="11"/>
      <c r="E414" s="11"/>
      <c r="F414" s="65" t="s">
        <v>5270</v>
      </c>
      <c r="G414" s="69">
        <f>IF(AND(SUM(G353:G413)=0,COUNTIF(G353:G413,"NS")&gt;0),"NS",IF(AND(SUM(G353:G413)=0,COUNTIF(G353:G413,0)&gt;0),0,IF(AND(SUM(G353:G413)=0,COUNTIF(G353:G413,"NA")&gt;0),"NA",SUM(G353:G413))))</f>
        <v>0</v>
      </c>
      <c r="H414" s="69">
        <f t="shared" ref="H414:AB414" si="596">IF(AND(SUM(H353:H413)=0,COUNTIF(H353:H413,"NS")&gt;0),"NS",IF(AND(SUM(H353:H413)=0,COUNTIF(H353:H413,0)&gt;0),0,IF(AND(SUM(H353:H413)=0,COUNTIF(H353:H413,"NA")&gt;0),"NA",SUM(H353:H413))))</f>
        <v>0</v>
      </c>
      <c r="I414" s="69">
        <f t="shared" si="596"/>
        <v>0</v>
      </c>
      <c r="J414" s="69">
        <f t="shared" si="596"/>
        <v>0</v>
      </c>
      <c r="K414" s="69">
        <f t="shared" si="596"/>
        <v>0</v>
      </c>
      <c r="L414" s="69">
        <f t="shared" si="596"/>
        <v>0</v>
      </c>
      <c r="M414" s="69">
        <f t="shared" si="596"/>
        <v>0</v>
      </c>
      <c r="N414" s="69">
        <f t="shared" si="596"/>
        <v>0</v>
      </c>
      <c r="O414" s="69">
        <f t="shared" si="596"/>
        <v>0</v>
      </c>
      <c r="P414" s="69">
        <f t="shared" si="596"/>
        <v>0</v>
      </c>
      <c r="Q414" s="69">
        <f t="shared" si="596"/>
        <v>0</v>
      </c>
      <c r="R414" s="69">
        <f t="shared" si="596"/>
        <v>0</v>
      </c>
      <c r="S414" s="69">
        <f t="shared" si="596"/>
        <v>0</v>
      </c>
      <c r="T414" s="69">
        <f t="shared" si="596"/>
        <v>0</v>
      </c>
      <c r="U414" s="69">
        <f t="shared" si="596"/>
        <v>0</v>
      </c>
      <c r="V414" s="69">
        <f t="shared" si="596"/>
        <v>0</v>
      </c>
      <c r="W414" s="69">
        <f t="shared" si="596"/>
        <v>0</v>
      </c>
      <c r="X414" s="69">
        <f t="shared" si="596"/>
        <v>0</v>
      </c>
      <c r="Y414" s="69">
        <f t="shared" si="596"/>
        <v>0</v>
      </c>
      <c r="Z414" s="69">
        <f t="shared" si="596"/>
        <v>0</v>
      </c>
      <c r="AA414" s="69">
        <f t="shared" si="596"/>
        <v>0</v>
      </c>
      <c r="AB414" s="69">
        <f t="shared" si="596"/>
        <v>0</v>
      </c>
      <c r="AC414" s="69">
        <f>IF(AND(SUM(AC353:AC413)=0,COUNTIF(AC353:AC413,"NS")&gt;0),"NS",IF(AND(SUM(AC353:AC413)=0,COUNTIF(AC353:AC413,0)&gt;0),0,IF(AND(SUM(AC353:AC413)=0,COUNTIF(AC353:AC413,"NA")&gt;0),"NA",SUM(AC353:AC413))))</f>
        <v>0</v>
      </c>
      <c r="AD414" s="69">
        <f>IF(AND(SUM(AD353:AD413)=0,COUNTIF(AD353:AD413,"NS")&gt;0),"NS",IF(AND(SUM(AD353:AD413)=0,COUNTIF(AD353:AD413,0)&gt;0),0,IF(AND(SUM(AD353:AD413)=0,COUNTIF(AD353:AD413,"NA")&gt;0),"NA",SUM(AD353:AD413))))</f>
        <v>0</v>
      </c>
      <c r="AE414" s="52"/>
      <c r="AL414" s="169">
        <f>SUM(AL353:AL408)</f>
        <v>0</v>
      </c>
      <c r="AP414" s="169">
        <f>SUM(AP353:AP408)</f>
        <v>0</v>
      </c>
      <c r="AT414" s="169">
        <f>SUM(AT353:AT408)</f>
        <v>0</v>
      </c>
      <c r="AX414" s="169">
        <f>SUM(AX353:AX408)</f>
        <v>0</v>
      </c>
      <c r="BB414" s="169">
        <f>SUM(BB353:BB408)</f>
        <v>0</v>
      </c>
      <c r="BF414" s="169">
        <f>SUM(BF353:BF408)</f>
        <v>0</v>
      </c>
      <c r="BJ414" s="169">
        <f>SUM(BJ353:BJ408)</f>
        <v>0</v>
      </c>
      <c r="BN414" s="169">
        <f>SUM(BN353:BN408)</f>
        <v>0</v>
      </c>
      <c r="CA414" s="236">
        <f>SUM(CA353:CA413)</f>
        <v>0</v>
      </c>
      <c r="CB414" s="236" t="str">
        <f>IF(CA414=0,"",_xlfn.CONCAT(CB353:CB413))</f>
        <v/>
      </c>
      <c r="CC414" s="237" t="str">
        <f>IF(CA414=0,"",
IF(CA414&gt;1,"Favor de revisar la suma y consistencia de totales y/o subtotales por filas (numéricos y NS)",
IF(CA414=1,_xlfn.CONCAT("Favor de revisar la sumatoria del total y/o subtotal en el numeral: ",CB414),_xlfn.CONCAT("Favor de revisar la sumatoria de los totales y/o subtotales en los numerales: ",CB414))))</f>
        <v/>
      </c>
      <c r="CE414" s="179">
        <f>SUM(CE384:CE413)</f>
        <v>0</v>
      </c>
      <c r="CF414" s="179" t="str">
        <f>IF(CE414=0,"",_xlfn.CONCAT(CF384:CF413))</f>
        <v/>
      </c>
      <c r="CG414" s="180" t="str">
        <f>IF(CE414=0,"",
IF(CE414&gt;5,"Favor de ingresar toda la información requerida en la pregunta",
IF(CE414=1,_xlfn.CONCAT("Favor de revisar la información capturada en el numeral: ",CF414),_xlfn.CONCAT("Favor de revisar la información capturada en los numerales: ",CF414))))</f>
        <v/>
      </c>
      <c r="DI414" s="318">
        <f>SUM(CL353:DI413)</f>
        <v>0</v>
      </c>
      <c r="DJ414" s="200">
        <f>SUM(DJ353:DJ413)</f>
        <v>0</v>
      </c>
      <c r="DK414" s="179" t="str">
        <f>IF(DJ414=0,"",_xlfn.CONCAT(DK353:DK413))</f>
        <v/>
      </c>
      <c r="DL414" s="320" t="str">
        <f>IF(DJ414=0,"",
IF(DJ414=1,_xlfn.CONCAT("Alerta: debe de proporcionar una justificación de acuerdo a lo establecido en la instrucción 2 en el numeral: ",DK414),_xlfn.CONCAT("Alerta: debe de proporcionar una justificación de acuerdo a lo establecido en la instrucción 2 en los numerales: ",DK414)))</f>
        <v/>
      </c>
    </row>
    <row r="415" spans="1:116" ht="15" customHeight="1">
      <c r="A415" s="25"/>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I415" t="s">
        <v>5248</v>
      </c>
      <c r="AJ415" s="170">
        <f>SUM(AL414,AP414,AT414,AX414,BB414,BF414,BJ414,BN414)</f>
        <v>0</v>
      </c>
    </row>
    <row r="416" spans="1:116" ht="24" customHeight="1">
      <c r="A416" s="25"/>
      <c r="B416" s="52"/>
      <c r="C416" s="848" t="s">
        <v>5219</v>
      </c>
      <c r="D416" s="728"/>
      <c r="E416" s="728"/>
      <c r="F416" s="728"/>
      <c r="G416" s="728"/>
      <c r="H416" s="728"/>
      <c r="I416" s="728"/>
      <c r="J416" s="728"/>
      <c r="K416" s="728"/>
      <c r="L416" s="728"/>
      <c r="M416" s="728"/>
      <c r="N416" s="728"/>
      <c r="O416" s="728"/>
      <c r="P416" s="728"/>
      <c r="Q416" s="728"/>
      <c r="R416" s="728"/>
      <c r="S416" s="728"/>
      <c r="T416" s="728"/>
      <c r="U416" s="728"/>
      <c r="V416" s="728"/>
      <c r="W416" s="728"/>
      <c r="X416" s="728"/>
      <c r="Y416" s="728"/>
      <c r="Z416" s="728"/>
      <c r="AA416" s="728"/>
      <c r="AB416" s="728"/>
      <c r="AC416" s="728"/>
      <c r="AD416" s="728"/>
      <c r="AE416" s="52"/>
    </row>
    <row r="417" spans="1:53" ht="60" customHeight="1">
      <c r="A417" s="25"/>
      <c r="B417" s="52"/>
      <c r="C417" s="842"/>
      <c r="D417" s="759"/>
      <c r="E417" s="759"/>
      <c r="F417" s="759"/>
      <c r="G417" s="759"/>
      <c r="H417" s="759"/>
      <c r="I417" s="759"/>
      <c r="J417" s="759"/>
      <c r="K417" s="759"/>
      <c r="L417" s="759"/>
      <c r="M417" s="759"/>
      <c r="N417" s="759"/>
      <c r="O417" s="759"/>
      <c r="P417" s="759"/>
      <c r="Q417" s="759"/>
      <c r="R417" s="759"/>
      <c r="S417" s="759"/>
      <c r="T417" s="759"/>
      <c r="U417" s="759"/>
      <c r="V417" s="759"/>
      <c r="W417" s="759"/>
      <c r="X417" s="759"/>
      <c r="Y417" s="759"/>
      <c r="Z417" s="759"/>
      <c r="AA417" s="759"/>
      <c r="AB417" s="759"/>
      <c r="AC417" s="759"/>
      <c r="AD417" s="838"/>
      <c r="AE417" s="52"/>
    </row>
    <row r="418" spans="1:53" ht="15" customHeight="1">
      <c r="A418" s="25"/>
      <c r="B418" s="823" t="str">
        <f>CG414</f>
        <v/>
      </c>
      <c r="C418" s="728"/>
      <c r="D418" s="728"/>
      <c r="E418" s="728"/>
      <c r="F418" s="728"/>
      <c r="G418" s="728"/>
      <c r="H418" s="728"/>
      <c r="I418" s="728"/>
      <c r="J418" s="728"/>
      <c r="K418" s="728"/>
      <c r="L418" s="728"/>
      <c r="M418" s="728"/>
      <c r="N418" s="728"/>
      <c r="O418" s="728"/>
      <c r="P418" s="728"/>
      <c r="Q418" s="728"/>
      <c r="R418" s="728"/>
      <c r="S418" s="728"/>
      <c r="T418" s="728"/>
      <c r="U418" s="728"/>
      <c r="V418" s="728"/>
      <c r="W418" s="728"/>
      <c r="X418" s="728"/>
      <c r="Y418" s="728"/>
      <c r="Z418" s="728"/>
      <c r="AA418" s="728"/>
      <c r="AB418" s="728"/>
      <c r="AC418" s="728"/>
      <c r="AD418" s="728"/>
      <c r="AE418" s="27"/>
    </row>
    <row r="419" spans="1:53" ht="15" customHeight="1">
      <c r="A419" s="25"/>
      <c r="B419" s="888" t="str">
        <f>IF(SUM(COUNTIF(G353:AD413,"NS"))&lt;&gt;0,"Alerta: debido a que cuenta con registros NS, debe proporcionar una justificación en el area de comentarios al final de la pregunta","")</f>
        <v/>
      </c>
      <c r="C419" s="888"/>
      <c r="D419" s="888"/>
      <c r="E419" s="888"/>
      <c r="F419" s="888"/>
      <c r="G419" s="888"/>
      <c r="H419" s="888"/>
      <c r="I419" s="888"/>
      <c r="J419" s="888"/>
      <c r="K419" s="888"/>
      <c r="L419" s="888"/>
      <c r="M419" s="888"/>
      <c r="N419" s="888"/>
      <c r="O419" s="888"/>
      <c r="P419" s="888"/>
      <c r="Q419" s="888"/>
      <c r="R419" s="888"/>
      <c r="S419" s="888"/>
      <c r="T419" s="888"/>
      <c r="U419" s="888"/>
      <c r="V419" s="888"/>
      <c r="W419" s="888"/>
      <c r="X419" s="888"/>
      <c r="Y419" s="888"/>
      <c r="Z419" s="888"/>
      <c r="AA419" s="888"/>
      <c r="AB419" s="888"/>
      <c r="AC419" s="888"/>
      <c r="AD419" s="888"/>
    </row>
    <row r="420" spans="1:53" ht="15" customHeight="1">
      <c r="A420" s="25"/>
      <c r="B420" s="868" t="str">
        <f>CC414</f>
        <v/>
      </c>
      <c r="C420" s="868"/>
      <c r="D420" s="868"/>
      <c r="E420" s="868"/>
      <c r="F420" s="868"/>
      <c r="G420" s="868"/>
      <c r="H420" s="868"/>
      <c r="I420" s="868"/>
      <c r="J420" s="868"/>
      <c r="K420" s="868"/>
      <c r="L420" s="868"/>
      <c r="M420" s="868"/>
      <c r="N420" s="868"/>
      <c r="O420" s="868"/>
      <c r="P420" s="868"/>
      <c r="Q420" s="868"/>
      <c r="R420" s="868"/>
      <c r="S420" s="868"/>
      <c r="T420" s="868"/>
      <c r="U420" s="868"/>
      <c r="V420" s="868"/>
      <c r="W420" s="868"/>
      <c r="X420" s="868"/>
      <c r="Y420" s="868"/>
      <c r="Z420" s="868"/>
      <c r="AA420" s="868"/>
      <c r="AB420" s="868"/>
      <c r="AC420" s="868"/>
      <c r="AD420" s="868"/>
    </row>
    <row r="421" spans="1:53" ht="15" customHeight="1">
      <c r="A421" s="25"/>
      <c r="B421" s="845" t="str">
        <f>IF(CK361&gt;0,"Favor de revisar la instrucción 1 y verifique que se cumplan con los criterios establecidos","")</f>
        <v/>
      </c>
      <c r="C421" s="845"/>
      <c r="D421" s="845"/>
      <c r="E421" s="845"/>
      <c r="F421" s="845"/>
      <c r="G421" s="845"/>
      <c r="H421" s="845"/>
      <c r="I421" s="845"/>
      <c r="J421" s="845"/>
      <c r="K421" s="845"/>
      <c r="L421" s="845"/>
      <c r="M421" s="845"/>
      <c r="N421" s="845"/>
      <c r="O421" s="845"/>
      <c r="P421" s="845"/>
      <c r="Q421" s="845"/>
      <c r="R421" s="845"/>
      <c r="S421" s="845"/>
      <c r="T421" s="845"/>
      <c r="U421" s="845"/>
      <c r="V421" s="845"/>
      <c r="W421" s="845"/>
      <c r="X421" s="845"/>
      <c r="Y421" s="845"/>
      <c r="Z421" s="845"/>
      <c r="AA421" s="845"/>
      <c r="AB421" s="845"/>
      <c r="AC421" s="845"/>
      <c r="AD421" s="845"/>
      <c r="AE421" s="534"/>
    </row>
    <row r="422" spans="1:53" ht="15" customHeight="1">
      <c r="A422" s="25"/>
      <c r="B422" s="1009" t="str">
        <f>DL414</f>
        <v/>
      </c>
      <c r="C422" s="1009"/>
      <c r="D422" s="1009"/>
      <c r="E422" s="1009"/>
      <c r="F422" s="1009"/>
      <c r="G422" s="1009"/>
      <c r="H422" s="1009"/>
      <c r="I422" s="1009"/>
      <c r="J422" s="1009"/>
      <c r="K422" s="1009"/>
      <c r="L422" s="1009"/>
      <c r="M422" s="1009"/>
      <c r="N422" s="1009"/>
      <c r="O422" s="1009"/>
      <c r="P422" s="1009"/>
      <c r="Q422" s="1009"/>
      <c r="R422" s="1009"/>
      <c r="S422" s="1009"/>
      <c r="T422" s="1009"/>
      <c r="U422" s="1009"/>
      <c r="V422" s="1009"/>
      <c r="W422" s="1009"/>
      <c r="X422" s="1009"/>
      <c r="Y422" s="1009"/>
      <c r="Z422" s="1009"/>
      <c r="AA422" s="1009"/>
      <c r="AB422" s="1009"/>
      <c r="AC422" s="1009"/>
      <c r="AD422" s="1009"/>
      <c r="AE422" s="27"/>
    </row>
    <row r="423" spans="1:53" ht="15" customHeight="1" thickBot="1">
      <c r="A423" s="25"/>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row>
    <row r="424" spans="1:53" ht="15" customHeight="1" thickBot="1">
      <c r="A424" s="25"/>
      <c r="B424" s="769" t="s">
        <v>5570</v>
      </c>
      <c r="C424" s="750"/>
      <c r="D424" s="750"/>
      <c r="E424" s="750"/>
      <c r="F424" s="750"/>
      <c r="G424" s="750"/>
      <c r="H424" s="750"/>
      <c r="I424" s="750"/>
      <c r="J424" s="750"/>
      <c r="K424" s="750"/>
      <c r="L424" s="750"/>
      <c r="M424" s="750"/>
      <c r="N424" s="750"/>
      <c r="O424" s="750"/>
      <c r="P424" s="750"/>
      <c r="Q424" s="750"/>
      <c r="R424" s="750"/>
      <c r="S424" s="750"/>
      <c r="T424" s="750"/>
      <c r="U424" s="750"/>
      <c r="V424" s="750"/>
      <c r="W424" s="750"/>
      <c r="X424" s="750"/>
      <c r="Y424" s="750"/>
      <c r="Z424" s="750"/>
      <c r="AA424" s="750"/>
      <c r="AB424" s="750"/>
      <c r="AC424" s="750"/>
      <c r="AD424" s="770"/>
      <c r="AE424" s="27"/>
    </row>
    <row r="425" spans="1:53" ht="15" customHeight="1">
      <c r="A425" s="25"/>
      <c r="B425" s="928" t="s">
        <v>5411</v>
      </c>
      <c r="C425" s="766"/>
      <c r="D425" s="766"/>
      <c r="E425" s="766"/>
      <c r="F425" s="766"/>
      <c r="G425" s="766"/>
      <c r="H425" s="766"/>
      <c r="I425" s="766"/>
      <c r="J425" s="766"/>
      <c r="K425" s="766"/>
      <c r="L425" s="766"/>
      <c r="M425" s="766"/>
      <c r="N425" s="766"/>
      <c r="O425" s="766"/>
      <c r="P425" s="766"/>
      <c r="Q425" s="766"/>
      <c r="R425" s="766"/>
      <c r="S425" s="766"/>
      <c r="T425" s="766"/>
      <c r="U425" s="766"/>
      <c r="V425" s="766"/>
      <c r="W425" s="766"/>
      <c r="X425" s="766"/>
      <c r="Y425" s="766"/>
      <c r="Z425" s="766"/>
      <c r="AA425" s="766"/>
      <c r="AB425" s="766"/>
      <c r="AC425" s="766"/>
      <c r="AD425" s="863"/>
      <c r="AE425" s="27"/>
    </row>
    <row r="426" spans="1:53" ht="24" customHeight="1">
      <c r="A426" s="25"/>
      <c r="B426" s="147"/>
      <c r="C426" s="774" t="s">
        <v>5571</v>
      </c>
      <c r="D426" s="728"/>
      <c r="E426" s="728"/>
      <c r="F426" s="728"/>
      <c r="G426" s="728"/>
      <c r="H426" s="728"/>
      <c r="I426" s="728"/>
      <c r="J426" s="728"/>
      <c r="K426" s="728"/>
      <c r="L426" s="728"/>
      <c r="M426" s="728"/>
      <c r="N426" s="728"/>
      <c r="O426" s="728"/>
      <c r="P426" s="728"/>
      <c r="Q426" s="728"/>
      <c r="R426" s="728"/>
      <c r="S426" s="728"/>
      <c r="T426" s="728"/>
      <c r="U426" s="728"/>
      <c r="V426" s="728"/>
      <c r="W426" s="728"/>
      <c r="X426" s="728"/>
      <c r="Y426" s="728"/>
      <c r="Z426" s="728"/>
      <c r="AA426" s="728"/>
      <c r="AB426" s="728"/>
      <c r="AC426" s="728"/>
      <c r="AD426" s="776"/>
      <c r="AE426" s="27"/>
      <c r="AI426" s="240"/>
    </row>
    <row r="427" spans="1:53" ht="24" customHeight="1">
      <c r="A427" s="25"/>
      <c r="B427" s="148"/>
      <c r="C427" s="781" t="s">
        <v>5572</v>
      </c>
      <c r="D427" s="782"/>
      <c r="E427" s="782"/>
      <c r="F427" s="782"/>
      <c r="G427" s="782"/>
      <c r="H427" s="782"/>
      <c r="I427" s="782"/>
      <c r="J427" s="782"/>
      <c r="K427" s="782"/>
      <c r="L427" s="782"/>
      <c r="M427" s="782"/>
      <c r="N427" s="782"/>
      <c r="O427" s="782"/>
      <c r="P427" s="782"/>
      <c r="Q427" s="782"/>
      <c r="R427" s="782"/>
      <c r="S427" s="782"/>
      <c r="T427" s="782"/>
      <c r="U427" s="782"/>
      <c r="V427" s="782"/>
      <c r="W427" s="782"/>
      <c r="X427" s="782"/>
      <c r="Y427" s="782"/>
      <c r="Z427" s="782"/>
      <c r="AA427" s="782"/>
      <c r="AB427" s="782"/>
      <c r="AC427" s="782"/>
      <c r="AD427" s="783"/>
      <c r="AE427" s="27"/>
      <c r="AI427" s="240"/>
    </row>
    <row r="428" spans="1:53" ht="15" customHeight="1">
      <c r="A428" s="25"/>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row>
    <row r="429" spans="1:53" ht="24" customHeight="1">
      <c r="A429" s="25" t="s">
        <v>5573</v>
      </c>
      <c r="B429" s="880" t="s">
        <v>5574</v>
      </c>
      <c r="C429" s="728"/>
      <c r="D429" s="728"/>
      <c r="E429" s="728"/>
      <c r="F429" s="728"/>
      <c r="G429" s="728"/>
      <c r="H429" s="728"/>
      <c r="I429" s="728"/>
      <c r="J429" s="728"/>
      <c r="K429" s="728"/>
      <c r="L429" s="728"/>
      <c r="M429" s="728"/>
      <c r="N429" s="728"/>
      <c r="O429" s="728"/>
      <c r="P429" s="728"/>
      <c r="Q429" s="728"/>
      <c r="R429" s="728"/>
      <c r="S429" s="728"/>
      <c r="T429" s="728"/>
      <c r="U429" s="728"/>
      <c r="V429" s="728"/>
      <c r="W429" s="728"/>
      <c r="X429" s="728"/>
      <c r="Y429" s="728"/>
      <c r="Z429" s="728"/>
      <c r="AA429" s="728"/>
      <c r="AB429" s="728"/>
      <c r="AC429" s="728"/>
      <c r="AD429" s="728"/>
      <c r="AE429" s="52"/>
      <c r="AQ429" s="955" t="s">
        <v>5575</v>
      </c>
      <c r="AR429" s="955"/>
      <c r="AS429" s="955"/>
      <c r="AT429" s="955"/>
      <c r="AU429" s="955"/>
      <c r="AV429" s="955"/>
      <c r="AW429" s="955"/>
      <c r="AX429" s="955"/>
      <c r="AY429" s="955"/>
      <c r="AZ429" s="955"/>
      <c r="BA429" s="955"/>
    </row>
    <row r="430" spans="1:53" ht="24" customHeight="1">
      <c r="A430" s="25"/>
      <c r="B430" s="25"/>
      <c r="C430" s="848" t="s">
        <v>5576</v>
      </c>
      <c r="D430" s="848"/>
      <c r="E430" s="848"/>
      <c r="F430" s="848"/>
      <c r="G430" s="848"/>
      <c r="H430" s="848"/>
      <c r="I430" s="848"/>
      <c r="J430" s="848"/>
      <c r="K430" s="848"/>
      <c r="L430" s="848"/>
      <c r="M430" s="848"/>
      <c r="N430" s="848"/>
      <c r="O430" s="848"/>
      <c r="P430" s="848"/>
      <c r="Q430" s="848"/>
      <c r="R430" s="848"/>
      <c r="S430" s="848"/>
      <c r="T430" s="848"/>
      <c r="U430" s="848"/>
      <c r="V430" s="848"/>
      <c r="W430" s="848"/>
      <c r="X430" s="848"/>
      <c r="Y430" s="848"/>
      <c r="Z430" s="848"/>
      <c r="AA430" s="848"/>
      <c r="AB430" s="848"/>
      <c r="AC430" s="848"/>
      <c r="AD430" s="848"/>
      <c r="AE430" s="52"/>
      <c r="AQ430" s="322" t="s">
        <v>5203</v>
      </c>
      <c r="AR430" s="324" t="s">
        <v>5204</v>
      </c>
      <c r="AS430" s="322" t="s">
        <v>5205</v>
      </c>
      <c r="AT430" s="324" t="s">
        <v>5206</v>
      </c>
      <c r="AU430" s="322" t="s">
        <v>5207</v>
      </c>
      <c r="AV430" s="324" t="s">
        <v>5208</v>
      </c>
      <c r="AW430" s="322" t="s">
        <v>5209</v>
      </c>
      <c r="AX430" s="324" t="s">
        <v>5210</v>
      </c>
      <c r="AY430" s="322" t="s">
        <v>5211</v>
      </c>
      <c r="AZ430" s="324" t="s">
        <v>5212</v>
      </c>
      <c r="BA430" s="322" t="s">
        <v>5577</v>
      </c>
    </row>
    <row r="431" spans="1:53" ht="24" customHeight="1">
      <c r="A431" s="25"/>
      <c r="B431" s="25"/>
      <c r="C431" s="848" t="s">
        <v>5578</v>
      </c>
      <c r="D431" s="848"/>
      <c r="E431" s="848"/>
      <c r="F431" s="848"/>
      <c r="G431" s="848"/>
      <c r="H431" s="848"/>
      <c r="I431" s="848"/>
      <c r="J431" s="848"/>
      <c r="K431" s="848"/>
      <c r="L431" s="848"/>
      <c r="M431" s="848"/>
      <c r="N431" s="848"/>
      <c r="O431" s="848"/>
      <c r="P431" s="848"/>
      <c r="Q431" s="848"/>
      <c r="R431" s="848"/>
      <c r="S431" s="848"/>
      <c r="T431" s="848"/>
      <c r="U431" s="848"/>
      <c r="V431" s="848"/>
      <c r="W431" s="848"/>
      <c r="X431" s="848"/>
      <c r="Y431" s="848"/>
      <c r="Z431" s="848"/>
      <c r="AA431" s="848"/>
      <c r="AB431" s="848"/>
      <c r="AC431" s="848"/>
      <c r="AD431" s="848"/>
      <c r="AE431" s="52"/>
      <c r="AQ431" s="602"/>
      <c r="AR431" s="603"/>
      <c r="AS431" s="602"/>
      <c r="AT431" s="603"/>
      <c r="AU431" s="602"/>
      <c r="AV431" s="603"/>
      <c r="AW431" s="602"/>
      <c r="AX431" s="603"/>
      <c r="AY431" s="602"/>
      <c r="AZ431" s="603"/>
      <c r="BA431" s="602"/>
    </row>
    <row r="432" spans="1:53" ht="36" customHeight="1">
      <c r="A432" s="25"/>
      <c r="B432" s="64"/>
      <c r="C432" s="848" t="s">
        <v>5579</v>
      </c>
      <c r="D432" s="728"/>
      <c r="E432" s="728"/>
      <c r="F432" s="728"/>
      <c r="G432" s="728"/>
      <c r="H432" s="728"/>
      <c r="I432" s="728"/>
      <c r="J432" s="728"/>
      <c r="K432" s="728"/>
      <c r="L432" s="728"/>
      <c r="M432" s="728"/>
      <c r="N432" s="728"/>
      <c r="O432" s="728"/>
      <c r="P432" s="728"/>
      <c r="Q432" s="728"/>
      <c r="R432" s="728"/>
      <c r="S432" s="728"/>
      <c r="T432" s="728"/>
      <c r="U432" s="728"/>
      <c r="V432" s="728"/>
      <c r="W432" s="728"/>
      <c r="X432" s="728"/>
      <c r="Y432" s="728"/>
      <c r="Z432" s="728"/>
      <c r="AA432" s="728"/>
      <c r="AB432" s="728"/>
      <c r="AC432" s="728"/>
      <c r="AD432" s="728"/>
      <c r="AE432" s="52"/>
      <c r="AP432" s="321" t="s">
        <v>5488</v>
      </c>
      <c r="AQ432" s="323">
        <f>IF(CNGE_2026_M4_Secc1!AS103=0,0,1)</f>
        <v>0</v>
      </c>
      <c r="AR432" s="325">
        <f>IF(CNGE_2026_M4_Secc1!AT103=0,0,1)</f>
        <v>0</v>
      </c>
      <c r="AS432" s="323">
        <f>IF(CNGE_2026_M4_Secc1!AU103=0,0,1)</f>
        <v>0</v>
      </c>
      <c r="AT432" s="325">
        <f>IF(CNGE_2026_M4_Secc1!AV103=0,0,1)</f>
        <v>0</v>
      </c>
      <c r="AU432" s="323">
        <f>IF(CNGE_2026_M4_Secc1!AW103=0,0,1)</f>
        <v>0</v>
      </c>
      <c r="AV432" s="325">
        <f>IF(CNGE_2026_M4_Secc1!AX103=0,0,1)</f>
        <v>0</v>
      </c>
      <c r="AW432" s="323">
        <f>IF(CNGE_2026_M4_Secc1!AY103=0,0,1)</f>
        <v>0</v>
      </c>
      <c r="AX432" s="325">
        <f>IF(CNGE_2026_M4_Secc1!AZ103=0,0,1)</f>
        <v>0</v>
      </c>
      <c r="AY432" s="323">
        <f>IF(CNGE_2026_M4_Secc1!BA103=0,0,1)</f>
        <v>0</v>
      </c>
      <c r="AZ432" s="325">
        <f>IF(CNGE_2026_M4_Secc1!BB103=0,0,1)</f>
        <v>0</v>
      </c>
      <c r="BA432" s="323">
        <f>IF(CNGE_2026_M4_Secc1!BC103=0,0,1)</f>
        <v>0</v>
      </c>
    </row>
    <row r="433" spans="1:54" ht="36" customHeight="1">
      <c r="B433" s="64"/>
      <c r="C433" s="848" t="s">
        <v>5580</v>
      </c>
      <c r="D433" s="728"/>
      <c r="E433" s="728"/>
      <c r="F433" s="728"/>
      <c r="G433" s="728"/>
      <c r="H433" s="728"/>
      <c r="I433" s="728"/>
      <c r="J433" s="728"/>
      <c r="K433" s="728"/>
      <c r="L433" s="728"/>
      <c r="M433" s="728"/>
      <c r="N433" s="728"/>
      <c r="O433" s="728"/>
      <c r="P433" s="728"/>
      <c r="Q433" s="728"/>
      <c r="R433" s="728"/>
      <c r="S433" s="728"/>
      <c r="T433" s="728"/>
      <c r="U433" s="728"/>
      <c r="V433" s="728"/>
      <c r="W433" s="728"/>
      <c r="X433" s="728"/>
      <c r="Y433" s="728"/>
      <c r="Z433" s="728"/>
      <c r="AA433" s="728"/>
      <c r="AB433" s="728"/>
      <c r="AC433" s="728"/>
      <c r="AD433" s="728"/>
      <c r="AE433" s="52"/>
      <c r="AP433" s="326" t="s">
        <v>5490</v>
      </c>
      <c r="AQ433" s="323">
        <f>IF(CNGE_2026_M4_Secc1!BD103=0,0,1)</f>
        <v>0</v>
      </c>
      <c r="AR433" s="325">
        <f>IF(CNGE_2026_M4_Secc1!BE103=0,0,1)</f>
        <v>0</v>
      </c>
      <c r="AS433" s="323">
        <f>IF(CNGE_2026_M4_Secc1!BF103=0,0,1)</f>
        <v>0</v>
      </c>
      <c r="AT433" s="325">
        <f>IF(CNGE_2026_M4_Secc1!BG103=0,0,1)</f>
        <v>0</v>
      </c>
      <c r="AU433" s="323">
        <f>IF(CNGE_2026_M4_Secc1!BH103=0,0,1)</f>
        <v>0</v>
      </c>
      <c r="AV433" s="325">
        <f>IF(CNGE_2026_M4_Secc1!BI103=0,0,1)</f>
        <v>0</v>
      </c>
      <c r="AW433" s="323">
        <f>IF(CNGE_2026_M4_Secc1!BJ103=0,0,1)</f>
        <v>0</v>
      </c>
      <c r="AX433" s="325">
        <f>IF(CNGE_2026_M4_Secc1!BK103=0,0,1)</f>
        <v>0</v>
      </c>
      <c r="AY433" s="323">
        <f>IF(CNGE_2026_M4_Secc1!BL103=0,0,1)</f>
        <v>0</v>
      </c>
      <c r="AZ433" s="325">
        <f>IF(CNGE_2026_M4_Secc1!BM103=0,0,1)</f>
        <v>0</v>
      </c>
      <c r="BA433" s="323">
        <f>IF(CNGE_2026_M4_Secc1!BN103=0,0,1)</f>
        <v>0</v>
      </c>
    </row>
    <row r="434" spans="1:54" ht="15" customHeight="1">
      <c r="A434" s="25"/>
      <c r="B434" s="52"/>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P434" s="327" t="s">
        <v>5581</v>
      </c>
      <c r="AQ434" s="323">
        <f>IF(CNGE_2026_M4_Secc1!BO103=0,0,1)</f>
        <v>0</v>
      </c>
      <c r="AR434" s="325">
        <f>IF(CNGE_2026_M4_Secc1!BP103=0,0,1)</f>
        <v>0</v>
      </c>
      <c r="AS434" s="323">
        <f>IF(CNGE_2026_M4_Secc1!BQ103=0,0,1)</f>
        <v>0</v>
      </c>
      <c r="AT434" s="325">
        <f>IF(CNGE_2026_M4_Secc1!BR103=0,0,1)</f>
        <v>0</v>
      </c>
      <c r="AU434" s="323">
        <f>IF(CNGE_2026_M4_Secc1!BS103=0,0,1)</f>
        <v>0</v>
      </c>
      <c r="AV434" s="325">
        <f>IF(CNGE_2026_M4_Secc1!BT103=0,0,1)</f>
        <v>0</v>
      </c>
      <c r="AW434" s="323">
        <f>IF(CNGE_2026_M4_Secc1!BU103=0,0,1)</f>
        <v>0</v>
      </c>
      <c r="AX434" s="325">
        <f>IF(CNGE_2026_M4_Secc1!BV103=0,0,1)</f>
        <v>0</v>
      </c>
      <c r="AY434" s="323">
        <f>IF(CNGE_2026_M4_Secc1!BW103=0,0,1)</f>
        <v>0</v>
      </c>
      <c r="AZ434" s="325">
        <f>IF(CNGE_2026_M4_Secc1!BX103=0,0,1)</f>
        <v>0</v>
      </c>
      <c r="BA434" s="323">
        <f>IF(CNGE_2026_M4_Secc1!BY103=0,0,1)</f>
        <v>0</v>
      </c>
    </row>
    <row r="435" spans="1:54" ht="24" customHeight="1">
      <c r="A435" s="25"/>
      <c r="B435" s="64"/>
      <c r="C435" s="723" t="s">
        <v>5582</v>
      </c>
      <c r="D435" s="859"/>
      <c r="E435" s="859"/>
      <c r="F435" s="859"/>
      <c r="G435" s="859"/>
      <c r="H435" s="859"/>
      <c r="I435" s="859"/>
      <c r="J435" s="859"/>
      <c r="K435" s="859"/>
      <c r="L435" s="860"/>
      <c r="M435" s="723" t="s">
        <v>5583</v>
      </c>
      <c r="N435" s="757"/>
      <c r="O435" s="757"/>
      <c r="P435" s="757"/>
      <c r="Q435" s="757"/>
      <c r="R435" s="757"/>
      <c r="S435" s="757"/>
      <c r="T435" s="757"/>
      <c r="U435" s="758"/>
      <c r="V435" s="723" t="s">
        <v>5584</v>
      </c>
      <c r="W435" s="757"/>
      <c r="X435" s="757"/>
      <c r="Y435" s="757"/>
      <c r="Z435" s="757"/>
      <c r="AA435" s="757"/>
      <c r="AB435" s="757"/>
      <c r="AC435" s="757"/>
      <c r="AD435" s="758"/>
      <c r="AE435" s="52"/>
      <c r="AQ435" s="951" t="s">
        <v>5585</v>
      </c>
      <c r="AR435" s="953" t="s">
        <v>5586</v>
      </c>
      <c r="AS435" s="908" t="s">
        <v>5587</v>
      </c>
      <c r="AT435" s="910" t="s">
        <v>5588</v>
      </c>
      <c r="AU435" s="906" t="s">
        <v>5589</v>
      </c>
      <c r="AV435" s="957" t="s">
        <v>5590</v>
      </c>
      <c r="AW435" s="893" t="s">
        <v>5591</v>
      </c>
      <c r="AX435" s="893"/>
      <c r="AY435" s="893"/>
      <c r="AZ435" s="891" t="s">
        <v>5592</v>
      </c>
      <c r="BA435" s="891"/>
      <c r="BB435" s="891"/>
    </row>
    <row r="436" spans="1:54" ht="15" customHeight="1">
      <c r="A436" s="25"/>
      <c r="B436" s="52"/>
      <c r="C436" s="861"/>
      <c r="D436" s="782"/>
      <c r="E436" s="782"/>
      <c r="F436" s="782"/>
      <c r="G436" s="782"/>
      <c r="H436" s="782"/>
      <c r="I436" s="782"/>
      <c r="J436" s="782"/>
      <c r="K436" s="782"/>
      <c r="L436" s="783"/>
      <c r="M436" s="723" t="s">
        <v>5235</v>
      </c>
      <c r="N436" s="757"/>
      <c r="O436" s="758"/>
      <c r="P436" s="756" t="s">
        <v>5427</v>
      </c>
      <c r="Q436" s="757"/>
      <c r="R436" s="758"/>
      <c r="S436" s="756" t="s">
        <v>5428</v>
      </c>
      <c r="T436" s="757"/>
      <c r="U436" s="758"/>
      <c r="V436" s="723" t="s">
        <v>5235</v>
      </c>
      <c r="W436" s="757"/>
      <c r="X436" s="758"/>
      <c r="Y436" s="756" t="s">
        <v>5427</v>
      </c>
      <c r="Z436" s="757"/>
      <c r="AA436" s="758"/>
      <c r="AB436" s="756" t="s">
        <v>5428</v>
      </c>
      <c r="AC436" s="757"/>
      <c r="AD436" s="758"/>
      <c r="AE436" s="52"/>
      <c r="AI436" t="s">
        <v>5240</v>
      </c>
      <c r="AJ436" t="s">
        <v>5241</v>
      </c>
      <c r="AK436" t="s">
        <v>5242</v>
      </c>
      <c r="AL436" t="s">
        <v>5243</v>
      </c>
      <c r="AM436" t="s">
        <v>5244</v>
      </c>
      <c r="AN436" t="s">
        <v>5245</v>
      </c>
      <c r="AO436" t="s">
        <v>5246</v>
      </c>
      <c r="AP436" t="s">
        <v>5247</v>
      </c>
      <c r="AQ436" s="952"/>
      <c r="AR436" s="954"/>
      <c r="AS436" s="909"/>
      <c r="AT436" s="911"/>
      <c r="AU436" s="956"/>
      <c r="AV436" s="958"/>
      <c r="AW436" s="239" t="s">
        <v>5450</v>
      </c>
      <c r="AX436" s="311" t="s">
        <v>5451</v>
      </c>
      <c r="AY436" s="313" t="s">
        <v>5452</v>
      </c>
      <c r="AZ436" s="306" t="s">
        <v>5450</v>
      </c>
      <c r="BA436" s="316" t="s">
        <v>5451</v>
      </c>
      <c r="BB436" s="318" t="s">
        <v>5452</v>
      </c>
    </row>
    <row r="437" spans="1:54" ht="15" customHeight="1">
      <c r="A437" s="25"/>
      <c r="B437" s="52"/>
      <c r="C437" s="55" t="s">
        <v>5012</v>
      </c>
      <c r="D437" s="817" t="s">
        <v>5094</v>
      </c>
      <c r="E437" s="757"/>
      <c r="F437" s="757"/>
      <c r="G437" s="757"/>
      <c r="H437" s="757"/>
      <c r="I437" s="757"/>
      <c r="J437" s="757"/>
      <c r="K437" s="757"/>
      <c r="L437" s="758"/>
      <c r="M437" s="839"/>
      <c r="N437" s="840"/>
      <c r="O437" s="841"/>
      <c r="P437" s="839"/>
      <c r="Q437" s="840"/>
      <c r="R437" s="841"/>
      <c r="S437" s="839"/>
      <c r="T437" s="840"/>
      <c r="U437" s="841"/>
      <c r="V437" s="839"/>
      <c r="W437" s="840"/>
      <c r="X437" s="841"/>
      <c r="Y437" s="839"/>
      <c r="Z437" s="840"/>
      <c r="AA437" s="841"/>
      <c r="AB437" s="839"/>
      <c r="AC437" s="840"/>
      <c r="AD437" s="841"/>
      <c r="AE437" s="52"/>
      <c r="AI437">
        <f t="shared" ref="AI437:AI447" si="597">M437</f>
        <v>0</v>
      </c>
      <c r="AJ437">
        <f t="shared" ref="AJ437:AJ447" si="598">COUNTIF(P437:U437,"NS")</f>
        <v>0</v>
      </c>
      <c r="AK437">
        <f t="shared" ref="AK437:AK447" si="599">SUM(P437:U437)</f>
        <v>0</v>
      </c>
      <c r="AL437">
        <f t="shared" ref="AL437:AL447" si="600">IF(COUNTIF(M437:U437,"NA")=3,0,IF(OR(AND(AI437=0,AJ437&gt;0),AND(AI437="NS",AK437&gt;0), AND(AI437="NS", AJ437=0,AK437=0)), 1, IF(OR(AND(AI437&gt;0,AJ437&gt;1,AI437&gt;AK437), AND(AI437="NS",AJ437=2), AND(AI437="NS",AK437=0,AJ437&gt;0),AI437=AK437), 0, 1)))</f>
        <v>0</v>
      </c>
      <c r="AM437">
        <f t="shared" ref="AM437:AM447" si="601">V437</f>
        <v>0</v>
      </c>
      <c r="AN437">
        <f t="shared" ref="AN437:AN447" si="602">COUNTIF(Y437:AD437,"NS")</f>
        <v>0</v>
      </c>
      <c r="AO437">
        <f t="shared" ref="AO437:AO447" si="603">SUM(Y437:AD437)</f>
        <v>0</v>
      </c>
      <c r="AP437">
        <f t="shared" ref="AP437:AP447" si="604">IF(COUNTIF(V437:AD437,"NA")=3,0,IF(OR(AND(AM437=0,AN437&gt;0),AND(AM437="NS",AO437&gt;0), AND(AM437="NS", AN437=0,AO437=0)), 1, IF(OR(AND(AM437&gt;0,AN437&gt;1,AM437&gt;AO437), AND(AM437="NS",AN437=2), AND(AM437="NS",AO437=0,AN437&gt;0),AM437=AO437), 0, 1)))</f>
        <v>0</v>
      </c>
      <c r="AQ437" s="172">
        <f>IF(AND(AQ432=0,AQ434=0,COUNTA($M437:$U437)=0),0,IF(AND(OR(AQ432&gt;0,AQ434&gt;0),SUM($M$106)=0,COUNTA($M437:$U437)=0),0,IF(AND(OR(AQ432&gt;0,AQ434&gt;0),SUM($M$106)&gt;0,COUNTA($M437:$U437)=3),0,1)))</f>
        <v>0</v>
      </c>
      <c r="AR437" s="515">
        <f>IF(AND(AQ433=0,AQ434=0,COUNTA($V437:$AD437)=0),0,IF(AND(OR(AQ433&gt;0,AQ434&gt;0),SUM($M$107)=0,COUNTA($V437:$AD437)=0),0,IF(AND(OR(AQ433&gt;0,AQ434&gt;0),SUM($M$107)&gt;0,COUNTA($V437:$AD437)=3),0,1)))</f>
        <v>0</v>
      </c>
      <c r="AS437" s="336">
        <f>IF(AND(SUM($M$106)=0,COUNTA(M437:U447)&gt;0),1,0)</f>
        <v>0</v>
      </c>
      <c r="AT437" s="337">
        <f>IF(AND(SUM($M$107)=0,COUNTA(V437:AD447)&gt;0),1,0)</f>
        <v>0</v>
      </c>
      <c r="AU437" s="354">
        <f>IF(AND(AQ432=0,AQ434=0,COUNTA($M437:$U437)&gt;0),1,0)</f>
        <v>0</v>
      </c>
      <c r="AV437" s="611">
        <f>IF(AND(AQ433=0,AQ434=0,COUNTA($V437:$AD437)&gt;0),1,0)</f>
        <v>0</v>
      </c>
      <c r="AW437" s="310">
        <f t="shared" ref="AW437:AW447" si="605">IF(OR(M437="NS",$M$106="NS"),0,IF(OR(M437="NA",$M$106="NA"),0,IF(M437&lt;=$M$106,0,1)))</f>
        <v>0</v>
      </c>
      <c r="AX437" s="312">
        <f t="shared" ref="AX437:AX447" si="606">IF(OR(P437="NS",$S$106="NS"),0,IF(OR(P437="NA",$S$106="NA"),0,IF(P437&lt;=$S$106,0,1)))</f>
        <v>0</v>
      </c>
      <c r="AY437" s="314">
        <f t="shared" ref="AY437:AY447" si="607">IF(OR(S437="NS",$Y$106="NS"),0,IF(OR(S437="NA",$Y$106="NA"),0,IF(S437&lt;=$Y$106,0,1)))</f>
        <v>0</v>
      </c>
      <c r="AZ437" s="315">
        <f t="shared" ref="AZ437:AZ447" si="608">IF(OR(V437="NS",$M$107="NS"),0,IF(OR(V437="NA",$M$107="NA"),0,IF(V437&lt;=$M$107,0,1)))</f>
        <v>0</v>
      </c>
      <c r="BA437" s="317">
        <f t="shared" ref="BA437:BA447" si="609">IF(OR(Y437="NS",$S$107="NS"),0,IF(OR(Y437="NA",$S$107="NA"),0,IF(Y437&lt;=$S$107,0,1)))</f>
        <v>0</v>
      </c>
      <c r="BB437" s="319">
        <f t="shared" ref="BB437:BB447" si="610">IF(OR(AB437="NS",$Y$107="NS"),0,IF(OR(AB437="NA",$Y$107="NA"),0,IF(AB437&lt;=$Y$107,0,1)))</f>
        <v>0</v>
      </c>
    </row>
    <row r="438" spans="1:54" ht="15" customHeight="1">
      <c r="A438" s="25"/>
      <c r="B438" s="52"/>
      <c r="C438" s="55" t="s">
        <v>5014</v>
      </c>
      <c r="D438" s="817" t="s">
        <v>5095</v>
      </c>
      <c r="E438" s="757"/>
      <c r="F438" s="757"/>
      <c r="G438" s="757"/>
      <c r="H438" s="757"/>
      <c r="I438" s="757"/>
      <c r="J438" s="757"/>
      <c r="K438" s="757"/>
      <c r="L438" s="758"/>
      <c r="M438" s="839"/>
      <c r="N438" s="840"/>
      <c r="O438" s="841"/>
      <c r="P438" s="839"/>
      <c r="Q438" s="840"/>
      <c r="R438" s="841"/>
      <c r="S438" s="839"/>
      <c r="T438" s="840"/>
      <c r="U438" s="841"/>
      <c r="V438" s="839"/>
      <c r="W438" s="840"/>
      <c r="X438" s="841"/>
      <c r="Y438" s="839"/>
      <c r="Z438" s="840"/>
      <c r="AA438" s="841"/>
      <c r="AB438" s="839"/>
      <c r="AC438" s="840"/>
      <c r="AD438" s="841"/>
      <c r="AE438" s="52"/>
      <c r="AI438">
        <f t="shared" si="597"/>
        <v>0</v>
      </c>
      <c r="AJ438">
        <f t="shared" si="598"/>
        <v>0</v>
      </c>
      <c r="AK438">
        <f t="shared" si="599"/>
        <v>0</v>
      </c>
      <c r="AL438">
        <f t="shared" si="600"/>
        <v>0</v>
      </c>
      <c r="AM438">
        <f t="shared" si="601"/>
        <v>0</v>
      </c>
      <c r="AN438">
        <f t="shared" si="602"/>
        <v>0</v>
      </c>
      <c r="AO438">
        <f t="shared" si="603"/>
        <v>0</v>
      </c>
      <c r="AP438">
        <f t="shared" si="604"/>
        <v>0</v>
      </c>
      <c r="AQ438" s="172">
        <f>IF(AND(AR432=0,AR434=0,COUNTA($M438:$U438)=0),0,IF(AND(OR(AR432&gt;0,AR434&gt;0),SUM($M$106)=0,COUNTA($M438:$U438)=0),0,IF(AND(OR(AR432&gt;0,AR434&gt;0),SUM($M$106)&gt;0,COUNTA($M438:$U438)=3),0,1)))</f>
        <v>0</v>
      </c>
      <c r="AR438" s="515">
        <f>IF(AND(AR433=0,AR434=0,COUNTA($V438:$AD438)=0),0,IF(AND(OR(AR433&gt;0,AR434&gt;0),SUM($M$107)=0,COUNTA($V438:$AD438)=0),0,IF(AND(OR(AR433&gt;0,AR434&gt;0),SUM($M$107)&gt;0,COUNTA($V438:$AD438)=3),0,1)))</f>
        <v>0</v>
      </c>
      <c r="AU438" s="354">
        <f>IF(AND(AR432=0,AR434=0,COUNTA($M438:$U438)&gt;0),1,0)</f>
        <v>0</v>
      </c>
      <c r="AV438" s="611">
        <f>IF(AND(AR433=0,AR434=0,COUNTA($V438:$AD438)&gt;0),1,0)</f>
        <v>0</v>
      </c>
      <c r="AW438" s="310">
        <f t="shared" si="605"/>
        <v>0</v>
      </c>
      <c r="AX438" s="312">
        <f t="shared" si="606"/>
        <v>0</v>
      </c>
      <c r="AY438" s="314">
        <f t="shared" si="607"/>
        <v>0</v>
      </c>
      <c r="AZ438" s="315">
        <f t="shared" si="608"/>
        <v>0</v>
      </c>
      <c r="BA438" s="317">
        <f t="shared" si="609"/>
        <v>0</v>
      </c>
      <c r="BB438" s="319">
        <f t="shared" si="610"/>
        <v>0</v>
      </c>
    </row>
    <row r="439" spans="1:54" ht="15" customHeight="1">
      <c r="A439" s="25"/>
      <c r="B439" s="52"/>
      <c r="C439" s="55" t="s">
        <v>5016</v>
      </c>
      <c r="D439" s="817" t="s">
        <v>5096</v>
      </c>
      <c r="E439" s="757"/>
      <c r="F439" s="757"/>
      <c r="G439" s="757"/>
      <c r="H439" s="757"/>
      <c r="I439" s="757"/>
      <c r="J439" s="757"/>
      <c r="K439" s="757"/>
      <c r="L439" s="758"/>
      <c r="M439" s="839"/>
      <c r="N439" s="840"/>
      <c r="O439" s="841"/>
      <c r="P439" s="839"/>
      <c r="Q439" s="840"/>
      <c r="R439" s="841"/>
      <c r="S439" s="839"/>
      <c r="T439" s="840"/>
      <c r="U439" s="841"/>
      <c r="V439" s="839"/>
      <c r="W439" s="840"/>
      <c r="X439" s="841"/>
      <c r="Y439" s="839"/>
      <c r="Z439" s="840"/>
      <c r="AA439" s="841"/>
      <c r="AB439" s="839"/>
      <c r="AC439" s="840"/>
      <c r="AD439" s="841"/>
      <c r="AE439" s="52"/>
      <c r="AI439">
        <f t="shared" si="597"/>
        <v>0</v>
      </c>
      <c r="AJ439">
        <f t="shared" si="598"/>
        <v>0</v>
      </c>
      <c r="AK439">
        <f t="shared" si="599"/>
        <v>0</v>
      </c>
      <c r="AL439">
        <f t="shared" si="600"/>
        <v>0</v>
      </c>
      <c r="AM439">
        <f t="shared" si="601"/>
        <v>0</v>
      </c>
      <c r="AN439">
        <f t="shared" si="602"/>
        <v>0</v>
      </c>
      <c r="AO439">
        <f t="shared" si="603"/>
        <v>0</v>
      </c>
      <c r="AP439">
        <f t="shared" si="604"/>
        <v>0</v>
      </c>
      <c r="AQ439" s="172">
        <f>IF(AND(AS432=0,AS434=0,COUNTA($M439:$U439)=0),0,IF(AND(OR(AS432&gt;0,AS434&gt;0),SUM($M$106)=0,COUNTA($M439:$U439)=0),0,IF(AND(OR(AS432&gt;0,AS434&gt;0),SUM($M$106)&gt;0,COUNTA($M439:$U439)=3),0,1)))</f>
        <v>0</v>
      </c>
      <c r="AR439" s="515">
        <f>IF(AND(AS433=0,AS434=0,COUNTA($V439:$AD439)=0),0,IF(AND(OR(AS433&gt;0,AS434&gt;0),SUM($M$107)=0,COUNTA($V439:$AD439)=0),0,IF(AND(OR(AS433&gt;0,AS434&gt;0),SUM($M$107)&gt;0,COUNTA($V439:$AD439)=3),0,1)))</f>
        <v>0</v>
      </c>
      <c r="AU439" s="354">
        <f>IF(AND(AS432=0,AS434=0,COUNTA($M439:$U439)&gt;0),1,0)</f>
        <v>0</v>
      </c>
      <c r="AV439" s="611">
        <f>IF(AND(AS433=0,AS434=0,COUNTA($V439:$AD439)&gt;0),1,0)</f>
        <v>0</v>
      </c>
      <c r="AW439" s="310">
        <f t="shared" si="605"/>
        <v>0</v>
      </c>
      <c r="AX439" s="312">
        <f t="shared" si="606"/>
        <v>0</v>
      </c>
      <c r="AY439" s="314">
        <f t="shared" si="607"/>
        <v>0</v>
      </c>
      <c r="AZ439" s="315">
        <f t="shared" si="608"/>
        <v>0</v>
      </c>
      <c r="BA439" s="317">
        <f t="shared" si="609"/>
        <v>0</v>
      </c>
      <c r="BB439" s="319">
        <f t="shared" si="610"/>
        <v>0</v>
      </c>
    </row>
    <row r="440" spans="1:54" ht="15" customHeight="1">
      <c r="A440" s="25"/>
      <c r="B440" s="52"/>
      <c r="C440" s="55" t="s">
        <v>5018</v>
      </c>
      <c r="D440" s="817" t="s">
        <v>5097</v>
      </c>
      <c r="E440" s="757"/>
      <c r="F440" s="757"/>
      <c r="G440" s="757"/>
      <c r="H440" s="757"/>
      <c r="I440" s="757"/>
      <c r="J440" s="757"/>
      <c r="K440" s="757"/>
      <c r="L440" s="758"/>
      <c r="M440" s="839"/>
      <c r="N440" s="840"/>
      <c r="O440" s="841"/>
      <c r="P440" s="839"/>
      <c r="Q440" s="840"/>
      <c r="R440" s="841"/>
      <c r="S440" s="839"/>
      <c r="T440" s="840"/>
      <c r="U440" s="841"/>
      <c r="V440" s="839"/>
      <c r="W440" s="840"/>
      <c r="X440" s="841"/>
      <c r="Y440" s="839"/>
      <c r="Z440" s="840"/>
      <c r="AA440" s="841"/>
      <c r="AB440" s="839"/>
      <c r="AC440" s="840"/>
      <c r="AD440" s="841"/>
      <c r="AE440" s="52"/>
      <c r="AI440">
        <f t="shared" si="597"/>
        <v>0</v>
      </c>
      <c r="AJ440">
        <f t="shared" si="598"/>
        <v>0</v>
      </c>
      <c r="AK440">
        <f t="shared" si="599"/>
        <v>0</v>
      </c>
      <c r="AL440">
        <f t="shared" si="600"/>
        <v>0</v>
      </c>
      <c r="AM440">
        <f t="shared" si="601"/>
        <v>0</v>
      </c>
      <c r="AN440">
        <f t="shared" si="602"/>
        <v>0</v>
      </c>
      <c r="AO440">
        <f t="shared" si="603"/>
        <v>0</v>
      </c>
      <c r="AP440">
        <f t="shared" si="604"/>
        <v>0</v>
      </c>
      <c r="AQ440" s="172">
        <f>IF(AND(AT432=0,AT434=0,COUNTA($M440:$U440)=0),0,IF(AND(OR(AT432&gt;0,AT434&gt;0),SUM($M$106)=0,COUNTA($M440:$U440)=0),0,IF(AND(OR(AT432&gt;0,AT434&gt;0),SUM($M$106)&gt;0,COUNTA($M440:$U440)=3),0,1)))</f>
        <v>0</v>
      </c>
      <c r="AR440" s="515">
        <f>IF(AND(AT433=0,AT434=0,COUNTA($V440:$AD440)=0),0,IF(AND(OR(AT433&gt;0,AT434&gt;0),SUM($M$107)=0,COUNTA($V440:$AD440)=0),0,IF(AND(OR(AT433&gt;0,AT434&gt;0),SUM($M$107)&gt;0,COUNTA($V440:$AD440)=3),0,1)))</f>
        <v>0</v>
      </c>
      <c r="AU440" s="354">
        <f>IF(AND(AT432=0,AT434=0,COUNTA($M440:$U440)&gt;0),1,0)</f>
        <v>0</v>
      </c>
      <c r="AV440" s="611">
        <f>IF(AND(AT433=0,AT434=0,COUNTA($V440:$AD440)&gt;0),1,0)</f>
        <v>0</v>
      </c>
      <c r="AW440" s="310">
        <f t="shared" si="605"/>
        <v>0</v>
      </c>
      <c r="AX440" s="312">
        <f t="shared" si="606"/>
        <v>0</v>
      </c>
      <c r="AY440" s="314">
        <f t="shared" si="607"/>
        <v>0</v>
      </c>
      <c r="AZ440" s="315">
        <f t="shared" si="608"/>
        <v>0</v>
      </c>
      <c r="BA440" s="317">
        <f t="shared" si="609"/>
        <v>0</v>
      </c>
      <c r="BB440" s="319">
        <f t="shared" si="610"/>
        <v>0</v>
      </c>
    </row>
    <row r="441" spans="1:54" ht="15" customHeight="1">
      <c r="A441" s="25"/>
      <c r="B441" s="52"/>
      <c r="C441" s="55" t="s">
        <v>5020</v>
      </c>
      <c r="D441" s="817" t="s">
        <v>5098</v>
      </c>
      <c r="E441" s="757"/>
      <c r="F441" s="757"/>
      <c r="G441" s="757"/>
      <c r="H441" s="757"/>
      <c r="I441" s="757"/>
      <c r="J441" s="757"/>
      <c r="K441" s="757"/>
      <c r="L441" s="758"/>
      <c r="M441" s="839"/>
      <c r="N441" s="840"/>
      <c r="O441" s="841"/>
      <c r="P441" s="839"/>
      <c r="Q441" s="840"/>
      <c r="R441" s="841"/>
      <c r="S441" s="839"/>
      <c r="T441" s="840"/>
      <c r="U441" s="841"/>
      <c r="V441" s="839"/>
      <c r="W441" s="840"/>
      <c r="X441" s="841"/>
      <c r="Y441" s="839"/>
      <c r="Z441" s="840"/>
      <c r="AA441" s="841"/>
      <c r="AB441" s="839"/>
      <c r="AC441" s="840"/>
      <c r="AD441" s="841"/>
      <c r="AE441" s="52"/>
      <c r="AI441">
        <f t="shared" si="597"/>
        <v>0</v>
      </c>
      <c r="AJ441">
        <f t="shared" si="598"/>
        <v>0</v>
      </c>
      <c r="AK441">
        <f t="shared" si="599"/>
        <v>0</v>
      </c>
      <c r="AL441">
        <f t="shared" si="600"/>
        <v>0</v>
      </c>
      <c r="AM441">
        <f t="shared" si="601"/>
        <v>0</v>
      </c>
      <c r="AN441">
        <f t="shared" si="602"/>
        <v>0</v>
      </c>
      <c r="AO441">
        <f t="shared" si="603"/>
        <v>0</v>
      </c>
      <c r="AP441">
        <f t="shared" si="604"/>
        <v>0</v>
      </c>
      <c r="AQ441" s="172">
        <f>IF(AND(AU432=0,AU434=0,COUNTA($M441:$U441)=0),0,IF(AND(OR(AU432&gt;0,AU434&gt;0),SUM($M$106)=0,COUNTA($M441:$U441)=0),0,IF(AND(OR(AU432&gt;0,AU434&gt;0),SUM($M$106)&gt;0,COUNTA($M441:$U441)=3),0,1)))</f>
        <v>0</v>
      </c>
      <c r="AR441" s="515">
        <f>IF(AND(AU433=0,AU434=0,COUNTA($V441:$AD441)=0),0,IF(AND(OR(AU433&gt;0,AU434&gt;0),SUM($M$107)=0,COUNTA($V441:$AD441)=0),0,IF(AND(OR(AU433&gt;0,AU434&gt;0),SUM($M$107)&gt;0,COUNTA($V441:$AD441)=3),0,1)))</f>
        <v>0</v>
      </c>
      <c r="AU441" s="354">
        <f>IF(AND(AU432=0,AU434=0,COUNTA($M441:$U441)&gt;0),1,0)</f>
        <v>0</v>
      </c>
      <c r="AV441" s="611">
        <f>IF(AND(AU433=0,AU434=0,COUNTA($V441:$AD441)&gt;0),1,0)</f>
        <v>0</v>
      </c>
      <c r="AW441" s="310">
        <f t="shared" si="605"/>
        <v>0</v>
      </c>
      <c r="AX441" s="312">
        <f t="shared" si="606"/>
        <v>0</v>
      </c>
      <c r="AY441" s="314">
        <f t="shared" si="607"/>
        <v>0</v>
      </c>
      <c r="AZ441" s="315">
        <f t="shared" si="608"/>
        <v>0</v>
      </c>
      <c r="BA441" s="317">
        <f t="shared" si="609"/>
        <v>0</v>
      </c>
      <c r="BB441" s="319">
        <f t="shared" si="610"/>
        <v>0</v>
      </c>
    </row>
    <row r="442" spans="1:54" ht="15" customHeight="1">
      <c r="A442" s="25"/>
      <c r="B442" s="52"/>
      <c r="C442" s="55" t="s">
        <v>5022</v>
      </c>
      <c r="D442" s="817" t="s">
        <v>5099</v>
      </c>
      <c r="E442" s="757"/>
      <c r="F442" s="757"/>
      <c r="G442" s="757"/>
      <c r="H442" s="757"/>
      <c r="I442" s="757"/>
      <c r="J442" s="757"/>
      <c r="K442" s="757"/>
      <c r="L442" s="758"/>
      <c r="M442" s="839"/>
      <c r="N442" s="840"/>
      <c r="O442" s="841"/>
      <c r="P442" s="839"/>
      <c r="Q442" s="840"/>
      <c r="R442" s="841"/>
      <c r="S442" s="839"/>
      <c r="T442" s="840"/>
      <c r="U442" s="841"/>
      <c r="V442" s="839"/>
      <c r="W442" s="840"/>
      <c r="X442" s="841"/>
      <c r="Y442" s="839"/>
      <c r="Z442" s="840"/>
      <c r="AA442" s="841"/>
      <c r="AB442" s="839"/>
      <c r="AC442" s="840"/>
      <c r="AD442" s="841"/>
      <c r="AE442" s="52"/>
      <c r="AI442">
        <f t="shared" si="597"/>
        <v>0</v>
      </c>
      <c r="AJ442">
        <f t="shared" si="598"/>
        <v>0</v>
      </c>
      <c r="AK442">
        <f t="shared" si="599"/>
        <v>0</v>
      </c>
      <c r="AL442">
        <f t="shared" si="600"/>
        <v>0</v>
      </c>
      <c r="AM442">
        <f t="shared" si="601"/>
        <v>0</v>
      </c>
      <c r="AN442">
        <f t="shared" si="602"/>
        <v>0</v>
      </c>
      <c r="AO442">
        <f t="shared" si="603"/>
        <v>0</v>
      </c>
      <c r="AP442">
        <f t="shared" si="604"/>
        <v>0</v>
      </c>
      <c r="AQ442" s="172">
        <f>IF(AND(AV432=0,AV434=0,COUNTA($M442:$U442)=0),0,IF(AND(OR(AV432&gt;0,AV434&gt;0),SUM($M$106)=0,COUNTA($M442:$U442)=0),0,IF(AND(OR(AV432&gt;0,AV434&gt;0),SUM($M$106)&gt;0,COUNTA($M442:$U442)=3),0,1)))</f>
        <v>0</v>
      </c>
      <c r="AR442" s="515">
        <f>IF(AND(AV433=0,AV434=0,COUNTA($V442:$AD442)=0),0,IF(AND(OR(AV433&gt;0,AV434&gt;0),SUM($M$107)=0,COUNTA($V442:$AD442)=0),0,IF(AND(OR(AV433&gt;0,AV434&gt;0),SUM($M$107)&gt;0,COUNTA($V442:$AD442)=3),0,1)))</f>
        <v>0</v>
      </c>
      <c r="AU442" s="354">
        <f>IF(AND(AV432=0,AV434=0,COUNTA($M442:$U442)&gt;0),1,0)</f>
        <v>0</v>
      </c>
      <c r="AV442" s="611">
        <f>IF(AND(AV433=0,AV434=0,COUNTA($V442:$AD442)&gt;0),1,0)</f>
        <v>0</v>
      </c>
      <c r="AW442" s="310">
        <f t="shared" si="605"/>
        <v>0</v>
      </c>
      <c r="AX442" s="312">
        <f t="shared" si="606"/>
        <v>0</v>
      </c>
      <c r="AY442" s="314">
        <f t="shared" si="607"/>
        <v>0</v>
      </c>
      <c r="AZ442" s="315">
        <f t="shared" si="608"/>
        <v>0</v>
      </c>
      <c r="BA442" s="317">
        <f t="shared" si="609"/>
        <v>0</v>
      </c>
      <c r="BB442" s="319">
        <f t="shared" si="610"/>
        <v>0</v>
      </c>
    </row>
    <row r="443" spans="1:54" ht="15" customHeight="1">
      <c r="A443" s="25"/>
      <c r="B443" s="52"/>
      <c r="C443" s="55" t="s">
        <v>5024</v>
      </c>
      <c r="D443" s="817" t="s">
        <v>5100</v>
      </c>
      <c r="E443" s="757"/>
      <c r="F443" s="757"/>
      <c r="G443" s="757"/>
      <c r="H443" s="757"/>
      <c r="I443" s="757"/>
      <c r="J443" s="757"/>
      <c r="K443" s="757"/>
      <c r="L443" s="758"/>
      <c r="M443" s="839"/>
      <c r="N443" s="840"/>
      <c r="O443" s="841"/>
      <c r="P443" s="839"/>
      <c r="Q443" s="840"/>
      <c r="R443" s="841"/>
      <c r="S443" s="839"/>
      <c r="T443" s="840"/>
      <c r="U443" s="841"/>
      <c r="V443" s="839"/>
      <c r="W443" s="840"/>
      <c r="X443" s="841"/>
      <c r="Y443" s="839"/>
      <c r="Z443" s="840"/>
      <c r="AA443" s="841"/>
      <c r="AB443" s="839"/>
      <c r="AC443" s="840"/>
      <c r="AD443" s="841"/>
      <c r="AE443" s="52"/>
      <c r="AI443">
        <f t="shared" si="597"/>
        <v>0</v>
      </c>
      <c r="AJ443">
        <f t="shared" si="598"/>
        <v>0</v>
      </c>
      <c r="AK443">
        <f t="shared" si="599"/>
        <v>0</v>
      </c>
      <c r="AL443">
        <f t="shared" si="600"/>
        <v>0</v>
      </c>
      <c r="AM443">
        <f t="shared" si="601"/>
        <v>0</v>
      </c>
      <c r="AN443">
        <f t="shared" si="602"/>
        <v>0</v>
      </c>
      <c r="AO443">
        <f t="shared" si="603"/>
        <v>0</v>
      </c>
      <c r="AP443">
        <f t="shared" si="604"/>
        <v>0</v>
      </c>
      <c r="AQ443" s="172">
        <f>IF(AND(AW432=0,AW434=0,COUNTA($M443:$U443)=0),0,IF(AND(OR(AW432&gt;0,AW434&gt;0),SUM($M$106)=0,COUNTA($M443:$U443)=0),0,IF(AND(OR(AW432&gt;0,AW434&gt;0),SUM($M$106)&gt;0,COUNTA($M443:$U443)=3),0,1)))</f>
        <v>0</v>
      </c>
      <c r="AR443" s="515">
        <f>IF(AND(AW433=0,AW434=0,COUNTA($V443:$AD443)=0),0,IF(AND(OR(AW433&gt;0,AW434&gt;0),SUM($M$107)=0,COUNTA($V443:$AD443)=0),0,IF(AND(OR(AW433&gt;0,AW434&gt;0),SUM($M$107)&gt;0,COUNTA($V443:$AD443)=3),0,1)))</f>
        <v>0</v>
      </c>
      <c r="AU443" s="354">
        <f>IF(AND(AW432=0,AW434=0,COUNTA($M443:$U443)&gt;0),1,0)</f>
        <v>0</v>
      </c>
      <c r="AV443" s="611">
        <f>IF(AND(AW433=0,AW434=0,COUNTA($V443:$AD443)&gt;0),1,0)</f>
        <v>0</v>
      </c>
      <c r="AW443" s="310">
        <f t="shared" si="605"/>
        <v>0</v>
      </c>
      <c r="AX443" s="312">
        <f t="shared" si="606"/>
        <v>0</v>
      </c>
      <c r="AY443" s="314">
        <f t="shared" si="607"/>
        <v>0</v>
      </c>
      <c r="AZ443" s="315">
        <f t="shared" si="608"/>
        <v>0</v>
      </c>
      <c r="BA443" s="317">
        <f t="shared" si="609"/>
        <v>0</v>
      </c>
      <c r="BB443" s="319">
        <f t="shared" si="610"/>
        <v>0</v>
      </c>
    </row>
    <row r="444" spans="1:54" ht="15" customHeight="1">
      <c r="A444" s="25"/>
      <c r="B444" s="52"/>
      <c r="C444" s="55" t="s">
        <v>5026</v>
      </c>
      <c r="D444" s="817" t="s">
        <v>5101</v>
      </c>
      <c r="E444" s="757"/>
      <c r="F444" s="757"/>
      <c r="G444" s="757"/>
      <c r="H444" s="757"/>
      <c r="I444" s="757"/>
      <c r="J444" s="757"/>
      <c r="K444" s="757"/>
      <c r="L444" s="758"/>
      <c r="M444" s="839"/>
      <c r="N444" s="840"/>
      <c r="O444" s="841"/>
      <c r="P444" s="839"/>
      <c r="Q444" s="840"/>
      <c r="R444" s="841"/>
      <c r="S444" s="839"/>
      <c r="T444" s="840"/>
      <c r="U444" s="841"/>
      <c r="V444" s="839"/>
      <c r="W444" s="840"/>
      <c r="X444" s="841"/>
      <c r="Y444" s="839"/>
      <c r="Z444" s="840"/>
      <c r="AA444" s="841"/>
      <c r="AB444" s="839"/>
      <c r="AC444" s="840"/>
      <c r="AD444" s="841"/>
      <c r="AE444" s="52"/>
      <c r="AI444">
        <f t="shared" si="597"/>
        <v>0</v>
      </c>
      <c r="AJ444">
        <f t="shared" si="598"/>
        <v>0</v>
      </c>
      <c r="AK444">
        <f t="shared" si="599"/>
        <v>0</v>
      </c>
      <c r="AL444">
        <f t="shared" si="600"/>
        <v>0</v>
      </c>
      <c r="AM444">
        <f t="shared" si="601"/>
        <v>0</v>
      </c>
      <c r="AN444">
        <f t="shared" si="602"/>
        <v>0</v>
      </c>
      <c r="AO444">
        <f t="shared" si="603"/>
        <v>0</v>
      </c>
      <c r="AP444">
        <f t="shared" si="604"/>
        <v>0</v>
      </c>
      <c r="AQ444" s="172">
        <f>IF(AND(AX432=0,AX434=0,COUNTA($M444:$U444)=0),0,IF(AND(OR(AX432&gt;0,AX434&gt;0),SUM($M$106)=0,COUNTA($M444:$U444)=0),0,IF(AND(OR(AX432&gt;0,AX434&gt;0),SUM($M$106)&gt;0,COUNTA($M444:$U444)=3),0,1)))</f>
        <v>0</v>
      </c>
      <c r="AR444" s="515">
        <f>IF(AND(AX433=0,AX434=0,COUNTA($V444:$AD444)=0),0,IF(AND(OR(AX433&gt;0,AX434&gt;0),SUM($M$107)=0,COUNTA($V444:$AD444)=0),0,IF(AND(OR(AX433&gt;0,AX434&gt;0),SUM($M$107)&gt;0,COUNTA($V444:$AD444)=3),0,1)))</f>
        <v>0</v>
      </c>
      <c r="AU444" s="354">
        <f>IF(AND(AX432=0,AX434=0,COUNTA($M444:$U444)&gt;0),1,0)</f>
        <v>0</v>
      </c>
      <c r="AV444" s="611">
        <f>IF(AND(AX433=0,AX434=0,COUNTA($V444:$AD444)&gt;0),1,0)</f>
        <v>0</v>
      </c>
      <c r="AW444" s="310">
        <f t="shared" si="605"/>
        <v>0</v>
      </c>
      <c r="AX444" s="312">
        <f t="shared" si="606"/>
        <v>0</v>
      </c>
      <c r="AY444" s="314">
        <f t="shared" si="607"/>
        <v>0</v>
      </c>
      <c r="AZ444" s="315">
        <f t="shared" si="608"/>
        <v>0</v>
      </c>
      <c r="BA444" s="317">
        <f t="shared" si="609"/>
        <v>0</v>
      </c>
      <c r="BB444" s="319">
        <f t="shared" si="610"/>
        <v>0</v>
      </c>
    </row>
    <row r="445" spans="1:54" ht="15" customHeight="1">
      <c r="A445" s="25"/>
      <c r="B445" s="52"/>
      <c r="C445" s="55" t="s">
        <v>5028</v>
      </c>
      <c r="D445" s="817" t="s">
        <v>5102</v>
      </c>
      <c r="E445" s="757"/>
      <c r="F445" s="757"/>
      <c r="G445" s="757"/>
      <c r="H445" s="757"/>
      <c r="I445" s="757"/>
      <c r="J445" s="757"/>
      <c r="K445" s="757"/>
      <c r="L445" s="758"/>
      <c r="M445" s="839"/>
      <c r="N445" s="840"/>
      <c r="O445" s="841"/>
      <c r="P445" s="839"/>
      <c r="Q445" s="840"/>
      <c r="R445" s="841"/>
      <c r="S445" s="839"/>
      <c r="T445" s="840"/>
      <c r="U445" s="841"/>
      <c r="V445" s="839"/>
      <c r="W445" s="840"/>
      <c r="X445" s="841"/>
      <c r="Y445" s="839"/>
      <c r="Z445" s="840"/>
      <c r="AA445" s="841"/>
      <c r="AB445" s="839"/>
      <c r="AC445" s="840"/>
      <c r="AD445" s="841"/>
      <c r="AE445" s="52"/>
      <c r="AI445">
        <f t="shared" si="597"/>
        <v>0</v>
      </c>
      <c r="AJ445">
        <f t="shared" si="598"/>
        <v>0</v>
      </c>
      <c r="AK445">
        <f t="shared" si="599"/>
        <v>0</v>
      </c>
      <c r="AL445">
        <f t="shared" si="600"/>
        <v>0</v>
      </c>
      <c r="AM445">
        <f t="shared" si="601"/>
        <v>0</v>
      </c>
      <c r="AN445">
        <f t="shared" si="602"/>
        <v>0</v>
      </c>
      <c r="AO445">
        <f t="shared" si="603"/>
        <v>0</v>
      </c>
      <c r="AP445">
        <f t="shared" si="604"/>
        <v>0</v>
      </c>
      <c r="AQ445" s="172">
        <f>IF(AND(AY432=0,AY434=0,COUNTA($M445:$U445)=0),0,IF(AND(OR(AY432&gt;0,AY434&gt;0),SUM($M$106)=0,COUNTA($M445:$U445)=0),0,IF(AND(OR(AY432&gt;0,AY434&gt;0),SUM($M$106)&gt;0,COUNTA($M445:$U445)=3),0,1)))</f>
        <v>0</v>
      </c>
      <c r="AR445" s="515">
        <f>IF(AND(AY433=0,AY434=0,COUNTA($V445:$AD445)=0),0,IF(AND(OR(AY433&gt;0,AY434&gt;0),SUM($M$107)=0,COUNTA($V445:$AD445)=0),0,IF(AND(OR(AY433&gt;0,AY434&gt;0),SUM($M$107)&gt;0,COUNTA($V445:$AD445)=3),0,1)))</f>
        <v>0</v>
      </c>
      <c r="AU445" s="354">
        <f>IF(AND(AY432=0,AY434=0,COUNTA($M445:$U445)&gt;0),1,0)</f>
        <v>0</v>
      </c>
      <c r="AV445" s="611">
        <f>IF(AND(AY433=0,AY434=0,COUNTA($V445:$AD445)&gt;0),1,0)</f>
        <v>0</v>
      </c>
      <c r="AW445" s="310">
        <f t="shared" si="605"/>
        <v>0</v>
      </c>
      <c r="AX445" s="312">
        <f t="shared" si="606"/>
        <v>0</v>
      </c>
      <c r="AY445" s="314">
        <f t="shared" si="607"/>
        <v>0</v>
      </c>
      <c r="AZ445" s="315">
        <f t="shared" si="608"/>
        <v>0</v>
      </c>
      <c r="BA445" s="317">
        <f t="shared" si="609"/>
        <v>0</v>
      </c>
      <c r="BB445" s="319">
        <f t="shared" si="610"/>
        <v>0</v>
      </c>
    </row>
    <row r="446" spans="1:54" ht="15" customHeight="1">
      <c r="A446" s="25"/>
      <c r="B446" s="52"/>
      <c r="C446" s="55" t="s">
        <v>5029</v>
      </c>
      <c r="D446" s="817" t="s">
        <v>5103</v>
      </c>
      <c r="E446" s="757"/>
      <c r="F446" s="757"/>
      <c r="G446" s="757"/>
      <c r="H446" s="757"/>
      <c r="I446" s="757"/>
      <c r="J446" s="757"/>
      <c r="K446" s="757"/>
      <c r="L446" s="758"/>
      <c r="M446" s="839"/>
      <c r="N446" s="840"/>
      <c r="O446" s="841"/>
      <c r="P446" s="839"/>
      <c r="Q446" s="840"/>
      <c r="R446" s="841"/>
      <c r="S446" s="839"/>
      <c r="T446" s="840"/>
      <c r="U446" s="841"/>
      <c r="V446" s="839"/>
      <c r="W446" s="840"/>
      <c r="X446" s="841"/>
      <c r="Y446" s="839"/>
      <c r="Z446" s="840"/>
      <c r="AA446" s="841"/>
      <c r="AB446" s="839"/>
      <c r="AC446" s="840"/>
      <c r="AD446" s="841"/>
      <c r="AE446" s="52"/>
      <c r="AI446">
        <f t="shared" si="597"/>
        <v>0</v>
      </c>
      <c r="AJ446">
        <f t="shared" si="598"/>
        <v>0</v>
      </c>
      <c r="AK446">
        <f t="shared" si="599"/>
        <v>0</v>
      </c>
      <c r="AL446">
        <f t="shared" si="600"/>
        <v>0</v>
      </c>
      <c r="AM446">
        <f t="shared" si="601"/>
        <v>0</v>
      </c>
      <c r="AN446">
        <f t="shared" si="602"/>
        <v>0</v>
      </c>
      <c r="AO446">
        <f t="shared" si="603"/>
        <v>0</v>
      </c>
      <c r="AP446">
        <f t="shared" si="604"/>
        <v>0</v>
      </c>
      <c r="AQ446" s="172">
        <f>IF(AND(AZ432=0,AZ434=0,COUNTA($M446:$U446)=0),0,IF(AND(OR(AZ432&gt;0,AZ434&gt;0),SUM($M$106)=0,COUNTA($M446:$U446)=0),0,IF(AND(OR(AZ432&gt;0,AZ434&gt;0),SUM($M$106)&gt;0,COUNTA($M446:$U446)=3),0,1)))</f>
        <v>0</v>
      </c>
      <c r="AR446" s="515">
        <f>IF(AND(AZ433=0,AZ434=0,COUNTA($V446:$AD446)=0),0,IF(AND(OR(AZ433&gt;0,AZ434&gt;0),SUM($M$107)=0,COUNTA($V446:$AD446)=0),0,IF(AND(OR(AZ433&gt;0,AZ434&gt;0),SUM($M$107)&gt;0,COUNTA($V446:$AD446)=3),0,1)))</f>
        <v>0</v>
      </c>
      <c r="AU446" s="354">
        <f>IF(AND(AZ432=0,AZ434=0,COUNTA($M446:$U446)&gt;0),1,0)</f>
        <v>0</v>
      </c>
      <c r="AV446" s="611">
        <f>IF(AND(AZ433=0,AZ434=0,COUNTA($V446:$AD446)&gt;0),1,0)</f>
        <v>0</v>
      </c>
      <c r="AW446" s="310">
        <f t="shared" si="605"/>
        <v>0</v>
      </c>
      <c r="AX446" s="312">
        <f t="shared" si="606"/>
        <v>0</v>
      </c>
      <c r="AY446" s="314">
        <f t="shared" si="607"/>
        <v>0</v>
      </c>
      <c r="AZ446" s="315">
        <f t="shared" si="608"/>
        <v>0</v>
      </c>
      <c r="BA446" s="317">
        <f t="shared" si="609"/>
        <v>0</v>
      </c>
      <c r="BB446" s="319">
        <f t="shared" si="610"/>
        <v>0</v>
      </c>
    </row>
    <row r="447" spans="1:54" ht="15" customHeight="1">
      <c r="A447" s="25"/>
      <c r="B447" s="52"/>
      <c r="C447" s="55" t="s">
        <v>5031</v>
      </c>
      <c r="D447" s="817" t="s">
        <v>5593</v>
      </c>
      <c r="E447" s="757"/>
      <c r="F447" s="757"/>
      <c r="G447" s="757"/>
      <c r="H447" s="757"/>
      <c r="I447" s="757"/>
      <c r="J447" s="757"/>
      <c r="K447" s="757"/>
      <c r="L447" s="758"/>
      <c r="M447" s="839"/>
      <c r="N447" s="840"/>
      <c r="O447" s="841"/>
      <c r="P447" s="839"/>
      <c r="Q447" s="840"/>
      <c r="R447" s="841"/>
      <c r="S447" s="839"/>
      <c r="T447" s="840"/>
      <c r="U447" s="841"/>
      <c r="V447" s="839"/>
      <c r="W447" s="840"/>
      <c r="X447" s="841"/>
      <c r="Y447" s="839"/>
      <c r="Z447" s="840"/>
      <c r="AA447" s="841"/>
      <c r="AB447" s="839"/>
      <c r="AC447" s="840"/>
      <c r="AD447" s="841"/>
      <c r="AE447" s="52"/>
      <c r="AI447">
        <f t="shared" si="597"/>
        <v>0</v>
      </c>
      <c r="AJ447">
        <f t="shared" si="598"/>
        <v>0</v>
      </c>
      <c r="AK447">
        <f t="shared" si="599"/>
        <v>0</v>
      </c>
      <c r="AL447">
        <f t="shared" si="600"/>
        <v>0</v>
      </c>
      <c r="AM447">
        <f t="shared" si="601"/>
        <v>0</v>
      </c>
      <c r="AN447">
        <f t="shared" si="602"/>
        <v>0</v>
      </c>
      <c r="AO447">
        <f t="shared" si="603"/>
        <v>0</v>
      </c>
      <c r="AP447">
        <f t="shared" si="604"/>
        <v>0</v>
      </c>
      <c r="AQ447" s="172">
        <f>IF(AND(BA432=0,BA434=0,COUNTA($M447:$U447)=0),0,IF(AND(OR(BA432&gt;0,BA434&gt;0),SUM($M$106)=0,COUNTA($M447:$U447)=0),0,IF(AND(OR(BA432&gt;0,BA434&gt;0),SUM($M$106)&gt;0,COUNTA($M447:$U447)=3),0,1)))</f>
        <v>0</v>
      </c>
      <c r="AR447" s="515">
        <f>IF(AND(BA433=0,BA434=0,COUNTA($V447:$AD447)=0),0,IF(AND(OR(BA433&gt;0,BA434&gt;0),SUM($M$107)=0,COUNTA($V447:$AD447)=0),0,IF(AND(OR(BA433&gt;0,BA434&gt;0),SUM($M$107)&gt;0,COUNTA($V447:$AD447)=3),0,1)))</f>
        <v>0</v>
      </c>
      <c r="AU447" s="354">
        <f>IF(AND(BA432=0,BA434=0,COUNTA($M447:$U447)&gt;0),1,0)</f>
        <v>0</v>
      </c>
      <c r="AV447" s="611">
        <f>IF(AND(BA433=0,BA434=0,COUNTA($V447:$AD447)&gt;0),1,0)</f>
        <v>0</v>
      </c>
      <c r="AW447" s="310">
        <f t="shared" si="605"/>
        <v>0</v>
      </c>
      <c r="AX447" s="312">
        <f t="shared" si="606"/>
        <v>0</v>
      </c>
      <c r="AY447" s="314">
        <f t="shared" si="607"/>
        <v>0</v>
      </c>
      <c r="AZ447" s="315">
        <f t="shared" si="608"/>
        <v>0</v>
      </c>
      <c r="BA447" s="317">
        <f t="shared" si="609"/>
        <v>0</v>
      </c>
      <c r="BB447" s="319">
        <f t="shared" si="610"/>
        <v>0</v>
      </c>
    </row>
    <row r="448" spans="1:54" ht="15" customHeight="1">
      <c r="A448" s="25"/>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L448" s="169">
        <f>SUM(AL437:AL447)</f>
        <v>0</v>
      </c>
      <c r="AP448" s="169">
        <f>SUM(AP437:AP447)</f>
        <v>0</v>
      </c>
      <c r="AQ448" s="31"/>
      <c r="AR448" s="612">
        <f>SUM(AQ437:AR447)</f>
        <v>0</v>
      </c>
      <c r="AV448" s="613">
        <f>SUM(AS437:AT437,AU437:AV447)</f>
        <v>0</v>
      </c>
      <c r="AY448" s="313">
        <f>SUM(AW437:AY447)</f>
        <v>0</v>
      </c>
      <c r="BB448" s="318">
        <f>SUM(AZ437:BB447)</f>
        <v>0</v>
      </c>
    </row>
    <row r="449" spans="1:44" ht="24" customHeight="1">
      <c r="A449" s="25"/>
      <c r="B449" s="52"/>
      <c r="C449" s="848" t="s">
        <v>5219</v>
      </c>
      <c r="D449" s="728"/>
      <c r="E449" s="728"/>
      <c r="F449" s="728"/>
      <c r="G449" s="728"/>
      <c r="H449" s="728"/>
      <c r="I449" s="728"/>
      <c r="J449" s="728"/>
      <c r="K449" s="728"/>
      <c r="L449" s="728"/>
      <c r="M449" s="728"/>
      <c r="N449" s="728"/>
      <c r="O449" s="728"/>
      <c r="P449" s="728"/>
      <c r="Q449" s="728"/>
      <c r="R449" s="728"/>
      <c r="S449" s="728"/>
      <c r="T449" s="728"/>
      <c r="U449" s="728"/>
      <c r="V449" s="728"/>
      <c r="W449" s="728"/>
      <c r="X449" s="728"/>
      <c r="Y449" s="728"/>
      <c r="Z449" s="728"/>
      <c r="AA449" s="728"/>
      <c r="AB449" s="728"/>
      <c r="AC449" s="728"/>
      <c r="AD449" s="728"/>
      <c r="AE449" s="52"/>
      <c r="AI449" t="s">
        <v>5248</v>
      </c>
      <c r="AJ449" s="170">
        <f>SUM(AL448,AP448)</f>
        <v>0</v>
      </c>
      <c r="AR449" s="31"/>
    </row>
    <row r="450" spans="1:44" ht="60" customHeight="1">
      <c r="A450" s="25"/>
      <c r="B450" s="52"/>
      <c r="C450" s="842"/>
      <c r="D450" s="759"/>
      <c r="E450" s="759"/>
      <c r="F450" s="759"/>
      <c r="G450" s="759"/>
      <c r="H450" s="759"/>
      <c r="I450" s="759"/>
      <c r="J450" s="759"/>
      <c r="K450" s="759"/>
      <c r="L450" s="759"/>
      <c r="M450" s="759"/>
      <c r="N450" s="759"/>
      <c r="O450" s="759"/>
      <c r="P450" s="759"/>
      <c r="Q450" s="759"/>
      <c r="R450" s="759"/>
      <c r="S450" s="759"/>
      <c r="T450" s="759"/>
      <c r="U450" s="759"/>
      <c r="V450" s="759"/>
      <c r="W450" s="759"/>
      <c r="X450" s="759"/>
      <c r="Y450" s="759"/>
      <c r="Z450" s="759"/>
      <c r="AA450" s="759"/>
      <c r="AB450" s="759"/>
      <c r="AC450" s="759"/>
      <c r="AD450" s="838"/>
      <c r="AE450" s="52"/>
    </row>
    <row r="451" spans="1:44" ht="15" customHeight="1">
      <c r="A451" s="25"/>
      <c r="B451" s="823" t="str">
        <f>IF(AR448&gt;0,"Favor de ingresar toda la información requerida en la pregunta","")</f>
        <v/>
      </c>
      <c r="C451" s="728"/>
      <c r="D451" s="728"/>
      <c r="E451" s="728"/>
      <c r="F451" s="728"/>
      <c r="G451" s="728"/>
      <c r="H451" s="728"/>
      <c r="I451" s="728"/>
      <c r="J451" s="728"/>
      <c r="K451" s="728"/>
      <c r="L451" s="728"/>
      <c r="M451" s="728"/>
      <c r="N451" s="728"/>
      <c r="O451" s="728"/>
      <c r="P451" s="728"/>
      <c r="Q451" s="728"/>
      <c r="R451" s="728"/>
      <c r="S451" s="728"/>
      <c r="T451" s="728"/>
      <c r="U451" s="728"/>
      <c r="V451" s="728"/>
      <c r="W451" s="728"/>
      <c r="X451" s="728"/>
      <c r="Y451" s="728"/>
      <c r="Z451" s="728"/>
      <c r="AA451" s="728"/>
      <c r="AB451" s="728"/>
      <c r="AC451" s="728"/>
      <c r="AD451" s="728"/>
      <c r="AE451" s="27"/>
    </row>
    <row r="452" spans="1:44" ht="15" customHeight="1">
      <c r="A452" s="25"/>
      <c r="B452" s="888" t="str">
        <f>IF(SUM(COUNTIF(M437:AD447,"NS"))&lt;&gt;0,"Alerta: debido a que cuenta con registros NS, debe proporcionar una justificación en el area de comentarios al final de la pregunta","")</f>
        <v/>
      </c>
      <c r="C452" s="888"/>
      <c r="D452" s="888"/>
      <c r="E452" s="888"/>
      <c r="F452" s="888"/>
      <c r="G452" s="888"/>
      <c r="H452" s="888"/>
      <c r="I452" s="888"/>
      <c r="J452" s="888"/>
      <c r="K452" s="888"/>
      <c r="L452" s="888"/>
      <c r="M452" s="888"/>
      <c r="N452" s="888"/>
      <c r="O452" s="888"/>
      <c r="P452" s="888"/>
      <c r="Q452" s="888"/>
      <c r="R452" s="888"/>
      <c r="S452" s="888"/>
      <c r="T452" s="888"/>
      <c r="U452" s="888"/>
      <c r="V452" s="888"/>
      <c r="W452" s="888"/>
      <c r="X452" s="888"/>
      <c r="Y452" s="888"/>
      <c r="Z452" s="888"/>
      <c r="AA452" s="888"/>
      <c r="AB452" s="888"/>
      <c r="AC452" s="888"/>
      <c r="AD452" s="888"/>
    </row>
    <row r="453" spans="1:44" ht="15" customHeight="1">
      <c r="A453" s="25"/>
      <c r="B453" s="868" t="str">
        <f>IF(AJ449&gt;0,"Favor de revisar la suma y consistencia de totales y/o subtotales por filas (numéricos y NS)","")</f>
        <v/>
      </c>
      <c r="C453" s="868"/>
      <c r="D453" s="868"/>
      <c r="E453" s="868"/>
      <c r="F453" s="868"/>
      <c r="G453" s="868"/>
      <c r="H453" s="868"/>
      <c r="I453" s="868"/>
      <c r="J453" s="868"/>
      <c r="K453" s="868"/>
      <c r="L453" s="868"/>
      <c r="M453" s="868"/>
      <c r="N453" s="868"/>
      <c r="O453" s="868"/>
      <c r="P453" s="868"/>
      <c r="Q453" s="868"/>
      <c r="R453" s="868"/>
      <c r="S453" s="868"/>
      <c r="T453" s="868"/>
      <c r="U453" s="868"/>
      <c r="V453" s="868"/>
      <c r="W453" s="868"/>
      <c r="X453" s="868"/>
      <c r="Y453" s="868"/>
      <c r="Z453" s="868"/>
      <c r="AA453" s="868"/>
      <c r="AB453" s="868"/>
      <c r="AC453" s="868"/>
      <c r="AD453" s="868"/>
    </row>
    <row r="454" spans="1:44" ht="15" customHeight="1">
      <c r="A454" s="25"/>
      <c r="B454" s="845" t="str">
        <f>IF(AY448&gt;0,"Favor de revisar la instrucción 2 y verifique que se cumplan con los criterios establecidos","")</f>
        <v/>
      </c>
      <c r="C454" s="845"/>
      <c r="D454" s="845"/>
      <c r="E454" s="845"/>
      <c r="F454" s="845"/>
      <c r="G454" s="845"/>
      <c r="H454" s="845"/>
      <c r="I454" s="845"/>
      <c r="J454" s="845"/>
      <c r="K454" s="845"/>
      <c r="L454" s="845"/>
      <c r="M454" s="845"/>
      <c r="N454" s="845"/>
      <c r="O454" s="845"/>
      <c r="P454" s="845"/>
      <c r="Q454" s="845"/>
      <c r="R454" s="845"/>
      <c r="S454" s="845"/>
      <c r="T454" s="845"/>
      <c r="U454" s="845"/>
      <c r="V454" s="845"/>
      <c r="W454" s="845"/>
      <c r="X454" s="845"/>
      <c r="Y454" s="845"/>
      <c r="Z454" s="845"/>
      <c r="AA454" s="845"/>
      <c r="AB454" s="845"/>
      <c r="AC454" s="845"/>
      <c r="AD454" s="845"/>
      <c r="AE454" s="534"/>
    </row>
    <row r="455" spans="1:44" ht="15" customHeight="1">
      <c r="A455" s="25"/>
      <c r="B455" s="845" t="str">
        <f>IF(BB448&gt;0,"Favor de revisar la instrucción 3 y verifique que se cumplan con los criterios establecidos","")</f>
        <v/>
      </c>
      <c r="C455" s="845"/>
      <c r="D455" s="845"/>
      <c r="E455" s="845"/>
      <c r="F455" s="845"/>
      <c r="G455" s="845"/>
      <c r="H455" s="845"/>
      <c r="I455" s="845"/>
      <c r="J455" s="845"/>
      <c r="K455" s="845"/>
      <c r="L455" s="845"/>
      <c r="M455" s="845"/>
      <c r="N455" s="845"/>
      <c r="O455" s="845"/>
      <c r="P455" s="845"/>
      <c r="Q455" s="845"/>
      <c r="R455" s="845"/>
      <c r="S455" s="845"/>
      <c r="T455" s="845"/>
      <c r="U455" s="845"/>
      <c r="V455" s="845"/>
      <c r="W455" s="845"/>
      <c r="X455" s="845"/>
      <c r="Y455" s="845"/>
      <c r="Z455" s="845"/>
      <c r="AA455" s="845"/>
      <c r="AB455" s="845"/>
      <c r="AC455" s="845"/>
      <c r="AD455" s="845"/>
      <c r="AE455" s="534"/>
    </row>
    <row r="456" spans="1:44" ht="15" customHeight="1">
      <c r="A456" s="25"/>
      <c r="B456" s="903" t="str">
        <f>IF(AV448&gt;0,"Favor de verificar que no tenga información en celdas sombreadas","")</f>
        <v/>
      </c>
      <c r="C456" s="903"/>
      <c r="D456" s="903"/>
      <c r="E456" s="903"/>
      <c r="F456" s="903"/>
      <c r="G456" s="903"/>
      <c r="H456" s="903"/>
      <c r="I456" s="903"/>
      <c r="J456" s="903"/>
      <c r="K456" s="903"/>
      <c r="L456" s="903"/>
      <c r="M456" s="903"/>
      <c r="N456" s="903"/>
      <c r="O456" s="903"/>
      <c r="P456" s="903"/>
      <c r="Q456" s="903"/>
      <c r="R456" s="903"/>
      <c r="S456" s="903"/>
      <c r="T456" s="903"/>
      <c r="U456" s="903"/>
      <c r="V456" s="903"/>
      <c r="W456" s="903"/>
      <c r="X456" s="903"/>
      <c r="Y456" s="903"/>
      <c r="Z456" s="903"/>
      <c r="AA456" s="903"/>
      <c r="AB456" s="903"/>
      <c r="AC456" s="903"/>
      <c r="AD456" s="903"/>
      <c r="AE456" s="27"/>
    </row>
    <row r="457" spans="1:44" ht="36" customHeight="1">
      <c r="A457" s="25" t="s">
        <v>5594</v>
      </c>
      <c r="B457" s="880" t="s">
        <v>5595</v>
      </c>
      <c r="C457" s="728"/>
      <c r="D457" s="728"/>
      <c r="E457" s="728"/>
      <c r="F457" s="728"/>
      <c r="G457" s="728"/>
      <c r="H457" s="728"/>
      <c r="I457" s="728"/>
      <c r="J457" s="728"/>
      <c r="K457" s="728"/>
      <c r="L457" s="728"/>
      <c r="M457" s="728"/>
      <c r="N457" s="728"/>
      <c r="O457" s="728"/>
      <c r="P457" s="728"/>
      <c r="Q457" s="728"/>
      <c r="R457" s="728"/>
      <c r="S457" s="728"/>
      <c r="T457" s="728"/>
      <c r="U457" s="728"/>
      <c r="V457" s="728"/>
      <c r="W457" s="728"/>
      <c r="X457" s="728"/>
      <c r="Y457" s="728"/>
      <c r="Z457" s="728"/>
      <c r="AA457" s="728"/>
      <c r="AB457" s="728"/>
      <c r="AC457" s="728"/>
      <c r="AD457" s="728"/>
      <c r="AE457" s="52"/>
    </row>
    <row r="458" spans="1:44" ht="48" customHeight="1">
      <c r="B458" s="52"/>
      <c r="C458" s="998" t="s">
        <v>5596</v>
      </c>
      <c r="D458" s="728"/>
      <c r="E458" s="728"/>
      <c r="F458" s="728"/>
      <c r="G458" s="728"/>
      <c r="H458" s="728"/>
      <c r="I458" s="728"/>
      <c r="J458" s="728"/>
      <c r="K458" s="728"/>
      <c r="L458" s="728"/>
      <c r="M458" s="728"/>
      <c r="N458" s="728"/>
      <c r="O458" s="728"/>
      <c r="P458" s="728"/>
      <c r="Q458" s="728"/>
      <c r="R458" s="728"/>
      <c r="S458" s="728"/>
      <c r="T458" s="728"/>
      <c r="U458" s="728"/>
      <c r="V458" s="728"/>
      <c r="W458" s="728"/>
      <c r="X458" s="728"/>
      <c r="Y458" s="728"/>
      <c r="Z458" s="728"/>
      <c r="AA458" s="728"/>
      <c r="AB458" s="728"/>
      <c r="AC458" s="728"/>
      <c r="AD458" s="728"/>
      <c r="AE458" s="62"/>
    </row>
    <row r="459" spans="1:44" ht="60" customHeight="1">
      <c r="A459" s="64"/>
      <c r="B459" s="64"/>
      <c r="C459" s="848" t="s">
        <v>5597</v>
      </c>
      <c r="D459" s="728"/>
      <c r="E459" s="728"/>
      <c r="F459" s="728"/>
      <c r="G459" s="728"/>
      <c r="H459" s="728"/>
      <c r="I459" s="728"/>
      <c r="J459" s="728"/>
      <c r="K459" s="728"/>
      <c r="L459" s="728"/>
      <c r="M459" s="728"/>
      <c r="N459" s="728"/>
      <c r="O459" s="728"/>
      <c r="P459" s="728"/>
      <c r="Q459" s="728"/>
      <c r="R459" s="728"/>
      <c r="S459" s="728"/>
      <c r="T459" s="728"/>
      <c r="U459" s="728"/>
      <c r="V459" s="728"/>
      <c r="W459" s="728"/>
      <c r="X459" s="728"/>
      <c r="Y459" s="728"/>
      <c r="Z459" s="728"/>
      <c r="AA459" s="728"/>
      <c r="AB459" s="728"/>
      <c r="AC459" s="728"/>
      <c r="AD459" s="728"/>
      <c r="AE459" s="52"/>
    </row>
    <row r="460" spans="1:44" ht="60" customHeight="1">
      <c r="A460" s="64"/>
      <c r="B460" s="64"/>
      <c r="C460" s="848" t="s">
        <v>5598</v>
      </c>
      <c r="D460" s="728"/>
      <c r="E460" s="728"/>
      <c r="F460" s="728"/>
      <c r="G460" s="728"/>
      <c r="H460" s="728"/>
      <c r="I460" s="728"/>
      <c r="J460" s="728"/>
      <c r="K460" s="728"/>
      <c r="L460" s="728"/>
      <c r="M460" s="728"/>
      <c r="N460" s="728"/>
      <c r="O460" s="728"/>
      <c r="P460" s="728"/>
      <c r="Q460" s="728"/>
      <c r="R460" s="728"/>
      <c r="S460" s="728"/>
      <c r="T460" s="728"/>
      <c r="U460" s="728"/>
      <c r="V460" s="728"/>
      <c r="W460" s="728"/>
      <c r="X460" s="728"/>
      <c r="Y460" s="728"/>
      <c r="Z460" s="728"/>
      <c r="AA460" s="728"/>
      <c r="AB460" s="728"/>
      <c r="AC460" s="728"/>
      <c r="AD460" s="728"/>
      <c r="AE460" s="52"/>
    </row>
    <row r="461" spans="1:44" ht="48" customHeight="1">
      <c r="A461" s="25"/>
      <c r="B461" s="64"/>
      <c r="C461" s="848" t="s">
        <v>5599</v>
      </c>
      <c r="D461" s="728"/>
      <c r="E461" s="728"/>
      <c r="F461" s="728"/>
      <c r="G461" s="728"/>
      <c r="H461" s="728"/>
      <c r="I461" s="728"/>
      <c r="J461" s="728"/>
      <c r="K461" s="728"/>
      <c r="L461" s="728"/>
      <c r="M461" s="728"/>
      <c r="N461" s="728"/>
      <c r="O461" s="728"/>
      <c r="P461" s="728"/>
      <c r="Q461" s="728"/>
      <c r="R461" s="728"/>
      <c r="S461" s="728"/>
      <c r="T461" s="728"/>
      <c r="U461" s="728"/>
      <c r="V461" s="728"/>
      <c r="W461" s="728"/>
      <c r="X461" s="728"/>
      <c r="Y461" s="728"/>
      <c r="Z461" s="728"/>
      <c r="AA461" s="728"/>
      <c r="AB461" s="728"/>
      <c r="AC461" s="728"/>
      <c r="AD461" s="728"/>
      <c r="AE461" s="52"/>
    </row>
    <row r="462" spans="1:44" ht="48" customHeight="1">
      <c r="A462" s="25"/>
      <c r="B462" s="64"/>
      <c r="C462" s="848" t="s">
        <v>5600</v>
      </c>
      <c r="D462" s="728"/>
      <c r="E462" s="728"/>
      <c r="F462" s="728"/>
      <c r="G462" s="728"/>
      <c r="H462" s="728"/>
      <c r="I462" s="728"/>
      <c r="J462" s="728"/>
      <c r="K462" s="728"/>
      <c r="L462" s="728"/>
      <c r="M462" s="728"/>
      <c r="N462" s="728"/>
      <c r="O462" s="728"/>
      <c r="P462" s="728"/>
      <c r="Q462" s="728"/>
      <c r="R462" s="728"/>
      <c r="S462" s="728"/>
      <c r="T462" s="728"/>
      <c r="U462" s="728"/>
      <c r="V462" s="728"/>
      <c r="W462" s="728"/>
      <c r="X462" s="728"/>
      <c r="Y462" s="728"/>
      <c r="Z462" s="728"/>
      <c r="AA462" s="728"/>
      <c r="AB462" s="728"/>
      <c r="AC462" s="728"/>
      <c r="AD462" s="728"/>
      <c r="AE462" s="52"/>
    </row>
    <row r="463" spans="1:44" ht="48" customHeight="1">
      <c r="A463" s="25"/>
      <c r="B463" s="64"/>
      <c r="C463" s="848" t="s">
        <v>5601</v>
      </c>
      <c r="D463" s="728"/>
      <c r="E463" s="728"/>
      <c r="F463" s="728"/>
      <c r="G463" s="728"/>
      <c r="H463" s="728"/>
      <c r="I463" s="728"/>
      <c r="J463" s="728"/>
      <c r="K463" s="728"/>
      <c r="L463" s="728"/>
      <c r="M463" s="728"/>
      <c r="N463" s="728"/>
      <c r="O463" s="728"/>
      <c r="P463" s="728"/>
      <c r="Q463" s="728"/>
      <c r="R463" s="728"/>
      <c r="S463" s="728"/>
      <c r="T463" s="728"/>
      <c r="U463" s="728"/>
      <c r="V463" s="728"/>
      <c r="W463" s="728"/>
      <c r="X463" s="728"/>
      <c r="Y463" s="728"/>
      <c r="Z463" s="728"/>
      <c r="AA463" s="728"/>
      <c r="AB463" s="728"/>
      <c r="AC463" s="728"/>
      <c r="AD463" s="728"/>
      <c r="AE463" s="52"/>
    </row>
    <row r="464" spans="1:44" ht="48" customHeight="1">
      <c r="A464" s="25"/>
      <c r="B464" s="64"/>
      <c r="C464" s="848" t="s">
        <v>5602</v>
      </c>
      <c r="D464" s="728"/>
      <c r="E464" s="728"/>
      <c r="F464" s="728"/>
      <c r="G464" s="728"/>
      <c r="H464" s="728"/>
      <c r="I464" s="728"/>
      <c r="J464" s="728"/>
      <c r="K464" s="728"/>
      <c r="L464" s="728"/>
      <c r="M464" s="728"/>
      <c r="N464" s="728"/>
      <c r="O464" s="728"/>
      <c r="P464" s="728"/>
      <c r="Q464" s="728"/>
      <c r="R464" s="728"/>
      <c r="S464" s="728"/>
      <c r="T464" s="728"/>
      <c r="U464" s="728"/>
      <c r="V464" s="728"/>
      <c r="W464" s="728"/>
      <c r="X464" s="728"/>
      <c r="Y464" s="728"/>
      <c r="Z464" s="728"/>
      <c r="AA464" s="728"/>
      <c r="AB464" s="728"/>
      <c r="AC464" s="728"/>
      <c r="AD464" s="728"/>
      <c r="AE464" s="52"/>
    </row>
    <row r="465" spans="1:60" ht="36" customHeight="1">
      <c r="A465" s="25"/>
      <c r="C465" s="848" t="s">
        <v>5603</v>
      </c>
      <c r="D465" s="728"/>
      <c r="E465" s="728"/>
      <c r="F465" s="728"/>
      <c r="G465" s="728"/>
      <c r="H465" s="728"/>
      <c r="I465" s="728"/>
      <c r="J465" s="728"/>
      <c r="K465" s="728"/>
      <c r="L465" s="728"/>
      <c r="M465" s="728"/>
      <c r="N465" s="728"/>
      <c r="O465" s="728"/>
      <c r="P465" s="728"/>
      <c r="Q465" s="728"/>
      <c r="R465" s="728"/>
      <c r="S465" s="728"/>
      <c r="T465" s="728"/>
      <c r="U465" s="728"/>
      <c r="V465" s="728"/>
      <c r="W465" s="728"/>
      <c r="X465" s="728"/>
      <c r="Y465" s="728"/>
      <c r="Z465" s="728"/>
      <c r="AA465" s="728"/>
      <c r="AB465" s="728"/>
      <c r="AC465" s="728"/>
      <c r="AD465" s="728"/>
      <c r="AE465" s="52"/>
    </row>
    <row r="466" spans="1:60" ht="36" customHeight="1">
      <c r="A466" s="25"/>
      <c r="B466" s="52"/>
      <c r="C466" s="848" t="s">
        <v>5604</v>
      </c>
      <c r="D466" s="728"/>
      <c r="E466" s="728"/>
      <c r="F466" s="728"/>
      <c r="G466" s="728"/>
      <c r="H466" s="728"/>
      <c r="I466" s="728"/>
      <c r="J466" s="728"/>
      <c r="K466" s="728"/>
      <c r="L466" s="728"/>
      <c r="M466" s="728"/>
      <c r="N466" s="728"/>
      <c r="O466" s="728"/>
      <c r="P466" s="728"/>
      <c r="Q466" s="728"/>
      <c r="R466" s="728"/>
      <c r="S466" s="728"/>
      <c r="T466" s="728"/>
      <c r="U466" s="728"/>
      <c r="V466" s="728"/>
      <c r="W466" s="728"/>
      <c r="X466" s="728"/>
      <c r="Y466" s="728"/>
      <c r="Z466" s="728"/>
      <c r="AA466" s="728"/>
      <c r="AB466" s="728"/>
      <c r="AC466" s="728"/>
      <c r="AD466" s="728"/>
      <c r="AE466" s="52"/>
    </row>
    <row r="467" spans="1:60" ht="24" customHeight="1">
      <c r="A467" s="25"/>
      <c r="B467" s="52"/>
      <c r="C467" s="848" t="s">
        <v>5605</v>
      </c>
      <c r="D467" s="728"/>
      <c r="E467" s="728"/>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52"/>
    </row>
    <row r="468" spans="1:60" ht="15" customHeight="1">
      <c r="A468" s="25"/>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U468" s="893" t="s">
        <v>5092</v>
      </c>
      <c r="AV468" s="893"/>
      <c r="AW468" s="893"/>
      <c r="AX468" s="891" t="s">
        <v>5303</v>
      </c>
      <c r="AY468" s="891"/>
      <c r="AZ468" s="891"/>
      <c r="BA468" s="194" t="s">
        <v>5606</v>
      </c>
    </row>
    <row r="469" spans="1:60" ht="36" customHeight="1">
      <c r="A469" s="25"/>
      <c r="B469" s="52"/>
      <c r="C469" s="723" t="s">
        <v>5607</v>
      </c>
      <c r="D469" s="859"/>
      <c r="E469" s="859"/>
      <c r="F469" s="859"/>
      <c r="G469" s="859"/>
      <c r="H469" s="859"/>
      <c r="I469" s="859"/>
      <c r="J469" s="859"/>
      <c r="K469" s="859"/>
      <c r="L469" s="860"/>
      <c r="M469" s="723" t="s">
        <v>5608</v>
      </c>
      <c r="N469" s="757"/>
      <c r="O469" s="757"/>
      <c r="P469" s="757"/>
      <c r="Q469" s="757"/>
      <c r="R469" s="757"/>
      <c r="S469" s="757"/>
      <c r="T469" s="757"/>
      <c r="U469" s="758"/>
      <c r="V469" s="723" t="s">
        <v>5609</v>
      </c>
      <c r="W469" s="757"/>
      <c r="X469" s="757"/>
      <c r="Y469" s="757"/>
      <c r="Z469" s="757"/>
      <c r="AA469" s="757"/>
      <c r="AB469" s="757"/>
      <c r="AC469" s="757"/>
      <c r="AD469" s="758"/>
      <c r="AE469" s="52"/>
      <c r="AQ469" s="895" t="s">
        <v>5610</v>
      </c>
      <c r="AR469" s="897" t="s">
        <v>5611</v>
      </c>
      <c r="AS469" s="899" t="s">
        <v>5612</v>
      </c>
      <c r="AT469" s="901" t="s">
        <v>5613</v>
      </c>
      <c r="AU469" s="893" t="s">
        <v>5591</v>
      </c>
      <c r="AV469" s="893"/>
      <c r="AW469" s="893"/>
      <c r="AX469" s="891" t="s">
        <v>5592</v>
      </c>
      <c r="AY469" s="891"/>
      <c r="AZ469" s="891"/>
      <c r="BA469" s="927" t="s">
        <v>5455</v>
      </c>
      <c r="BB469" s="908" t="s">
        <v>5587</v>
      </c>
      <c r="BC469" s="910" t="s">
        <v>5588</v>
      </c>
    </row>
    <row r="470" spans="1:60" ht="15" customHeight="1">
      <c r="A470" s="25"/>
      <c r="B470" s="52"/>
      <c r="C470" s="861"/>
      <c r="D470" s="782"/>
      <c r="E470" s="782"/>
      <c r="F470" s="782"/>
      <c r="G470" s="782"/>
      <c r="H470" s="782"/>
      <c r="I470" s="782"/>
      <c r="J470" s="782"/>
      <c r="K470" s="782"/>
      <c r="L470" s="783"/>
      <c r="M470" s="723" t="s">
        <v>5235</v>
      </c>
      <c r="N470" s="757"/>
      <c r="O470" s="758"/>
      <c r="P470" s="756" t="s">
        <v>5427</v>
      </c>
      <c r="Q470" s="757"/>
      <c r="R470" s="758"/>
      <c r="S470" s="756" t="s">
        <v>5428</v>
      </c>
      <c r="T470" s="757"/>
      <c r="U470" s="758"/>
      <c r="V470" s="723" t="s">
        <v>5235</v>
      </c>
      <c r="W470" s="757"/>
      <c r="X470" s="758"/>
      <c r="Y470" s="756" t="s">
        <v>5427</v>
      </c>
      <c r="Z470" s="757"/>
      <c r="AA470" s="758"/>
      <c r="AB470" s="756" t="s">
        <v>5428</v>
      </c>
      <c r="AC470" s="757"/>
      <c r="AD470" s="758"/>
      <c r="AE470" s="52"/>
      <c r="AI470" t="s">
        <v>5240</v>
      </c>
      <c r="AJ470" t="s">
        <v>5241</v>
      </c>
      <c r="AK470" t="s">
        <v>5242</v>
      </c>
      <c r="AL470" t="s">
        <v>5243</v>
      </c>
      <c r="AM470" t="s">
        <v>5244</v>
      </c>
      <c r="AN470" t="s">
        <v>5245</v>
      </c>
      <c r="AO470" t="s">
        <v>5246</v>
      </c>
      <c r="AP470" t="s">
        <v>5247</v>
      </c>
      <c r="AQ470" s="896"/>
      <c r="AR470" s="898"/>
      <c r="AS470" s="900"/>
      <c r="AT470" s="902"/>
      <c r="AU470" s="239" t="s">
        <v>5450</v>
      </c>
      <c r="AV470" s="311" t="s">
        <v>5451</v>
      </c>
      <c r="AW470" s="313" t="s">
        <v>5452</v>
      </c>
      <c r="AX470" s="306" t="s">
        <v>5450</v>
      </c>
      <c r="AY470" s="316" t="s">
        <v>5451</v>
      </c>
      <c r="AZ470" s="318" t="s">
        <v>5452</v>
      </c>
      <c r="BA470" s="927"/>
      <c r="BB470" s="909"/>
      <c r="BC470" s="911"/>
      <c r="BE470" s="885" t="s">
        <v>5614</v>
      </c>
      <c r="BF470" s="886"/>
      <c r="BG470" s="886"/>
      <c r="BH470" s="886"/>
    </row>
    <row r="471" spans="1:60" ht="24" customHeight="1">
      <c r="A471" s="25"/>
      <c r="B471" s="52"/>
      <c r="C471" s="1010" t="s">
        <v>5615</v>
      </c>
      <c r="D471" s="860"/>
      <c r="E471" s="53" t="s">
        <v>5616</v>
      </c>
      <c r="F471" s="817" t="s">
        <v>5617</v>
      </c>
      <c r="G471" s="757"/>
      <c r="H471" s="757"/>
      <c r="I471" s="757"/>
      <c r="J471" s="757"/>
      <c r="K471" s="757"/>
      <c r="L471" s="758"/>
      <c r="M471" s="839"/>
      <c r="N471" s="840"/>
      <c r="O471" s="841"/>
      <c r="P471" s="839"/>
      <c r="Q471" s="840"/>
      <c r="R471" s="841"/>
      <c r="S471" s="839"/>
      <c r="T471" s="840"/>
      <c r="U471" s="841"/>
      <c r="V471" s="839"/>
      <c r="W471" s="840"/>
      <c r="X471" s="841"/>
      <c r="Y471" s="839"/>
      <c r="Z471" s="840"/>
      <c r="AA471" s="841"/>
      <c r="AB471" s="839"/>
      <c r="AC471" s="840"/>
      <c r="AD471" s="841"/>
      <c r="AE471" s="52"/>
      <c r="AI471">
        <f t="shared" ref="AI471:AI486" si="611">M471</f>
        <v>0</v>
      </c>
      <c r="AJ471">
        <f t="shared" ref="AJ471:AJ486" si="612">COUNTIF(P471:U471,"NS")</f>
        <v>0</v>
      </c>
      <c r="AK471">
        <f t="shared" ref="AK471:AK486" si="613">SUM(P471:U471)</f>
        <v>0</v>
      </c>
      <c r="AL471">
        <f t="shared" ref="AL471:AL486" si="614">IF(COUNTIF(M471:U471,"NA")=3,0,IF(OR(AND(AI471=0,AJ471&gt;0),AND(AI471="NS",AK471&gt;0), AND(AI471="NS", AJ471=0,AK471=0)), 1, IF(OR(AND(AI471&gt;0,AJ471&gt;1,AI471&gt;AK471), AND(AI471="NS",AJ471=2), AND(AI471="NS",AK471=0,AJ471&gt;0),AI471=AK471), 0, 1)))</f>
        <v>0</v>
      </c>
      <c r="AM471">
        <f t="shared" ref="AM471:AM486" si="615">V471</f>
        <v>0</v>
      </c>
      <c r="AN471">
        <f t="shared" ref="AN471:AN486" si="616">COUNTIF(Y471:AD471,"NS")</f>
        <v>0</v>
      </c>
      <c r="AO471">
        <f t="shared" ref="AO471:AO486" si="617">SUM(Y471:AD471)</f>
        <v>0</v>
      </c>
      <c r="AP471">
        <f t="shared" ref="AP471:AP486" si="618">IF(COUNTIF(V471:AD471,"NA")=3,0,IF(OR(AND(AM471=0,AN471&gt;0),AND(AM471="NS",AO471&gt;0), AND(AM471="NS", AN471=0,AO471=0)), 1, IF(OR(AND(AM471&gt;0,AN471&gt;1,AM471&gt;AO471), AND(AM471="NS",AN471=2), AND(AM471="NS",AO471=0,AN471&gt;0),AM471=AO471), 0, 1)))</f>
        <v>0</v>
      </c>
      <c r="AQ471" s="172">
        <f t="shared" ref="AQ471:AQ486" si="619">IF(AND(SUM($M$106)=0,COUNTA(M471:U471)=0),0,IF(COUNTA(M471:U471)=0,0,IF(COUNTA(M471:U471)=3,0,1)))</f>
        <v>0</v>
      </c>
      <c r="AR471" s="338">
        <f t="shared" ref="AR471:AR486" si="620">IF(AND(SUM($M$107)=0,COUNTA(V471:AD471)=0),0,IF(COUNTA(V471:AD471)=0,0,IF(COUNTA(V471:AD471)=3,0,1)))</f>
        <v>0</v>
      </c>
      <c r="AS471" s="614">
        <f>IF(AND(SUM($M437)=0,COUNTA(M471:U471)&gt;0),1,0)</f>
        <v>0</v>
      </c>
      <c r="AT471" s="615">
        <f>IF(AND(SUM($V437)=0,COUNTA(V471:AD471)&gt;0),1,0)</f>
        <v>0</v>
      </c>
      <c r="AU471" s="310">
        <f t="shared" ref="AU471:AU486" si="621">IF(OR(M471="NS",$M$106="NS"),0,IF(OR(M471="NA",$M$106="NA"),0,IF(M471&lt;=$M$106,0,1)))</f>
        <v>0</v>
      </c>
      <c r="AV471" s="312">
        <f t="shared" ref="AV471:AV486" si="622">IF(OR(P471="NS",$S$106="NS"),0,IF(OR(P471="NA",$S$106="NA"),0,IF(P471&lt;=$S$106,0,1)))</f>
        <v>0</v>
      </c>
      <c r="AW471" s="314">
        <f t="shared" ref="AW471:AW486" si="623">IF(OR(S471="NS",$Y$106="NS"),0,IF(OR(S471="NA",$Y$106="NA"),0,IF(S471&lt;=$Y$106,0,1)))</f>
        <v>0</v>
      </c>
      <c r="AX471" s="315">
        <f t="shared" ref="AX471:AX486" si="624">IF(OR(V471="NS",$M$107="NS"),0,IF(OR(V471="NA",$M$107="NA"),0,IF(V471&lt;=$M$107,0,1)))</f>
        <v>0</v>
      </c>
      <c r="AY471" s="317">
        <f t="shared" ref="AY471:AY486" si="625">IF(OR(Y471="NS",$S$107="NS"),0,IF(OR(Y471="NA",$S$107="NA"),0,IF(Y471&lt;=$S$107,0,1)))</f>
        <v>0</v>
      </c>
      <c r="AZ471" s="319">
        <f t="shared" ref="AZ471:AZ486" si="626">IF(OR(AB471="NS",$Y$107="NS"),0,IF(OR(AB471="NA",$Y$107="NA"),0,IF(AB471&lt;=$Y$107,0,1)))</f>
        <v>0</v>
      </c>
      <c r="BA471" s="195">
        <f>IF(SUM(M486:AD486)&gt;0,1,0)</f>
        <v>0</v>
      </c>
      <c r="BB471" s="336">
        <f>IF(AND(SUM($M$106)=0,COUNTA(M471:U486)&gt;0),1,0)</f>
        <v>0</v>
      </c>
      <c r="BC471" s="337">
        <f>IF(AND(SUM($M$107)=0,COUNTA(V471:AD486)&gt;0),1,0)</f>
        <v>0</v>
      </c>
      <c r="BE471" s="624" t="s">
        <v>5215</v>
      </c>
      <c r="BF471" s="624" t="s">
        <v>5216</v>
      </c>
      <c r="BG471" s="624" t="s">
        <v>5217</v>
      </c>
      <c r="BH471" s="624" t="s">
        <v>5218</v>
      </c>
    </row>
    <row r="472" spans="1:60" ht="36" customHeight="1">
      <c r="A472" s="25"/>
      <c r="B472" s="52"/>
      <c r="C472" s="1007"/>
      <c r="D472" s="776"/>
      <c r="E472" s="55" t="s">
        <v>5618</v>
      </c>
      <c r="F472" s="817" t="s">
        <v>5619</v>
      </c>
      <c r="G472" s="757"/>
      <c r="H472" s="757"/>
      <c r="I472" s="757"/>
      <c r="J472" s="757"/>
      <c r="K472" s="757"/>
      <c r="L472" s="758"/>
      <c r="M472" s="839"/>
      <c r="N472" s="840"/>
      <c r="O472" s="841"/>
      <c r="P472" s="839"/>
      <c r="Q472" s="840"/>
      <c r="R472" s="841"/>
      <c r="S472" s="839"/>
      <c r="T472" s="840"/>
      <c r="U472" s="841"/>
      <c r="V472" s="839"/>
      <c r="W472" s="840"/>
      <c r="X472" s="841"/>
      <c r="Y472" s="839"/>
      <c r="Z472" s="840"/>
      <c r="AA472" s="841"/>
      <c r="AB472" s="839"/>
      <c r="AC472" s="840"/>
      <c r="AD472" s="841"/>
      <c r="AE472" s="52"/>
      <c r="AI472">
        <f t="shared" si="611"/>
        <v>0</v>
      </c>
      <c r="AJ472">
        <f t="shared" si="612"/>
        <v>0</v>
      </c>
      <c r="AK472">
        <f t="shared" si="613"/>
        <v>0</v>
      </c>
      <c r="AL472">
        <f t="shared" si="614"/>
        <v>0</v>
      </c>
      <c r="AM472">
        <f t="shared" si="615"/>
        <v>0</v>
      </c>
      <c r="AN472">
        <f t="shared" si="616"/>
        <v>0</v>
      </c>
      <c r="AO472">
        <f t="shared" si="617"/>
        <v>0</v>
      </c>
      <c r="AP472">
        <f t="shared" si="618"/>
        <v>0</v>
      </c>
      <c r="AQ472" s="172">
        <f t="shared" si="619"/>
        <v>0</v>
      </c>
      <c r="AR472" s="338">
        <f t="shared" si="620"/>
        <v>0</v>
      </c>
      <c r="AS472" s="614">
        <f t="shared" ref="AS472:AS481" si="627">IF(AND(SUM($M438)=0,COUNTA(M472:U472)&gt;0),1,0)</f>
        <v>0</v>
      </c>
      <c r="AT472" s="615">
        <f t="shared" ref="AT472:AT479" si="628">IF(AND(SUM($V438)=0,COUNTA(V472:AD472)&gt;0),1,0)</f>
        <v>0</v>
      </c>
      <c r="AU472" s="310">
        <f t="shared" si="621"/>
        <v>0</v>
      </c>
      <c r="AV472" s="312">
        <f t="shared" si="622"/>
        <v>0</v>
      </c>
      <c r="AW472" s="314">
        <f t="shared" si="623"/>
        <v>0</v>
      </c>
      <c r="AX472" s="315">
        <f t="shared" si="624"/>
        <v>0</v>
      </c>
      <c r="AY472" s="317">
        <f t="shared" si="625"/>
        <v>0</v>
      </c>
      <c r="AZ472" s="319">
        <f t="shared" si="626"/>
        <v>0</v>
      </c>
      <c r="BC472" s="183">
        <f>SUM(BB471:BC471)</f>
        <v>0</v>
      </c>
      <c r="BE472" s="629" t="s">
        <v>5620</v>
      </c>
      <c r="BF472" s="630" t="s">
        <v>5617</v>
      </c>
      <c r="BG472" s="632" t="str" cm="1">
        <f t="array" ref="BG472">IF(AG488&lt;&gt;"",_xlfn.TEXTJOIN(" / ", TRUE, _xlfn.UNIQUE(IF($BE$472:$BE$486&lt;&gt;"",IF(ISNUMBER(SEARCH(AG488, $BE$472:$BE$486)) + (_xlfn.MAP($BE$472:$BE$486, _xlfn.LAMBDA(_xlpm.r, SUM(--ISNUMBER(SEARCH(_xlfn.TEXTSPLIT(_xlpm.r, ","), AG488))))))&gt;0,$BF$472:$BF$486, ""), ""))), "")</f>
        <v/>
      </c>
      <c r="BH472" s="633" t="str">
        <f>IF(BG472 = "", "", "Alerta: Revise el texto ingresado en el Especifique ya que podría existir en las opciones resaltadas en amarillo")</f>
        <v/>
      </c>
    </row>
    <row r="473" spans="1:60" ht="36" customHeight="1">
      <c r="A473" s="25"/>
      <c r="B473" s="52"/>
      <c r="C473" s="1007"/>
      <c r="D473" s="776"/>
      <c r="E473" s="55" t="s">
        <v>5621</v>
      </c>
      <c r="F473" s="817" t="s">
        <v>5622</v>
      </c>
      <c r="G473" s="757"/>
      <c r="H473" s="757"/>
      <c r="I473" s="757"/>
      <c r="J473" s="757"/>
      <c r="K473" s="757"/>
      <c r="L473" s="758"/>
      <c r="M473" s="839"/>
      <c r="N473" s="840"/>
      <c r="O473" s="841"/>
      <c r="P473" s="839"/>
      <c r="Q473" s="840"/>
      <c r="R473" s="841"/>
      <c r="S473" s="839"/>
      <c r="T473" s="840"/>
      <c r="U473" s="841"/>
      <c r="V473" s="839"/>
      <c r="W473" s="840"/>
      <c r="X473" s="841"/>
      <c r="Y473" s="839"/>
      <c r="Z473" s="840"/>
      <c r="AA473" s="841"/>
      <c r="AB473" s="839"/>
      <c r="AC473" s="840"/>
      <c r="AD473" s="841"/>
      <c r="AE473" s="52"/>
      <c r="AI473">
        <f t="shared" si="611"/>
        <v>0</v>
      </c>
      <c r="AJ473">
        <f t="shared" si="612"/>
        <v>0</v>
      </c>
      <c r="AK473">
        <f t="shared" si="613"/>
        <v>0</v>
      </c>
      <c r="AL473">
        <f t="shared" si="614"/>
        <v>0</v>
      </c>
      <c r="AM473">
        <f t="shared" si="615"/>
        <v>0</v>
      </c>
      <c r="AN473">
        <f t="shared" si="616"/>
        <v>0</v>
      </c>
      <c r="AO473">
        <f t="shared" si="617"/>
        <v>0</v>
      </c>
      <c r="AP473">
        <f t="shared" si="618"/>
        <v>0</v>
      </c>
      <c r="AQ473" s="172">
        <f t="shared" si="619"/>
        <v>0</v>
      </c>
      <c r="AR473" s="338">
        <f t="shared" si="620"/>
        <v>0</v>
      </c>
      <c r="AS473" s="614">
        <f t="shared" si="627"/>
        <v>0</v>
      </c>
      <c r="AT473" s="615">
        <f t="shared" si="628"/>
        <v>0</v>
      </c>
      <c r="AU473" s="310">
        <f t="shared" si="621"/>
        <v>0</v>
      </c>
      <c r="AV473" s="312">
        <f t="shared" si="622"/>
        <v>0</v>
      </c>
      <c r="AW473" s="314">
        <f t="shared" si="623"/>
        <v>0</v>
      </c>
      <c r="AX473" s="315">
        <f t="shared" si="624"/>
        <v>0</v>
      </c>
      <c r="AY473" s="317">
        <f t="shared" si="625"/>
        <v>0</v>
      </c>
      <c r="AZ473" s="319">
        <f t="shared" si="626"/>
        <v>0</v>
      </c>
      <c r="BE473" s="629" t="s">
        <v>5623</v>
      </c>
      <c r="BF473" s="631" t="s">
        <v>5619</v>
      </c>
    </row>
    <row r="474" spans="1:60" ht="36" customHeight="1">
      <c r="A474" s="25"/>
      <c r="B474" s="52"/>
      <c r="C474" s="1007"/>
      <c r="D474" s="776"/>
      <c r="E474" s="55" t="s">
        <v>5624</v>
      </c>
      <c r="F474" s="817" t="s">
        <v>5625</v>
      </c>
      <c r="G474" s="757"/>
      <c r="H474" s="757"/>
      <c r="I474" s="757"/>
      <c r="J474" s="757"/>
      <c r="K474" s="757"/>
      <c r="L474" s="758"/>
      <c r="M474" s="839"/>
      <c r="N474" s="840"/>
      <c r="O474" s="841"/>
      <c r="P474" s="839"/>
      <c r="Q474" s="840"/>
      <c r="R474" s="841"/>
      <c r="S474" s="839"/>
      <c r="T474" s="840"/>
      <c r="U474" s="841"/>
      <c r="V474" s="839"/>
      <c r="W474" s="840"/>
      <c r="X474" s="841"/>
      <c r="Y474" s="839"/>
      <c r="Z474" s="840"/>
      <c r="AA474" s="841"/>
      <c r="AB474" s="839"/>
      <c r="AC474" s="840"/>
      <c r="AD474" s="841"/>
      <c r="AE474" s="52"/>
      <c r="AI474">
        <f t="shared" si="611"/>
        <v>0</v>
      </c>
      <c r="AJ474">
        <f t="shared" si="612"/>
        <v>0</v>
      </c>
      <c r="AK474">
        <f t="shared" si="613"/>
        <v>0</v>
      </c>
      <c r="AL474">
        <f t="shared" si="614"/>
        <v>0</v>
      </c>
      <c r="AM474">
        <f t="shared" si="615"/>
        <v>0</v>
      </c>
      <c r="AN474">
        <f t="shared" si="616"/>
        <v>0</v>
      </c>
      <c r="AO474">
        <f t="shared" si="617"/>
        <v>0</v>
      </c>
      <c r="AP474">
        <f t="shared" si="618"/>
        <v>0</v>
      </c>
      <c r="AQ474" s="172">
        <f t="shared" si="619"/>
        <v>0</v>
      </c>
      <c r="AR474" s="338">
        <f t="shared" si="620"/>
        <v>0</v>
      </c>
      <c r="AS474" s="614">
        <f t="shared" si="627"/>
        <v>0</v>
      </c>
      <c r="AT474" s="615">
        <f t="shared" si="628"/>
        <v>0</v>
      </c>
      <c r="AU474" s="310">
        <f t="shared" si="621"/>
        <v>0</v>
      </c>
      <c r="AV474" s="312">
        <f t="shared" si="622"/>
        <v>0</v>
      </c>
      <c r="AW474" s="314">
        <f t="shared" si="623"/>
        <v>0</v>
      </c>
      <c r="AX474" s="315">
        <f t="shared" si="624"/>
        <v>0</v>
      </c>
      <c r="AY474" s="317">
        <f t="shared" si="625"/>
        <v>0</v>
      </c>
      <c r="AZ474" s="319">
        <f t="shared" si="626"/>
        <v>0</v>
      </c>
      <c r="BE474" s="629" t="s">
        <v>5626</v>
      </c>
      <c r="BF474" s="631" t="s">
        <v>5622</v>
      </c>
    </row>
    <row r="475" spans="1:60" ht="36" customHeight="1">
      <c r="A475" s="25"/>
      <c r="B475" s="52"/>
      <c r="C475" s="1007"/>
      <c r="D475" s="776"/>
      <c r="E475" s="55" t="s">
        <v>5627</v>
      </c>
      <c r="F475" s="817" t="s">
        <v>5628</v>
      </c>
      <c r="G475" s="757"/>
      <c r="H475" s="757"/>
      <c r="I475" s="757"/>
      <c r="J475" s="757"/>
      <c r="K475" s="757"/>
      <c r="L475" s="758"/>
      <c r="M475" s="839"/>
      <c r="N475" s="840"/>
      <c r="O475" s="841"/>
      <c r="P475" s="839"/>
      <c r="Q475" s="840"/>
      <c r="R475" s="841"/>
      <c r="S475" s="839"/>
      <c r="T475" s="840"/>
      <c r="U475" s="841"/>
      <c r="V475" s="839"/>
      <c r="W475" s="840"/>
      <c r="X475" s="841"/>
      <c r="Y475" s="839"/>
      <c r="Z475" s="840"/>
      <c r="AA475" s="841"/>
      <c r="AB475" s="839"/>
      <c r="AC475" s="840"/>
      <c r="AD475" s="841"/>
      <c r="AE475" s="52"/>
      <c r="AI475">
        <f t="shared" si="611"/>
        <v>0</v>
      </c>
      <c r="AJ475">
        <f t="shared" si="612"/>
        <v>0</v>
      </c>
      <c r="AK475">
        <f t="shared" si="613"/>
        <v>0</v>
      </c>
      <c r="AL475">
        <f t="shared" si="614"/>
        <v>0</v>
      </c>
      <c r="AM475">
        <f t="shared" si="615"/>
        <v>0</v>
      </c>
      <c r="AN475">
        <f t="shared" si="616"/>
        <v>0</v>
      </c>
      <c r="AO475">
        <f t="shared" si="617"/>
        <v>0</v>
      </c>
      <c r="AP475">
        <f t="shared" si="618"/>
        <v>0</v>
      </c>
      <c r="AQ475" s="172">
        <f t="shared" si="619"/>
        <v>0</v>
      </c>
      <c r="AR475" s="338">
        <f t="shared" si="620"/>
        <v>0</v>
      </c>
      <c r="AS475" s="614">
        <f t="shared" si="627"/>
        <v>0</v>
      </c>
      <c r="AT475" s="615">
        <f t="shared" si="628"/>
        <v>0</v>
      </c>
      <c r="AU475" s="310">
        <f t="shared" si="621"/>
        <v>0</v>
      </c>
      <c r="AV475" s="312">
        <f t="shared" si="622"/>
        <v>0</v>
      </c>
      <c r="AW475" s="314">
        <f t="shared" si="623"/>
        <v>0</v>
      </c>
      <c r="AX475" s="315">
        <f t="shared" si="624"/>
        <v>0</v>
      </c>
      <c r="AY475" s="317">
        <f t="shared" si="625"/>
        <v>0</v>
      </c>
      <c r="AZ475" s="319">
        <f t="shared" si="626"/>
        <v>0</v>
      </c>
      <c r="BE475" s="629" t="s">
        <v>5629</v>
      </c>
      <c r="BF475" s="631" t="s">
        <v>5625</v>
      </c>
    </row>
    <row r="476" spans="1:60" ht="48" customHeight="1">
      <c r="A476" s="25"/>
      <c r="B476" s="52"/>
      <c r="C476" s="1007"/>
      <c r="D476" s="776"/>
      <c r="E476" s="55" t="s">
        <v>5630</v>
      </c>
      <c r="F476" s="817" t="s">
        <v>5631</v>
      </c>
      <c r="G476" s="757"/>
      <c r="H476" s="757"/>
      <c r="I476" s="757"/>
      <c r="J476" s="757"/>
      <c r="K476" s="757"/>
      <c r="L476" s="758"/>
      <c r="M476" s="839"/>
      <c r="N476" s="840"/>
      <c r="O476" s="841"/>
      <c r="P476" s="839"/>
      <c r="Q476" s="840"/>
      <c r="R476" s="841"/>
      <c r="S476" s="839"/>
      <c r="T476" s="840"/>
      <c r="U476" s="841"/>
      <c r="V476" s="839"/>
      <c r="W476" s="840"/>
      <c r="X476" s="841"/>
      <c r="Y476" s="839"/>
      <c r="Z476" s="840"/>
      <c r="AA476" s="841"/>
      <c r="AB476" s="839"/>
      <c r="AC476" s="840"/>
      <c r="AD476" s="841"/>
      <c r="AE476" s="52"/>
      <c r="AI476">
        <f t="shared" si="611"/>
        <v>0</v>
      </c>
      <c r="AJ476">
        <f t="shared" si="612"/>
        <v>0</v>
      </c>
      <c r="AK476">
        <f t="shared" si="613"/>
        <v>0</v>
      </c>
      <c r="AL476">
        <f t="shared" si="614"/>
        <v>0</v>
      </c>
      <c r="AM476">
        <f t="shared" si="615"/>
        <v>0</v>
      </c>
      <c r="AN476">
        <f t="shared" si="616"/>
        <v>0</v>
      </c>
      <c r="AO476">
        <f t="shared" si="617"/>
        <v>0</v>
      </c>
      <c r="AP476">
        <f t="shared" si="618"/>
        <v>0</v>
      </c>
      <c r="AQ476" s="172">
        <f t="shared" si="619"/>
        <v>0</v>
      </c>
      <c r="AR476" s="338">
        <f t="shared" si="620"/>
        <v>0</v>
      </c>
      <c r="AS476" s="614">
        <f t="shared" si="627"/>
        <v>0</v>
      </c>
      <c r="AT476" s="615">
        <f t="shared" si="628"/>
        <v>0</v>
      </c>
      <c r="AU476" s="310">
        <f t="shared" si="621"/>
        <v>0</v>
      </c>
      <c r="AV476" s="312">
        <f t="shared" si="622"/>
        <v>0</v>
      </c>
      <c r="AW476" s="314">
        <f t="shared" si="623"/>
        <v>0</v>
      </c>
      <c r="AX476" s="315">
        <f t="shared" si="624"/>
        <v>0</v>
      </c>
      <c r="AY476" s="317">
        <f t="shared" si="625"/>
        <v>0</v>
      </c>
      <c r="AZ476" s="319">
        <f t="shared" si="626"/>
        <v>0</v>
      </c>
      <c r="BE476" s="629" t="s">
        <v>5632</v>
      </c>
      <c r="BF476" s="631" t="s">
        <v>5628</v>
      </c>
    </row>
    <row r="477" spans="1:60" ht="36" customHeight="1">
      <c r="A477" s="25"/>
      <c r="B477" s="52"/>
      <c r="C477" s="1007"/>
      <c r="D477" s="776"/>
      <c r="E477" s="55" t="s">
        <v>5633</v>
      </c>
      <c r="F477" s="817" t="s">
        <v>5634</v>
      </c>
      <c r="G477" s="757"/>
      <c r="H477" s="757"/>
      <c r="I477" s="757"/>
      <c r="J477" s="757"/>
      <c r="K477" s="757"/>
      <c r="L477" s="758"/>
      <c r="M477" s="839"/>
      <c r="N477" s="840"/>
      <c r="O477" s="841"/>
      <c r="P477" s="839"/>
      <c r="Q477" s="840"/>
      <c r="R477" s="841"/>
      <c r="S477" s="839"/>
      <c r="T477" s="840"/>
      <c r="U477" s="841"/>
      <c r="V477" s="839"/>
      <c r="W477" s="840"/>
      <c r="X477" s="841"/>
      <c r="Y477" s="839"/>
      <c r="Z477" s="840"/>
      <c r="AA477" s="841"/>
      <c r="AB477" s="839"/>
      <c r="AC477" s="840"/>
      <c r="AD477" s="841"/>
      <c r="AE477" s="52"/>
      <c r="AI477">
        <f t="shared" si="611"/>
        <v>0</v>
      </c>
      <c r="AJ477">
        <f t="shared" si="612"/>
        <v>0</v>
      </c>
      <c r="AK477">
        <f t="shared" si="613"/>
        <v>0</v>
      </c>
      <c r="AL477">
        <f t="shared" si="614"/>
        <v>0</v>
      </c>
      <c r="AM477">
        <f t="shared" si="615"/>
        <v>0</v>
      </c>
      <c r="AN477">
        <f t="shared" si="616"/>
        <v>0</v>
      </c>
      <c r="AO477">
        <f t="shared" si="617"/>
        <v>0</v>
      </c>
      <c r="AP477">
        <f t="shared" si="618"/>
        <v>0</v>
      </c>
      <c r="AQ477" s="172">
        <f t="shared" si="619"/>
        <v>0</v>
      </c>
      <c r="AR477" s="338">
        <f t="shared" si="620"/>
        <v>0</v>
      </c>
      <c r="AS477" s="614">
        <f t="shared" si="627"/>
        <v>0</v>
      </c>
      <c r="AT477" s="615">
        <f t="shared" si="628"/>
        <v>0</v>
      </c>
      <c r="AU477" s="310">
        <f t="shared" si="621"/>
        <v>0</v>
      </c>
      <c r="AV477" s="312">
        <f t="shared" si="622"/>
        <v>0</v>
      </c>
      <c r="AW477" s="314">
        <f t="shared" si="623"/>
        <v>0</v>
      </c>
      <c r="AX477" s="315">
        <f t="shared" si="624"/>
        <v>0</v>
      </c>
      <c r="AY477" s="317">
        <f t="shared" si="625"/>
        <v>0</v>
      </c>
      <c r="AZ477" s="319">
        <f t="shared" si="626"/>
        <v>0</v>
      </c>
      <c r="BE477" s="629" t="s">
        <v>5635</v>
      </c>
      <c r="BF477" s="631" t="s">
        <v>5631</v>
      </c>
    </row>
    <row r="478" spans="1:60" ht="36" customHeight="1">
      <c r="A478" s="25"/>
      <c r="B478" s="74"/>
      <c r="C478" s="1007"/>
      <c r="D478" s="776"/>
      <c r="E478" s="55" t="s">
        <v>5636</v>
      </c>
      <c r="F478" s="817" t="s">
        <v>5637</v>
      </c>
      <c r="G478" s="757"/>
      <c r="H478" s="757"/>
      <c r="I478" s="757"/>
      <c r="J478" s="757"/>
      <c r="K478" s="757"/>
      <c r="L478" s="758"/>
      <c r="M478" s="839"/>
      <c r="N478" s="840"/>
      <c r="O478" s="841"/>
      <c r="P478" s="839"/>
      <c r="Q478" s="840"/>
      <c r="R478" s="841"/>
      <c r="S478" s="839"/>
      <c r="T478" s="840"/>
      <c r="U478" s="841"/>
      <c r="V478" s="839"/>
      <c r="W478" s="840"/>
      <c r="X478" s="841"/>
      <c r="Y478" s="839"/>
      <c r="Z478" s="840"/>
      <c r="AA478" s="841"/>
      <c r="AB478" s="839"/>
      <c r="AC478" s="840"/>
      <c r="AD478" s="841"/>
      <c r="AE478" s="52"/>
      <c r="AI478">
        <f t="shared" si="611"/>
        <v>0</v>
      </c>
      <c r="AJ478">
        <f t="shared" si="612"/>
        <v>0</v>
      </c>
      <c r="AK478">
        <f t="shared" si="613"/>
        <v>0</v>
      </c>
      <c r="AL478">
        <f t="shared" si="614"/>
        <v>0</v>
      </c>
      <c r="AM478">
        <f t="shared" si="615"/>
        <v>0</v>
      </c>
      <c r="AN478">
        <f t="shared" si="616"/>
        <v>0</v>
      </c>
      <c r="AO478">
        <f t="shared" si="617"/>
        <v>0</v>
      </c>
      <c r="AP478">
        <f t="shared" si="618"/>
        <v>0</v>
      </c>
      <c r="AQ478" s="172">
        <f t="shared" si="619"/>
        <v>0</v>
      </c>
      <c r="AR478" s="338">
        <f t="shared" si="620"/>
        <v>0</v>
      </c>
      <c r="AS478" s="614">
        <f t="shared" si="627"/>
        <v>0</v>
      </c>
      <c r="AT478" s="615">
        <f t="shared" si="628"/>
        <v>0</v>
      </c>
      <c r="AU478" s="310">
        <f t="shared" si="621"/>
        <v>0</v>
      </c>
      <c r="AV478" s="312">
        <f t="shared" si="622"/>
        <v>0</v>
      </c>
      <c r="AW478" s="314">
        <f t="shared" si="623"/>
        <v>0</v>
      </c>
      <c r="AX478" s="315">
        <f t="shared" si="624"/>
        <v>0</v>
      </c>
      <c r="AY478" s="317">
        <f t="shared" si="625"/>
        <v>0</v>
      </c>
      <c r="AZ478" s="319">
        <f t="shared" si="626"/>
        <v>0</v>
      </c>
      <c r="BE478" s="629" t="s">
        <v>5638</v>
      </c>
      <c r="BF478" s="631" t="s">
        <v>5634</v>
      </c>
    </row>
    <row r="479" spans="1:60" ht="36" customHeight="1">
      <c r="A479" s="25"/>
      <c r="B479" s="74"/>
      <c r="C479" s="1007"/>
      <c r="D479" s="776"/>
      <c r="E479" s="55" t="s">
        <v>5639</v>
      </c>
      <c r="F479" s="817" t="s">
        <v>5640</v>
      </c>
      <c r="G479" s="757"/>
      <c r="H479" s="757"/>
      <c r="I479" s="757"/>
      <c r="J479" s="757"/>
      <c r="K479" s="757"/>
      <c r="L479" s="758"/>
      <c r="M479" s="839"/>
      <c r="N479" s="840"/>
      <c r="O479" s="841"/>
      <c r="P479" s="839"/>
      <c r="Q479" s="840"/>
      <c r="R479" s="841"/>
      <c r="S479" s="839"/>
      <c r="T479" s="840"/>
      <c r="U479" s="841"/>
      <c r="V479" s="839"/>
      <c r="W479" s="840"/>
      <c r="X479" s="841"/>
      <c r="Y479" s="839"/>
      <c r="Z479" s="840"/>
      <c r="AA479" s="841"/>
      <c r="AB479" s="839"/>
      <c r="AC479" s="840"/>
      <c r="AD479" s="841"/>
      <c r="AE479" s="52"/>
      <c r="AI479">
        <f t="shared" si="611"/>
        <v>0</v>
      </c>
      <c r="AJ479">
        <f t="shared" si="612"/>
        <v>0</v>
      </c>
      <c r="AK479">
        <f t="shared" si="613"/>
        <v>0</v>
      </c>
      <c r="AL479">
        <f t="shared" si="614"/>
        <v>0</v>
      </c>
      <c r="AM479">
        <f t="shared" si="615"/>
        <v>0</v>
      </c>
      <c r="AN479">
        <f t="shared" si="616"/>
        <v>0</v>
      </c>
      <c r="AO479">
        <f t="shared" si="617"/>
        <v>0</v>
      </c>
      <c r="AP479">
        <f t="shared" si="618"/>
        <v>0</v>
      </c>
      <c r="AQ479" s="172">
        <f t="shared" si="619"/>
        <v>0</v>
      </c>
      <c r="AR479" s="338">
        <f t="shared" si="620"/>
        <v>0</v>
      </c>
      <c r="AS479" s="614">
        <f t="shared" si="627"/>
        <v>0</v>
      </c>
      <c r="AT479" s="615">
        <f t="shared" si="628"/>
        <v>0</v>
      </c>
      <c r="AU479" s="310">
        <f t="shared" si="621"/>
        <v>0</v>
      </c>
      <c r="AV479" s="312">
        <f t="shared" si="622"/>
        <v>0</v>
      </c>
      <c r="AW479" s="314">
        <f t="shared" si="623"/>
        <v>0</v>
      </c>
      <c r="AX479" s="315">
        <f t="shared" si="624"/>
        <v>0</v>
      </c>
      <c r="AY479" s="317">
        <f t="shared" si="625"/>
        <v>0</v>
      </c>
      <c r="AZ479" s="319">
        <f t="shared" si="626"/>
        <v>0</v>
      </c>
      <c r="BE479" s="629" t="s">
        <v>5221</v>
      </c>
      <c r="BF479" s="631" t="s">
        <v>5637</v>
      </c>
    </row>
    <row r="480" spans="1:60" ht="36" customHeight="1">
      <c r="A480" s="25"/>
      <c r="B480" s="74"/>
      <c r="C480" s="1007"/>
      <c r="D480" s="776"/>
      <c r="E480" s="84" t="s">
        <v>5641</v>
      </c>
      <c r="F480" s="817" t="s">
        <v>5642</v>
      </c>
      <c r="G480" s="757"/>
      <c r="H480" s="757"/>
      <c r="I480" s="757"/>
      <c r="J480" s="757"/>
      <c r="K480" s="757"/>
      <c r="L480" s="758"/>
      <c r="M480" s="839"/>
      <c r="N480" s="840"/>
      <c r="O480" s="841"/>
      <c r="P480" s="839"/>
      <c r="Q480" s="840"/>
      <c r="R480" s="841"/>
      <c r="S480" s="839"/>
      <c r="T480" s="840"/>
      <c r="U480" s="841"/>
      <c r="V480" s="839"/>
      <c r="W480" s="840"/>
      <c r="X480" s="841"/>
      <c r="Y480" s="839"/>
      <c r="Z480" s="840"/>
      <c r="AA480" s="841"/>
      <c r="AB480" s="839"/>
      <c r="AC480" s="840"/>
      <c r="AD480" s="841"/>
      <c r="AE480" s="52"/>
      <c r="AI480">
        <f t="shared" si="611"/>
        <v>0</v>
      </c>
      <c r="AJ480">
        <f t="shared" si="612"/>
        <v>0</v>
      </c>
      <c r="AK480">
        <f t="shared" si="613"/>
        <v>0</v>
      </c>
      <c r="AL480">
        <f t="shared" si="614"/>
        <v>0</v>
      </c>
      <c r="AM480">
        <f t="shared" si="615"/>
        <v>0</v>
      </c>
      <c r="AN480">
        <f t="shared" si="616"/>
        <v>0</v>
      </c>
      <c r="AO480">
        <f t="shared" si="617"/>
        <v>0</v>
      </c>
      <c r="AP480">
        <f t="shared" si="618"/>
        <v>0</v>
      </c>
      <c r="AQ480" s="172">
        <f t="shared" si="619"/>
        <v>0</v>
      </c>
      <c r="AR480" s="338">
        <f t="shared" si="620"/>
        <v>0</v>
      </c>
      <c r="AS480" s="614">
        <f t="shared" si="627"/>
        <v>0</v>
      </c>
      <c r="AT480" s="615">
        <f>IF(AND(SUM($V446)=0,COUNTA(V480:AD480)&gt;0),1,0)</f>
        <v>0</v>
      </c>
      <c r="AU480" s="310">
        <f t="shared" si="621"/>
        <v>0</v>
      </c>
      <c r="AV480" s="312">
        <f t="shared" si="622"/>
        <v>0</v>
      </c>
      <c r="AW480" s="314">
        <f t="shared" si="623"/>
        <v>0</v>
      </c>
      <c r="AX480" s="315">
        <f t="shared" si="624"/>
        <v>0</v>
      </c>
      <c r="AY480" s="317">
        <f t="shared" si="625"/>
        <v>0</v>
      </c>
      <c r="AZ480" s="319">
        <f t="shared" si="626"/>
        <v>0</v>
      </c>
      <c r="BE480" s="629" t="s">
        <v>5643</v>
      </c>
      <c r="BF480" s="631" t="s">
        <v>5640</v>
      </c>
    </row>
    <row r="481" spans="1:58" ht="24" customHeight="1">
      <c r="A481" s="25"/>
      <c r="B481" s="74"/>
      <c r="C481" s="1007"/>
      <c r="D481" s="776"/>
      <c r="E481" s="84" t="s">
        <v>5644</v>
      </c>
      <c r="F481" s="817" t="s">
        <v>5645</v>
      </c>
      <c r="G481" s="757"/>
      <c r="H481" s="757"/>
      <c r="I481" s="757"/>
      <c r="J481" s="757"/>
      <c r="K481" s="757"/>
      <c r="L481" s="758"/>
      <c r="M481" s="839"/>
      <c r="N481" s="840"/>
      <c r="O481" s="841"/>
      <c r="P481" s="839"/>
      <c r="Q481" s="840"/>
      <c r="R481" s="841"/>
      <c r="S481" s="839"/>
      <c r="T481" s="840"/>
      <c r="U481" s="841"/>
      <c r="V481" s="839"/>
      <c r="W481" s="840"/>
      <c r="X481" s="841"/>
      <c r="Y481" s="839"/>
      <c r="Z481" s="840"/>
      <c r="AA481" s="841"/>
      <c r="AB481" s="839"/>
      <c r="AC481" s="840"/>
      <c r="AD481" s="841"/>
      <c r="AE481" s="52"/>
      <c r="AI481">
        <f t="shared" si="611"/>
        <v>0</v>
      </c>
      <c r="AJ481">
        <f t="shared" si="612"/>
        <v>0</v>
      </c>
      <c r="AK481">
        <f t="shared" si="613"/>
        <v>0</v>
      </c>
      <c r="AL481">
        <f t="shared" si="614"/>
        <v>0</v>
      </c>
      <c r="AM481">
        <f t="shared" si="615"/>
        <v>0</v>
      </c>
      <c r="AN481">
        <f t="shared" si="616"/>
        <v>0</v>
      </c>
      <c r="AO481">
        <f t="shared" si="617"/>
        <v>0</v>
      </c>
      <c r="AP481">
        <f t="shared" si="618"/>
        <v>0</v>
      </c>
      <c r="AQ481" s="172">
        <f t="shared" si="619"/>
        <v>0</v>
      </c>
      <c r="AR481" s="338">
        <f t="shared" si="620"/>
        <v>0</v>
      </c>
      <c r="AS481" s="614">
        <f t="shared" si="627"/>
        <v>0</v>
      </c>
      <c r="AT481" s="615">
        <f>IF(AND(SUM($V447)=0,COUNTA(V481:AD481)&gt;0),1,0)</f>
        <v>0</v>
      </c>
      <c r="AU481" s="310">
        <f t="shared" si="621"/>
        <v>0</v>
      </c>
      <c r="AV481" s="312">
        <f t="shared" si="622"/>
        <v>0</v>
      </c>
      <c r="AW481" s="314">
        <f t="shared" si="623"/>
        <v>0</v>
      </c>
      <c r="AX481" s="315">
        <f t="shared" si="624"/>
        <v>0</v>
      </c>
      <c r="AY481" s="317">
        <f t="shared" si="625"/>
        <v>0</v>
      </c>
      <c r="AZ481" s="319">
        <f t="shared" si="626"/>
        <v>0</v>
      </c>
      <c r="BE481" s="629" t="s">
        <v>5646</v>
      </c>
      <c r="BF481" s="631" t="s">
        <v>5642</v>
      </c>
    </row>
    <row r="482" spans="1:58" ht="36" customHeight="1">
      <c r="A482" s="25"/>
      <c r="B482" s="52"/>
      <c r="C482" s="861"/>
      <c r="D482" s="783"/>
      <c r="E482" s="84" t="s">
        <v>5647</v>
      </c>
      <c r="F482" s="817" t="s">
        <v>5648</v>
      </c>
      <c r="G482" s="757"/>
      <c r="H482" s="757"/>
      <c r="I482" s="757"/>
      <c r="J482" s="757"/>
      <c r="K482" s="757"/>
      <c r="L482" s="758"/>
      <c r="M482" s="839"/>
      <c r="N482" s="840"/>
      <c r="O482" s="841"/>
      <c r="P482" s="839"/>
      <c r="Q482" s="840"/>
      <c r="R482" s="841"/>
      <c r="S482" s="839"/>
      <c r="T482" s="840"/>
      <c r="U482" s="841"/>
      <c r="V482" s="839"/>
      <c r="W482" s="840"/>
      <c r="X482" s="841"/>
      <c r="Y482" s="839"/>
      <c r="Z482" s="840"/>
      <c r="AA482" s="841"/>
      <c r="AB482" s="839"/>
      <c r="AC482" s="840"/>
      <c r="AD482" s="841"/>
      <c r="AE482" s="52"/>
      <c r="AI482">
        <f t="shared" si="611"/>
        <v>0</v>
      </c>
      <c r="AJ482">
        <f t="shared" si="612"/>
        <v>0</v>
      </c>
      <c r="AK482">
        <f t="shared" si="613"/>
        <v>0</v>
      </c>
      <c r="AL482">
        <f t="shared" si="614"/>
        <v>0</v>
      </c>
      <c r="AM482">
        <f t="shared" si="615"/>
        <v>0</v>
      </c>
      <c r="AN482">
        <f t="shared" si="616"/>
        <v>0</v>
      </c>
      <c r="AO482">
        <f t="shared" si="617"/>
        <v>0</v>
      </c>
      <c r="AP482">
        <f t="shared" si="618"/>
        <v>0</v>
      </c>
      <c r="AQ482" s="172">
        <f t="shared" si="619"/>
        <v>0</v>
      </c>
      <c r="AR482" s="338">
        <f t="shared" si="620"/>
        <v>0</v>
      </c>
      <c r="AS482" s="614"/>
      <c r="AT482" s="615"/>
      <c r="AU482" s="310">
        <f t="shared" si="621"/>
        <v>0</v>
      </c>
      <c r="AV482" s="312">
        <f t="shared" si="622"/>
        <v>0</v>
      </c>
      <c r="AW482" s="314">
        <f t="shared" si="623"/>
        <v>0</v>
      </c>
      <c r="AX482" s="315">
        <f t="shared" si="624"/>
        <v>0</v>
      </c>
      <c r="AY482" s="317">
        <f t="shared" si="625"/>
        <v>0</v>
      </c>
      <c r="AZ482" s="319">
        <f t="shared" si="626"/>
        <v>0</v>
      </c>
      <c r="BE482" s="629" t="s">
        <v>5649</v>
      </c>
      <c r="BF482" s="631" t="s">
        <v>5645</v>
      </c>
    </row>
    <row r="483" spans="1:58" ht="48" customHeight="1">
      <c r="A483" s="25"/>
      <c r="B483" s="52"/>
      <c r="C483" s="996" t="s">
        <v>5014</v>
      </c>
      <c r="D483" s="757"/>
      <c r="E483" s="758"/>
      <c r="F483" s="817" t="s">
        <v>5650</v>
      </c>
      <c r="G483" s="757"/>
      <c r="H483" s="757"/>
      <c r="I483" s="757"/>
      <c r="J483" s="757"/>
      <c r="K483" s="757"/>
      <c r="L483" s="758"/>
      <c r="M483" s="839"/>
      <c r="N483" s="840"/>
      <c r="O483" s="841"/>
      <c r="P483" s="839"/>
      <c r="Q483" s="840"/>
      <c r="R483" s="841"/>
      <c r="S483" s="839"/>
      <c r="T483" s="840"/>
      <c r="U483" s="841"/>
      <c r="V483" s="839"/>
      <c r="W483" s="840"/>
      <c r="X483" s="841"/>
      <c r="Y483" s="839"/>
      <c r="Z483" s="840"/>
      <c r="AA483" s="841"/>
      <c r="AB483" s="839"/>
      <c r="AC483" s="840"/>
      <c r="AD483" s="841"/>
      <c r="AE483" s="52"/>
      <c r="AI483">
        <f t="shared" si="611"/>
        <v>0</v>
      </c>
      <c r="AJ483">
        <f t="shared" si="612"/>
        <v>0</v>
      </c>
      <c r="AK483">
        <f t="shared" si="613"/>
        <v>0</v>
      </c>
      <c r="AL483">
        <f t="shared" si="614"/>
        <v>0</v>
      </c>
      <c r="AM483">
        <f t="shared" si="615"/>
        <v>0</v>
      </c>
      <c r="AN483">
        <f t="shared" si="616"/>
        <v>0</v>
      </c>
      <c r="AO483">
        <f t="shared" si="617"/>
        <v>0</v>
      </c>
      <c r="AP483">
        <f t="shared" si="618"/>
        <v>0</v>
      </c>
      <c r="AQ483" s="172">
        <f t="shared" si="619"/>
        <v>0</v>
      </c>
      <c r="AR483" s="338">
        <f t="shared" si="620"/>
        <v>0</v>
      </c>
      <c r="AS483" s="614"/>
      <c r="AT483" s="615"/>
      <c r="AU483" s="310">
        <f t="shared" si="621"/>
        <v>0</v>
      </c>
      <c r="AV483" s="312">
        <f t="shared" si="622"/>
        <v>0</v>
      </c>
      <c r="AW483" s="314">
        <f t="shared" si="623"/>
        <v>0</v>
      </c>
      <c r="AX483" s="315">
        <f t="shared" si="624"/>
        <v>0</v>
      </c>
      <c r="AY483" s="317">
        <f t="shared" si="625"/>
        <v>0</v>
      </c>
      <c r="AZ483" s="319">
        <f t="shared" si="626"/>
        <v>0</v>
      </c>
      <c r="BE483" s="629" t="s">
        <v>5651</v>
      </c>
      <c r="BF483" s="631" t="s">
        <v>5648</v>
      </c>
    </row>
    <row r="484" spans="1:58" ht="48" customHeight="1">
      <c r="A484" s="25"/>
      <c r="B484" s="52"/>
      <c r="C484" s="996" t="s">
        <v>5016</v>
      </c>
      <c r="D484" s="757"/>
      <c r="E484" s="758"/>
      <c r="F484" s="817" t="s">
        <v>5652</v>
      </c>
      <c r="G484" s="757"/>
      <c r="H484" s="757"/>
      <c r="I484" s="757"/>
      <c r="J484" s="757"/>
      <c r="K484" s="757"/>
      <c r="L484" s="758"/>
      <c r="M484" s="839"/>
      <c r="N484" s="840"/>
      <c r="O484" s="841"/>
      <c r="P484" s="839"/>
      <c r="Q484" s="840"/>
      <c r="R484" s="841"/>
      <c r="S484" s="839"/>
      <c r="T484" s="840"/>
      <c r="U484" s="841"/>
      <c r="V484" s="839"/>
      <c r="W484" s="840"/>
      <c r="X484" s="841"/>
      <c r="Y484" s="839"/>
      <c r="Z484" s="840"/>
      <c r="AA484" s="841"/>
      <c r="AB484" s="839"/>
      <c r="AC484" s="840"/>
      <c r="AD484" s="841"/>
      <c r="AE484" s="52"/>
      <c r="AI484">
        <f t="shared" si="611"/>
        <v>0</v>
      </c>
      <c r="AJ484">
        <f t="shared" si="612"/>
        <v>0</v>
      </c>
      <c r="AK484">
        <f t="shared" si="613"/>
        <v>0</v>
      </c>
      <c r="AL484">
        <f t="shared" si="614"/>
        <v>0</v>
      </c>
      <c r="AM484">
        <f t="shared" si="615"/>
        <v>0</v>
      </c>
      <c r="AN484">
        <f t="shared" si="616"/>
        <v>0</v>
      </c>
      <c r="AO484">
        <f t="shared" si="617"/>
        <v>0</v>
      </c>
      <c r="AP484">
        <f t="shared" si="618"/>
        <v>0</v>
      </c>
      <c r="AQ484" s="172">
        <f t="shared" si="619"/>
        <v>0</v>
      </c>
      <c r="AR484" s="338">
        <f t="shared" si="620"/>
        <v>0</v>
      </c>
      <c r="AS484" s="614">
        <f>IF(AND(SUM($M$441)=0,COUNTA(M484:U484)&gt;0),1,0)</f>
        <v>0</v>
      </c>
      <c r="AT484" s="615">
        <f>IF(AND(SUM($V$441)=0,COUNTA(V484:AD484)&gt;0),1,0)</f>
        <v>0</v>
      </c>
      <c r="AU484" s="310">
        <f t="shared" si="621"/>
        <v>0</v>
      </c>
      <c r="AV484" s="312">
        <f t="shared" si="622"/>
        <v>0</v>
      </c>
      <c r="AW484" s="314">
        <f t="shared" si="623"/>
        <v>0</v>
      </c>
      <c r="AX484" s="315">
        <f t="shared" si="624"/>
        <v>0</v>
      </c>
      <c r="AY484" s="317">
        <f t="shared" si="625"/>
        <v>0</v>
      </c>
      <c r="AZ484" s="319">
        <f t="shared" si="626"/>
        <v>0</v>
      </c>
      <c r="BE484" s="629" t="s">
        <v>5653</v>
      </c>
      <c r="BF484" s="631" t="s">
        <v>5650</v>
      </c>
    </row>
    <row r="485" spans="1:58" ht="36" customHeight="1">
      <c r="A485" s="25"/>
      <c r="B485" s="52"/>
      <c r="C485" s="996" t="s">
        <v>5018</v>
      </c>
      <c r="D485" s="757"/>
      <c r="E485" s="758"/>
      <c r="F485" s="817" t="s">
        <v>5654</v>
      </c>
      <c r="G485" s="757"/>
      <c r="H485" s="757"/>
      <c r="I485" s="757"/>
      <c r="J485" s="757"/>
      <c r="K485" s="757"/>
      <c r="L485" s="758"/>
      <c r="M485" s="839"/>
      <c r="N485" s="840"/>
      <c r="O485" s="841"/>
      <c r="P485" s="839"/>
      <c r="Q485" s="840"/>
      <c r="R485" s="841"/>
      <c r="S485" s="839"/>
      <c r="T485" s="840"/>
      <c r="U485" s="841"/>
      <c r="V485" s="839"/>
      <c r="W485" s="840"/>
      <c r="X485" s="841"/>
      <c r="Y485" s="839"/>
      <c r="Z485" s="840"/>
      <c r="AA485" s="841"/>
      <c r="AB485" s="839"/>
      <c r="AC485" s="840"/>
      <c r="AD485" s="841"/>
      <c r="AE485" s="52"/>
      <c r="AI485">
        <f t="shared" si="611"/>
        <v>0</v>
      </c>
      <c r="AJ485">
        <f t="shared" si="612"/>
        <v>0</v>
      </c>
      <c r="AK485">
        <f t="shared" si="613"/>
        <v>0</v>
      </c>
      <c r="AL485">
        <f t="shared" si="614"/>
        <v>0</v>
      </c>
      <c r="AM485">
        <f t="shared" si="615"/>
        <v>0</v>
      </c>
      <c r="AN485">
        <f t="shared" si="616"/>
        <v>0</v>
      </c>
      <c r="AO485">
        <f t="shared" si="617"/>
        <v>0</v>
      </c>
      <c r="AP485">
        <f t="shared" si="618"/>
        <v>0</v>
      </c>
      <c r="AQ485" s="172">
        <f t="shared" si="619"/>
        <v>0</v>
      </c>
      <c r="AR485" s="338">
        <f t="shared" si="620"/>
        <v>0</v>
      </c>
      <c r="AS485" s="614">
        <f>IF(AND(SUM($M$443)=0,COUNTA(M485:U485)&gt;0),1,0)</f>
        <v>0</v>
      </c>
      <c r="AT485" s="615">
        <f>IF(AND(SUM($V$443)=0,COUNTA(V485:AD485)&gt;0),1,0)</f>
        <v>0</v>
      </c>
      <c r="AU485" s="310">
        <f t="shared" si="621"/>
        <v>0</v>
      </c>
      <c r="AV485" s="312">
        <f t="shared" si="622"/>
        <v>0</v>
      </c>
      <c r="AW485" s="314">
        <f t="shared" si="623"/>
        <v>0</v>
      </c>
      <c r="AX485" s="315">
        <f t="shared" si="624"/>
        <v>0</v>
      </c>
      <c r="AY485" s="317">
        <f t="shared" si="625"/>
        <v>0</v>
      </c>
      <c r="AZ485" s="319">
        <f t="shared" si="626"/>
        <v>0</v>
      </c>
      <c r="BE485" s="629" t="s">
        <v>5655</v>
      </c>
      <c r="BF485" s="631" t="s">
        <v>5652</v>
      </c>
    </row>
    <row r="486" spans="1:58" ht="15" customHeight="1">
      <c r="A486" s="25"/>
      <c r="B486" s="52"/>
      <c r="C486" s="996" t="s">
        <v>5020</v>
      </c>
      <c r="D486" s="757"/>
      <c r="E486" s="758"/>
      <c r="F486" s="817" t="s">
        <v>5656</v>
      </c>
      <c r="G486" s="757"/>
      <c r="H486" s="757"/>
      <c r="I486" s="757"/>
      <c r="J486" s="757"/>
      <c r="K486" s="757"/>
      <c r="L486" s="758"/>
      <c r="M486" s="839"/>
      <c r="N486" s="840"/>
      <c r="O486" s="841"/>
      <c r="P486" s="839"/>
      <c r="Q486" s="840"/>
      <c r="R486" s="841"/>
      <c r="S486" s="839"/>
      <c r="T486" s="840"/>
      <c r="U486" s="841"/>
      <c r="V486" s="839"/>
      <c r="W486" s="840"/>
      <c r="X486" s="841"/>
      <c r="Y486" s="839"/>
      <c r="Z486" s="840"/>
      <c r="AA486" s="841"/>
      <c r="AB486" s="839"/>
      <c r="AC486" s="840"/>
      <c r="AD486" s="841"/>
      <c r="AE486" s="52"/>
      <c r="AI486">
        <f t="shared" si="611"/>
        <v>0</v>
      </c>
      <c r="AJ486">
        <f t="shared" si="612"/>
        <v>0</v>
      </c>
      <c r="AK486">
        <f t="shared" si="613"/>
        <v>0</v>
      </c>
      <c r="AL486">
        <f t="shared" si="614"/>
        <v>0</v>
      </c>
      <c r="AM486">
        <f t="shared" si="615"/>
        <v>0</v>
      </c>
      <c r="AN486">
        <f t="shared" si="616"/>
        <v>0</v>
      </c>
      <c r="AO486">
        <f t="shared" si="617"/>
        <v>0</v>
      </c>
      <c r="AP486">
        <f t="shared" si="618"/>
        <v>0</v>
      </c>
      <c r="AQ486" s="172">
        <f t="shared" si="619"/>
        <v>0</v>
      </c>
      <c r="AR486" s="338">
        <f t="shared" si="620"/>
        <v>0</v>
      </c>
      <c r="AS486" s="614"/>
      <c r="AT486" s="615"/>
      <c r="AU486" s="310">
        <f t="shared" si="621"/>
        <v>0</v>
      </c>
      <c r="AV486" s="312">
        <f t="shared" si="622"/>
        <v>0</v>
      </c>
      <c r="AW486" s="314">
        <f t="shared" si="623"/>
        <v>0</v>
      </c>
      <c r="AX486" s="315">
        <f t="shared" si="624"/>
        <v>0</v>
      </c>
      <c r="AY486" s="317">
        <f t="shared" si="625"/>
        <v>0</v>
      </c>
      <c r="AZ486" s="319">
        <f t="shared" si="626"/>
        <v>0</v>
      </c>
      <c r="BE486" s="629" t="s">
        <v>5657</v>
      </c>
      <c r="BF486" s="631" t="s">
        <v>5654</v>
      </c>
    </row>
    <row r="487" spans="1:58" ht="15" customHeight="1">
      <c r="A487" s="25"/>
      <c r="B487" s="887" t="str">
        <f>BH472</f>
        <v/>
      </c>
      <c r="C487" s="887"/>
      <c r="D487" s="887"/>
      <c r="E487" s="887"/>
      <c r="F487" s="887"/>
      <c r="G487" s="887"/>
      <c r="H487" s="887"/>
      <c r="I487" s="887"/>
      <c r="J487" s="887"/>
      <c r="K487" s="887"/>
      <c r="L487" s="887"/>
      <c r="M487" s="887"/>
      <c r="N487" s="887"/>
      <c r="O487" s="887"/>
      <c r="P487" s="887"/>
      <c r="Q487" s="887"/>
      <c r="R487" s="887"/>
      <c r="S487" s="887"/>
      <c r="T487" s="887"/>
      <c r="U487" s="887"/>
      <c r="V487" s="887"/>
      <c r="W487" s="887"/>
      <c r="X487" s="887"/>
      <c r="Y487" s="887"/>
      <c r="Z487" s="887"/>
      <c r="AA487" s="887"/>
      <c r="AB487" s="887"/>
      <c r="AC487" s="887"/>
      <c r="AD487" s="887"/>
      <c r="AE487" s="534"/>
      <c r="AL487" s="169">
        <f>SUM(AL471:AL486)</f>
        <v>0</v>
      </c>
      <c r="AP487" s="169">
        <f>SUM(AP471:AP486)</f>
        <v>0</v>
      </c>
      <c r="AR487" s="339">
        <f>SUM(AQ471:AR486)</f>
        <v>0</v>
      </c>
      <c r="AW487" s="313">
        <f>SUM(AU471:AW486)</f>
        <v>0</v>
      </c>
      <c r="AZ487" s="318">
        <f>SUM(AX471:AZ486)</f>
        <v>0</v>
      </c>
    </row>
    <row r="488" spans="1:58" ht="45" customHeight="1">
      <c r="A488" s="25"/>
      <c r="B488" s="52"/>
      <c r="C488" s="881" t="s">
        <v>5658</v>
      </c>
      <c r="D488" s="728"/>
      <c r="E488" s="728"/>
      <c r="F488" s="740"/>
      <c r="G488" s="759"/>
      <c r="H488" s="759"/>
      <c r="I488" s="759"/>
      <c r="J488" s="759"/>
      <c r="K488" s="759"/>
      <c r="L488" s="759"/>
      <c r="M488" s="759"/>
      <c r="N488" s="759"/>
      <c r="O488" s="759"/>
      <c r="P488" s="759"/>
      <c r="Q488" s="759"/>
      <c r="R488" s="759"/>
      <c r="S488" s="759"/>
      <c r="T488" s="759"/>
      <c r="U488" s="759"/>
      <c r="V488" s="759"/>
      <c r="W488" s="759"/>
      <c r="X488" s="759"/>
      <c r="Y488" s="759"/>
      <c r="Z488" s="759"/>
      <c r="AA488" s="759"/>
      <c r="AB488" s="759"/>
      <c r="AC488" s="759"/>
      <c r="AD488" s="838"/>
      <c r="AE488" s="52"/>
      <c r="AG488" s="621" t="str">
        <f>SUBSTITUTE( SUBSTITUTE( SUBSTITUTE( SUBSTITUTE( SUBSTITUTE( SUBSTITUTE( SUBSTITUTE( SUBSTITUTE( SUBSTITUTE( SUBSTITUTE(F488, "á", "a"), "é", "e"), "í", "i"), "ó", "o"), "ú", "u"), "Á", "A"), "É", "E"), "Í", "I"), "Ó", "O"), "Ú", "U")</f>
        <v/>
      </c>
      <c r="AI488" t="s">
        <v>5248</v>
      </c>
      <c r="AJ488" s="170">
        <f>SUM(AL487,AP487)</f>
        <v>0</v>
      </c>
      <c r="AS488" s="333" t="s">
        <v>5659</v>
      </c>
      <c r="AT488" s="334" t="s">
        <v>5660</v>
      </c>
      <c r="AU488" s="335" t="s">
        <v>5661</v>
      </c>
    </row>
    <row r="489" spans="1:58" ht="15" customHeight="1">
      <c r="A489" s="25"/>
      <c r="B489" s="845" t="str">
        <f>IF(AND(BA471&gt;0,F488=""),"Ha registrado un valor numérico mayor a cero en el numeral 5, debe anotar el nombre de dicha(s) autoridad(es) ","")</f>
        <v/>
      </c>
      <c r="C489" s="845"/>
      <c r="D489" s="845"/>
      <c r="E489" s="845"/>
      <c r="F489" s="845"/>
      <c r="G489" s="845"/>
      <c r="H489" s="845"/>
      <c r="I489" s="845"/>
      <c r="J489" s="845"/>
      <c r="K489" s="845"/>
      <c r="L489" s="845"/>
      <c r="M489" s="845"/>
      <c r="N489" s="845"/>
      <c r="O489" s="845"/>
      <c r="P489" s="845"/>
      <c r="Q489" s="845"/>
      <c r="R489" s="845"/>
      <c r="S489" s="845"/>
      <c r="T489" s="845"/>
      <c r="U489" s="845"/>
      <c r="V489" s="845"/>
      <c r="W489" s="845"/>
      <c r="X489" s="845"/>
      <c r="Y489" s="845"/>
      <c r="Z489" s="845"/>
      <c r="AA489" s="845"/>
      <c r="AB489" s="845"/>
      <c r="AC489" s="845"/>
      <c r="AD489" s="845"/>
      <c r="AE489" s="534"/>
      <c r="AR489" s="240"/>
      <c r="AS489" s="323">
        <f>SUM(AS471:AS481)</f>
        <v>0</v>
      </c>
      <c r="AT489" s="325">
        <f>SUM(AS484)</f>
        <v>0</v>
      </c>
      <c r="AU489" s="332">
        <f>SUM(AS485)</f>
        <v>0</v>
      </c>
    </row>
    <row r="490" spans="1:58" ht="24" customHeight="1">
      <c r="A490" s="25"/>
      <c r="B490" s="52"/>
      <c r="C490" s="848" t="s">
        <v>5219</v>
      </c>
      <c r="D490" s="728"/>
      <c r="E490" s="728"/>
      <c r="F490" s="728"/>
      <c r="G490" s="728"/>
      <c r="H490" s="728"/>
      <c r="I490" s="728"/>
      <c r="J490" s="728"/>
      <c r="K490" s="728"/>
      <c r="L490" s="728"/>
      <c r="M490" s="728"/>
      <c r="N490" s="728"/>
      <c r="O490" s="728"/>
      <c r="P490" s="728"/>
      <c r="Q490" s="728"/>
      <c r="R490" s="728"/>
      <c r="S490" s="728"/>
      <c r="T490" s="728"/>
      <c r="U490" s="728"/>
      <c r="V490" s="728"/>
      <c r="W490" s="728"/>
      <c r="X490" s="728"/>
      <c r="Y490" s="728"/>
      <c r="Z490" s="728"/>
      <c r="AA490" s="728"/>
      <c r="AB490" s="728"/>
      <c r="AC490" s="728"/>
      <c r="AD490" s="728"/>
      <c r="AE490" s="52"/>
      <c r="AR490" s="240"/>
      <c r="AS490" s="323">
        <f>SUM(AT471:AT481)</f>
        <v>0</v>
      </c>
      <c r="AT490" s="325">
        <f>SUM(AT484)</f>
        <v>0</v>
      </c>
      <c r="AU490" s="332">
        <f>SUM(AT485)</f>
        <v>0</v>
      </c>
    </row>
    <row r="491" spans="1:58" ht="60" customHeight="1">
      <c r="A491" s="25"/>
      <c r="B491" s="52"/>
      <c r="C491" s="842"/>
      <c r="D491" s="759"/>
      <c r="E491" s="759"/>
      <c r="F491" s="759"/>
      <c r="G491" s="759"/>
      <c r="H491" s="759"/>
      <c r="I491" s="759"/>
      <c r="J491" s="759"/>
      <c r="K491" s="759"/>
      <c r="L491" s="759"/>
      <c r="M491" s="759"/>
      <c r="N491" s="759"/>
      <c r="O491" s="759"/>
      <c r="P491" s="759"/>
      <c r="Q491" s="759"/>
      <c r="R491" s="759"/>
      <c r="S491" s="759"/>
      <c r="T491" s="759"/>
      <c r="U491" s="759"/>
      <c r="V491" s="759"/>
      <c r="W491" s="759"/>
      <c r="X491" s="759"/>
      <c r="Y491" s="759"/>
      <c r="Z491" s="759"/>
      <c r="AA491" s="759"/>
      <c r="AB491" s="759"/>
      <c r="AC491" s="759"/>
      <c r="AD491" s="838"/>
      <c r="AE491" s="52"/>
    </row>
    <row r="492" spans="1:58" ht="15" customHeight="1">
      <c r="A492" s="25"/>
      <c r="B492" s="823" t="str">
        <f>IF(AR487&gt;0,"Favor de ingresar toda la información requerida en la pregunta","")</f>
        <v/>
      </c>
      <c r="C492" s="894"/>
      <c r="D492" s="894"/>
      <c r="E492" s="894"/>
      <c r="F492" s="894"/>
      <c r="G492" s="894"/>
      <c r="H492" s="894"/>
      <c r="I492" s="894"/>
      <c r="J492" s="894"/>
      <c r="K492" s="894"/>
      <c r="L492" s="894"/>
      <c r="M492" s="894"/>
      <c r="N492" s="894"/>
      <c r="O492" s="894"/>
      <c r="P492" s="894"/>
      <c r="Q492" s="894"/>
      <c r="R492" s="894"/>
      <c r="S492" s="894"/>
      <c r="T492" s="894"/>
      <c r="U492" s="894"/>
      <c r="V492" s="894"/>
      <c r="W492" s="894"/>
      <c r="X492" s="894"/>
      <c r="Y492" s="894"/>
      <c r="Z492" s="894"/>
      <c r="AA492" s="894"/>
      <c r="AB492" s="894"/>
      <c r="AC492" s="894"/>
      <c r="AD492" s="894"/>
      <c r="AE492" s="27"/>
    </row>
    <row r="493" spans="1:58" ht="15" customHeight="1">
      <c r="A493" s="25"/>
      <c r="B493" s="887" t="str">
        <f>IF(SUM(COUNTIF(M471:AD486,"NS"))&lt;&gt;0,"Alerta: debido a que cuenta con registros NS, debe proporcionar una justificación en el area de comentarios al final de la pregunta","")</f>
        <v/>
      </c>
      <c r="C493" s="887"/>
      <c r="D493" s="887"/>
      <c r="E493" s="887"/>
      <c r="F493" s="887"/>
      <c r="G493" s="887"/>
      <c r="H493" s="887"/>
      <c r="I493" s="887"/>
      <c r="J493" s="887"/>
      <c r="K493" s="887"/>
      <c r="L493" s="887"/>
      <c r="M493" s="887"/>
      <c r="N493" s="887"/>
      <c r="O493" s="887"/>
      <c r="P493" s="887"/>
      <c r="Q493" s="887"/>
      <c r="R493" s="887"/>
      <c r="S493" s="887"/>
      <c r="T493" s="887"/>
      <c r="U493" s="887"/>
      <c r="V493" s="887"/>
      <c r="W493" s="887"/>
      <c r="X493" s="887"/>
      <c r="Y493" s="887"/>
      <c r="Z493" s="887"/>
      <c r="AA493" s="887"/>
      <c r="AB493" s="887"/>
      <c r="AC493" s="887"/>
      <c r="AD493" s="887"/>
    </row>
    <row r="494" spans="1:58" ht="15" customHeight="1">
      <c r="A494" s="25"/>
      <c r="B494" s="845" t="str">
        <f>IF(AJ488&gt;0,"Favor de revisar la suma y consistencia de totales y/o subtotales por filas (numéricos y NS)","")</f>
        <v/>
      </c>
      <c r="C494" s="845"/>
      <c r="D494" s="845"/>
      <c r="E494" s="845"/>
      <c r="F494" s="845"/>
      <c r="G494" s="845"/>
      <c r="H494" s="845"/>
      <c r="I494" s="845"/>
      <c r="J494" s="845"/>
      <c r="K494" s="845"/>
      <c r="L494" s="845"/>
      <c r="M494" s="845"/>
      <c r="N494" s="845"/>
      <c r="O494" s="845"/>
      <c r="P494" s="845"/>
      <c r="Q494" s="845"/>
      <c r="R494" s="845"/>
      <c r="S494" s="845"/>
      <c r="T494" s="845"/>
      <c r="U494" s="845"/>
      <c r="V494" s="845"/>
      <c r="W494" s="845"/>
      <c r="X494" s="845"/>
      <c r="Y494" s="845"/>
      <c r="Z494" s="845"/>
      <c r="AA494" s="845"/>
      <c r="AB494" s="845"/>
      <c r="AC494" s="845"/>
      <c r="AD494" s="845"/>
    </row>
    <row r="495" spans="1:58" ht="15" customHeight="1">
      <c r="A495" s="25"/>
      <c r="B495" s="1009" t="str">
        <f>IF(AS489&gt;0,"Alerta: debe de proporcionar una justificación de acuerdo a lo establecido en la instrucción 2",IF(AS490&gt;0,"Alerta: debe de proporcionar una justificación de acuerdo a lo establecido en la instrucción 3",""))</f>
        <v/>
      </c>
      <c r="C495" s="1009"/>
      <c r="D495" s="1009"/>
      <c r="E495" s="1009"/>
      <c r="F495" s="1009"/>
      <c r="G495" s="1009"/>
      <c r="H495" s="1009"/>
      <c r="I495" s="1009"/>
      <c r="J495" s="1009"/>
      <c r="K495" s="1009"/>
      <c r="L495" s="1009"/>
      <c r="M495" s="1009"/>
      <c r="N495" s="1009"/>
      <c r="O495" s="1009"/>
      <c r="P495" s="1009"/>
      <c r="Q495" s="1009"/>
      <c r="R495" s="1009"/>
      <c r="S495" s="1009"/>
      <c r="T495" s="1009"/>
      <c r="U495" s="1009"/>
      <c r="V495" s="1009"/>
      <c r="W495" s="1009"/>
      <c r="X495" s="1009"/>
      <c r="Y495" s="1009"/>
      <c r="Z495" s="1009"/>
      <c r="AA495" s="1009"/>
      <c r="AB495" s="1009"/>
      <c r="AC495" s="1009"/>
      <c r="AD495" s="1009"/>
      <c r="AE495" s="491"/>
    </row>
    <row r="496" spans="1:58" ht="15" customHeight="1">
      <c r="A496" s="25"/>
      <c r="B496" s="1009" t="str">
        <f>IF(AT489&gt;0,"Alerta: debe de proporcionar una justificación de acuerdo a lo establecido en la instrucción 4",IF(AT490&gt;0,"Alerta: debe de proporcionar una justificación de acuerdo a lo establecido en la instrucción 5",IF(AU489&gt;0,"Alerta: debe de proporcionar una justificación de acuerdo a lo establecido en la instrucción 6",IF(AU490&gt;0,"Alerta: debe de proporcionar una justificación de acuerdo a lo establecido en la instrucción 7",""))))</f>
        <v/>
      </c>
      <c r="C496" s="1009"/>
      <c r="D496" s="1009"/>
      <c r="E496" s="1009"/>
      <c r="F496" s="1009"/>
      <c r="G496" s="1009"/>
      <c r="H496" s="1009"/>
      <c r="I496" s="1009"/>
      <c r="J496" s="1009"/>
      <c r="K496" s="1009"/>
      <c r="L496" s="1009"/>
      <c r="M496" s="1009"/>
      <c r="N496" s="1009"/>
      <c r="O496" s="1009"/>
      <c r="P496" s="1009"/>
      <c r="Q496" s="1009"/>
      <c r="R496" s="1009"/>
      <c r="S496" s="1009"/>
      <c r="T496" s="1009"/>
      <c r="U496" s="1009"/>
      <c r="V496" s="1009"/>
      <c r="W496" s="1009"/>
      <c r="X496" s="1009"/>
      <c r="Y496" s="1009"/>
      <c r="Z496" s="1009"/>
      <c r="AA496" s="1009"/>
      <c r="AB496" s="1009"/>
      <c r="AC496" s="1009"/>
      <c r="AD496" s="1009"/>
      <c r="AE496" s="491"/>
    </row>
    <row r="497" spans="1:52" ht="15" customHeight="1">
      <c r="A497" s="25"/>
      <c r="B497" s="845" t="str">
        <f>IF(AW487&gt;0,"Favor de revisar la instrucción 8 y verifique que se cumplan con los criterios establecidos",IF(AZ487&gt;0,"Favor de revisar la instrucción 9 y verifique que se cumplan con los criterios establecidos",IF(BC472&gt;0,"Favor de verificar que no tenga información en celdas sombreadas","")))</f>
        <v/>
      </c>
      <c r="C497" s="845"/>
      <c r="D497" s="845"/>
      <c r="E497" s="845"/>
      <c r="F497" s="845"/>
      <c r="G497" s="845"/>
      <c r="H497" s="845"/>
      <c r="I497" s="845"/>
      <c r="J497" s="845"/>
      <c r="K497" s="845"/>
      <c r="L497" s="845"/>
      <c r="M497" s="845"/>
      <c r="N497" s="845"/>
      <c r="O497" s="845"/>
      <c r="P497" s="845"/>
      <c r="Q497" s="845"/>
      <c r="R497" s="845"/>
      <c r="S497" s="845"/>
      <c r="T497" s="845"/>
      <c r="U497" s="845"/>
      <c r="V497" s="845"/>
      <c r="W497" s="845"/>
      <c r="X497" s="845"/>
      <c r="Y497" s="845"/>
      <c r="Z497" s="845"/>
      <c r="AA497" s="845"/>
      <c r="AB497" s="845"/>
      <c r="AC497" s="845"/>
      <c r="AD497" s="845"/>
      <c r="AE497" s="491"/>
    </row>
    <row r="498" spans="1:52" ht="24" customHeight="1">
      <c r="A498" s="25" t="s">
        <v>5662</v>
      </c>
      <c r="B498" s="880" t="s">
        <v>5663</v>
      </c>
      <c r="C498" s="728"/>
      <c r="D498" s="728"/>
      <c r="E498" s="728"/>
      <c r="F498" s="728"/>
      <c r="G498" s="728"/>
      <c r="H498" s="728"/>
      <c r="I498" s="728"/>
      <c r="J498" s="728"/>
      <c r="K498" s="728"/>
      <c r="L498" s="728"/>
      <c r="M498" s="728"/>
      <c r="N498" s="728"/>
      <c r="O498" s="728"/>
      <c r="P498" s="728"/>
      <c r="Q498" s="728"/>
      <c r="R498" s="728"/>
      <c r="S498" s="728"/>
      <c r="T498" s="728"/>
      <c r="U498" s="728"/>
      <c r="V498" s="728"/>
      <c r="W498" s="728"/>
      <c r="X498" s="728"/>
      <c r="Y498" s="728"/>
      <c r="Z498" s="728"/>
      <c r="AA498" s="728"/>
      <c r="AB498" s="728"/>
      <c r="AC498" s="728"/>
      <c r="AD498" s="728"/>
      <c r="AE498" s="52"/>
    </row>
    <row r="499" spans="1:52" ht="24" customHeight="1">
      <c r="A499" s="25"/>
      <c r="B499" s="58"/>
      <c r="C499" s="848" t="s">
        <v>5664</v>
      </c>
      <c r="D499" s="728"/>
      <c r="E499" s="728"/>
      <c r="F499" s="728"/>
      <c r="G499" s="728"/>
      <c r="H499" s="728"/>
      <c r="I499" s="728"/>
      <c r="J499" s="728"/>
      <c r="K499" s="728"/>
      <c r="L499" s="728"/>
      <c r="M499" s="728"/>
      <c r="N499" s="728"/>
      <c r="O499" s="728"/>
      <c r="P499" s="728"/>
      <c r="Q499" s="728"/>
      <c r="R499" s="728"/>
      <c r="S499" s="728"/>
      <c r="T499" s="728"/>
      <c r="U499" s="728"/>
      <c r="V499" s="728"/>
      <c r="W499" s="728"/>
      <c r="X499" s="728"/>
      <c r="Y499" s="728"/>
      <c r="Z499" s="728"/>
      <c r="AA499" s="728"/>
      <c r="AB499" s="728"/>
      <c r="AC499" s="728"/>
      <c r="AD499" s="728"/>
      <c r="AE499" s="27"/>
    </row>
    <row r="500" spans="1:52" ht="24" customHeight="1">
      <c r="A500" s="25"/>
      <c r="B500" s="58"/>
      <c r="C500" s="848" t="s">
        <v>5665</v>
      </c>
      <c r="D500" s="728"/>
      <c r="E500" s="728"/>
      <c r="F500" s="728"/>
      <c r="G500" s="728"/>
      <c r="H500" s="728"/>
      <c r="I500" s="728"/>
      <c r="J500" s="728"/>
      <c r="K500" s="728"/>
      <c r="L500" s="728"/>
      <c r="M500" s="728"/>
      <c r="N500" s="728"/>
      <c r="O500" s="728"/>
      <c r="P500" s="728"/>
      <c r="Q500" s="728"/>
      <c r="R500" s="728"/>
      <c r="S500" s="728"/>
      <c r="T500" s="728"/>
      <c r="U500" s="728"/>
      <c r="V500" s="728"/>
      <c r="W500" s="728"/>
      <c r="X500" s="728"/>
      <c r="Y500" s="728"/>
      <c r="Z500" s="728"/>
      <c r="AA500" s="728"/>
      <c r="AB500" s="728"/>
      <c r="AC500" s="728"/>
      <c r="AD500" s="728"/>
      <c r="AE500" s="27"/>
    </row>
    <row r="501" spans="1:52" ht="15" customHeight="1">
      <c r="A501" s="25"/>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U501" s="893" t="s">
        <v>5084</v>
      </c>
      <c r="AV501" s="893"/>
      <c r="AW501" s="893"/>
      <c r="AX501" s="891" t="s">
        <v>5258</v>
      </c>
      <c r="AY501" s="891"/>
      <c r="AZ501" s="891"/>
    </row>
    <row r="502" spans="1:52" ht="15" customHeight="1">
      <c r="A502" s="25"/>
      <c r="B502" s="52"/>
      <c r="C502" s="723" t="s">
        <v>5666</v>
      </c>
      <c r="D502" s="757"/>
      <c r="E502" s="757"/>
      <c r="F502" s="757"/>
      <c r="G502" s="757"/>
      <c r="H502" s="757"/>
      <c r="I502" s="757"/>
      <c r="J502" s="757"/>
      <c r="K502" s="757"/>
      <c r="L502" s="757"/>
      <c r="M502" s="757"/>
      <c r="N502" s="757"/>
      <c r="O502" s="757"/>
      <c r="P502" s="758"/>
      <c r="Q502" s="723" t="s">
        <v>5667</v>
      </c>
      <c r="R502" s="757"/>
      <c r="S502" s="757"/>
      <c r="T502" s="757"/>
      <c r="U502" s="757"/>
      <c r="V502" s="757"/>
      <c r="W502" s="757"/>
      <c r="X502" s="757"/>
      <c r="Y502" s="757"/>
      <c r="Z502" s="757"/>
      <c r="AA502" s="757"/>
      <c r="AB502" s="757"/>
      <c r="AC502" s="757"/>
      <c r="AD502" s="758"/>
      <c r="AE502" s="52"/>
      <c r="AQ502" s="895" t="s">
        <v>5610</v>
      </c>
      <c r="AR502" s="897" t="s">
        <v>5611</v>
      </c>
      <c r="AS502" s="908" t="s">
        <v>5587</v>
      </c>
      <c r="AT502" s="910" t="s">
        <v>5588</v>
      </c>
      <c r="AU502" s="893" t="s">
        <v>5591</v>
      </c>
      <c r="AV502" s="893"/>
      <c r="AW502" s="893"/>
      <c r="AX502" s="891" t="s">
        <v>5592</v>
      </c>
      <c r="AY502" s="891"/>
      <c r="AZ502" s="891"/>
    </row>
    <row r="503" spans="1:52" ht="15" customHeight="1">
      <c r="A503" s="25"/>
      <c r="B503" s="52"/>
      <c r="C503" s="723" t="s">
        <v>5235</v>
      </c>
      <c r="D503" s="757"/>
      <c r="E503" s="757"/>
      <c r="F503" s="757"/>
      <c r="G503" s="757"/>
      <c r="H503" s="758"/>
      <c r="I503" s="756" t="s">
        <v>5427</v>
      </c>
      <c r="J503" s="757"/>
      <c r="K503" s="757"/>
      <c r="L503" s="758"/>
      <c r="M503" s="756" t="s">
        <v>5428</v>
      </c>
      <c r="N503" s="757"/>
      <c r="O503" s="757"/>
      <c r="P503" s="758"/>
      <c r="Q503" s="723" t="s">
        <v>5235</v>
      </c>
      <c r="R503" s="757"/>
      <c r="S503" s="757"/>
      <c r="T503" s="757"/>
      <c r="U503" s="757"/>
      <c r="V503" s="758"/>
      <c r="W503" s="756" t="s">
        <v>5427</v>
      </c>
      <c r="X503" s="757"/>
      <c r="Y503" s="757"/>
      <c r="Z503" s="758"/>
      <c r="AA503" s="756" t="s">
        <v>5428</v>
      </c>
      <c r="AB503" s="757"/>
      <c r="AC503" s="757"/>
      <c r="AD503" s="758"/>
      <c r="AE503" s="52"/>
      <c r="AI503" t="s">
        <v>5240</v>
      </c>
      <c r="AJ503" t="s">
        <v>5241</v>
      </c>
      <c r="AK503" t="s">
        <v>5242</v>
      </c>
      <c r="AL503" t="s">
        <v>5243</v>
      </c>
      <c r="AM503" t="s">
        <v>5244</v>
      </c>
      <c r="AN503" t="s">
        <v>5245</v>
      </c>
      <c r="AO503" t="s">
        <v>5246</v>
      </c>
      <c r="AP503" t="s">
        <v>5247</v>
      </c>
      <c r="AQ503" s="896"/>
      <c r="AR503" s="898"/>
      <c r="AS503" s="909"/>
      <c r="AT503" s="911"/>
      <c r="AU503" s="239" t="s">
        <v>5450</v>
      </c>
      <c r="AV503" s="311" t="s">
        <v>5451</v>
      </c>
      <c r="AW503" s="313" t="s">
        <v>5452</v>
      </c>
      <c r="AX503" s="306" t="s">
        <v>5450</v>
      </c>
      <c r="AY503" s="316" t="s">
        <v>5451</v>
      </c>
      <c r="AZ503" s="318" t="s">
        <v>5452</v>
      </c>
    </row>
    <row r="504" spans="1:52" ht="15" customHeight="1">
      <c r="A504" s="25"/>
      <c r="B504" s="27"/>
      <c r="C504" s="839"/>
      <c r="D504" s="840"/>
      <c r="E504" s="840"/>
      <c r="F504" s="840"/>
      <c r="G504" s="840"/>
      <c r="H504" s="841"/>
      <c r="I504" s="839"/>
      <c r="J504" s="840"/>
      <c r="K504" s="840"/>
      <c r="L504" s="841"/>
      <c r="M504" s="839"/>
      <c r="N504" s="840"/>
      <c r="O504" s="840"/>
      <c r="P504" s="841"/>
      <c r="Q504" s="839"/>
      <c r="R504" s="840"/>
      <c r="S504" s="840"/>
      <c r="T504" s="840"/>
      <c r="U504" s="840"/>
      <c r="V504" s="841"/>
      <c r="W504" s="839"/>
      <c r="X504" s="840"/>
      <c r="Y504" s="840"/>
      <c r="Z504" s="841"/>
      <c r="AA504" s="839"/>
      <c r="AB504" s="840"/>
      <c r="AC504" s="840"/>
      <c r="AD504" s="841"/>
      <c r="AE504" s="27"/>
      <c r="AI504" s="634">
        <f>C504</f>
        <v>0</v>
      </c>
      <c r="AJ504">
        <f>COUNTIF(I504:P504,"NS")</f>
        <v>0</v>
      </c>
      <c r="AK504" s="634">
        <f>SUM(I504:P504)</f>
        <v>0</v>
      </c>
      <c r="AL504">
        <f>IF(COUNTIF(C504:P504,"NA")=3,0,IF(OR(AND(AI504=0,AJ504&gt;0),AND(AI504="NS",AK504&gt;0), AND(AI504="NS", AJ504=0,AK504=0)), 1, IF(OR(AND(AI504&gt;0,AJ504&gt;1,AI504&gt;AK504), AND(AI504="NS",AJ504=2), AND(AI504="NS",AK504=0,AJ504&gt;0),AI504=AK504), 0, 1)))</f>
        <v>0</v>
      </c>
      <c r="AM504" s="634">
        <f>Q504</f>
        <v>0</v>
      </c>
      <c r="AN504">
        <f>COUNTIF(W504:AD504,"NS")</f>
        <v>0</v>
      </c>
      <c r="AO504" s="634">
        <f>SUM(W504:AD504)</f>
        <v>0</v>
      </c>
      <c r="AP504">
        <f>IF(COUNTIF(Q504:AD504,"NA")=3,0,IF(OR(AND(AM504=0,AN504&gt;0),AND(AM504="NS",AO504&gt;0), AND(AM504="NS", AN504=0,AO504=0)), 1, IF(OR(AND(AM504&gt;0,AN504&gt;1,AM504&gt;AO504), AND(AM504="NS",AN504=2), AND(AM504="NS",AO504=0,AN504&gt;0),AM504=AO504), 0, 1)))</f>
        <v>0</v>
      </c>
      <c r="AQ504" s="172">
        <f>IF(AND(SUM($M$106)=0,COUNTA(C504:P504)=0),0,IF(AND(SUM($M$106)&gt;0,COUNTA(C504:P504)=3),0,1))</f>
        <v>0</v>
      </c>
      <c r="AR504" s="338">
        <f>IF(AND(SUM($M$107)=0,COUNTA(Q504:AD504)=0),0,IF(AND(SUM($M$107)&gt;0,COUNTA(Q504:AD504)=3),0,1))</f>
        <v>0</v>
      </c>
      <c r="AS504" s="336">
        <f>IF(AND(SUM($M$106)=0,COUNTA(C504:P504)&gt;0),1,0)</f>
        <v>0</v>
      </c>
      <c r="AT504" s="337">
        <f>IF(AND(SUM($M$107)=0,COUNTA(Q504:AD504)&gt;0),1,0)</f>
        <v>0</v>
      </c>
      <c r="AU504" s="310">
        <f>IF(OR(C504="NS",$M$106="NS"),0,IF(OR(C504="NA",$M$106="NA"),0,IF(C504&lt;=$M$106,0,1)))</f>
        <v>0</v>
      </c>
      <c r="AV504" s="312">
        <f>IF(OR(I504="NS",$S$106="NS"),0,IF(OR(I504="NA",$S$106="NA"),0,IF(I504&lt;=$S$106,0,1)))</f>
        <v>0</v>
      </c>
      <c r="AW504" s="314">
        <f>IF(OR(M504="NS",$Y$106="NS"),0,IF(OR(M504="NA",$Y$106="NA"),0,IF(M504&lt;=$Y$106,0,1)))</f>
        <v>0</v>
      </c>
      <c r="AX504" s="315">
        <f>IF(OR(Q504="NS",$M$107="NS"),0,IF(OR(Q504="NA",$M$107="NA"),0,IF(Q504&lt;=$M$107,0,1)))</f>
        <v>0</v>
      </c>
      <c r="AY504" s="317">
        <f>IF(OR(W504="NS",$S$107="NS"),0,IF(OR(W504="NA",$S$107="NA"),0,IF(W504&lt;=$S$107,0,1)))</f>
        <v>0</v>
      </c>
      <c r="AZ504" s="319">
        <f>IF(OR(AA504="NS",$Y$107="NS"),0,IF(OR(AA504="NA",$Y$107="NA"),0,IF(AA504&lt;=$Y$107,0,1)))</f>
        <v>0</v>
      </c>
    </row>
    <row r="505" spans="1:52" ht="15" customHeight="1">
      <c r="A505" s="25"/>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L505" s="169">
        <f>SUM(AL504:AL504)</f>
        <v>0</v>
      </c>
      <c r="AP505" s="169">
        <f>SUM(AP504:AP504)</f>
        <v>0</v>
      </c>
      <c r="AR505" s="339">
        <f>SUM(AQ504:AR504)</f>
        <v>0</v>
      </c>
      <c r="AT505" s="183">
        <f>SUM(AS504:AT504)</f>
        <v>0</v>
      </c>
      <c r="AW505" s="313">
        <f>SUM(AU504:AW504)</f>
        <v>0</v>
      </c>
      <c r="AZ505" s="318">
        <f>SUM(AX504:AZ504)</f>
        <v>0</v>
      </c>
    </row>
    <row r="506" spans="1:52" ht="24" customHeight="1">
      <c r="A506" s="25"/>
      <c r="B506" s="52"/>
      <c r="C506" s="848" t="s">
        <v>5219</v>
      </c>
      <c r="D506" s="728"/>
      <c r="E506" s="728"/>
      <c r="F506" s="728"/>
      <c r="G506" s="728"/>
      <c r="H506" s="728"/>
      <c r="I506" s="728"/>
      <c r="J506" s="728"/>
      <c r="K506" s="728"/>
      <c r="L506" s="728"/>
      <c r="M506" s="728"/>
      <c r="N506" s="728"/>
      <c r="O506" s="728"/>
      <c r="P506" s="728"/>
      <c r="Q506" s="728"/>
      <c r="R506" s="728"/>
      <c r="S506" s="728"/>
      <c r="T506" s="728"/>
      <c r="U506" s="728"/>
      <c r="V506" s="728"/>
      <c r="W506" s="728"/>
      <c r="X506" s="728"/>
      <c r="Y506" s="728"/>
      <c r="Z506" s="728"/>
      <c r="AA506" s="728"/>
      <c r="AB506" s="728"/>
      <c r="AC506" s="728"/>
      <c r="AD506" s="728"/>
      <c r="AE506" s="52"/>
      <c r="AI506" t="s">
        <v>5248</v>
      </c>
      <c r="AJ506" s="170">
        <f>SUM(AL505,AP505)</f>
        <v>0</v>
      </c>
    </row>
    <row r="507" spans="1:52" ht="60" customHeight="1">
      <c r="A507" s="25"/>
      <c r="B507" s="52"/>
      <c r="C507" s="842"/>
      <c r="D507" s="759"/>
      <c r="E507" s="759"/>
      <c r="F507" s="759"/>
      <c r="G507" s="759"/>
      <c r="H507" s="759"/>
      <c r="I507" s="759"/>
      <c r="J507" s="759"/>
      <c r="K507" s="759"/>
      <c r="L507" s="759"/>
      <c r="M507" s="759"/>
      <c r="N507" s="759"/>
      <c r="O507" s="759"/>
      <c r="P507" s="759"/>
      <c r="Q507" s="759"/>
      <c r="R507" s="759"/>
      <c r="S507" s="759"/>
      <c r="T507" s="759"/>
      <c r="U507" s="759"/>
      <c r="V507" s="759"/>
      <c r="W507" s="759"/>
      <c r="X507" s="759"/>
      <c r="Y507" s="759"/>
      <c r="Z507" s="759"/>
      <c r="AA507" s="759"/>
      <c r="AB507" s="759"/>
      <c r="AC507" s="759"/>
      <c r="AD507" s="838"/>
      <c r="AE507" s="52"/>
    </row>
    <row r="508" spans="1:52" ht="15" customHeight="1">
      <c r="A508" s="25"/>
      <c r="B508" s="823" t="str">
        <f>IF(AR505&gt;0,"Favor de ingresar toda la información requerida en la pregunta","")</f>
        <v/>
      </c>
      <c r="C508" s="894"/>
      <c r="D508" s="894"/>
      <c r="E508" s="894"/>
      <c r="F508" s="894"/>
      <c r="G508" s="894"/>
      <c r="H508" s="894"/>
      <c r="I508" s="894"/>
      <c r="J508" s="894"/>
      <c r="K508" s="894"/>
      <c r="L508" s="894"/>
      <c r="M508" s="894"/>
      <c r="N508" s="894"/>
      <c r="O508" s="894"/>
      <c r="P508" s="894"/>
      <c r="Q508" s="894"/>
      <c r="R508" s="894"/>
      <c r="S508" s="894"/>
      <c r="T508" s="894"/>
      <c r="U508" s="894"/>
      <c r="V508" s="894"/>
      <c r="W508" s="894"/>
      <c r="X508" s="894"/>
      <c r="Y508" s="894"/>
      <c r="Z508" s="894"/>
      <c r="AA508" s="894"/>
      <c r="AB508" s="894"/>
      <c r="AC508" s="894"/>
      <c r="AD508" s="894"/>
      <c r="AE508" s="27"/>
    </row>
    <row r="509" spans="1:52" ht="15" customHeight="1">
      <c r="A509" s="25"/>
      <c r="B509" s="887" t="str">
        <f>IF(SUM(COUNTIF(C504:AD504,"NS"))&lt;&gt;0,"Alerta: debido a que cuenta con registros NS, debe proporcionar una justificación en el area de comentarios al final de la pregunta","")</f>
        <v/>
      </c>
      <c r="C509" s="887"/>
      <c r="D509" s="887"/>
      <c r="E509" s="887"/>
      <c r="F509" s="887"/>
      <c r="G509" s="887"/>
      <c r="H509" s="887"/>
      <c r="I509" s="887"/>
      <c r="J509" s="887"/>
      <c r="K509" s="887"/>
      <c r="L509" s="887"/>
      <c r="M509" s="887"/>
      <c r="N509" s="887"/>
      <c r="O509" s="887"/>
      <c r="P509" s="887"/>
      <c r="Q509" s="887"/>
      <c r="R509" s="887"/>
      <c r="S509" s="887"/>
      <c r="T509" s="887"/>
      <c r="U509" s="887"/>
      <c r="V509" s="887"/>
      <c r="W509" s="887"/>
      <c r="X509" s="887"/>
      <c r="Y509" s="887"/>
      <c r="Z509" s="887"/>
      <c r="AA509" s="887"/>
      <c r="AB509" s="887"/>
      <c r="AC509" s="887"/>
      <c r="AD509" s="887"/>
    </row>
    <row r="510" spans="1:52" ht="15" customHeight="1">
      <c r="A510" s="25"/>
      <c r="B510" s="845" t="str">
        <f>IF(AJ506&gt;0,"Favor de revisar la suma y consistencia de totales y/o subtotales por filas (numéricos y NS)","")</f>
        <v/>
      </c>
      <c r="C510" s="845"/>
      <c r="D510" s="845"/>
      <c r="E510" s="845"/>
      <c r="F510" s="845"/>
      <c r="G510" s="845"/>
      <c r="H510" s="845"/>
      <c r="I510" s="845"/>
      <c r="J510" s="845"/>
      <c r="K510" s="845"/>
      <c r="L510" s="845"/>
      <c r="M510" s="845"/>
      <c r="N510" s="845"/>
      <c r="O510" s="845"/>
      <c r="P510" s="845"/>
      <c r="Q510" s="845"/>
      <c r="R510" s="845"/>
      <c r="S510" s="845"/>
      <c r="T510" s="845"/>
      <c r="U510" s="845"/>
      <c r="V510" s="845"/>
      <c r="W510" s="845"/>
      <c r="X510" s="845"/>
      <c r="Y510" s="845"/>
      <c r="Z510" s="845"/>
      <c r="AA510" s="845"/>
      <c r="AB510" s="845"/>
      <c r="AC510" s="845"/>
      <c r="AD510" s="845"/>
    </row>
    <row r="511" spans="1:52" ht="15" customHeight="1">
      <c r="A511" s="25"/>
      <c r="B511" s="845" t="str">
        <f>IF(AW505&gt;0,"Favor de revisar la instrucción 1 y verifique que se cumplan con los criterios establecidos","")</f>
        <v/>
      </c>
      <c r="C511" s="845"/>
      <c r="D511" s="845"/>
      <c r="E511" s="845"/>
      <c r="F511" s="845"/>
      <c r="G511" s="845"/>
      <c r="H511" s="845"/>
      <c r="I511" s="845"/>
      <c r="J511" s="845"/>
      <c r="K511" s="845"/>
      <c r="L511" s="845"/>
      <c r="M511" s="845"/>
      <c r="N511" s="845"/>
      <c r="O511" s="845"/>
      <c r="P511" s="845"/>
      <c r="Q511" s="845"/>
      <c r="R511" s="845"/>
      <c r="S511" s="845"/>
      <c r="T511" s="845"/>
      <c r="U511" s="845"/>
      <c r="V511" s="845"/>
      <c r="W511" s="845"/>
      <c r="X511" s="845"/>
      <c r="Y511" s="845"/>
      <c r="Z511" s="845"/>
      <c r="AA511" s="845"/>
      <c r="AB511" s="845"/>
      <c r="AC511" s="845"/>
      <c r="AD511" s="845"/>
      <c r="AE511" s="534"/>
    </row>
    <row r="512" spans="1:52" ht="15" customHeight="1">
      <c r="A512" s="25"/>
      <c r="B512" s="845" t="str">
        <f>IF(AZ505&gt;0,"Favor de revisar la instrucción 2 y verifique que se cumplan con los criterios establecidos","")</f>
        <v/>
      </c>
      <c r="C512" s="845"/>
      <c r="D512" s="845"/>
      <c r="E512" s="845"/>
      <c r="F512" s="845"/>
      <c r="G512" s="845"/>
      <c r="H512" s="845"/>
      <c r="I512" s="845"/>
      <c r="J512" s="845"/>
      <c r="K512" s="845"/>
      <c r="L512" s="845"/>
      <c r="M512" s="845"/>
      <c r="N512" s="845"/>
      <c r="O512" s="845"/>
      <c r="P512" s="845"/>
      <c r="Q512" s="845"/>
      <c r="R512" s="845"/>
      <c r="S512" s="845"/>
      <c r="T512" s="845"/>
      <c r="U512" s="845"/>
      <c r="V512" s="845"/>
      <c r="W512" s="845"/>
      <c r="X512" s="845"/>
      <c r="Y512" s="845"/>
      <c r="Z512" s="845"/>
      <c r="AA512" s="845"/>
      <c r="AB512" s="845"/>
      <c r="AC512" s="845"/>
      <c r="AD512" s="845"/>
      <c r="AE512" s="534"/>
    </row>
    <row r="513" spans="1:63" ht="15" customHeight="1">
      <c r="A513" s="25"/>
      <c r="B513" s="824" t="str">
        <f>IF(AT505&gt;0,"Favor de verificar que no tenga información en celdas sombreadas","")</f>
        <v/>
      </c>
      <c r="C513" s="824"/>
      <c r="D513" s="824"/>
      <c r="E513" s="824"/>
      <c r="F513" s="824"/>
      <c r="G513" s="824"/>
      <c r="H513" s="824"/>
      <c r="I513" s="824"/>
      <c r="J513" s="824"/>
      <c r="K513" s="824"/>
      <c r="L513" s="824"/>
      <c r="M513" s="824"/>
      <c r="N513" s="824"/>
      <c r="O513" s="824"/>
      <c r="P513" s="824"/>
      <c r="Q513" s="824"/>
      <c r="R513" s="824"/>
      <c r="S513" s="824"/>
      <c r="T513" s="824"/>
      <c r="U513" s="824"/>
      <c r="V513" s="824"/>
      <c r="W513" s="824"/>
      <c r="X513" s="824"/>
      <c r="Y513" s="824"/>
      <c r="Z513" s="824"/>
      <c r="AA513" s="824"/>
      <c r="AB513" s="824"/>
      <c r="AC513" s="824"/>
      <c r="AD513" s="824"/>
      <c r="AE513" s="27"/>
    </row>
    <row r="514" spans="1:63" ht="36" customHeight="1">
      <c r="A514" s="25" t="s">
        <v>5668</v>
      </c>
      <c r="B514" s="880" t="s">
        <v>5669</v>
      </c>
      <c r="C514" s="728"/>
      <c r="D514" s="728"/>
      <c r="E514" s="728"/>
      <c r="F514" s="728"/>
      <c r="G514" s="728"/>
      <c r="H514" s="728"/>
      <c r="I514" s="728"/>
      <c r="J514" s="728"/>
      <c r="K514" s="728"/>
      <c r="L514" s="728"/>
      <c r="M514" s="728"/>
      <c r="N514" s="728"/>
      <c r="O514" s="728"/>
      <c r="P514" s="728"/>
      <c r="Q514" s="728"/>
      <c r="R514" s="728"/>
      <c r="S514" s="728"/>
      <c r="T514" s="728"/>
      <c r="U514" s="728"/>
      <c r="V514" s="728"/>
      <c r="W514" s="728"/>
      <c r="X514" s="728"/>
      <c r="Y514" s="728"/>
      <c r="Z514" s="728"/>
      <c r="AA514" s="728"/>
      <c r="AB514" s="728"/>
      <c r="AC514" s="728"/>
      <c r="AD514" s="728"/>
      <c r="AE514" s="52"/>
    </row>
    <row r="515" spans="1:63" s="12" customFormat="1" ht="24" customHeight="1">
      <c r="A515" s="25"/>
      <c r="B515" s="42"/>
      <c r="C515" s="848" t="s">
        <v>5670</v>
      </c>
      <c r="D515" s="728"/>
      <c r="E515" s="728"/>
      <c r="F515" s="728"/>
      <c r="G515" s="728"/>
      <c r="H515" s="728"/>
      <c r="I515" s="728"/>
      <c r="J515" s="728"/>
      <c r="K515" s="728"/>
      <c r="L515" s="728"/>
      <c r="M515" s="728"/>
      <c r="N515" s="728"/>
      <c r="O515" s="728"/>
      <c r="P515" s="728"/>
      <c r="Q515" s="728"/>
      <c r="R515" s="728"/>
      <c r="S515" s="728"/>
      <c r="T515" s="728"/>
      <c r="U515" s="728"/>
      <c r="V515" s="728"/>
      <c r="W515" s="728"/>
      <c r="X515" s="728"/>
      <c r="Y515" s="728"/>
      <c r="Z515" s="728"/>
      <c r="AA515" s="728"/>
      <c r="AB515" s="728"/>
      <c r="AC515" s="728"/>
      <c r="AD515" s="728"/>
    </row>
    <row r="516" spans="1:63" ht="36" customHeight="1">
      <c r="A516" s="25"/>
      <c r="B516" s="52"/>
      <c r="C516" s="848" t="s">
        <v>5671</v>
      </c>
      <c r="D516" s="728"/>
      <c r="E516" s="728"/>
      <c r="F516" s="728"/>
      <c r="G516" s="728"/>
      <c r="H516" s="728"/>
      <c r="I516" s="728"/>
      <c r="J516" s="728"/>
      <c r="K516" s="728"/>
      <c r="L516" s="728"/>
      <c r="M516" s="728"/>
      <c r="N516" s="728"/>
      <c r="O516" s="728"/>
      <c r="P516" s="728"/>
      <c r="Q516" s="728"/>
      <c r="R516" s="728"/>
      <c r="S516" s="728"/>
      <c r="T516" s="728"/>
      <c r="U516" s="728"/>
      <c r="V516" s="728"/>
      <c r="W516" s="728"/>
      <c r="X516" s="728"/>
      <c r="Y516" s="728"/>
      <c r="Z516" s="728"/>
      <c r="AA516" s="728"/>
      <c r="AB516" s="728"/>
      <c r="AC516" s="728"/>
      <c r="AD516" s="728"/>
      <c r="AE516" s="52"/>
    </row>
    <row r="517" spans="1:63" ht="48" customHeight="1">
      <c r="A517" s="25"/>
      <c r="B517" s="52"/>
      <c r="C517" s="848" t="s">
        <v>5672</v>
      </c>
      <c r="D517" s="728"/>
      <c r="E517" s="728"/>
      <c r="F517" s="728"/>
      <c r="G517" s="728"/>
      <c r="H517" s="728"/>
      <c r="I517" s="728"/>
      <c r="J517" s="728"/>
      <c r="K517" s="728"/>
      <c r="L517" s="728"/>
      <c r="M517" s="728"/>
      <c r="N517" s="728"/>
      <c r="O517" s="728"/>
      <c r="P517" s="728"/>
      <c r="Q517" s="728"/>
      <c r="R517" s="728"/>
      <c r="S517" s="728"/>
      <c r="T517" s="728"/>
      <c r="U517" s="728"/>
      <c r="V517" s="728"/>
      <c r="W517" s="728"/>
      <c r="X517" s="728"/>
      <c r="Y517" s="728"/>
      <c r="Z517" s="728"/>
      <c r="AA517" s="728"/>
      <c r="AB517" s="728"/>
      <c r="AC517" s="728"/>
      <c r="AD517" s="728"/>
      <c r="AE517" s="52"/>
    </row>
    <row r="518" spans="1:63" ht="36" customHeight="1">
      <c r="A518" s="25"/>
      <c r="B518" s="52"/>
      <c r="C518" s="848" t="s">
        <v>5673</v>
      </c>
      <c r="D518" s="728"/>
      <c r="E518" s="728"/>
      <c r="F518" s="728"/>
      <c r="G518" s="728"/>
      <c r="H518" s="728"/>
      <c r="I518" s="728"/>
      <c r="J518" s="728"/>
      <c r="K518" s="728"/>
      <c r="L518" s="728"/>
      <c r="M518" s="728"/>
      <c r="N518" s="728"/>
      <c r="O518" s="728"/>
      <c r="P518" s="728"/>
      <c r="Q518" s="728"/>
      <c r="R518" s="728"/>
      <c r="S518" s="728"/>
      <c r="T518" s="728"/>
      <c r="U518" s="728"/>
      <c r="V518" s="728"/>
      <c r="W518" s="728"/>
      <c r="X518" s="728"/>
      <c r="Y518" s="728"/>
      <c r="Z518" s="728"/>
      <c r="AA518" s="728"/>
      <c r="AB518" s="728"/>
      <c r="AC518" s="728"/>
      <c r="AD518" s="728"/>
      <c r="AE518" s="52"/>
    </row>
    <row r="519" spans="1:63" ht="36" customHeight="1">
      <c r="A519" s="25"/>
      <c r="B519" s="52"/>
      <c r="C519" s="848" t="s">
        <v>5674</v>
      </c>
      <c r="D519" s="728"/>
      <c r="E519" s="728"/>
      <c r="F519" s="728"/>
      <c r="G519" s="728"/>
      <c r="H519" s="728"/>
      <c r="I519" s="728"/>
      <c r="J519" s="728"/>
      <c r="K519" s="728"/>
      <c r="L519" s="728"/>
      <c r="M519" s="728"/>
      <c r="N519" s="728"/>
      <c r="O519" s="728"/>
      <c r="P519" s="728"/>
      <c r="Q519" s="728"/>
      <c r="R519" s="728"/>
      <c r="S519" s="728"/>
      <c r="T519" s="728"/>
      <c r="U519" s="728"/>
      <c r="V519" s="728"/>
      <c r="W519" s="728"/>
      <c r="X519" s="728"/>
      <c r="Y519" s="728"/>
      <c r="Z519" s="728"/>
      <c r="AA519" s="728"/>
      <c r="AB519" s="728"/>
      <c r="AC519" s="728"/>
      <c r="AD519" s="728"/>
      <c r="AE519" s="52"/>
    </row>
    <row r="520" spans="1:63" ht="24" customHeight="1">
      <c r="A520" s="25"/>
      <c r="B520" s="52"/>
      <c r="C520" s="848" t="s">
        <v>5675</v>
      </c>
      <c r="D520" s="728"/>
      <c r="E520" s="728"/>
      <c r="F520" s="728"/>
      <c r="G520" s="728"/>
      <c r="H520" s="728"/>
      <c r="I520" s="728"/>
      <c r="J520" s="728"/>
      <c r="K520" s="728"/>
      <c r="L520" s="728"/>
      <c r="M520" s="728"/>
      <c r="N520" s="728"/>
      <c r="O520" s="728"/>
      <c r="P520" s="728"/>
      <c r="Q520" s="728"/>
      <c r="R520" s="728"/>
      <c r="S520" s="728"/>
      <c r="T520" s="728"/>
      <c r="U520" s="728"/>
      <c r="V520" s="728"/>
      <c r="W520" s="728"/>
      <c r="X520" s="728"/>
      <c r="Y520" s="728"/>
      <c r="Z520" s="728"/>
      <c r="AA520" s="728"/>
      <c r="AB520" s="728"/>
      <c r="AC520" s="728"/>
      <c r="AD520" s="728"/>
      <c r="AE520" s="52"/>
    </row>
    <row r="521" spans="1:63" ht="15" customHeight="1">
      <c r="A521" s="25"/>
      <c r="B521" s="27"/>
      <c r="C521" s="27"/>
      <c r="D521" s="27"/>
      <c r="E521" s="27"/>
      <c r="F521" s="27"/>
      <c r="G521" s="27"/>
      <c r="H521" s="27"/>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U521" s="890" t="s">
        <v>5084</v>
      </c>
      <c r="AV521" s="890"/>
      <c r="AW521" s="890"/>
      <c r="AX521" s="891" t="s">
        <v>5259</v>
      </c>
      <c r="AY521" s="891"/>
      <c r="AZ521" s="891"/>
      <c r="BA521" s="893" t="s">
        <v>5258</v>
      </c>
      <c r="BB521" s="893"/>
      <c r="BC521" s="893"/>
      <c r="BD521" s="892" t="s">
        <v>5093</v>
      </c>
      <c r="BE521" s="892"/>
      <c r="BF521" s="892"/>
      <c r="BG521" s="184" t="s">
        <v>5260</v>
      </c>
    </row>
    <row r="522" spans="1:63" ht="24" customHeight="1">
      <c r="A522" s="25"/>
      <c r="B522" s="52"/>
      <c r="C522" s="730" t="s">
        <v>5676</v>
      </c>
      <c r="D522" s="859"/>
      <c r="E522" s="859"/>
      <c r="F522" s="859"/>
      <c r="G522" s="859"/>
      <c r="H522" s="859"/>
      <c r="I522" s="859"/>
      <c r="J522" s="859"/>
      <c r="K522" s="859"/>
      <c r="L522" s="859"/>
      <c r="M522" s="723" t="s">
        <v>5677</v>
      </c>
      <c r="N522" s="757"/>
      <c r="O522" s="757"/>
      <c r="P522" s="757"/>
      <c r="Q522" s="757"/>
      <c r="R522" s="757"/>
      <c r="S522" s="757"/>
      <c r="T522" s="757"/>
      <c r="U522" s="758"/>
      <c r="V522" s="723" t="s">
        <v>5678</v>
      </c>
      <c r="W522" s="757"/>
      <c r="X522" s="757"/>
      <c r="Y522" s="757"/>
      <c r="Z522" s="757"/>
      <c r="AA522" s="757"/>
      <c r="AB522" s="757"/>
      <c r="AC522" s="757"/>
      <c r="AD522" s="758"/>
      <c r="AE522" s="52"/>
      <c r="AQ522" s="895" t="s">
        <v>5610</v>
      </c>
      <c r="AR522" s="897" t="s">
        <v>5611</v>
      </c>
      <c r="AS522" s="908" t="s">
        <v>5587</v>
      </c>
      <c r="AT522" s="910" t="s">
        <v>5588</v>
      </c>
      <c r="AU522" s="890" t="s">
        <v>5591</v>
      </c>
      <c r="AV522" s="890"/>
      <c r="AW522" s="890"/>
      <c r="AX522" s="891" t="s">
        <v>5592</v>
      </c>
      <c r="AY522" s="891"/>
      <c r="AZ522" s="891"/>
      <c r="BA522" s="893" t="s">
        <v>5591</v>
      </c>
      <c r="BB522" s="893"/>
      <c r="BC522" s="893"/>
      <c r="BD522" s="892" t="s">
        <v>5592</v>
      </c>
      <c r="BE522" s="892"/>
      <c r="BF522" s="892"/>
      <c r="BG522" s="185" t="s">
        <v>5679</v>
      </c>
      <c r="BH522" s="885" t="s">
        <v>5680</v>
      </c>
      <c r="BI522" s="886"/>
      <c r="BJ522" s="886"/>
      <c r="BK522" s="886"/>
    </row>
    <row r="523" spans="1:63" ht="15" customHeight="1">
      <c r="A523" s="25"/>
      <c r="B523" s="52"/>
      <c r="C523" s="861"/>
      <c r="D523" s="782"/>
      <c r="E523" s="782"/>
      <c r="F523" s="782"/>
      <c r="G523" s="782"/>
      <c r="H523" s="782"/>
      <c r="I523" s="782"/>
      <c r="J523" s="782"/>
      <c r="K523" s="782"/>
      <c r="L523" s="782"/>
      <c r="M523" s="723" t="s">
        <v>5235</v>
      </c>
      <c r="N523" s="757"/>
      <c r="O523" s="758"/>
      <c r="P523" s="756" t="s">
        <v>5427</v>
      </c>
      <c r="Q523" s="757"/>
      <c r="R523" s="758"/>
      <c r="S523" s="756" t="s">
        <v>5428</v>
      </c>
      <c r="T523" s="757"/>
      <c r="U523" s="758"/>
      <c r="V523" s="723" t="s">
        <v>5235</v>
      </c>
      <c r="W523" s="757"/>
      <c r="X523" s="758"/>
      <c r="Y523" s="756" t="s">
        <v>5427</v>
      </c>
      <c r="Z523" s="757"/>
      <c r="AA523" s="758"/>
      <c r="AB523" s="756" t="s">
        <v>5428</v>
      </c>
      <c r="AC523" s="757"/>
      <c r="AD523" s="758"/>
      <c r="AE523" s="52"/>
      <c r="AI523" t="s">
        <v>5240</v>
      </c>
      <c r="AJ523" t="s">
        <v>5241</v>
      </c>
      <c r="AK523" t="s">
        <v>5242</v>
      </c>
      <c r="AL523" t="s">
        <v>5243</v>
      </c>
      <c r="AM523" t="s">
        <v>5244</v>
      </c>
      <c r="AN523" t="s">
        <v>5245</v>
      </c>
      <c r="AO523" t="s">
        <v>5246</v>
      </c>
      <c r="AP523" t="s">
        <v>5247</v>
      </c>
      <c r="AQ523" s="896"/>
      <c r="AR523" s="898"/>
      <c r="AS523" s="909"/>
      <c r="AT523" s="911"/>
      <c r="AU523" s="340" t="s">
        <v>5450</v>
      </c>
      <c r="AV523" s="342" t="s">
        <v>5451</v>
      </c>
      <c r="AW523" s="344" t="s">
        <v>5452</v>
      </c>
      <c r="AX523" s="306" t="s">
        <v>5450</v>
      </c>
      <c r="AY523" s="316" t="s">
        <v>5451</v>
      </c>
      <c r="AZ523" s="318" t="s">
        <v>5452</v>
      </c>
      <c r="BA523" s="239" t="s">
        <v>5450</v>
      </c>
      <c r="BB523" s="311" t="s">
        <v>5451</v>
      </c>
      <c r="BC523" s="313" t="s">
        <v>5452</v>
      </c>
      <c r="BD523" s="346" t="s">
        <v>5450</v>
      </c>
      <c r="BE523" s="348" t="s">
        <v>5451</v>
      </c>
      <c r="BF523" s="350" t="s">
        <v>5452</v>
      </c>
      <c r="BG523" s="189">
        <f>IF(SUM(M536:AD536)&gt;0,1,0)</f>
        <v>0</v>
      </c>
      <c r="BH523" s="624" t="s">
        <v>5215</v>
      </c>
      <c r="BI523" s="624" t="s">
        <v>5216</v>
      </c>
      <c r="BJ523" s="624" t="s">
        <v>5217</v>
      </c>
      <c r="BK523" s="624" t="s">
        <v>5218</v>
      </c>
    </row>
    <row r="524" spans="1:63" ht="15" customHeight="1">
      <c r="A524" s="25"/>
      <c r="B524" s="52"/>
      <c r="C524" s="59" t="s">
        <v>5012</v>
      </c>
      <c r="D524" s="918" t="s">
        <v>5681</v>
      </c>
      <c r="E524" s="757"/>
      <c r="F524" s="757"/>
      <c r="G524" s="757"/>
      <c r="H524" s="757"/>
      <c r="I524" s="757"/>
      <c r="J524" s="757"/>
      <c r="K524" s="757"/>
      <c r="L524" s="757"/>
      <c r="M524" s="839"/>
      <c r="N524" s="840"/>
      <c r="O524" s="841"/>
      <c r="P524" s="839"/>
      <c r="Q524" s="840"/>
      <c r="R524" s="841"/>
      <c r="S524" s="839"/>
      <c r="T524" s="840"/>
      <c r="U524" s="841"/>
      <c r="V524" s="839"/>
      <c r="W524" s="840"/>
      <c r="X524" s="841"/>
      <c r="Y524" s="839"/>
      <c r="Z524" s="840"/>
      <c r="AA524" s="841"/>
      <c r="AB524" s="839"/>
      <c r="AC524" s="840"/>
      <c r="AD524" s="841"/>
      <c r="AE524" s="52"/>
      <c r="AI524">
        <f t="shared" ref="AI524:AI539" si="629">M524</f>
        <v>0</v>
      </c>
      <c r="AJ524">
        <f t="shared" ref="AJ524:AJ539" si="630">COUNTIF(P524:U524,"NS")</f>
        <v>0</v>
      </c>
      <c r="AK524">
        <f t="shared" ref="AK524:AK539" si="631">SUM(P524:U524)</f>
        <v>0</v>
      </c>
      <c r="AL524">
        <f t="shared" ref="AL524:AL539" si="632">IF(COUNTIF(M524:U524,"NA")=3,0,IF(OR(AND(AI524=0,AJ524&gt;0),AND(AI524="NS",AK524&gt;0), AND(AI524="NS", AJ524=0,AK524=0)), 1, IF(OR(AND(AI524&gt;0,AJ524&gt;1,AI524&gt;AK524), AND(AI524="NS",AJ524=2), AND(AI524="NS",AK524=0,AJ524&gt;0),AI524=AK524), 0, 1)))</f>
        <v>0</v>
      </c>
      <c r="AM524">
        <f t="shared" ref="AM524:AM539" si="633">V524</f>
        <v>0</v>
      </c>
      <c r="AN524">
        <f t="shared" ref="AN524:AN539" si="634">COUNTIF(Y524:AD524,"NS")</f>
        <v>0</v>
      </c>
      <c r="AO524">
        <f t="shared" ref="AO524:AO539" si="635">SUM(Y524:AD524)</f>
        <v>0</v>
      </c>
      <c r="AP524">
        <f t="shared" ref="AP524:AP539" si="636">IF(COUNTIF(V524:AD524,"NA")=3,0,IF(OR(AND(AM524=0,AN524&gt;0),AND(AM524="NS",AO524&gt;0), AND(AM524="NS", AN524=0,AO524=0)), 1, IF(OR(AND(AM524&gt;0,AN524&gt;1,AM524&gt;AO524), AND(AM524="NS",AN524=2), AND(AM524="NS",AO524=0,AN524&gt;0),AM524=AO524), 0, 1)))</f>
        <v>0</v>
      </c>
      <c r="AQ524" s="172">
        <f>IF(AND(SUM($M$106)=0,COUNTA(M524:U539)=0),0,IF(AND(SUM($M$106)&gt;0,COUNTA(M524:U539)=48),0,1))</f>
        <v>0</v>
      </c>
      <c r="AR524" s="338">
        <f>IF(AND(SUM($M$107)=0,COUNTA(V524:AD539)=0),0,IF(AND(SUM($M$107)&gt;0,COUNTA(V524:AD539)=48),0,1))</f>
        <v>0</v>
      </c>
      <c r="AS524" s="336">
        <f>IF(AND(SUM($M$106)=0,COUNTA(M524:U539)&gt;0),1,0)</f>
        <v>0</v>
      </c>
      <c r="AT524" s="337">
        <f>IF(AND(SUM($M$107)=0,COUNTA(V524:AD539)&gt;0),1,0)</f>
        <v>0</v>
      </c>
      <c r="AU524" s="341">
        <f>IF(OR(M540="NS",$M$106="NS"),0,IF(OR(M540="NA",$M$106="NA"),0,IF(M540&gt;=$M$106,0,1)))</f>
        <v>0</v>
      </c>
      <c r="AV524" s="343">
        <f>IF(OR(P540="NS",$S$106="NS"),0,IF(OR(P540="NA",$S$106="NA"),0,IF(P540&gt;=$S$106,0,1)))</f>
        <v>0</v>
      </c>
      <c r="AW524" s="345">
        <f>IF(OR(S540="NS",$Y$106="NS"),0,IF(OR(S540="NA",$Y$106="NA"),0,IF(S540&gt;=$Y$106,0,1)))</f>
        <v>0</v>
      </c>
      <c r="AX524" s="315">
        <f>IF(OR(V540="NS",$M$107="NS"),0,IF(OR(V540="NA",$M$107="NA"),0,IF(V540&gt;=$M$107,0,1)))</f>
        <v>0</v>
      </c>
      <c r="AY524" s="317">
        <f>IF(OR(Y540="NS",$S$107="NS"),0,IF(OR(Y540="NA",$S$107="NA"),0,IF(Y540&gt;=$S$107,0,1)))</f>
        <v>0</v>
      </c>
      <c r="AZ524" s="319">
        <f>IF(OR(AB540="NS",$Y$107="NS"),0,IF(OR(AB540="NA",$Y$107="NA"),0,IF(AB540&gt;=$Y$107,0,1)))</f>
        <v>0</v>
      </c>
      <c r="BA524" s="310">
        <f t="shared" ref="BA524:BA539" si="637">IF(OR(M524="NS",$M$106="NS"),0,IF(OR(M524="NA",$M$106="NA"),0,IF(M524&lt;=$M$106,0,1)))</f>
        <v>0</v>
      </c>
      <c r="BB524" s="312">
        <f t="shared" ref="BB524:BB539" si="638">IF(OR(P524="NS",$S$106="NS"),0,IF(OR(P524="NA",$S$106="NA"),0,IF(P524&lt;=$S$106,0,1)))</f>
        <v>0</v>
      </c>
      <c r="BC524" s="314">
        <f t="shared" ref="BC524:BC539" si="639">IF(OR(S524="NS",$Y$106="NS"),0,IF(OR(S524="NA",$Y$106="NA"),0,IF(S524&lt;=$Y$106,0,1)))</f>
        <v>0</v>
      </c>
      <c r="BD524" s="347">
        <f t="shared" ref="BD524:BD539" si="640">IF(OR(V524="NS",$M$107="NS"),0,IF(OR(V524="NA",$M$107="NA"),0,IF(V524&lt;=$M$107,0,1)))</f>
        <v>0</v>
      </c>
      <c r="BE524" s="349">
        <f t="shared" ref="BE524:BE539" si="641">IF(OR(Y524="NS",$S$107="NS"),0,IF(OR(Y524="NA",$S$107="NA"),0,IF(Y524&lt;=$S$107,0,1)))</f>
        <v>0</v>
      </c>
      <c r="BF524" s="351">
        <f t="shared" ref="BF524:BF539" si="642">IF(OR(AB524="NS",$Y$107="NS"),0,IF(OR(AB524="NA",$Y$107="NA"),0,IF(AB524&lt;=$Y$107,0,1)))</f>
        <v>0</v>
      </c>
      <c r="BH524" s="637" t="s">
        <v>5682</v>
      </c>
      <c r="BI524" s="635" t="s">
        <v>5681</v>
      </c>
      <c r="BJ524" s="626" t="str" cm="1">
        <f t="array" ref="BJ524">IF(AH542&lt;&gt;"",_xlfn.TEXTJOIN(" / ", TRUE, _xlfn.UNIQUE(IF($BH$524:$BH$535&lt;&gt;"",IF(ISNUMBER(SEARCH(AH542, $BH$524:$BH$535)) + (_xlfn.MAP($BH$524:$BH$535, _xlfn.LAMBDA(_xlpm.r, SUM(--ISNUMBER(SEARCH(_xlfn.TEXTSPLIT(_xlpm.r, ","), AH542))))))&gt;0,$BI$524:$BI$535, ""), ""))), "")</f>
        <v/>
      </c>
      <c r="BK524" s="622" t="str">
        <f>IF(BJ524 = "", "", "Alerta: Revise el texto ingresado en el Especifique ya que podría existir en las opciones resaltadas en amarillo")</f>
        <v/>
      </c>
    </row>
    <row r="525" spans="1:63" ht="15" customHeight="1">
      <c r="A525" s="25"/>
      <c r="B525" s="52"/>
      <c r="C525" s="70" t="s">
        <v>5014</v>
      </c>
      <c r="D525" s="918" t="s">
        <v>5683</v>
      </c>
      <c r="E525" s="757"/>
      <c r="F525" s="757"/>
      <c r="G525" s="757"/>
      <c r="H525" s="757"/>
      <c r="I525" s="757"/>
      <c r="J525" s="757"/>
      <c r="K525" s="757"/>
      <c r="L525" s="757"/>
      <c r="M525" s="839"/>
      <c r="N525" s="840"/>
      <c r="O525" s="841"/>
      <c r="P525" s="839"/>
      <c r="Q525" s="840"/>
      <c r="R525" s="841"/>
      <c r="S525" s="839"/>
      <c r="T525" s="840"/>
      <c r="U525" s="841"/>
      <c r="V525" s="839"/>
      <c r="W525" s="840"/>
      <c r="X525" s="841"/>
      <c r="Y525" s="839"/>
      <c r="Z525" s="840"/>
      <c r="AA525" s="841"/>
      <c r="AB525" s="839"/>
      <c r="AC525" s="840"/>
      <c r="AD525" s="841"/>
      <c r="AE525" s="52"/>
      <c r="AI525">
        <f t="shared" si="629"/>
        <v>0</v>
      </c>
      <c r="AJ525">
        <f t="shared" si="630"/>
        <v>0</v>
      </c>
      <c r="AK525">
        <f t="shared" si="631"/>
        <v>0</v>
      </c>
      <c r="AL525">
        <f t="shared" si="632"/>
        <v>0</v>
      </c>
      <c r="AM525">
        <f t="shared" si="633"/>
        <v>0</v>
      </c>
      <c r="AN525">
        <f t="shared" si="634"/>
        <v>0</v>
      </c>
      <c r="AO525">
        <f t="shared" si="635"/>
        <v>0</v>
      </c>
      <c r="AP525">
        <f t="shared" si="636"/>
        <v>0</v>
      </c>
      <c r="AR525" s="339">
        <f>SUM(AQ524:AR524)</f>
        <v>0</v>
      </c>
      <c r="AT525" s="183">
        <f>SUM(AS524:AT524)</f>
        <v>0</v>
      </c>
      <c r="AW525" s="344">
        <f>SUM(AU524:AW524)</f>
        <v>0</v>
      </c>
      <c r="AZ525" s="318">
        <f>SUM(AX524:AZ524)</f>
        <v>0</v>
      </c>
      <c r="BA525" s="310">
        <f t="shared" si="637"/>
        <v>0</v>
      </c>
      <c r="BB525" s="312">
        <f t="shared" si="638"/>
        <v>0</v>
      </c>
      <c r="BC525" s="314">
        <f t="shared" si="639"/>
        <v>0</v>
      </c>
      <c r="BD525" s="347">
        <f t="shared" si="640"/>
        <v>0</v>
      </c>
      <c r="BE525" s="349">
        <f t="shared" si="641"/>
        <v>0</v>
      </c>
      <c r="BF525" s="351">
        <f t="shared" si="642"/>
        <v>0</v>
      </c>
      <c r="BH525" s="638" t="s">
        <v>5684</v>
      </c>
      <c r="BI525" s="636" t="s">
        <v>5683</v>
      </c>
    </row>
    <row r="526" spans="1:63" ht="15" customHeight="1">
      <c r="A526" s="25"/>
      <c r="B526" s="52"/>
      <c r="C526" s="70" t="s">
        <v>5016</v>
      </c>
      <c r="D526" s="918" t="s">
        <v>5685</v>
      </c>
      <c r="E526" s="757"/>
      <c r="F526" s="757"/>
      <c r="G526" s="757"/>
      <c r="H526" s="757"/>
      <c r="I526" s="757"/>
      <c r="J526" s="757"/>
      <c r="K526" s="757"/>
      <c r="L526" s="757"/>
      <c r="M526" s="839"/>
      <c r="N526" s="840"/>
      <c r="O526" s="841"/>
      <c r="P526" s="839"/>
      <c r="Q526" s="840"/>
      <c r="R526" s="841"/>
      <c r="S526" s="839"/>
      <c r="T526" s="840"/>
      <c r="U526" s="841"/>
      <c r="V526" s="839"/>
      <c r="W526" s="840"/>
      <c r="X526" s="841"/>
      <c r="Y526" s="839"/>
      <c r="Z526" s="840"/>
      <c r="AA526" s="841"/>
      <c r="AB526" s="839"/>
      <c r="AC526" s="840"/>
      <c r="AD526" s="841"/>
      <c r="AE526" s="52"/>
      <c r="AI526">
        <f t="shared" si="629"/>
        <v>0</v>
      </c>
      <c r="AJ526">
        <f t="shared" si="630"/>
        <v>0</v>
      </c>
      <c r="AK526">
        <f t="shared" si="631"/>
        <v>0</v>
      </c>
      <c r="AL526">
        <f t="shared" si="632"/>
        <v>0</v>
      </c>
      <c r="AM526">
        <f t="shared" si="633"/>
        <v>0</v>
      </c>
      <c r="AN526">
        <f t="shared" si="634"/>
        <v>0</v>
      </c>
      <c r="AO526">
        <f t="shared" si="635"/>
        <v>0</v>
      </c>
      <c r="AP526">
        <f t="shared" si="636"/>
        <v>0</v>
      </c>
      <c r="BA526" s="310">
        <f t="shared" si="637"/>
        <v>0</v>
      </c>
      <c r="BB526" s="312">
        <f t="shared" si="638"/>
        <v>0</v>
      </c>
      <c r="BC526" s="314">
        <f t="shared" si="639"/>
        <v>0</v>
      </c>
      <c r="BD526" s="347">
        <f t="shared" si="640"/>
        <v>0</v>
      </c>
      <c r="BE526" s="349">
        <f t="shared" si="641"/>
        <v>0</v>
      </c>
      <c r="BF526" s="351">
        <f t="shared" si="642"/>
        <v>0</v>
      </c>
      <c r="BH526" s="638" t="s">
        <v>5686</v>
      </c>
      <c r="BI526" s="636" t="s">
        <v>5685</v>
      </c>
    </row>
    <row r="527" spans="1:63" ht="15" customHeight="1">
      <c r="A527" s="25"/>
      <c r="B527" s="52"/>
      <c r="C527" s="70" t="s">
        <v>5018</v>
      </c>
      <c r="D527" s="918" t="s">
        <v>5687</v>
      </c>
      <c r="E527" s="757"/>
      <c r="F527" s="757"/>
      <c r="G527" s="757"/>
      <c r="H527" s="757"/>
      <c r="I527" s="757"/>
      <c r="J527" s="757"/>
      <c r="K527" s="757"/>
      <c r="L527" s="757"/>
      <c r="M527" s="839"/>
      <c r="N527" s="840"/>
      <c r="O527" s="841"/>
      <c r="P527" s="839"/>
      <c r="Q527" s="840"/>
      <c r="R527" s="841"/>
      <c r="S527" s="839"/>
      <c r="T527" s="840"/>
      <c r="U527" s="841"/>
      <c r="V527" s="839"/>
      <c r="W527" s="840"/>
      <c r="X527" s="841"/>
      <c r="Y527" s="839"/>
      <c r="Z527" s="840"/>
      <c r="AA527" s="841"/>
      <c r="AB527" s="839"/>
      <c r="AC527" s="840"/>
      <c r="AD527" s="841"/>
      <c r="AE527" s="52"/>
      <c r="AI527">
        <f t="shared" si="629"/>
        <v>0</v>
      </c>
      <c r="AJ527">
        <f t="shared" si="630"/>
        <v>0</v>
      </c>
      <c r="AK527">
        <f t="shared" si="631"/>
        <v>0</v>
      </c>
      <c r="AL527">
        <f t="shared" si="632"/>
        <v>0</v>
      </c>
      <c r="AM527">
        <f t="shared" si="633"/>
        <v>0</v>
      </c>
      <c r="AN527">
        <f t="shared" si="634"/>
        <v>0</v>
      </c>
      <c r="AO527">
        <f t="shared" si="635"/>
        <v>0</v>
      </c>
      <c r="AP527">
        <f t="shared" si="636"/>
        <v>0</v>
      </c>
      <c r="BA527" s="310">
        <f t="shared" si="637"/>
        <v>0</v>
      </c>
      <c r="BB527" s="312">
        <f t="shared" si="638"/>
        <v>0</v>
      </c>
      <c r="BC527" s="314">
        <f t="shared" si="639"/>
        <v>0</v>
      </c>
      <c r="BD527" s="347">
        <f t="shared" si="640"/>
        <v>0</v>
      </c>
      <c r="BE527" s="349">
        <f t="shared" si="641"/>
        <v>0</v>
      </c>
      <c r="BF527" s="351">
        <f t="shared" si="642"/>
        <v>0</v>
      </c>
      <c r="BH527" s="638" t="s">
        <v>5688</v>
      </c>
      <c r="BI527" s="636" t="s">
        <v>5687</v>
      </c>
    </row>
    <row r="528" spans="1:63" ht="15" customHeight="1">
      <c r="A528" s="25"/>
      <c r="B528" s="52"/>
      <c r="C528" s="70" t="s">
        <v>5020</v>
      </c>
      <c r="D528" s="918" t="s">
        <v>5689</v>
      </c>
      <c r="E528" s="757"/>
      <c r="F528" s="757"/>
      <c r="G528" s="757"/>
      <c r="H528" s="757"/>
      <c r="I528" s="757"/>
      <c r="J528" s="757"/>
      <c r="K528" s="757"/>
      <c r="L528" s="757"/>
      <c r="M528" s="839"/>
      <c r="N528" s="840"/>
      <c r="O528" s="841"/>
      <c r="P528" s="839"/>
      <c r="Q528" s="840"/>
      <c r="R528" s="841"/>
      <c r="S528" s="839"/>
      <c r="T528" s="840"/>
      <c r="U528" s="841"/>
      <c r="V528" s="839"/>
      <c r="W528" s="840"/>
      <c r="X528" s="841"/>
      <c r="Y528" s="839"/>
      <c r="Z528" s="840"/>
      <c r="AA528" s="841"/>
      <c r="AB528" s="839"/>
      <c r="AC528" s="840"/>
      <c r="AD528" s="841"/>
      <c r="AE528" s="52"/>
      <c r="AI528">
        <f t="shared" si="629"/>
        <v>0</v>
      </c>
      <c r="AJ528">
        <f t="shared" si="630"/>
        <v>0</v>
      </c>
      <c r="AK528">
        <f t="shared" si="631"/>
        <v>0</v>
      </c>
      <c r="AL528">
        <f t="shared" si="632"/>
        <v>0</v>
      </c>
      <c r="AM528">
        <f t="shared" si="633"/>
        <v>0</v>
      </c>
      <c r="AN528">
        <f t="shared" si="634"/>
        <v>0</v>
      </c>
      <c r="AO528">
        <f t="shared" si="635"/>
        <v>0</v>
      </c>
      <c r="AP528">
        <f t="shared" si="636"/>
        <v>0</v>
      </c>
      <c r="BA528" s="310">
        <f t="shared" si="637"/>
        <v>0</v>
      </c>
      <c r="BB528" s="312">
        <f t="shared" si="638"/>
        <v>0</v>
      </c>
      <c r="BC528" s="314">
        <f t="shared" si="639"/>
        <v>0</v>
      </c>
      <c r="BD528" s="347">
        <f t="shared" si="640"/>
        <v>0</v>
      </c>
      <c r="BE528" s="349">
        <f t="shared" si="641"/>
        <v>0</v>
      </c>
      <c r="BF528" s="351">
        <f t="shared" si="642"/>
        <v>0</v>
      </c>
      <c r="BH528" s="638" t="s">
        <v>5689</v>
      </c>
      <c r="BI528" s="636" t="s">
        <v>5689</v>
      </c>
    </row>
    <row r="529" spans="1:61" ht="15" customHeight="1">
      <c r="A529" s="25"/>
      <c r="B529" s="52"/>
      <c r="C529" s="70" t="s">
        <v>5022</v>
      </c>
      <c r="D529" s="918" t="s">
        <v>5690</v>
      </c>
      <c r="E529" s="757"/>
      <c r="F529" s="757"/>
      <c r="G529" s="757"/>
      <c r="H529" s="757"/>
      <c r="I529" s="757"/>
      <c r="J529" s="757"/>
      <c r="K529" s="757"/>
      <c r="L529" s="757"/>
      <c r="M529" s="839"/>
      <c r="N529" s="840"/>
      <c r="O529" s="841"/>
      <c r="P529" s="839"/>
      <c r="Q529" s="840"/>
      <c r="R529" s="841"/>
      <c r="S529" s="839"/>
      <c r="T529" s="840"/>
      <c r="U529" s="841"/>
      <c r="V529" s="839"/>
      <c r="W529" s="840"/>
      <c r="X529" s="841"/>
      <c r="Y529" s="839"/>
      <c r="Z529" s="840"/>
      <c r="AA529" s="841"/>
      <c r="AB529" s="839"/>
      <c r="AC529" s="840"/>
      <c r="AD529" s="841"/>
      <c r="AE529" s="52"/>
      <c r="AI529">
        <f t="shared" si="629"/>
        <v>0</v>
      </c>
      <c r="AJ529">
        <f t="shared" si="630"/>
        <v>0</v>
      </c>
      <c r="AK529">
        <f t="shared" si="631"/>
        <v>0</v>
      </c>
      <c r="AL529">
        <f t="shared" si="632"/>
        <v>0</v>
      </c>
      <c r="AM529">
        <f t="shared" si="633"/>
        <v>0</v>
      </c>
      <c r="AN529">
        <f t="shared" si="634"/>
        <v>0</v>
      </c>
      <c r="AO529">
        <f t="shared" si="635"/>
        <v>0</v>
      </c>
      <c r="AP529">
        <f t="shared" si="636"/>
        <v>0</v>
      </c>
      <c r="BA529" s="310">
        <f t="shared" si="637"/>
        <v>0</v>
      </c>
      <c r="BB529" s="312">
        <f t="shared" si="638"/>
        <v>0</v>
      </c>
      <c r="BC529" s="314">
        <f t="shared" si="639"/>
        <v>0</v>
      </c>
      <c r="BD529" s="347">
        <f t="shared" si="640"/>
        <v>0</v>
      </c>
      <c r="BE529" s="349">
        <f t="shared" si="641"/>
        <v>0</v>
      </c>
      <c r="BF529" s="351">
        <f t="shared" si="642"/>
        <v>0</v>
      </c>
      <c r="BH529" s="638" t="s">
        <v>5691</v>
      </c>
      <c r="BI529" s="636" t="s">
        <v>5690</v>
      </c>
    </row>
    <row r="530" spans="1:61" ht="15" customHeight="1">
      <c r="A530" s="25"/>
      <c r="B530" s="52"/>
      <c r="C530" s="70" t="s">
        <v>5024</v>
      </c>
      <c r="D530" s="918" t="s">
        <v>5692</v>
      </c>
      <c r="E530" s="757"/>
      <c r="F530" s="757"/>
      <c r="G530" s="757"/>
      <c r="H530" s="757"/>
      <c r="I530" s="757"/>
      <c r="J530" s="757"/>
      <c r="K530" s="757"/>
      <c r="L530" s="757"/>
      <c r="M530" s="839"/>
      <c r="N530" s="840"/>
      <c r="O530" s="841"/>
      <c r="P530" s="839"/>
      <c r="Q530" s="840"/>
      <c r="R530" s="841"/>
      <c r="S530" s="839"/>
      <c r="T530" s="840"/>
      <c r="U530" s="841"/>
      <c r="V530" s="839"/>
      <c r="W530" s="840"/>
      <c r="X530" s="841"/>
      <c r="Y530" s="839"/>
      <c r="Z530" s="840"/>
      <c r="AA530" s="841"/>
      <c r="AB530" s="839"/>
      <c r="AC530" s="840"/>
      <c r="AD530" s="841"/>
      <c r="AE530" s="52"/>
      <c r="AI530">
        <f t="shared" si="629"/>
        <v>0</v>
      </c>
      <c r="AJ530">
        <f t="shared" si="630"/>
        <v>0</v>
      </c>
      <c r="AK530">
        <f t="shared" si="631"/>
        <v>0</v>
      </c>
      <c r="AL530">
        <f t="shared" si="632"/>
        <v>0</v>
      </c>
      <c r="AM530">
        <f t="shared" si="633"/>
        <v>0</v>
      </c>
      <c r="AN530">
        <f t="shared" si="634"/>
        <v>0</v>
      </c>
      <c r="AO530">
        <f t="shared" si="635"/>
        <v>0</v>
      </c>
      <c r="AP530">
        <f t="shared" si="636"/>
        <v>0</v>
      </c>
      <c r="BA530" s="310">
        <f t="shared" si="637"/>
        <v>0</v>
      </c>
      <c r="BB530" s="312">
        <f t="shared" si="638"/>
        <v>0</v>
      </c>
      <c r="BC530" s="314">
        <f t="shared" si="639"/>
        <v>0</v>
      </c>
      <c r="BD530" s="347">
        <f t="shared" si="640"/>
        <v>0</v>
      </c>
      <c r="BE530" s="349">
        <f t="shared" si="641"/>
        <v>0</v>
      </c>
      <c r="BF530" s="351">
        <f t="shared" si="642"/>
        <v>0</v>
      </c>
      <c r="BH530" s="638" t="s">
        <v>5693</v>
      </c>
      <c r="BI530" s="636" t="s">
        <v>5692</v>
      </c>
    </row>
    <row r="531" spans="1:61" ht="15" customHeight="1">
      <c r="A531" s="25"/>
      <c r="B531" s="52"/>
      <c r="C531" s="70" t="s">
        <v>5026</v>
      </c>
      <c r="D531" s="918" t="s">
        <v>5694</v>
      </c>
      <c r="E531" s="757"/>
      <c r="F531" s="757"/>
      <c r="G531" s="757"/>
      <c r="H531" s="757"/>
      <c r="I531" s="757"/>
      <c r="J531" s="757"/>
      <c r="K531" s="757"/>
      <c r="L531" s="757"/>
      <c r="M531" s="839"/>
      <c r="N531" s="840"/>
      <c r="O531" s="841"/>
      <c r="P531" s="839"/>
      <c r="Q531" s="840"/>
      <c r="R531" s="841"/>
      <c r="S531" s="839"/>
      <c r="T531" s="840"/>
      <c r="U531" s="841"/>
      <c r="V531" s="839"/>
      <c r="W531" s="840"/>
      <c r="X531" s="841"/>
      <c r="Y531" s="839"/>
      <c r="Z531" s="840"/>
      <c r="AA531" s="841"/>
      <c r="AB531" s="839"/>
      <c r="AC531" s="840"/>
      <c r="AD531" s="841"/>
      <c r="AE531" s="52"/>
      <c r="AI531">
        <f t="shared" si="629"/>
        <v>0</v>
      </c>
      <c r="AJ531">
        <f t="shared" si="630"/>
        <v>0</v>
      </c>
      <c r="AK531">
        <f t="shared" si="631"/>
        <v>0</v>
      </c>
      <c r="AL531">
        <f t="shared" si="632"/>
        <v>0</v>
      </c>
      <c r="AM531">
        <f t="shared" si="633"/>
        <v>0</v>
      </c>
      <c r="AN531">
        <f t="shared" si="634"/>
        <v>0</v>
      </c>
      <c r="AO531">
        <f t="shared" si="635"/>
        <v>0</v>
      </c>
      <c r="AP531">
        <f t="shared" si="636"/>
        <v>0</v>
      </c>
      <c r="BA531" s="310">
        <f t="shared" si="637"/>
        <v>0</v>
      </c>
      <c r="BB531" s="312">
        <f t="shared" si="638"/>
        <v>0</v>
      </c>
      <c r="BC531" s="314">
        <f t="shared" si="639"/>
        <v>0</v>
      </c>
      <c r="BD531" s="347">
        <f t="shared" si="640"/>
        <v>0</v>
      </c>
      <c r="BE531" s="349">
        <f t="shared" si="641"/>
        <v>0</v>
      </c>
      <c r="BF531" s="351">
        <f t="shared" si="642"/>
        <v>0</v>
      </c>
      <c r="BH531" s="638" t="s">
        <v>5695</v>
      </c>
      <c r="BI531" s="636" t="s">
        <v>5694</v>
      </c>
    </row>
    <row r="532" spans="1:61" ht="15" customHeight="1">
      <c r="A532" s="25"/>
      <c r="B532" s="52"/>
      <c r="C532" s="70" t="s">
        <v>5028</v>
      </c>
      <c r="D532" s="918" t="s">
        <v>5349</v>
      </c>
      <c r="E532" s="757"/>
      <c r="F532" s="757"/>
      <c r="G532" s="757"/>
      <c r="H532" s="757"/>
      <c r="I532" s="757"/>
      <c r="J532" s="757"/>
      <c r="K532" s="757"/>
      <c r="L532" s="757"/>
      <c r="M532" s="839"/>
      <c r="N532" s="840"/>
      <c r="O532" s="841"/>
      <c r="P532" s="839"/>
      <c r="Q532" s="840"/>
      <c r="R532" s="841"/>
      <c r="S532" s="839"/>
      <c r="T532" s="840"/>
      <c r="U532" s="841"/>
      <c r="V532" s="839"/>
      <c r="W532" s="840"/>
      <c r="X532" s="841"/>
      <c r="Y532" s="839"/>
      <c r="Z532" s="840"/>
      <c r="AA532" s="841"/>
      <c r="AB532" s="839"/>
      <c r="AC532" s="840"/>
      <c r="AD532" s="841"/>
      <c r="AE532" s="52"/>
      <c r="AI532">
        <f t="shared" si="629"/>
        <v>0</v>
      </c>
      <c r="AJ532">
        <f t="shared" si="630"/>
        <v>0</v>
      </c>
      <c r="AK532">
        <f t="shared" si="631"/>
        <v>0</v>
      </c>
      <c r="AL532">
        <f t="shared" si="632"/>
        <v>0</v>
      </c>
      <c r="AM532">
        <f t="shared" si="633"/>
        <v>0</v>
      </c>
      <c r="AN532">
        <f t="shared" si="634"/>
        <v>0</v>
      </c>
      <c r="AO532">
        <f t="shared" si="635"/>
        <v>0</v>
      </c>
      <c r="AP532">
        <f t="shared" si="636"/>
        <v>0</v>
      </c>
      <c r="BA532" s="310">
        <f t="shared" si="637"/>
        <v>0</v>
      </c>
      <c r="BB532" s="312">
        <f t="shared" si="638"/>
        <v>0</v>
      </c>
      <c r="BC532" s="314">
        <f t="shared" si="639"/>
        <v>0</v>
      </c>
      <c r="BD532" s="347">
        <f t="shared" si="640"/>
        <v>0</v>
      </c>
      <c r="BE532" s="349">
        <f t="shared" si="641"/>
        <v>0</v>
      </c>
      <c r="BF532" s="351">
        <f t="shared" si="642"/>
        <v>0</v>
      </c>
      <c r="BH532" s="638" t="s">
        <v>5696</v>
      </c>
      <c r="BI532" s="636" t="s">
        <v>5349</v>
      </c>
    </row>
    <row r="533" spans="1:61" ht="15" customHeight="1">
      <c r="A533" s="25"/>
      <c r="B533" s="52"/>
      <c r="C533" s="70" t="s">
        <v>5029</v>
      </c>
      <c r="D533" s="918" t="s">
        <v>5697</v>
      </c>
      <c r="E533" s="757"/>
      <c r="F533" s="757"/>
      <c r="G533" s="757"/>
      <c r="H533" s="757"/>
      <c r="I533" s="757"/>
      <c r="J533" s="757"/>
      <c r="K533" s="757"/>
      <c r="L533" s="757"/>
      <c r="M533" s="839"/>
      <c r="N533" s="840"/>
      <c r="O533" s="841"/>
      <c r="P533" s="839"/>
      <c r="Q533" s="840"/>
      <c r="R533" s="841"/>
      <c r="S533" s="839"/>
      <c r="T533" s="840"/>
      <c r="U533" s="841"/>
      <c r="V533" s="839"/>
      <c r="W533" s="840"/>
      <c r="X533" s="841"/>
      <c r="Y533" s="839"/>
      <c r="Z533" s="840"/>
      <c r="AA533" s="841"/>
      <c r="AB533" s="839"/>
      <c r="AC533" s="840"/>
      <c r="AD533" s="841"/>
      <c r="AE533" s="52"/>
      <c r="AI533">
        <f t="shared" si="629"/>
        <v>0</v>
      </c>
      <c r="AJ533">
        <f t="shared" si="630"/>
        <v>0</v>
      </c>
      <c r="AK533">
        <f t="shared" si="631"/>
        <v>0</v>
      </c>
      <c r="AL533">
        <f t="shared" si="632"/>
        <v>0</v>
      </c>
      <c r="AM533">
        <f t="shared" si="633"/>
        <v>0</v>
      </c>
      <c r="AN533">
        <f t="shared" si="634"/>
        <v>0</v>
      </c>
      <c r="AO533">
        <f t="shared" si="635"/>
        <v>0</v>
      </c>
      <c r="AP533">
        <f t="shared" si="636"/>
        <v>0</v>
      </c>
      <c r="BA533" s="310">
        <f t="shared" si="637"/>
        <v>0</v>
      </c>
      <c r="BB533" s="312">
        <f t="shared" si="638"/>
        <v>0</v>
      </c>
      <c r="BC533" s="314">
        <f t="shared" si="639"/>
        <v>0</v>
      </c>
      <c r="BD533" s="347">
        <f t="shared" si="640"/>
        <v>0</v>
      </c>
      <c r="BE533" s="349">
        <f t="shared" si="641"/>
        <v>0</v>
      </c>
      <c r="BF533" s="351">
        <f t="shared" si="642"/>
        <v>0</v>
      </c>
      <c r="BH533" s="638" t="s">
        <v>5698</v>
      </c>
      <c r="BI533" s="636" t="s">
        <v>5697</v>
      </c>
    </row>
    <row r="534" spans="1:61" ht="15" customHeight="1">
      <c r="A534" s="25"/>
      <c r="B534" s="52"/>
      <c r="C534" s="70" t="s">
        <v>5031</v>
      </c>
      <c r="D534" s="918" t="s">
        <v>5699</v>
      </c>
      <c r="E534" s="757"/>
      <c r="F534" s="757"/>
      <c r="G534" s="757"/>
      <c r="H534" s="757"/>
      <c r="I534" s="757"/>
      <c r="J534" s="757"/>
      <c r="K534" s="757"/>
      <c r="L534" s="757"/>
      <c r="M534" s="839"/>
      <c r="N534" s="840"/>
      <c r="O534" s="841"/>
      <c r="P534" s="839"/>
      <c r="Q534" s="840"/>
      <c r="R534" s="841"/>
      <c r="S534" s="839"/>
      <c r="T534" s="840"/>
      <c r="U534" s="841"/>
      <c r="V534" s="839"/>
      <c r="W534" s="840"/>
      <c r="X534" s="841"/>
      <c r="Y534" s="839"/>
      <c r="Z534" s="840"/>
      <c r="AA534" s="841"/>
      <c r="AB534" s="839"/>
      <c r="AC534" s="840"/>
      <c r="AD534" s="841"/>
      <c r="AE534" s="52"/>
      <c r="AI534">
        <f t="shared" si="629"/>
        <v>0</v>
      </c>
      <c r="AJ534">
        <f t="shared" si="630"/>
        <v>0</v>
      </c>
      <c r="AK534">
        <f t="shared" si="631"/>
        <v>0</v>
      </c>
      <c r="AL534">
        <f t="shared" si="632"/>
        <v>0</v>
      </c>
      <c r="AM534">
        <f t="shared" si="633"/>
        <v>0</v>
      </c>
      <c r="AN534">
        <f t="shared" si="634"/>
        <v>0</v>
      </c>
      <c r="AO534">
        <f t="shared" si="635"/>
        <v>0</v>
      </c>
      <c r="AP534">
        <f t="shared" si="636"/>
        <v>0</v>
      </c>
      <c r="BA534" s="310">
        <f t="shared" si="637"/>
        <v>0</v>
      </c>
      <c r="BB534" s="312">
        <f t="shared" si="638"/>
        <v>0</v>
      </c>
      <c r="BC534" s="314">
        <f t="shared" si="639"/>
        <v>0</v>
      </c>
      <c r="BD534" s="347">
        <f t="shared" si="640"/>
        <v>0</v>
      </c>
      <c r="BE534" s="349">
        <f t="shared" si="641"/>
        <v>0</v>
      </c>
      <c r="BF534" s="351">
        <f t="shared" si="642"/>
        <v>0</v>
      </c>
      <c r="BH534" s="638" t="s">
        <v>5700</v>
      </c>
      <c r="BI534" s="636" t="s">
        <v>5699</v>
      </c>
    </row>
    <row r="535" spans="1:61" ht="15" customHeight="1">
      <c r="A535" s="25"/>
      <c r="B535" s="52"/>
      <c r="C535" s="70" t="s">
        <v>5032</v>
      </c>
      <c r="D535" s="918" t="s">
        <v>5701</v>
      </c>
      <c r="E535" s="757"/>
      <c r="F535" s="757"/>
      <c r="G535" s="757"/>
      <c r="H535" s="757"/>
      <c r="I535" s="757"/>
      <c r="J535" s="757"/>
      <c r="K535" s="757"/>
      <c r="L535" s="757"/>
      <c r="M535" s="839"/>
      <c r="N535" s="840"/>
      <c r="O535" s="841"/>
      <c r="P535" s="839"/>
      <c r="Q535" s="840"/>
      <c r="R535" s="841"/>
      <c r="S535" s="839"/>
      <c r="T535" s="840"/>
      <c r="U535" s="841"/>
      <c r="V535" s="839"/>
      <c r="W535" s="840"/>
      <c r="X535" s="841"/>
      <c r="Y535" s="839"/>
      <c r="Z535" s="840"/>
      <c r="AA535" s="841"/>
      <c r="AB535" s="839"/>
      <c r="AC535" s="840"/>
      <c r="AD535" s="841"/>
      <c r="AE535" s="52"/>
      <c r="AI535">
        <f t="shared" si="629"/>
        <v>0</v>
      </c>
      <c r="AJ535">
        <f t="shared" si="630"/>
        <v>0</v>
      </c>
      <c r="AK535">
        <f t="shared" si="631"/>
        <v>0</v>
      </c>
      <c r="AL535">
        <f t="shared" si="632"/>
        <v>0</v>
      </c>
      <c r="AM535">
        <f t="shared" si="633"/>
        <v>0</v>
      </c>
      <c r="AN535">
        <f t="shared" si="634"/>
        <v>0</v>
      </c>
      <c r="AO535">
        <f t="shared" si="635"/>
        <v>0</v>
      </c>
      <c r="AP535">
        <f t="shared" si="636"/>
        <v>0</v>
      </c>
      <c r="BA535" s="310">
        <f t="shared" si="637"/>
        <v>0</v>
      </c>
      <c r="BB535" s="312">
        <f t="shared" si="638"/>
        <v>0</v>
      </c>
      <c r="BC535" s="314">
        <f t="shared" si="639"/>
        <v>0</v>
      </c>
      <c r="BD535" s="347">
        <f t="shared" si="640"/>
        <v>0</v>
      </c>
      <c r="BE535" s="349">
        <f t="shared" si="641"/>
        <v>0</v>
      </c>
      <c r="BF535" s="351">
        <f t="shared" si="642"/>
        <v>0</v>
      </c>
      <c r="BH535" s="638" t="s">
        <v>5702</v>
      </c>
      <c r="BI535" s="636" t="s">
        <v>5701</v>
      </c>
    </row>
    <row r="536" spans="1:61" ht="15" customHeight="1">
      <c r="A536" s="25"/>
      <c r="B536" s="52"/>
      <c r="C536" s="55" t="s">
        <v>5033</v>
      </c>
      <c r="D536" s="918" t="s">
        <v>5703</v>
      </c>
      <c r="E536" s="757"/>
      <c r="F536" s="757"/>
      <c r="G536" s="757"/>
      <c r="H536" s="757"/>
      <c r="I536" s="757"/>
      <c r="J536" s="757"/>
      <c r="K536" s="757"/>
      <c r="L536" s="757"/>
      <c r="M536" s="839"/>
      <c r="N536" s="840"/>
      <c r="O536" s="841"/>
      <c r="P536" s="839"/>
      <c r="Q536" s="840"/>
      <c r="R536" s="841"/>
      <c r="S536" s="839"/>
      <c r="T536" s="840"/>
      <c r="U536" s="841"/>
      <c r="V536" s="839"/>
      <c r="W536" s="840"/>
      <c r="X536" s="841"/>
      <c r="Y536" s="839"/>
      <c r="Z536" s="840"/>
      <c r="AA536" s="841"/>
      <c r="AB536" s="839"/>
      <c r="AC536" s="840"/>
      <c r="AD536" s="841"/>
      <c r="AE536" s="52"/>
      <c r="AI536">
        <f t="shared" si="629"/>
        <v>0</v>
      </c>
      <c r="AJ536">
        <f t="shared" si="630"/>
        <v>0</v>
      </c>
      <c r="AK536">
        <f t="shared" si="631"/>
        <v>0</v>
      </c>
      <c r="AL536">
        <f t="shared" si="632"/>
        <v>0</v>
      </c>
      <c r="AM536">
        <f t="shared" si="633"/>
        <v>0</v>
      </c>
      <c r="AN536">
        <f t="shared" si="634"/>
        <v>0</v>
      </c>
      <c r="AO536">
        <f t="shared" si="635"/>
        <v>0</v>
      </c>
      <c r="AP536">
        <f t="shared" si="636"/>
        <v>0</v>
      </c>
      <c r="BA536" s="310">
        <f t="shared" si="637"/>
        <v>0</v>
      </c>
      <c r="BB536" s="312">
        <f t="shared" si="638"/>
        <v>0</v>
      </c>
      <c r="BC536" s="314">
        <f t="shared" si="639"/>
        <v>0</v>
      </c>
      <c r="BD536" s="347">
        <f t="shared" si="640"/>
        <v>0</v>
      </c>
      <c r="BE536" s="349">
        <f t="shared" si="641"/>
        <v>0</v>
      </c>
      <c r="BF536" s="351">
        <f t="shared" si="642"/>
        <v>0</v>
      </c>
    </row>
    <row r="537" spans="1:61" ht="15" customHeight="1">
      <c r="A537" s="25"/>
      <c r="B537" s="52"/>
      <c r="C537" s="55" t="s">
        <v>5034</v>
      </c>
      <c r="D537" s="918" t="s">
        <v>5704</v>
      </c>
      <c r="E537" s="757"/>
      <c r="F537" s="757"/>
      <c r="G537" s="757"/>
      <c r="H537" s="757"/>
      <c r="I537" s="757"/>
      <c r="J537" s="757"/>
      <c r="K537" s="757"/>
      <c r="L537" s="757"/>
      <c r="M537" s="839"/>
      <c r="N537" s="840"/>
      <c r="O537" s="841"/>
      <c r="P537" s="839"/>
      <c r="Q537" s="840"/>
      <c r="R537" s="841"/>
      <c r="S537" s="839"/>
      <c r="T537" s="840"/>
      <c r="U537" s="841"/>
      <c r="V537" s="839"/>
      <c r="W537" s="840"/>
      <c r="X537" s="841"/>
      <c r="Y537" s="839"/>
      <c r="Z537" s="840"/>
      <c r="AA537" s="841"/>
      <c r="AB537" s="839"/>
      <c r="AC537" s="840"/>
      <c r="AD537" s="841"/>
      <c r="AE537" s="52"/>
      <c r="AI537">
        <f t="shared" si="629"/>
        <v>0</v>
      </c>
      <c r="AJ537">
        <f t="shared" si="630"/>
        <v>0</v>
      </c>
      <c r="AK537">
        <f t="shared" si="631"/>
        <v>0</v>
      </c>
      <c r="AL537">
        <f t="shared" si="632"/>
        <v>0</v>
      </c>
      <c r="AM537">
        <f t="shared" si="633"/>
        <v>0</v>
      </c>
      <c r="AN537">
        <f t="shared" si="634"/>
        <v>0</v>
      </c>
      <c r="AO537">
        <f t="shared" si="635"/>
        <v>0</v>
      </c>
      <c r="AP537">
        <f t="shared" si="636"/>
        <v>0</v>
      </c>
      <c r="BA537" s="310">
        <f t="shared" si="637"/>
        <v>0</v>
      </c>
      <c r="BB537" s="312">
        <f t="shared" si="638"/>
        <v>0</v>
      </c>
      <c r="BC537" s="314">
        <f t="shared" si="639"/>
        <v>0</v>
      </c>
      <c r="BD537" s="347">
        <f t="shared" si="640"/>
        <v>0</v>
      </c>
      <c r="BE537" s="349">
        <f t="shared" si="641"/>
        <v>0</v>
      </c>
      <c r="BF537" s="351">
        <f t="shared" si="642"/>
        <v>0</v>
      </c>
    </row>
    <row r="538" spans="1:61" ht="15" customHeight="1">
      <c r="A538" s="25"/>
      <c r="B538" s="52"/>
      <c r="C538" s="55" t="s">
        <v>5035</v>
      </c>
      <c r="D538" s="918" t="s">
        <v>5105</v>
      </c>
      <c r="E538" s="757"/>
      <c r="F538" s="757"/>
      <c r="G538" s="757"/>
      <c r="H538" s="757"/>
      <c r="I538" s="757"/>
      <c r="J538" s="757"/>
      <c r="K538" s="757"/>
      <c r="L538" s="757"/>
      <c r="M538" s="839"/>
      <c r="N538" s="840"/>
      <c r="O538" s="841"/>
      <c r="P538" s="839"/>
      <c r="Q538" s="840"/>
      <c r="R538" s="841"/>
      <c r="S538" s="839"/>
      <c r="T538" s="840"/>
      <c r="U538" s="841"/>
      <c r="V538" s="839"/>
      <c r="W538" s="840"/>
      <c r="X538" s="841"/>
      <c r="Y538" s="839"/>
      <c r="Z538" s="840"/>
      <c r="AA538" s="841"/>
      <c r="AB538" s="839"/>
      <c r="AC538" s="840"/>
      <c r="AD538" s="841"/>
      <c r="AE538" s="52"/>
      <c r="AI538">
        <f t="shared" si="629"/>
        <v>0</v>
      </c>
      <c r="AJ538">
        <f t="shared" si="630"/>
        <v>0</v>
      </c>
      <c r="AK538">
        <f t="shared" si="631"/>
        <v>0</v>
      </c>
      <c r="AL538">
        <f t="shared" si="632"/>
        <v>0</v>
      </c>
      <c r="AM538">
        <f t="shared" si="633"/>
        <v>0</v>
      </c>
      <c r="AN538">
        <f t="shared" si="634"/>
        <v>0</v>
      </c>
      <c r="AO538">
        <f t="shared" si="635"/>
        <v>0</v>
      </c>
      <c r="AP538">
        <f t="shared" si="636"/>
        <v>0</v>
      </c>
      <c r="BA538" s="310">
        <f t="shared" si="637"/>
        <v>0</v>
      </c>
      <c r="BB538" s="312">
        <f t="shared" si="638"/>
        <v>0</v>
      </c>
      <c r="BC538" s="314">
        <f t="shared" si="639"/>
        <v>0</v>
      </c>
      <c r="BD538" s="347">
        <f t="shared" si="640"/>
        <v>0</v>
      </c>
      <c r="BE538" s="349">
        <f t="shared" si="641"/>
        <v>0</v>
      </c>
      <c r="BF538" s="351">
        <f t="shared" si="642"/>
        <v>0</v>
      </c>
    </row>
    <row r="539" spans="1:61" ht="15" customHeight="1">
      <c r="A539" s="25"/>
      <c r="B539" s="52"/>
      <c r="C539" s="55" t="s">
        <v>5036</v>
      </c>
      <c r="D539" s="918" t="s">
        <v>5106</v>
      </c>
      <c r="E539" s="757"/>
      <c r="F539" s="757"/>
      <c r="G539" s="757"/>
      <c r="H539" s="757"/>
      <c r="I539" s="757"/>
      <c r="J539" s="757"/>
      <c r="K539" s="757"/>
      <c r="L539" s="757"/>
      <c r="M539" s="839"/>
      <c r="N539" s="840"/>
      <c r="O539" s="841"/>
      <c r="P539" s="839"/>
      <c r="Q539" s="840"/>
      <c r="R539" s="841"/>
      <c r="S539" s="839"/>
      <c r="T539" s="840"/>
      <c r="U539" s="841"/>
      <c r="V539" s="839"/>
      <c r="W539" s="840"/>
      <c r="X539" s="841"/>
      <c r="Y539" s="839"/>
      <c r="Z539" s="840"/>
      <c r="AA539" s="841"/>
      <c r="AB539" s="839"/>
      <c r="AC539" s="840"/>
      <c r="AD539" s="841"/>
      <c r="AE539" s="52"/>
      <c r="AI539">
        <f t="shared" si="629"/>
        <v>0</v>
      </c>
      <c r="AJ539">
        <f t="shared" si="630"/>
        <v>0</v>
      </c>
      <c r="AK539">
        <f t="shared" si="631"/>
        <v>0</v>
      </c>
      <c r="AL539">
        <f t="shared" si="632"/>
        <v>0</v>
      </c>
      <c r="AM539">
        <f t="shared" si="633"/>
        <v>0</v>
      </c>
      <c r="AN539">
        <f t="shared" si="634"/>
        <v>0</v>
      </c>
      <c r="AO539">
        <f t="shared" si="635"/>
        <v>0</v>
      </c>
      <c r="AP539">
        <f t="shared" si="636"/>
        <v>0</v>
      </c>
      <c r="BA539" s="310">
        <f t="shared" si="637"/>
        <v>0</v>
      </c>
      <c r="BB539" s="312">
        <f t="shared" si="638"/>
        <v>0</v>
      </c>
      <c r="BC539" s="314">
        <f t="shared" si="639"/>
        <v>0</v>
      </c>
      <c r="BD539" s="347">
        <f t="shared" si="640"/>
        <v>0</v>
      </c>
      <c r="BE539" s="349">
        <f t="shared" si="641"/>
        <v>0</v>
      </c>
      <c r="BF539" s="351">
        <f t="shared" si="642"/>
        <v>0</v>
      </c>
    </row>
    <row r="540" spans="1:61" ht="15" customHeight="1">
      <c r="A540" s="25"/>
      <c r="B540" s="52"/>
      <c r="C540" s="35"/>
      <c r="D540" s="27"/>
      <c r="E540" s="27"/>
      <c r="F540" s="27"/>
      <c r="G540" s="27"/>
      <c r="H540" s="27"/>
      <c r="I540" s="27"/>
      <c r="J540" s="27"/>
      <c r="K540" s="27"/>
      <c r="L540" s="65" t="s">
        <v>5270</v>
      </c>
      <c r="M540" s="865">
        <f>IF(AND(SUM(M524:M539)=0,COUNTIF(M524:M539,"NS")&gt;0),"NS",IF(AND(SUM(M524:M539)=0,COUNTIF(M524:M539,0)&gt;0),0,IF(AND(SUM(M524:M539)=0,COUNTIF(M524:M539,"NA")&gt;0),"NA",SUM(M524:M539))))</f>
        <v>0</v>
      </c>
      <c r="N540" s="866"/>
      <c r="O540" s="867"/>
      <c r="P540" s="865">
        <f>IF(AND(SUM(P524:P539)=0,COUNTIF(P524:P539,"NS")&gt;0),"NS",IF(AND(SUM(P524:P539)=0,COUNTIF(P524:P539,0)&gt;0),0,IF(AND(SUM(P524:P539)=0,COUNTIF(P524:P539,"NA")&gt;0),"NA",SUM(P524:P539))))</f>
        <v>0</v>
      </c>
      <c r="Q540" s="866"/>
      <c r="R540" s="867"/>
      <c r="S540" s="865">
        <f>IF(AND(SUM(S524:S539)=0,COUNTIF(S524:S539,"NS")&gt;0),"NS",IF(AND(SUM(S524:S539)=0,COUNTIF(S524:S539,0)&gt;0),0,IF(AND(SUM(S524:S539)=0,COUNTIF(S524:S539,"NA")&gt;0),"NA",SUM(S524:S539))))</f>
        <v>0</v>
      </c>
      <c r="T540" s="866"/>
      <c r="U540" s="867"/>
      <c r="V540" s="865">
        <f>IF(AND(SUM(V524:V539)=0,COUNTIF(V524:V539,"NS")&gt;0),"NS",IF(AND(SUM(V524:V539)=0,COUNTIF(V524:V539,0)&gt;0),0,IF(AND(SUM(V524:V539)=0,COUNTIF(V524:V539,"NA")&gt;0),"NA",SUM(V524:V539))))</f>
        <v>0</v>
      </c>
      <c r="W540" s="866"/>
      <c r="X540" s="867"/>
      <c r="Y540" s="865">
        <f>IF(AND(SUM(Y524:Y539)=0,COUNTIF(Y524:Y539,"NS")&gt;0),"NS",IF(AND(SUM(Y524:Y539)=0,COUNTIF(Y524:Y539,0)&gt;0),0,IF(AND(SUM(Y524:Y539)=0,COUNTIF(Y524:Y539,"NA")&gt;0),"NA",SUM(Y524:Y539))))</f>
        <v>0</v>
      </c>
      <c r="Z540" s="866"/>
      <c r="AA540" s="867"/>
      <c r="AB540" s="865">
        <f>IF(AND(SUM(AB524:AB539)=0,COUNTIF(AB524:AB539,"NS")&gt;0),"NS",IF(AND(SUM(AB524:AB539)=0,COUNTIF(AB524:AB539,0)&gt;0),0,IF(AND(SUM(AB524:AB539)=0,COUNTIF(AB524:AB539,"NA")&gt;0),"NA",SUM(AB524:AB539))))</f>
        <v>0</v>
      </c>
      <c r="AC540" s="866"/>
      <c r="AD540" s="867"/>
      <c r="AE540" s="52"/>
      <c r="AL540" s="169">
        <f>SUM(AL524:AL539)</f>
        <v>0</v>
      </c>
      <c r="AP540" s="169">
        <f>SUM(AP524:AP539)</f>
        <v>0</v>
      </c>
      <c r="BC540" s="313">
        <f>SUM(BA524:BC539)</f>
        <v>0</v>
      </c>
      <c r="BF540" s="350">
        <f>SUM(BD524:BF539)</f>
        <v>0</v>
      </c>
    </row>
    <row r="541" spans="1:61" ht="15" customHeight="1">
      <c r="A541" s="25"/>
      <c r="B541" s="887" t="str">
        <f>BK524</f>
        <v/>
      </c>
      <c r="C541" s="887"/>
      <c r="D541" s="887"/>
      <c r="E541" s="887"/>
      <c r="F541" s="887"/>
      <c r="G541" s="887"/>
      <c r="H541" s="887"/>
      <c r="I541" s="887"/>
      <c r="J541" s="887"/>
      <c r="K541" s="887"/>
      <c r="L541" s="887"/>
      <c r="M541" s="887"/>
      <c r="N541" s="887"/>
      <c r="O541" s="887"/>
      <c r="P541" s="887"/>
      <c r="Q541" s="887"/>
      <c r="R541" s="887"/>
      <c r="S541" s="887"/>
      <c r="T541" s="887"/>
      <c r="U541" s="887"/>
      <c r="V541" s="887"/>
      <c r="W541" s="887"/>
      <c r="X541" s="887"/>
      <c r="Y541" s="887"/>
      <c r="Z541" s="887"/>
      <c r="AA541" s="887"/>
      <c r="AB541" s="887"/>
      <c r="AC541" s="887"/>
      <c r="AD541" s="887"/>
      <c r="AE541" s="27"/>
      <c r="AI541" t="s">
        <v>5248</v>
      </c>
      <c r="AJ541" s="170">
        <f>SUM(AL540,AP540)</f>
        <v>0</v>
      </c>
    </row>
    <row r="542" spans="1:61" ht="45" customHeight="1">
      <c r="A542" s="25"/>
      <c r="B542" s="52"/>
      <c r="C542" s="991" t="s">
        <v>5705</v>
      </c>
      <c r="D542" s="728"/>
      <c r="E542" s="776"/>
      <c r="F542" s="740"/>
      <c r="G542" s="759"/>
      <c r="H542" s="759"/>
      <c r="I542" s="759"/>
      <c r="J542" s="759"/>
      <c r="K542" s="759"/>
      <c r="L542" s="759"/>
      <c r="M542" s="759"/>
      <c r="N542" s="759"/>
      <c r="O542" s="759"/>
      <c r="P542" s="759"/>
      <c r="Q542" s="759"/>
      <c r="R542" s="759"/>
      <c r="S542" s="759"/>
      <c r="T542" s="759"/>
      <c r="U542" s="759"/>
      <c r="V542" s="759"/>
      <c r="W542" s="759"/>
      <c r="X542" s="759"/>
      <c r="Y542" s="759"/>
      <c r="Z542" s="759"/>
      <c r="AA542" s="759"/>
      <c r="AB542" s="759"/>
      <c r="AC542" s="759"/>
      <c r="AD542" s="838"/>
      <c r="AE542" s="52"/>
      <c r="AH542" s="621" t="str">
        <f>SUBSTITUTE( SUBSTITUTE( SUBSTITUTE( SUBSTITUTE( SUBSTITUTE( SUBSTITUTE( SUBSTITUTE( SUBSTITUTE( SUBSTITUTE( SUBSTITUTE(F542, "á", "a"), "é", "e"), "í", "i"), "ó", "o"), "ú", "u"), "Á", "A"), "É", "E"), "Í", "I"), "Ó", "O"), "Ú", "U")</f>
        <v/>
      </c>
    </row>
    <row r="543" spans="1:61" ht="15" customHeight="1">
      <c r="A543" s="25"/>
      <c r="B543" s="845" t="str">
        <f>IF(AND(BG523&gt;0,F542=""),"Ha registrado un valor numérico mayor a cero en el numeral 13, debe anotar el nombre de dicha(s) familia(s) lingüística(s) ","")</f>
        <v/>
      </c>
      <c r="C543" s="845"/>
      <c r="D543" s="845"/>
      <c r="E543" s="845"/>
      <c r="F543" s="845"/>
      <c r="G543" s="845"/>
      <c r="H543" s="845"/>
      <c r="I543" s="845"/>
      <c r="J543" s="845"/>
      <c r="K543" s="845"/>
      <c r="L543" s="845"/>
      <c r="M543" s="845"/>
      <c r="N543" s="845"/>
      <c r="O543" s="845"/>
      <c r="P543" s="845"/>
      <c r="Q543" s="845"/>
      <c r="R543" s="845"/>
      <c r="S543" s="845"/>
      <c r="T543" s="845"/>
      <c r="U543" s="845"/>
      <c r="V543" s="845"/>
      <c r="W543" s="845"/>
      <c r="X543" s="845"/>
      <c r="Y543" s="845"/>
      <c r="Z543" s="845"/>
      <c r="AA543" s="845"/>
      <c r="AB543" s="845"/>
      <c r="AC543" s="845"/>
      <c r="AD543" s="845"/>
      <c r="AE543" s="534"/>
    </row>
    <row r="544" spans="1:61" ht="24" customHeight="1">
      <c r="A544" s="25"/>
      <c r="B544" s="52"/>
      <c r="C544" s="848" t="s">
        <v>5219</v>
      </c>
      <c r="D544" s="728"/>
      <c r="E544" s="728"/>
      <c r="F544" s="728"/>
      <c r="G544" s="728"/>
      <c r="H544" s="728"/>
      <c r="I544" s="728"/>
      <c r="J544" s="728"/>
      <c r="K544" s="728"/>
      <c r="L544" s="728"/>
      <c r="M544" s="728"/>
      <c r="N544" s="728"/>
      <c r="O544" s="728"/>
      <c r="P544" s="728"/>
      <c r="Q544" s="728"/>
      <c r="R544" s="728"/>
      <c r="S544" s="728"/>
      <c r="T544" s="728"/>
      <c r="U544" s="728"/>
      <c r="V544" s="728"/>
      <c r="W544" s="728"/>
      <c r="X544" s="728"/>
      <c r="Y544" s="728"/>
      <c r="Z544" s="728"/>
      <c r="AA544" s="728"/>
      <c r="AB544" s="728"/>
      <c r="AC544" s="728"/>
      <c r="AD544" s="728"/>
      <c r="AE544" s="52"/>
    </row>
    <row r="545" spans="1:48" ht="60" customHeight="1">
      <c r="A545" s="25"/>
      <c r="B545" s="52"/>
      <c r="C545" s="842"/>
      <c r="D545" s="759"/>
      <c r="E545" s="759"/>
      <c r="F545" s="759"/>
      <c r="G545" s="759"/>
      <c r="H545" s="759"/>
      <c r="I545" s="759"/>
      <c r="J545" s="759"/>
      <c r="K545" s="759"/>
      <c r="L545" s="759"/>
      <c r="M545" s="759"/>
      <c r="N545" s="759"/>
      <c r="O545" s="759"/>
      <c r="P545" s="759"/>
      <c r="Q545" s="759"/>
      <c r="R545" s="759"/>
      <c r="S545" s="759"/>
      <c r="T545" s="759"/>
      <c r="U545" s="759"/>
      <c r="V545" s="759"/>
      <c r="W545" s="759"/>
      <c r="X545" s="759"/>
      <c r="Y545" s="759"/>
      <c r="Z545" s="759"/>
      <c r="AA545" s="759"/>
      <c r="AB545" s="759"/>
      <c r="AC545" s="759"/>
      <c r="AD545" s="838"/>
      <c r="AE545" s="52"/>
    </row>
    <row r="546" spans="1:48" ht="15" customHeight="1">
      <c r="A546" s="25"/>
      <c r="B546" s="823" t="str">
        <f>IF(AR525&gt;0,"Favor de ingresar toda la información requerida en la pregunta","")</f>
        <v/>
      </c>
      <c r="C546" s="894"/>
      <c r="D546" s="894"/>
      <c r="E546" s="894"/>
      <c r="F546" s="894"/>
      <c r="G546" s="894"/>
      <c r="H546" s="894"/>
      <c r="I546" s="894"/>
      <c r="J546" s="894"/>
      <c r="K546" s="894"/>
      <c r="L546" s="894"/>
      <c r="M546" s="894"/>
      <c r="N546" s="894"/>
      <c r="O546" s="894"/>
      <c r="P546" s="894"/>
      <c r="Q546" s="894"/>
      <c r="R546" s="894"/>
      <c r="S546" s="894"/>
      <c r="T546" s="894"/>
      <c r="U546" s="894"/>
      <c r="V546" s="894"/>
      <c r="W546" s="894"/>
      <c r="X546" s="894"/>
      <c r="Y546" s="894"/>
      <c r="Z546" s="894"/>
      <c r="AA546" s="894"/>
      <c r="AB546" s="894"/>
      <c r="AC546" s="894"/>
      <c r="AD546" s="894"/>
      <c r="AE546" s="27"/>
    </row>
    <row r="547" spans="1:48" ht="15" customHeight="1">
      <c r="A547" s="25"/>
      <c r="B547" s="887" t="str">
        <f>IF(SUM(COUNTIF(M524:AD539,"NS"))&lt;&gt;0,"Alerta: debido a que cuenta con registros NS, debe proporcionar una justificación en el area de comentarios al final de la pregunta","")</f>
        <v/>
      </c>
      <c r="C547" s="887"/>
      <c r="D547" s="887"/>
      <c r="E547" s="887"/>
      <c r="F547" s="887"/>
      <c r="G547" s="887"/>
      <c r="H547" s="887"/>
      <c r="I547" s="887"/>
      <c r="J547" s="887"/>
      <c r="K547" s="887"/>
      <c r="L547" s="887"/>
      <c r="M547" s="887"/>
      <c r="N547" s="887"/>
      <c r="O547" s="887"/>
      <c r="P547" s="887"/>
      <c r="Q547" s="887"/>
      <c r="R547" s="887"/>
      <c r="S547" s="887"/>
      <c r="T547" s="887"/>
      <c r="U547" s="887"/>
      <c r="V547" s="887"/>
      <c r="W547" s="887"/>
      <c r="X547" s="887"/>
      <c r="Y547" s="887"/>
      <c r="Z547" s="887"/>
      <c r="AA547" s="887"/>
      <c r="AB547" s="887"/>
      <c r="AC547" s="887"/>
      <c r="AD547" s="887"/>
    </row>
    <row r="548" spans="1:48" ht="15" customHeight="1">
      <c r="A548" s="25"/>
      <c r="B548" s="845" t="str">
        <f>IF(AJ541&gt;0,"Favor de revisar la suma y consistencia de totales y/o subtotales por filas (numéricos y NS)","")</f>
        <v/>
      </c>
      <c r="C548" s="845"/>
      <c r="D548" s="845"/>
      <c r="E548" s="845"/>
      <c r="F548" s="845"/>
      <c r="G548" s="845"/>
      <c r="H548" s="845"/>
      <c r="I548" s="845"/>
      <c r="J548" s="845"/>
      <c r="K548" s="845"/>
      <c r="L548" s="845"/>
      <c r="M548" s="845"/>
      <c r="N548" s="845"/>
      <c r="O548" s="845"/>
      <c r="P548" s="845"/>
      <c r="Q548" s="845"/>
      <c r="R548" s="845"/>
      <c r="S548" s="845"/>
      <c r="T548" s="845"/>
      <c r="U548" s="845"/>
      <c r="V548" s="845"/>
      <c r="W548" s="845"/>
      <c r="X548" s="845"/>
      <c r="Y548" s="845"/>
      <c r="Z548" s="845"/>
      <c r="AA548" s="845"/>
      <c r="AB548" s="845"/>
      <c r="AC548" s="845"/>
      <c r="AD548" s="845"/>
    </row>
    <row r="549" spans="1:48" ht="15" customHeight="1">
      <c r="A549" s="25"/>
      <c r="B549" s="845" t="str">
        <f>IF(AW525&gt;0,"Favor de revisar la instrucción 1 y verifique que se cumplan con los criterios establecidos",IF(AZ525&gt;0,"Favor de revisar la instrucción 3 y verifique que se cumplan con los criterios establecidos",IF(AT525&gt;0,"Favor de verificar que no tenga información en celdas sombreadas","")))</f>
        <v/>
      </c>
      <c r="C549" s="845"/>
      <c r="D549" s="845"/>
      <c r="E549" s="845"/>
      <c r="F549" s="845"/>
      <c r="G549" s="845"/>
      <c r="H549" s="845"/>
      <c r="I549" s="845"/>
      <c r="J549" s="845"/>
      <c r="K549" s="845"/>
      <c r="L549" s="845"/>
      <c r="M549" s="845"/>
      <c r="N549" s="845"/>
      <c r="O549" s="845"/>
      <c r="P549" s="845"/>
      <c r="Q549" s="845"/>
      <c r="R549" s="845"/>
      <c r="S549" s="845"/>
      <c r="T549" s="845"/>
      <c r="U549" s="845"/>
      <c r="V549" s="845"/>
      <c r="W549" s="845"/>
      <c r="X549" s="845"/>
      <c r="Y549" s="845"/>
      <c r="Z549" s="845"/>
      <c r="AA549" s="845"/>
      <c r="AB549" s="845"/>
      <c r="AC549" s="845"/>
      <c r="AD549" s="845"/>
      <c r="AE549" s="534"/>
    </row>
    <row r="550" spans="1:48" ht="15" customHeight="1">
      <c r="A550" s="25"/>
      <c r="B550" s="1009" t="str">
        <f>IF(BC540&gt;0,"Alerta: debe de proporcionar una justificación de acuerdo a lo establecido en la instrucción 2","")</f>
        <v/>
      </c>
      <c r="C550" s="1009"/>
      <c r="D550" s="1009"/>
      <c r="E550" s="1009"/>
      <c r="F550" s="1009"/>
      <c r="G550" s="1009"/>
      <c r="H550" s="1009"/>
      <c r="I550" s="1009"/>
      <c r="J550" s="1009"/>
      <c r="K550" s="1009"/>
      <c r="L550" s="1009"/>
      <c r="M550" s="1009"/>
      <c r="N550" s="1009"/>
      <c r="O550" s="1009"/>
      <c r="P550" s="1009"/>
      <c r="Q550" s="1009"/>
      <c r="R550" s="1009"/>
      <c r="S550" s="1009"/>
      <c r="T550" s="1009"/>
      <c r="U550" s="1009"/>
      <c r="V550" s="1009"/>
      <c r="W550" s="1009"/>
      <c r="X550" s="1009"/>
      <c r="Y550" s="1009"/>
      <c r="Z550" s="1009"/>
      <c r="AA550" s="1009"/>
      <c r="AB550" s="1009"/>
      <c r="AC550" s="1009"/>
      <c r="AD550" s="1009"/>
      <c r="AE550" s="491"/>
    </row>
    <row r="551" spans="1:48" ht="15" customHeight="1">
      <c r="A551" s="25"/>
      <c r="B551" s="1009" t="str">
        <f>IF(BF540&gt;0,"Alerta: debe de proporcionar una justificación de acuerdo a lo establecido en la instrucción 4","")</f>
        <v/>
      </c>
      <c r="C551" s="1009"/>
      <c r="D551" s="1009"/>
      <c r="E551" s="1009"/>
      <c r="F551" s="1009"/>
      <c r="G551" s="1009"/>
      <c r="H551" s="1009"/>
      <c r="I551" s="1009"/>
      <c r="J551" s="1009"/>
      <c r="K551" s="1009"/>
      <c r="L551" s="1009"/>
      <c r="M551" s="1009"/>
      <c r="N551" s="1009"/>
      <c r="O551" s="1009"/>
      <c r="P551" s="1009"/>
      <c r="Q551" s="1009"/>
      <c r="R551" s="1009"/>
      <c r="S551" s="1009"/>
      <c r="T551" s="1009"/>
      <c r="U551" s="1009"/>
      <c r="V551" s="1009"/>
      <c r="W551" s="1009"/>
      <c r="X551" s="1009"/>
      <c r="Y551" s="1009"/>
      <c r="Z551" s="1009"/>
      <c r="AA551" s="1009"/>
      <c r="AB551" s="1009"/>
      <c r="AC551" s="1009"/>
      <c r="AD551" s="1009"/>
      <c r="AE551" s="491"/>
    </row>
    <row r="552" spans="1:48" ht="36" customHeight="1">
      <c r="A552" s="25" t="s">
        <v>5706</v>
      </c>
      <c r="B552" s="880" t="s">
        <v>5707</v>
      </c>
      <c r="C552" s="775"/>
      <c r="D552" s="775"/>
      <c r="E552" s="775"/>
      <c r="F552" s="775"/>
      <c r="G552" s="775"/>
      <c r="H552" s="775"/>
      <c r="I552" s="775"/>
      <c r="J552" s="775"/>
      <c r="K552" s="775"/>
      <c r="L552" s="775"/>
      <c r="M552" s="775"/>
      <c r="N552" s="775"/>
      <c r="O552" s="775"/>
      <c r="P552" s="775"/>
      <c r="Q552" s="775"/>
      <c r="R552" s="775"/>
      <c r="S552" s="775"/>
      <c r="T552" s="775"/>
      <c r="U552" s="775"/>
      <c r="V552" s="775"/>
      <c r="W552" s="775"/>
      <c r="X552" s="775"/>
      <c r="Y552" s="775"/>
      <c r="Z552" s="775"/>
      <c r="AA552" s="775"/>
      <c r="AB552" s="775"/>
      <c r="AC552" s="775"/>
      <c r="AD552" s="775"/>
      <c r="AE552" s="27"/>
    </row>
    <row r="553" spans="1:48" ht="48" customHeight="1">
      <c r="A553" s="25"/>
      <c r="B553" s="64"/>
      <c r="C553" s="848" t="s">
        <v>5708</v>
      </c>
      <c r="D553" s="775"/>
      <c r="E553" s="775"/>
      <c r="F553" s="775"/>
      <c r="G553" s="775"/>
      <c r="H553" s="775"/>
      <c r="I553" s="775"/>
      <c r="J553" s="775"/>
      <c r="K553" s="775"/>
      <c r="L553" s="775"/>
      <c r="M553" s="775"/>
      <c r="N553" s="775"/>
      <c r="O553" s="775"/>
      <c r="P553" s="775"/>
      <c r="Q553" s="775"/>
      <c r="R553" s="775"/>
      <c r="S553" s="775"/>
      <c r="T553" s="775"/>
      <c r="U553" s="775"/>
      <c r="V553" s="775"/>
      <c r="W553" s="775"/>
      <c r="X553" s="775"/>
      <c r="Y553" s="775"/>
      <c r="Z553" s="775"/>
      <c r="AA553" s="775"/>
      <c r="AB553" s="775"/>
      <c r="AC553" s="775"/>
      <c r="AD553" s="775"/>
      <c r="AE553" s="27"/>
    </row>
    <row r="554" spans="1:48" ht="48" customHeight="1">
      <c r="A554" s="25"/>
      <c r="B554" s="64"/>
      <c r="C554" s="848" t="s">
        <v>5709</v>
      </c>
      <c r="D554" s="775"/>
      <c r="E554" s="775"/>
      <c r="F554" s="775"/>
      <c r="G554" s="775"/>
      <c r="H554" s="775"/>
      <c r="I554" s="775"/>
      <c r="J554" s="775"/>
      <c r="K554" s="775"/>
      <c r="L554" s="775"/>
      <c r="M554" s="775"/>
      <c r="N554" s="775"/>
      <c r="O554" s="775"/>
      <c r="P554" s="775"/>
      <c r="Q554" s="775"/>
      <c r="R554" s="775"/>
      <c r="S554" s="775"/>
      <c r="T554" s="775"/>
      <c r="U554" s="775"/>
      <c r="V554" s="775"/>
      <c r="W554" s="775"/>
      <c r="X554" s="775"/>
      <c r="Y554" s="775"/>
      <c r="Z554" s="775"/>
      <c r="AA554" s="775"/>
      <c r="AB554" s="775"/>
      <c r="AC554" s="775"/>
      <c r="AD554" s="775"/>
      <c r="AE554" s="27"/>
      <c r="AK554" s="352"/>
      <c r="AL554" s="352"/>
    </row>
    <row r="555" spans="1:48" ht="24" customHeight="1">
      <c r="A555" s="25"/>
      <c r="B555" s="50"/>
      <c r="C555" s="853" t="s">
        <v>5710</v>
      </c>
      <c r="D555" s="728"/>
      <c r="E555" s="728"/>
      <c r="F555" s="728"/>
      <c r="G555" s="728"/>
      <c r="H555" s="728"/>
      <c r="I555" s="728"/>
      <c r="J555" s="728"/>
      <c r="K555" s="728"/>
      <c r="L555" s="728"/>
      <c r="M555" s="728"/>
      <c r="N555" s="728"/>
      <c r="O555" s="728"/>
      <c r="P555" s="728"/>
      <c r="Q555" s="728"/>
      <c r="R555" s="728"/>
      <c r="S555" s="728"/>
      <c r="T555" s="728"/>
      <c r="U555" s="728"/>
      <c r="V555" s="728"/>
      <c r="W555" s="728"/>
      <c r="X555" s="728"/>
      <c r="Y555" s="728"/>
      <c r="Z555" s="728"/>
      <c r="AA555" s="728"/>
      <c r="AB555" s="728"/>
      <c r="AC555" s="728"/>
      <c r="AD555" s="728"/>
      <c r="AE555" s="27"/>
      <c r="AK555" s="357" t="s">
        <v>5084</v>
      </c>
      <c r="AL555" s="658" t="s">
        <v>5258</v>
      </c>
      <c r="AM555" s="889" t="s">
        <v>5259</v>
      </c>
      <c r="AN555" s="889"/>
      <c r="AO555" s="889" t="s">
        <v>5259</v>
      </c>
      <c r="AP555" s="889"/>
      <c r="AQ555" s="449"/>
      <c r="AR555" s="449"/>
      <c r="AS555" s="449"/>
      <c r="AT555" s="449"/>
      <c r="AU555" s="449"/>
      <c r="AV555" s="449"/>
    </row>
    <row r="556" spans="1:48" ht="15" customHeight="1">
      <c r="A556" s="25"/>
      <c r="B556" s="50"/>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27"/>
      <c r="AG556" s="895" t="s">
        <v>5610</v>
      </c>
      <c r="AH556" s="897" t="s">
        <v>5611</v>
      </c>
      <c r="AI556" s="908" t="s">
        <v>5587</v>
      </c>
      <c r="AJ556" s="910" t="s">
        <v>5588</v>
      </c>
      <c r="AK556" s="912" t="s">
        <v>5711</v>
      </c>
      <c r="AL556" s="914" t="s">
        <v>5712</v>
      </c>
      <c r="AM556" s="889" t="s">
        <v>5713</v>
      </c>
      <c r="AN556" s="889"/>
      <c r="AO556" s="889" t="s">
        <v>5714</v>
      </c>
      <c r="AP556" s="889"/>
      <c r="AR556" s="449"/>
    </row>
    <row r="557" spans="1:48" ht="84" customHeight="1">
      <c r="A557" s="25"/>
      <c r="B557" s="50"/>
      <c r="C557" s="723" t="s">
        <v>5715</v>
      </c>
      <c r="D557" s="1004"/>
      <c r="E557" s="1004"/>
      <c r="F557" s="1004"/>
      <c r="G557" s="1004"/>
      <c r="H557" s="1004"/>
      <c r="I557" s="1005"/>
      <c r="J557" s="723" t="s">
        <v>5716</v>
      </c>
      <c r="K557" s="1004"/>
      <c r="L557" s="1004"/>
      <c r="M557" s="1004"/>
      <c r="N557" s="1004"/>
      <c r="O557" s="1004"/>
      <c r="P557" s="1005"/>
      <c r="Q557" s="723" t="s">
        <v>5717</v>
      </c>
      <c r="R557" s="1004"/>
      <c r="S557" s="1004"/>
      <c r="T557" s="1004"/>
      <c r="U557" s="1004"/>
      <c r="V557" s="1004"/>
      <c r="W557" s="1005"/>
      <c r="X557" s="723" t="s">
        <v>5718</v>
      </c>
      <c r="Y557" s="1004"/>
      <c r="Z557" s="1004"/>
      <c r="AA557" s="1004"/>
      <c r="AB557" s="1004"/>
      <c r="AC557" s="1004"/>
      <c r="AD557" s="1005"/>
      <c r="AE557" s="27"/>
      <c r="AG557" s="896"/>
      <c r="AH557" s="898"/>
      <c r="AI557" s="909"/>
      <c r="AJ557" s="911"/>
      <c r="AK557" s="913"/>
      <c r="AL557" s="915"/>
      <c r="AM557" s="647" t="s">
        <v>5107</v>
      </c>
      <c r="AN557" s="648" t="s">
        <v>5108</v>
      </c>
      <c r="AO557" s="647" t="s">
        <v>5107</v>
      </c>
      <c r="AP557" s="648" t="s">
        <v>5108</v>
      </c>
      <c r="AQ557" s="31"/>
      <c r="AR557" s="31"/>
      <c r="AS557" s="31"/>
      <c r="AT557" s="31"/>
      <c r="AU557" s="31"/>
      <c r="AV557" s="31"/>
    </row>
    <row r="558" spans="1:48" ht="15" customHeight="1">
      <c r="A558" s="25"/>
      <c r="B558" s="50"/>
      <c r="C558" s="740"/>
      <c r="D558" s="759"/>
      <c r="E558" s="759"/>
      <c r="F558" s="759"/>
      <c r="G558" s="759"/>
      <c r="H558" s="759"/>
      <c r="I558" s="838"/>
      <c r="J558" s="740"/>
      <c r="K558" s="759"/>
      <c r="L558" s="759"/>
      <c r="M558" s="759"/>
      <c r="N558" s="759"/>
      <c r="O558" s="759"/>
      <c r="P558" s="838"/>
      <c r="Q558" s="740"/>
      <c r="R558" s="759"/>
      <c r="S558" s="759"/>
      <c r="T558" s="759"/>
      <c r="U558" s="759"/>
      <c r="V558" s="759"/>
      <c r="W558" s="838"/>
      <c r="X558" s="740"/>
      <c r="Y558" s="759"/>
      <c r="Z558" s="759"/>
      <c r="AA558" s="759"/>
      <c r="AB558" s="759"/>
      <c r="AC558" s="759"/>
      <c r="AD558" s="838"/>
      <c r="AE558" s="27"/>
      <c r="AG558" s="172">
        <f>IF(AND(SUM($M$106)=0,COUNTA(C558:P558)=0),0,IF(AND(SUM($M$106)&gt;0,$C$558&lt;&gt;"",$C$558&lt;&gt;1,COUNTA(J558)=0),0,IF(AND(SUM($M$106)&gt;0,$C$558&lt;&gt;"",$C$558=1,COUNTA(J558)=1),0,1)))</f>
        <v>0</v>
      </c>
      <c r="AH558" s="338">
        <f>IF(AND(SUM($M$107)=0,COUNTA(Q558:AD558)=0),0,IF(AND(SUM($M$107)&gt;0,Q558&lt;&gt;"",Q558&lt;&gt;1,COUNTA(X558)=0),0,IF(AND(SUM($M$107)&gt;0,Q558&lt;&gt;"",Q558=1,COUNTA(X558)=1),0,1)))</f>
        <v>0</v>
      </c>
      <c r="AI558" s="336">
        <f>IF(AND(SUM($M$106)=0,COUNTA(C558:P558)&gt;0),1,0)</f>
        <v>0</v>
      </c>
      <c r="AJ558" s="337">
        <f>IF(AND(SUM($M$107)=0,COUNTA(Q558:AD558)&gt;0),1,0)</f>
        <v>0</v>
      </c>
      <c r="AK558" s="353">
        <f>IF(AND($C$558&lt;&gt;"",$C$558&lt;&gt;1,COUNTA(J558)&gt;0),1,0)</f>
        <v>0</v>
      </c>
      <c r="AL558" s="354">
        <f>IF(AND($Q$558&lt;&gt;"",$Q$558&lt;&gt;1,COUNTA(X558)&gt;0),1,0)</f>
        <v>0</v>
      </c>
      <c r="AM558" s="278" t="str" cm="1">
        <f t="array" ref="AM558">IF(EXACT(J558,UPPER(J558)),"Correcto-","Minusculas-")&amp;
IF(SUM(--NOT(ISERROR(SEARCH({"á","é","í","ó","ú","ñ"},J558))))&gt;0,"Acento-","Correcto-")&amp;
IF(SUM(--NOT(ISERROR(SEARCH({"'","""",".",",",";",":","¿","~?","¡","!","(",")"},J558))))&gt;0,"Signo","Correcto")</f>
        <v>Correcto-Correcto-Correcto</v>
      </c>
      <c r="AN558" s="649" t="str">
        <f>IF(OR(NOT(ISERROR(SEARCH("Minusculas", AM558))), NOT(ISERROR(SEARCH("Acento", AM558))), NOT(ISERROR(SEARCH("Signo", AM558))))=TRUE,"Incorrecto","Correcto")</f>
        <v>Correcto</v>
      </c>
      <c r="AO558" s="278" t="str" cm="1">
        <f t="array" ref="AO558">IF(EXACT(X558,UPPER(X558)),"Correcto-","Minusculas-")&amp;
IF(SUM(--NOT(ISERROR(SEARCH({"á","é","í","ó","ú","ñ"},X558))))&gt;0,"Acento-","Correcto-")&amp;
IF(SUM(--NOT(ISERROR(SEARCH({"'","""",".",",",";",":","¿","~?","¡","!","(",")"},X558))))&gt;0,"Signo","Correcto")</f>
        <v>Correcto-Correcto-Correcto</v>
      </c>
      <c r="AP558" s="649" t="str">
        <f>IF(OR(NOT(ISERROR(SEARCH("Minusculas", AO558))), NOT(ISERROR(SEARCH("Acento", AO558))), NOT(ISERROR(SEARCH("Signo", AO558))))=TRUE,"Incorrecto","Correcto")</f>
        <v>Correcto</v>
      </c>
      <c r="AQ558" s="31"/>
      <c r="AR558" s="31"/>
      <c r="AS558" s="31"/>
      <c r="AT558" s="31"/>
      <c r="AU558" s="31"/>
      <c r="AV558" s="31"/>
    </row>
    <row r="559" spans="1:48" ht="15" customHeight="1">
      <c r="A559" s="25"/>
      <c r="B559" s="27"/>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27"/>
      <c r="AH559" s="339">
        <f>SUM(AG558:AH558)</f>
        <v>0</v>
      </c>
      <c r="AL559" s="659">
        <f>SUM(AI558:AL558)</f>
        <v>0</v>
      </c>
      <c r="AM559" s="95"/>
      <c r="AN559" s="95"/>
      <c r="AO559" s="95"/>
      <c r="AP559" s="95"/>
      <c r="AQ559" s="95"/>
      <c r="AR559" s="95"/>
      <c r="AS559" s="95"/>
      <c r="AT559" s="95"/>
      <c r="AU559" s="95"/>
      <c r="AV559" s="95"/>
    </row>
    <row r="560" spans="1:48" ht="24" customHeight="1">
      <c r="A560" s="25"/>
      <c r="B560" s="27"/>
      <c r="C560" s="1015" t="s">
        <v>5219</v>
      </c>
      <c r="D560" s="782"/>
      <c r="E560" s="782"/>
      <c r="F560" s="782"/>
      <c r="G560" s="782"/>
      <c r="H560" s="782"/>
      <c r="I560" s="782"/>
      <c r="J560" s="782"/>
      <c r="K560" s="782"/>
      <c r="L560" s="782"/>
      <c r="M560" s="782"/>
      <c r="N560" s="782"/>
      <c r="O560" s="782"/>
      <c r="P560" s="782"/>
      <c r="Q560" s="782"/>
      <c r="R560" s="782"/>
      <c r="S560" s="782"/>
      <c r="T560" s="782"/>
      <c r="U560" s="782"/>
      <c r="V560" s="782"/>
      <c r="W560" s="782"/>
      <c r="X560" s="782"/>
      <c r="Y560" s="782"/>
      <c r="Z560" s="782"/>
      <c r="AA560" s="782"/>
      <c r="AB560" s="782"/>
      <c r="AC560" s="782"/>
      <c r="AD560" s="782"/>
      <c r="AE560" s="27"/>
      <c r="AQ560" s="95"/>
      <c r="AV560" s="95"/>
    </row>
    <row r="561" spans="1:54" ht="60" customHeight="1">
      <c r="A561" s="25"/>
      <c r="B561" s="27"/>
      <c r="C561" s="1014"/>
      <c r="D561" s="759"/>
      <c r="E561" s="759"/>
      <c r="F561" s="759"/>
      <c r="G561" s="759"/>
      <c r="H561" s="759"/>
      <c r="I561" s="759"/>
      <c r="J561" s="759"/>
      <c r="K561" s="759"/>
      <c r="L561" s="759"/>
      <c r="M561" s="759"/>
      <c r="N561" s="759"/>
      <c r="O561" s="759"/>
      <c r="P561" s="759"/>
      <c r="Q561" s="759"/>
      <c r="R561" s="759"/>
      <c r="S561" s="759"/>
      <c r="T561" s="759"/>
      <c r="U561" s="759"/>
      <c r="V561" s="759"/>
      <c r="W561" s="759"/>
      <c r="X561" s="759"/>
      <c r="Y561" s="759"/>
      <c r="Z561" s="759"/>
      <c r="AA561" s="759"/>
      <c r="AB561" s="759"/>
      <c r="AC561" s="759"/>
      <c r="AD561" s="838"/>
      <c r="AE561" s="27"/>
      <c r="AV561" s="31"/>
    </row>
    <row r="562" spans="1:54" ht="15" customHeight="1">
      <c r="A562" s="25"/>
      <c r="B562" s="823" t="str">
        <f>IF(AH559&gt;0,"Favor de ingresar toda la información requerida en la pregunta","")</f>
        <v/>
      </c>
      <c r="C562" s="728"/>
      <c r="D562" s="728"/>
      <c r="E562" s="728"/>
      <c r="F562" s="728"/>
      <c r="G562" s="728"/>
      <c r="H562" s="728"/>
      <c r="I562" s="728"/>
      <c r="J562" s="728"/>
      <c r="K562" s="728"/>
      <c r="L562" s="728"/>
      <c r="M562" s="728"/>
      <c r="N562" s="728"/>
      <c r="O562" s="728"/>
      <c r="P562" s="728"/>
      <c r="Q562" s="728"/>
      <c r="R562" s="728"/>
      <c r="S562" s="728"/>
      <c r="T562" s="728"/>
      <c r="U562" s="728"/>
      <c r="V562" s="728"/>
      <c r="W562" s="728"/>
      <c r="X562" s="728"/>
      <c r="Y562" s="728"/>
      <c r="Z562" s="728"/>
      <c r="AA562" s="728"/>
      <c r="AB562" s="728"/>
      <c r="AC562" s="728"/>
      <c r="AD562" s="728"/>
      <c r="AE562" s="27"/>
    </row>
    <row r="563" spans="1:54" ht="15" customHeight="1">
      <c r="A563" s="25"/>
      <c r="B563" s="887" t="str">
        <f>IF(SUM(COUNTIF(J558:P558,"NS"),COUNTIF(X558:AD558,"NS"))&lt;&gt;0,"Alerta: debido a que cuenta con registros NS, debe proporcionar una justificación en el area de comentarios al final de la pregunta","")</f>
        <v/>
      </c>
      <c r="C563" s="887"/>
      <c r="D563" s="887"/>
      <c r="E563" s="887"/>
      <c r="F563" s="887"/>
      <c r="G563" s="887"/>
      <c r="H563" s="887"/>
      <c r="I563" s="887"/>
      <c r="J563" s="887"/>
      <c r="K563" s="887"/>
      <c r="L563" s="887"/>
      <c r="M563" s="887"/>
      <c r="N563" s="887"/>
      <c r="O563" s="887"/>
      <c r="P563" s="887"/>
      <c r="Q563" s="887"/>
      <c r="R563" s="887"/>
      <c r="S563" s="887"/>
      <c r="T563" s="887"/>
      <c r="U563" s="887"/>
      <c r="V563" s="887"/>
      <c r="W563" s="887"/>
      <c r="X563" s="887"/>
      <c r="Y563" s="887"/>
      <c r="Z563" s="887"/>
      <c r="AA563" s="887"/>
      <c r="AB563" s="887"/>
      <c r="AC563" s="887"/>
      <c r="AD563" s="887"/>
    </row>
    <row r="564" spans="1:54" ht="15" customHeight="1">
      <c r="A564" s="25"/>
      <c r="B564" s="845" t="str">
        <f>IF(AV561=0,"","El nombre debe registrarse en mayúsculas, sin comillas ni signos de acentuación, puntuación, paréntesis y abreviaturas")</f>
        <v/>
      </c>
      <c r="C564" s="845"/>
      <c r="D564" s="845"/>
      <c r="E564" s="845"/>
      <c r="F564" s="845"/>
      <c r="G564" s="845"/>
      <c r="H564" s="845"/>
      <c r="I564" s="845"/>
      <c r="J564" s="845"/>
      <c r="K564" s="845"/>
      <c r="L564" s="845"/>
      <c r="M564" s="845"/>
      <c r="N564" s="845"/>
      <c r="O564" s="845"/>
      <c r="P564" s="845"/>
      <c r="Q564" s="845"/>
      <c r="R564" s="845"/>
      <c r="S564" s="845"/>
      <c r="T564" s="845"/>
      <c r="U564" s="845"/>
      <c r="V564" s="845"/>
      <c r="W564" s="845"/>
      <c r="X564" s="845"/>
      <c r="Y564" s="845"/>
      <c r="Z564" s="845"/>
      <c r="AA564" s="845"/>
      <c r="AB564" s="845"/>
      <c r="AC564" s="845"/>
      <c r="AD564" s="845"/>
      <c r="AE564" s="27"/>
    </row>
    <row r="565" spans="1:54" ht="15" customHeight="1">
      <c r="A565" s="25"/>
      <c r="B565" s="903" t="str">
        <f>IF(AL559&gt;0,"Favor de verificar que no tenga información en celdas sombreadas","")</f>
        <v/>
      </c>
      <c r="C565" s="903"/>
      <c r="D565" s="903"/>
      <c r="E565" s="903"/>
      <c r="F565" s="903"/>
      <c r="G565" s="903"/>
      <c r="H565" s="903"/>
      <c r="I565" s="903"/>
      <c r="J565" s="903"/>
      <c r="K565" s="903"/>
      <c r="L565" s="903"/>
      <c r="M565" s="903"/>
      <c r="N565" s="903"/>
      <c r="O565" s="903"/>
      <c r="P565" s="903"/>
      <c r="Q565" s="903"/>
      <c r="R565" s="903"/>
      <c r="S565" s="903"/>
      <c r="T565" s="903"/>
      <c r="U565" s="903"/>
      <c r="V565" s="903"/>
      <c r="W565" s="903"/>
      <c r="X565" s="903"/>
      <c r="Y565" s="903"/>
      <c r="Z565" s="903"/>
      <c r="AA565" s="903"/>
      <c r="AB565" s="903"/>
      <c r="AC565" s="903"/>
      <c r="AD565" s="903"/>
      <c r="AE565" s="27"/>
    </row>
    <row r="566" spans="1:54" ht="15" customHeight="1">
      <c r="A566" s="25"/>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row>
    <row r="567" spans="1:54" ht="15" customHeight="1">
      <c r="A567" s="25"/>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row>
    <row r="568" spans="1:54" ht="36" customHeight="1">
      <c r="A568" s="25" t="s">
        <v>5719</v>
      </c>
      <c r="B568" s="880" t="s">
        <v>5720</v>
      </c>
      <c r="C568" s="775"/>
      <c r="D568" s="775"/>
      <c r="E568" s="775"/>
      <c r="F568" s="775"/>
      <c r="G568" s="775"/>
      <c r="H568" s="775"/>
      <c r="I568" s="775"/>
      <c r="J568" s="775"/>
      <c r="K568" s="775"/>
      <c r="L568" s="775"/>
      <c r="M568" s="775"/>
      <c r="N568" s="775"/>
      <c r="O568" s="775"/>
      <c r="P568" s="775"/>
      <c r="Q568" s="775"/>
      <c r="R568" s="775"/>
      <c r="S568" s="775"/>
      <c r="T568" s="775"/>
      <c r="U568" s="775"/>
      <c r="V568" s="775"/>
      <c r="W568" s="775"/>
      <c r="X568" s="775"/>
      <c r="Y568" s="775"/>
      <c r="Z568" s="775"/>
      <c r="AA568" s="775"/>
      <c r="AB568" s="775"/>
      <c r="AC568" s="775"/>
      <c r="AD568" s="775"/>
      <c r="AE568" s="52"/>
    </row>
    <row r="569" spans="1:54" ht="36" customHeight="1">
      <c r="A569" s="25"/>
      <c r="B569" s="64"/>
      <c r="C569" s="848" t="s">
        <v>5721</v>
      </c>
      <c r="D569" s="775"/>
      <c r="E569" s="775"/>
      <c r="F569" s="775"/>
      <c r="G569" s="775"/>
      <c r="H569" s="775"/>
      <c r="I569" s="775"/>
      <c r="J569" s="775"/>
      <c r="K569" s="775"/>
      <c r="L569" s="775"/>
      <c r="M569" s="775"/>
      <c r="N569" s="775"/>
      <c r="O569" s="775"/>
      <c r="P569" s="775"/>
      <c r="Q569" s="775"/>
      <c r="R569" s="775"/>
      <c r="S569" s="775"/>
      <c r="T569" s="775"/>
      <c r="U569" s="775"/>
      <c r="V569" s="775"/>
      <c r="W569" s="775"/>
      <c r="X569" s="775"/>
      <c r="Y569" s="775"/>
      <c r="Z569" s="775"/>
      <c r="AA569" s="775"/>
      <c r="AB569" s="775"/>
      <c r="AC569" s="775"/>
      <c r="AD569" s="775"/>
      <c r="AE569" s="52"/>
    </row>
    <row r="570" spans="1:54" ht="36" customHeight="1">
      <c r="A570" s="25"/>
      <c r="B570" s="64"/>
      <c r="C570" s="848" t="s">
        <v>5722</v>
      </c>
      <c r="D570" s="775"/>
      <c r="E570" s="775"/>
      <c r="F570" s="775"/>
      <c r="G570" s="775"/>
      <c r="H570" s="775"/>
      <c r="I570" s="775"/>
      <c r="J570" s="775"/>
      <c r="K570" s="775"/>
      <c r="L570" s="775"/>
      <c r="M570" s="775"/>
      <c r="N570" s="775"/>
      <c r="O570" s="775"/>
      <c r="P570" s="775"/>
      <c r="Q570" s="775"/>
      <c r="R570" s="775"/>
      <c r="S570" s="775"/>
      <c r="T570" s="775"/>
      <c r="U570" s="775"/>
      <c r="V570" s="775"/>
      <c r="W570" s="775"/>
      <c r="X570" s="775"/>
      <c r="Y570" s="775"/>
      <c r="Z570" s="775"/>
      <c r="AA570" s="775"/>
      <c r="AB570" s="775"/>
      <c r="AC570" s="775"/>
      <c r="AD570" s="775"/>
      <c r="AE570" s="52"/>
    </row>
    <row r="571" spans="1:54" ht="36" customHeight="1">
      <c r="A571" s="25"/>
      <c r="B571" s="58"/>
      <c r="C571" s="848" t="s">
        <v>5723</v>
      </c>
      <c r="D571" s="775"/>
      <c r="E571" s="775"/>
      <c r="F571" s="775"/>
      <c r="G571" s="775"/>
      <c r="H571" s="775"/>
      <c r="I571" s="775"/>
      <c r="J571" s="775"/>
      <c r="K571" s="775"/>
      <c r="L571" s="775"/>
      <c r="M571" s="775"/>
      <c r="N571" s="775"/>
      <c r="O571" s="775"/>
      <c r="P571" s="775"/>
      <c r="Q571" s="775"/>
      <c r="R571" s="775"/>
      <c r="S571" s="775"/>
      <c r="T571" s="775"/>
      <c r="U571" s="775"/>
      <c r="V571" s="775"/>
      <c r="W571" s="775"/>
      <c r="X571" s="775"/>
      <c r="Y571" s="775"/>
      <c r="Z571" s="775"/>
      <c r="AA571" s="775"/>
      <c r="AB571" s="775"/>
      <c r="AC571" s="775"/>
      <c r="AD571" s="775"/>
      <c r="AE571" s="27"/>
    </row>
    <row r="572" spans="1:54" ht="36" customHeight="1">
      <c r="A572" s="25"/>
      <c r="B572" s="58"/>
      <c r="C572" s="848" t="s">
        <v>5724</v>
      </c>
      <c r="D572" s="775"/>
      <c r="E572" s="775"/>
      <c r="F572" s="775"/>
      <c r="G572" s="775"/>
      <c r="H572" s="775"/>
      <c r="I572" s="775"/>
      <c r="J572" s="775"/>
      <c r="K572" s="775"/>
      <c r="L572" s="775"/>
      <c r="M572" s="775"/>
      <c r="N572" s="775"/>
      <c r="O572" s="775"/>
      <c r="P572" s="775"/>
      <c r="Q572" s="775"/>
      <c r="R572" s="775"/>
      <c r="S572" s="775"/>
      <c r="T572" s="775"/>
      <c r="U572" s="775"/>
      <c r="V572" s="775"/>
      <c r="W572" s="775"/>
      <c r="X572" s="775"/>
      <c r="Y572" s="775"/>
      <c r="Z572" s="775"/>
      <c r="AA572" s="775"/>
      <c r="AB572" s="775"/>
      <c r="AC572" s="775"/>
      <c r="AD572" s="775"/>
      <c r="AE572" s="27"/>
    </row>
    <row r="573" spans="1:54" ht="15" customHeight="1">
      <c r="A573" s="25"/>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U573" s="357" t="s">
        <v>5084</v>
      </c>
      <c r="AV573" s="358" t="s">
        <v>5258</v>
      </c>
      <c r="AW573" s="893" t="s">
        <v>5259</v>
      </c>
      <c r="AX573" s="893"/>
      <c r="AY573" s="893"/>
      <c r="AZ573" s="891" t="s">
        <v>5093</v>
      </c>
      <c r="BA573" s="891"/>
      <c r="BB573" s="891"/>
    </row>
    <row r="574" spans="1:54" ht="36" customHeight="1">
      <c r="A574" s="25"/>
      <c r="B574" s="52"/>
      <c r="C574" s="723" t="s">
        <v>5725</v>
      </c>
      <c r="D574" s="1004"/>
      <c r="E574" s="1004"/>
      <c r="F574" s="1004"/>
      <c r="G574" s="1004"/>
      <c r="H574" s="1004"/>
      <c r="I574" s="1004"/>
      <c r="J574" s="1004"/>
      <c r="K574" s="1004"/>
      <c r="L574" s="1004"/>
      <c r="M574" s="1004"/>
      <c r="N574" s="1004"/>
      <c r="O574" s="1004"/>
      <c r="P574" s="1005"/>
      <c r="Q574" s="723" t="s">
        <v>5726</v>
      </c>
      <c r="R574" s="1004"/>
      <c r="S574" s="1004"/>
      <c r="T574" s="1004"/>
      <c r="U574" s="1004"/>
      <c r="V574" s="1004"/>
      <c r="W574" s="1004"/>
      <c r="X574" s="1004"/>
      <c r="Y574" s="1004"/>
      <c r="Z574" s="1004"/>
      <c r="AA574" s="1004"/>
      <c r="AB574" s="1004"/>
      <c r="AC574" s="1004"/>
      <c r="AD574" s="1005"/>
      <c r="AE574" s="52"/>
      <c r="AQ574" s="895" t="s">
        <v>5610</v>
      </c>
      <c r="AR574" s="897" t="s">
        <v>5611</v>
      </c>
      <c r="AS574" s="908" t="s">
        <v>5587</v>
      </c>
      <c r="AT574" s="910" t="s">
        <v>5588</v>
      </c>
      <c r="AU574" s="904" t="s">
        <v>5711</v>
      </c>
      <c r="AV574" s="906" t="s">
        <v>5712</v>
      </c>
      <c r="AW574" s="893" t="s">
        <v>5591</v>
      </c>
      <c r="AX574" s="893"/>
      <c r="AY574" s="893"/>
      <c r="AZ574" s="891" t="s">
        <v>5592</v>
      </c>
      <c r="BA574" s="891"/>
      <c r="BB574" s="891"/>
    </row>
    <row r="575" spans="1:54" ht="15" customHeight="1">
      <c r="A575" s="25"/>
      <c r="B575" s="52"/>
      <c r="C575" s="723" t="s">
        <v>5235</v>
      </c>
      <c r="D575" s="757"/>
      <c r="E575" s="757"/>
      <c r="F575" s="757"/>
      <c r="G575" s="757"/>
      <c r="H575" s="758"/>
      <c r="I575" s="756" t="s">
        <v>5427</v>
      </c>
      <c r="J575" s="757"/>
      <c r="K575" s="757"/>
      <c r="L575" s="758"/>
      <c r="M575" s="756" t="s">
        <v>5428</v>
      </c>
      <c r="N575" s="757"/>
      <c r="O575" s="757"/>
      <c r="P575" s="758"/>
      <c r="Q575" s="723" t="s">
        <v>5235</v>
      </c>
      <c r="R575" s="757"/>
      <c r="S575" s="757"/>
      <c r="T575" s="757"/>
      <c r="U575" s="757"/>
      <c r="V575" s="758"/>
      <c r="W575" s="756" t="s">
        <v>5427</v>
      </c>
      <c r="X575" s="757"/>
      <c r="Y575" s="757"/>
      <c r="Z575" s="758"/>
      <c r="AA575" s="756" t="s">
        <v>5428</v>
      </c>
      <c r="AB575" s="757"/>
      <c r="AC575" s="757"/>
      <c r="AD575" s="758"/>
      <c r="AE575" s="52"/>
      <c r="AI575" t="s">
        <v>5240</v>
      </c>
      <c r="AJ575" t="s">
        <v>5241</v>
      </c>
      <c r="AK575" t="s">
        <v>5242</v>
      </c>
      <c r="AL575" t="s">
        <v>5243</v>
      </c>
      <c r="AM575" t="s">
        <v>5244</v>
      </c>
      <c r="AN575" t="s">
        <v>5245</v>
      </c>
      <c r="AO575" t="s">
        <v>5246</v>
      </c>
      <c r="AP575" t="s">
        <v>5247</v>
      </c>
      <c r="AQ575" s="896"/>
      <c r="AR575" s="898"/>
      <c r="AS575" s="909"/>
      <c r="AT575" s="911"/>
      <c r="AU575" s="905"/>
      <c r="AV575" s="907"/>
      <c r="AW575" s="239" t="s">
        <v>5450</v>
      </c>
      <c r="AX575" s="311" t="s">
        <v>5451</v>
      </c>
      <c r="AY575" s="313" t="s">
        <v>5452</v>
      </c>
      <c r="AZ575" s="306" t="s">
        <v>5450</v>
      </c>
      <c r="BA575" s="316" t="s">
        <v>5451</v>
      </c>
      <c r="BB575" s="318" t="s">
        <v>5452</v>
      </c>
    </row>
    <row r="576" spans="1:54" ht="15" customHeight="1">
      <c r="A576" s="25"/>
      <c r="B576" s="27"/>
      <c r="C576" s="839"/>
      <c r="D576" s="840"/>
      <c r="E576" s="840"/>
      <c r="F576" s="840"/>
      <c r="G576" s="840"/>
      <c r="H576" s="841"/>
      <c r="I576" s="839"/>
      <c r="J576" s="840"/>
      <c r="K576" s="840"/>
      <c r="L576" s="841"/>
      <c r="M576" s="839"/>
      <c r="N576" s="840"/>
      <c r="O576" s="840"/>
      <c r="P576" s="841"/>
      <c r="Q576" s="839"/>
      <c r="R576" s="840"/>
      <c r="S576" s="840"/>
      <c r="T576" s="840"/>
      <c r="U576" s="840"/>
      <c r="V576" s="841"/>
      <c r="W576" s="839"/>
      <c r="X576" s="840"/>
      <c r="Y576" s="840"/>
      <c r="Z576" s="841"/>
      <c r="AA576" s="839"/>
      <c r="AB576" s="840"/>
      <c r="AC576" s="840"/>
      <c r="AD576" s="841"/>
      <c r="AE576" s="27"/>
      <c r="AI576">
        <f>C576</f>
        <v>0</v>
      </c>
      <c r="AJ576">
        <f>COUNTIF(I576:P576,"NS")</f>
        <v>0</v>
      </c>
      <c r="AK576">
        <f>SUM(I576:P576)</f>
        <v>0</v>
      </c>
      <c r="AL576">
        <f>IF(COUNTIF(C576:P576,"NA")=3,0,IF(OR(AND(AI576=0,AJ576&gt;0),AND(AI576="NS",AK576&gt;0), AND(AI576="NS", AJ576=0,AK576=0)), 1, IF(OR(AND(AI576&gt;0,AJ576&gt;1,AI576&gt;AK576), AND(AI576="NS",AJ576=2), AND(AI576="NS",AK576=0,AJ576&gt;0),AI576=AK576), 0, 1)))</f>
        <v>0</v>
      </c>
      <c r="AM576">
        <f>Q576</f>
        <v>0</v>
      </c>
      <c r="AN576">
        <f>COUNTIF(W576:AD576,"NS")</f>
        <v>0</v>
      </c>
      <c r="AO576">
        <f>SUM(W576:AD576)</f>
        <v>0</v>
      </c>
      <c r="AP576">
        <f>IF(COUNTIF(Q576:AD576,"NA")=3,0,IF(OR(AND(AM576=0,AN576&gt;0),AND(AM576="NS",AO576&gt;0), AND(AM576="NS", AN576=0,AO576=0)), 1, IF(OR(AND(AM576&gt;0,AN576&gt;1,AM576&gt;AO576), AND(AM576="NS",AN576=2), AND(AM576="NS",AO576=0,AN576&gt;0),AM576=AO576), 0, 1)))</f>
        <v>0</v>
      </c>
      <c r="AQ576" s="172">
        <f>IF(AND(SUM($M$106)=0,COUNTA(C576:P576)=0),0,IF(AND(SUM($M$106)&gt;0,$C$558&lt;&gt;"",$C$558&lt;&gt;1,COUNTA(C576:P576)=0),0,IF(AND(SUM($M$106)&gt;0,$C$558&lt;&gt;"",$C$558=1,COUNTA(C576:P576)=3),0,1)))</f>
        <v>0</v>
      </c>
      <c r="AR576" s="338">
        <f>IF(AND(SUM($M$107)=0,COUNTA(Q576:AD576)=0),0,IF(AND(SUM($M$107)&gt;0,$Q$558&lt;&gt;"",$Q$558&lt;&gt;1,COUNTA(Q576:AD576)=0),0,IF(AND(SUM($M$107)&gt;0,$Q$558&lt;&gt;"",$Q$558=1,COUNTA(Q576:AD576)=3),0,1)))</f>
        <v>0</v>
      </c>
      <c r="AS576" s="336">
        <f>IF(AND(SUM($M$106)=0,COUNTA(C576:P576)&gt;0),1,0)</f>
        <v>0</v>
      </c>
      <c r="AT576" s="337">
        <f>IF(AND(SUM($M$107)=0,COUNTA(Q576:AD576)&gt;0),1,0)</f>
        <v>0</v>
      </c>
      <c r="AU576" s="353">
        <f>IF(AND($C$558&lt;&gt;"",$C$558&lt;&gt;1,COUNTA(C576:P576)&gt;0),1,0)</f>
        <v>0</v>
      </c>
      <c r="AV576" s="354">
        <f>IF(AND($Q$558&lt;&gt;"",$Q$558&lt;&gt;1,COUNTA(Q576:AD576)&gt;0),1,0)</f>
        <v>0</v>
      </c>
      <c r="AW576" s="310">
        <f>IF(OR(C576="NS",$M$106="NS"),0,IF(OR(C576="NA",$M$106="NA"),0,IF(C576&lt;=$M$106,0,1)))</f>
        <v>0</v>
      </c>
      <c r="AX576" s="312">
        <f>IF(OR(I576="NS",$S$106="NS"),0,IF(OR(I576="NA",$S$106="NA"),0,IF(I576&lt;=$S$106,0,1)))</f>
        <v>0</v>
      </c>
      <c r="AY576" s="314">
        <f>IF(OR(M576="NS",$Y$106="NS"),0,IF(OR(M576="NA",$Y$106="NA"),0,IF(M576&lt;=$Y$106,0,1)))</f>
        <v>0</v>
      </c>
      <c r="AZ576" s="315">
        <f>IF(OR(Q576="NS",$M$107="NS"),0,IF(OR(Q576="NA",$M$107="NA"),0,IF(Q576&lt;=$M$107,0,1)))</f>
        <v>0</v>
      </c>
      <c r="BA576" s="317">
        <f>IF(OR(W576="NS",$S$107="NS"),0,IF(OR(W576="NA",$S$107="NA"),0,IF(W576&lt;=$S$107,0,1)))</f>
        <v>0</v>
      </c>
      <c r="BB576" s="319">
        <f>IF(OR(AA576="NS",$Y$107="NS"),0,IF(OR(AA576="NA",$Y$107="NA"),0,IF(AA576&lt;=$Y$107,0,1)))</f>
        <v>0</v>
      </c>
    </row>
    <row r="577" spans="1:54" ht="15" customHeight="1">
      <c r="A577" s="25"/>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L577" s="169">
        <f>SUM(AL576:AL576)</f>
        <v>0</v>
      </c>
      <c r="AP577" s="169">
        <f>SUM(AP576:AP576)</f>
        <v>0</v>
      </c>
      <c r="AR577" s="339">
        <f>SUM(AQ576:AR576)</f>
        <v>0</v>
      </c>
      <c r="AV577" s="355">
        <f>SUM(AS576:AV576)</f>
        <v>0</v>
      </c>
      <c r="AY577" s="313">
        <f>SUM(AW576:AY576)</f>
        <v>0</v>
      </c>
      <c r="BB577" s="318">
        <f>SUM(AZ576:BB576)</f>
        <v>0</v>
      </c>
    </row>
    <row r="578" spans="1:54" ht="24" customHeight="1">
      <c r="A578" s="25"/>
      <c r="B578" s="52"/>
      <c r="C578" s="1016" t="s">
        <v>5219</v>
      </c>
      <c r="D578" s="782"/>
      <c r="E578" s="782"/>
      <c r="F578" s="782"/>
      <c r="G578" s="782"/>
      <c r="H578" s="782"/>
      <c r="I578" s="782"/>
      <c r="J578" s="782"/>
      <c r="K578" s="782"/>
      <c r="L578" s="782"/>
      <c r="M578" s="782"/>
      <c r="N578" s="782"/>
      <c r="O578" s="782"/>
      <c r="P578" s="782"/>
      <c r="Q578" s="782"/>
      <c r="R578" s="782"/>
      <c r="S578" s="782"/>
      <c r="T578" s="782"/>
      <c r="U578" s="782"/>
      <c r="V578" s="782"/>
      <c r="W578" s="782"/>
      <c r="X578" s="782"/>
      <c r="Y578" s="782"/>
      <c r="Z578" s="782"/>
      <c r="AA578" s="782"/>
      <c r="AB578" s="782"/>
      <c r="AC578" s="782"/>
      <c r="AD578" s="782"/>
      <c r="AE578" s="52"/>
      <c r="AI578" t="s">
        <v>5248</v>
      </c>
      <c r="AJ578" s="170">
        <f>SUM(AL577,AP577)</f>
        <v>0</v>
      </c>
    </row>
    <row r="579" spans="1:54" ht="60" customHeight="1">
      <c r="A579" s="25"/>
      <c r="B579" s="52"/>
      <c r="C579" s="842"/>
      <c r="D579" s="759"/>
      <c r="E579" s="759"/>
      <c r="F579" s="759"/>
      <c r="G579" s="759"/>
      <c r="H579" s="759"/>
      <c r="I579" s="759"/>
      <c r="J579" s="759"/>
      <c r="K579" s="759"/>
      <c r="L579" s="759"/>
      <c r="M579" s="759"/>
      <c r="N579" s="759"/>
      <c r="O579" s="759"/>
      <c r="P579" s="759"/>
      <c r="Q579" s="759"/>
      <c r="R579" s="759"/>
      <c r="S579" s="759"/>
      <c r="T579" s="759"/>
      <c r="U579" s="759"/>
      <c r="V579" s="759"/>
      <c r="W579" s="759"/>
      <c r="X579" s="759"/>
      <c r="Y579" s="759"/>
      <c r="Z579" s="759"/>
      <c r="AA579" s="759"/>
      <c r="AB579" s="759"/>
      <c r="AC579" s="759"/>
      <c r="AD579" s="838"/>
      <c r="AE579" s="52"/>
    </row>
    <row r="580" spans="1:54" ht="15" customHeight="1">
      <c r="A580" s="25"/>
      <c r="B580" s="823" t="str">
        <f>IF(AR577&gt;0,"Favor de ingresar toda la información requerida en la pregunta.","")</f>
        <v/>
      </c>
      <c r="C580" s="728"/>
      <c r="D580" s="728"/>
      <c r="E580" s="728"/>
      <c r="F580" s="728"/>
      <c r="G580" s="728"/>
      <c r="H580" s="728"/>
      <c r="I580" s="728"/>
      <c r="J580" s="728"/>
      <c r="K580" s="728"/>
      <c r="L580" s="728"/>
      <c r="M580" s="728"/>
      <c r="N580" s="728"/>
      <c r="O580" s="728"/>
      <c r="P580" s="728"/>
      <c r="Q580" s="728"/>
      <c r="R580" s="728"/>
      <c r="S580" s="728"/>
      <c r="T580" s="728"/>
      <c r="U580" s="728"/>
      <c r="V580" s="728"/>
      <c r="W580" s="728"/>
      <c r="X580" s="728"/>
      <c r="Y580" s="728"/>
      <c r="Z580" s="728"/>
      <c r="AA580" s="728"/>
      <c r="AB580" s="728"/>
      <c r="AC580" s="728"/>
      <c r="AD580" s="728"/>
      <c r="AE580" s="27"/>
    </row>
    <row r="581" spans="1:54" ht="15" customHeight="1">
      <c r="A581" s="25"/>
      <c r="B581" s="888" t="str">
        <f>IF(SUM(COUNTIF(C576:AD576,"NS"))&lt;&gt;0,"Alerta: debido a que cuenta con registros NS, debe proporcionar una justificación en el area de comentarios al final de la pregunta","")</f>
        <v/>
      </c>
      <c r="C581" s="888"/>
      <c r="D581" s="888"/>
      <c r="E581" s="888"/>
      <c r="F581" s="888"/>
      <c r="G581" s="888"/>
      <c r="H581" s="888"/>
      <c r="I581" s="888"/>
      <c r="J581" s="888"/>
      <c r="K581" s="888"/>
      <c r="L581" s="888"/>
      <c r="M581" s="888"/>
      <c r="N581" s="888"/>
      <c r="O581" s="888"/>
      <c r="P581" s="888"/>
      <c r="Q581" s="888"/>
      <c r="R581" s="888"/>
      <c r="S581" s="888"/>
      <c r="T581" s="888"/>
      <c r="U581" s="888"/>
      <c r="V581" s="888"/>
      <c r="W581" s="888"/>
      <c r="X581" s="888"/>
      <c r="Y581" s="888"/>
      <c r="Z581" s="888"/>
      <c r="AA581" s="888"/>
      <c r="AB581" s="888"/>
      <c r="AC581" s="888"/>
      <c r="AD581" s="888"/>
    </row>
    <row r="582" spans="1:54" ht="15" customHeight="1">
      <c r="A582" s="25"/>
      <c r="B582" s="868" t="str">
        <f>IF(AJ578&gt;0,"Favor de revisar la suma y consistencia de totales y/o subtotales por filas (numéricos y NS)","")</f>
        <v/>
      </c>
      <c r="C582" s="868"/>
      <c r="D582" s="868"/>
      <c r="E582" s="868"/>
      <c r="F582" s="868"/>
      <c r="G582" s="868"/>
      <c r="H582" s="868"/>
      <c r="I582" s="868"/>
      <c r="J582" s="868"/>
      <c r="K582" s="868"/>
      <c r="L582" s="868"/>
      <c r="M582" s="868"/>
      <c r="N582" s="868"/>
      <c r="O582" s="868"/>
      <c r="P582" s="868"/>
      <c r="Q582" s="868"/>
      <c r="R582" s="868"/>
      <c r="S582" s="868"/>
      <c r="T582" s="868"/>
      <c r="U582" s="868"/>
      <c r="V582" s="868"/>
      <c r="W582" s="868"/>
      <c r="X582" s="868"/>
      <c r="Y582" s="868"/>
      <c r="Z582" s="868"/>
      <c r="AA582" s="868"/>
      <c r="AB582" s="868"/>
      <c r="AC582" s="868"/>
      <c r="AD582" s="868"/>
    </row>
    <row r="583" spans="1:54" ht="15" customHeight="1">
      <c r="A583" s="25"/>
      <c r="B583" s="845" t="str">
        <f>IF(AY577&gt;0,"Favor de revisar la instrucción 3 y verifique que se cumplan con los criterios establecidos","")</f>
        <v/>
      </c>
      <c r="C583" s="845"/>
      <c r="D583" s="845"/>
      <c r="E583" s="845"/>
      <c r="F583" s="845"/>
      <c r="G583" s="845"/>
      <c r="H583" s="845"/>
      <c r="I583" s="845"/>
      <c r="J583" s="845"/>
      <c r="K583" s="845"/>
      <c r="L583" s="845"/>
      <c r="M583" s="845"/>
      <c r="N583" s="845"/>
      <c r="O583" s="845"/>
      <c r="P583" s="845"/>
      <c r="Q583" s="845"/>
      <c r="R583" s="845"/>
      <c r="S583" s="845"/>
      <c r="T583" s="845"/>
      <c r="U583" s="845"/>
      <c r="V583" s="845"/>
      <c r="W583" s="845"/>
      <c r="X583" s="845"/>
      <c r="Y583" s="845"/>
      <c r="Z583" s="845"/>
      <c r="AA583" s="845"/>
      <c r="AB583" s="845"/>
      <c r="AC583" s="845"/>
      <c r="AD583" s="845"/>
      <c r="AE583" s="534"/>
    </row>
    <row r="584" spans="1:54" ht="15" customHeight="1">
      <c r="A584" s="25"/>
      <c r="B584" s="845" t="str">
        <f>IF(BB577&gt;0,"Favor de revisar la instrucción 4 y verifique que se cumplan con los criterios establecidos","")</f>
        <v/>
      </c>
      <c r="C584" s="845"/>
      <c r="D584" s="845"/>
      <c r="E584" s="845"/>
      <c r="F584" s="845"/>
      <c r="G584" s="845"/>
      <c r="H584" s="845"/>
      <c r="I584" s="845"/>
      <c r="J584" s="845"/>
      <c r="K584" s="845"/>
      <c r="L584" s="845"/>
      <c r="M584" s="845"/>
      <c r="N584" s="845"/>
      <c r="O584" s="845"/>
      <c r="P584" s="845"/>
      <c r="Q584" s="845"/>
      <c r="R584" s="845"/>
      <c r="S584" s="845"/>
      <c r="T584" s="845"/>
      <c r="U584" s="845"/>
      <c r="V584" s="845"/>
      <c r="W584" s="845"/>
      <c r="X584" s="845"/>
      <c r="Y584" s="845"/>
      <c r="Z584" s="845"/>
      <c r="AA584" s="845"/>
      <c r="AB584" s="845"/>
      <c r="AC584" s="845"/>
      <c r="AD584" s="845"/>
      <c r="AE584" s="534"/>
    </row>
    <row r="585" spans="1:54" ht="15" customHeight="1" thickBot="1">
      <c r="A585" s="25"/>
      <c r="B585" s="903" t="str">
        <f>IF(AV577&gt;0,"Favor de verificar que no tenga información en celdas sombreadas","")</f>
        <v/>
      </c>
      <c r="C585" s="903"/>
      <c r="D585" s="903"/>
      <c r="E585" s="903"/>
      <c r="F585" s="903"/>
      <c r="G585" s="903"/>
      <c r="H585" s="903"/>
      <c r="I585" s="903"/>
      <c r="J585" s="903"/>
      <c r="K585" s="903"/>
      <c r="L585" s="903"/>
      <c r="M585" s="903"/>
      <c r="N585" s="903"/>
      <c r="O585" s="903"/>
      <c r="P585" s="903"/>
      <c r="Q585" s="903"/>
      <c r="R585" s="903"/>
      <c r="S585" s="903"/>
      <c r="T585" s="903"/>
      <c r="U585" s="903"/>
      <c r="V585" s="903"/>
      <c r="W585" s="903"/>
      <c r="X585" s="903"/>
      <c r="Y585" s="903"/>
      <c r="Z585" s="903"/>
      <c r="AA585" s="903"/>
      <c r="AB585" s="903"/>
      <c r="AC585" s="903"/>
      <c r="AD585" s="903"/>
      <c r="AE585" s="27"/>
    </row>
    <row r="586" spans="1:54" ht="15" customHeight="1" thickBot="1">
      <c r="A586" s="46"/>
      <c r="B586" s="769" t="s">
        <v>5727</v>
      </c>
      <c r="C586" s="750"/>
      <c r="D586" s="750"/>
      <c r="E586" s="750"/>
      <c r="F586" s="750"/>
      <c r="G586" s="750"/>
      <c r="H586" s="750"/>
      <c r="I586" s="750"/>
      <c r="J586" s="750"/>
      <c r="K586" s="750"/>
      <c r="L586" s="750"/>
      <c r="M586" s="750"/>
      <c r="N586" s="750"/>
      <c r="O586" s="750"/>
      <c r="P586" s="750"/>
      <c r="Q586" s="750"/>
      <c r="R586" s="750"/>
      <c r="S586" s="750"/>
      <c r="T586" s="750"/>
      <c r="U586" s="750"/>
      <c r="V586" s="750"/>
      <c r="W586" s="750"/>
      <c r="X586" s="750"/>
      <c r="Y586" s="750"/>
      <c r="Z586" s="750"/>
      <c r="AA586" s="750"/>
      <c r="AB586" s="750"/>
      <c r="AC586" s="750"/>
      <c r="AD586" s="770"/>
      <c r="AE586" s="37"/>
    </row>
    <row r="587" spans="1:54" ht="15" customHeight="1">
      <c r="A587" s="25"/>
      <c r="B587" s="1011" t="s">
        <v>5411</v>
      </c>
      <c r="C587" s="766"/>
      <c r="D587" s="766"/>
      <c r="E587" s="766"/>
      <c r="F587" s="766"/>
      <c r="G587" s="766"/>
      <c r="H587" s="766"/>
      <c r="I587" s="766"/>
      <c r="J587" s="766"/>
      <c r="K587" s="766"/>
      <c r="L587" s="766"/>
      <c r="M587" s="766"/>
      <c r="N587" s="766"/>
      <c r="O587" s="766"/>
      <c r="P587" s="766"/>
      <c r="Q587" s="766"/>
      <c r="R587" s="766"/>
      <c r="S587" s="766"/>
      <c r="T587" s="766"/>
      <c r="U587" s="766"/>
      <c r="V587" s="766"/>
      <c r="W587" s="766"/>
      <c r="X587" s="766"/>
      <c r="Y587" s="766"/>
      <c r="Z587" s="766"/>
      <c r="AA587" s="766"/>
      <c r="AB587" s="766"/>
      <c r="AC587" s="766"/>
      <c r="AD587" s="863"/>
      <c r="AE587" s="27"/>
    </row>
    <row r="588" spans="1:54" ht="24" customHeight="1">
      <c r="A588" s="25"/>
      <c r="B588" s="100"/>
      <c r="C588" s="774" t="s">
        <v>5728</v>
      </c>
      <c r="D588" s="728"/>
      <c r="E588" s="728"/>
      <c r="F588" s="728"/>
      <c r="G588" s="728"/>
      <c r="H588" s="728"/>
      <c r="I588" s="728"/>
      <c r="J588" s="728"/>
      <c r="K588" s="728"/>
      <c r="L588" s="728"/>
      <c r="M588" s="728"/>
      <c r="N588" s="728"/>
      <c r="O588" s="728"/>
      <c r="P588" s="728"/>
      <c r="Q588" s="728"/>
      <c r="R588" s="728"/>
      <c r="S588" s="728"/>
      <c r="T588" s="728"/>
      <c r="U588" s="728"/>
      <c r="V588" s="728"/>
      <c r="W588" s="728"/>
      <c r="X588" s="728"/>
      <c r="Y588" s="728"/>
      <c r="Z588" s="728"/>
      <c r="AA588" s="728"/>
      <c r="AB588" s="728"/>
      <c r="AC588" s="728"/>
      <c r="AD588" s="776"/>
      <c r="AE588" s="52"/>
    </row>
    <row r="589" spans="1:54" ht="24" customHeight="1">
      <c r="A589" s="25"/>
      <c r="B589" s="100"/>
      <c r="C589" s="774" t="s">
        <v>5729</v>
      </c>
      <c r="D589" s="728"/>
      <c r="E589" s="728"/>
      <c r="F589" s="728"/>
      <c r="G589" s="728"/>
      <c r="H589" s="728"/>
      <c r="I589" s="728"/>
      <c r="J589" s="728"/>
      <c r="K589" s="728"/>
      <c r="L589" s="728"/>
      <c r="M589" s="728"/>
      <c r="N589" s="728"/>
      <c r="O589" s="728"/>
      <c r="P589" s="728"/>
      <c r="Q589" s="728"/>
      <c r="R589" s="728"/>
      <c r="S589" s="728"/>
      <c r="T589" s="728"/>
      <c r="U589" s="728"/>
      <c r="V589" s="728"/>
      <c r="W589" s="728"/>
      <c r="X589" s="728"/>
      <c r="Y589" s="728"/>
      <c r="Z589" s="728"/>
      <c r="AA589" s="728"/>
      <c r="AB589" s="728"/>
      <c r="AC589" s="728"/>
      <c r="AD589" s="776"/>
      <c r="AE589" s="52"/>
    </row>
    <row r="590" spans="1:54" ht="15" customHeight="1">
      <c r="A590" s="25"/>
      <c r="B590" s="870" t="s">
        <v>5070</v>
      </c>
      <c r="C590" s="859"/>
      <c r="D590" s="859"/>
      <c r="E590" s="859"/>
      <c r="F590" s="859"/>
      <c r="G590" s="859"/>
      <c r="H590" s="859"/>
      <c r="I590" s="859"/>
      <c r="J590" s="859"/>
      <c r="K590" s="859"/>
      <c r="L590" s="859"/>
      <c r="M590" s="859"/>
      <c r="N590" s="859"/>
      <c r="O590" s="859"/>
      <c r="P590" s="859"/>
      <c r="Q590" s="859"/>
      <c r="R590" s="859"/>
      <c r="S590" s="859"/>
      <c r="T590" s="859"/>
      <c r="U590" s="859"/>
      <c r="V590" s="859"/>
      <c r="W590" s="859"/>
      <c r="X590" s="859"/>
      <c r="Y590" s="859"/>
      <c r="Z590" s="859"/>
      <c r="AA590" s="859"/>
      <c r="AB590" s="859"/>
      <c r="AC590" s="859"/>
      <c r="AD590" s="860"/>
      <c r="AE590" s="52"/>
    </row>
    <row r="591" spans="1:54" ht="36" customHeight="1">
      <c r="A591" s="25"/>
      <c r="B591" s="39"/>
      <c r="C591" s="774" t="s">
        <v>5730</v>
      </c>
      <c r="D591" s="728"/>
      <c r="E591" s="728"/>
      <c r="F591" s="728"/>
      <c r="G591" s="728"/>
      <c r="H591" s="728"/>
      <c r="I591" s="728"/>
      <c r="J591" s="728"/>
      <c r="K591" s="728"/>
      <c r="L591" s="728"/>
      <c r="M591" s="728"/>
      <c r="N591" s="728"/>
      <c r="O591" s="728"/>
      <c r="P591" s="728"/>
      <c r="Q591" s="728"/>
      <c r="R591" s="728"/>
      <c r="S591" s="728"/>
      <c r="T591" s="728"/>
      <c r="U591" s="728"/>
      <c r="V591" s="728"/>
      <c r="W591" s="728"/>
      <c r="X591" s="728"/>
      <c r="Y591" s="728"/>
      <c r="Z591" s="728"/>
      <c r="AA591" s="728"/>
      <c r="AB591" s="728"/>
      <c r="AC591" s="728"/>
      <c r="AD591" s="776"/>
      <c r="AE591" s="52"/>
    </row>
    <row r="592" spans="1:54" ht="15" customHeight="1">
      <c r="A592" s="25"/>
      <c r="B592" s="39"/>
      <c r="C592" s="35"/>
      <c r="D592" s="774" t="s">
        <v>5731</v>
      </c>
      <c r="E592" s="728"/>
      <c r="F592" s="728"/>
      <c r="G592" s="728"/>
      <c r="H592" s="728"/>
      <c r="I592" s="728"/>
      <c r="J592" s="728"/>
      <c r="K592" s="728"/>
      <c r="L592" s="728"/>
      <c r="M592" s="728"/>
      <c r="N592" s="728"/>
      <c r="O592" s="728"/>
      <c r="P592" s="728"/>
      <c r="Q592" s="728"/>
      <c r="R592" s="728"/>
      <c r="S592" s="728"/>
      <c r="T592" s="728"/>
      <c r="U592" s="728"/>
      <c r="V592" s="728"/>
      <c r="W592" s="728"/>
      <c r="X592" s="728"/>
      <c r="Y592" s="728"/>
      <c r="Z592" s="728"/>
      <c r="AA592" s="728"/>
      <c r="AB592" s="728"/>
      <c r="AC592" s="728"/>
      <c r="AD592" s="776"/>
      <c r="AE592" s="52"/>
    </row>
    <row r="593" spans="1:54" ht="36" customHeight="1">
      <c r="A593" s="25"/>
      <c r="B593" s="39"/>
      <c r="C593" s="35"/>
      <c r="D593" s="774" t="s">
        <v>5732</v>
      </c>
      <c r="E593" s="728"/>
      <c r="F593" s="728"/>
      <c r="G593" s="728"/>
      <c r="H593" s="728"/>
      <c r="I593" s="728"/>
      <c r="J593" s="728"/>
      <c r="K593" s="728"/>
      <c r="L593" s="728"/>
      <c r="M593" s="728"/>
      <c r="N593" s="728"/>
      <c r="O593" s="728"/>
      <c r="P593" s="728"/>
      <c r="Q593" s="728"/>
      <c r="R593" s="728"/>
      <c r="S593" s="728"/>
      <c r="T593" s="728"/>
      <c r="U593" s="728"/>
      <c r="V593" s="728"/>
      <c r="W593" s="728"/>
      <c r="X593" s="728"/>
      <c r="Y593" s="728"/>
      <c r="Z593" s="728"/>
      <c r="AA593" s="728"/>
      <c r="AB593" s="728"/>
      <c r="AC593" s="728"/>
      <c r="AD593" s="776"/>
      <c r="AE593" s="52"/>
    </row>
    <row r="594" spans="1:54" ht="24" customHeight="1">
      <c r="A594" s="25"/>
      <c r="B594" s="44"/>
      <c r="C594" s="143"/>
      <c r="D594" s="781" t="s">
        <v>5733</v>
      </c>
      <c r="E594" s="782"/>
      <c r="F594" s="782"/>
      <c r="G594" s="782"/>
      <c r="H594" s="782"/>
      <c r="I594" s="782"/>
      <c r="J594" s="782"/>
      <c r="K594" s="782"/>
      <c r="L594" s="782"/>
      <c r="M594" s="782"/>
      <c r="N594" s="782"/>
      <c r="O594" s="782"/>
      <c r="P594" s="782"/>
      <c r="Q594" s="782"/>
      <c r="R594" s="782"/>
      <c r="S594" s="782"/>
      <c r="T594" s="782"/>
      <c r="U594" s="782"/>
      <c r="V594" s="782"/>
      <c r="W594" s="782"/>
      <c r="X594" s="782"/>
      <c r="Y594" s="782"/>
      <c r="Z594" s="782"/>
      <c r="AA594" s="782"/>
      <c r="AB594" s="782"/>
      <c r="AC594" s="782"/>
      <c r="AD594" s="783"/>
      <c r="AE594" s="52"/>
    </row>
    <row r="595" spans="1:54" ht="15" customHeight="1">
      <c r="A595" s="25"/>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row>
    <row r="596" spans="1:54" ht="36" customHeight="1">
      <c r="A596" s="25" t="s">
        <v>5734</v>
      </c>
      <c r="B596" s="880" t="s">
        <v>5735</v>
      </c>
      <c r="C596" s="728"/>
      <c r="D596" s="728"/>
      <c r="E596" s="728"/>
      <c r="F596" s="728"/>
      <c r="G596" s="728"/>
      <c r="H596" s="728"/>
      <c r="I596" s="728"/>
      <c r="J596" s="728"/>
      <c r="K596" s="728"/>
      <c r="L596" s="728"/>
      <c r="M596" s="728"/>
      <c r="N596" s="728"/>
      <c r="O596" s="728"/>
      <c r="P596" s="728"/>
      <c r="Q596" s="728"/>
      <c r="R596" s="728"/>
      <c r="S596" s="728"/>
      <c r="T596" s="728"/>
      <c r="U596" s="728"/>
      <c r="V596" s="728"/>
      <c r="W596" s="728"/>
      <c r="X596" s="728"/>
      <c r="Y596" s="728"/>
      <c r="Z596" s="728"/>
      <c r="AA596" s="728"/>
      <c r="AB596" s="728"/>
      <c r="AC596" s="728"/>
      <c r="AD596" s="728"/>
      <c r="AE596" s="52"/>
    </row>
    <row r="597" spans="1:54" ht="24" customHeight="1">
      <c r="A597" s="25"/>
      <c r="B597" s="64"/>
      <c r="C597" s="853" t="s">
        <v>5736</v>
      </c>
      <c r="D597" s="728"/>
      <c r="E597" s="728"/>
      <c r="F597" s="728"/>
      <c r="G597" s="728"/>
      <c r="H597" s="728"/>
      <c r="I597" s="728"/>
      <c r="J597" s="728"/>
      <c r="K597" s="728"/>
      <c r="L597" s="728"/>
      <c r="M597" s="728"/>
      <c r="N597" s="728"/>
      <c r="O597" s="728"/>
      <c r="P597" s="728"/>
      <c r="Q597" s="728"/>
      <c r="R597" s="728"/>
      <c r="S597" s="728"/>
      <c r="T597" s="728"/>
      <c r="U597" s="728"/>
      <c r="V597" s="728"/>
      <c r="W597" s="728"/>
      <c r="X597" s="728"/>
      <c r="Y597" s="728"/>
      <c r="Z597" s="728"/>
      <c r="AA597" s="728"/>
      <c r="AB597" s="728"/>
      <c r="AC597" s="728"/>
      <c r="AD597" s="728"/>
      <c r="AE597" s="52"/>
    </row>
    <row r="598" spans="1:54" ht="24" customHeight="1">
      <c r="A598" s="25"/>
      <c r="B598" s="64"/>
      <c r="C598" s="1003" t="s">
        <v>5737</v>
      </c>
      <c r="D598" s="728"/>
      <c r="E598" s="728"/>
      <c r="F598" s="728"/>
      <c r="G598" s="728"/>
      <c r="H598" s="728"/>
      <c r="I598" s="728"/>
      <c r="J598" s="728"/>
      <c r="K598" s="728"/>
      <c r="L598" s="728"/>
      <c r="M598" s="728"/>
      <c r="N598" s="728"/>
      <c r="O598" s="728"/>
      <c r="P598" s="728"/>
      <c r="Q598" s="728"/>
      <c r="R598" s="728"/>
      <c r="S598" s="728"/>
      <c r="T598" s="728"/>
      <c r="U598" s="728"/>
      <c r="V598" s="728"/>
      <c r="W598" s="728"/>
      <c r="X598" s="728"/>
      <c r="Y598" s="728"/>
      <c r="Z598" s="728"/>
      <c r="AA598" s="728"/>
      <c r="AB598" s="728"/>
      <c r="AC598" s="728"/>
      <c r="AD598" s="728"/>
      <c r="AE598" s="52"/>
    </row>
    <row r="599" spans="1:54" ht="24" customHeight="1">
      <c r="A599" s="25"/>
      <c r="B599" s="58"/>
      <c r="C599" s="1003" t="s">
        <v>5738</v>
      </c>
      <c r="D599" s="728"/>
      <c r="E599" s="728"/>
      <c r="F599" s="728"/>
      <c r="G599" s="728"/>
      <c r="H599" s="728"/>
      <c r="I599" s="728"/>
      <c r="J599" s="728"/>
      <c r="K599" s="728"/>
      <c r="L599" s="728"/>
      <c r="M599" s="728"/>
      <c r="N599" s="728"/>
      <c r="O599" s="728"/>
      <c r="P599" s="728"/>
      <c r="Q599" s="728"/>
      <c r="R599" s="728"/>
      <c r="S599" s="728"/>
      <c r="T599" s="728"/>
      <c r="U599" s="728"/>
      <c r="V599" s="728"/>
      <c r="W599" s="728"/>
      <c r="X599" s="728"/>
      <c r="Y599" s="728"/>
      <c r="Z599" s="728"/>
      <c r="AA599" s="728"/>
      <c r="AB599" s="728"/>
      <c r="AC599" s="728"/>
      <c r="AD599" s="728"/>
      <c r="AE599" s="52"/>
    </row>
    <row r="600" spans="1:54" ht="36" customHeight="1">
      <c r="A600" s="25"/>
      <c r="B600" s="58"/>
      <c r="C600" s="1003" t="s">
        <v>5739</v>
      </c>
      <c r="D600" s="728"/>
      <c r="E600" s="728"/>
      <c r="F600" s="728"/>
      <c r="G600" s="728"/>
      <c r="H600" s="728"/>
      <c r="I600" s="728"/>
      <c r="J600" s="728"/>
      <c r="K600" s="728"/>
      <c r="L600" s="728"/>
      <c r="M600" s="728"/>
      <c r="N600" s="728"/>
      <c r="O600" s="728"/>
      <c r="P600" s="728"/>
      <c r="Q600" s="728"/>
      <c r="R600" s="728"/>
      <c r="S600" s="728"/>
      <c r="T600" s="728"/>
      <c r="U600" s="728"/>
      <c r="V600" s="728"/>
      <c r="W600" s="728"/>
      <c r="X600" s="728"/>
      <c r="Y600" s="728"/>
      <c r="Z600" s="728"/>
      <c r="AA600" s="728"/>
      <c r="AB600" s="728"/>
      <c r="AC600" s="728"/>
      <c r="AD600" s="728"/>
      <c r="AE600" s="52"/>
    </row>
    <row r="601" spans="1:54" ht="36" customHeight="1">
      <c r="A601" s="25"/>
      <c r="B601" s="58"/>
      <c r="C601" s="848" t="s">
        <v>5740</v>
      </c>
      <c r="D601" s="728"/>
      <c r="E601" s="728"/>
      <c r="F601" s="728"/>
      <c r="G601" s="728"/>
      <c r="H601" s="728"/>
      <c r="I601" s="728"/>
      <c r="J601" s="728"/>
      <c r="K601" s="728"/>
      <c r="L601" s="728"/>
      <c r="M601" s="728"/>
      <c r="N601" s="728"/>
      <c r="O601" s="728"/>
      <c r="P601" s="728"/>
      <c r="Q601" s="728"/>
      <c r="R601" s="728"/>
      <c r="S601" s="728"/>
      <c r="T601" s="728"/>
      <c r="U601" s="728"/>
      <c r="V601" s="728"/>
      <c r="W601" s="728"/>
      <c r="X601" s="728"/>
      <c r="Y601" s="728"/>
      <c r="Z601" s="728"/>
      <c r="AA601" s="728"/>
      <c r="AB601" s="728"/>
      <c r="AC601" s="728"/>
      <c r="AD601" s="728"/>
      <c r="AE601" s="52"/>
    </row>
    <row r="602" spans="1:54" ht="36" customHeight="1">
      <c r="A602" s="25"/>
      <c r="B602" s="58"/>
      <c r="C602" s="848" t="s">
        <v>5741</v>
      </c>
      <c r="D602" s="728"/>
      <c r="E602" s="728"/>
      <c r="F602" s="728"/>
      <c r="G602" s="728"/>
      <c r="H602" s="728"/>
      <c r="I602" s="728"/>
      <c r="J602" s="728"/>
      <c r="K602" s="728"/>
      <c r="L602" s="728"/>
      <c r="M602" s="728"/>
      <c r="N602" s="728"/>
      <c r="O602" s="728"/>
      <c r="P602" s="728"/>
      <c r="Q602" s="728"/>
      <c r="R602" s="728"/>
      <c r="S602" s="728"/>
      <c r="T602" s="728"/>
      <c r="U602" s="728"/>
      <c r="V602" s="728"/>
      <c r="W602" s="728"/>
      <c r="X602" s="728"/>
      <c r="Y602" s="728"/>
      <c r="Z602" s="728"/>
      <c r="AA602" s="728"/>
      <c r="AB602" s="728"/>
      <c r="AC602" s="728"/>
      <c r="AD602" s="728"/>
      <c r="AE602" s="52"/>
    </row>
    <row r="603" spans="1:54" ht="24" customHeight="1">
      <c r="A603" s="25"/>
      <c r="B603" s="58"/>
      <c r="C603" s="848" t="s">
        <v>5742</v>
      </c>
      <c r="D603" s="728"/>
      <c r="E603" s="728"/>
      <c r="F603" s="728"/>
      <c r="G603" s="728"/>
      <c r="H603" s="728"/>
      <c r="I603" s="728"/>
      <c r="J603" s="728"/>
      <c r="K603" s="728"/>
      <c r="L603" s="728"/>
      <c r="M603" s="728"/>
      <c r="N603" s="728"/>
      <c r="O603" s="728"/>
      <c r="P603" s="728"/>
      <c r="Q603" s="728"/>
      <c r="R603" s="728"/>
      <c r="S603" s="728"/>
      <c r="T603" s="728"/>
      <c r="U603" s="728"/>
      <c r="V603" s="728"/>
      <c r="W603" s="728"/>
      <c r="X603" s="728"/>
      <c r="Y603" s="728"/>
      <c r="Z603" s="728"/>
      <c r="AA603" s="728"/>
      <c r="AB603" s="728"/>
      <c r="AC603" s="728"/>
      <c r="AD603" s="728"/>
      <c r="AE603" s="52"/>
    </row>
    <row r="604" spans="1:54" ht="15" customHeight="1">
      <c r="A604" s="25"/>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27"/>
    </row>
    <row r="605" spans="1:54" ht="60" customHeight="1">
      <c r="A605" s="25"/>
      <c r="B605" s="37"/>
      <c r="C605" s="723" t="s">
        <v>5743</v>
      </c>
      <c r="D605" s="859"/>
      <c r="E605" s="859"/>
      <c r="F605" s="859"/>
      <c r="G605" s="859"/>
      <c r="H605" s="860"/>
      <c r="I605" s="723" t="s">
        <v>5744</v>
      </c>
      <c r="J605" s="757"/>
      <c r="K605" s="757"/>
      <c r="L605" s="757"/>
      <c r="M605" s="757"/>
      <c r="N605" s="757"/>
      <c r="O605" s="757"/>
      <c r="P605" s="758"/>
      <c r="Q605" s="723" t="s">
        <v>5745</v>
      </c>
      <c r="R605" s="757"/>
      <c r="S605" s="757"/>
      <c r="T605" s="757"/>
      <c r="U605" s="757"/>
      <c r="V605" s="757"/>
      <c r="W605" s="757"/>
      <c r="X605" s="758"/>
      <c r="Y605" s="858" t="s">
        <v>5746</v>
      </c>
      <c r="Z605" s="757"/>
      <c r="AA605" s="757"/>
      <c r="AB605" s="757"/>
      <c r="AC605" s="757"/>
      <c r="AD605" s="758"/>
      <c r="AE605" s="52"/>
      <c r="AV605" s="1021" t="s">
        <v>5093</v>
      </c>
      <c r="AW605" s="1022"/>
      <c r="AX605" s="1022"/>
      <c r="AY605" s="1022"/>
      <c r="AZ605" s="360" t="s">
        <v>5747</v>
      </c>
      <c r="BA605" s="361" t="s">
        <v>5084</v>
      </c>
    </row>
    <row r="606" spans="1:54" ht="60" customHeight="1">
      <c r="A606" s="25"/>
      <c r="B606" s="37"/>
      <c r="C606" s="861"/>
      <c r="D606" s="782"/>
      <c r="E606" s="782"/>
      <c r="F606" s="782"/>
      <c r="G606" s="782"/>
      <c r="H606" s="783"/>
      <c r="I606" s="723" t="s">
        <v>5235</v>
      </c>
      <c r="J606" s="758"/>
      <c r="K606" s="922" t="s">
        <v>5748</v>
      </c>
      <c r="L606" s="758"/>
      <c r="M606" s="922" t="s">
        <v>5749</v>
      </c>
      <c r="N606" s="758"/>
      <c r="O606" s="922" t="s">
        <v>5750</v>
      </c>
      <c r="P606" s="758"/>
      <c r="Q606" s="723" t="s">
        <v>5235</v>
      </c>
      <c r="R606" s="758"/>
      <c r="S606" s="922" t="s">
        <v>5748</v>
      </c>
      <c r="T606" s="758"/>
      <c r="U606" s="922" t="s">
        <v>5749</v>
      </c>
      <c r="V606" s="758"/>
      <c r="W606" s="922" t="s">
        <v>5750</v>
      </c>
      <c r="X606" s="758"/>
      <c r="Y606" s="858" t="s">
        <v>5235</v>
      </c>
      <c r="Z606" s="758"/>
      <c r="AA606" s="916" t="s">
        <v>5427</v>
      </c>
      <c r="AB606" s="758"/>
      <c r="AC606" s="916" t="s">
        <v>5428</v>
      </c>
      <c r="AD606" s="758"/>
      <c r="AE606" s="52"/>
      <c r="AI606" t="s">
        <v>5240</v>
      </c>
      <c r="AJ606" t="s">
        <v>5241</v>
      </c>
      <c r="AK606" t="s">
        <v>5242</v>
      </c>
      <c r="AL606" t="s">
        <v>5243</v>
      </c>
      <c r="AM606" t="s">
        <v>5244</v>
      </c>
      <c r="AN606" t="s">
        <v>5245</v>
      </c>
      <c r="AO606" t="s">
        <v>5246</v>
      </c>
      <c r="AP606" t="s">
        <v>5247</v>
      </c>
      <c r="AQ606" t="s">
        <v>5457</v>
      </c>
      <c r="AR606" t="s">
        <v>5458</v>
      </c>
      <c r="AS606" t="s">
        <v>5459</v>
      </c>
      <c r="AT606" t="s">
        <v>5460</v>
      </c>
      <c r="AU606" s="171" t="s">
        <v>5090</v>
      </c>
      <c r="AV606" s="362" t="s">
        <v>5450</v>
      </c>
      <c r="AW606" s="363" t="s">
        <v>5751</v>
      </c>
      <c r="AX606" s="364" t="s">
        <v>5752</v>
      </c>
      <c r="AY606" s="365" t="s">
        <v>5753</v>
      </c>
      <c r="AZ606" s="366" t="s">
        <v>5754</v>
      </c>
      <c r="BA606" s="358" t="s">
        <v>5755</v>
      </c>
      <c r="BB606" s="367" t="s">
        <v>5756</v>
      </c>
    </row>
    <row r="607" spans="1:54" ht="15" customHeight="1">
      <c r="A607" s="25"/>
      <c r="B607" s="52"/>
      <c r="C607" s="740"/>
      <c r="D607" s="759"/>
      <c r="E607" s="759"/>
      <c r="F607" s="759"/>
      <c r="G607" s="759"/>
      <c r="H607" s="838"/>
      <c r="I607" s="839"/>
      <c r="J607" s="841"/>
      <c r="K607" s="839"/>
      <c r="L607" s="841"/>
      <c r="M607" s="839"/>
      <c r="N607" s="841"/>
      <c r="O607" s="839"/>
      <c r="P607" s="841"/>
      <c r="Q607" s="839"/>
      <c r="R607" s="841"/>
      <c r="S607" s="839"/>
      <c r="T607" s="841"/>
      <c r="U607" s="839"/>
      <c r="V607" s="841"/>
      <c r="W607" s="839"/>
      <c r="X607" s="841"/>
      <c r="Y607" s="839"/>
      <c r="Z607" s="841"/>
      <c r="AA607" s="839"/>
      <c r="AB607" s="841"/>
      <c r="AC607" s="839"/>
      <c r="AD607" s="841"/>
      <c r="AE607" s="52"/>
      <c r="AI607">
        <f>I607</f>
        <v>0</v>
      </c>
      <c r="AJ607">
        <f>COUNTIF(K607:P607,"NS")</f>
        <v>0</v>
      </c>
      <c r="AK607">
        <f>SUM(K607:P607)</f>
        <v>0</v>
      </c>
      <c r="AL607">
        <f>IF(COUNTIF(I607:P607,"NA")=4,0,IF(OR(AND(AI607=0,AJ607&gt;0),AND(AI607="NS",AK607&gt;0), AND(AI607="NS", AJ607=0,AK607=0)), 1, IF(OR(AND(AI607&gt;0,AJ607&gt;1,AI607&gt;AK607), AND(AI607="NS",AJ607=2), AND(AI607="NS",AK607=0,AJ607&gt;0),AI607=AK607), 0, 1)))</f>
        <v>0</v>
      </c>
      <c r="AM607">
        <f>Q607</f>
        <v>0</v>
      </c>
      <c r="AN607">
        <f>COUNTIF(S607:X607,"NS")</f>
        <v>0</v>
      </c>
      <c r="AO607">
        <f>SUM(S607:X607)</f>
        <v>0</v>
      </c>
      <c r="AP607">
        <f>IF(COUNTIF(Q607:X607,"NA")=4,0,IF(OR(AND(AM607=0,AN607&gt;0),AND(AM607="NS",AO607&gt;0), AND(AM607="NS", AN607=0,AO607=0)), 1, IF(OR(AND(AM607&gt;0,AN607&gt;1,AM607&gt;AO607), AND(AM607="NS",AN607=2), AND(AM607="NS",AO607=0,AN607&gt;0),AM607=AO607), 0, 1)))</f>
        <v>0</v>
      </c>
      <c r="AQ607">
        <f>Y607</f>
        <v>0</v>
      </c>
      <c r="AR607">
        <f>COUNTIF(AA607:AD607,"NS")</f>
        <v>0</v>
      </c>
      <c r="AS607">
        <f>SUM(AA607:AD607)</f>
        <v>0</v>
      </c>
      <c r="AT607">
        <f>IF(COUNTIF(Y607:AD607,"NA")=3,0,IF(OR(AND(AQ607=0,AR607&gt;0),AND(AQ607="NS",AS607&gt;0), AND(AQ607="NS", AR607=0,AS607=0)), 1, IF(OR(AND(AQ607&gt;0,AR607&gt;1,AQ607&gt;AS607), AND(AQ607="NS",AR607=2), AND(AQ607="NS",AS607=0,AR607&gt;0),AQ607=AS607), 0, 1)))</f>
        <v>0</v>
      </c>
      <c r="AU607" s="368">
        <f>IF(AND($C$607&lt;&gt;"",$C$607&lt;&gt;1,COUNTA(I607:AD607)=0),0,IF(AND($C$607&lt;&gt;"",$C$607=1,COUNTA(I607:X607)=8,SUM(Q607)=0,COUNTA(Y607:AD607)=0),0,IF(AND($C$607&lt;&gt;"",$C$607=1,COUNTA(I607:X607)=8,SUM(Q607)&gt;0,COUNTA(Y607:AD607)=3),0,IF(COUNTA(C607:AD607)=0,0,1))))</f>
        <v>0</v>
      </c>
      <c r="AV607" s="369">
        <f>IF(OR(I607="NS",Q607="NS"),0,IF(AND(I607="NA",Q607="NA"),0,IF(I607&lt;=Q607,0,1)))</f>
        <v>0</v>
      </c>
      <c r="AW607" s="370">
        <f>IF(OR(K607="NS",S607="NS"),0,IF(AND(K607="NA",S607="NA"),0,IF(K607&lt;=S607,0,1)))</f>
        <v>0</v>
      </c>
      <c r="AX607" s="371">
        <f>IF(OR(M607="NS",U607="NS"),0,IF(AND(M607="NA",U607="NA"),0,IF(M607&lt;=U607,0,1)))</f>
        <v>0</v>
      </c>
      <c r="AY607" s="372">
        <f>IF(OR(O607="NS",W607="NS"),0,IF(AND(O607="NA",W607="NA"),0,IF(O607&lt;=W607,0,1)))</f>
        <v>0</v>
      </c>
      <c r="AZ607" s="360">
        <f>IF(AND(SUM($Q$607)=0,COUNTA(Y607:AD607)&gt;0),1,0)</f>
        <v>0</v>
      </c>
      <c r="BA607" s="361">
        <f>IF(AND($C$607&lt;&gt;"",$C$607&lt;&gt;1,COUNTA(I607:AD607)&gt;0),1,0)</f>
        <v>0</v>
      </c>
      <c r="BB607" s="373">
        <f>IF(AND($C$607&lt;&gt;"",$C$607=1,I607&lt;&gt;"",K607&lt;&gt;"",M607&lt;&gt;"",O607&lt;&gt;"",Q607&lt;&gt;"",S607&lt;&gt;"",U607&lt;&gt;"",W607&lt;&gt;"",Y607&lt;&gt;"",AA607&lt;&gt;"",AC607&lt;&gt;"",SUM(I607:AD607)=0),1,0)</f>
        <v>0</v>
      </c>
    </row>
    <row r="608" spans="1:54" ht="15" customHeight="1">
      <c r="A608" s="25"/>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L608" s="169">
        <f>SUM(AL607:AL607)</f>
        <v>0</v>
      </c>
      <c r="AP608" s="169">
        <f>SUM(AP607:AP607)</f>
        <v>0</v>
      </c>
      <c r="AT608" s="169">
        <f>SUM(AT607:AT607)</f>
        <v>0</v>
      </c>
      <c r="AV608" s="374">
        <f>SUM(AV607,AW607,AX607,AY607)</f>
        <v>0</v>
      </c>
      <c r="AW608" s="31"/>
      <c r="AX608" s="31"/>
      <c r="AY608" s="31"/>
      <c r="AZ608" s="151"/>
      <c r="BA608" s="375">
        <f>SUM(AZ607:BA607)</f>
        <v>0</v>
      </c>
    </row>
    <row r="609" spans="1:36" ht="24" customHeight="1">
      <c r="A609" s="25"/>
      <c r="B609" s="23"/>
      <c r="C609" s="848" t="s">
        <v>5219</v>
      </c>
      <c r="D609" s="728"/>
      <c r="E609" s="728"/>
      <c r="F609" s="728"/>
      <c r="G609" s="728"/>
      <c r="H609" s="728"/>
      <c r="I609" s="728"/>
      <c r="J609" s="728"/>
      <c r="K609" s="728"/>
      <c r="L609" s="728"/>
      <c r="M609" s="728"/>
      <c r="N609" s="728"/>
      <c r="O609" s="728"/>
      <c r="P609" s="728"/>
      <c r="Q609" s="728"/>
      <c r="R609" s="728"/>
      <c r="S609" s="728"/>
      <c r="T609" s="728"/>
      <c r="U609" s="728"/>
      <c r="V609" s="728"/>
      <c r="W609" s="728"/>
      <c r="X609" s="728"/>
      <c r="Y609" s="728"/>
      <c r="Z609" s="728"/>
      <c r="AA609" s="728"/>
      <c r="AB609" s="728"/>
      <c r="AC609" s="728"/>
      <c r="AD609" s="728"/>
      <c r="AE609" s="52"/>
      <c r="AI609" t="s">
        <v>5248</v>
      </c>
      <c r="AJ609" s="170">
        <f>SUM(AL608,AP608,AT608)</f>
        <v>0</v>
      </c>
    </row>
    <row r="610" spans="1:36" ht="60" customHeight="1">
      <c r="A610" s="25"/>
      <c r="B610" s="52"/>
      <c r="C610" s="842"/>
      <c r="D610" s="759"/>
      <c r="E610" s="759"/>
      <c r="F610" s="759"/>
      <c r="G610" s="759"/>
      <c r="H610" s="759"/>
      <c r="I610" s="759"/>
      <c r="J610" s="759"/>
      <c r="K610" s="759"/>
      <c r="L610" s="759"/>
      <c r="M610" s="759"/>
      <c r="N610" s="759"/>
      <c r="O610" s="759"/>
      <c r="P610" s="759"/>
      <c r="Q610" s="759"/>
      <c r="R610" s="759"/>
      <c r="S610" s="759"/>
      <c r="T610" s="759"/>
      <c r="U610" s="759"/>
      <c r="V610" s="759"/>
      <c r="W610" s="759"/>
      <c r="X610" s="759"/>
      <c r="Y610" s="759"/>
      <c r="Z610" s="759"/>
      <c r="AA610" s="759"/>
      <c r="AB610" s="759"/>
      <c r="AC610" s="759"/>
      <c r="AD610" s="838"/>
      <c r="AE610" s="52"/>
    </row>
    <row r="611" spans="1:36" ht="15" customHeight="1">
      <c r="A611" s="25"/>
      <c r="B611" s="823" t="str">
        <f>IF(AU607&gt;0,"Favor de ingresar toda la información requerida en la pregunta.","")</f>
        <v/>
      </c>
      <c r="C611" s="728"/>
      <c r="D611" s="728"/>
      <c r="E611" s="728"/>
      <c r="F611" s="728"/>
      <c r="G611" s="728"/>
      <c r="H611" s="728"/>
      <c r="I611" s="728"/>
      <c r="J611" s="728"/>
      <c r="K611" s="728"/>
      <c r="L611" s="728"/>
      <c r="M611" s="728"/>
      <c r="N611" s="728"/>
      <c r="O611" s="728"/>
      <c r="P611" s="728"/>
      <c r="Q611" s="728"/>
      <c r="R611" s="728"/>
      <c r="S611" s="728"/>
      <c r="T611" s="728"/>
      <c r="U611" s="728"/>
      <c r="V611" s="728"/>
      <c r="W611" s="728"/>
      <c r="X611" s="728"/>
      <c r="Y611" s="728"/>
      <c r="Z611" s="728"/>
      <c r="AA611" s="728"/>
      <c r="AB611" s="728"/>
      <c r="AC611" s="728"/>
      <c r="AD611" s="728"/>
      <c r="AE611" s="27"/>
    </row>
    <row r="612" spans="1:36" ht="15" customHeight="1">
      <c r="A612" s="25"/>
      <c r="B612" s="888" t="str">
        <f>IF(SUM(COUNTIF(I607:AD607,"NS"))&lt;&gt;0,"Alerta: debido a que cuenta con registros NS, debe proporcionar una justificación en el area de comentarios al final de la pregunta","")</f>
        <v/>
      </c>
      <c r="C612" s="888"/>
      <c r="D612" s="888"/>
      <c r="E612" s="888"/>
      <c r="F612" s="888"/>
      <c r="G612" s="888"/>
      <c r="H612" s="888"/>
      <c r="I612" s="888"/>
      <c r="J612" s="888"/>
      <c r="K612" s="888"/>
      <c r="L612" s="888"/>
      <c r="M612" s="888"/>
      <c r="N612" s="888"/>
      <c r="O612" s="888"/>
      <c r="P612" s="888"/>
      <c r="Q612" s="888"/>
      <c r="R612" s="888"/>
      <c r="S612" s="888"/>
      <c r="T612" s="888"/>
      <c r="U612" s="888"/>
      <c r="V612" s="888"/>
      <c r="W612" s="888"/>
      <c r="X612" s="888"/>
      <c r="Y612" s="888"/>
      <c r="Z612" s="888"/>
      <c r="AA612" s="888"/>
      <c r="AB612" s="888"/>
      <c r="AC612" s="888"/>
      <c r="AD612" s="888"/>
    </row>
    <row r="613" spans="1:36" ht="15" customHeight="1">
      <c r="A613" s="25"/>
      <c r="B613" s="868" t="str">
        <f>IF(AJ609&gt;0,"Favor de revisar la suma y consistencia de totales y/o subtotales por filas (numéricos y NS)","")</f>
        <v/>
      </c>
      <c r="C613" s="868"/>
      <c r="D613" s="868"/>
      <c r="E613" s="868"/>
      <c r="F613" s="868"/>
      <c r="G613" s="868"/>
      <c r="H613" s="868"/>
      <c r="I613" s="868"/>
      <c r="J613" s="868"/>
      <c r="K613" s="868"/>
      <c r="L613" s="868"/>
      <c r="M613" s="868"/>
      <c r="N613" s="868"/>
      <c r="O613" s="868"/>
      <c r="P613" s="868"/>
      <c r="Q613" s="868"/>
      <c r="R613" s="868"/>
      <c r="S613" s="868"/>
      <c r="T613" s="868"/>
      <c r="U613" s="868"/>
      <c r="V613" s="868"/>
      <c r="W613" s="868"/>
      <c r="X613" s="868"/>
      <c r="Y613" s="868"/>
      <c r="Z613" s="868"/>
      <c r="AA613" s="868"/>
      <c r="AB613" s="868"/>
      <c r="AC613" s="868"/>
      <c r="AD613" s="868"/>
    </row>
    <row r="614" spans="1:36" ht="15" customHeight="1">
      <c r="A614" s="25"/>
      <c r="B614" s="824" t="str">
        <f>IF(AV608&gt;0,"Favor de revisar la instrucción 4, debido a que no se cumple con los criterios mencionados","")</f>
        <v/>
      </c>
      <c r="C614" s="824"/>
      <c r="D614" s="824"/>
      <c r="E614" s="824"/>
      <c r="F614" s="824"/>
      <c r="G614" s="824"/>
      <c r="H614" s="824"/>
      <c r="I614" s="824"/>
      <c r="J614" s="824"/>
      <c r="K614" s="824"/>
      <c r="L614" s="824"/>
      <c r="M614" s="824"/>
      <c r="N614" s="824"/>
      <c r="O614" s="824"/>
      <c r="P614" s="824"/>
      <c r="Q614" s="824"/>
      <c r="R614" s="824"/>
      <c r="S614" s="824"/>
      <c r="T614" s="824"/>
      <c r="U614" s="824"/>
      <c r="V614" s="824"/>
      <c r="W614" s="824"/>
      <c r="X614" s="824"/>
      <c r="Y614" s="824"/>
      <c r="Z614" s="824"/>
      <c r="AA614" s="824"/>
      <c r="AB614" s="824"/>
      <c r="AC614" s="824"/>
      <c r="AD614" s="824"/>
      <c r="AE614" s="27"/>
    </row>
    <row r="615" spans="1:36" ht="15" customHeight="1">
      <c r="A615" s="25"/>
      <c r="B615" s="903" t="str">
        <f>IF(BA608&gt;0,"Favor de verificar que no tenga información en celdas sombreadas","")</f>
        <v/>
      </c>
      <c r="C615" s="903"/>
      <c r="D615" s="903"/>
      <c r="E615" s="903"/>
      <c r="F615" s="903"/>
      <c r="G615" s="903"/>
      <c r="H615" s="903"/>
      <c r="I615" s="903"/>
      <c r="J615" s="903"/>
      <c r="K615" s="903"/>
      <c r="L615" s="903"/>
      <c r="M615" s="903"/>
      <c r="N615" s="903"/>
      <c r="O615" s="903"/>
      <c r="P615" s="903"/>
      <c r="Q615" s="903"/>
      <c r="R615" s="903"/>
      <c r="S615" s="903"/>
      <c r="T615" s="903"/>
      <c r="U615" s="903"/>
      <c r="V615" s="903"/>
      <c r="W615" s="903"/>
      <c r="X615" s="903"/>
      <c r="Y615" s="903"/>
      <c r="Z615" s="903"/>
      <c r="AA615" s="903"/>
      <c r="AB615" s="903"/>
      <c r="AC615" s="903"/>
      <c r="AD615" s="903"/>
      <c r="AE615" s="27"/>
    </row>
    <row r="616" spans="1:36" ht="15" customHeight="1">
      <c r="A616" s="25"/>
      <c r="B616" s="845" t="str">
        <f>IF(BB607&gt;0,"No puede ingresar cero en la cols. Acciones y Personal debido a que registró el código 1 en la col. ¿Se impartieron acciones...?","")</f>
        <v/>
      </c>
      <c r="C616" s="845"/>
      <c r="D616" s="845"/>
      <c r="E616" s="845"/>
      <c r="F616" s="845"/>
      <c r="G616" s="845"/>
      <c r="H616" s="845"/>
      <c r="I616" s="845"/>
      <c r="J616" s="845"/>
      <c r="K616" s="845"/>
      <c r="L616" s="845"/>
      <c r="M616" s="845"/>
      <c r="N616" s="845"/>
      <c r="O616" s="845"/>
      <c r="P616" s="845"/>
      <c r="Q616" s="845"/>
      <c r="R616" s="845"/>
      <c r="S616" s="845"/>
      <c r="T616" s="845"/>
      <c r="U616" s="845"/>
      <c r="V616" s="845"/>
      <c r="W616" s="845"/>
      <c r="X616" s="845"/>
      <c r="Y616" s="845"/>
      <c r="Z616" s="845"/>
      <c r="AA616" s="845"/>
      <c r="AB616" s="845"/>
      <c r="AC616" s="845"/>
      <c r="AD616" s="845"/>
      <c r="AE616" s="534"/>
    </row>
    <row r="617" spans="1:36" ht="24" customHeight="1">
      <c r="A617" s="25" t="s">
        <v>5757</v>
      </c>
      <c r="B617" s="880" t="s">
        <v>5758</v>
      </c>
      <c r="C617" s="728"/>
      <c r="D617" s="728"/>
      <c r="E617" s="728"/>
      <c r="F617" s="728"/>
      <c r="G617" s="728"/>
      <c r="H617" s="728"/>
      <c r="I617" s="728"/>
      <c r="J617" s="728"/>
      <c r="K617" s="728"/>
      <c r="L617" s="728"/>
      <c r="M617" s="728"/>
      <c r="N617" s="728"/>
      <c r="O617" s="728"/>
      <c r="P617" s="728"/>
      <c r="Q617" s="728"/>
      <c r="R617" s="728"/>
      <c r="S617" s="728"/>
      <c r="T617" s="728"/>
      <c r="U617" s="728"/>
      <c r="V617" s="728"/>
      <c r="W617" s="728"/>
      <c r="X617" s="728"/>
      <c r="Y617" s="728"/>
      <c r="Z617" s="728"/>
      <c r="AA617" s="728"/>
      <c r="AB617" s="728"/>
      <c r="AC617" s="728"/>
      <c r="AD617" s="728"/>
      <c r="AE617" s="52"/>
    </row>
    <row r="618" spans="1:36" ht="24" customHeight="1">
      <c r="A618" s="25"/>
      <c r="B618" s="23"/>
      <c r="C618" s="848" t="s">
        <v>5759</v>
      </c>
      <c r="D618" s="728"/>
      <c r="E618" s="728"/>
      <c r="F618" s="728"/>
      <c r="G618" s="728"/>
      <c r="H618" s="728"/>
      <c r="I618" s="728"/>
      <c r="J618" s="728"/>
      <c r="K618" s="728"/>
      <c r="L618" s="728"/>
      <c r="M618" s="728"/>
      <c r="N618" s="728"/>
      <c r="O618" s="728"/>
      <c r="P618" s="728"/>
      <c r="Q618" s="728"/>
      <c r="R618" s="728"/>
      <c r="S618" s="728"/>
      <c r="T618" s="728"/>
      <c r="U618" s="728"/>
      <c r="V618" s="728"/>
      <c r="W618" s="728"/>
      <c r="X618" s="728"/>
      <c r="Y618" s="728"/>
      <c r="Z618" s="728"/>
      <c r="AA618" s="728"/>
      <c r="AB618" s="728"/>
      <c r="AC618" s="728"/>
      <c r="AD618" s="728"/>
      <c r="AE618" s="52"/>
    </row>
    <row r="619" spans="1:36" ht="24" customHeight="1">
      <c r="A619" s="25"/>
      <c r="B619" s="38"/>
      <c r="C619" s="1003" t="s">
        <v>5760</v>
      </c>
      <c r="D619" s="728"/>
      <c r="E619" s="728"/>
      <c r="F619" s="728"/>
      <c r="G619" s="728"/>
      <c r="H619" s="728"/>
      <c r="I619" s="728"/>
      <c r="J619" s="728"/>
      <c r="K619" s="728"/>
      <c r="L619" s="728"/>
      <c r="M619" s="728"/>
      <c r="N619" s="728"/>
      <c r="O619" s="728"/>
      <c r="P619" s="728"/>
      <c r="Q619" s="728"/>
      <c r="R619" s="728"/>
      <c r="S619" s="728"/>
      <c r="T619" s="728"/>
      <c r="U619" s="728"/>
      <c r="V619" s="728"/>
      <c r="W619" s="728"/>
      <c r="X619" s="728"/>
      <c r="Y619" s="728"/>
      <c r="Z619" s="728"/>
      <c r="AA619" s="728"/>
      <c r="AB619" s="728"/>
      <c r="AC619" s="728"/>
      <c r="AD619" s="728"/>
      <c r="AE619" s="52"/>
    </row>
    <row r="620" spans="1:36" ht="36" customHeight="1">
      <c r="A620" s="25"/>
      <c r="B620" s="38"/>
      <c r="C620" s="1003" t="s">
        <v>5761</v>
      </c>
      <c r="D620" s="728"/>
      <c r="E620" s="728"/>
      <c r="F620" s="728"/>
      <c r="G620" s="728"/>
      <c r="H620" s="728"/>
      <c r="I620" s="728"/>
      <c r="J620" s="728"/>
      <c r="K620" s="728"/>
      <c r="L620" s="728"/>
      <c r="M620" s="728"/>
      <c r="N620" s="728"/>
      <c r="O620" s="728"/>
      <c r="P620" s="728"/>
      <c r="Q620" s="728"/>
      <c r="R620" s="728"/>
      <c r="S620" s="728"/>
      <c r="T620" s="728"/>
      <c r="U620" s="728"/>
      <c r="V620" s="728"/>
      <c r="W620" s="728"/>
      <c r="X620" s="728"/>
      <c r="Y620" s="728"/>
      <c r="Z620" s="728"/>
      <c r="AA620" s="728"/>
      <c r="AB620" s="728"/>
      <c r="AC620" s="728"/>
      <c r="AD620" s="728"/>
      <c r="AE620" s="52"/>
    </row>
    <row r="621" spans="1:36" ht="36" customHeight="1">
      <c r="A621" s="25"/>
      <c r="B621" s="38"/>
      <c r="C621" s="848" t="s">
        <v>5762</v>
      </c>
      <c r="D621" s="728"/>
      <c r="E621" s="728"/>
      <c r="F621" s="728"/>
      <c r="G621" s="728"/>
      <c r="H621" s="728"/>
      <c r="I621" s="728"/>
      <c r="J621" s="728"/>
      <c r="K621" s="728"/>
      <c r="L621" s="728"/>
      <c r="M621" s="728"/>
      <c r="N621" s="728"/>
      <c r="O621" s="728"/>
      <c r="P621" s="728"/>
      <c r="Q621" s="728"/>
      <c r="R621" s="728"/>
      <c r="S621" s="728"/>
      <c r="T621" s="728"/>
      <c r="U621" s="728"/>
      <c r="V621" s="728"/>
      <c r="W621" s="728"/>
      <c r="X621" s="728"/>
      <c r="Y621" s="728"/>
      <c r="Z621" s="728"/>
      <c r="AA621" s="728"/>
      <c r="AB621" s="728"/>
      <c r="AC621" s="728"/>
      <c r="AD621" s="728"/>
      <c r="AE621" s="52"/>
    </row>
    <row r="622" spans="1:36" ht="36" customHeight="1">
      <c r="A622" s="25"/>
      <c r="B622" s="38"/>
      <c r="C622" s="1003" t="s">
        <v>5763</v>
      </c>
      <c r="D622" s="728"/>
      <c r="E622" s="728"/>
      <c r="F622" s="728"/>
      <c r="G622" s="728"/>
      <c r="H622" s="728"/>
      <c r="I622" s="728"/>
      <c r="J622" s="728"/>
      <c r="K622" s="728"/>
      <c r="L622" s="728"/>
      <c r="M622" s="728"/>
      <c r="N622" s="728"/>
      <c r="O622" s="728"/>
      <c r="P622" s="728"/>
      <c r="Q622" s="728"/>
      <c r="R622" s="728"/>
      <c r="S622" s="728"/>
      <c r="T622" s="728"/>
      <c r="U622" s="728"/>
      <c r="V622" s="728"/>
      <c r="W622" s="728"/>
      <c r="X622" s="728"/>
      <c r="Y622" s="728"/>
      <c r="Z622" s="728"/>
      <c r="AA622" s="728"/>
      <c r="AB622" s="728"/>
      <c r="AC622" s="728"/>
      <c r="AD622" s="728"/>
      <c r="AE622" s="52"/>
    </row>
    <row r="623" spans="1:36" ht="36" customHeight="1">
      <c r="A623" s="25"/>
      <c r="B623" s="38"/>
      <c r="C623" s="848" t="s">
        <v>5764</v>
      </c>
      <c r="D623" s="728"/>
      <c r="E623" s="728"/>
      <c r="F623" s="728"/>
      <c r="G623" s="728"/>
      <c r="H623" s="728"/>
      <c r="I623" s="728"/>
      <c r="J623" s="728"/>
      <c r="K623" s="728"/>
      <c r="L623" s="728"/>
      <c r="M623" s="728"/>
      <c r="N623" s="728"/>
      <c r="O623" s="728"/>
      <c r="P623" s="728"/>
      <c r="Q623" s="728"/>
      <c r="R623" s="728"/>
      <c r="S623" s="728"/>
      <c r="T623" s="728"/>
      <c r="U623" s="728"/>
      <c r="V623" s="728"/>
      <c r="W623" s="728"/>
      <c r="X623" s="728"/>
      <c r="Y623" s="728"/>
      <c r="Z623" s="728"/>
      <c r="AA623" s="728"/>
      <c r="AB623" s="728"/>
      <c r="AC623" s="728"/>
      <c r="AD623" s="728"/>
      <c r="AE623" s="52"/>
    </row>
    <row r="624" spans="1:36" ht="24" customHeight="1">
      <c r="A624" s="25"/>
      <c r="B624" s="54"/>
      <c r="C624" s="848" t="s">
        <v>5765</v>
      </c>
      <c r="D624" s="728"/>
      <c r="E624" s="728"/>
      <c r="F624" s="728"/>
      <c r="G624" s="728"/>
      <c r="H624" s="728"/>
      <c r="I624" s="728"/>
      <c r="J624" s="728"/>
      <c r="K624" s="728"/>
      <c r="L624" s="728"/>
      <c r="M624" s="728"/>
      <c r="N624" s="728"/>
      <c r="O624" s="728"/>
      <c r="P624" s="728"/>
      <c r="Q624" s="728"/>
      <c r="R624" s="728"/>
      <c r="S624" s="728"/>
      <c r="T624" s="728"/>
      <c r="U624" s="728"/>
      <c r="V624" s="728"/>
      <c r="W624" s="728"/>
      <c r="X624" s="728"/>
      <c r="Y624" s="728"/>
      <c r="Z624" s="728"/>
      <c r="AA624" s="728"/>
      <c r="AB624" s="728"/>
      <c r="AC624" s="728"/>
      <c r="AD624" s="728"/>
      <c r="AE624" s="52"/>
    </row>
    <row r="625" spans="1:65" ht="36" customHeight="1">
      <c r="A625" s="25"/>
      <c r="B625" s="54"/>
      <c r="C625" s="848" t="s">
        <v>5766</v>
      </c>
      <c r="D625" s="728"/>
      <c r="E625" s="728"/>
      <c r="F625" s="728"/>
      <c r="G625" s="728"/>
      <c r="H625" s="728"/>
      <c r="I625" s="728"/>
      <c r="J625" s="728"/>
      <c r="K625" s="728"/>
      <c r="L625" s="728"/>
      <c r="M625" s="728"/>
      <c r="N625" s="728"/>
      <c r="O625" s="728"/>
      <c r="P625" s="728"/>
      <c r="Q625" s="728"/>
      <c r="R625" s="728"/>
      <c r="S625" s="728"/>
      <c r="T625" s="728"/>
      <c r="U625" s="728"/>
      <c r="V625" s="728"/>
      <c r="W625" s="728"/>
      <c r="X625" s="728"/>
      <c r="Y625" s="728"/>
      <c r="Z625" s="728"/>
      <c r="AA625" s="728"/>
      <c r="AB625" s="728"/>
      <c r="AC625" s="728"/>
      <c r="AD625" s="728"/>
      <c r="AE625" s="52"/>
    </row>
    <row r="626" spans="1:65" ht="48" customHeight="1">
      <c r="A626" s="25"/>
      <c r="B626" s="58"/>
      <c r="C626" s="848" t="s">
        <v>5767</v>
      </c>
      <c r="D626" s="728"/>
      <c r="E626" s="728"/>
      <c r="F626" s="728"/>
      <c r="G626" s="728"/>
      <c r="H626" s="728"/>
      <c r="I626" s="728"/>
      <c r="J626" s="728"/>
      <c r="K626" s="728"/>
      <c r="L626" s="728"/>
      <c r="M626" s="728"/>
      <c r="N626" s="728"/>
      <c r="O626" s="728"/>
      <c r="P626" s="728"/>
      <c r="Q626" s="728"/>
      <c r="R626" s="728"/>
      <c r="S626" s="728"/>
      <c r="T626" s="728"/>
      <c r="U626" s="728"/>
      <c r="V626" s="728"/>
      <c r="W626" s="728"/>
      <c r="X626" s="728"/>
      <c r="Y626" s="728"/>
      <c r="Z626" s="728"/>
      <c r="AA626" s="728"/>
      <c r="AB626" s="728"/>
      <c r="AC626" s="728"/>
      <c r="AD626" s="728"/>
      <c r="AE626" s="52"/>
      <c r="AM626" s="331"/>
      <c r="AN626" s="376" t="s">
        <v>5259</v>
      </c>
      <c r="AO626" s="377" t="s">
        <v>5093</v>
      </c>
      <c r="AP626" s="378" t="s">
        <v>5768</v>
      </c>
      <c r="AQ626" s="379" t="s">
        <v>5747</v>
      </c>
      <c r="AR626" s="380" t="s">
        <v>5302</v>
      </c>
      <c r="AZ626" s="331"/>
      <c r="BA626" s="331"/>
      <c r="BB626" s="331"/>
      <c r="BC626" s="331"/>
    </row>
    <row r="627" spans="1:65" ht="48" customHeight="1">
      <c r="A627" s="25"/>
      <c r="B627" s="54"/>
      <c r="C627" s="848" t="s">
        <v>5769</v>
      </c>
      <c r="D627" s="728"/>
      <c r="E627" s="728"/>
      <c r="F627" s="728"/>
      <c r="G627" s="728"/>
      <c r="H627" s="728"/>
      <c r="I627" s="728"/>
      <c r="J627" s="728"/>
      <c r="K627" s="728"/>
      <c r="L627" s="728"/>
      <c r="M627" s="728"/>
      <c r="N627" s="728"/>
      <c r="O627" s="728"/>
      <c r="P627" s="728"/>
      <c r="Q627" s="728"/>
      <c r="R627" s="728"/>
      <c r="S627" s="728"/>
      <c r="T627" s="728"/>
      <c r="U627" s="728"/>
      <c r="V627" s="728"/>
      <c r="W627" s="728"/>
      <c r="X627" s="728"/>
      <c r="Y627" s="728"/>
      <c r="Z627" s="728"/>
      <c r="AA627" s="728"/>
      <c r="AB627" s="728"/>
      <c r="AC627" s="728"/>
      <c r="AD627" s="728"/>
      <c r="AE627" s="52"/>
      <c r="AM627" s="331"/>
      <c r="AN627" s="1023" t="s">
        <v>5770</v>
      </c>
      <c r="AO627" s="1025" t="s">
        <v>5771</v>
      </c>
      <c r="AP627" s="1027" t="s">
        <v>5772</v>
      </c>
      <c r="AQ627" s="1029" t="s">
        <v>5773</v>
      </c>
      <c r="AR627" s="1031" t="s">
        <v>5774</v>
      </c>
      <c r="AS627" s="1032" t="s">
        <v>5303</v>
      </c>
      <c r="AT627" s="1032"/>
      <c r="AU627" s="1032"/>
      <c r="AV627" s="1033" t="s">
        <v>5606</v>
      </c>
      <c r="AW627" s="1033"/>
      <c r="AX627" s="1033"/>
      <c r="AZ627" s="331"/>
      <c r="BA627" s="331"/>
      <c r="BB627" s="331"/>
      <c r="BC627" s="331"/>
    </row>
    <row r="628" spans="1:65" ht="24" customHeight="1">
      <c r="A628" s="25"/>
      <c r="B628" s="58"/>
      <c r="C628" s="848" t="s">
        <v>5775</v>
      </c>
      <c r="D628" s="728"/>
      <c r="E628" s="728"/>
      <c r="F628" s="728"/>
      <c r="G628" s="728"/>
      <c r="H628" s="728"/>
      <c r="I628" s="728"/>
      <c r="J628" s="728"/>
      <c r="K628" s="728"/>
      <c r="L628" s="728"/>
      <c r="M628" s="728"/>
      <c r="N628" s="728"/>
      <c r="O628" s="728"/>
      <c r="P628" s="728"/>
      <c r="Q628" s="728"/>
      <c r="R628" s="728"/>
      <c r="S628" s="728"/>
      <c r="T628" s="728"/>
      <c r="U628" s="728"/>
      <c r="V628" s="728"/>
      <c r="W628" s="728"/>
      <c r="X628" s="728"/>
      <c r="Y628" s="728"/>
      <c r="Z628" s="728"/>
      <c r="AA628" s="728"/>
      <c r="AB628" s="728"/>
      <c r="AC628" s="728"/>
      <c r="AD628" s="728"/>
      <c r="AE628" s="52"/>
      <c r="AN628" s="1024"/>
      <c r="AO628" s="1026"/>
      <c r="AP628" s="1028"/>
      <c r="AQ628" s="1030"/>
      <c r="AR628" s="1031"/>
      <c r="AS628" s="1032"/>
      <c r="AT628" s="1032"/>
      <c r="AU628" s="1032"/>
      <c r="AV628" s="1033"/>
      <c r="AW628" s="1033"/>
      <c r="AX628" s="1033"/>
      <c r="AZ628" s="381" t="s">
        <v>5084</v>
      </c>
      <c r="BA628" s="382" t="s">
        <v>5258</v>
      </c>
      <c r="BB628" s="383" t="s">
        <v>5092</v>
      </c>
    </row>
    <row r="629" spans="1:65" ht="15" customHeight="1">
      <c r="A629" s="25"/>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27"/>
      <c r="AN629" s="1024"/>
      <c r="AO629" s="1026"/>
      <c r="AP629" s="1028"/>
      <c r="AQ629" s="1030"/>
      <c r="AR629" s="1031"/>
      <c r="AS629" s="1034" t="s">
        <v>5776</v>
      </c>
      <c r="AT629" s="1034"/>
      <c r="AU629" s="1034"/>
      <c r="AV629" s="1035" t="s">
        <v>5776</v>
      </c>
      <c r="AW629" s="1035"/>
      <c r="AX629" s="1035"/>
      <c r="AZ629" s="1036" t="s">
        <v>5755</v>
      </c>
      <c r="BA629" s="1038" t="s">
        <v>5777</v>
      </c>
      <c r="BB629" s="1039" t="s">
        <v>5778</v>
      </c>
      <c r="BC629" s="1044" t="s">
        <v>5756</v>
      </c>
    </row>
    <row r="630" spans="1:65" ht="36" customHeight="1">
      <c r="A630" s="25"/>
      <c r="B630" s="1"/>
      <c r="C630" s="723" t="s">
        <v>5779</v>
      </c>
      <c r="D630" s="859"/>
      <c r="E630" s="859"/>
      <c r="F630" s="859"/>
      <c r="G630" s="859"/>
      <c r="H630" s="859"/>
      <c r="I630" s="859"/>
      <c r="J630" s="859"/>
      <c r="K630" s="859"/>
      <c r="L630" s="860"/>
      <c r="M630" s="723" t="s">
        <v>5780</v>
      </c>
      <c r="N630" s="859"/>
      <c r="O630" s="860"/>
      <c r="P630" s="723" t="s">
        <v>5781</v>
      </c>
      <c r="Q630" s="859"/>
      <c r="R630" s="860"/>
      <c r="S630" s="723" t="s">
        <v>5782</v>
      </c>
      <c r="T630" s="859"/>
      <c r="U630" s="860"/>
      <c r="V630" s="723" t="s">
        <v>5746</v>
      </c>
      <c r="W630" s="757"/>
      <c r="X630" s="757"/>
      <c r="Y630" s="757"/>
      <c r="Z630" s="757"/>
      <c r="AA630" s="757"/>
      <c r="AB630" s="757"/>
      <c r="AC630" s="757"/>
      <c r="AD630" s="758"/>
      <c r="AE630" s="52"/>
      <c r="AM630" s="828" t="s">
        <v>5090</v>
      </c>
      <c r="AN630" s="1024"/>
      <c r="AO630" s="1026"/>
      <c r="AP630" s="1028"/>
      <c r="AQ630" s="1030"/>
      <c r="AR630" s="1031"/>
      <c r="AS630" s="1034"/>
      <c r="AT630" s="1034"/>
      <c r="AU630" s="1034"/>
      <c r="AV630" s="1035"/>
      <c r="AW630" s="1035"/>
      <c r="AX630" s="1035"/>
      <c r="AY630" s="392" t="s">
        <v>5783</v>
      </c>
      <c r="AZ630" s="1036"/>
      <c r="BA630" s="1038"/>
      <c r="BB630" s="1039"/>
      <c r="BC630" s="1044"/>
      <c r="BD630" s="885" t="s">
        <v>5784</v>
      </c>
      <c r="BE630" s="886"/>
      <c r="BF630" s="886"/>
      <c r="BG630" s="886"/>
    </row>
    <row r="631" spans="1:65" ht="15" customHeight="1">
      <c r="A631" s="25"/>
      <c r="B631" s="1"/>
      <c r="C631" s="861"/>
      <c r="D631" s="782"/>
      <c r="E631" s="782"/>
      <c r="F631" s="782"/>
      <c r="G631" s="782"/>
      <c r="H631" s="782"/>
      <c r="I631" s="782"/>
      <c r="J631" s="782"/>
      <c r="K631" s="782"/>
      <c r="L631" s="783"/>
      <c r="M631" s="861"/>
      <c r="N631" s="782"/>
      <c r="O631" s="783"/>
      <c r="P631" s="861"/>
      <c r="Q631" s="782"/>
      <c r="R631" s="783"/>
      <c r="S631" s="861"/>
      <c r="T631" s="782"/>
      <c r="U631" s="783"/>
      <c r="V631" s="723" t="s">
        <v>5235</v>
      </c>
      <c r="W631" s="757"/>
      <c r="X631" s="758"/>
      <c r="Y631" s="756" t="s">
        <v>5427</v>
      </c>
      <c r="Z631" s="757"/>
      <c r="AA631" s="758"/>
      <c r="AB631" s="756" t="s">
        <v>5428</v>
      </c>
      <c r="AC631" s="757"/>
      <c r="AD631" s="758"/>
      <c r="AE631" s="52"/>
      <c r="AI631" t="s">
        <v>5240</v>
      </c>
      <c r="AJ631" t="s">
        <v>5241</v>
      </c>
      <c r="AK631" t="s">
        <v>5242</v>
      </c>
      <c r="AL631" t="s">
        <v>5243</v>
      </c>
      <c r="AM631" s="828"/>
      <c r="AN631" s="1024"/>
      <c r="AO631" s="1026"/>
      <c r="AP631" s="1028"/>
      <c r="AQ631" s="1030"/>
      <c r="AR631" s="1031"/>
      <c r="AS631" s="385" t="s">
        <v>5450</v>
      </c>
      <c r="AT631" s="386" t="s">
        <v>5785</v>
      </c>
      <c r="AU631" s="387" t="s">
        <v>5452</v>
      </c>
      <c r="AV631" s="388" t="s">
        <v>5450</v>
      </c>
      <c r="AW631" s="389" t="s">
        <v>5451</v>
      </c>
      <c r="AX631" s="390" t="s">
        <v>5452</v>
      </c>
      <c r="AY631" s="393" t="s">
        <v>5786</v>
      </c>
      <c r="AZ631" s="1037"/>
      <c r="BA631" s="1038"/>
      <c r="BB631" s="1039"/>
      <c r="BC631" s="1044"/>
      <c r="BD631" s="624" t="s">
        <v>5215</v>
      </c>
      <c r="BE631" s="624" t="s">
        <v>5216</v>
      </c>
      <c r="BF631" s="624" t="s">
        <v>5217</v>
      </c>
      <c r="BG631" s="624" t="s">
        <v>5218</v>
      </c>
    </row>
    <row r="632" spans="1:65" ht="15" customHeight="1">
      <c r="A632" s="25"/>
      <c r="B632" s="1"/>
      <c r="C632" s="76" t="s">
        <v>5012</v>
      </c>
      <c r="D632" s="923" t="s">
        <v>5787</v>
      </c>
      <c r="E632" s="757"/>
      <c r="F632" s="757"/>
      <c r="G632" s="757"/>
      <c r="H632" s="757"/>
      <c r="I632" s="757"/>
      <c r="J632" s="757"/>
      <c r="K632" s="757"/>
      <c r="L632" s="758"/>
      <c r="M632" s="995"/>
      <c r="N632" s="759"/>
      <c r="O632" s="838"/>
      <c r="P632" s="993"/>
      <c r="Q632" s="840"/>
      <c r="R632" s="841"/>
      <c r="S632" s="993"/>
      <c r="T632" s="840"/>
      <c r="U632" s="841"/>
      <c r="V632" s="993"/>
      <c r="W632" s="840"/>
      <c r="X632" s="841"/>
      <c r="Y632" s="993"/>
      <c r="Z632" s="840"/>
      <c r="AA632" s="841"/>
      <c r="AB632" s="993"/>
      <c r="AC632" s="840"/>
      <c r="AD632" s="841"/>
      <c r="AE632" s="52"/>
      <c r="AI632">
        <f t="shared" ref="AI632:AI649" si="643">V632</f>
        <v>0</v>
      </c>
      <c r="AJ632">
        <f t="shared" ref="AJ632:AJ649" si="644">COUNTIF(Y632:AD632,"NS")</f>
        <v>0</v>
      </c>
      <c r="AK632">
        <f t="shared" ref="AK632:AK649" si="645">SUM(Y632:AD632)</f>
        <v>0</v>
      </c>
      <c r="AL632">
        <f t="shared" ref="AL632:AL649" si="646">IF(COUNTIF(V632:AD632,"NA")=3,0,IF(OR(AND(AI632=0,AJ632&gt;0),AND(AI632="NS",AK632&gt;0), AND(AI632="NS", AJ632=0,AK632=0)), 1, IF(OR(AND(AI632&gt;0,AJ632&gt;1,AI632&gt;AK632), AND(AI632="NS",AJ632=2), AND(AI632="NS",AK632=0,AJ632&gt;0),AI632=AK632), 0, 1)))</f>
        <v>0</v>
      </c>
      <c r="AM632" s="395">
        <f t="shared" ref="AM632:AM649" si="647">IF(AND($C$607&lt;&gt;"",$C$607&lt;&gt;1,COUNTA(M632:AD632)=0),0,IF(AND($C$607&lt;&gt;"",$C$607=1,$M632="X",COUNTA(P632:AD632)=0),0,IF(AND($C$607&lt;&gt;"",$C$607=1,$M632="",COUNTA(P632:U632)=2,SUM(S632)=0,COUNTA(V632:AD632)=0),0,IF(AND($C$607&lt;&gt;"",$C$607=1,$M632="",COUNTA(P632:U632)=2,SUM(S632)&gt;0,COUNTA(V632:AD632)=3),0,IF(COUNTA(M632:AD632)=0,0,1)))))</f>
        <v>0</v>
      </c>
      <c r="AN632" s="369">
        <f>IF(OR(P650="NS",I607="NS"),0,IF(AND(P650="NA",I607="NA"),0,IF(P650&gt;=I607,0,1)))</f>
        <v>0</v>
      </c>
      <c r="AO632" s="396">
        <f t="shared" ref="AO632:AO649" si="648">IF(OR(P632="NS",$I$607="NS"),0,IF(OR(P632="NA",$I$607="NA"),0,IF(P632&lt;=$I$607,0,1)))</f>
        <v>0</v>
      </c>
      <c r="AP632" s="397">
        <f>IF(OR(S650="NS",Q607="NS"),0,IF(AND(S650="NA",Q607="NA"),0,IF(S650&gt;=Q607,0,1)))</f>
        <v>0</v>
      </c>
      <c r="AQ632" s="398">
        <f t="shared" ref="AQ632:AQ649" si="649">IF(OR(S632="NS",$Q$607="NS"),0,IF(OR(S632="NA",$Q$607="NA"),0,IF(S632&lt;=$Q$607,0,1)))</f>
        <v>0</v>
      </c>
      <c r="AR632" s="399">
        <f t="shared" ref="AR632:AR649" si="650">IF(OR(P632="NS",S632="NS"),0,IF(AND(P632="NA",S632="NA"),0,IF(P632&lt;=S632,0,1)))</f>
        <v>0</v>
      </c>
      <c r="AS632" s="400">
        <f>IF(OR(V650="NS",Y607="NS"),0,IF(AND(V650="NA",Y607="NA"),0,IF(V650&gt;=Y607,0,1)))</f>
        <v>0</v>
      </c>
      <c r="AT632" s="401">
        <f>IF(OR(Y650="NS",AA607="NS"),0,IF(AND(Y650="NA",AA607="NA"),0,IF(Y650&gt;=AA607,0,1)))</f>
        <v>0</v>
      </c>
      <c r="AU632" s="402">
        <f>IF(OR(AB650="NS",AC607="NS"),0,IF(AND(AB650="NA",AC607="NA"),0,IF(AB650&gt;=AC607,0,1)))</f>
        <v>0</v>
      </c>
      <c r="AV632" s="403">
        <f t="shared" ref="AV632:AV649" si="651">IF(OR(V632="NS",$Y$607="NS"),0,IF(OR(V632="NA",$Y$607="NA"),0,IF(V632&lt;=$Y$607,0,1)))</f>
        <v>0</v>
      </c>
      <c r="AW632" s="404">
        <f t="shared" ref="AW632:AW649" si="652">IF(OR(Y632="NS",$AA$607="NS"),0,IF(OR(Y632="NA",$AA$607="NA"),0,IF(Y632&lt;=$AA$607,0,1)))</f>
        <v>0</v>
      </c>
      <c r="AX632" s="405">
        <f t="shared" ref="AX632:AX649" si="653">IF(OR(AB632="NS",$AC$607="NS"),0,IF(OR(AB632="NA",$AC$607="NA"),0,IF(AB632&lt;=$AC$607,0,1)))</f>
        <v>0</v>
      </c>
      <c r="AY632" s="406">
        <f>IF(SUM(P649:AD649)&gt;0,1,0)</f>
        <v>0</v>
      </c>
      <c r="AZ632" s="381">
        <f>IF(AND($C$607&lt;&gt;"",$C$607&lt;&gt;1,COUNTA(M632:AD649)&gt;0),1,0)</f>
        <v>0</v>
      </c>
      <c r="BA632" s="382">
        <f t="shared" ref="BA632:BA649" si="654">IF(AND($M632="X",COUNTA(P632:AD632)&gt;0),1,0)</f>
        <v>0</v>
      </c>
      <c r="BB632" s="383">
        <f t="shared" ref="BB632:BB649" si="655">IF(AND(SUM($S632)=0,COUNTA(V632:AD632)&gt;0),1,0)</f>
        <v>0</v>
      </c>
      <c r="BC632" s="391">
        <f t="shared" ref="BC632:BC649" si="656">IF(AND(S632&lt;&gt;"",V632&lt;&gt;"",Y632&lt;&gt;"",AB632&lt;&gt;"",SUM(V632:AD632)=0),1,0)</f>
        <v>0</v>
      </c>
      <c r="BD632" s="490" t="s">
        <v>5788</v>
      </c>
      <c r="BE632" s="637" t="s">
        <v>5787</v>
      </c>
      <c r="BF632" s="626" t="str" cm="1">
        <f t="array" ref="BF632">IF(AG652&lt;&gt;"",_xlfn.TEXTJOIN(" / ", TRUE, _xlfn.UNIQUE(IF($BD$632:$BD$648&lt;&gt;"",IF(ISNUMBER(SEARCH(AG652, $BD$632:$BD$648)) + (_xlfn.MAP($BD$632:$BD$648, _xlfn.LAMBDA(_xlpm.r, SUM(--ISNUMBER(SEARCH(_xlfn.TEXTSPLIT(_xlpm.r, ","), AG652))))))&gt;0,$BE$632:$BE$648, ""), ""))), "")</f>
        <v/>
      </c>
      <c r="BG632" s="622" t="str">
        <f>IF(BF632 = "", "", "Alerta: Revise el texto ingresado en el Especifique ya que podría existir en las opciones resaltadas en amarillo")</f>
        <v/>
      </c>
      <c r="BH632" s="38"/>
      <c r="BI632" s="38"/>
      <c r="BJ632" s="38"/>
      <c r="BK632" s="38"/>
      <c r="BL632" s="38"/>
      <c r="BM632" s="38"/>
    </row>
    <row r="633" spans="1:65" ht="15" customHeight="1">
      <c r="A633" s="25"/>
      <c r="B633" s="37"/>
      <c r="C633" s="76" t="s">
        <v>5014</v>
      </c>
      <c r="D633" s="923" t="s">
        <v>5789</v>
      </c>
      <c r="E633" s="757"/>
      <c r="F633" s="757"/>
      <c r="G633" s="757"/>
      <c r="H633" s="757"/>
      <c r="I633" s="757"/>
      <c r="J633" s="757"/>
      <c r="K633" s="757"/>
      <c r="L633" s="758"/>
      <c r="M633" s="995"/>
      <c r="N633" s="759"/>
      <c r="O633" s="838"/>
      <c r="P633" s="993"/>
      <c r="Q633" s="840"/>
      <c r="R633" s="841"/>
      <c r="S633" s="993"/>
      <c r="T633" s="840"/>
      <c r="U633" s="841"/>
      <c r="V633" s="993"/>
      <c r="W633" s="840"/>
      <c r="X633" s="841"/>
      <c r="Y633" s="993"/>
      <c r="Z633" s="840"/>
      <c r="AA633" s="841"/>
      <c r="AB633" s="993"/>
      <c r="AC633" s="840"/>
      <c r="AD633" s="841"/>
      <c r="AE633" s="52"/>
      <c r="AI633">
        <f t="shared" si="643"/>
        <v>0</v>
      </c>
      <c r="AJ633">
        <f t="shared" si="644"/>
        <v>0</v>
      </c>
      <c r="AK633">
        <f t="shared" si="645"/>
        <v>0</v>
      </c>
      <c r="AL633">
        <f t="shared" si="646"/>
        <v>0</v>
      </c>
      <c r="AM633" s="395">
        <f t="shared" si="647"/>
        <v>0</v>
      </c>
      <c r="AN633" s="407"/>
      <c r="AO633" s="396">
        <f t="shared" si="648"/>
        <v>0</v>
      </c>
      <c r="AP633" s="407"/>
      <c r="AQ633" s="398">
        <f t="shared" si="649"/>
        <v>0</v>
      </c>
      <c r="AR633" s="399">
        <f t="shared" si="650"/>
        <v>0</v>
      </c>
      <c r="AS633" s="408"/>
      <c r="AT633" s="408"/>
      <c r="AU633" s="409">
        <f>SUM(AS632:AU632)</f>
        <v>0</v>
      </c>
      <c r="AV633" s="403">
        <f t="shared" si="651"/>
        <v>0</v>
      </c>
      <c r="AW633" s="404">
        <f t="shared" si="652"/>
        <v>0</v>
      </c>
      <c r="AX633" s="405">
        <f t="shared" si="653"/>
        <v>0</v>
      </c>
      <c r="AY633" s="408"/>
      <c r="BA633" s="382">
        <f t="shared" si="654"/>
        <v>0</v>
      </c>
      <c r="BB633" s="383">
        <f t="shared" si="655"/>
        <v>0</v>
      </c>
      <c r="BC633" s="391">
        <f t="shared" si="656"/>
        <v>0</v>
      </c>
      <c r="BD633" s="490" t="s">
        <v>5790</v>
      </c>
      <c r="BE633" s="628" t="s">
        <v>5789</v>
      </c>
      <c r="BF633" s="38"/>
      <c r="BG633" s="38"/>
      <c r="BH633" s="38"/>
      <c r="BI633" s="38"/>
      <c r="BJ633" s="38"/>
      <c r="BK633" s="38"/>
      <c r="BL633" s="38"/>
      <c r="BM633" s="38"/>
    </row>
    <row r="634" spans="1:65" ht="24" customHeight="1">
      <c r="A634" s="25"/>
      <c r="B634" s="1"/>
      <c r="C634" s="76" t="s">
        <v>5016</v>
      </c>
      <c r="D634" s="923" t="s">
        <v>5791</v>
      </c>
      <c r="E634" s="757"/>
      <c r="F634" s="757"/>
      <c r="G634" s="757"/>
      <c r="H634" s="757"/>
      <c r="I634" s="757"/>
      <c r="J634" s="757"/>
      <c r="K634" s="757"/>
      <c r="L634" s="758"/>
      <c r="M634" s="995"/>
      <c r="N634" s="759"/>
      <c r="O634" s="838"/>
      <c r="P634" s="993"/>
      <c r="Q634" s="840"/>
      <c r="R634" s="841"/>
      <c r="S634" s="993"/>
      <c r="T634" s="840"/>
      <c r="U634" s="841"/>
      <c r="V634" s="993"/>
      <c r="W634" s="840"/>
      <c r="X634" s="841"/>
      <c r="Y634" s="993"/>
      <c r="Z634" s="840"/>
      <c r="AA634" s="841"/>
      <c r="AB634" s="993"/>
      <c r="AC634" s="840"/>
      <c r="AD634" s="841"/>
      <c r="AE634" s="52"/>
      <c r="AI634">
        <f t="shared" si="643"/>
        <v>0</v>
      </c>
      <c r="AJ634">
        <f t="shared" si="644"/>
        <v>0</v>
      </c>
      <c r="AK634">
        <f t="shared" si="645"/>
        <v>0</v>
      </c>
      <c r="AL634">
        <f t="shared" si="646"/>
        <v>0</v>
      </c>
      <c r="AM634" s="395">
        <f t="shared" si="647"/>
        <v>0</v>
      </c>
      <c r="AN634" s="408"/>
      <c r="AO634" s="396">
        <f t="shared" si="648"/>
        <v>0</v>
      </c>
      <c r="AP634" s="408"/>
      <c r="AQ634" s="398">
        <f t="shared" si="649"/>
        <v>0</v>
      </c>
      <c r="AR634" s="399">
        <f t="shared" si="650"/>
        <v>0</v>
      </c>
      <c r="AS634" s="408"/>
      <c r="AT634" s="408"/>
      <c r="AU634" s="408"/>
      <c r="AV634" s="403">
        <f t="shared" si="651"/>
        <v>0</v>
      </c>
      <c r="AW634" s="404">
        <f t="shared" si="652"/>
        <v>0</v>
      </c>
      <c r="AX634" s="405">
        <f t="shared" si="653"/>
        <v>0</v>
      </c>
      <c r="AY634" s="408"/>
      <c r="BA634" s="382">
        <f t="shared" si="654"/>
        <v>0</v>
      </c>
      <c r="BB634" s="383">
        <f t="shared" si="655"/>
        <v>0</v>
      </c>
      <c r="BC634" s="391">
        <f t="shared" si="656"/>
        <v>0</v>
      </c>
      <c r="BD634" s="490" t="s">
        <v>5792</v>
      </c>
      <c r="BE634" s="628" t="s">
        <v>5791</v>
      </c>
      <c r="BF634" s="38"/>
      <c r="BG634" s="38"/>
      <c r="BH634" s="38"/>
      <c r="BI634" s="38"/>
      <c r="BJ634" s="38"/>
      <c r="BK634" s="38"/>
      <c r="BL634" s="38"/>
      <c r="BM634" s="38"/>
    </row>
    <row r="635" spans="1:65" ht="15" customHeight="1">
      <c r="A635" s="25"/>
      <c r="B635" s="1"/>
      <c r="C635" s="76" t="s">
        <v>5018</v>
      </c>
      <c r="D635" s="923" t="s">
        <v>5793</v>
      </c>
      <c r="E635" s="757"/>
      <c r="F635" s="757"/>
      <c r="G635" s="757"/>
      <c r="H635" s="757"/>
      <c r="I635" s="757"/>
      <c r="J635" s="757"/>
      <c r="K635" s="757"/>
      <c r="L635" s="758"/>
      <c r="M635" s="995"/>
      <c r="N635" s="759"/>
      <c r="O635" s="838"/>
      <c r="P635" s="993"/>
      <c r="Q635" s="840"/>
      <c r="R635" s="841"/>
      <c r="S635" s="993"/>
      <c r="T635" s="840"/>
      <c r="U635" s="841"/>
      <c r="V635" s="993"/>
      <c r="W635" s="840"/>
      <c r="X635" s="841"/>
      <c r="Y635" s="993"/>
      <c r="Z635" s="840"/>
      <c r="AA635" s="841"/>
      <c r="AB635" s="993"/>
      <c r="AC635" s="840"/>
      <c r="AD635" s="841"/>
      <c r="AE635" s="52"/>
      <c r="AI635">
        <f t="shared" si="643"/>
        <v>0</v>
      </c>
      <c r="AJ635">
        <f t="shared" si="644"/>
        <v>0</v>
      </c>
      <c r="AK635">
        <f t="shared" si="645"/>
        <v>0</v>
      </c>
      <c r="AL635">
        <f t="shared" si="646"/>
        <v>0</v>
      </c>
      <c r="AM635" s="395">
        <f t="shared" si="647"/>
        <v>0</v>
      </c>
      <c r="AN635" s="408"/>
      <c r="AO635" s="396">
        <f t="shared" si="648"/>
        <v>0</v>
      </c>
      <c r="AP635" s="408"/>
      <c r="AQ635" s="398">
        <f t="shared" si="649"/>
        <v>0</v>
      </c>
      <c r="AR635" s="399">
        <f t="shared" si="650"/>
        <v>0</v>
      </c>
      <c r="AS635" s="408"/>
      <c r="AT635" s="408"/>
      <c r="AU635" s="408"/>
      <c r="AV635" s="403">
        <f t="shared" si="651"/>
        <v>0</v>
      </c>
      <c r="AW635" s="404">
        <f t="shared" si="652"/>
        <v>0</v>
      </c>
      <c r="AX635" s="405">
        <f t="shared" si="653"/>
        <v>0</v>
      </c>
      <c r="AY635" s="408"/>
      <c r="BA635" s="382">
        <f t="shared" si="654"/>
        <v>0</v>
      </c>
      <c r="BB635" s="383">
        <f t="shared" si="655"/>
        <v>0</v>
      </c>
      <c r="BC635" s="391">
        <f t="shared" si="656"/>
        <v>0</v>
      </c>
      <c r="BD635" s="490" t="s">
        <v>5794</v>
      </c>
      <c r="BE635" s="628" t="s">
        <v>5795</v>
      </c>
      <c r="BF635" s="38"/>
      <c r="BG635" s="38"/>
      <c r="BH635" s="38"/>
      <c r="BI635" s="38"/>
      <c r="BJ635" s="38"/>
      <c r="BK635" s="38"/>
      <c r="BL635" s="38"/>
      <c r="BM635" s="38"/>
    </row>
    <row r="636" spans="1:65" ht="24" customHeight="1">
      <c r="A636" s="25"/>
      <c r="B636" s="1"/>
      <c r="C636" s="76" t="s">
        <v>5020</v>
      </c>
      <c r="D636" s="817" t="s">
        <v>5796</v>
      </c>
      <c r="E636" s="757"/>
      <c r="F636" s="757"/>
      <c r="G636" s="757"/>
      <c r="H636" s="757"/>
      <c r="I636" s="757"/>
      <c r="J636" s="757"/>
      <c r="K636" s="757"/>
      <c r="L636" s="758"/>
      <c r="M636" s="995"/>
      <c r="N636" s="759"/>
      <c r="O636" s="838"/>
      <c r="P636" s="993"/>
      <c r="Q636" s="840"/>
      <c r="R636" s="841"/>
      <c r="S636" s="993"/>
      <c r="T636" s="840"/>
      <c r="U636" s="841"/>
      <c r="V636" s="993"/>
      <c r="W636" s="840"/>
      <c r="X636" s="841"/>
      <c r="Y636" s="993"/>
      <c r="Z636" s="840"/>
      <c r="AA636" s="841"/>
      <c r="AB636" s="993"/>
      <c r="AC636" s="840"/>
      <c r="AD636" s="841"/>
      <c r="AE636" s="52"/>
      <c r="AI636">
        <f t="shared" si="643"/>
        <v>0</v>
      </c>
      <c r="AJ636">
        <f t="shared" si="644"/>
        <v>0</v>
      </c>
      <c r="AK636">
        <f t="shared" si="645"/>
        <v>0</v>
      </c>
      <c r="AL636">
        <f t="shared" si="646"/>
        <v>0</v>
      </c>
      <c r="AM636" s="395">
        <f t="shared" si="647"/>
        <v>0</v>
      </c>
      <c r="AN636" s="408"/>
      <c r="AO636" s="396">
        <f t="shared" si="648"/>
        <v>0</v>
      </c>
      <c r="AP636" s="408"/>
      <c r="AQ636" s="398">
        <f t="shared" si="649"/>
        <v>0</v>
      </c>
      <c r="AR636" s="399">
        <f t="shared" si="650"/>
        <v>0</v>
      </c>
      <c r="AS636" s="408"/>
      <c r="AT636" s="408"/>
      <c r="AU636" s="408"/>
      <c r="AV636" s="403">
        <f t="shared" si="651"/>
        <v>0</v>
      </c>
      <c r="AW636" s="404">
        <f t="shared" si="652"/>
        <v>0</v>
      </c>
      <c r="AX636" s="405">
        <f t="shared" si="653"/>
        <v>0</v>
      </c>
      <c r="AY636" s="408"/>
      <c r="BA636" s="382">
        <f t="shared" si="654"/>
        <v>0</v>
      </c>
      <c r="BB636" s="383">
        <f t="shared" si="655"/>
        <v>0</v>
      </c>
      <c r="BC636" s="391">
        <f t="shared" si="656"/>
        <v>0</v>
      </c>
      <c r="BD636" s="490" t="s">
        <v>5797</v>
      </c>
      <c r="BE636" s="628" t="s">
        <v>5796</v>
      </c>
      <c r="BF636" s="38"/>
      <c r="BG636" s="38"/>
      <c r="BH636" s="38"/>
      <c r="BI636" s="38"/>
      <c r="BJ636" s="38"/>
      <c r="BK636" s="38"/>
      <c r="BL636" s="38"/>
      <c r="BM636" s="38"/>
    </row>
    <row r="637" spans="1:65" ht="24" customHeight="1">
      <c r="A637" s="25"/>
      <c r="B637" s="1"/>
      <c r="C637" s="76" t="s">
        <v>5022</v>
      </c>
      <c r="D637" s="923" t="s">
        <v>5798</v>
      </c>
      <c r="E637" s="757"/>
      <c r="F637" s="757"/>
      <c r="G637" s="757"/>
      <c r="H637" s="757"/>
      <c r="I637" s="757"/>
      <c r="J637" s="757"/>
      <c r="K637" s="757"/>
      <c r="L637" s="758"/>
      <c r="M637" s="995"/>
      <c r="N637" s="759"/>
      <c r="O637" s="838"/>
      <c r="P637" s="993"/>
      <c r="Q637" s="840"/>
      <c r="R637" s="841"/>
      <c r="S637" s="993"/>
      <c r="T637" s="840"/>
      <c r="U637" s="841"/>
      <c r="V637" s="993"/>
      <c r="W637" s="840"/>
      <c r="X637" s="841"/>
      <c r="Y637" s="993"/>
      <c r="Z637" s="840"/>
      <c r="AA637" s="841"/>
      <c r="AB637" s="993"/>
      <c r="AC637" s="840"/>
      <c r="AD637" s="841"/>
      <c r="AE637" s="52"/>
      <c r="AI637">
        <f t="shared" si="643"/>
        <v>0</v>
      </c>
      <c r="AJ637">
        <f t="shared" si="644"/>
        <v>0</v>
      </c>
      <c r="AK637">
        <f t="shared" si="645"/>
        <v>0</v>
      </c>
      <c r="AL637">
        <f t="shared" si="646"/>
        <v>0</v>
      </c>
      <c r="AM637" s="395">
        <f t="shared" si="647"/>
        <v>0</v>
      </c>
      <c r="AN637" s="408"/>
      <c r="AO637" s="396">
        <f t="shared" si="648"/>
        <v>0</v>
      </c>
      <c r="AP637" s="408"/>
      <c r="AQ637" s="398">
        <f t="shared" si="649"/>
        <v>0</v>
      </c>
      <c r="AR637" s="399">
        <f t="shared" si="650"/>
        <v>0</v>
      </c>
      <c r="AS637" s="408"/>
      <c r="AT637" s="408"/>
      <c r="AU637" s="408"/>
      <c r="AV637" s="403">
        <f t="shared" si="651"/>
        <v>0</v>
      </c>
      <c r="AW637" s="404">
        <f t="shared" si="652"/>
        <v>0</v>
      </c>
      <c r="AX637" s="405">
        <f t="shared" si="653"/>
        <v>0</v>
      </c>
      <c r="AY637" s="408"/>
      <c r="BA637" s="382">
        <f t="shared" si="654"/>
        <v>0</v>
      </c>
      <c r="BB637" s="383">
        <f t="shared" si="655"/>
        <v>0</v>
      </c>
      <c r="BC637" s="391">
        <f t="shared" si="656"/>
        <v>0</v>
      </c>
      <c r="BD637" s="490" t="s">
        <v>5799</v>
      </c>
      <c r="BE637" s="628" t="s">
        <v>5800</v>
      </c>
      <c r="BF637" s="38"/>
      <c r="BG637" s="38"/>
      <c r="BH637" s="38"/>
      <c r="BI637" s="38"/>
      <c r="BJ637" s="38"/>
      <c r="BK637" s="38"/>
      <c r="BL637" s="38"/>
      <c r="BM637" s="38"/>
    </row>
    <row r="638" spans="1:65" ht="15" customHeight="1">
      <c r="A638" s="25"/>
      <c r="B638" s="1"/>
      <c r="C638" s="76" t="s">
        <v>5024</v>
      </c>
      <c r="D638" s="923" t="s">
        <v>5801</v>
      </c>
      <c r="E638" s="757"/>
      <c r="F638" s="757"/>
      <c r="G638" s="757"/>
      <c r="H638" s="757"/>
      <c r="I638" s="757"/>
      <c r="J638" s="757"/>
      <c r="K638" s="757"/>
      <c r="L638" s="758"/>
      <c r="M638" s="995"/>
      <c r="N638" s="759"/>
      <c r="O638" s="838"/>
      <c r="P638" s="993"/>
      <c r="Q638" s="840"/>
      <c r="R638" s="841"/>
      <c r="S638" s="993"/>
      <c r="T638" s="840"/>
      <c r="U638" s="841"/>
      <c r="V638" s="993"/>
      <c r="W638" s="840"/>
      <c r="X638" s="841"/>
      <c r="Y638" s="993"/>
      <c r="Z638" s="840"/>
      <c r="AA638" s="841"/>
      <c r="AB638" s="993"/>
      <c r="AC638" s="840"/>
      <c r="AD638" s="841"/>
      <c r="AE638" s="52"/>
      <c r="AI638">
        <f t="shared" si="643"/>
        <v>0</v>
      </c>
      <c r="AJ638">
        <f t="shared" si="644"/>
        <v>0</v>
      </c>
      <c r="AK638">
        <f t="shared" si="645"/>
        <v>0</v>
      </c>
      <c r="AL638">
        <f t="shared" si="646"/>
        <v>0</v>
      </c>
      <c r="AM638" s="395">
        <f t="shared" si="647"/>
        <v>0</v>
      </c>
      <c r="AN638" s="408"/>
      <c r="AO638" s="396">
        <f t="shared" si="648"/>
        <v>0</v>
      </c>
      <c r="AP638" s="408"/>
      <c r="AQ638" s="398">
        <f t="shared" si="649"/>
        <v>0</v>
      </c>
      <c r="AR638" s="399">
        <f t="shared" si="650"/>
        <v>0</v>
      </c>
      <c r="AS638" s="408"/>
      <c r="AT638" s="408"/>
      <c r="AU638" s="408"/>
      <c r="AV638" s="403">
        <f t="shared" si="651"/>
        <v>0</v>
      </c>
      <c r="AW638" s="404">
        <f t="shared" si="652"/>
        <v>0</v>
      </c>
      <c r="AX638" s="405">
        <f t="shared" si="653"/>
        <v>0</v>
      </c>
      <c r="AY638" s="408"/>
      <c r="BA638" s="382">
        <f t="shared" si="654"/>
        <v>0</v>
      </c>
      <c r="BB638" s="383">
        <f t="shared" si="655"/>
        <v>0</v>
      </c>
      <c r="BC638" s="391">
        <f t="shared" si="656"/>
        <v>0</v>
      </c>
      <c r="BD638" s="490" t="s">
        <v>5802</v>
      </c>
      <c r="BE638" s="628" t="s">
        <v>5803</v>
      </c>
      <c r="BF638" s="38"/>
      <c r="BG638" s="38"/>
      <c r="BH638" s="38"/>
      <c r="BI638" s="38"/>
      <c r="BJ638" s="38"/>
      <c r="BK638" s="38"/>
      <c r="BL638" s="38"/>
      <c r="BM638" s="38"/>
    </row>
    <row r="639" spans="1:65" ht="24" customHeight="1">
      <c r="A639" s="25"/>
      <c r="B639" s="1"/>
      <c r="C639" s="76" t="s">
        <v>5026</v>
      </c>
      <c r="D639" s="817" t="s">
        <v>5804</v>
      </c>
      <c r="E639" s="757"/>
      <c r="F639" s="757"/>
      <c r="G639" s="757"/>
      <c r="H639" s="757"/>
      <c r="I639" s="757"/>
      <c r="J639" s="757"/>
      <c r="K639" s="757"/>
      <c r="L639" s="758"/>
      <c r="M639" s="995"/>
      <c r="N639" s="759"/>
      <c r="O639" s="838"/>
      <c r="P639" s="993"/>
      <c r="Q639" s="840"/>
      <c r="R639" s="841"/>
      <c r="S639" s="993"/>
      <c r="T639" s="840"/>
      <c r="U639" s="841"/>
      <c r="V639" s="993"/>
      <c r="W639" s="840"/>
      <c r="X639" s="841"/>
      <c r="Y639" s="993"/>
      <c r="Z639" s="840"/>
      <c r="AA639" s="841"/>
      <c r="AB639" s="993"/>
      <c r="AC639" s="840"/>
      <c r="AD639" s="841"/>
      <c r="AE639" s="52"/>
      <c r="AI639">
        <f t="shared" si="643"/>
        <v>0</v>
      </c>
      <c r="AJ639">
        <f t="shared" si="644"/>
        <v>0</v>
      </c>
      <c r="AK639">
        <f t="shared" si="645"/>
        <v>0</v>
      </c>
      <c r="AL639">
        <f t="shared" si="646"/>
        <v>0</v>
      </c>
      <c r="AM639" s="395">
        <f t="shared" si="647"/>
        <v>0</v>
      </c>
      <c r="AN639" s="408"/>
      <c r="AO639" s="396">
        <f t="shared" si="648"/>
        <v>0</v>
      </c>
      <c r="AP639" s="408"/>
      <c r="AQ639" s="398">
        <f t="shared" si="649"/>
        <v>0</v>
      </c>
      <c r="AR639" s="399">
        <f t="shared" si="650"/>
        <v>0</v>
      </c>
      <c r="AS639" s="408"/>
      <c r="AT639" s="408"/>
      <c r="AU639" s="408"/>
      <c r="AV639" s="403">
        <f t="shared" si="651"/>
        <v>0</v>
      </c>
      <c r="AW639" s="404">
        <f t="shared" si="652"/>
        <v>0</v>
      </c>
      <c r="AX639" s="405">
        <f t="shared" si="653"/>
        <v>0</v>
      </c>
      <c r="AY639" s="408"/>
      <c r="BA639" s="382">
        <f t="shared" si="654"/>
        <v>0</v>
      </c>
      <c r="BB639" s="383">
        <f t="shared" si="655"/>
        <v>0</v>
      </c>
      <c r="BC639" s="391">
        <f t="shared" si="656"/>
        <v>0</v>
      </c>
      <c r="BD639" s="490" t="s">
        <v>5805</v>
      </c>
      <c r="BE639" s="628" t="s">
        <v>5804</v>
      </c>
      <c r="BF639" s="38"/>
      <c r="BG639" s="38"/>
      <c r="BH639" s="38"/>
      <c r="BI639" s="38"/>
      <c r="BJ639" s="38"/>
      <c r="BK639" s="38"/>
      <c r="BL639" s="38"/>
      <c r="BM639" s="38"/>
    </row>
    <row r="640" spans="1:65" ht="36" customHeight="1">
      <c r="A640" s="25"/>
      <c r="B640" s="1"/>
      <c r="C640" s="76" t="s">
        <v>5028</v>
      </c>
      <c r="D640" s="817" t="s">
        <v>5806</v>
      </c>
      <c r="E640" s="757"/>
      <c r="F640" s="757"/>
      <c r="G640" s="757"/>
      <c r="H640" s="757"/>
      <c r="I640" s="757"/>
      <c r="J640" s="757"/>
      <c r="K640" s="757"/>
      <c r="L640" s="758"/>
      <c r="M640" s="995"/>
      <c r="N640" s="759"/>
      <c r="O640" s="838"/>
      <c r="P640" s="993"/>
      <c r="Q640" s="840"/>
      <c r="R640" s="841"/>
      <c r="S640" s="993"/>
      <c r="T640" s="840"/>
      <c r="U640" s="841"/>
      <c r="V640" s="993"/>
      <c r="W640" s="840"/>
      <c r="X640" s="841"/>
      <c r="Y640" s="993"/>
      <c r="Z640" s="840"/>
      <c r="AA640" s="841"/>
      <c r="AB640" s="993"/>
      <c r="AC640" s="840"/>
      <c r="AD640" s="841"/>
      <c r="AE640" s="52"/>
      <c r="AI640">
        <f t="shared" si="643"/>
        <v>0</v>
      </c>
      <c r="AJ640">
        <f t="shared" si="644"/>
        <v>0</v>
      </c>
      <c r="AK640">
        <f t="shared" si="645"/>
        <v>0</v>
      </c>
      <c r="AL640">
        <f t="shared" si="646"/>
        <v>0</v>
      </c>
      <c r="AM640" s="395">
        <f t="shared" si="647"/>
        <v>0</v>
      </c>
      <c r="AN640" s="408"/>
      <c r="AO640" s="396">
        <f t="shared" si="648"/>
        <v>0</v>
      </c>
      <c r="AP640" s="408"/>
      <c r="AQ640" s="398">
        <f t="shared" si="649"/>
        <v>0</v>
      </c>
      <c r="AR640" s="399">
        <f t="shared" si="650"/>
        <v>0</v>
      </c>
      <c r="AS640" s="408"/>
      <c r="AT640" s="408"/>
      <c r="AU640" s="408"/>
      <c r="AV640" s="403">
        <f t="shared" si="651"/>
        <v>0</v>
      </c>
      <c r="AW640" s="404">
        <f t="shared" si="652"/>
        <v>0</v>
      </c>
      <c r="AX640" s="405">
        <f t="shared" si="653"/>
        <v>0</v>
      </c>
      <c r="AY640" s="408"/>
      <c r="BA640" s="382">
        <f t="shared" si="654"/>
        <v>0</v>
      </c>
      <c r="BB640" s="383">
        <f t="shared" si="655"/>
        <v>0</v>
      </c>
      <c r="BC640" s="391">
        <f t="shared" si="656"/>
        <v>0</v>
      </c>
      <c r="BD640" s="490" t="s">
        <v>5807</v>
      </c>
      <c r="BE640" s="628" t="s">
        <v>5806</v>
      </c>
      <c r="BF640" s="38"/>
      <c r="BG640" s="38"/>
      <c r="BH640" s="38"/>
      <c r="BI640" s="38"/>
      <c r="BJ640" s="38"/>
      <c r="BK640" s="38"/>
      <c r="BL640" s="38"/>
      <c r="BM640" s="38"/>
    </row>
    <row r="641" spans="1:65" ht="15" customHeight="1">
      <c r="A641" s="25"/>
      <c r="B641" s="1"/>
      <c r="C641" s="76" t="s">
        <v>5029</v>
      </c>
      <c r="D641" s="923" t="s">
        <v>5808</v>
      </c>
      <c r="E641" s="757"/>
      <c r="F641" s="757"/>
      <c r="G641" s="757"/>
      <c r="H641" s="757"/>
      <c r="I641" s="757"/>
      <c r="J641" s="757"/>
      <c r="K641" s="757"/>
      <c r="L641" s="758"/>
      <c r="M641" s="995"/>
      <c r="N641" s="759"/>
      <c r="O641" s="838"/>
      <c r="P641" s="993"/>
      <c r="Q641" s="840"/>
      <c r="R641" s="841"/>
      <c r="S641" s="993"/>
      <c r="T641" s="840"/>
      <c r="U641" s="841"/>
      <c r="V641" s="993"/>
      <c r="W641" s="840"/>
      <c r="X641" s="841"/>
      <c r="Y641" s="993"/>
      <c r="Z641" s="840"/>
      <c r="AA641" s="841"/>
      <c r="AB641" s="993"/>
      <c r="AC641" s="840"/>
      <c r="AD641" s="841"/>
      <c r="AE641" s="52"/>
      <c r="AI641">
        <f t="shared" si="643"/>
        <v>0</v>
      </c>
      <c r="AJ641">
        <f t="shared" si="644"/>
        <v>0</v>
      </c>
      <c r="AK641">
        <f t="shared" si="645"/>
        <v>0</v>
      </c>
      <c r="AL641">
        <f t="shared" si="646"/>
        <v>0</v>
      </c>
      <c r="AM641" s="395">
        <f t="shared" si="647"/>
        <v>0</v>
      </c>
      <c r="AN641" s="408"/>
      <c r="AO641" s="396">
        <f t="shared" si="648"/>
        <v>0</v>
      </c>
      <c r="AP641" s="408"/>
      <c r="AQ641" s="398">
        <f t="shared" si="649"/>
        <v>0</v>
      </c>
      <c r="AR641" s="399">
        <f t="shared" si="650"/>
        <v>0</v>
      </c>
      <c r="AS641" s="408"/>
      <c r="AT641" s="408"/>
      <c r="AU641" s="408"/>
      <c r="AV641" s="403">
        <f t="shared" si="651"/>
        <v>0</v>
      </c>
      <c r="AW641" s="404">
        <f t="shared" si="652"/>
        <v>0</v>
      </c>
      <c r="AX641" s="405">
        <f t="shared" si="653"/>
        <v>0</v>
      </c>
      <c r="AY641" s="408"/>
      <c r="BA641" s="382">
        <f t="shared" si="654"/>
        <v>0</v>
      </c>
      <c r="BB641" s="383">
        <f t="shared" si="655"/>
        <v>0</v>
      </c>
      <c r="BC641" s="391">
        <f t="shared" si="656"/>
        <v>0</v>
      </c>
      <c r="BD641" s="490" t="s">
        <v>5809</v>
      </c>
      <c r="BE641" s="628" t="s">
        <v>5808</v>
      </c>
      <c r="BF641" s="38"/>
      <c r="BG641" s="38"/>
      <c r="BH641" s="38"/>
      <c r="BI641" s="38"/>
      <c r="BJ641" s="38"/>
      <c r="BK641" s="38"/>
      <c r="BL641" s="38"/>
      <c r="BM641" s="38"/>
    </row>
    <row r="642" spans="1:65" ht="24" customHeight="1">
      <c r="A642" s="25"/>
      <c r="B642" s="1"/>
      <c r="C642" s="76" t="s">
        <v>5031</v>
      </c>
      <c r="D642" s="817" t="s">
        <v>5810</v>
      </c>
      <c r="E642" s="757"/>
      <c r="F642" s="757"/>
      <c r="G642" s="757"/>
      <c r="H642" s="757"/>
      <c r="I642" s="757"/>
      <c r="J642" s="757"/>
      <c r="K642" s="757"/>
      <c r="L642" s="758"/>
      <c r="M642" s="995"/>
      <c r="N642" s="759"/>
      <c r="O642" s="838"/>
      <c r="P642" s="993"/>
      <c r="Q642" s="840"/>
      <c r="R642" s="841"/>
      <c r="S642" s="993"/>
      <c r="T642" s="840"/>
      <c r="U642" s="841"/>
      <c r="V642" s="993"/>
      <c r="W642" s="840"/>
      <c r="X642" s="841"/>
      <c r="Y642" s="993"/>
      <c r="Z642" s="840"/>
      <c r="AA642" s="841"/>
      <c r="AB642" s="993"/>
      <c r="AC642" s="840"/>
      <c r="AD642" s="841"/>
      <c r="AE642" s="52"/>
      <c r="AI642">
        <f t="shared" si="643"/>
        <v>0</v>
      </c>
      <c r="AJ642">
        <f t="shared" si="644"/>
        <v>0</v>
      </c>
      <c r="AK642">
        <f t="shared" si="645"/>
        <v>0</v>
      </c>
      <c r="AL642">
        <f t="shared" si="646"/>
        <v>0</v>
      </c>
      <c r="AM642" s="395">
        <f t="shared" si="647"/>
        <v>0</v>
      </c>
      <c r="AN642" s="408"/>
      <c r="AO642" s="396">
        <f t="shared" si="648"/>
        <v>0</v>
      </c>
      <c r="AP642" s="408"/>
      <c r="AQ642" s="398">
        <f t="shared" si="649"/>
        <v>0</v>
      </c>
      <c r="AR642" s="399">
        <f t="shared" si="650"/>
        <v>0</v>
      </c>
      <c r="AS642" s="408"/>
      <c r="AT642" s="408"/>
      <c r="AU642" s="408"/>
      <c r="AV642" s="403">
        <f t="shared" si="651"/>
        <v>0</v>
      </c>
      <c r="AW642" s="404">
        <f t="shared" si="652"/>
        <v>0</v>
      </c>
      <c r="AX642" s="405">
        <f t="shared" si="653"/>
        <v>0</v>
      </c>
      <c r="AY642" s="408"/>
      <c r="BA642" s="382">
        <f t="shared" si="654"/>
        <v>0</v>
      </c>
      <c r="BB642" s="383">
        <f t="shared" si="655"/>
        <v>0</v>
      </c>
      <c r="BC642" s="391">
        <f t="shared" si="656"/>
        <v>0</v>
      </c>
      <c r="BD642" s="490" t="s">
        <v>5811</v>
      </c>
      <c r="BE642" s="628" t="s">
        <v>5810</v>
      </c>
      <c r="BF642" s="38"/>
      <c r="BG642" s="38"/>
      <c r="BH642" s="38"/>
      <c r="BI642" s="38"/>
      <c r="BJ642" s="38"/>
      <c r="BK642" s="38"/>
      <c r="BL642" s="38"/>
      <c r="BM642" s="38"/>
    </row>
    <row r="643" spans="1:65" ht="15" customHeight="1">
      <c r="A643" s="25"/>
      <c r="B643" s="1"/>
      <c r="C643" s="76" t="s">
        <v>5032</v>
      </c>
      <c r="D643" s="923" t="s">
        <v>5812</v>
      </c>
      <c r="E643" s="757"/>
      <c r="F643" s="757"/>
      <c r="G643" s="757"/>
      <c r="H643" s="757"/>
      <c r="I643" s="757"/>
      <c r="J643" s="757"/>
      <c r="K643" s="757"/>
      <c r="L643" s="758"/>
      <c r="M643" s="995"/>
      <c r="N643" s="759"/>
      <c r="O643" s="838"/>
      <c r="P643" s="993"/>
      <c r="Q643" s="840"/>
      <c r="R643" s="841"/>
      <c r="S643" s="993"/>
      <c r="T643" s="840"/>
      <c r="U643" s="841"/>
      <c r="V643" s="993"/>
      <c r="W643" s="840"/>
      <c r="X643" s="841"/>
      <c r="Y643" s="993"/>
      <c r="Z643" s="840"/>
      <c r="AA643" s="841"/>
      <c r="AB643" s="993"/>
      <c r="AC643" s="840"/>
      <c r="AD643" s="841"/>
      <c r="AE643" s="52"/>
      <c r="AI643">
        <f t="shared" si="643"/>
        <v>0</v>
      </c>
      <c r="AJ643">
        <f t="shared" si="644"/>
        <v>0</v>
      </c>
      <c r="AK643">
        <f t="shared" si="645"/>
        <v>0</v>
      </c>
      <c r="AL643">
        <f t="shared" si="646"/>
        <v>0</v>
      </c>
      <c r="AM643" s="395">
        <f t="shared" si="647"/>
        <v>0</v>
      </c>
      <c r="AN643" s="408"/>
      <c r="AO643" s="396">
        <f t="shared" si="648"/>
        <v>0</v>
      </c>
      <c r="AP643" s="408"/>
      <c r="AQ643" s="398">
        <f t="shared" si="649"/>
        <v>0</v>
      </c>
      <c r="AR643" s="399">
        <f t="shared" si="650"/>
        <v>0</v>
      </c>
      <c r="AS643" s="408"/>
      <c r="AT643" s="408"/>
      <c r="AU643" s="408"/>
      <c r="AV643" s="403">
        <f t="shared" si="651"/>
        <v>0</v>
      </c>
      <c r="AW643" s="404">
        <f t="shared" si="652"/>
        <v>0</v>
      </c>
      <c r="AX643" s="405">
        <f t="shared" si="653"/>
        <v>0</v>
      </c>
      <c r="AY643" s="408"/>
      <c r="BA643" s="382">
        <f t="shared" si="654"/>
        <v>0</v>
      </c>
      <c r="BB643" s="383">
        <f t="shared" si="655"/>
        <v>0</v>
      </c>
      <c r="BC643" s="391">
        <f t="shared" si="656"/>
        <v>0</v>
      </c>
      <c r="BD643" s="490" t="s">
        <v>5813</v>
      </c>
      <c r="BE643" s="628" t="s">
        <v>5812</v>
      </c>
      <c r="BF643" s="38"/>
      <c r="BG643" s="38"/>
      <c r="BH643" s="38"/>
      <c r="BI643" s="38"/>
      <c r="BJ643" s="38"/>
      <c r="BK643" s="38"/>
      <c r="BL643" s="38"/>
      <c r="BM643" s="38"/>
    </row>
    <row r="644" spans="1:65" ht="24" customHeight="1">
      <c r="A644" s="25"/>
      <c r="B644" s="1"/>
      <c r="C644" s="76" t="s">
        <v>5033</v>
      </c>
      <c r="D644" s="923" t="s">
        <v>5814</v>
      </c>
      <c r="E644" s="757"/>
      <c r="F644" s="757"/>
      <c r="G644" s="757"/>
      <c r="H644" s="757"/>
      <c r="I644" s="757"/>
      <c r="J644" s="757"/>
      <c r="K644" s="757"/>
      <c r="L644" s="758"/>
      <c r="M644" s="995"/>
      <c r="N644" s="759"/>
      <c r="O644" s="838"/>
      <c r="P644" s="993"/>
      <c r="Q644" s="840"/>
      <c r="R644" s="841"/>
      <c r="S644" s="993"/>
      <c r="T644" s="840"/>
      <c r="U644" s="841"/>
      <c r="V644" s="993"/>
      <c r="W644" s="840"/>
      <c r="X644" s="841"/>
      <c r="Y644" s="993"/>
      <c r="Z644" s="840"/>
      <c r="AA644" s="841"/>
      <c r="AB644" s="993"/>
      <c r="AC644" s="840"/>
      <c r="AD644" s="841"/>
      <c r="AE644" s="52"/>
      <c r="AI644">
        <f t="shared" si="643"/>
        <v>0</v>
      </c>
      <c r="AJ644">
        <f t="shared" si="644"/>
        <v>0</v>
      </c>
      <c r="AK644">
        <f t="shared" si="645"/>
        <v>0</v>
      </c>
      <c r="AL644">
        <f t="shared" si="646"/>
        <v>0</v>
      </c>
      <c r="AM644" s="395">
        <f t="shared" si="647"/>
        <v>0</v>
      </c>
      <c r="AN644" s="408"/>
      <c r="AO644" s="396">
        <f t="shared" si="648"/>
        <v>0</v>
      </c>
      <c r="AP644" s="408"/>
      <c r="AQ644" s="398">
        <f t="shared" si="649"/>
        <v>0</v>
      </c>
      <c r="AR644" s="399">
        <f t="shared" si="650"/>
        <v>0</v>
      </c>
      <c r="AS644" s="408"/>
      <c r="AT644" s="408"/>
      <c r="AU644" s="408"/>
      <c r="AV644" s="403">
        <f t="shared" si="651"/>
        <v>0</v>
      </c>
      <c r="AW644" s="404">
        <f t="shared" si="652"/>
        <v>0</v>
      </c>
      <c r="AX644" s="405">
        <f t="shared" si="653"/>
        <v>0</v>
      </c>
      <c r="AY644" s="408"/>
      <c r="BA644" s="382">
        <f t="shared" si="654"/>
        <v>0</v>
      </c>
      <c r="BB644" s="383">
        <f t="shared" si="655"/>
        <v>0</v>
      </c>
      <c r="BC644" s="391">
        <f t="shared" si="656"/>
        <v>0</v>
      </c>
      <c r="BD644" s="490" t="s">
        <v>5815</v>
      </c>
      <c r="BE644" s="628" t="s">
        <v>5814</v>
      </c>
      <c r="BF644" s="38"/>
      <c r="BG644" s="38"/>
      <c r="BH644" s="38"/>
      <c r="BI644" s="38"/>
      <c r="BJ644" s="38"/>
      <c r="BK644" s="38"/>
      <c r="BL644" s="38"/>
      <c r="BM644" s="38"/>
    </row>
    <row r="645" spans="1:65" ht="15" customHeight="1">
      <c r="A645" s="25"/>
      <c r="B645" s="1"/>
      <c r="C645" s="76" t="s">
        <v>5034</v>
      </c>
      <c r="D645" s="923" t="s">
        <v>5816</v>
      </c>
      <c r="E645" s="757"/>
      <c r="F645" s="757"/>
      <c r="G645" s="757"/>
      <c r="H645" s="757"/>
      <c r="I645" s="757"/>
      <c r="J645" s="757"/>
      <c r="K645" s="757"/>
      <c r="L645" s="758"/>
      <c r="M645" s="995"/>
      <c r="N645" s="759"/>
      <c r="O645" s="838"/>
      <c r="P645" s="993"/>
      <c r="Q645" s="840"/>
      <c r="R645" s="841"/>
      <c r="S645" s="993"/>
      <c r="T645" s="840"/>
      <c r="U645" s="841"/>
      <c r="V645" s="993"/>
      <c r="W645" s="840"/>
      <c r="X645" s="841"/>
      <c r="Y645" s="993"/>
      <c r="Z645" s="840"/>
      <c r="AA645" s="841"/>
      <c r="AB645" s="993"/>
      <c r="AC645" s="840"/>
      <c r="AD645" s="841"/>
      <c r="AE645" s="52"/>
      <c r="AI645">
        <f t="shared" si="643"/>
        <v>0</v>
      </c>
      <c r="AJ645">
        <f t="shared" si="644"/>
        <v>0</v>
      </c>
      <c r="AK645">
        <f t="shared" si="645"/>
        <v>0</v>
      </c>
      <c r="AL645">
        <f t="shared" si="646"/>
        <v>0</v>
      </c>
      <c r="AM645" s="395">
        <f t="shared" si="647"/>
        <v>0</v>
      </c>
      <c r="AN645" s="408"/>
      <c r="AO645" s="396">
        <f t="shared" si="648"/>
        <v>0</v>
      </c>
      <c r="AP645" s="408"/>
      <c r="AQ645" s="398">
        <f t="shared" si="649"/>
        <v>0</v>
      </c>
      <c r="AR645" s="399">
        <f t="shared" si="650"/>
        <v>0</v>
      </c>
      <c r="AS645" s="408"/>
      <c r="AT645" s="408"/>
      <c r="AU645" s="408"/>
      <c r="AV645" s="403">
        <f t="shared" si="651"/>
        <v>0</v>
      </c>
      <c r="AW645" s="404">
        <f t="shared" si="652"/>
        <v>0</v>
      </c>
      <c r="AX645" s="405">
        <f t="shared" si="653"/>
        <v>0</v>
      </c>
      <c r="AY645" s="408"/>
      <c r="BA645" s="382">
        <f t="shared" si="654"/>
        <v>0</v>
      </c>
      <c r="BB645" s="383">
        <f t="shared" si="655"/>
        <v>0</v>
      </c>
      <c r="BC645" s="391">
        <f t="shared" si="656"/>
        <v>0</v>
      </c>
      <c r="BD645" s="490" t="s">
        <v>5817</v>
      </c>
      <c r="BE645" s="628" t="s">
        <v>5816</v>
      </c>
      <c r="BF645" s="38"/>
      <c r="BG645" s="38"/>
      <c r="BH645" s="38"/>
      <c r="BI645" s="38"/>
      <c r="BJ645" s="38"/>
      <c r="BK645" s="38"/>
      <c r="BL645" s="38"/>
      <c r="BM645" s="38"/>
    </row>
    <row r="646" spans="1:65" ht="15" customHeight="1">
      <c r="A646" s="25"/>
      <c r="B646" s="1"/>
      <c r="C646" s="76" t="s">
        <v>5035</v>
      </c>
      <c r="D646" s="817" t="s">
        <v>5818</v>
      </c>
      <c r="E646" s="757"/>
      <c r="F646" s="757"/>
      <c r="G646" s="757"/>
      <c r="H646" s="757"/>
      <c r="I646" s="757"/>
      <c r="J646" s="757"/>
      <c r="K646" s="757"/>
      <c r="L646" s="758"/>
      <c r="M646" s="995"/>
      <c r="N646" s="759"/>
      <c r="O646" s="838"/>
      <c r="P646" s="993"/>
      <c r="Q646" s="840"/>
      <c r="R646" s="841"/>
      <c r="S646" s="993"/>
      <c r="T646" s="840"/>
      <c r="U646" s="841"/>
      <c r="V646" s="993"/>
      <c r="W646" s="840"/>
      <c r="X646" s="841"/>
      <c r="Y646" s="993"/>
      <c r="Z646" s="840"/>
      <c r="AA646" s="841"/>
      <c r="AB646" s="993"/>
      <c r="AC646" s="840"/>
      <c r="AD646" s="841"/>
      <c r="AE646" s="52"/>
      <c r="AI646">
        <f t="shared" si="643"/>
        <v>0</v>
      </c>
      <c r="AJ646">
        <f t="shared" si="644"/>
        <v>0</v>
      </c>
      <c r="AK646">
        <f t="shared" si="645"/>
        <v>0</v>
      </c>
      <c r="AL646">
        <f t="shared" si="646"/>
        <v>0</v>
      </c>
      <c r="AM646" s="395">
        <f t="shared" si="647"/>
        <v>0</v>
      </c>
      <c r="AN646" s="408"/>
      <c r="AO646" s="396">
        <f t="shared" si="648"/>
        <v>0</v>
      </c>
      <c r="AP646" s="408"/>
      <c r="AQ646" s="398">
        <f t="shared" si="649"/>
        <v>0</v>
      </c>
      <c r="AR646" s="399">
        <f t="shared" si="650"/>
        <v>0</v>
      </c>
      <c r="AS646" s="408"/>
      <c r="AT646" s="408"/>
      <c r="AU646" s="408"/>
      <c r="AV646" s="403">
        <f t="shared" si="651"/>
        <v>0</v>
      </c>
      <c r="AW646" s="404">
        <f t="shared" si="652"/>
        <v>0</v>
      </c>
      <c r="AX646" s="405">
        <f t="shared" si="653"/>
        <v>0</v>
      </c>
      <c r="AY646" s="408"/>
      <c r="BA646" s="382">
        <f t="shared" si="654"/>
        <v>0</v>
      </c>
      <c r="BB646" s="383">
        <f t="shared" si="655"/>
        <v>0</v>
      </c>
      <c r="BC646" s="391">
        <f t="shared" si="656"/>
        <v>0</v>
      </c>
      <c r="BD646" s="490" t="s">
        <v>5819</v>
      </c>
      <c r="BE646" s="628" t="s">
        <v>5818</v>
      </c>
      <c r="BF646" s="38"/>
      <c r="BG646" s="38"/>
      <c r="BH646" s="38"/>
      <c r="BI646" s="38"/>
      <c r="BJ646" s="38"/>
      <c r="BK646" s="38"/>
      <c r="BL646" s="38"/>
      <c r="BM646" s="38"/>
    </row>
    <row r="647" spans="1:65" ht="15" customHeight="1">
      <c r="A647" s="25"/>
      <c r="B647" s="1"/>
      <c r="C647" s="77" t="s">
        <v>5036</v>
      </c>
      <c r="D647" s="817" t="s">
        <v>5820</v>
      </c>
      <c r="E647" s="757"/>
      <c r="F647" s="757"/>
      <c r="G647" s="757"/>
      <c r="H647" s="757"/>
      <c r="I647" s="757"/>
      <c r="J647" s="757"/>
      <c r="K647" s="757"/>
      <c r="L647" s="758"/>
      <c r="M647" s="995"/>
      <c r="N647" s="759"/>
      <c r="O647" s="838"/>
      <c r="P647" s="993"/>
      <c r="Q647" s="840"/>
      <c r="R647" s="841"/>
      <c r="S647" s="993"/>
      <c r="T647" s="840"/>
      <c r="U647" s="841"/>
      <c r="V647" s="993"/>
      <c r="W647" s="840"/>
      <c r="X647" s="841"/>
      <c r="Y647" s="993"/>
      <c r="Z647" s="840"/>
      <c r="AA647" s="841"/>
      <c r="AB647" s="993"/>
      <c r="AC647" s="840"/>
      <c r="AD647" s="841"/>
      <c r="AE647" s="52"/>
      <c r="AI647">
        <f t="shared" si="643"/>
        <v>0</v>
      </c>
      <c r="AJ647">
        <f t="shared" si="644"/>
        <v>0</v>
      </c>
      <c r="AK647">
        <f t="shared" si="645"/>
        <v>0</v>
      </c>
      <c r="AL647">
        <f t="shared" si="646"/>
        <v>0</v>
      </c>
      <c r="AM647" s="395">
        <f t="shared" si="647"/>
        <v>0</v>
      </c>
      <c r="AN647" s="408"/>
      <c r="AO647" s="396">
        <f t="shared" si="648"/>
        <v>0</v>
      </c>
      <c r="AP647" s="408"/>
      <c r="AQ647" s="398">
        <f t="shared" si="649"/>
        <v>0</v>
      </c>
      <c r="AR647" s="399">
        <f t="shared" si="650"/>
        <v>0</v>
      </c>
      <c r="AS647" s="408"/>
      <c r="AT647" s="408"/>
      <c r="AU647" s="408"/>
      <c r="AV647" s="403">
        <f t="shared" si="651"/>
        <v>0</v>
      </c>
      <c r="AW647" s="404">
        <f t="shared" si="652"/>
        <v>0</v>
      </c>
      <c r="AX647" s="405">
        <f t="shared" si="653"/>
        <v>0</v>
      </c>
      <c r="AY647" s="408"/>
      <c r="BA647" s="382">
        <f t="shared" si="654"/>
        <v>0</v>
      </c>
      <c r="BB647" s="383">
        <f t="shared" si="655"/>
        <v>0</v>
      </c>
      <c r="BC647" s="391">
        <f t="shared" si="656"/>
        <v>0</v>
      </c>
      <c r="BD647" s="490" t="s">
        <v>5821</v>
      </c>
      <c r="BE647" s="628" t="s">
        <v>5820</v>
      </c>
      <c r="BF647" s="38"/>
      <c r="BG647" s="38"/>
      <c r="BH647" s="38"/>
      <c r="BI647" s="38"/>
      <c r="BJ647" s="38"/>
      <c r="BK647" s="38"/>
      <c r="BL647" s="38"/>
      <c r="BM647" s="38"/>
    </row>
    <row r="648" spans="1:65" ht="15" customHeight="1">
      <c r="A648" s="25"/>
      <c r="B648" s="1"/>
      <c r="C648" s="78" t="s">
        <v>5037</v>
      </c>
      <c r="D648" s="923" t="s">
        <v>5822</v>
      </c>
      <c r="E648" s="757"/>
      <c r="F648" s="757"/>
      <c r="G648" s="757"/>
      <c r="H648" s="757"/>
      <c r="I648" s="757"/>
      <c r="J648" s="757"/>
      <c r="K648" s="757"/>
      <c r="L648" s="758"/>
      <c r="M648" s="995"/>
      <c r="N648" s="759"/>
      <c r="O648" s="838"/>
      <c r="P648" s="993"/>
      <c r="Q648" s="840"/>
      <c r="R648" s="841"/>
      <c r="S648" s="993"/>
      <c r="T648" s="840"/>
      <c r="U648" s="841"/>
      <c r="V648" s="993"/>
      <c r="W648" s="840"/>
      <c r="X648" s="841"/>
      <c r="Y648" s="993"/>
      <c r="Z648" s="840"/>
      <c r="AA648" s="841"/>
      <c r="AB648" s="993"/>
      <c r="AC648" s="840"/>
      <c r="AD648" s="841"/>
      <c r="AE648" s="52"/>
      <c r="AI648">
        <f t="shared" si="643"/>
        <v>0</v>
      </c>
      <c r="AJ648">
        <f t="shared" si="644"/>
        <v>0</v>
      </c>
      <c r="AK648">
        <f t="shared" si="645"/>
        <v>0</v>
      </c>
      <c r="AL648">
        <f t="shared" si="646"/>
        <v>0</v>
      </c>
      <c r="AM648" s="395">
        <f t="shared" si="647"/>
        <v>0</v>
      </c>
      <c r="AN648" s="408"/>
      <c r="AO648" s="396">
        <f t="shared" si="648"/>
        <v>0</v>
      </c>
      <c r="AP648" s="408"/>
      <c r="AQ648" s="398">
        <f t="shared" si="649"/>
        <v>0</v>
      </c>
      <c r="AR648" s="399">
        <f t="shared" si="650"/>
        <v>0</v>
      </c>
      <c r="AS648" s="408"/>
      <c r="AT648" s="408"/>
      <c r="AU648" s="408"/>
      <c r="AV648" s="403">
        <f t="shared" si="651"/>
        <v>0</v>
      </c>
      <c r="AW648" s="404">
        <f t="shared" si="652"/>
        <v>0</v>
      </c>
      <c r="AX648" s="405">
        <f t="shared" si="653"/>
        <v>0</v>
      </c>
      <c r="AY648" s="408"/>
      <c r="BA648" s="382">
        <f t="shared" si="654"/>
        <v>0</v>
      </c>
      <c r="BB648" s="383">
        <f t="shared" si="655"/>
        <v>0</v>
      </c>
      <c r="BC648" s="391">
        <f t="shared" si="656"/>
        <v>0</v>
      </c>
      <c r="BD648" s="490" t="s">
        <v>5823</v>
      </c>
      <c r="BE648" s="628" t="s">
        <v>5822</v>
      </c>
      <c r="BF648" s="38"/>
      <c r="BG648" s="38"/>
      <c r="BH648" s="38"/>
      <c r="BI648" s="38"/>
      <c r="BJ648" s="38"/>
      <c r="BK648" s="38"/>
      <c r="BL648" s="38"/>
      <c r="BM648" s="38"/>
    </row>
    <row r="649" spans="1:65" ht="15" customHeight="1">
      <c r="A649" s="25"/>
      <c r="B649" s="1"/>
      <c r="C649" s="76" t="s">
        <v>5038</v>
      </c>
      <c r="D649" s="923" t="s">
        <v>5824</v>
      </c>
      <c r="E649" s="757"/>
      <c r="F649" s="757"/>
      <c r="G649" s="757"/>
      <c r="H649" s="757"/>
      <c r="I649" s="757"/>
      <c r="J649" s="757"/>
      <c r="K649" s="757"/>
      <c r="L649" s="758"/>
      <c r="M649" s="995"/>
      <c r="N649" s="759"/>
      <c r="O649" s="838"/>
      <c r="P649" s="993"/>
      <c r="Q649" s="840"/>
      <c r="R649" s="841"/>
      <c r="S649" s="993"/>
      <c r="T649" s="840"/>
      <c r="U649" s="841"/>
      <c r="V649" s="993"/>
      <c r="W649" s="840"/>
      <c r="X649" s="841"/>
      <c r="Y649" s="993"/>
      <c r="Z649" s="840"/>
      <c r="AA649" s="841"/>
      <c r="AB649" s="993"/>
      <c r="AC649" s="840"/>
      <c r="AD649" s="841"/>
      <c r="AE649" s="52"/>
      <c r="AI649">
        <f t="shared" si="643"/>
        <v>0</v>
      </c>
      <c r="AJ649">
        <f t="shared" si="644"/>
        <v>0</v>
      </c>
      <c r="AK649">
        <f t="shared" si="645"/>
        <v>0</v>
      </c>
      <c r="AL649">
        <f t="shared" si="646"/>
        <v>0</v>
      </c>
      <c r="AM649" s="395">
        <f t="shared" si="647"/>
        <v>0</v>
      </c>
      <c r="AN649" s="408"/>
      <c r="AO649" s="396">
        <f t="shared" si="648"/>
        <v>0</v>
      </c>
      <c r="AP649" s="408"/>
      <c r="AQ649" s="398">
        <f t="shared" si="649"/>
        <v>0</v>
      </c>
      <c r="AR649" s="399">
        <f t="shared" si="650"/>
        <v>0</v>
      </c>
      <c r="AS649" s="408"/>
      <c r="AT649" s="408"/>
      <c r="AU649" s="408"/>
      <c r="AV649" s="403">
        <f t="shared" si="651"/>
        <v>0</v>
      </c>
      <c r="AW649" s="404">
        <f t="shared" si="652"/>
        <v>0</v>
      </c>
      <c r="AX649" s="405">
        <f t="shared" si="653"/>
        <v>0</v>
      </c>
      <c r="AY649" s="408"/>
      <c r="BA649" s="382">
        <f t="shared" si="654"/>
        <v>0</v>
      </c>
      <c r="BB649" s="383">
        <f t="shared" si="655"/>
        <v>0</v>
      </c>
      <c r="BC649" s="391">
        <f t="shared" si="656"/>
        <v>0</v>
      </c>
    </row>
    <row r="650" spans="1:65" ht="15" customHeight="1">
      <c r="A650" s="25"/>
      <c r="B650" s="1"/>
      <c r="C650" s="1"/>
      <c r="D650" s="101"/>
      <c r="E650" s="101"/>
      <c r="F650" s="101"/>
      <c r="G650" s="101"/>
      <c r="H650" s="79"/>
      <c r="I650" s="37"/>
      <c r="J650" s="37"/>
      <c r="K650" s="37"/>
      <c r="L650" s="37"/>
      <c r="M650" s="37"/>
      <c r="N650" s="37"/>
      <c r="O650" s="80" t="s">
        <v>5270</v>
      </c>
      <c r="P650" s="1018">
        <f>IF(AND(SUM(P632:P649)=0,COUNTIF(P632:P649,"NS")&gt;0),"NS",IF(AND(SUM(P632:P649)=0,COUNTIF(P632:P649,0)&gt;0),0,IF(AND(SUM(P632:P649)=0,COUNTIF(P632:P649,"NA")&gt;0),"NA",SUM(P632:P649))))</f>
        <v>0</v>
      </c>
      <c r="Q650" s="866"/>
      <c r="R650" s="867"/>
      <c r="S650" s="1018">
        <f>IF(AND(SUM(S632:S649)=0,COUNTIF(S632:S649,"NS")&gt;0),"NS",IF(AND(SUM(S632:S649)=0,COUNTIF(S632:S649,0)&gt;0),0,IF(AND(SUM(S632:S649)=0,COUNTIF(S632:S649,"NA")&gt;0),"NA",SUM(S632:S649))))</f>
        <v>0</v>
      </c>
      <c r="T650" s="866"/>
      <c r="U650" s="867"/>
      <c r="V650" s="1018">
        <f>IF(AND(SUM(V632:V649)=0,COUNTIF(V632:V649,"NS")&gt;0),"NS",IF(AND(SUM(V632:V649)=0,COUNTIF(V632:V649,0)&gt;0),0,IF(AND(SUM(V632:V649)=0,COUNTIF(V632:V649,"NA")&gt;0),"NA",SUM(V632:V649))))</f>
        <v>0</v>
      </c>
      <c r="W650" s="866"/>
      <c r="X650" s="867"/>
      <c r="Y650" s="1018">
        <f>IF(AND(SUM(Y632:Y649)=0,COUNTIF(Y632:Y649,"NS")&gt;0),"NS",IF(AND(SUM(Y632:Y649)=0,COUNTIF(Y632:Y649,0)&gt;0),0,IF(AND(SUM(Y632:Y649)=0,COUNTIF(Y632:Y649,"NA")&gt;0),"NA",SUM(Y632:Y649))))</f>
        <v>0</v>
      </c>
      <c r="Z650" s="866"/>
      <c r="AA650" s="867"/>
      <c r="AB650" s="1018">
        <f>IF(AND(SUM(AB632:AB649)=0,COUNTIF(AB632:AB649,"NS")&gt;0),"NS",IF(AND(SUM(AB632:AB649)=0,COUNTIF(AB632:AB649,0)&gt;0),0,IF(AND(SUM(AB632:AB649)=0,COUNTIF(AB632:AB649,"NA")&gt;0),"NA",SUM(AB632:AB649))))</f>
        <v>0</v>
      </c>
      <c r="AC650" s="866"/>
      <c r="AD650" s="867"/>
      <c r="AE650" s="52"/>
      <c r="AL650" s="169">
        <f>SUM(AL632:AL649)</f>
        <v>0</v>
      </c>
      <c r="AM650" s="394">
        <f>SUM(AM632:AM649)</f>
        <v>0</v>
      </c>
      <c r="AO650" s="377">
        <f>SUM(AO632:AO649)</f>
        <v>0</v>
      </c>
      <c r="AQ650" s="379">
        <f>SUM(AQ632:AQ649)</f>
        <v>0</v>
      </c>
      <c r="AR650" s="380">
        <f>SUM(AR632:AR649)</f>
        <v>0</v>
      </c>
      <c r="AX650" s="390">
        <f>SUM(AV632:AX649)</f>
        <v>0</v>
      </c>
      <c r="BB650" s="384">
        <f>SUM(AZ632,BA632:BB649)</f>
        <v>0</v>
      </c>
      <c r="BC650" s="193">
        <f>SUM(BC632:BC649)</f>
        <v>0</v>
      </c>
    </row>
    <row r="651" spans="1:65" ht="15" customHeight="1">
      <c r="A651" s="25"/>
      <c r="B651" s="887" t="str">
        <f>BG632</f>
        <v/>
      </c>
      <c r="C651" s="887"/>
      <c r="D651" s="887"/>
      <c r="E651" s="887"/>
      <c r="F651" s="887"/>
      <c r="G651" s="887"/>
      <c r="H651" s="887"/>
      <c r="I651" s="887"/>
      <c r="J651" s="887"/>
      <c r="K651" s="887"/>
      <c r="L651" s="887"/>
      <c r="M651" s="887"/>
      <c r="N651" s="887"/>
      <c r="O651" s="887"/>
      <c r="P651" s="887"/>
      <c r="Q651" s="887"/>
      <c r="R651" s="887"/>
      <c r="S651" s="887"/>
      <c r="T651" s="887"/>
      <c r="U651" s="887"/>
      <c r="V651" s="887"/>
      <c r="W651" s="887"/>
      <c r="X651" s="887"/>
      <c r="Y651" s="887"/>
      <c r="Z651" s="887"/>
      <c r="AA651" s="887"/>
      <c r="AB651" s="887"/>
      <c r="AC651" s="887"/>
      <c r="AD651" s="887"/>
      <c r="AE651" s="27"/>
      <c r="AI651" t="s">
        <v>5248</v>
      </c>
      <c r="AJ651" s="170">
        <f>SUM(AL650)</f>
        <v>0</v>
      </c>
    </row>
    <row r="652" spans="1:65" ht="45" customHeight="1">
      <c r="A652" s="25"/>
      <c r="B652" s="1"/>
      <c r="C652" s="997" t="s">
        <v>5825</v>
      </c>
      <c r="D652" s="728"/>
      <c r="E652" s="728"/>
      <c r="F652" s="740"/>
      <c r="G652" s="759"/>
      <c r="H652" s="759"/>
      <c r="I652" s="759"/>
      <c r="J652" s="759"/>
      <c r="K652" s="759"/>
      <c r="L652" s="759"/>
      <c r="M652" s="759"/>
      <c r="N652" s="759"/>
      <c r="O652" s="759"/>
      <c r="P652" s="759"/>
      <c r="Q652" s="759"/>
      <c r="R652" s="759"/>
      <c r="S652" s="759"/>
      <c r="T652" s="759"/>
      <c r="U652" s="759"/>
      <c r="V652" s="759"/>
      <c r="W652" s="759"/>
      <c r="X652" s="759"/>
      <c r="Y652" s="759"/>
      <c r="Z652" s="759"/>
      <c r="AA652" s="759"/>
      <c r="AB652" s="759"/>
      <c r="AC652" s="759"/>
      <c r="AD652" s="838"/>
      <c r="AE652" s="52"/>
      <c r="AG652" s="621" t="str">
        <f>SUBSTITUTE( SUBSTITUTE( SUBSTITUTE( SUBSTITUTE( SUBSTITUTE( SUBSTITUTE( SUBSTITUTE( SUBSTITUTE( SUBSTITUTE( SUBSTITUTE(F652, "á", "a"), "é", "e"), "í", "i"), "ó", "o"), "ú", "u"), "Á", "A"), "É", "E"), "Í", "I"), "Ó", "O"), "Ú", "U")</f>
        <v/>
      </c>
    </row>
    <row r="653" spans="1:65" ht="15" customHeight="1">
      <c r="A653" s="25"/>
      <c r="B653" s="845" t="str">
        <f>IF(AND(AY632&gt;0,F652=""),"Ha registrado un valor mayor a cero en el numeral 12, debe anotar el nombre de dicho(s) tema(s)","")</f>
        <v/>
      </c>
      <c r="C653" s="845"/>
      <c r="D653" s="845"/>
      <c r="E653" s="845"/>
      <c r="F653" s="845"/>
      <c r="G653" s="845"/>
      <c r="H653" s="845"/>
      <c r="I653" s="845"/>
      <c r="J653" s="845"/>
      <c r="K653" s="845"/>
      <c r="L653" s="845"/>
      <c r="M653" s="845"/>
      <c r="N653" s="845"/>
      <c r="O653" s="845"/>
      <c r="P653" s="845"/>
      <c r="Q653" s="845"/>
      <c r="R653" s="845"/>
      <c r="S653" s="845"/>
      <c r="T653" s="845"/>
      <c r="U653" s="845"/>
      <c r="V653" s="845"/>
      <c r="W653" s="845"/>
      <c r="X653" s="845"/>
      <c r="Y653" s="845"/>
      <c r="Z653" s="845"/>
      <c r="AA653" s="845"/>
      <c r="AB653" s="845"/>
      <c r="AC653" s="845"/>
      <c r="AD653" s="845"/>
      <c r="AE653" s="627"/>
      <c r="AM653" s="410" t="s">
        <v>5826</v>
      </c>
      <c r="AN653" s="411" t="s">
        <v>5827</v>
      </c>
      <c r="AO653" s="412" t="s">
        <v>5828</v>
      </c>
    </row>
    <row r="654" spans="1:65" ht="24" customHeight="1">
      <c r="A654" s="25"/>
      <c r="B654" s="52"/>
      <c r="C654" s="848" t="s">
        <v>5219</v>
      </c>
      <c r="D654" s="728"/>
      <c r="E654" s="728"/>
      <c r="F654" s="728"/>
      <c r="G654" s="728"/>
      <c r="H654" s="728"/>
      <c r="I654" s="728"/>
      <c r="J654" s="728"/>
      <c r="K654" s="728"/>
      <c r="L654" s="728"/>
      <c r="M654" s="728"/>
      <c r="N654" s="728"/>
      <c r="O654" s="728"/>
      <c r="P654" s="728"/>
      <c r="Q654" s="728"/>
      <c r="R654" s="728"/>
      <c r="S654" s="728"/>
      <c r="T654" s="728"/>
      <c r="U654" s="728"/>
      <c r="V654" s="728"/>
      <c r="W654" s="728"/>
      <c r="X654" s="728"/>
      <c r="Y654" s="728"/>
      <c r="Z654" s="728"/>
      <c r="AA654" s="728"/>
      <c r="AB654" s="728"/>
      <c r="AC654" s="728"/>
      <c r="AD654" s="728"/>
      <c r="AE654" s="52"/>
      <c r="AM654" s="31">
        <v>4</v>
      </c>
      <c r="AN654" s="31">
        <f>IF(AO650&gt;0,1,0)</f>
        <v>0</v>
      </c>
      <c r="AO654" s="413" t="str">
        <f>IF(AN654&gt;0,AM654,"")</f>
        <v/>
      </c>
    </row>
    <row r="655" spans="1:65" ht="60" customHeight="1">
      <c r="A655" s="25"/>
      <c r="B655" s="52"/>
      <c r="C655" s="842"/>
      <c r="D655" s="759"/>
      <c r="E655" s="759"/>
      <c r="F655" s="759"/>
      <c r="G655" s="759"/>
      <c r="H655" s="759"/>
      <c r="I655" s="759"/>
      <c r="J655" s="759"/>
      <c r="K655" s="759"/>
      <c r="L655" s="759"/>
      <c r="M655" s="759"/>
      <c r="N655" s="759"/>
      <c r="O655" s="759"/>
      <c r="P655" s="759"/>
      <c r="Q655" s="759"/>
      <c r="R655" s="759"/>
      <c r="S655" s="759"/>
      <c r="T655" s="759"/>
      <c r="U655" s="759"/>
      <c r="V655" s="759"/>
      <c r="W655" s="759"/>
      <c r="X655" s="759"/>
      <c r="Y655" s="759"/>
      <c r="Z655" s="759"/>
      <c r="AA655" s="759"/>
      <c r="AB655" s="759"/>
      <c r="AC655" s="759"/>
      <c r="AD655" s="838"/>
      <c r="AE655" s="52"/>
      <c r="AM655" s="240">
        <v>6</v>
      </c>
      <c r="AN655" s="31">
        <f>IF(AQ650&gt;0,1,0)</f>
        <v>0</v>
      </c>
      <c r="AO655" s="413" t="str">
        <f>IF(AN655&gt;0,AM655,"")</f>
        <v/>
      </c>
    </row>
    <row r="656" spans="1:65" ht="15" customHeight="1">
      <c r="A656" s="38"/>
      <c r="B656" s="823" t="str">
        <f>IF(AM650&gt;0,"Favor de ingresar toda la información requerida en la pregunta.","")</f>
        <v/>
      </c>
      <c r="C656" s="894"/>
      <c r="D656" s="894"/>
      <c r="E656" s="894"/>
      <c r="F656" s="894"/>
      <c r="G656" s="894"/>
      <c r="H656" s="894"/>
      <c r="I656" s="894"/>
      <c r="J656" s="894"/>
      <c r="K656" s="894"/>
      <c r="L656" s="894"/>
      <c r="M656" s="894"/>
      <c r="N656" s="894"/>
      <c r="O656" s="894"/>
      <c r="P656" s="894"/>
      <c r="Q656" s="894"/>
      <c r="R656" s="894"/>
      <c r="S656" s="894"/>
      <c r="T656" s="894"/>
      <c r="U656" s="894"/>
      <c r="V656" s="894"/>
      <c r="W656" s="894"/>
      <c r="X656" s="894"/>
      <c r="Y656" s="894"/>
      <c r="Z656" s="894"/>
      <c r="AA656" s="894"/>
      <c r="AB656" s="894"/>
      <c r="AC656" s="894"/>
      <c r="AD656" s="894"/>
      <c r="AM656" s="240">
        <v>10</v>
      </c>
      <c r="AN656" s="31">
        <f>IF(AX650&gt;0,1,0)</f>
        <v>0</v>
      </c>
      <c r="AO656" s="413" t="str">
        <f>IF(AN656&gt;0,AM656,"")</f>
        <v/>
      </c>
    </row>
    <row r="657" spans="1:31" ht="15" customHeight="1">
      <c r="A657" s="38"/>
      <c r="B657" s="887" t="str">
        <f>IF(SUM(COUNTIF(P632:AD649,"NS"))&lt;&gt;0,"Alerta: debido a que cuenta con registros NS, debe proporcionar una justificación en el area de comentarios al final de la pregunta","")</f>
        <v/>
      </c>
      <c r="C657" s="887"/>
      <c r="D657" s="887"/>
      <c r="E657" s="887"/>
      <c r="F657" s="887"/>
      <c r="G657" s="887"/>
      <c r="H657" s="887"/>
      <c r="I657" s="887"/>
      <c r="J657" s="887"/>
      <c r="K657" s="887"/>
      <c r="L657" s="887"/>
      <c r="M657" s="887"/>
      <c r="N657" s="887"/>
      <c r="O657" s="887"/>
      <c r="P657" s="887"/>
      <c r="Q657" s="887"/>
      <c r="R657" s="887"/>
      <c r="S657" s="887"/>
      <c r="T657" s="887"/>
      <c r="U657" s="887"/>
      <c r="V657" s="887"/>
      <c r="W657" s="887"/>
      <c r="X657" s="887"/>
      <c r="Y657" s="887"/>
      <c r="Z657" s="887"/>
      <c r="AA657" s="887"/>
      <c r="AB657" s="887"/>
      <c r="AC657" s="887"/>
      <c r="AD657" s="887"/>
    </row>
    <row r="658" spans="1:31" ht="15" customHeight="1">
      <c r="A658" s="38"/>
      <c r="B658" s="845" t="str">
        <f>IF(AJ651&gt;0,"Favor de revisar la suma y consistencia de totales y/o subtotales por filas (numéricos y NS)","")</f>
        <v/>
      </c>
      <c r="C658" s="845"/>
      <c r="D658" s="845"/>
      <c r="E658" s="845"/>
      <c r="F658" s="845"/>
      <c r="G658" s="845"/>
      <c r="H658" s="845"/>
      <c r="I658" s="845"/>
      <c r="J658" s="845"/>
      <c r="K658" s="845"/>
      <c r="L658" s="845"/>
      <c r="M658" s="845"/>
      <c r="N658" s="845"/>
      <c r="O658" s="845"/>
      <c r="P658" s="845"/>
      <c r="Q658" s="845"/>
      <c r="R658" s="845"/>
      <c r="S658" s="845"/>
      <c r="T658" s="845"/>
      <c r="U658" s="845"/>
      <c r="V658" s="845"/>
      <c r="W658" s="845"/>
      <c r="X658" s="845"/>
      <c r="Y658" s="845"/>
      <c r="Z658" s="845"/>
      <c r="AA658" s="845"/>
      <c r="AB658" s="845"/>
      <c r="AC658" s="845"/>
      <c r="AD658" s="845"/>
    </row>
    <row r="659" spans="1:31" ht="15" customHeight="1">
      <c r="A659" s="38"/>
      <c r="B659" s="824" t="str">
        <f>IF(AN632&gt;0,"Favor de revisar la instrucción 3, debido a que no se cumplen con los criterios mencionados",IF(AP632&gt;0,"Favor de revisar la instrucción 5, debido a que no se cumplen con los criterios mencionados",IF(AU633&gt;0,"Favor de revisar la instrucción 9, debido a que no se cumplen con los criterios mencionados",IF(AR650&gt;0,"Favor de revisar la instrucción 7, debido a que no se cumplen con los criterios mencionados",""))))</f>
        <v/>
      </c>
      <c r="C659" s="824"/>
      <c r="D659" s="824"/>
      <c r="E659" s="824"/>
      <c r="F659" s="824"/>
      <c r="G659" s="824"/>
      <c r="H659" s="824"/>
      <c r="I659" s="824"/>
      <c r="J659" s="824"/>
      <c r="K659" s="824"/>
      <c r="L659" s="824"/>
      <c r="M659" s="824"/>
      <c r="N659" s="824"/>
      <c r="O659" s="824"/>
      <c r="P659" s="824"/>
      <c r="Q659" s="824"/>
      <c r="R659" s="824"/>
      <c r="S659" s="824"/>
      <c r="T659" s="824"/>
      <c r="U659" s="824"/>
      <c r="V659" s="824"/>
      <c r="W659" s="824"/>
      <c r="X659" s="824"/>
      <c r="Y659" s="824"/>
      <c r="Z659" s="824"/>
      <c r="AA659" s="824"/>
      <c r="AB659" s="824"/>
      <c r="AC659" s="824"/>
      <c r="AD659" s="824"/>
    </row>
    <row r="660" spans="1:31" ht="15" customHeight="1">
      <c r="A660" s="38"/>
      <c r="B660" s="1045" t="str">
        <f>IF(OR(AN654&gt;0,AN655&gt;0,AN656&gt;0),_xlfn.CONCAT("Alerta: debe de proporcionar una justificación de acuerdo a lo establecido en la(s) instrucción(es): ",_xlfn.TEXTJOIN(",",TRUE,AO654:AO656)),"")</f>
        <v/>
      </c>
      <c r="C660" s="1045"/>
      <c r="D660" s="1045"/>
      <c r="E660" s="1045"/>
      <c r="F660" s="1045"/>
      <c r="G660" s="1045"/>
      <c r="H660" s="1045"/>
      <c r="I660" s="1045"/>
      <c r="J660" s="1045"/>
      <c r="K660" s="1045"/>
      <c r="L660" s="1045"/>
      <c r="M660" s="1045"/>
      <c r="N660" s="1045"/>
      <c r="O660" s="1045"/>
      <c r="P660" s="1045"/>
      <c r="Q660" s="1045"/>
      <c r="R660" s="1045"/>
      <c r="S660" s="1045"/>
      <c r="T660" s="1045"/>
      <c r="U660" s="1045"/>
      <c r="V660" s="1045"/>
      <c r="W660" s="1045"/>
      <c r="X660" s="1045"/>
      <c r="Y660" s="1045"/>
      <c r="Z660" s="1045"/>
      <c r="AA660" s="1045"/>
      <c r="AB660" s="1045"/>
      <c r="AC660" s="1045"/>
      <c r="AD660" s="1045"/>
    </row>
    <row r="661" spans="1:31" ht="15" customHeight="1" thickBot="1">
      <c r="A661" s="38"/>
      <c r="B661" s="1047" t="str">
        <f>IF(BC650&gt;0,"No puede ingresar cero en la col. Personal que se encontraba debido a que registró un número mayor a cero en la col. Acciones",IF(BB650&gt;0,"Favor de verificar que no tenga información en celdas sombreadas",""))</f>
        <v/>
      </c>
      <c r="C661" s="1047"/>
      <c r="D661" s="1047"/>
      <c r="E661" s="1047"/>
      <c r="F661" s="1047"/>
      <c r="G661" s="1047"/>
      <c r="H661" s="1047"/>
      <c r="I661" s="1047"/>
      <c r="J661" s="1047"/>
      <c r="K661" s="1047"/>
      <c r="L661" s="1047"/>
      <c r="M661" s="1047"/>
      <c r="N661" s="1047"/>
      <c r="O661" s="1047"/>
      <c r="P661" s="1047"/>
      <c r="Q661" s="1047"/>
      <c r="R661" s="1047"/>
      <c r="S661" s="1047"/>
      <c r="T661" s="1047"/>
      <c r="U661" s="1047"/>
      <c r="V661" s="1047"/>
      <c r="W661" s="1047"/>
      <c r="X661" s="1047"/>
      <c r="Y661" s="1047"/>
      <c r="Z661" s="1047"/>
      <c r="AA661" s="1047"/>
      <c r="AB661" s="1047"/>
      <c r="AC661" s="1047"/>
      <c r="AD661" s="1047"/>
      <c r="AE661" s="534"/>
    </row>
    <row r="662" spans="1:31" ht="15" customHeight="1" thickBot="1">
      <c r="A662" s="46"/>
      <c r="B662" s="769" t="s">
        <v>5829</v>
      </c>
      <c r="C662" s="750"/>
      <c r="D662" s="750"/>
      <c r="E662" s="750"/>
      <c r="F662" s="750"/>
      <c r="G662" s="750"/>
      <c r="H662" s="750"/>
      <c r="I662" s="750"/>
      <c r="J662" s="750"/>
      <c r="K662" s="750"/>
      <c r="L662" s="750"/>
      <c r="M662" s="750"/>
      <c r="N662" s="750"/>
      <c r="O662" s="750"/>
      <c r="P662" s="750"/>
      <c r="Q662" s="750"/>
      <c r="R662" s="750"/>
      <c r="S662" s="750"/>
      <c r="T662" s="750"/>
      <c r="U662" s="750"/>
      <c r="V662" s="750"/>
      <c r="W662" s="750"/>
      <c r="X662" s="750"/>
      <c r="Y662" s="750"/>
      <c r="Z662" s="750"/>
      <c r="AA662" s="750"/>
      <c r="AB662" s="750"/>
      <c r="AC662" s="750"/>
      <c r="AD662" s="770"/>
      <c r="AE662" s="37"/>
    </row>
    <row r="663" spans="1:31" ht="1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row>
    <row r="664" spans="1:31" ht="72" customHeight="1">
      <c r="A664" s="25" t="s">
        <v>5830</v>
      </c>
      <c r="B664" s="880" t="s">
        <v>5831</v>
      </c>
      <c r="C664" s="728"/>
      <c r="D664" s="728"/>
      <c r="E664" s="728"/>
      <c r="F664" s="728"/>
      <c r="G664" s="728"/>
      <c r="H664" s="728"/>
      <c r="I664" s="728"/>
      <c r="J664" s="728"/>
      <c r="K664" s="728"/>
      <c r="L664" s="728"/>
      <c r="M664" s="728"/>
      <c r="N664" s="728"/>
      <c r="O664" s="728"/>
      <c r="P664" s="728"/>
      <c r="Q664" s="728"/>
      <c r="R664" s="728"/>
      <c r="S664" s="728"/>
      <c r="T664" s="728"/>
      <c r="U664" s="728"/>
      <c r="V664" s="728"/>
      <c r="W664" s="728"/>
      <c r="X664" s="728"/>
      <c r="Y664" s="728"/>
      <c r="Z664" s="728"/>
      <c r="AA664" s="728"/>
      <c r="AB664" s="728"/>
      <c r="AC664" s="728"/>
      <c r="AD664" s="728"/>
    </row>
    <row r="665" spans="1:31" ht="36" customHeight="1">
      <c r="A665" s="25"/>
      <c r="B665" s="52"/>
      <c r="C665" s="848" t="s">
        <v>5832</v>
      </c>
      <c r="D665" s="728"/>
      <c r="E665" s="728"/>
      <c r="F665" s="728"/>
      <c r="G665" s="728"/>
      <c r="H665" s="728"/>
      <c r="I665" s="728"/>
      <c r="J665" s="728"/>
      <c r="K665" s="728"/>
      <c r="L665" s="728"/>
      <c r="M665" s="728"/>
      <c r="N665" s="728"/>
      <c r="O665" s="728"/>
      <c r="P665" s="728"/>
      <c r="Q665" s="728"/>
      <c r="R665" s="728"/>
      <c r="S665" s="728"/>
      <c r="T665" s="728"/>
      <c r="U665" s="728"/>
      <c r="V665" s="728"/>
      <c r="W665" s="728"/>
      <c r="X665" s="728"/>
      <c r="Y665" s="728"/>
      <c r="Z665" s="728"/>
      <c r="AA665" s="728"/>
      <c r="AB665" s="728"/>
      <c r="AC665" s="728"/>
      <c r="AD665" s="728"/>
    </row>
    <row r="666" spans="1:31" ht="24" customHeight="1">
      <c r="A666" s="25"/>
      <c r="B666" s="50"/>
      <c r="C666" s="848" t="s">
        <v>5833</v>
      </c>
      <c r="D666" s="728"/>
      <c r="E666" s="728"/>
      <c r="F666" s="728"/>
      <c r="G666" s="728"/>
      <c r="H666" s="728"/>
      <c r="I666" s="728"/>
      <c r="J666" s="728"/>
      <c r="K666" s="728"/>
      <c r="L666" s="728"/>
      <c r="M666" s="728"/>
      <c r="N666" s="728"/>
      <c r="O666" s="728"/>
      <c r="P666" s="728"/>
      <c r="Q666" s="728"/>
      <c r="R666" s="728"/>
      <c r="S666" s="728"/>
      <c r="T666" s="728"/>
      <c r="U666" s="728"/>
      <c r="V666" s="728"/>
      <c r="W666" s="728"/>
      <c r="X666" s="728"/>
      <c r="Y666" s="728"/>
      <c r="Z666" s="728"/>
      <c r="AA666" s="728"/>
      <c r="AB666" s="728"/>
      <c r="AC666" s="728"/>
      <c r="AD666" s="728"/>
    </row>
    <row r="667" spans="1:31" ht="36" customHeight="1">
      <c r="A667" s="25"/>
      <c r="B667" s="64"/>
      <c r="C667" s="848" t="s">
        <v>5834</v>
      </c>
      <c r="D667" s="728"/>
      <c r="E667" s="728"/>
      <c r="F667" s="728"/>
      <c r="G667" s="728"/>
      <c r="H667" s="728"/>
      <c r="I667" s="728"/>
      <c r="J667" s="728"/>
      <c r="K667" s="728"/>
      <c r="L667" s="728"/>
      <c r="M667" s="728"/>
      <c r="N667" s="728"/>
      <c r="O667" s="728"/>
      <c r="P667" s="728"/>
      <c r="Q667" s="728"/>
      <c r="R667" s="728"/>
      <c r="S667" s="728"/>
      <c r="T667" s="728"/>
      <c r="U667" s="728"/>
      <c r="V667" s="728"/>
      <c r="W667" s="728"/>
      <c r="X667" s="728"/>
      <c r="Y667" s="728"/>
      <c r="Z667" s="728"/>
      <c r="AA667" s="728"/>
      <c r="AB667" s="728"/>
      <c r="AC667" s="728"/>
      <c r="AD667" s="728"/>
    </row>
    <row r="668" spans="1:31" ht="24" customHeight="1">
      <c r="A668" s="23"/>
      <c r="B668" s="64"/>
      <c r="C668" s="848" t="s">
        <v>5835</v>
      </c>
      <c r="D668" s="728"/>
      <c r="E668" s="728"/>
      <c r="F668" s="728"/>
      <c r="G668" s="728"/>
      <c r="H668" s="728"/>
      <c r="I668" s="728"/>
      <c r="J668" s="728"/>
      <c r="K668" s="728"/>
      <c r="L668" s="728"/>
      <c r="M668" s="728"/>
      <c r="N668" s="728"/>
      <c r="O668" s="728"/>
      <c r="P668" s="728"/>
      <c r="Q668" s="728"/>
      <c r="R668" s="728"/>
      <c r="S668" s="728"/>
      <c r="T668" s="728"/>
      <c r="U668" s="728"/>
      <c r="V668" s="728"/>
      <c r="W668" s="728"/>
      <c r="X668" s="728"/>
      <c r="Y668" s="728"/>
      <c r="Z668" s="728"/>
      <c r="AA668" s="728"/>
      <c r="AB668" s="728"/>
      <c r="AC668" s="728"/>
      <c r="AD668" s="728"/>
    </row>
    <row r="669" spans="1:31" ht="24" customHeight="1">
      <c r="A669" s="23"/>
      <c r="B669" s="64"/>
      <c r="C669" s="853" t="s">
        <v>5836</v>
      </c>
      <c r="D669" s="728"/>
      <c r="E669" s="728"/>
      <c r="F669" s="728"/>
      <c r="G669" s="728"/>
      <c r="H669" s="728"/>
      <c r="I669" s="728"/>
      <c r="J669" s="728"/>
      <c r="K669" s="728"/>
      <c r="L669" s="728"/>
      <c r="M669" s="728"/>
      <c r="N669" s="728"/>
      <c r="O669" s="728"/>
      <c r="P669" s="728"/>
      <c r="Q669" s="728"/>
      <c r="R669" s="728"/>
      <c r="S669" s="728"/>
      <c r="T669" s="728"/>
      <c r="U669" s="728"/>
      <c r="V669" s="728"/>
      <c r="W669" s="728"/>
      <c r="X669" s="728"/>
      <c r="Y669" s="728"/>
      <c r="Z669" s="728"/>
      <c r="AA669" s="728"/>
      <c r="AB669" s="728"/>
      <c r="AC669" s="728"/>
      <c r="AD669" s="728"/>
    </row>
    <row r="670" spans="1:31" ht="24" customHeight="1">
      <c r="A670" s="23"/>
      <c r="B670" s="64"/>
      <c r="C670" s="853" t="s">
        <v>5837</v>
      </c>
      <c r="D670" s="728"/>
      <c r="E670" s="728"/>
      <c r="F670" s="728"/>
      <c r="G670" s="728"/>
      <c r="H670" s="728"/>
      <c r="I670" s="728"/>
      <c r="J670" s="728"/>
      <c r="K670" s="728"/>
      <c r="L670" s="728"/>
      <c r="M670" s="728"/>
      <c r="N670" s="728"/>
      <c r="O670" s="728"/>
      <c r="P670" s="728"/>
      <c r="Q670" s="728"/>
      <c r="R670" s="728"/>
      <c r="S670" s="728"/>
      <c r="T670" s="728"/>
      <c r="U670" s="728"/>
      <c r="V670" s="728"/>
      <c r="W670" s="728"/>
      <c r="X670" s="728"/>
      <c r="Y670" s="728"/>
      <c r="Z670" s="728"/>
      <c r="AA670" s="728"/>
      <c r="AB670" s="728"/>
      <c r="AC670" s="728"/>
      <c r="AD670" s="728"/>
    </row>
    <row r="671" spans="1:31" ht="15" customHeight="1">
      <c r="A671" s="25"/>
      <c r="B671" s="64"/>
      <c r="C671" s="848" t="s">
        <v>5838</v>
      </c>
      <c r="D671" s="728"/>
      <c r="E671" s="728"/>
      <c r="F671" s="728"/>
      <c r="G671" s="728"/>
      <c r="H671" s="728"/>
      <c r="I671" s="728"/>
      <c r="J671" s="728"/>
      <c r="K671" s="728"/>
      <c r="L671" s="728"/>
      <c r="M671" s="728"/>
      <c r="N671" s="728"/>
      <c r="O671" s="728"/>
      <c r="P671" s="728"/>
      <c r="Q671" s="728"/>
      <c r="R671" s="728"/>
      <c r="S671" s="728"/>
      <c r="T671" s="728"/>
      <c r="U671" s="728"/>
      <c r="V671" s="728"/>
      <c r="W671" s="728"/>
      <c r="X671" s="728"/>
      <c r="Y671" s="728"/>
      <c r="Z671" s="728"/>
      <c r="AA671" s="728"/>
      <c r="AB671" s="728"/>
      <c r="AC671" s="728"/>
      <c r="AD671" s="728"/>
    </row>
    <row r="672" spans="1:31" ht="15" customHeight="1">
      <c r="A672" s="25"/>
      <c r="B672" s="64"/>
      <c r="C672" s="848" t="s">
        <v>5839</v>
      </c>
      <c r="D672" s="728"/>
      <c r="E672" s="728"/>
      <c r="F672" s="728"/>
      <c r="G672" s="728"/>
      <c r="H672" s="728"/>
      <c r="I672" s="728"/>
      <c r="J672" s="728"/>
      <c r="K672" s="728"/>
      <c r="L672" s="728"/>
      <c r="M672" s="728"/>
      <c r="N672" s="728"/>
      <c r="O672" s="728"/>
      <c r="P672" s="728"/>
      <c r="Q672" s="728"/>
      <c r="R672" s="728"/>
      <c r="S672" s="728"/>
      <c r="T672" s="728"/>
      <c r="U672" s="728"/>
      <c r="V672" s="728"/>
      <c r="W672" s="728"/>
      <c r="X672" s="728"/>
      <c r="Y672" s="728"/>
      <c r="Z672" s="728"/>
      <c r="AA672" s="728"/>
      <c r="AB672" s="728"/>
      <c r="AC672" s="728"/>
      <c r="AD672" s="728"/>
    </row>
    <row r="673" spans="1:86" ht="36" customHeight="1">
      <c r="A673" s="26"/>
      <c r="B673" s="34"/>
      <c r="C673" s="853" t="s">
        <v>5840</v>
      </c>
      <c r="D673" s="728"/>
      <c r="E673" s="728"/>
      <c r="F673" s="728"/>
      <c r="G673" s="728"/>
      <c r="H673" s="728"/>
      <c r="I673" s="728"/>
      <c r="J673" s="728"/>
      <c r="K673" s="728"/>
      <c r="L673" s="728"/>
      <c r="M673" s="728"/>
      <c r="N673" s="728"/>
      <c r="O673" s="728"/>
      <c r="P673" s="728"/>
      <c r="Q673" s="728"/>
      <c r="R673" s="728"/>
      <c r="S673" s="728"/>
      <c r="T673" s="728"/>
      <c r="U673" s="728"/>
      <c r="V673" s="728"/>
      <c r="W673" s="728"/>
      <c r="X673" s="728"/>
      <c r="Y673" s="728"/>
      <c r="Z673" s="728"/>
      <c r="AA673" s="728"/>
      <c r="AB673" s="728"/>
      <c r="AC673" s="728"/>
      <c r="AD673" s="728"/>
    </row>
    <row r="674" spans="1:86" ht="36" customHeight="1">
      <c r="A674" s="26"/>
      <c r="B674" s="34"/>
      <c r="C674" s="853" t="s">
        <v>5841</v>
      </c>
      <c r="D674" s="728"/>
      <c r="E674" s="728"/>
      <c r="F674" s="728"/>
      <c r="G674" s="728"/>
      <c r="H674" s="728"/>
      <c r="I674" s="728"/>
      <c r="J674" s="728"/>
      <c r="K674" s="728"/>
      <c r="L674" s="728"/>
      <c r="M674" s="728"/>
      <c r="N674" s="728"/>
      <c r="O674" s="728"/>
      <c r="P674" s="728"/>
      <c r="Q674" s="728"/>
      <c r="R674" s="728"/>
      <c r="S674" s="728"/>
      <c r="T674" s="728"/>
      <c r="U674" s="728"/>
      <c r="V674" s="728"/>
      <c r="W674" s="728"/>
      <c r="X674" s="728"/>
      <c r="Y674" s="728"/>
      <c r="Z674" s="728"/>
      <c r="AA674" s="728"/>
      <c r="AB674" s="728"/>
      <c r="AC674" s="728"/>
      <c r="AD674" s="728"/>
    </row>
    <row r="675" spans="1:86" ht="48" customHeight="1">
      <c r="A675" s="26"/>
      <c r="B675" s="34"/>
      <c r="C675" s="848" t="s">
        <v>5842</v>
      </c>
      <c r="D675" s="728"/>
      <c r="E675" s="728"/>
      <c r="F675" s="728"/>
      <c r="G675" s="728"/>
      <c r="H675" s="728"/>
      <c r="I675" s="728"/>
      <c r="J675" s="728"/>
      <c r="K675" s="728"/>
      <c r="L675" s="728"/>
      <c r="M675" s="728"/>
      <c r="N675" s="728"/>
      <c r="O675" s="728"/>
      <c r="P675" s="728"/>
      <c r="Q675" s="728"/>
      <c r="R675" s="728"/>
      <c r="S675" s="728"/>
      <c r="T675" s="728"/>
      <c r="U675" s="728"/>
      <c r="V675" s="728"/>
      <c r="W675" s="728"/>
      <c r="X675" s="728"/>
      <c r="Y675" s="728"/>
      <c r="Z675" s="728"/>
      <c r="AA675" s="728"/>
      <c r="AB675" s="728"/>
      <c r="AC675" s="728"/>
      <c r="AD675" s="728"/>
    </row>
    <row r="676" spans="1:86" ht="48" customHeight="1">
      <c r="A676" s="26"/>
      <c r="B676" s="34"/>
      <c r="C676" s="848" t="s">
        <v>5843</v>
      </c>
      <c r="D676" s="728"/>
      <c r="E676" s="728"/>
      <c r="F676" s="728"/>
      <c r="G676" s="728"/>
      <c r="H676" s="728"/>
      <c r="I676" s="728"/>
      <c r="J676" s="728"/>
      <c r="K676" s="728"/>
      <c r="L676" s="728"/>
      <c r="M676" s="728"/>
      <c r="N676" s="728"/>
      <c r="O676" s="728"/>
      <c r="P676" s="728"/>
      <c r="Q676" s="728"/>
      <c r="R676" s="728"/>
      <c r="S676" s="728"/>
      <c r="T676" s="728"/>
      <c r="U676" s="728"/>
      <c r="V676" s="728"/>
      <c r="W676" s="728"/>
      <c r="X676" s="728"/>
      <c r="Y676" s="728"/>
      <c r="Z676" s="728"/>
      <c r="AA676" s="728"/>
      <c r="AB676" s="728"/>
      <c r="AC676" s="728"/>
      <c r="AD676" s="728"/>
    </row>
    <row r="677" spans="1:86" ht="36" customHeight="1">
      <c r="A677" s="26"/>
      <c r="B677" s="34"/>
      <c r="C677" s="848" t="s">
        <v>5844</v>
      </c>
      <c r="D677" s="728"/>
      <c r="E677" s="728"/>
      <c r="F677" s="728"/>
      <c r="G677" s="728"/>
      <c r="H677" s="728"/>
      <c r="I677" s="728"/>
      <c r="J677" s="728"/>
      <c r="K677" s="728"/>
      <c r="L677" s="728"/>
      <c r="M677" s="728"/>
      <c r="N677" s="728"/>
      <c r="O677" s="728"/>
      <c r="P677" s="728"/>
      <c r="Q677" s="728"/>
      <c r="R677" s="728"/>
      <c r="S677" s="728"/>
      <c r="T677" s="728"/>
      <c r="U677" s="728"/>
      <c r="V677" s="728"/>
      <c r="W677" s="728"/>
      <c r="X677" s="728"/>
      <c r="Y677" s="728"/>
      <c r="Z677" s="728"/>
      <c r="AA677" s="728"/>
      <c r="AB677" s="728"/>
      <c r="AC677" s="728"/>
      <c r="AD677" s="728"/>
    </row>
    <row r="678" spans="1:86" ht="36" customHeight="1">
      <c r="A678" s="26"/>
      <c r="B678" s="34"/>
      <c r="C678" s="848" t="s">
        <v>5845</v>
      </c>
      <c r="D678" s="728"/>
      <c r="E678" s="728"/>
      <c r="F678" s="728"/>
      <c r="G678" s="728"/>
      <c r="H678" s="728"/>
      <c r="I678" s="728"/>
      <c r="J678" s="728"/>
      <c r="K678" s="728"/>
      <c r="L678" s="728"/>
      <c r="M678" s="728"/>
      <c r="N678" s="728"/>
      <c r="O678" s="728"/>
      <c r="P678" s="728"/>
      <c r="Q678" s="728"/>
      <c r="R678" s="728"/>
      <c r="S678" s="728"/>
      <c r="T678" s="728"/>
      <c r="U678" s="728"/>
      <c r="V678" s="728"/>
      <c r="W678" s="728"/>
      <c r="X678" s="728"/>
      <c r="Y678" s="728"/>
      <c r="Z678" s="728"/>
      <c r="AA678" s="728"/>
      <c r="AB678" s="728"/>
      <c r="AC678" s="728"/>
      <c r="AD678" s="728"/>
    </row>
    <row r="679" spans="1:86" ht="15" customHeight="1">
      <c r="A679" s="26"/>
      <c r="B679" s="34"/>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row>
    <row r="680" spans="1:86" s="66" customFormat="1" ht="15" customHeight="1">
      <c r="A680" s="25"/>
      <c r="B680" s="51"/>
      <c r="C680" s="88" t="s">
        <v>5846</v>
      </c>
      <c r="D680" s="51"/>
      <c r="E680" s="51"/>
      <c r="F680" s="51"/>
      <c r="G680" s="51"/>
      <c r="H680" s="51"/>
      <c r="I680" s="51"/>
      <c r="J680" s="51"/>
      <c r="K680" s="51"/>
      <c r="L680" s="51"/>
      <c r="M680" s="51"/>
      <c r="N680" s="51"/>
      <c r="O680" s="95"/>
      <c r="P680" s="95"/>
      <c r="Q680" s="95"/>
      <c r="R680" s="95"/>
      <c r="S680" s="95"/>
      <c r="T680" s="95"/>
      <c r="U680" s="95"/>
      <c r="V680" s="95"/>
      <c r="W680" s="95"/>
      <c r="X680" s="95"/>
      <c r="Y680" s="95"/>
      <c r="Z680" s="51"/>
      <c r="AA680" s="51"/>
      <c r="AB680" s="51"/>
      <c r="AC680" s="51"/>
      <c r="AD680" s="51"/>
      <c r="AE680" s="51"/>
    </row>
    <row r="681" spans="1:86" s="66" customFormat="1" ht="15" customHeight="1">
      <c r="A681" s="25"/>
      <c r="B681" s="51"/>
      <c r="C681" s="51"/>
      <c r="D681" s="51"/>
      <c r="E681" s="51"/>
      <c r="F681" s="51"/>
      <c r="G681" s="51"/>
      <c r="H681" s="51"/>
      <c r="I681" s="51"/>
      <c r="J681" s="51"/>
      <c r="K681" s="51"/>
      <c r="L681" s="51"/>
      <c r="M681" s="51"/>
      <c r="N681" s="51"/>
      <c r="O681" s="95"/>
      <c r="P681" s="95"/>
      <c r="Q681" s="95"/>
      <c r="R681" s="95"/>
      <c r="S681" s="95"/>
      <c r="T681" s="95"/>
      <c r="U681" s="95"/>
      <c r="V681" s="95"/>
      <c r="W681" s="95"/>
      <c r="X681" s="95"/>
      <c r="Y681" s="95"/>
      <c r="Z681" s="51"/>
      <c r="AA681" s="51"/>
      <c r="AB681" s="51"/>
      <c r="AC681" s="51"/>
      <c r="AD681" s="51"/>
      <c r="AE681" s="51"/>
      <c r="BC681" s="1042" t="s">
        <v>5092</v>
      </c>
      <c r="BD681" s="1042"/>
      <c r="BE681" s="1042"/>
      <c r="BF681"/>
      <c r="BG681"/>
      <c r="BH681"/>
      <c r="BI681" s="1043" t="s">
        <v>5606</v>
      </c>
      <c r="BJ681" s="1043"/>
      <c r="BK681" s="1043"/>
      <c r="BL681"/>
      <c r="BM681"/>
      <c r="BN681"/>
    </row>
    <row r="682" spans="1:86" ht="132" customHeight="1">
      <c r="A682" s="54"/>
      <c r="B682" s="33"/>
      <c r="C682" s="723" t="s">
        <v>5847</v>
      </c>
      <c r="D682" s="859"/>
      <c r="E682" s="859"/>
      <c r="F682" s="859"/>
      <c r="G682" s="859"/>
      <c r="H682" s="859"/>
      <c r="I682" s="860"/>
      <c r="J682" s="864" t="s">
        <v>5848</v>
      </c>
      <c r="K682" s="860"/>
      <c r="L682" s="723" t="s">
        <v>5849</v>
      </c>
      <c r="M682" s="757"/>
      <c r="N682" s="757"/>
      <c r="O682" s="757"/>
      <c r="P682" s="757"/>
      <c r="Q682" s="757"/>
      <c r="R682" s="757"/>
      <c r="S682" s="757"/>
      <c r="T682" s="757"/>
      <c r="U682" s="757"/>
      <c r="V682" s="757"/>
      <c r="W682" s="757"/>
      <c r="X682" s="758"/>
      <c r="Y682" s="723" t="s">
        <v>5850</v>
      </c>
      <c r="Z682" s="757"/>
      <c r="AA682" s="758"/>
      <c r="AB682" s="723" t="s">
        <v>5851</v>
      </c>
      <c r="AC682" s="757"/>
      <c r="AD682" s="758"/>
      <c r="AQ682" s="931" t="s">
        <v>5453</v>
      </c>
      <c r="AR682" s="757"/>
      <c r="AS682" s="758"/>
      <c r="AT682" s="828" t="s">
        <v>5090</v>
      </c>
      <c r="AU682" s="830" t="s">
        <v>5091</v>
      </c>
      <c r="AV682" s="757"/>
      <c r="AW682" s="757"/>
      <c r="AX682" s="421" t="s">
        <v>5084</v>
      </c>
      <c r="AY682" s="375" t="s">
        <v>5258</v>
      </c>
      <c r="AZ682" s="422" t="s">
        <v>5093</v>
      </c>
      <c r="BA682" s="375" t="s">
        <v>5747</v>
      </c>
      <c r="BB682" s="422" t="s">
        <v>5302</v>
      </c>
      <c r="BC682" s="1040" t="s">
        <v>5852</v>
      </c>
      <c r="BD682" s="1040"/>
      <c r="BE682" s="1040"/>
      <c r="BF682" s="837" t="s">
        <v>5853</v>
      </c>
      <c r="BG682" s="829"/>
      <c r="BH682" s="829"/>
      <c r="BI682" s="1041" t="s">
        <v>5854</v>
      </c>
      <c r="BJ682" s="1041"/>
      <c r="BK682" s="1041"/>
      <c r="BL682" s="837" t="s">
        <v>5855</v>
      </c>
      <c r="BM682" s="829"/>
      <c r="BN682" s="829"/>
      <c r="BP682" s="885" t="s">
        <v>5856</v>
      </c>
      <c r="BQ682" s="886"/>
      <c r="BR682" s="886"/>
      <c r="BS682" s="886"/>
      <c r="BU682" s="885" t="s">
        <v>5857</v>
      </c>
      <c r="BV682" s="886"/>
      <c r="BW682" s="886"/>
      <c r="BX682" s="886"/>
    </row>
    <row r="683" spans="1:86" ht="60" customHeight="1">
      <c r="A683" s="120"/>
      <c r="B683" s="121"/>
      <c r="C683" s="861"/>
      <c r="D683" s="782"/>
      <c r="E683" s="782"/>
      <c r="F683" s="782"/>
      <c r="G683" s="782"/>
      <c r="H683" s="782"/>
      <c r="I683" s="783"/>
      <c r="J683" s="861"/>
      <c r="K683" s="783"/>
      <c r="L683" s="55" t="s">
        <v>5012</v>
      </c>
      <c r="M683" s="55" t="s">
        <v>5014</v>
      </c>
      <c r="N683" s="55" t="s">
        <v>5016</v>
      </c>
      <c r="O683" s="55" t="s">
        <v>5018</v>
      </c>
      <c r="P683" s="55" t="s">
        <v>5020</v>
      </c>
      <c r="Q683" s="55" t="s">
        <v>5022</v>
      </c>
      <c r="R683" s="55" t="s">
        <v>5024</v>
      </c>
      <c r="S683" s="55" t="s">
        <v>5026</v>
      </c>
      <c r="T683" s="55" t="s">
        <v>5028</v>
      </c>
      <c r="U683" s="55" t="s">
        <v>5029</v>
      </c>
      <c r="V683" s="55" t="s">
        <v>5031</v>
      </c>
      <c r="W683" s="55" t="s">
        <v>5032</v>
      </c>
      <c r="X683" s="55" t="s">
        <v>5370</v>
      </c>
      <c r="Y683" s="104" t="s">
        <v>5235</v>
      </c>
      <c r="Z683" s="57" t="s">
        <v>5427</v>
      </c>
      <c r="AA683" s="57" t="s">
        <v>5428</v>
      </c>
      <c r="AB683" s="104" t="s">
        <v>5235</v>
      </c>
      <c r="AC683" s="57" t="s">
        <v>5427</v>
      </c>
      <c r="AD683" s="57" t="s">
        <v>5428</v>
      </c>
      <c r="AI683" t="s">
        <v>5240</v>
      </c>
      <c r="AJ683" t="s">
        <v>5241</v>
      </c>
      <c r="AK683" t="s">
        <v>5242</v>
      </c>
      <c r="AL683" t="s">
        <v>5243</v>
      </c>
      <c r="AM683" t="s">
        <v>5244</v>
      </c>
      <c r="AN683" t="s">
        <v>5245</v>
      </c>
      <c r="AO683" t="s">
        <v>5246</v>
      </c>
      <c r="AP683" t="s">
        <v>5247</v>
      </c>
      <c r="AQ683" s="173" t="s">
        <v>5269</v>
      </c>
      <c r="AR683" s="174" t="s">
        <v>5110</v>
      </c>
      <c r="AS683" s="276" t="s">
        <v>5111</v>
      </c>
      <c r="AT683" s="828"/>
      <c r="AU683" s="173" t="s">
        <v>5109</v>
      </c>
      <c r="AV683" s="174" t="s">
        <v>5110</v>
      </c>
      <c r="AW683" s="616" t="s">
        <v>5111</v>
      </c>
      <c r="AX683" s="417" t="s">
        <v>5858</v>
      </c>
      <c r="AY683" s="418" t="s">
        <v>5755</v>
      </c>
      <c r="AZ683" s="419" t="s">
        <v>5859</v>
      </c>
      <c r="BA683" s="420" t="s">
        <v>5860</v>
      </c>
      <c r="BB683" s="419" t="s">
        <v>5861</v>
      </c>
      <c r="BC683" s="423" t="s">
        <v>5450</v>
      </c>
      <c r="BD683" s="424" t="s">
        <v>5451</v>
      </c>
      <c r="BE683" s="204" t="s">
        <v>5452</v>
      </c>
      <c r="BF683" s="617" t="s">
        <v>5269</v>
      </c>
      <c r="BG683" s="174" t="s">
        <v>5110</v>
      </c>
      <c r="BH683" s="616" t="s">
        <v>5111</v>
      </c>
      <c r="BI683" s="425" t="s">
        <v>5450</v>
      </c>
      <c r="BJ683" s="426" t="s">
        <v>5451</v>
      </c>
      <c r="BK683" s="427" t="s">
        <v>5452</v>
      </c>
      <c r="BL683" s="617" t="s">
        <v>5269</v>
      </c>
      <c r="BM683" s="434" t="s">
        <v>5110</v>
      </c>
      <c r="BN683" s="616" t="s">
        <v>5111</v>
      </c>
      <c r="BO683" s="435" t="s">
        <v>5862</v>
      </c>
      <c r="BP683" s="624" t="s">
        <v>5215</v>
      </c>
      <c r="BQ683" s="624" t="s">
        <v>5216</v>
      </c>
      <c r="BR683" s="624" t="s">
        <v>5217</v>
      </c>
      <c r="BS683" s="624" t="s">
        <v>5218</v>
      </c>
      <c r="BU683" s="624" t="s">
        <v>5215</v>
      </c>
      <c r="BV683" s="624" t="s">
        <v>5216</v>
      </c>
      <c r="BW683" s="624" t="s">
        <v>5217</v>
      </c>
      <c r="BX683" s="624" t="s">
        <v>5218</v>
      </c>
    </row>
    <row r="684" spans="1:86" ht="15" customHeight="1">
      <c r="A684" s="54"/>
      <c r="B684" s="33"/>
      <c r="C684" s="59" t="s">
        <v>5012</v>
      </c>
      <c r="D684" s="817" t="s">
        <v>5863</v>
      </c>
      <c r="E684" s="757"/>
      <c r="F684" s="757"/>
      <c r="G684" s="757"/>
      <c r="H684" s="757"/>
      <c r="I684" s="758"/>
      <c r="J684" s="740"/>
      <c r="K684" s="838"/>
      <c r="L684" s="127"/>
      <c r="M684" s="127"/>
      <c r="N684" s="127"/>
      <c r="O684" s="127"/>
      <c r="P684" s="127"/>
      <c r="Q684" s="127"/>
      <c r="R684" s="127"/>
      <c r="S684" s="127"/>
      <c r="T684" s="127"/>
      <c r="U684" s="127"/>
      <c r="V684" s="127"/>
      <c r="W684" s="127"/>
      <c r="X684" s="127"/>
      <c r="Y684" s="439"/>
      <c r="Z684" s="439"/>
      <c r="AA684" s="439"/>
      <c r="AB684" s="439"/>
      <c r="AC684" s="439"/>
      <c r="AD684" s="439"/>
      <c r="AE684" s="125"/>
      <c r="AI684">
        <f t="shared" ref="AI684:AI719" si="657">Y684</f>
        <v>0</v>
      </c>
      <c r="AJ684">
        <f t="shared" ref="AJ684:AJ719" si="658">COUNTIF(Z684:AA684,"NS")</f>
        <v>0</v>
      </c>
      <c r="AK684">
        <f t="shared" ref="AK684:AK719" si="659">SUM(Z684:AA684)</f>
        <v>0</v>
      </c>
      <c r="AL684">
        <f t="shared" ref="AL684:AL719" si="660">IF(COUNTIF(Y684:AA684,"NA")=3,0,IF(OR(AND(AI684=0,AJ684&gt;0),AND(AI684="NS",AK684&gt;0), AND(AI684="NS", AJ684=0,AK684=0)), 1, IF(OR(AND(AI684&gt;0,AJ684&gt;1,AI684&gt;AK684), AND(AI684="NS",AJ684=2), AND(AI684="NS",AK684=0,AJ684&gt;0),AI684=AK684), 0, 1)))</f>
        <v>0</v>
      </c>
      <c r="AM684">
        <f>AB684</f>
        <v>0</v>
      </c>
      <c r="AN684">
        <f>COUNTIF(AC684:AD684,"NS")</f>
        <v>0</v>
      </c>
      <c r="AO684">
        <f>SUM(AC684:AD684)</f>
        <v>0</v>
      </c>
      <c r="AP684">
        <f>IF(COUNTIF(AB684:AD684,"NA")=3,0,IF(OR(AND(AM684=0,AN684&gt;0),AND(AM684="NS",AO684&gt;0), AND(AM684="NS", AN684=0,AO684=0)), 1, IF(OR(AND(AM684&gt;0,AN684&gt;1,AM684&gt;AO684), AND(AM684="NS",AN684=2), AND(AM684="NS",AO684=0,AN684&gt;0),AM684=AO684), 0, 1)))</f>
        <v>0</v>
      </c>
      <c r="AQ684" s="176">
        <f t="shared" ref="AQ684:AQ719" si="661">IF(SUM(AL684,AP684)=0,0,1)</f>
        <v>0</v>
      </c>
      <c r="AR684" s="235" t="str">
        <f>IF(AQ684=0,"",
IF(SUM(AQ684:AQ684)=1,AS684,
IF(AQ720&gt;SUM(AQ684:AQ684),_xlfn.CONCAT(", ",AS684),
IF(AQ720=SUM(AQ684:AQ684),_xlfn.CONCAT(" y ",AS684)))))</f>
        <v/>
      </c>
      <c r="AS684" s="178" t="s">
        <v>5117</v>
      </c>
      <c r="AT684" s="368">
        <f t="shared" ref="AT684:AT703" si="662">IF(AND(SUM($M$106)=0,COUNTA(J684:AD684)=0),0,IF(AND($J684&lt;&gt;"",$J684&lt;&gt;1,COUNTA(L684:AD684)=0),0,IF(AND($J684&lt;&gt;"",$J684=1,COUNTA(L684:W684)&gt;0,$X684="",COUNTA(Y684:AD684)=6),0,IF(AND($J684&lt;&gt;"",$J684=1,COUNTA(L684:W684)=0,$X684="X",COUNTA(Y684:AD684)=6),0,IF(COUNTA(J684:AD684)=0,0,1)))))</f>
        <v>0</v>
      </c>
      <c r="AU684" s="176">
        <f t="shared" ref="AU684:AU719" si="663">IF(AT684=0,0,1)</f>
        <v>0</v>
      </c>
      <c r="AV684" s="414" t="str">
        <f>IF(AU684=0,"",
IF(SUM(AU684:AU684)=1,AW684,
IF(AU720&gt;SUM(AU684:AU684),_xlfn.CONCAT(", ",AW684),
IF(AU720=SUM(AU684:AU684),_xlfn.CONCAT(" y ",AW684)))))</f>
        <v/>
      </c>
      <c r="AW684" s="618" t="s">
        <v>5117</v>
      </c>
      <c r="AX684" s="415">
        <f>IF(AND(SUM($M$106)=0,COUNTA(J684:AD719)&gt;0),1,0)</f>
        <v>0</v>
      </c>
      <c r="AY684" s="361">
        <f t="shared" ref="AY684:AY719" si="664">IF(AND($J684&lt;&gt;"",$J684&lt;&gt;1,COUNTA(L684:AD684)&gt;0),1,0)</f>
        <v>0</v>
      </c>
      <c r="AZ684" s="360">
        <f t="shared" ref="AZ684:AZ719" si="665">IF(AND($X684="X",COUNTA(L684:W684)&gt;0),1,0)</f>
        <v>0</v>
      </c>
      <c r="BA684" s="361">
        <f>IF(COUNTA(Z704,AC704)&gt;0,1,0)</f>
        <v>0</v>
      </c>
      <c r="BB684" s="360">
        <f>IF(COUNTA(AA705,AD705)&gt;0,1,0)</f>
        <v>0</v>
      </c>
      <c r="BC684" s="428">
        <f t="shared" ref="BC684:BC719" si="666">IF(OR(Y684="NS",$M$106="NS"),0,IF(OR(Y684="NA",$M$106="NA"),0,IF(Y684&lt;=$M$106,0,1)))</f>
        <v>0</v>
      </c>
      <c r="BD684" s="429">
        <f t="shared" ref="BD684:BD719" si="667">IF(OR(Z684="NS",$S$106="NS"),0,IF(OR(Z684="NA",$S$106="NA"),0,IF(Z684&lt;=$S$106,0,1)))</f>
        <v>0</v>
      </c>
      <c r="BE684" s="211">
        <f t="shared" ref="BE684:BE719" si="668">IF(OR(AA684="NS",$Y$106="NS"),0,IF(OR(AA684="NA",$Y$106="NA"),0,IF(AA684&lt;=$Y$106,0,1)))</f>
        <v>0</v>
      </c>
      <c r="BF684" s="176">
        <f t="shared" ref="BF684:BF719" si="669">IF(SUM(BC684:BE684)=0,0,1)</f>
        <v>0</v>
      </c>
      <c r="BG684" s="433" t="str">
        <f>IF(BF684=0,"",
IF(SUM(BF684:BF684)=1,BH684,
IF(BF720&gt;SUM(BF684:BF684),_xlfn.CONCAT(", ",BH684),
IF(BF720=SUM(BF684:BF684),_xlfn.CONCAT(" y ",BH684)))))</f>
        <v/>
      </c>
      <c r="BH684" s="618" t="s">
        <v>5117</v>
      </c>
      <c r="BI684" s="430">
        <f t="shared" ref="BI684:BI719" si="670">IF(OR(AB684="NS",Y684="NS"),0,IF(OR(AB684="NA",Y684="NA"),0,IF(AB684&lt;=Y684,0,1)))</f>
        <v>0</v>
      </c>
      <c r="BJ684" s="431">
        <f t="shared" ref="BJ684:BJ719" si="671">IF(OR(AC684="NS",Z684="NS"),0,IF(OR(AC684="NA",Z684="NA"),0,IF(AC684&lt;=Z684,0,1)))</f>
        <v>0</v>
      </c>
      <c r="BK684" s="432">
        <f t="shared" ref="BK684:BK719" si="672">IF(OR(AD684="NS",AA684="NS"),0,IF(OR(AD684="NA",AA684="NA"),0,IF(AD684&lt;=AA684,0,1)))</f>
        <v>0</v>
      </c>
      <c r="BL684" s="176">
        <f t="shared" ref="BL684:BL719" si="673">IF(SUM(BI684:BK684)=0,0,1)</f>
        <v>0</v>
      </c>
      <c r="BM684" s="177" t="str">
        <f>IF(BL684=0,"",
IF(SUM(BL684:BL684)=1,BN684,
IF(BL720&gt;SUM(BL684:BL684),_xlfn.CONCAT(", ",BN684),
IF(BL720=SUM(BL684:BL684),_xlfn.CONCAT(" y ",BN684)))))</f>
        <v/>
      </c>
      <c r="BN684" s="618" t="s">
        <v>5117</v>
      </c>
      <c r="BO684" s="436">
        <f>IF(J719=1,1,0)</f>
        <v>0</v>
      </c>
      <c r="BP684" s="490" t="s">
        <v>5864</v>
      </c>
      <c r="BQ684" s="635" t="s">
        <v>5863</v>
      </c>
      <c r="BR684" s="694" t="str" cm="1">
        <f t="array" ref="BR684">IF(AG721&lt;&gt;"",_xlfn.TEXTJOIN(" / ", TRUE, _xlfn.UNIQUE(IF($BP$684:$BP$718&lt;&gt;"",IF(ISNUMBER(SEARCH(AG721, $BP$684:$BP$718)) + (_xlfn.MAP($BP$684:$BP$718, _xlfn.LAMBDA(_xlpm.r, SUM(--ISNUMBER(SEARCH(_xlfn.TEXTSPLIT(_xlpm.r, ","), AG721))))))&gt;0,$BQ$684:$BQ$718, ""), ""))), "")</f>
        <v/>
      </c>
      <c r="BS684" s="38" t="str">
        <f>IF(AND(BR684 = "", BW684 = ""), "", "Alerta: Revise el texto ingresado en el (los) Especifique (s) ya que podría existir en las opciones resaltadas en amarillo")</f>
        <v/>
      </c>
      <c r="BT684" s="651"/>
      <c r="BU684" s="490" t="s">
        <v>5865</v>
      </c>
      <c r="BV684" s="61" t="s">
        <v>5012</v>
      </c>
      <c r="BW684" s="694" t="str" cm="1">
        <f t="array" ref="BW684">IF(AG723&lt;&gt;"",_xlfn.TEXTJOIN(" / ", TRUE, _xlfn.UNIQUE(IF($BU$684:$BU$694&lt;&gt;"",IF(ISNUMBER(SEARCH(AG723, $BU$684:$BU$694)) + (_xlfn.MAP($BU$684:$BU$694, _xlfn.LAMBDA(_xlpm.r, SUM(--ISNUMBER(SEARCH(_xlfn.TEXTSPLIT(_xlpm.r, ","), AG723))))))&gt;0,$BV$684:$BV$694, ""), ""))), "")</f>
        <v/>
      </c>
      <c r="BX684" s="695" t="str">
        <f>IF(BW684 = "", "", "Alerta: Revise el texto ingresado en el Especifique ya que podría existir en las opciones resaltadas en amarillo")</f>
        <v/>
      </c>
      <c r="BY684" s="625"/>
      <c r="BZ684" s="625"/>
      <c r="CA684" s="625"/>
      <c r="CB684" s="625"/>
      <c r="CC684" s="625"/>
      <c r="CD684" s="625"/>
      <c r="CE684" s="625"/>
      <c r="CF684" s="625"/>
      <c r="CG684" s="625"/>
      <c r="CH684" s="625"/>
    </row>
    <row r="685" spans="1:86" ht="15" customHeight="1">
      <c r="A685" s="54"/>
      <c r="B685" s="33"/>
      <c r="C685" s="122" t="s">
        <v>5014</v>
      </c>
      <c r="D685" s="994" t="s">
        <v>5866</v>
      </c>
      <c r="E685" s="757"/>
      <c r="F685" s="757"/>
      <c r="G685" s="757"/>
      <c r="H685" s="757"/>
      <c r="I685" s="758"/>
      <c r="J685" s="740"/>
      <c r="K685" s="838"/>
      <c r="L685" s="127"/>
      <c r="M685" s="127"/>
      <c r="N685" s="127"/>
      <c r="O685" s="127"/>
      <c r="P685" s="127"/>
      <c r="Q685" s="127"/>
      <c r="R685" s="127"/>
      <c r="S685" s="127"/>
      <c r="T685" s="127"/>
      <c r="U685" s="127"/>
      <c r="V685" s="127"/>
      <c r="W685" s="127"/>
      <c r="X685" s="127"/>
      <c r="Y685" s="439"/>
      <c r="Z685" s="439"/>
      <c r="AA685" s="439"/>
      <c r="AB685" s="439"/>
      <c r="AC685" s="439"/>
      <c r="AD685" s="439"/>
      <c r="AI685">
        <f t="shared" si="657"/>
        <v>0</v>
      </c>
      <c r="AJ685">
        <f t="shared" si="658"/>
        <v>0</v>
      </c>
      <c r="AK685">
        <f t="shared" si="659"/>
        <v>0</v>
      </c>
      <c r="AL685">
        <f t="shared" si="660"/>
        <v>0</v>
      </c>
      <c r="AM685">
        <f t="shared" ref="AM685:AM719" si="674">AB685</f>
        <v>0</v>
      </c>
      <c r="AN685">
        <f t="shared" ref="AN685:AN719" si="675">COUNTIF(AC685:AD685,"NS")</f>
        <v>0</v>
      </c>
      <c r="AO685">
        <f t="shared" ref="AO685:AO719" si="676">SUM(AC685:AD685)</f>
        <v>0</v>
      </c>
      <c r="AP685">
        <f t="shared" ref="AP685:AP719" si="677">IF(COUNTIF(AB685:AD685,"NA")=3,0,IF(OR(AND(AM685=0,AN685&gt;0),AND(AM685="NS",AO685&gt;0), AND(AM685="NS", AN685=0,AO685=0)), 1, IF(OR(AND(AM685&gt;0,AN685&gt;1,AM685&gt;AO685), AND(AM685="NS",AN685=2), AND(AM685="NS",AO685=0,AN685&gt;0),AM685=AO685), 0, 1)))</f>
        <v>0</v>
      </c>
      <c r="AQ685" s="176">
        <f t="shared" si="661"/>
        <v>0</v>
      </c>
      <c r="AR685" s="235" t="str">
        <f>IF(AQ685=0,"",
IF(SUM($AQ$684:AQ685)=1,AS685,
IF($AQ$720&gt;SUM($AQ$684:AQ685),_xlfn.CONCAT(", ",AS685),
IF($AQ$720=SUM($AQ$684:AQ685),_xlfn.CONCAT(" y ",AS685)))))</f>
        <v/>
      </c>
      <c r="AS685" s="178" t="s">
        <v>5118</v>
      </c>
      <c r="AT685" s="368">
        <f t="shared" si="662"/>
        <v>0</v>
      </c>
      <c r="AU685" s="176">
        <f t="shared" si="663"/>
        <v>0</v>
      </c>
      <c r="AV685" s="414" t="str">
        <f>IF(AU685=0,"",
IF(SUM($AU$684:AU685)=1,AW685,
IF($AU$720&gt;SUM($AU$684:AU685),_xlfn.CONCAT(", ",AW685),
IF($AU$720=SUM($AU$684:AU685),_xlfn.CONCAT(" y ",AW685)))))</f>
        <v/>
      </c>
      <c r="AW685" s="618" t="s">
        <v>5118</v>
      </c>
      <c r="AY685" s="361">
        <f t="shared" si="664"/>
        <v>0</v>
      </c>
      <c r="AZ685" s="360">
        <f t="shared" si="665"/>
        <v>0</v>
      </c>
      <c r="BB685" s="422">
        <f>SUM(AX684,AY684:AZ719,BA684,BB684)</f>
        <v>0</v>
      </c>
      <c r="BC685" s="428">
        <f t="shared" si="666"/>
        <v>0</v>
      </c>
      <c r="BD685" s="429">
        <f t="shared" si="667"/>
        <v>0</v>
      </c>
      <c r="BE685" s="211">
        <f t="shared" si="668"/>
        <v>0</v>
      </c>
      <c r="BF685" s="176">
        <f t="shared" si="669"/>
        <v>0</v>
      </c>
      <c r="BG685" s="177" t="str">
        <f>IF(BF685=0,"",
IF(SUM($BF$684:BF685)=1,BH685,
IF($BF$720&gt;SUM($BF$684:BF685),_xlfn.CONCAT(", ",BH685),
IF($BF$720=SUM($BF$684:BF685),_xlfn.CONCAT(" y ",BH685)))))</f>
        <v/>
      </c>
      <c r="BH685" s="618" t="s">
        <v>5118</v>
      </c>
      <c r="BI685" s="430">
        <f t="shared" si="670"/>
        <v>0</v>
      </c>
      <c r="BJ685" s="431">
        <f t="shared" si="671"/>
        <v>0</v>
      </c>
      <c r="BK685" s="432">
        <f t="shared" si="672"/>
        <v>0</v>
      </c>
      <c r="BL685" s="176">
        <f t="shared" si="673"/>
        <v>0</v>
      </c>
      <c r="BM685" s="177" t="str">
        <f>IF(BL685=0,"",
IF(SUM($BL$684:BL685)=1,BN685,
IF($BL$720&gt;SUM($BL$684:BL685),_xlfn.CONCAT(", ",BN685),
IF($BL$720=SUM($BL$684:BL685),_xlfn.CONCAT(" y ",BN685)))))</f>
        <v/>
      </c>
      <c r="BN685" s="618" t="s">
        <v>5118</v>
      </c>
      <c r="BP685" s="490" t="s">
        <v>5867</v>
      </c>
      <c r="BQ685" s="490" t="s">
        <v>5866</v>
      </c>
      <c r="BR685" s="651"/>
      <c r="BS685" s="651"/>
      <c r="BT685" s="651"/>
      <c r="BU685" s="490" t="s">
        <v>5868</v>
      </c>
      <c r="BV685" s="61" t="s">
        <v>5014</v>
      </c>
      <c r="BW685" s="625"/>
      <c r="BX685" s="625"/>
      <c r="BY685" s="625"/>
      <c r="BZ685" s="625"/>
      <c r="CA685" s="625"/>
      <c r="CB685" s="625"/>
      <c r="CC685" s="625"/>
      <c r="CD685" s="625"/>
      <c r="CE685" s="625"/>
      <c r="CF685" s="625"/>
      <c r="CG685" s="625"/>
      <c r="CH685" s="625"/>
    </row>
    <row r="686" spans="1:86" ht="36" customHeight="1">
      <c r="A686" s="54"/>
      <c r="B686" s="33"/>
      <c r="C686" s="122" t="s">
        <v>5016</v>
      </c>
      <c r="D686" s="994" t="s">
        <v>5869</v>
      </c>
      <c r="E686" s="757"/>
      <c r="F686" s="757"/>
      <c r="G686" s="757"/>
      <c r="H686" s="757"/>
      <c r="I686" s="758"/>
      <c r="J686" s="740"/>
      <c r="K686" s="838"/>
      <c r="L686" s="127"/>
      <c r="M686" s="127"/>
      <c r="N686" s="127"/>
      <c r="O686" s="127"/>
      <c r="P686" s="127"/>
      <c r="Q686" s="127"/>
      <c r="R686" s="127"/>
      <c r="S686" s="127"/>
      <c r="T686" s="127"/>
      <c r="U686" s="127"/>
      <c r="V686" s="127"/>
      <c r="W686" s="127"/>
      <c r="X686" s="127"/>
      <c r="Y686" s="439"/>
      <c r="Z686" s="439"/>
      <c r="AA686" s="439"/>
      <c r="AB686" s="439"/>
      <c r="AC686" s="439"/>
      <c r="AD686" s="439"/>
      <c r="AI686">
        <f t="shared" si="657"/>
        <v>0</v>
      </c>
      <c r="AJ686">
        <f t="shared" si="658"/>
        <v>0</v>
      </c>
      <c r="AK686">
        <f t="shared" si="659"/>
        <v>0</v>
      </c>
      <c r="AL686">
        <f t="shared" si="660"/>
        <v>0</v>
      </c>
      <c r="AM686">
        <f t="shared" si="674"/>
        <v>0</v>
      </c>
      <c r="AN686">
        <f t="shared" si="675"/>
        <v>0</v>
      </c>
      <c r="AO686">
        <f t="shared" si="676"/>
        <v>0</v>
      </c>
      <c r="AP686">
        <f t="shared" si="677"/>
        <v>0</v>
      </c>
      <c r="AQ686" s="176">
        <f t="shared" si="661"/>
        <v>0</v>
      </c>
      <c r="AR686" s="235" t="str">
        <f>IF(AQ686=0,"",
IF(SUM($AQ$684:AQ686)=1,AS686,
IF($AQ$720&gt;SUM($AQ$684:AQ686),_xlfn.CONCAT(", ",AS686),
IF($AQ$720=SUM($AQ$684:AQ686),_xlfn.CONCAT(" y ",AS686)))))</f>
        <v/>
      </c>
      <c r="AS686" s="178" t="s">
        <v>5119</v>
      </c>
      <c r="AT686" s="368">
        <f t="shared" si="662"/>
        <v>0</v>
      </c>
      <c r="AU686" s="176">
        <f t="shared" si="663"/>
        <v>0</v>
      </c>
      <c r="AV686" s="414" t="str">
        <f>IF(AU686=0,"",
IF(SUM($AU$684:AU686)=1,AW686,
IF($AU$720&gt;SUM($AU$684:AU686),_xlfn.CONCAT(", ",AW686),
IF($AU$720=SUM($AU$684:AU686),_xlfn.CONCAT(" y ",AW686)))))</f>
        <v/>
      </c>
      <c r="AW686" s="618" t="s">
        <v>5119</v>
      </c>
      <c r="AY686" s="361">
        <f t="shared" si="664"/>
        <v>0</v>
      </c>
      <c r="AZ686" s="360">
        <f t="shared" si="665"/>
        <v>0</v>
      </c>
      <c r="BC686" s="428">
        <f t="shared" si="666"/>
        <v>0</v>
      </c>
      <c r="BD686" s="429">
        <f t="shared" si="667"/>
        <v>0</v>
      </c>
      <c r="BE686" s="211">
        <f t="shared" si="668"/>
        <v>0</v>
      </c>
      <c r="BF686" s="176">
        <f t="shared" si="669"/>
        <v>0</v>
      </c>
      <c r="BG686" s="177" t="str">
        <f>IF(BF686=0,"",
IF(SUM($BF$684:BF686)=1,BH686,
IF($BF$720&gt;SUM($BF$684:BF686),_xlfn.CONCAT(", ",BH686),
IF($BF$720=SUM($BF$684:BF686),_xlfn.CONCAT(" y ",BH686)))))</f>
        <v/>
      </c>
      <c r="BH686" s="618" t="s">
        <v>5119</v>
      </c>
      <c r="BI686" s="430">
        <f t="shared" si="670"/>
        <v>0</v>
      </c>
      <c r="BJ686" s="431">
        <f t="shared" si="671"/>
        <v>0</v>
      </c>
      <c r="BK686" s="432">
        <f t="shared" si="672"/>
        <v>0</v>
      </c>
      <c r="BL686" s="176">
        <f t="shared" si="673"/>
        <v>0</v>
      </c>
      <c r="BM686" s="177" t="str">
        <f>IF(BL686=0,"",
IF(SUM($BL$684:BL686)=1,BN686,
IF($BL$720&gt;SUM($BL$684:BL686),_xlfn.CONCAT(", ",BN686),
IF($BL$720=SUM($BL$684:BL686),_xlfn.CONCAT(" y ",BN686)))))</f>
        <v/>
      </c>
      <c r="BN686" s="618" t="s">
        <v>5119</v>
      </c>
      <c r="BO686" s="437" t="s">
        <v>5870</v>
      </c>
      <c r="BP686" s="490" t="s">
        <v>5871</v>
      </c>
      <c r="BQ686" s="490" t="s">
        <v>5872</v>
      </c>
      <c r="BR686" s="651"/>
      <c r="BS686" s="651"/>
      <c r="BT686" s="651"/>
      <c r="BU686" s="490" t="s">
        <v>5873</v>
      </c>
      <c r="BV686" s="61" t="s">
        <v>5016</v>
      </c>
      <c r="BW686" s="625"/>
      <c r="BX686" s="625"/>
      <c r="BY686" s="625"/>
      <c r="BZ686" s="625"/>
      <c r="CA686" s="625"/>
      <c r="CB686" s="625"/>
      <c r="CC686" s="625"/>
      <c r="CD686" s="625"/>
      <c r="CE686" s="625"/>
      <c r="CF686" s="625"/>
      <c r="CG686" s="625"/>
      <c r="CH686" s="625"/>
    </row>
    <row r="687" spans="1:86" ht="36" customHeight="1">
      <c r="A687" s="54"/>
      <c r="B687" s="33"/>
      <c r="C687" s="122" t="s">
        <v>5018</v>
      </c>
      <c r="D687" s="994" t="s">
        <v>5874</v>
      </c>
      <c r="E687" s="757"/>
      <c r="F687" s="757"/>
      <c r="G687" s="757"/>
      <c r="H687" s="757"/>
      <c r="I687" s="758"/>
      <c r="J687" s="740"/>
      <c r="K687" s="838"/>
      <c r="L687" s="127"/>
      <c r="M687" s="127"/>
      <c r="N687" s="127"/>
      <c r="O687" s="127"/>
      <c r="P687" s="127"/>
      <c r="Q687" s="127"/>
      <c r="R687" s="127"/>
      <c r="S687" s="127"/>
      <c r="T687" s="127"/>
      <c r="U687" s="127"/>
      <c r="V687" s="127"/>
      <c r="W687" s="127"/>
      <c r="X687" s="127"/>
      <c r="Y687" s="439"/>
      <c r="Z687" s="439"/>
      <c r="AA687" s="439"/>
      <c r="AB687" s="439"/>
      <c r="AC687" s="439"/>
      <c r="AD687" s="439"/>
      <c r="AI687">
        <f t="shared" si="657"/>
        <v>0</v>
      </c>
      <c r="AJ687">
        <f t="shared" si="658"/>
        <v>0</v>
      </c>
      <c r="AK687">
        <f t="shared" si="659"/>
        <v>0</v>
      </c>
      <c r="AL687">
        <f t="shared" si="660"/>
        <v>0</v>
      </c>
      <c r="AM687">
        <f t="shared" si="674"/>
        <v>0</v>
      </c>
      <c r="AN687">
        <f t="shared" si="675"/>
        <v>0</v>
      </c>
      <c r="AO687">
        <f t="shared" si="676"/>
        <v>0</v>
      </c>
      <c r="AP687">
        <f t="shared" si="677"/>
        <v>0</v>
      </c>
      <c r="AQ687" s="176">
        <f t="shared" si="661"/>
        <v>0</v>
      </c>
      <c r="AR687" s="235" t="str">
        <f>IF(AQ687=0,"",
IF(SUM($AQ$684:AQ687)=1,AS687,
IF($AQ$720&gt;SUM($AQ$684:AQ687),_xlfn.CONCAT(", ",AS687),
IF($AQ$720=SUM($AQ$684:AQ687),_xlfn.CONCAT(" y ",AS687)))))</f>
        <v/>
      </c>
      <c r="AS687" s="178" t="s">
        <v>5120</v>
      </c>
      <c r="AT687" s="368">
        <f t="shared" si="662"/>
        <v>0</v>
      </c>
      <c r="AU687" s="176">
        <f t="shared" si="663"/>
        <v>0</v>
      </c>
      <c r="AV687" s="414" t="str">
        <f>IF(AU687=0,"",
IF(SUM($AU$684:AU687)=1,AW687,
IF($AU$720&gt;SUM($AU$684:AU687),_xlfn.CONCAT(", ",AW687),
IF($AU$720=SUM($AU$684:AU687),_xlfn.CONCAT(" y ",AW687)))))</f>
        <v/>
      </c>
      <c r="AW687" s="618" t="s">
        <v>5120</v>
      </c>
      <c r="AY687" s="361">
        <f t="shared" si="664"/>
        <v>0</v>
      </c>
      <c r="AZ687" s="360">
        <f t="shared" si="665"/>
        <v>0</v>
      </c>
      <c r="BC687" s="428">
        <f t="shared" si="666"/>
        <v>0</v>
      </c>
      <c r="BD687" s="429">
        <f t="shared" si="667"/>
        <v>0</v>
      </c>
      <c r="BE687" s="211">
        <f t="shared" si="668"/>
        <v>0</v>
      </c>
      <c r="BF687" s="176">
        <f t="shared" si="669"/>
        <v>0</v>
      </c>
      <c r="BG687" s="177" t="str">
        <f>IF(BF687=0,"",
IF(SUM($BF$684:BF687)=1,BH687,
IF($BF$720&gt;SUM($BF$684:BF687),_xlfn.CONCAT(", ",BH687),
IF($BF$720=SUM($BF$684:BF687),_xlfn.CONCAT(" y ",BH687)))))</f>
        <v/>
      </c>
      <c r="BH687" s="618" t="s">
        <v>5120</v>
      </c>
      <c r="BI687" s="430">
        <f t="shared" si="670"/>
        <v>0</v>
      </c>
      <c r="BJ687" s="431">
        <f t="shared" si="671"/>
        <v>0</v>
      </c>
      <c r="BK687" s="432">
        <f t="shared" si="672"/>
        <v>0</v>
      </c>
      <c r="BL687" s="176">
        <f t="shared" si="673"/>
        <v>0</v>
      </c>
      <c r="BM687" s="177" t="str">
        <f>IF(BL687=0,"",
IF(SUM($BL$684:BL687)=1,BN687,
IF($BL$720&gt;SUM($BL$684:BL687),_xlfn.CONCAT(", ",BN687),
IF($BL$720=SUM($BL$684:BL687),_xlfn.CONCAT(" y ",BN687)))))</f>
        <v/>
      </c>
      <c r="BN687" s="618" t="s">
        <v>5120</v>
      </c>
      <c r="BO687" s="438">
        <f>IF(COUNTIF(W684:W719,"X")&gt;0,1,0)</f>
        <v>0</v>
      </c>
      <c r="BP687" s="490" t="s">
        <v>5875</v>
      </c>
      <c r="BQ687" s="490" t="s">
        <v>5874</v>
      </c>
      <c r="BR687" s="651"/>
      <c r="BS687" s="651"/>
      <c r="BT687" s="651"/>
      <c r="BU687" s="490" t="s">
        <v>5876</v>
      </c>
      <c r="BV687" s="61" t="s">
        <v>5018</v>
      </c>
      <c r="BW687" s="625"/>
      <c r="BX687" s="625"/>
      <c r="BY687" s="625"/>
      <c r="BZ687" s="625"/>
      <c r="CA687" s="625"/>
      <c r="CB687" s="625"/>
      <c r="CC687" s="625"/>
      <c r="CD687" s="625"/>
      <c r="CE687" s="625"/>
      <c r="CF687" s="625"/>
      <c r="CG687" s="625"/>
      <c r="CH687" s="625"/>
    </row>
    <row r="688" spans="1:86" ht="36" customHeight="1">
      <c r="A688" s="54"/>
      <c r="B688" s="33"/>
      <c r="C688" s="122" t="s">
        <v>5020</v>
      </c>
      <c r="D688" s="994" t="s">
        <v>5877</v>
      </c>
      <c r="E688" s="757"/>
      <c r="F688" s="757"/>
      <c r="G688" s="757"/>
      <c r="H688" s="757"/>
      <c r="I688" s="758"/>
      <c r="J688" s="740"/>
      <c r="K688" s="838"/>
      <c r="L688" s="127"/>
      <c r="M688" s="127"/>
      <c r="N688" s="127"/>
      <c r="O688" s="127"/>
      <c r="P688" s="127"/>
      <c r="Q688" s="127"/>
      <c r="R688" s="127"/>
      <c r="S688" s="127"/>
      <c r="T688" s="127"/>
      <c r="U688" s="127"/>
      <c r="V688" s="127"/>
      <c r="W688" s="127"/>
      <c r="X688" s="127"/>
      <c r="Y688" s="439"/>
      <c r="Z688" s="439"/>
      <c r="AA688" s="439"/>
      <c r="AB688" s="439"/>
      <c r="AC688" s="439"/>
      <c r="AD688" s="439"/>
      <c r="AI688">
        <f t="shared" si="657"/>
        <v>0</v>
      </c>
      <c r="AJ688">
        <f t="shared" si="658"/>
        <v>0</v>
      </c>
      <c r="AK688">
        <f t="shared" si="659"/>
        <v>0</v>
      </c>
      <c r="AL688">
        <f t="shared" si="660"/>
        <v>0</v>
      </c>
      <c r="AM688">
        <f t="shared" si="674"/>
        <v>0</v>
      </c>
      <c r="AN688">
        <f t="shared" si="675"/>
        <v>0</v>
      </c>
      <c r="AO688">
        <f t="shared" si="676"/>
        <v>0</v>
      </c>
      <c r="AP688">
        <f t="shared" si="677"/>
        <v>0</v>
      </c>
      <c r="AQ688" s="176">
        <f t="shared" si="661"/>
        <v>0</v>
      </c>
      <c r="AR688" s="235" t="str">
        <f>IF(AQ688=0,"",
IF(SUM($AQ$684:AQ688)=1,AS688,
IF($AQ$720&gt;SUM($AQ$684:AQ688),_xlfn.CONCAT(", ",AS688),
IF($AQ$720=SUM($AQ$684:AQ688),_xlfn.CONCAT(" y ",AS688)))))</f>
        <v/>
      </c>
      <c r="AS688" s="178" t="s">
        <v>5121</v>
      </c>
      <c r="AT688" s="368">
        <f t="shared" si="662"/>
        <v>0</v>
      </c>
      <c r="AU688" s="176">
        <f t="shared" si="663"/>
        <v>0</v>
      </c>
      <c r="AV688" s="414" t="str">
        <f>IF(AU688=0,"",
IF(SUM($AU$684:AU688)=1,AW688,
IF($AU$720&gt;SUM($AU$684:AU688),_xlfn.CONCAT(", ",AW688),
IF($AU$720=SUM($AU$684:AU688),_xlfn.CONCAT(" y ",AW688)))))</f>
        <v/>
      </c>
      <c r="AW688" s="618" t="s">
        <v>5121</v>
      </c>
      <c r="AY688" s="361">
        <f t="shared" si="664"/>
        <v>0</v>
      </c>
      <c r="AZ688" s="360">
        <f t="shared" si="665"/>
        <v>0</v>
      </c>
      <c r="BC688" s="428">
        <f t="shared" si="666"/>
        <v>0</v>
      </c>
      <c r="BD688" s="429">
        <f t="shared" si="667"/>
        <v>0</v>
      </c>
      <c r="BE688" s="211">
        <f t="shared" si="668"/>
        <v>0</v>
      </c>
      <c r="BF688" s="176">
        <f t="shared" si="669"/>
        <v>0</v>
      </c>
      <c r="BG688" s="177" t="str">
        <f>IF(BF688=0,"",
IF(SUM($BF$684:BF688)=1,BH688,
IF($BF$720&gt;SUM($BF$684:BF688),_xlfn.CONCAT(", ",BH688),
IF($BF$720=SUM($BF$684:BF688),_xlfn.CONCAT(" y ",BH688)))))</f>
        <v/>
      </c>
      <c r="BH688" s="618" t="s">
        <v>5121</v>
      </c>
      <c r="BI688" s="430">
        <f t="shared" si="670"/>
        <v>0</v>
      </c>
      <c r="BJ688" s="431">
        <f t="shared" si="671"/>
        <v>0</v>
      </c>
      <c r="BK688" s="432">
        <f t="shared" si="672"/>
        <v>0</v>
      </c>
      <c r="BL688" s="176">
        <f t="shared" si="673"/>
        <v>0</v>
      </c>
      <c r="BM688" s="177" t="str">
        <f>IF(BL688=0,"",
IF(SUM($BL$684:BL688)=1,BN688,
IF($BL$720&gt;SUM($BL$684:BL688),_xlfn.CONCAT(", ",BN688),
IF($BL$720=SUM($BL$684:BL688),_xlfn.CONCAT(" y ",BN688)))))</f>
        <v/>
      </c>
      <c r="BN688" s="618" t="s">
        <v>5121</v>
      </c>
      <c r="BP688" s="490" t="s">
        <v>5878</v>
      </c>
      <c r="BQ688" s="490" t="s">
        <v>5877</v>
      </c>
      <c r="BR688" s="651"/>
      <c r="BS688" s="651"/>
      <c r="BT688" s="651"/>
      <c r="BU688" s="490" t="s">
        <v>5879</v>
      </c>
      <c r="BV688" s="61" t="s">
        <v>5020</v>
      </c>
      <c r="BW688" s="625"/>
      <c r="BX688" s="625"/>
      <c r="BY688" s="625"/>
      <c r="BZ688" s="625"/>
      <c r="CA688" s="625"/>
      <c r="CB688" s="625"/>
      <c r="CC688" s="625"/>
      <c r="CD688" s="625"/>
      <c r="CE688" s="625"/>
      <c r="CF688" s="625"/>
      <c r="CG688" s="625"/>
      <c r="CH688" s="625"/>
    </row>
    <row r="689" spans="1:86" ht="60" customHeight="1">
      <c r="A689" s="54"/>
      <c r="B689" s="33"/>
      <c r="C689" s="122" t="s">
        <v>5022</v>
      </c>
      <c r="D689" s="994" t="s">
        <v>5880</v>
      </c>
      <c r="E689" s="757"/>
      <c r="F689" s="757"/>
      <c r="G689" s="757"/>
      <c r="H689" s="757"/>
      <c r="I689" s="758"/>
      <c r="J689" s="740"/>
      <c r="K689" s="838"/>
      <c r="L689" s="127"/>
      <c r="M689" s="127"/>
      <c r="N689" s="127"/>
      <c r="O689" s="127"/>
      <c r="P689" s="127"/>
      <c r="Q689" s="127"/>
      <c r="R689" s="127"/>
      <c r="S689" s="127"/>
      <c r="T689" s="127"/>
      <c r="U689" s="127"/>
      <c r="V689" s="127"/>
      <c r="W689" s="127"/>
      <c r="X689" s="127"/>
      <c r="Y689" s="439"/>
      <c r="Z689" s="439"/>
      <c r="AA689" s="439"/>
      <c r="AB689" s="439"/>
      <c r="AC689" s="439"/>
      <c r="AD689" s="439"/>
      <c r="AI689">
        <f t="shared" si="657"/>
        <v>0</v>
      </c>
      <c r="AJ689">
        <f t="shared" si="658"/>
        <v>0</v>
      </c>
      <c r="AK689">
        <f t="shared" si="659"/>
        <v>0</v>
      </c>
      <c r="AL689">
        <f t="shared" si="660"/>
        <v>0</v>
      </c>
      <c r="AM689">
        <f t="shared" si="674"/>
        <v>0</v>
      </c>
      <c r="AN689">
        <f t="shared" si="675"/>
        <v>0</v>
      </c>
      <c r="AO689">
        <f t="shared" si="676"/>
        <v>0</v>
      </c>
      <c r="AP689">
        <f t="shared" si="677"/>
        <v>0</v>
      </c>
      <c r="AQ689" s="176">
        <f t="shared" si="661"/>
        <v>0</v>
      </c>
      <c r="AR689" s="235" t="str">
        <f>IF(AQ689=0,"",
IF(SUM($AQ$684:AQ689)=1,AS689,
IF($AQ$720&gt;SUM($AQ$684:AQ689),_xlfn.CONCAT(", ",AS689),
IF($AQ$720=SUM($AQ$684:AQ689),_xlfn.CONCAT(" y ",AS689)))))</f>
        <v/>
      </c>
      <c r="AS689" s="178" t="s">
        <v>5122</v>
      </c>
      <c r="AT689" s="368">
        <f t="shared" si="662"/>
        <v>0</v>
      </c>
      <c r="AU689" s="176">
        <f t="shared" si="663"/>
        <v>0</v>
      </c>
      <c r="AV689" s="414" t="str">
        <f>IF(AU689=0,"",
IF(SUM($AU$684:AU689)=1,AW689,
IF($AU$720&gt;SUM($AU$684:AU689),_xlfn.CONCAT(", ",AW689),
IF($AU$720=SUM($AU$684:AU689),_xlfn.CONCAT(" y ",AW689)))))</f>
        <v/>
      </c>
      <c r="AW689" s="618" t="s">
        <v>5122</v>
      </c>
      <c r="AY689" s="361">
        <f t="shared" si="664"/>
        <v>0</v>
      </c>
      <c r="AZ689" s="360">
        <f t="shared" si="665"/>
        <v>0</v>
      </c>
      <c r="BC689" s="428">
        <f t="shared" si="666"/>
        <v>0</v>
      </c>
      <c r="BD689" s="429">
        <f t="shared" si="667"/>
        <v>0</v>
      </c>
      <c r="BE689" s="211">
        <f t="shared" si="668"/>
        <v>0</v>
      </c>
      <c r="BF689" s="176">
        <f t="shared" si="669"/>
        <v>0</v>
      </c>
      <c r="BG689" s="177" t="str">
        <f>IF(BF689=0,"",
IF(SUM($BF$684:BF689)=1,BH689,
IF($BF$720&gt;SUM($BF$684:BF689),_xlfn.CONCAT(", ",BH689),
IF($BF$720=SUM($BF$684:BF689),_xlfn.CONCAT(" y ",BH689)))))</f>
        <v/>
      </c>
      <c r="BH689" s="618" t="s">
        <v>5122</v>
      </c>
      <c r="BI689" s="430">
        <f t="shared" si="670"/>
        <v>0</v>
      </c>
      <c r="BJ689" s="431">
        <f t="shared" si="671"/>
        <v>0</v>
      </c>
      <c r="BK689" s="432">
        <f t="shared" si="672"/>
        <v>0</v>
      </c>
      <c r="BL689" s="176">
        <f t="shared" si="673"/>
        <v>0</v>
      </c>
      <c r="BM689" s="177" t="str">
        <f>IF(BL689=0,"",
IF(SUM($BL$684:BL689)=1,BN689,
IF($BL$720&gt;SUM($BL$684:BL689),_xlfn.CONCAT(", ",BN689),
IF($BL$720=SUM($BL$684:BL689),_xlfn.CONCAT(" y ",BN689)))))</f>
        <v/>
      </c>
      <c r="BN689" s="618" t="s">
        <v>5122</v>
      </c>
      <c r="BP689" s="490" t="s">
        <v>5881</v>
      </c>
      <c r="BQ689" s="490" t="s">
        <v>5882</v>
      </c>
      <c r="BR689" s="651"/>
      <c r="BS689" s="651"/>
      <c r="BT689" s="651"/>
      <c r="BU689" s="490" t="s">
        <v>5883</v>
      </c>
      <c r="BV689" s="61" t="s">
        <v>5022</v>
      </c>
      <c r="BW689" s="625"/>
      <c r="BX689" s="625"/>
      <c r="BY689" s="625"/>
      <c r="BZ689" s="625"/>
      <c r="CA689" s="625"/>
      <c r="CB689" s="625"/>
      <c r="CC689" s="625"/>
      <c r="CD689" s="625"/>
      <c r="CE689" s="625"/>
      <c r="CF689" s="625"/>
      <c r="CG689" s="625"/>
      <c r="CH689" s="625"/>
    </row>
    <row r="690" spans="1:86" ht="24" customHeight="1">
      <c r="A690" s="54"/>
      <c r="B690" s="33"/>
      <c r="C690" s="122" t="s">
        <v>5024</v>
      </c>
      <c r="D690" s="994" t="s">
        <v>5884</v>
      </c>
      <c r="E690" s="757"/>
      <c r="F690" s="757"/>
      <c r="G690" s="757"/>
      <c r="H690" s="757"/>
      <c r="I690" s="758"/>
      <c r="J690" s="740"/>
      <c r="K690" s="838"/>
      <c r="L690" s="127"/>
      <c r="M690" s="127"/>
      <c r="N690" s="127"/>
      <c r="O690" s="127"/>
      <c r="P690" s="127"/>
      <c r="Q690" s="127"/>
      <c r="R690" s="127"/>
      <c r="S690" s="127"/>
      <c r="T690" s="127"/>
      <c r="U690" s="127"/>
      <c r="V690" s="127"/>
      <c r="W690" s="127"/>
      <c r="X690" s="127"/>
      <c r="Y690" s="439"/>
      <c r="Z690" s="439"/>
      <c r="AA690" s="439"/>
      <c r="AB690" s="439"/>
      <c r="AC690" s="439"/>
      <c r="AD690" s="439"/>
      <c r="AI690">
        <f t="shared" si="657"/>
        <v>0</v>
      </c>
      <c r="AJ690">
        <f t="shared" si="658"/>
        <v>0</v>
      </c>
      <c r="AK690">
        <f t="shared" si="659"/>
        <v>0</v>
      </c>
      <c r="AL690">
        <f t="shared" si="660"/>
        <v>0</v>
      </c>
      <c r="AM690">
        <f t="shared" si="674"/>
        <v>0</v>
      </c>
      <c r="AN690">
        <f t="shared" si="675"/>
        <v>0</v>
      </c>
      <c r="AO690">
        <f t="shared" si="676"/>
        <v>0</v>
      </c>
      <c r="AP690">
        <f t="shared" si="677"/>
        <v>0</v>
      </c>
      <c r="AQ690" s="176">
        <f t="shared" si="661"/>
        <v>0</v>
      </c>
      <c r="AR690" s="235" t="str">
        <f>IF(AQ690=0,"",
IF(SUM($AQ$684:AQ690)=1,AS690,
IF($AQ$720&gt;SUM($AQ$684:AQ690),_xlfn.CONCAT(", ",AS690),
IF($AQ$720=SUM($AQ$684:AQ690),_xlfn.CONCAT(" y ",AS690)))))</f>
        <v/>
      </c>
      <c r="AS690" s="178" t="s">
        <v>5123</v>
      </c>
      <c r="AT690" s="368">
        <f t="shared" si="662"/>
        <v>0</v>
      </c>
      <c r="AU690" s="176">
        <f t="shared" si="663"/>
        <v>0</v>
      </c>
      <c r="AV690" s="414" t="str">
        <f>IF(AU690=0,"",
IF(SUM($AU$684:AU690)=1,AW690,
IF($AU$720&gt;SUM($AU$684:AU690),_xlfn.CONCAT(", ",AW690),
IF($AU$720=SUM($AU$684:AU690),_xlfn.CONCAT(" y ",AW690)))))</f>
        <v/>
      </c>
      <c r="AW690" s="618" t="s">
        <v>5123</v>
      </c>
      <c r="AY690" s="361">
        <f t="shared" si="664"/>
        <v>0</v>
      </c>
      <c r="AZ690" s="360">
        <f t="shared" si="665"/>
        <v>0</v>
      </c>
      <c r="BC690" s="428">
        <f t="shared" si="666"/>
        <v>0</v>
      </c>
      <c r="BD690" s="429">
        <f t="shared" si="667"/>
        <v>0</v>
      </c>
      <c r="BE690" s="211">
        <f t="shared" si="668"/>
        <v>0</v>
      </c>
      <c r="BF690" s="176">
        <f t="shared" si="669"/>
        <v>0</v>
      </c>
      <c r="BG690" s="177" t="str">
        <f>IF(BF690=0,"",
IF(SUM($BF$684:BF690)=1,BH690,
IF($BF$720&gt;SUM($BF$684:BF690),_xlfn.CONCAT(", ",BH690),
IF($BF$720=SUM($BF$684:BF690),_xlfn.CONCAT(" y ",BH690)))))</f>
        <v/>
      </c>
      <c r="BH690" s="618" t="s">
        <v>5123</v>
      </c>
      <c r="BI690" s="430">
        <f t="shared" si="670"/>
        <v>0</v>
      </c>
      <c r="BJ690" s="431">
        <f t="shared" si="671"/>
        <v>0</v>
      </c>
      <c r="BK690" s="432">
        <f t="shared" si="672"/>
        <v>0</v>
      </c>
      <c r="BL690" s="176">
        <f t="shared" si="673"/>
        <v>0</v>
      </c>
      <c r="BM690" s="177" t="str">
        <f>IF(BL690=0,"",
IF(SUM($BL$684:BL690)=1,BN690,
IF($BL$720&gt;SUM($BL$684:BL690),_xlfn.CONCAT(", ",BN690),
IF($BL$720=SUM($BL$684:BL690),_xlfn.CONCAT(" y ",BN690)))))</f>
        <v/>
      </c>
      <c r="BN690" s="618" t="s">
        <v>5123</v>
      </c>
      <c r="BP690" s="490" t="s">
        <v>5885</v>
      </c>
      <c r="BQ690" s="490" t="s">
        <v>5884</v>
      </c>
      <c r="BR690" s="651"/>
      <c r="BS690" s="651"/>
      <c r="BT690" s="651"/>
      <c r="BU690" s="490" t="s">
        <v>5886</v>
      </c>
      <c r="BV690" s="61" t="s">
        <v>5024</v>
      </c>
      <c r="BW690" s="625"/>
      <c r="BX690" s="625"/>
      <c r="BY690" s="625"/>
      <c r="BZ690" s="625"/>
      <c r="CA690" s="625"/>
      <c r="CB690" s="625"/>
      <c r="CC690" s="625"/>
      <c r="CD690" s="625"/>
      <c r="CE690" s="625"/>
      <c r="CF690" s="625"/>
      <c r="CG690" s="625"/>
      <c r="CH690" s="625"/>
    </row>
    <row r="691" spans="1:86" ht="36" customHeight="1">
      <c r="A691" s="54"/>
      <c r="B691" s="33"/>
      <c r="C691" s="122" t="s">
        <v>5026</v>
      </c>
      <c r="D691" s="994" t="s">
        <v>5887</v>
      </c>
      <c r="E691" s="757"/>
      <c r="F691" s="757"/>
      <c r="G691" s="757"/>
      <c r="H691" s="757"/>
      <c r="I691" s="758"/>
      <c r="J691" s="740"/>
      <c r="K691" s="838"/>
      <c r="L691" s="127"/>
      <c r="M691" s="127"/>
      <c r="N691" s="127"/>
      <c r="O691" s="127"/>
      <c r="P691" s="127"/>
      <c r="Q691" s="127"/>
      <c r="R691" s="127"/>
      <c r="S691" s="127"/>
      <c r="T691" s="127"/>
      <c r="U691" s="127"/>
      <c r="V691" s="127"/>
      <c r="W691" s="127"/>
      <c r="X691" s="127"/>
      <c r="Y691" s="439"/>
      <c r="Z691" s="439"/>
      <c r="AA691" s="439"/>
      <c r="AB691" s="439"/>
      <c r="AC691" s="439"/>
      <c r="AD691" s="439"/>
      <c r="AI691">
        <f t="shared" si="657"/>
        <v>0</v>
      </c>
      <c r="AJ691">
        <f t="shared" si="658"/>
        <v>0</v>
      </c>
      <c r="AK691">
        <f t="shared" si="659"/>
        <v>0</v>
      </c>
      <c r="AL691">
        <f t="shared" si="660"/>
        <v>0</v>
      </c>
      <c r="AM691">
        <f t="shared" si="674"/>
        <v>0</v>
      </c>
      <c r="AN691">
        <f t="shared" si="675"/>
        <v>0</v>
      </c>
      <c r="AO691">
        <f t="shared" si="676"/>
        <v>0</v>
      </c>
      <c r="AP691">
        <f t="shared" si="677"/>
        <v>0</v>
      </c>
      <c r="AQ691" s="176">
        <f t="shared" si="661"/>
        <v>0</v>
      </c>
      <c r="AR691" s="235" t="str">
        <f>IF(AQ691=0,"",
IF(SUM($AQ$684:AQ691)=1,AS691,
IF($AQ$720&gt;SUM($AQ$684:AQ691),_xlfn.CONCAT(", ",AS691),
IF($AQ$720=SUM($AQ$684:AQ691),_xlfn.CONCAT(" y ",AS691)))))</f>
        <v/>
      </c>
      <c r="AS691" s="178" t="s">
        <v>5124</v>
      </c>
      <c r="AT691" s="368">
        <f t="shared" si="662"/>
        <v>0</v>
      </c>
      <c r="AU691" s="176">
        <f t="shared" si="663"/>
        <v>0</v>
      </c>
      <c r="AV691" s="414" t="str">
        <f>IF(AU691=0,"",
IF(SUM($AU$684:AU691)=1,AW691,
IF($AU$720&gt;SUM($AU$684:AU691),_xlfn.CONCAT(", ",AW691),
IF($AU$720=SUM($AU$684:AU691),_xlfn.CONCAT(" y ",AW691)))))</f>
        <v/>
      </c>
      <c r="AW691" s="618" t="s">
        <v>5124</v>
      </c>
      <c r="AY691" s="361">
        <f t="shared" si="664"/>
        <v>0</v>
      </c>
      <c r="AZ691" s="360">
        <f t="shared" si="665"/>
        <v>0</v>
      </c>
      <c r="BC691" s="428">
        <f t="shared" si="666"/>
        <v>0</v>
      </c>
      <c r="BD691" s="429">
        <f t="shared" si="667"/>
        <v>0</v>
      </c>
      <c r="BE691" s="211">
        <f t="shared" si="668"/>
        <v>0</v>
      </c>
      <c r="BF691" s="176">
        <f t="shared" si="669"/>
        <v>0</v>
      </c>
      <c r="BG691" s="177" t="str">
        <f>IF(BF691=0,"",
IF(SUM($BF$684:BF691)=1,BH691,
IF($BF$720&gt;SUM($BF$684:BF691),_xlfn.CONCAT(", ",BH691),
IF($BF$720=SUM($BF$684:BF691),_xlfn.CONCAT(" y ",BH691)))))</f>
        <v/>
      </c>
      <c r="BH691" s="618" t="s">
        <v>5124</v>
      </c>
      <c r="BI691" s="430">
        <f t="shared" si="670"/>
        <v>0</v>
      </c>
      <c r="BJ691" s="431">
        <f t="shared" si="671"/>
        <v>0</v>
      </c>
      <c r="BK691" s="432">
        <f t="shared" si="672"/>
        <v>0</v>
      </c>
      <c r="BL691" s="176">
        <f t="shared" si="673"/>
        <v>0</v>
      </c>
      <c r="BM691" s="177" t="str">
        <f>IF(BL691=0,"",
IF(SUM($BL$684:BL691)=1,BN691,
IF($BL$720&gt;SUM($BL$684:BL691),_xlfn.CONCAT(", ",BN691),
IF($BL$720=SUM($BL$684:BL691),_xlfn.CONCAT(" y ",BN691)))))</f>
        <v/>
      </c>
      <c r="BN691" s="618" t="s">
        <v>5124</v>
      </c>
      <c r="BP691" s="490" t="s">
        <v>5888</v>
      </c>
      <c r="BQ691" s="490" t="s">
        <v>5889</v>
      </c>
      <c r="BR691" s="651"/>
      <c r="BS691" s="651"/>
      <c r="BT691" s="651"/>
      <c r="BU691" s="490" t="s">
        <v>5890</v>
      </c>
      <c r="BV691" s="61" t="s">
        <v>5026</v>
      </c>
      <c r="BW691" s="625"/>
      <c r="BX691" s="625"/>
      <c r="BY691" s="625"/>
      <c r="BZ691" s="625"/>
      <c r="CA691" s="625"/>
      <c r="CB691" s="625"/>
      <c r="CC691" s="625"/>
      <c r="CD691" s="625"/>
      <c r="CE691" s="625"/>
      <c r="CF691" s="625"/>
      <c r="CG691" s="625"/>
      <c r="CH691" s="625"/>
    </row>
    <row r="692" spans="1:86" ht="36" customHeight="1">
      <c r="A692" s="54"/>
      <c r="B692" s="33"/>
      <c r="C692" s="122" t="s">
        <v>5028</v>
      </c>
      <c r="D692" s="994" t="s">
        <v>5891</v>
      </c>
      <c r="E692" s="757"/>
      <c r="F692" s="757"/>
      <c r="G692" s="757"/>
      <c r="H692" s="757"/>
      <c r="I692" s="758"/>
      <c r="J692" s="740"/>
      <c r="K692" s="838"/>
      <c r="L692" s="127"/>
      <c r="M692" s="127"/>
      <c r="N692" s="127"/>
      <c r="O692" s="127"/>
      <c r="P692" s="127"/>
      <c r="Q692" s="127"/>
      <c r="R692" s="127"/>
      <c r="S692" s="127"/>
      <c r="T692" s="127"/>
      <c r="U692" s="127"/>
      <c r="V692" s="127"/>
      <c r="W692" s="127"/>
      <c r="X692" s="127"/>
      <c r="Y692" s="439"/>
      <c r="Z692" s="439"/>
      <c r="AA692" s="439"/>
      <c r="AB692" s="439"/>
      <c r="AC692" s="439"/>
      <c r="AD692" s="439"/>
      <c r="AI692">
        <f t="shared" si="657"/>
        <v>0</v>
      </c>
      <c r="AJ692">
        <f t="shared" si="658"/>
        <v>0</v>
      </c>
      <c r="AK692">
        <f t="shared" si="659"/>
        <v>0</v>
      </c>
      <c r="AL692">
        <f t="shared" si="660"/>
        <v>0</v>
      </c>
      <c r="AM692">
        <f t="shared" si="674"/>
        <v>0</v>
      </c>
      <c r="AN692">
        <f t="shared" si="675"/>
        <v>0</v>
      </c>
      <c r="AO692">
        <f t="shared" si="676"/>
        <v>0</v>
      </c>
      <c r="AP692">
        <f t="shared" si="677"/>
        <v>0</v>
      </c>
      <c r="AQ692" s="176">
        <f t="shared" si="661"/>
        <v>0</v>
      </c>
      <c r="AR692" s="235" t="str">
        <f>IF(AQ692=0,"",
IF(SUM($AQ$684:AQ692)=1,AS692,
IF($AQ$720&gt;SUM($AQ$684:AQ692),_xlfn.CONCAT(", ",AS692),
IF($AQ$720=SUM($AQ$684:AQ692),_xlfn.CONCAT(" y ",AS692)))))</f>
        <v/>
      </c>
      <c r="AS692" s="178" t="s">
        <v>5125</v>
      </c>
      <c r="AT692" s="368">
        <f t="shared" si="662"/>
        <v>0</v>
      </c>
      <c r="AU692" s="176">
        <f t="shared" si="663"/>
        <v>0</v>
      </c>
      <c r="AV692" s="414" t="str">
        <f>IF(AU692=0,"",
IF(SUM($AU$684:AU692)=1,AW692,
IF($AU$720&gt;SUM($AU$684:AU692),_xlfn.CONCAT(", ",AW692),
IF($AU$720=SUM($AU$684:AU692),_xlfn.CONCAT(" y ",AW692)))))</f>
        <v/>
      </c>
      <c r="AW692" s="618" t="s">
        <v>5125</v>
      </c>
      <c r="AY692" s="361">
        <f t="shared" si="664"/>
        <v>0</v>
      </c>
      <c r="AZ692" s="360">
        <f t="shared" si="665"/>
        <v>0</v>
      </c>
      <c r="BC692" s="428">
        <f t="shared" si="666"/>
        <v>0</v>
      </c>
      <c r="BD692" s="429">
        <f t="shared" si="667"/>
        <v>0</v>
      </c>
      <c r="BE692" s="211">
        <f t="shared" si="668"/>
        <v>0</v>
      </c>
      <c r="BF692" s="176">
        <f t="shared" si="669"/>
        <v>0</v>
      </c>
      <c r="BG692" s="177" t="str">
        <f>IF(BF692=0,"",
IF(SUM($BF$684:BF692)=1,BH692,
IF($BF$720&gt;SUM($BF$684:BF692),_xlfn.CONCAT(", ",BH692),
IF($BF$720=SUM($BF$684:BF692),_xlfn.CONCAT(" y ",BH692)))))</f>
        <v/>
      </c>
      <c r="BH692" s="618" t="s">
        <v>5125</v>
      </c>
      <c r="BI692" s="430">
        <f t="shared" si="670"/>
        <v>0</v>
      </c>
      <c r="BJ692" s="431">
        <f t="shared" si="671"/>
        <v>0</v>
      </c>
      <c r="BK692" s="432">
        <f t="shared" si="672"/>
        <v>0</v>
      </c>
      <c r="BL692" s="176">
        <f t="shared" si="673"/>
        <v>0</v>
      </c>
      <c r="BM692" s="177" t="str">
        <f>IF(BL692=0,"",
IF(SUM($BL$684:BL692)=1,BN692,
IF($BL$720&gt;SUM($BL$684:BL692),_xlfn.CONCAT(", ",BN692),
IF($BL$720=SUM($BL$684:BL692),_xlfn.CONCAT(" y ",BN692)))))</f>
        <v/>
      </c>
      <c r="BN692" s="618" t="s">
        <v>5125</v>
      </c>
      <c r="BP692" s="490" t="s">
        <v>5892</v>
      </c>
      <c r="BQ692" s="490" t="s">
        <v>5891</v>
      </c>
      <c r="BR692" s="651"/>
      <c r="BS692" s="651"/>
      <c r="BT692" s="651"/>
      <c r="BU692" s="490" t="s">
        <v>5893</v>
      </c>
      <c r="BV692" s="61" t="s">
        <v>5028</v>
      </c>
      <c r="BW692" s="625"/>
      <c r="BX692" s="625"/>
      <c r="BY692" s="625"/>
      <c r="BZ692" s="625"/>
      <c r="CA692" s="625"/>
      <c r="CB692" s="625"/>
      <c r="CC692" s="625"/>
      <c r="CD692" s="625"/>
      <c r="CE692" s="625"/>
      <c r="CF692" s="625"/>
      <c r="CG692" s="625"/>
      <c r="CH692" s="625"/>
    </row>
    <row r="693" spans="1:86" ht="15" customHeight="1">
      <c r="A693" s="54"/>
      <c r="B693" s="33"/>
      <c r="C693" s="122" t="s">
        <v>5029</v>
      </c>
      <c r="D693" s="994" t="s">
        <v>5894</v>
      </c>
      <c r="E693" s="757"/>
      <c r="F693" s="757"/>
      <c r="G693" s="757"/>
      <c r="H693" s="757"/>
      <c r="I693" s="758"/>
      <c r="J693" s="740"/>
      <c r="K693" s="838"/>
      <c r="L693" s="127"/>
      <c r="M693" s="127"/>
      <c r="N693" s="127"/>
      <c r="O693" s="127"/>
      <c r="P693" s="127"/>
      <c r="Q693" s="127"/>
      <c r="R693" s="127"/>
      <c r="S693" s="127"/>
      <c r="T693" s="127"/>
      <c r="U693" s="127"/>
      <c r="V693" s="127"/>
      <c r="W693" s="127"/>
      <c r="X693" s="127"/>
      <c r="Y693" s="439"/>
      <c r="Z693" s="439"/>
      <c r="AA693" s="439"/>
      <c r="AB693" s="439"/>
      <c r="AC693" s="439"/>
      <c r="AD693" s="439"/>
      <c r="AI693">
        <f t="shared" si="657"/>
        <v>0</v>
      </c>
      <c r="AJ693">
        <f t="shared" si="658"/>
        <v>0</v>
      </c>
      <c r="AK693">
        <f t="shared" si="659"/>
        <v>0</v>
      </c>
      <c r="AL693">
        <f t="shared" si="660"/>
        <v>0</v>
      </c>
      <c r="AM693">
        <f t="shared" si="674"/>
        <v>0</v>
      </c>
      <c r="AN693">
        <f t="shared" si="675"/>
        <v>0</v>
      </c>
      <c r="AO693">
        <f t="shared" si="676"/>
        <v>0</v>
      </c>
      <c r="AP693">
        <f t="shared" si="677"/>
        <v>0</v>
      </c>
      <c r="AQ693" s="176">
        <f t="shared" si="661"/>
        <v>0</v>
      </c>
      <c r="AR693" s="235" t="str">
        <f>IF(AQ693=0,"",
IF(SUM($AQ$684:AQ693)=1,AS693,
IF($AQ$720&gt;SUM($AQ$684:AQ693),_xlfn.CONCAT(", ",AS693),
IF($AQ$720=SUM($AQ$684:AQ693),_xlfn.CONCAT(" y ",AS693)))))</f>
        <v/>
      </c>
      <c r="AS693" s="178" t="s">
        <v>5126</v>
      </c>
      <c r="AT693" s="368">
        <f t="shared" si="662"/>
        <v>0</v>
      </c>
      <c r="AU693" s="176">
        <f t="shared" si="663"/>
        <v>0</v>
      </c>
      <c r="AV693" s="414" t="str">
        <f>IF(AU693=0,"",
IF(SUM($AU$684:AU693)=1,AW693,
IF($AU$720&gt;SUM($AU$684:AU693),_xlfn.CONCAT(", ",AW693),
IF($AU$720=SUM($AU$684:AU693),_xlfn.CONCAT(" y ",AW693)))))</f>
        <v/>
      </c>
      <c r="AW693" s="618" t="s">
        <v>5126</v>
      </c>
      <c r="AY693" s="361">
        <f t="shared" si="664"/>
        <v>0</v>
      </c>
      <c r="AZ693" s="360">
        <f t="shared" si="665"/>
        <v>0</v>
      </c>
      <c r="BC693" s="428">
        <f t="shared" si="666"/>
        <v>0</v>
      </c>
      <c r="BD693" s="429">
        <f t="shared" si="667"/>
        <v>0</v>
      </c>
      <c r="BE693" s="211">
        <f t="shared" si="668"/>
        <v>0</v>
      </c>
      <c r="BF693" s="176">
        <f t="shared" si="669"/>
        <v>0</v>
      </c>
      <c r="BG693" s="177" t="str">
        <f>IF(BF693=0,"",
IF(SUM($BF$684:BF693)=1,BH693,
IF($BF$720&gt;SUM($BF$684:BF693),_xlfn.CONCAT(", ",BH693),
IF($BF$720=SUM($BF$684:BF693),_xlfn.CONCAT(" y ",BH693)))))</f>
        <v/>
      </c>
      <c r="BH693" s="618" t="s">
        <v>5126</v>
      </c>
      <c r="BI693" s="430">
        <f t="shared" si="670"/>
        <v>0</v>
      </c>
      <c r="BJ693" s="431">
        <f t="shared" si="671"/>
        <v>0</v>
      </c>
      <c r="BK693" s="432">
        <f t="shared" si="672"/>
        <v>0</v>
      </c>
      <c r="BL693" s="176">
        <f t="shared" si="673"/>
        <v>0</v>
      </c>
      <c r="BM693" s="177" t="str">
        <f>IF(BL693=0,"",
IF(SUM($BL$684:BL693)=1,BN693,
IF($BL$720&gt;SUM($BL$684:BL693),_xlfn.CONCAT(", ",BN693),
IF($BL$720=SUM($BL$684:BL693),_xlfn.CONCAT(" y ",BN693)))))</f>
        <v/>
      </c>
      <c r="BN693" s="618" t="s">
        <v>5126</v>
      </c>
      <c r="BP693" s="490" t="s">
        <v>5895</v>
      </c>
      <c r="BQ693" s="490" t="s">
        <v>5894</v>
      </c>
      <c r="BR693" s="651"/>
      <c r="BS693" s="651"/>
      <c r="BT693" s="651"/>
      <c r="BU693" s="490" t="s">
        <v>5896</v>
      </c>
      <c r="BV693" s="61" t="s">
        <v>5029</v>
      </c>
      <c r="BW693" s="625"/>
      <c r="BX693" s="625"/>
      <c r="BY693" s="625"/>
      <c r="BZ693" s="625"/>
      <c r="CA693" s="625"/>
      <c r="CB693" s="625"/>
      <c r="CC693" s="625"/>
      <c r="CD693" s="625"/>
      <c r="CE693" s="625"/>
      <c r="CF693" s="625"/>
      <c r="CG693" s="625"/>
      <c r="CH693" s="625"/>
    </row>
    <row r="694" spans="1:86" ht="15" customHeight="1">
      <c r="A694" s="54"/>
      <c r="B694" s="33"/>
      <c r="C694" s="122" t="s">
        <v>5031</v>
      </c>
      <c r="D694" s="994" t="s">
        <v>5897</v>
      </c>
      <c r="E694" s="757"/>
      <c r="F694" s="757"/>
      <c r="G694" s="757"/>
      <c r="H694" s="757"/>
      <c r="I694" s="758"/>
      <c r="J694" s="740"/>
      <c r="K694" s="838"/>
      <c r="L694" s="127"/>
      <c r="M694" s="127"/>
      <c r="N694" s="127"/>
      <c r="O694" s="127"/>
      <c r="P694" s="127"/>
      <c r="Q694" s="127"/>
      <c r="R694" s="127"/>
      <c r="S694" s="127"/>
      <c r="T694" s="127"/>
      <c r="U694" s="127"/>
      <c r="V694" s="127"/>
      <c r="W694" s="127"/>
      <c r="X694" s="127"/>
      <c r="Y694" s="439"/>
      <c r="Z694" s="439"/>
      <c r="AA694" s="439"/>
      <c r="AB694" s="439"/>
      <c r="AC694" s="439"/>
      <c r="AD694" s="439"/>
      <c r="AI694">
        <f t="shared" si="657"/>
        <v>0</v>
      </c>
      <c r="AJ694">
        <f t="shared" si="658"/>
        <v>0</v>
      </c>
      <c r="AK694">
        <f t="shared" si="659"/>
        <v>0</v>
      </c>
      <c r="AL694">
        <f t="shared" si="660"/>
        <v>0</v>
      </c>
      <c r="AM694">
        <f t="shared" si="674"/>
        <v>0</v>
      </c>
      <c r="AN694">
        <f t="shared" si="675"/>
        <v>0</v>
      </c>
      <c r="AO694">
        <f t="shared" si="676"/>
        <v>0</v>
      </c>
      <c r="AP694">
        <f t="shared" si="677"/>
        <v>0</v>
      </c>
      <c r="AQ694" s="176">
        <f t="shared" si="661"/>
        <v>0</v>
      </c>
      <c r="AR694" s="235" t="str">
        <f>IF(AQ694=0,"",
IF(SUM($AQ$684:AQ694)=1,AS694,
IF($AQ$720&gt;SUM($AQ$684:AQ694),_xlfn.CONCAT(", ",AS694),
IF($AQ$720=SUM($AQ$684:AQ694),_xlfn.CONCAT(" y ",AS694)))))</f>
        <v/>
      </c>
      <c r="AS694" s="178" t="s">
        <v>5127</v>
      </c>
      <c r="AT694" s="368">
        <f t="shared" si="662"/>
        <v>0</v>
      </c>
      <c r="AU694" s="176">
        <f t="shared" si="663"/>
        <v>0</v>
      </c>
      <c r="AV694" s="414" t="str">
        <f>IF(AU694=0,"",
IF(SUM($AU$684:AU694)=1,AW694,
IF($AU$720&gt;SUM($AU$684:AU694),_xlfn.CONCAT(", ",AW694),
IF($AU$720=SUM($AU$684:AU694),_xlfn.CONCAT(" y ",AW694)))))</f>
        <v/>
      </c>
      <c r="AW694" s="618" t="s">
        <v>5127</v>
      </c>
      <c r="AY694" s="361">
        <f t="shared" si="664"/>
        <v>0</v>
      </c>
      <c r="AZ694" s="360">
        <f t="shared" si="665"/>
        <v>0</v>
      </c>
      <c r="BC694" s="428">
        <f t="shared" si="666"/>
        <v>0</v>
      </c>
      <c r="BD694" s="429">
        <f t="shared" si="667"/>
        <v>0</v>
      </c>
      <c r="BE694" s="211">
        <f t="shared" si="668"/>
        <v>0</v>
      </c>
      <c r="BF694" s="176">
        <f t="shared" si="669"/>
        <v>0</v>
      </c>
      <c r="BG694" s="177" t="str">
        <f>IF(BF694=0,"",
IF(SUM($BF$684:BF694)=1,BH694,
IF($BF$720&gt;SUM($BF$684:BF694),_xlfn.CONCAT(", ",BH694),
IF($BF$720=SUM($BF$684:BF694),_xlfn.CONCAT(" y ",BH694)))))</f>
        <v/>
      </c>
      <c r="BH694" s="618" t="s">
        <v>5127</v>
      </c>
      <c r="BI694" s="430">
        <f t="shared" si="670"/>
        <v>0</v>
      </c>
      <c r="BJ694" s="431">
        <f t="shared" si="671"/>
        <v>0</v>
      </c>
      <c r="BK694" s="432">
        <f t="shared" si="672"/>
        <v>0</v>
      </c>
      <c r="BL694" s="176">
        <f t="shared" si="673"/>
        <v>0</v>
      </c>
      <c r="BM694" s="177" t="str">
        <f>IF(BL694=0,"",
IF(SUM($BL$684:BL694)=1,BN694,
IF($BL$720&gt;SUM($BL$684:BL694),_xlfn.CONCAT(", ",BN694),
IF($BL$720=SUM($BL$684:BL694),_xlfn.CONCAT(" y ",BN694)))))</f>
        <v/>
      </c>
      <c r="BN694" s="618" t="s">
        <v>5127</v>
      </c>
      <c r="BP694" s="490" t="s">
        <v>5898</v>
      </c>
      <c r="BQ694" s="490" t="s">
        <v>5897</v>
      </c>
      <c r="BR694" s="651"/>
      <c r="BS694" s="651"/>
      <c r="BT694" s="651"/>
      <c r="BU694" s="651" t="s">
        <v>5899</v>
      </c>
      <c r="BV694" s="61" t="s">
        <v>5031</v>
      </c>
      <c r="BW694" s="625"/>
      <c r="BX694" s="625"/>
      <c r="BY694" s="625"/>
      <c r="BZ694" s="625"/>
      <c r="CA694" s="625"/>
      <c r="CB694" s="625"/>
      <c r="CC694" s="625"/>
      <c r="CD694" s="625"/>
      <c r="CE694" s="625"/>
      <c r="CF694" s="625"/>
      <c r="CG694" s="625"/>
      <c r="CH694" s="625"/>
    </row>
    <row r="695" spans="1:86" ht="24" customHeight="1">
      <c r="A695" s="54"/>
      <c r="B695" s="33"/>
      <c r="C695" s="122" t="s">
        <v>5032</v>
      </c>
      <c r="D695" s="994" t="s">
        <v>5900</v>
      </c>
      <c r="E695" s="757"/>
      <c r="F695" s="757"/>
      <c r="G695" s="757"/>
      <c r="H695" s="757"/>
      <c r="I695" s="758"/>
      <c r="J695" s="740"/>
      <c r="K695" s="838"/>
      <c r="L695" s="127"/>
      <c r="M695" s="127"/>
      <c r="N695" s="127"/>
      <c r="O695" s="127"/>
      <c r="P695" s="127"/>
      <c r="Q695" s="127"/>
      <c r="R695" s="127"/>
      <c r="S695" s="127"/>
      <c r="T695" s="127"/>
      <c r="U695" s="127"/>
      <c r="V695" s="127"/>
      <c r="W695" s="127"/>
      <c r="X695" s="127"/>
      <c r="Y695" s="439"/>
      <c r="Z695" s="439"/>
      <c r="AA695" s="439"/>
      <c r="AB695" s="439"/>
      <c r="AC695" s="439"/>
      <c r="AD695" s="439"/>
      <c r="AI695">
        <f t="shared" si="657"/>
        <v>0</v>
      </c>
      <c r="AJ695">
        <f t="shared" si="658"/>
        <v>0</v>
      </c>
      <c r="AK695">
        <f t="shared" si="659"/>
        <v>0</v>
      </c>
      <c r="AL695">
        <f t="shared" si="660"/>
        <v>0</v>
      </c>
      <c r="AM695">
        <f t="shared" si="674"/>
        <v>0</v>
      </c>
      <c r="AN695">
        <f t="shared" si="675"/>
        <v>0</v>
      </c>
      <c r="AO695">
        <f t="shared" si="676"/>
        <v>0</v>
      </c>
      <c r="AP695">
        <f t="shared" si="677"/>
        <v>0</v>
      </c>
      <c r="AQ695" s="176">
        <f t="shared" si="661"/>
        <v>0</v>
      </c>
      <c r="AR695" s="235" t="str">
        <f>IF(AQ695=0,"",
IF(SUM($AQ$684:AQ695)=1,AS695,
IF($AQ$720&gt;SUM($AQ$684:AQ695),_xlfn.CONCAT(", ",AS695),
IF($AQ$720=SUM($AQ$684:AQ695),_xlfn.CONCAT(" y ",AS695)))))</f>
        <v/>
      </c>
      <c r="AS695" s="178" t="s">
        <v>5128</v>
      </c>
      <c r="AT695" s="368">
        <f t="shared" si="662"/>
        <v>0</v>
      </c>
      <c r="AU695" s="176">
        <f t="shared" si="663"/>
        <v>0</v>
      </c>
      <c r="AV695" s="414" t="str">
        <f>IF(AU695=0,"",
IF(SUM($AU$684:AU695)=1,AW695,
IF($AU$720&gt;SUM($AU$684:AU695),_xlfn.CONCAT(", ",AW695),
IF($AU$720=SUM($AU$684:AU695),_xlfn.CONCAT(" y ",AW695)))))</f>
        <v/>
      </c>
      <c r="AW695" s="618" t="s">
        <v>5128</v>
      </c>
      <c r="AY695" s="361">
        <f t="shared" si="664"/>
        <v>0</v>
      </c>
      <c r="AZ695" s="360">
        <f t="shared" si="665"/>
        <v>0</v>
      </c>
      <c r="BC695" s="428">
        <f t="shared" si="666"/>
        <v>0</v>
      </c>
      <c r="BD695" s="429">
        <f t="shared" si="667"/>
        <v>0</v>
      </c>
      <c r="BE695" s="211">
        <f t="shared" si="668"/>
        <v>0</v>
      </c>
      <c r="BF695" s="176">
        <f t="shared" si="669"/>
        <v>0</v>
      </c>
      <c r="BG695" s="177" t="str">
        <f>IF(BF695=0,"",
IF(SUM($BF$684:BF695)=1,BH695,
IF($BF$720&gt;SUM($BF$684:BF695),_xlfn.CONCAT(", ",BH695),
IF($BF$720=SUM($BF$684:BF695),_xlfn.CONCAT(" y ",BH695)))))</f>
        <v/>
      </c>
      <c r="BH695" s="618" t="s">
        <v>5128</v>
      </c>
      <c r="BI695" s="430">
        <f t="shared" si="670"/>
        <v>0</v>
      </c>
      <c r="BJ695" s="431">
        <f t="shared" si="671"/>
        <v>0</v>
      </c>
      <c r="BK695" s="432">
        <f t="shared" si="672"/>
        <v>0</v>
      </c>
      <c r="BL695" s="176">
        <f t="shared" si="673"/>
        <v>0</v>
      </c>
      <c r="BM695" s="177" t="str">
        <f>IF(BL695=0,"",
IF(SUM($BL$684:BL695)=1,BN695,
IF($BL$720&gt;SUM($BL$684:BL695),_xlfn.CONCAT(", ",BN695),
IF($BL$720=SUM($BL$684:BL695),_xlfn.CONCAT(" y ",BN695)))))</f>
        <v/>
      </c>
      <c r="BN695" s="618" t="s">
        <v>5128</v>
      </c>
      <c r="BP695" s="490" t="s">
        <v>5901</v>
      </c>
      <c r="BQ695" s="490" t="s">
        <v>5900</v>
      </c>
      <c r="BR695" s="651"/>
      <c r="BS695" s="651"/>
      <c r="BT695" s="651"/>
      <c r="BU695" s="651"/>
      <c r="BV695" s="651"/>
    </row>
    <row r="696" spans="1:86" ht="15" customHeight="1">
      <c r="A696" s="54"/>
      <c r="B696" s="33"/>
      <c r="C696" s="122" t="s">
        <v>5033</v>
      </c>
      <c r="D696" s="994" t="s">
        <v>5902</v>
      </c>
      <c r="E696" s="757"/>
      <c r="F696" s="757"/>
      <c r="G696" s="757"/>
      <c r="H696" s="757"/>
      <c r="I696" s="758"/>
      <c r="J696" s="740"/>
      <c r="K696" s="838"/>
      <c r="L696" s="127"/>
      <c r="M696" s="127"/>
      <c r="N696" s="127"/>
      <c r="O696" s="127"/>
      <c r="P696" s="127"/>
      <c r="Q696" s="127"/>
      <c r="R696" s="127"/>
      <c r="S696" s="127"/>
      <c r="T696" s="127"/>
      <c r="U696" s="127"/>
      <c r="V696" s="127"/>
      <c r="W696" s="127"/>
      <c r="X696" s="127"/>
      <c r="Y696" s="439"/>
      <c r="Z696" s="439"/>
      <c r="AA696" s="439"/>
      <c r="AB696" s="439"/>
      <c r="AC696" s="439"/>
      <c r="AD696" s="439"/>
      <c r="AI696">
        <f t="shared" si="657"/>
        <v>0</v>
      </c>
      <c r="AJ696">
        <f t="shared" si="658"/>
        <v>0</v>
      </c>
      <c r="AK696">
        <f t="shared" si="659"/>
        <v>0</v>
      </c>
      <c r="AL696">
        <f t="shared" si="660"/>
        <v>0</v>
      </c>
      <c r="AM696">
        <f t="shared" si="674"/>
        <v>0</v>
      </c>
      <c r="AN696">
        <f t="shared" si="675"/>
        <v>0</v>
      </c>
      <c r="AO696">
        <f t="shared" si="676"/>
        <v>0</v>
      </c>
      <c r="AP696">
        <f t="shared" si="677"/>
        <v>0</v>
      </c>
      <c r="AQ696" s="176">
        <f t="shared" si="661"/>
        <v>0</v>
      </c>
      <c r="AR696" s="235" t="str">
        <f>IF(AQ696=0,"",
IF(SUM($AQ$684:AQ696)=1,AS696,
IF($AQ$720&gt;SUM($AQ$684:AQ696),_xlfn.CONCAT(", ",AS696),
IF($AQ$720=SUM($AQ$684:AQ696),_xlfn.CONCAT(" y ",AS696)))))</f>
        <v/>
      </c>
      <c r="AS696" s="178" t="s">
        <v>5129</v>
      </c>
      <c r="AT696" s="368">
        <f t="shared" si="662"/>
        <v>0</v>
      </c>
      <c r="AU696" s="176">
        <f t="shared" si="663"/>
        <v>0</v>
      </c>
      <c r="AV696" s="414" t="str">
        <f>IF(AU696=0,"",
IF(SUM($AU$684:AU696)=1,AW696,
IF($AU$720&gt;SUM($AU$684:AU696),_xlfn.CONCAT(", ",AW696),
IF($AU$720=SUM($AU$684:AU696),_xlfn.CONCAT(" y ",AW696)))))</f>
        <v/>
      </c>
      <c r="AW696" s="618" t="s">
        <v>5129</v>
      </c>
      <c r="AY696" s="361">
        <f t="shared" si="664"/>
        <v>0</v>
      </c>
      <c r="AZ696" s="360">
        <f t="shared" si="665"/>
        <v>0</v>
      </c>
      <c r="BC696" s="428">
        <f t="shared" si="666"/>
        <v>0</v>
      </c>
      <c r="BD696" s="429">
        <f t="shared" si="667"/>
        <v>0</v>
      </c>
      <c r="BE696" s="211">
        <f t="shared" si="668"/>
        <v>0</v>
      </c>
      <c r="BF696" s="176">
        <f t="shared" si="669"/>
        <v>0</v>
      </c>
      <c r="BG696" s="177" t="str">
        <f>IF(BF696=0,"",
IF(SUM($BF$684:BF696)=1,BH696,
IF($BF$720&gt;SUM($BF$684:BF696),_xlfn.CONCAT(", ",BH696),
IF($BF$720=SUM($BF$684:BF696),_xlfn.CONCAT(" y ",BH696)))))</f>
        <v/>
      </c>
      <c r="BH696" s="618" t="s">
        <v>5129</v>
      </c>
      <c r="BI696" s="430">
        <f t="shared" si="670"/>
        <v>0</v>
      </c>
      <c r="BJ696" s="431">
        <f t="shared" si="671"/>
        <v>0</v>
      </c>
      <c r="BK696" s="432">
        <f t="shared" si="672"/>
        <v>0</v>
      </c>
      <c r="BL696" s="176">
        <f t="shared" si="673"/>
        <v>0</v>
      </c>
      <c r="BM696" s="177" t="str">
        <f>IF(BL696=0,"",
IF(SUM($BL$684:BL696)=1,BN696,
IF($BL$720&gt;SUM($BL$684:BL696),_xlfn.CONCAT(", ",BN696),
IF($BL$720=SUM($BL$684:BL696),_xlfn.CONCAT(" y ",BN696)))))</f>
        <v/>
      </c>
      <c r="BN696" s="618" t="s">
        <v>5129</v>
      </c>
      <c r="BP696" s="490" t="s">
        <v>5903</v>
      </c>
      <c r="BQ696" s="490" t="s">
        <v>5902</v>
      </c>
      <c r="BR696" s="651"/>
      <c r="BS696" s="651"/>
      <c r="BT696" s="651"/>
      <c r="BU696" s="651"/>
      <c r="BV696" s="651"/>
    </row>
    <row r="697" spans="1:86" ht="15" customHeight="1">
      <c r="A697" s="54"/>
      <c r="B697" s="33"/>
      <c r="C697" s="122" t="s">
        <v>5034</v>
      </c>
      <c r="D697" s="994" t="s">
        <v>5904</v>
      </c>
      <c r="E697" s="757"/>
      <c r="F697" s="757"/>
      <c r="G697" s="757"/>
      <c r="H697" s="757"/>
      <c r="I697" s="758"/>
      <c r="J697" s="740"/>
      <c r="K697" s="838"/>
      <c r="L697" s="127"/>
      <c r="M697" s="127"/>
      <c r="N697" s="127"/>
      <c r="O697" s="127"/>
      <c r="P697" s="127"/>
      <c r="Q697" s="127"/>
      <c r="R697" s="127"/>
      <c r="S697" s="127"/>
      <c r="T697" s="127"/>
      <c r="U697" s="127"/>
      <c r="V697" s="127"/>
      <c r="W697" s="127"/>
      <c r="X697" s="127"/>
      <c r="Y697" s="439"/>
      <c r="Z697" s="439"/>
      <c r="AA697" s="439"/>
      <c r="AB697" s="439"/>
      <c r="AC697" s="439"/>
      <c r="AD697" s="439"/>
      <c r="AI697">
        <f t="shared" si="657"/>
        <v>0</v>
      </c>
      <c r="AJ697">
        <f t="shared" si="658"/>
        <v>0</v>
      </c>
      <c r="AK697">
        <f t="shared" si="659"/>
        <v>0</v>
      </c>
      <c r="AL697">
        <f t="shared" si="660"/>
        <v>0</v>
      </c>
      <c r="AM697">
        <f t="shared" si="674"/>
        <v>0</v>
      </c>
      <c r="AN697">
        <f t="shared" si="675"/>
        <v>0</v>
      </c>
      <c r="AO697">
        <f t="shared" si="676"/>
        <v>0</v>
      </c>
      <c r="AP697">
        <f t="shared" si="677"/>
        <v>0</v>
      </c>
      <c r="AQ697" s="176">
        <f t="shared" si="661"/>
        <v>0</v>
      </c>
      <c r="AR697" s="235" t="str">
        <f>IF(AQ697=0,"",
IF(SUM($AQ$684:AQ697)=1,AS697,
IF($AQ$720&gt;SUM($AQ$684:AQ697),_xlfn.CONCAT(", ",AS697),
IF($AQ$720=SUM($AQ$684:AQ697),_xlfn.CONCAT(" y ",AS697)))))</f>
        <v/>
      </c>
      <c r="AS697" s="178" t="s">
        <v>5130</v>
      </c>
      <c r="AT697" s="368">
        <f t="shared" si="662"/>
        <v>0</v>
      </c>
      <c r="AU697" s="176">
        <f t="shared" si="663"/>
        <v>0</v>
      </c>
      <c r="AV697" s="414" t="str">
        <f>IF(AU697=0,"",
IF(SUM($AU$684:AU697)=1,AW697,
IF($AU$720&gt;SUM($AU$684:AU697),_xlfn.CONCAT(", ",AW697),
IF($AU$720=SUM($AU$684:AU697),_xlfn.CONCAT(" y ",AW697)))))</f>
        <v/>
      </c>
      <c r="AW697" s="618" t="s">
        <v>5130</v>
      </c>
      <c r="AY697" s="361">
        <f t="shared" si="664"/>
        <v>0</v>
      </c>
      <c r="AZ697" s="360">
        <f t="shared" si="665"/>
        <v>0</v>
      </c>
      <c r="BC697" s="428">
        <f t="shared" si="666"/>
        <v>0</v>
      </c>
      <c r="BD697" s="429">
        <f t="shared" si="667"/>
        <v>0</v>
      </c>
      <c r="BE697" s="211">
        <f t="shared" si="668"/>
        <v>0</v>
      </c>
      <c r="BF697" s="176">
        <f t="shared" si="669"/>
        <v>0</v>
      </c>
      <c r="BG697" s="177" t="str">
        <f>IF(BF697=0,"",
IF(SUM($BF$684:BF697)=1,BH697,
IF($BF$720&gt;SUM($BF$684:BF697),_xlfn.CONCAT(", ",BH697),
IF($BF$720=SUM($BF$684:BF697),_xlfn.CONCAT(" y ",BH697)))))</f>
        <v/>
      </c>
      <c r="BH697" s="618" t="s">
        <v>5130</v>
      </c>
      <c r="BI697" s="430">
        <f t="shared" si="670"/>
        <v>0</v>
      </c>
      <c r="BJ697" s="431">
        <f t="shared" si="671"/>
        <v>0</v>
      </c>
      <c r="BK697" s="432">
        <f t="shared" si="672"/>
        <v>0</v>
      </c>
      <c r="BL697" s="176">
        <f t="shared" si="673"/>
        <v>0</v>
      </c>
      <c r="BM697" s="177" t="str">
        <f>IF(BL697=0,"",
IF(SUM($BL$684:BL697)=1,BN697,
IF($BL$720&gt;SUM($BL$684:BL697),_xlfn.CONCAT(", ",BN697),
IF($BL$720=SUM($BL$684:BL697),_xlfn.CONCAT(" y ",BN697)))))</f>
        <v/>
      </c>
      <c r="BN697" s="618" t="s">
        <v>5130</v>
      </c>
      <c r="BP697" s="490" t="s">
        <v>5905</v>
      </c>
      <c r="BQ697" s="490" t="s">
        <v>5904</v>
      </c>
      <c r="BR697" s="651"/>
      <c r="BS697" s="651"/>
      <c r="BT697" s="651"/>
      <c r="BU697" s="651"/>
      <c r="BV697" s="651"/>
    </row>
    <row r="698" spans="1:86" ht="15" customHeight="1">
      <c r="A698" s="54"/>
      <c r="B698" s="33"/>
      <c r="C698" s="122" t="s">
        <v>5035</v>
      </c>
      <c r="D698" s="994" t="s">
        <v>5906</v>
      </c>
      <c r="E698" s="757"/>
      <c r="F698" s="757"/>
      <c r="G698" s="757"/>
      <c r="H698" s="757"/>
      <c r="I698" s="758"/>
      <c r="J698" s="740"/>
      <c r="K698" s="838"/>
      <c r="L698" s="127"/>
      <c r="M698" s="127"/>
      <c r="N698" s="127"/>
      <c r="O698" s="127"/>
      <c r="P698" s="127"/>
      <c r="Q698" s="127"/>
      <c r="R698" s="127"/>
      <c r="S698" s="127"/>
      <c r="T698" s="127"/>
      <c r="U698" s="127"/>
      <c r="V698" s="127"/>
      <c r="W698" s="127"/>
      <c r="X698" s="127"/>
      <c r="Y698" s="439"/>
      <c r="Z698" s="439"/>
      <c r="AA698" s="439"/>
      <c r="AB698" s="439"/>
      <c r="AC698" s="439"/>
      <c r="AD698" s="439"/>
      <c r="AI698">
        <f t="shared" si="657"/>
        <v>0</v>
      </c>
      <c r="AJ698">
        <f t="shared" si="658"/>
        <v>0</v>
      </c>
      <c r="AK698">
        <f t="shared" si="659"/>
        <v>0</v>
      </c>
      <c r="AL698">
        <f t="shared" si="660"/>
        <v>0</v>
      </c>
      <c r="AM698">
        <f t="shared" si="674"/>
        <v>0</v>
      </c>
      <c r="AN698">
        <f t="shared" si="675"/>
        <v>0</v>
      </c>
      <c r="AO698">
        <f t="shared" si="676"/>
        <v>0</v>
      </c>
      <c r="AP698">
        <f t="shared" si="677"/>
        <v>0</v>
      </c>
      <c r="AQ698" s="176">
        <f t="shared" si="661"/>
        <v>0</v>
      </c>
      <c r="AR698" s="235" t="str">
        <f>IF(AQ698=0,"",
IF(SUM($AQ$684:AQ698)=1,AS698,
IF($AQ$720&gt;SUM($AQ$684:AQ698),_xlfn.CONCAT(", ",AS698),
IF($AQ$720=SUM($AQ$684:AQ698),_xlfn.CONCAT(" y ",AS698)))))</f>
        <v/>
      </c>
      <c r="AS698" s="178" t="s">
        <v>5131</v>
      </c>
      <c r="AT698" s="368">
        <f t="shared" si="662"/>
        <v>0</v>
      </c>
      <c r="AU698" s="176">
        <f t="shared" si="663"/>
        <v>0</v>
      </c>
      <c r="AV698" s="414" t="str">
        <f>IF(AU698=0,"",
IF(SUM($AU$684:AU698)=1,AW698,
IF($AU$720&gt;SUM($AU$684:AU698),_xlfn.CONCAT(", ",AW698),
IF($AU$720=SUM($AU$684:AU698),_xlfn.CONCAT(" y ",AW698)))))</f>
        <v/>
      </c>
      <c r="AW698" s="618" t="s">
        <v>5131</v>
      </c>
      <c r="AY698" s="361">
        <f t="shared" si="664"/>
        <v>0</v>
      </c>
      <c r="AZ698" s="360">
        <f t="shared" si="665"/>
        <v>0</v>
      </c>
      <c r="BC698" s="428">
        <f t="shared" si="666"/>
        <v>0</v>
      </c>
      <c r="BD698" s="429">
        <f t="shared" si="667"/>
        <v>0</v>
      </c>
      <c r="BE698" s="211">
        <f t="shared" si="668"/>
        <v>0</v>
      </c>
      <c r="BF698" s="176">
        <f t="shared" si="669"/>
        <v>0</v>
      </c>
      <c r="BG698" s="177" t="str">
        <f>IF(BF698=0,"",
IF(SUM($BF$684:BF698)=1,BH698,
IF($BF$720&gt;SUM($BF$684:BF698),_xlfn.CONCAT(", ",BH698),
IF($BF$720=SUM($BF$684:BF698),_xlfn.CONCAT(" y ",BH698)))))</f>
        <v/>
      </c>
      <c r="BH698" s="618" t="s">
        <v>5131</v>
      </c>
      <c r="BI698" s="430">
        <f t="shared" si="670"/>
        <v>0</v>
      </c>
      <c r="BJ698" s="431">
        <f t="shared" si="671"/>
        <v>0</v>
      </c>
      <c r="BK698" s="432">
        <f t="shared" si="672"/>
        <v>0</v>
      </c>
      <c r="BL698" s="176">
        <f t="shared" si="673"/>
        <v>0</v>
      </c>
      <c r="BM698" s="177" t="str">
        <f>IF(BL698=0,"",
IF(SUM($BL$684:BL698)=1,BN698,
IF($BL$720&gt;SUM($BL$684:BL698),_xlfn.CONCAT(", ",BN698),
IF($BL$720=SUM($BL$684:BL698),_xlfn.CONCAT(" y ",BN698)))))</f>
        <v/>
      </c>
      <c r="BN698" s="618" t="s">
        <v>5131</v>
      </c>
      <c r="BP698" s="490" t="s">
        <v>5907</v>
      </c>
      <c r="BQ698" s="490" t="s">
        <v>5906</v>
      </c>
      <c r="BR698" s="651"/>
      <c r="BS698" s="651"/>
      <c r="BT698" s="651"/>
      <c r="BU698" s="651"/>
      <c r="BV698" s="651"/>
    </row>
    <row r="699" spans="1:86" ht="15" customHeight="1">
      <c r="A699" s="54"/>
      <c r="B699" s="33"/>
      <c r="C699" s="122" t="s">
        <v>5036</v>
      </c>
      <c r="D699" s="994" t="s">
        <v>5908</v>
      </c>
      <c r="E699" s="757"/>
      <c r="F699" s="757"/>
      <c r="G699" s="757"/>
      <c r="H699" s="757"/>
      <c r="I699" s="758"/>
      <c r="J699" s="740"/>
      <c r="K699" s="838"/>
      <c r="L699" s="127"/>
      <c r="M699" s="127"/>
      <c r="N699" s="127"/>
      <c r="O699" s="127"/>
      <c r="P699" s="127"/>
      <c r="Q699" s="127"/>
      <c r="R699" s="127"/>
      <c r="S699" s="127"/>
      <c r="T699" s="127"/>
      <c r="U699" s="127"/>
      <c r="V699" s="127"/>
      <c r="W699" s="127"/>
      <c r="X699" s="127"/>
      <c r="Y699" s="439"/>
      <c r="Z699" s="439"/>
      <c r="AA699" s="439"/>
      <c r="AB699" s="439"/>
      <c r="AC699" s="439"/>
      <c r="AD699" s="439"/>
      <c r="AI699">
        <f t="shared" si="657"/>
        <v>0</v>
      </c>
      <c r="AJ699">
        <f t="shared" si="658"/>
        <v>0</v>
      </c>
      <c r="AK699">
        <f t="shared" si="659"/>
        <v>0</v>
      </c>
      <c r="AL699">
        <f t="shared" si="660"/>
        <v>0</v>
      </c>
      <c r="AM699">
        <f t="shared" si="674"/>
        <v>0</v>
      </c>
      <c r="AN699">
        <f t="shared" si="675"/>
        <v>0</v>
      </c>
      <c r="AO699">
        <f t="shared" si="676"/>
        <v>0</v>
      </c>
      <c r="AP699">
        <f t="shared" si="677"/>
        <v>0</v>
      </c>
      <c r="AQ699" s="176">
        <f t="shared" si="661"/>
        <v>0</v>
      </c>
      <c r="AR699" s="235" t="str">
        <f>IF(AQ699=0,"",
IF(SUM($AQ$684:AQ699)=1,AS699,
IF($AQ$720&gt;SUM($AQ$684:AQ699),_xlfn.CONCAT(", ",AS699),
IF($AQ$720=SUM($AQ$684:AQ699),_xlfn.CONCAT(" y ",AS699)))))</f>
        <v/>
      </c>
      <c r="AS699" s="178" t="s">
        <v>5132</v>
      </c>
      <c r="AT699" s="368">
        <f t="shared" si="662"/>
        <v>0</v>
      </c>
      <c r="AU699" s="176">
        <f t="shared" si="663"/>
        <v>0</v>
      </c>
      <c r="AV699" s="414" t="str">
        <f>IF(AU699=0,"",
IF(SUM($AU$684:AU699)=1,AW699,
IF($AU$720&gt;SUM($AU$684:AU699),_xlfn.CONCAT(", ",AW699),
IF($AU$720=SUM($AU$684:AU699),_xlfn.CONCAT(" y ",AW699)))))</f>
        <v/>
      </c>
      <c r="AW699" s="618" t="s">
        <v>5132</v>
      </c>
      <c r="AY699" s="361">
        <f t="shared" si="664"/>
        <v>0</v>
      </c>
      <c r="AZ699" s="360">
        <f t="shared" si="665"/>
        <v>0</v>
      </c>
      <c r="BC699" s="428">
        <f t="shared" si="666"/>
        <v>0</v>
      </c>
      <c r="BD699" s="429">
        <f t="shared" si="667"/>
        <v>0</v>
      </c>
      <c r="BE699" s="211">
        <f t="shared" si="668"/>
        <v>0</v>
      </c>
      <c r="BF699" s="176">
        <f t="shared" si="669"/>
        <v>0</v>
      </c>
      <c r="BG699" s="177" t="str">
        <f>IF(BF699=0,"",
IF(SUM($BF$684:BF699)=1,BH699,
IF($BF$720&gt;SUM($BF$684:BF699),_xlfn.CONCAT(", ",BH699),
IF($BF$720=SUM($BF$684:BF699),_xlfn.CONCAT(" y ",BH699)))))</f>
        <v/>
      </c>
      <c r="BH699" s="618" t="s">
        <v>5132</v>
      </c>
      <c r="BI699" s="430">
        <f t="shared" si="670"/>
        <v>0</v>
      </c>
      <c r="BJ699" s="431">
        <f t="shared" si="671"/>
        <v>0</v>
      </c>
      <c r="BK699" s="432">
        <f t="shared" si="672"/>
        <v>0</v>
      </c>
      <c r="BL699" s="176">
        <f t="shared" si="673"/>
        <v>0</v>
      </c>
      <c r="BM699" s="177" t="str">
        <f>IF(BL699=0,"",
IF(SUM($BL$684:BL699)=1,BN699,
IF($BL$720&gt;SUM($BL$684:BL699),_xlfn.CONCAT(", ",BN699),
IF($BL$720=SUM($BL$684:BL699),_xlfn.CONCAT(" y ",BN699)))))</f>
        <v/>
      </c>
      <c r="BN699" s="618" t="s">
        <v>5132</v>
      </c>
      <c r="BP699" s="490" t="s">
        <v>5909</v>
      </c>
      <c r="BQ699" s="490" t="s">
        <v>5908</v>
      </c>
      <c r="BR699" s="651"/>
      <c r="BS699" s="651"/>
      <c r="BT699" s="651"/>
      <c r="BU699" s="651"/>
      <c r="BV699" s="651"/>
    </row>
    <row r="700" spans="1:86" ht="36" customHeight="1">
      <c r="A700" s="54"/>
      <c r="B700" s="33"/>
      <c r="C700" s="122" t="s">
        <v>5037</v>
      </c>
      <c r="D700" s="994" t="s">
        <v>5910</v>
      </c>
      <c r="E700" s="757"/>
      <c r="F700" s="757"/>
      <c r="G700" s="757"/>
      <c r="H700" s="757"/>
      <c r="I700" s="758"/>
      <c r="J700" s="740"/>
      <c r="K700" s="838"/>
      <c r="L700" s="127"/>
      <c r="M700" s="127"/>
      <c r="N700" s="127"/>
      <c r="O700" s="127"/>
      <c r="P700" s="127"/>
      <c r="Q700" s="127"/>
      <c r="R700" s="127"/>
      <c r="S700" s="127"/>
      <c r="T700" s="127"/>
      <c r="U700" s="127"/>
      <c r="V700" s="127"/>
      <c r="W700" s="127"/>
      <c r="X700" s="127"/>
      <c r="Y700" s="439"/>
      <c r="Z700" s="439"/>
      <c r="AA700" s="439"/>
      <c r="AB700" s="439"/>
      <c r="AC700" s="439"/>
      <c r="AD700" s="439"/>
      <c r="AI700">
        <f t="shared" si="657"/>
        <v>0</v>
      </c>
      <c r="AJ700">
        <f t="shared" si="658"/>
        <v>0</v>
      </c>
      <c r="AK700">
        <f t="shared" si="659"/>
        <v>0</v>
      </c>
      <c r="AL700">
        <f t="shared" si="660"/>
        <v>0</v>
      </c>
      <c r="AM700">
        <f t="shared" si="674"/>
        <v>0</v>
      </c>
      <c r="AN700">
        <f t="shared" si="675"/>
        <v>0</v>
      </c>
      <c r="AO700">
        <f t="shared" si="676"/>
        <v>0</v>
      </c>
      <c r="AP700">
        <f t="shared" si="677"/>
        <v>0</v>
      </c>
      <c r="AQ700" s="176">
        <f t="shared" si="661"/>
        <v>0</v>
      </c>
      <c r="AR700" s="235" t="str">
        <f>IF(AQ700=0,"",
IF(SUM($AQ$684:AQ700)=1,AS700,
IF($AQ$720&gt;SUM($AQ$684:AQ700),_xlfn.CONCAT(", ",AS700),
IF($AQ$720=SUM($AQ$684:AQ700),_xlfn.CONCAT(" y ",AS700)))))</f>
        <v/>
      </c>
      <c r="AS700" s="178" t="s">
        <v>5133</v>
      </c>
      <c r="AT700" s="368">
        <f t="shared" si="662"/>
        <v>0</v>
      </c>
      <c r="AU700" s="176">
        <f t="shared" si="663"/>
        <v>0</v>
      </c>
      <c r="AV700" s="414" t="str">
        <f>IF(AU700=0,"",
IF(SUM($AU$684:AU700)=1,AW700,
IF($AU$720&gt;SUM($AU$684:AU700),_xlfn.CONCAT(", ",AW700),
IF($AU$720=SUM($AU$684:AU700),_xlfn.CONCAT(" y ",AW700)))))</f>
        <v/>
      </c>
      <c r="AW700" s="618" t="s">
        <v>5133</v>
      </c>
      <c r="AY700" s="361">
        <f t="shared" si="664"/>
        <v>0</v>
      </c>
      <c r="AZ700" s="360">
        <f t="shared" si="665"/>
        <v>0</v>
      </c>
      <c r="BC700" s="428">
        <f t="shared" si="666"/>
        <v>0</v>
      </c>
      <c r="BD700" s="429">
        <f t="shared" si="667"/>
        <v>0</v>
      </c>
      <c r="BE700" s="211">
        <f t="shared" si="668"/>
        <v>0</v>
      </c>
      <c r="BF700" s="176">
        <f t="shared" si="669"/>
        <v>0</v>
      </c>
      <c r="BG700" s="177" t="str">
        <f>IF(BF700=0,"",
IF(SUM($BF$684:BF700)=1,BH700,
IF($BF$720&gt;SUM($BF$684:BF700),_xlfn.CONCAT(", ",BH700),
IF($BF$720=SUM($BF$684:BF700),_xlfn.CONCAT(" y ",BH700)))))</f>
        <v/>
      </c>
      <c r="BH700" s="618" t="s">
        <v>5133</v>
      </c>
      <c r="BI700" s="430">
        <f t="shared" si="670"/>
        <v>0</v>
      </c>
      <c r="BJ700" s="431">
        <f t="shared" si="671"/>
        <v>0</v>
      </c>
      <c r="BK700" s="432">
        <f t="shared" si="672"/>
        <v>0</v>
      </c>
      <c r="BL700" s="176">
        <f t="shared" si="673"/>
        <v>0</v>
      </c>
      <c r="BM700" s="177" t="str">
        <f>IF(BL700=0,"",
IF(SUM($BL$684:BL700)=1,BN700,
IF($BL$720&gt;SUM($BL$684:BL700),_xlfn.CONCAT(", ",BN700),
IF($BL$720=SUM($BL$684:BL700),_xlfn.CONCAT(" y ",BN700)))))</f>
        <v/>
      </c>
      <c r="BN700" s="618" t="s">
        <v>5133</v>
      </c>
      <c r="BP700" s="490" t="s">
        <v>5911</v>
      </c>
      <c r="BQ700" s="490" t="s">
        <v>5912</v>
      </c>
      <c r="BR700" s="651"/>
      <c r="BS700" s="651"/>
      <c r="BT700" s="651"/>
      <c r="BU700" s="651"/>
      <c r="BV700" s="651"/>
    </row>
    <row r="701" spans="1:86" ht="15" customHeight="1">
      <c r="A701" s="54"/>
      <c r="B701" s="33"/>
      <c r="C701" s="122" t="s">
        <v>5038</v>
      </c>
      <c r="D701" s="994" t="s">
        <v>5913</v>
      </c>
      <c r="E701" s="757"/>
      <c r="F701" s="757"/>
      <c r="G701" s="757"/>
      <c r="H701" s="757"/>
      <c r="I701" s="758"/>
      <c r="J701" s="740"/>
      <c r="K701" s="838"/>
      <c r="L701" s="127"/>
      <c r="M701" s="127"/>
      <c r="N701" s="127"/>
      <c r="O701" s="127"/>
      <c r="P701" s="127"/>
      <c r="Q701" s="127"/>
      <c r="R701" s="127"/>
      <c r="S701" s="127"/>
      <c r="T701" s="127"/>
      <c r="U701" s="127"/>
      <c r="V701" s="127"/>
      <c r="W701" s="127"/>
      <c r="X701" s="127"/>
      <c r="Y701" s="439"/>
      <c r="Z701" s="439"/>
      <c r="AA701" s="439"/>
      <c r="AB701" s="439"/>
      <c r="AC701" s="439"/>
      <c r="AD701" s="439"/>
      <c r="AI701">
        <f t="shared" si="657"/>
        <v>0</v>
      </c>
      <c r="AJ701">
        <f t="shared" si="658"/>
        <v>0</v>
      </c>
      <c r="AK701">
        <f t="shared" si="659"/>
        <v>0</v>
      </c>
      <c r="AL701">
        <f t="shared" si="660"/>
        <v>0</v>
      </c>
      <c r="AM701">
        <f t="shared" si="674"/>
        <v>0</v>
      </c>
      <c r="AN701">
        <f t="shared" si="675"/>
        <v>0</v>
      </c>
      <c r="AO701">
        <f t="shared" si="676"/>
        <v>0</v>
      </c>
      <c r="AP701">
        <f t="shared" si="677"/>
        <v>0</v>
      </c>
      <c r="AQ701" s="176">
        <f t="shared" si="661"/>
        <v>0</v>
      </c>
      <c r="AR701" s="235" t="str">
        <f>IF(AQ701=0,"",
IF(SUM($AQ$684:AQ701)=1,AS701,
IF($AQ$720&gt;SUM($AQ$684:AQ701),_xlfn.CONCAT(", ",AS701),
IF($AQ$720=SUM($AQ$684:AQ701),_xlfn.CONCAT(" y ",AS701)))))</f>
        <v/>
      </c>
      <c r="AS701" s="178" t="s">
        <v>5134</v>
      </c>
      <c r="AT701" s="368">
        <f t="shared" si="662"/>
        <v>0</v>
      </c>
      <c r="AU701" s="176">
        <f t="shared" si="663"/>
        <v>0</v>
      </c>
      <c r="AV701" s="414" t="str">
        <f>IF(AU701=0,"",
IF(SUM($AU$684:AU701)=1,AW701,
IF($AU$720&gt;SUM($AU$684:AU701),_xlfn.CONCAT(", ",AW701),
IF($AU$720=SUM($AU$684:AU701),_xlfn.CONCAT(" y ",AW701)))))</f>
        <v/>
      </c>
      <c r="AW701" s="618" t="s">
        <v>5134</v>
      </c>
      <c r="AY701" s="361">
        <f t="shared" si="664"/>
        <v>0</v>
      </c>
      <c r="AZ701" s="360">
        <f t="shared" si="665"/>
        <v>0</v>
      </c>
      <c r="BC701" s="428">
        <f t="shared" si="666"/>
        <v>0</v>
      </c>
      <c r="BD701" s="429">
        <f t="shared" si="667"/>
        <v>0</v>
      </c>
      <c r="BE701" s="211">
        <f t="shared" si="668"/>
        <v>0</v>
      </c>
      <c r="BF701" s="176">
        <f t="shared" si="669"/>
        <v>0</v>
      </c>
      <c r="BG701" s="177" t="str">
        <f>IF(BF701=0,"",
IF(SUM($BF$684:BF701)=1,BH701,
IF($BF$720&gt;SUM($BF$684:BF701),_xlfn.CONCAT(", ",BH701),
IF($BF$720=SUM($BF$684:BF701),_xlfn.CONCAT(" y ",BH701)))))</f>
        <v/>
      </c>
      <c r="BH701" s="618" t="s">
        <v>5134</v>
      </c>
      <c r="BI701" s="430">
        <f t="shared" si="670"/>
        <v>0</v>
      </c>
      <c r="BJ701" s="431">
        <f t="shared" si="671"/>
        <v>0</v>
      </c>
      <c r="BK701" s="432">
        <f t="shared" si="672"/>
        <v>0</v>
      </c>
      <c r="BL701" s="176">
        <f t="shared" si="673"/>
        <v>0</v>
      </c>
      <c r="BM701" s="177" t="str">
        <f>IF(BL701=0,"",
IF(SUM($BL$684:BL701)=1,BN701,
IF($BL$720&gt;SUM($BL$684:BL701),_xlfn.CONCAT(", ",BN701),
IF($BL$720=SUM($BL$684:BL701),_xlfn.CONCAT(" y ",BN701)))))</f>
        <v/>
      </c>
      <c r="BN701" s="618" t="s">
        <v>5134</v>
      </c>
      <c r="BP701" s="490" t="s">
        <v>5914</v>
      </c>
      <c r="BQ701" s="490" t="s">
        <v>5913</v>
      </c>
      <c r="BR701" s="651"/>
      <c r="BS701" s="651"/>
      <c r="BT701" s="651"/>
      <c r="BU701" s="651"/>
      <c r="BV701" s="651"/>
    </row>
    <row r="702" spans="1:86" ht="24" customHeight="1">
      <c r="A702" s="54"/>
      <c r="B702" s="33"/>
      <c r="C702" s="122" t="s">
        <v>5039</v>
      </c>
      <c r="D702" s="994" t="s">
        <v>5915</v>
      </c>
      <c r="E702" s="757"/>
      <c r="F702" s="757"/>
      <c r="G702" s="757"/>
      <c r="H702" s="757"/>
      <c r="I702" s="758"/>
      <c r="J702" s="740"/>
      <c r="K702" s="838"/>
      <c r="L702" s="127"/>
      <c r="M702" s="127"/>
      <c r="N702" s="127"/>
      <c r="O702" s="127"/>
      <c r="P702" s="127"/>
      <c r="Q702" s="127"/>
      <c r="R702" s="127"/>
      <c r="S702" s="127"/>
      <c r="T702" s="127"/>
      <c r="U702" s="127"/>
      <c r="V702" s="127"/>
      <c r="W702" s="127"/>
      <c r="X702" s="127"/>
      <c r="Y702" s="439"/>
      <c r="Z702" s="439"/>
      <c r="AA702" s="439"/>
      <c r="AB702" s="439"/>
      <c r="AC702" s="439"/>
      <c r="AD702" s="439"/>
      <c r="AI702">
        <f t="shared" si="657"/>
        <v>0</v>
      </c>
      <c r="AJ702">
        <f t="shared" si="658"/>
        <v>0</v>
      </c>
      <c r="AK702">
        <f t="shared" si="659"/>
        <v>0</v>
      </c>
      <c r="AL702">
        <f t="shared" si="660"/>
        <v>0</v>
      </c>
      <c r="AM702">
        <f t="shared" si="674"/>
        <v>0</v>
      </c>
      <c r="AN702">
        <f t="shared" si="675"/>
        <v>0</v>
      </c>
      <c r="AO702">
        <f t="shared" si="676"/>
        <v>0</v>
      </c>
      <c r="AP702">
        <f t="shared" si="677"/>
        <v>0</v>
      </c>
      <c r="AQ702" s="176">
        <f t="shared" si="661"/>
        <v>0</v>
      </c>
      <c r="AR702" s="235" t="str">
        <f>IF(AQ702=0,"",
IF(SUM($AQ$684:AQ702)=1,AS702,
IF($AQ$720&gt;SUM($AQ$684:AQ702),_xlfn.CONCAT(", ",AS702),
IF($AQ$720=SUM($AQ$684:AQ702),_xlfn.CONCAT(" y ",AS702)))))</f>
        <v/>
      </c>
      <c r="AS702" s="178" t="s">
        <v>5135</v>
      </c>
      <c r="AT702" s="368">
        <f t="shared" si="662"/>
        <v>0</v>
      </c>
      <c r="AU702" s="176">
        <f t="shared" si="663"/>
        <v>0</v>
      </c>
      <c r="AV702" s="414" t="str">
        <f>IF(AU702=0,"",
IF(SUM($AU$684:AU702)=1,AW702,
IF($AU$720&gt;SUM($AU$684:AU702),_xlfn.CONCAT(", ",AW702),
IF($AU$720=SUM($AU$684:AU702),_xlfn.CONCAT(" y ",AW702)))))</f>
        <v/>
      </c>
      <c r="AW702" s="618" t="s">
        <v>5135</v>
      </c>
      <c r="AY702" s="361">
        <f t="shared" si="664"/>
        <v>0</v>
      </c>
      <c r="AZ702" s="360">
        <f t="shared" si="665"/>
        <v>0</v>
      </c>
      <c r="BC702" s="428">
        <f t="shared" si="666"/>
        <v>0</v>
      </c>
      <c r="BD702" s="429">
        <f t="shared" si="667"/>
        <v>0</v>
      </c>
      <c r="BE702" s="211">
        <f t="shared" si="668"/>
        <v>0</v>
      </c>
      <c r="BF702" s="176">
        <f t="shared" si="669"/>
        <v>0</v>
      </c>
      <c r="BG702" s="177" t="str">
        <f>IF(BF702=0,"",
IF(SUM($BF$684:BF702)=1,BH702,
IF($BF$720&gt;SUM($BF$684:BF702),_xlfn.CONCAT(", ",BH702),
IF($BF$720=SUM($BF$684:BF702),_xlfn.CONCAT(" y ",BH702)))))</f>
        <v/>
      </c>
      <c r="BH702" s="618" t="s">
        <v>5135</v>
      </c>
      <c r="BI702" s="430">
        <f t="shared" si="670"/>
        <v>0</v>
      </c>
      <c r="BJ702" s="431">
        <f t="shared" si="671"/>
        <v>0</v>
      </c>
      <c r="BK702" s="432">
        <f t="shared" si="672"/>
        <v>0</v>
      </c>
      <c r="BL702" s="176">
        <f t="shared" si="673"/>
        <v>0</v>
      </c>
      <c r="BM702" s="177" t="str">
        <f>IF(BL702=0,"",
IF(SUM($BL$684:BL702)=1,BN702,
IF($BL$720&gt;SUM($BL$684:BL702),_xlfn.CONCAT(", ",BN702),
IF($BL$720=SUM($BL$684:BL702),_xlfn.CONCAT(" y ",BN702)))))</f>
        <v/>
      </c>
      <c r="BN702" s="618" t="s">
        <v>5135</v>
      </c>
      <c r="BP702" s="490" t="s">
        <v>5916</v>
      </c>
      <c r="BQ702" s="490" t="s">
        <v>5915</v>
      </c>
      <c r="BR702" s="651"/>
      <c r="BS702" s="651"/>
      <c r="BT702" s="651"/>
      <c r="BU702" s="651"/>
      <c r="BV702" s="651"/>
    </row>
    <row r="703" spans="1:86" ht="36" customHeight="1">
      <c r="A703" s="54"/>
      <c r="B703" s="33"/>
      <c r="C703" s="123" t="s">
        <v>5040</v>
      </c>
      <c r="D703" s="994" t="s">
        <v>5917</v>
      </c>
      <c r="E703" s="757"/>
      <c r="F703" s="757"/>
      <c r="G703" s="757"/>
      <c r="H703" s="757"/>
      <c r="I703" s="758"/>
      <c r="J703" s="740"/>
      <c r="K703" s="838"/>
      <c r="L703" s="127"/>
      <c r="M703" s="127"/>
      <c r="N703" s="127"/>
      <c r="O703" s="127"/>
      <c r="P703" s="127"/>
      <c r="Q703" s="127"/>
      <c r="R703" s="127"/>
      <c r="S703" s="127"/>
      <c r="T703" s="127"/>
      <c r="U703" s="127"/>
      <c r="V703" s="127"/>
      <c r="W703" s="127"/>
      <c r="X703" s="127"/>
      <c r="Y703" s="439"/>
      <c r="Z703" s="439"/>
      <c r="AA703" s="439"/>
      <c r="AB703" s="439"/>
      <c r="AC703" s="439"/>
      <c r="AD703" s="439"/>
      <c r="AI703">
        <f t="shared" si="657"/>
        <v>0</v>
      </c>
      <c r="AJ703">
        <f t="shared" si="658"/>
        <v>0</v>
      </c>
      <c r="AK703">
        <f t="shared" si="659"/>
        <v>0</v>
      </c>
      <c r="AL703">
        <f t="shared" si="660"/>
        <v>0</v>
      </c>
      <c r="AM703">
        <f t="shared" si="674"/>
        <v>0</v>
      </c>
      <c r="AN703">
        <f t="shared" si="675"/>
        <v>0</v>
      </c>
      <c r="AO703">
        <f t="shared" si="676"/>
        <v>0</v>
      </c>
      <c r="AP703">
        <f t="shared" si="677"/>
        <v>0</v>
      </c>
      <c r="AQ703" s="176">
        <f t="shared" si="661"/>
        <v>0</v>
      </c>
      <c r="AR703" s="235" t="str">
        <f>IF(AQ703=0,"",
IF(SUM($AQ$684:AQ703)=1,AS703,
IF($AQ$720&gt;SUM($AQ$684:AQ703),_xlfn.CONCAT(", ",AS703),
IF($AQ$720=SUM($AQ$684:AQ703),_xlfn.CONCAT(" y ",AS703)))))</f>
        <v/>
      </c>
      <c r="AS703" s="178" t="s">
        <v>5136</v>
      </c>
      <c r="AT703" s="368">
        <f t="shared" si="662"/>
        <v>0</v>
      </c>
      <c r="AU703" s="176">
        <f t="shared" si="663"/>
        <v>0</v>
      </c>
      <c r="AV703" s="414" t="str">
        <f>IF(AU703=0,"",
IF(SUM($AU$684:AU703)=1,AW703,
IF($AU$720&gt;SUM($AU$684:AU703),_xlfn.CONCAT(", ",AW703),
IF($AU$720=SUM($AU$684:AU703),_xlfn.CONCAT(" y ",AW703)))))</f>
        <v/>
      </c>
      <c r="AW703" s="618" t="s">
        <v>5136</v>
      </c>
      <c r="AY703" s="361">
        <f t="shared" si="664"/>
        <v>0</v>
      </c>
      <c r="AZ703" s="360">
        <f t="shared" si="665"/>
        <v>0</v>
      </c>
      <c r="BC703" s="428">
        <f t="shared" si="666"/>
        <v>0</v>
      </c>
      <c r="BD703" s="429">
        <f t="shared" si="667"/>
        <v>0</v>
      </c>
      <c r="BE703" s="211">
        <f t="shared" si="668"/>
        <v>0</v>
      </c>
      <c r="BF703" s="176">
        <f t="shared" si="669"/>
        <v>0</v>
      </c>
      <c r="BG703" s="177" t="str">
        <f>IF(BF703=0,"",
IF(SUM($BF$684:BF703)=1,BH703,
IF($BF$720&gt;SUM($BF$684:BF703),_xlfn.CONCAT(", ",BH703),
IF($BF$720=SUM($BF$684:BF703),_xlfn.CONCAT(" y ",BH703)))))</f>
        <v/>
      </c>
      <c r="BH703" s="618" t="s">
        <v>5136</v>
      </c>
      <c r="BI703" s="430">
        <f t="shared" si="670"/>
        <v>0</v>
      </c>
      <c r="BJ703" s="431">
        <f t="shared" si="671"/>
        <v>0</v>
      </c>
      <c r="BK703" s="432">
        <f t="shared" si="672"/>
        <v>0</v>
      </c>
      <c r="BL703" s="176">
        <f t="shared" si="673"/>
        <v>0</v>
      </c>
      <c r="BM703" s="177" t="str">
        <f>IF(BL703=0,"",
IF(SUM($BL$684:BL703)=1,BN703,
IF($BL$720&gt;SUM($BL$684:BL703),_xlfn.CONCAT(", ",BN703),
IF($BL$720=SUM($BL$684:BL703),_xlfn.CONCAT(" y ",BN703)))))</f>
        <v/>
      </c>
      <c r="BN703" s="618" t="s">
        <v>5136</v>
      </c>
      <c r="BP703" s="490" t="s">
        <v>5918</v>
      </c>
      <c r="BQ703" s="490" t="s">
        <v>5919</v>
      </c>
      <c r="BR703" s="651"/>
      <c r="BS703" s="651"/>
      <c r="BT703" s="651"/>
      <c r="BU703" s="651"/>
      <c r="BV703" s="651"/>
    </row>
    <row r="704" spans="1:86" ht="15" customHeight="1">
      <c r="A704" s="54"/>
      <c r="B704" s="33"/>
      <c r="C704" s="122" t="s">
        <v>5041</v>
      </c>
      <c r="D704" s="994" t="s">
        <v>5920</v>
      </c>
      <c r="E704" s="757"/>
      <c r="F704" s="757"/>
      <c r="G704" s="757"/>
      <c r="H704" s="757"/>
      <c r="I704" s="758"/>
      <c r="J704" s="740"/>
      <c r="K704" s="838"/>
      <c r="L704" s="127"/>
      <c r="M704" s="127"/>
      <c r="N704" s="127"/>
      <c r="O704" s="127"/>
      <c r="P704" s="127"/>
      <c r="Q704" s="127"/>
      <c r="R704" s="127"/>
      <c r="S704" s="127"/>
      <c r="T704" s="127"/>
      <c r="U704" s="127"/>
      <c r="V704" s="127"/>
      <c r="W704" s="127"/>
      <c r="X704" s="127"/>
      <c r="Y704" s="439"/>
      <c r="Z704" s="439"/>
      <c r="AA704" s="439"/>
      <c r="AB704" s="439"/>
      <c r="AC704" s="439"/>
      <c r="AD704" s="439"/>
      <c r="AI704">
        <f t="shared" si="657"/>
        <v>0</v>
      </c>
      <c r="AJ704">
        <f t="shared" si="658"/>
        <v>0</v>
      </c>
      <c r="AK704">
        <f t="shared" si="659"/>
        <v>0</v>
      </c>
      <c r="AL704">
        <f t="shared" si="660"/>
        <v>0</v>
      </c>
      <c r="AM704">
        <f t="shared" si="674"/>
        <v>0</v>
      </c>
      <c r="AN704">
        <f t="shared" si="675"/>
        <v>0</v>
      </c>
      <c r="AO704">
        <f t="shared" si="676"/>
        <v>0</v>
      </c>
      <c r="AP704">
        <f t="shared" si="677"/>
        <v>0</v>
      </c>
      <c r="AQ704" s="176">
        <f t="shared" si="661"/>
        <v>0</v>
      </c>
      <c r="AR704" s="235" t="str">
        <f>IF(AQ704=0,"",
IF(SUM($AQ$684:AQ704)=1,AS704,
IF($AQ$720&gt;SUM($AQ$684:AQ704),_xlfn.CONCAT(", ",AS704),
IF($AQ$720=SUM($AQ$684:AQ704),_xlfn.CONCAT(" y ",AS704)))))</f>
        <v/>
      </c>
      <c r="AS704" s="178" t="s">
        <v>5137</v>
      </c>
      <c r="AT704" s="368">
        <f>IF(AND(SUM($M$106)=0,COUNTA(J704:AD704)=0),0,IF(AND($J704&lt;&gt;"",$J704&lt;&gt;1,COUNTA(L704:AD704)=0),0,IF(AND($J704&lt;&gt;"",$J704=1,COUNTA(L704:W704)&gt;0,$X704="",COUNTA(Y704:AD704)=4),0,IF(AND($J704&lt;&gt;"",$J704=1,COUNTA(L704:W704)=0,$X704="X",COUNTA(Y704:AD704)=4),0,IF(COUNTA(J704:AD704)=0,0,1)))))</f>
        <v>0</v>
      </c>
      <c r="AU704" s="176">
        <f t="shared" si="663"/>
        <v>0</v>
      </c>
      <c r="AV704" s="414" t="str">
        <f>IF(AU704=0,"",
IF(SUM($AU$684:AU704)=1,AW704,
IF($AU$720&gt;SUM($AU$684:AU704),_xlfn.CONCAT(", ",AW704),
IF($AU$720=SUM($AU$684:AU704),_xlfn.CONCAT(" y ",AW704)))))</f>
        <v/>
      </c>
      <c r="AW704" s="618" t="s">
        <v>5137</v>
      </c>
      <c r="AY704" s="361">
        <f t="shared" si="664"/>
        <v>0</v>
      </c>
      <c r="AZ704" s="360">
        <f t="shared" si="665"/>
        <v>0</v>
      </c>
      <c r="BC704" s="428">
        <f t="shared" si="666"/>
        <v>0</v>
      </c>
      <c r="BD704" s="429">
        <f t="shared" si="667"/>
        <v>0</v>
      </c>
      <c r="BE704" s="211">
        <f t="shared" si="668"/>
        <v>0</v>
      </c>
      <c r="BF704" s="176">
        <f t="shared" si="669"/>
        <v>0</v>
      </c>
      <c r="BG704" s="177" t="str">
        <f>IF(BF704=0,"",
IF(SUM($BF$684:BF704)=1,BH704,
IF($BF$720&gt;SUM($BF$684:BF704),_xlfn.CONCAT(", ",BH704),
IF($BF$720=SUM($BF$684:BF704),_xlfn.CONCAT(" y ",BH704)))))</f>
        <v/>
      </c>
      <c r="BH704" s="618" t="s">
        <v>5137</v>
      </c>
      <c r="BI704" s="430">
        <f t="shared" si="670"/>
        <v>0</v>
      </c>
      <c r="BJ704" s="431">
        <f t="shared" si="671"/>
        <v>0</v>
      </c>
      <c r="BK704" s="432">
        <f t="shared" si="672"/>
        <v>0</v>
      </c>
      <c r="BL704" s="176">
        <f t="shared" si="673"/>
        <v>0</v>
      </c>
      <c r="BM704" s="177" t="str">
        <f>IF(BL704=0,"",
IF(SUM($BL$684:BL704)=1,BN704,
IF($BL$720&gt;SUM($BL$684:BL704),_xlfn.CONCAT(", ",BN704),
IF($BL$720=SUM($BL$684:BL704),_xlfn.CONCAT(" y ",BN704)))))</f>
        <v/>
      </c>
      <c r="BN704" s="618" t="s">
        <v>5137</v>
      </c>
      <c r="BP704" s="490" t="s">
        <v>5921</v>
      </c>
      <c r="BQ704" s="490" t="s">
        <v>5920</v>
      </c>
      <c r="BR704" s="651"/>
      <c r="BS704" s="651"/>
      <c r="BT704" s="651"/>
      <c r="BU704" s="651"/>
      <c r="BV704" s="651"/>
    </row>
    <row r="705" spans="1:74" ht="15" customHeight="1">
      <c r="A705" s="54"/>
      <c r="B705" s="33"/>
      <c r="C705" s="122" t="s">
        <v>5042</v>
      </c>
      <c r="D705" s="994" t="s">
        <v>5922</v>
      </c>
      <c r="E705" s="757"/>
      <c r="F705" s="757"/>
      <c r="G705" s="757"/>
      <c r="H705" s="757"/>
      <c r="I705" s="758"/>
      <c r="J705" s="740"/>
      <c r="K705" s="838"/>
      <c r="L705" s="127"/>
      <c r="M705" s="127"/>
      <c r="N705" s="127"/>
      <c r="O705" s="127"/>
      <c r="P705" s="127"/>
      <c r="Q705" s="127"/>
      <c r="R705" s="127"/>
      <c r="S705" s="127"/>
      <c r="T705" s="127"/>
      <c r="U705" s="127"/>
      <c r="V705" s="127"/>
      <c r="W705" s="127"/>
      <c r="X705" s="127"/>
      <c r="Y705" s="439"/>
      <c r="Z705" s="439"/>
      <c r="AA705" s="439"/>
      <c r="AB705" s="439"/>
      <c r="AC705" s="439"/>
      <c r="AD705" s="439"/>
      <c r="AI705">
        <f t="shared" si="657"/>
        <v>0</v>
      </c>
      <c r="AJ705">
        <f t="shared" si="658"/>
        <v>0</v>
      </c>
      <c r="AK705">
        <f t="shared" si="659"/>
        <v>0</v>
      </c>
      <c r="AL705">
        <f t="shared" si="660"/>
        <v>0</v>
      </c>
      <c r="AM705">
        <f t="shared" si="674"/>
        <v>0</v>
      </c>
      <c r="AN705">
        <f t="shared" si="675"/>
        <v>0</v>
      </c>
      <c r="AO705">
        <f t="shared" si="676"/>
        <v>0</v>
      </c>
      <c r="AP705">
        <f t="shared" si="677"/>
        <v>0</v>
      </c>
      <c r="AQ705" s="176">
        <f t="shared" si="661"/>
        <v>0</v>
      </c>
      <c r="AR705" s="235" t="str">
        <f>IF(AQ705=0,"",
IF(SUM($AQ$684:AQ705)=1,AS705,
IF($AQ$720&gt;SUM($AQ$684:AQ705),_xlfn.CONCAT(", ",AS705),
IF($AQ$720=SUM($AQ$684:AQ705),_xlfn.CONCAT(" y ",AS705)))))</f>
        <v/>
      </c>
      <c r="AS705" s="178" t="s">
        <v>5138</v>
      </c>
      <c r="AT705" s="368">
        <f>IF(AND(SUM($M$106)=0,COUNTA(J705:AD705)=0),0,IF(AND($J705&lt;&gt;"",$J705&lt;&gt;1,COUNTA(L705:AD705)=0),0,IF(AND($J705&lt;&gt;"",$J705=1,COUNTA(L705:W705)&gt;0,$X705="",COUNTA(Y705:AD705)=4),0,IF(AND($J705&lt;&gt;"",$J705=1,COUNTA(L705:W705)=0,$X705="X",COUNTA(Y705:AD705)=4),0,IF(COUNTA(J705:AD705)=0,0,1)))))</f>
        <v>0</v>
      </c>
      <c r="AU705" s="176">
        <f t="shared" si="663"/>
        <v>0</v>
      </c>
      <c r="AV705" s="414" t="str">
        <f>IF(AU705=0,"",
IF(SUM($AU$684:AU705)=1,AW705,
IF($AU$720&gt;SUM($AU$684:AU705),_xlfn.CONCAT(", ",AW705),
IF($AU$720=SUM($AU$684:AU705),_xlfn.CONCAT(" y ",AW705)))))</f>
        <v/>
      </c>
      <c r="AW705" s="618" t="s">
        <v>5138</v>
      </c>
      <c r="AY705" s="361">
        <f t="shared" si="664"/>
        <v>0</v>
      </c>
      <c r="AZ705" s="360">
        <f t="shared" si="665"/>
        <v>0</v>
      </c>
      <c r="BC705" s="428">
        <f t="shared" si="666"/>
        <v>0</v>
      </c>
      <c r="BD705" s="429">
        <f t="shared" si="667"/>
        <v>0</v>
      </c>
      <c r="BE705" s="211">
        <f t="shared" si="668"/>
        <v>0</v>
      </c>
      <c r="BF705" s="176">
        <f t="shared" si="669"/>
        <v>0</v>
      </c>
      <c r="BG705" s="177" t="str">
        <f>IF(BF705=0,"",
IF(SUM($BF$684:BF705)=1,BH705,
IF($BF$720&gt;SUM($BF$684:BF705),_xlfn.CONCAT(", ",BH705),
IF($BF$720=SUM($BF$684:BF705),_xlfn.CONCAT(" y ",BH705)))))</f>
        <v/>
      </c>
      <c r="BH705" s="618" t="s">
        <v>5138</v>
      </c>
      <c r="BI705" s="430">
        <f t="shared" si="670"/>
        <v>0</v>
      </c>
      <c r="BJ705" s="431">
        <f t="shared" si="671"/>
        <v>0</v>
      </c>
      <c r="BK705" s="432">
        <f t="shared" si="672"/>
        <v>0</v>
      </c>
      <c r="BL705" s="176">
        <f t="shared" si="673"/>
        <v>0</v>
      </c>
      <c r="BM705" s="177" t="str">
        <f>IF(BL705=0,"",
IF(SUM($BL$684:BL705)=1,BN705,
IF($BL$720&gt;SUM($BL$684:BL705),_xlfn.CONCAT(", ",BN705),
IF($BL$720=SUM($BL$684:BL705),_xlfn.CONCAT(" y ",BN705)))))</f>
        <v/>
      </c>
      <c r="BN705" s="618" t="s">
        <v>5138</v>
      </c>
      <c r="BP705" s="490" t="s">
        <v>5923</v>
      </c>
      <c r="BQ705" s="490" t="s">
        <v>5922</v>
      </c>
      <c r="BR705" s="651"/>
      <c r="BS705" s="651"/>
      <c r="BT705" s="651"/>
      <c r="BU705" s="651"/>
      <c r="BV705" s="651"/>
    </row>
    <row r="706" spans="1:74" ht="24" customHeight="1">
      <c r="A706" s="54"/>
      <c r="B706" s="33"/>
      <c r="C706" s="122" t="s">
        <v>5043</v>
      </c>
      <c r="D706" s="994" t="s">
        <v>5924</v>
      </c>
      <c r="E706" s="757"/>
      <c r="F706" s="757"/>
      <c r="G706" s="757"/>
      <c r="H706" s="757"/>
      <c r="I706" s="758"/>
      <c r="J706" s="740"/>
      <c r="K706" s="838"/>
      <c r="L706" s="127"/>
      <c r="M706" s="127"/>
      <c r="N706" s="127"/>
      <c r="O706" s="127"/>
      <c r="P706" s="127"/>
      <c r="Q706" s="127"/>
      <c r="R706" s="127"/>
      <c r="S706" s="127"/>
      <c r="T706" s="127"/>
      <c r="U706" s="127"/>
      <c r="V706" s="127"/>
      <c r="W706" s="127"/>
      <c r="X706" s="127"/>
      <c r="Y706" s="439"/>
      <c r="Z706" s="439"/>
      <c r="AA706" s="439"/>
      <c r="AB706" s="439"/>
      <c r="AC706" s="439"/>
      <c r="AD706" s="439"/>
      <c r="AI706">
        <f t="shared" si="657"/>
        <v>0</v>
      </c>
      <c r="AJ706">
        <f t="shared" si="658"/>
        <v>0</v>
      </c>
      <c r="AK706">
        <f t="shared" si="659"/>
        <v>0</v>
      </c>
      <c r="AL706">
        <f t="shared" si="660"/>
        <v>0</v>
      </c>
      <c r="AM706">
        <f t="shared" si="674"/>
        <v>0</v>
      </c>
      <c r="AN706">
        <f t="shared" si="675"/>
        <v>0</v>
      </c>
      <c r="AO706">
        <f t="shared" si="676"/>
        <v>0</v>
      </c>
      <c r="AP706">
        <f t="shared" si="677"/>
        <v>0</v>
      </c>
      <c r="AQ706" s="176">
        <f t="shared" si="661"/>
        <v>0</v>
      </c>
      <c r="AR706" s="235" t="str">
        <f>IF(AQ706=0,"",
IF(SUM($AQ$684:AQ706)=1,AS706,
IF($AQ$720&gt;SUM($AQ$684:AQ706),_xlfn.CONCAT(", ",AS706),
IF($AQ$720=SUM($AQ$684:AQ706),_xlfn.CONCAT(" y ",AS706)))))</f>
        <v/>
      </c>
      <c r="AS706" s="178" t="s">
        <v>5139</v>
      </c>
      <c r="AT706" s="368">
        <f t="shared" ref="AT706:AT719" si="678">IF(AND(SUM($M$106)=0,COUNTA(J706:AD706)=0),0,IF(AND($J706&lt;&gt;"",$J706&lt;&gt;1,COUNTA(L706:AD706)=0),0,IF(AND($J706&lt;&gt;"",$J706=1,COUNTA(L706:W706)&gt;0,$X706="",COUNTA(Y706:AD706)=6),0,IF(AND($J706&lt;&gt;"",$J706=1,COUNTA(L706:W706)=0,$X706="X",COUNTA(Y706:AD706)=6),0,IF(COUNTA(J706:AD706)=0,0,1)))))</f>
        <v>0</v>
      </c>
      <c r="AU706" s="176">
        <f t="shared" si="663"/>
        <v>0</v>
      </c>
      <c r="AV706" s="414" t="str">
        <f>IF(AU706=0,"",
IF(SUM($AU$684:AU706)=1,AW706,
IF($AU$720&gt;SUM($AU$684:AU706),_xlfn.CONCAT(", ",AW706),
IF($AU$720=SUM($AU$684:AU706),_xlfn.CONCAT(" y ",AW706)))))</f>
        <v/>
      </c>
      <c r="AW706" s="618" t="s">
        <v>5139</v>
      </c>
      <c r="AY706" s="361">
        <f t="shared" si="664"/>
        <v>0</v>
      </c>
      <c r="AZ706" s="360">
        <f t="shared" si="665"/>
        <v>0</v>
      </c>
      <c r="BC706" s="428">
        <f t="shared" si="666"/>
        <v>0</v>
      </c>
      <c r="BD706" s="429">
        <f t="shared" si="667"/>
        <v>0</v>
      </c>
      <c r="BE706" s="211">
        <f t="shared" si="668"/>
        <v>0</v>
      </c>
      <c r="BF706" s="176">
        <f t="shared" si="669"/>
        <v>0</v>
      </c>
      <c r="BG706" s="177" t="str">
        <f>IF(BF706=0,"",
IF(SUM($BF$684:BF706)=1,BH706,
IF($BF$720&gt;SUM($BF$684:BF706),_xlfn.CONCAT(", ",BH706),
IF($BF$720=SUM($BF$684:BF706),_xlfn.CONCAT(" y ",BH706)))))</f>
        <v/>
      </c>
      <c r="BH706" s="618" t="s">
        <v>5139</v>
      </c>
      <c r="BI706" s="430">
        <f t="shared" si="670"/>
        <v>0</v>
      </c>
      <c r="BJ706" s="431">
        <f t="shared" si="671"/>
        <v>0</v>
      </c>
      <c r="BK706" s="432">
        <f t="shared" si="672"/>
        <v>0</v>
      </c>
      <c r="BL706" s="176">
        <f t="shared" si="673"/>
        <v>0</v>
      </c>
      <c r="BM706" s="177" t="str">
        <f>IF(BL706=0,"",
IF(SUM($BL$684:BL706)=1,BN706,
IF($BL$720&gt;SUM($BL$684:BL706),_xlfn.CONCAT(", ",BN706),
IF($BL$720=SUM($BL$684:BL706),_xlfn.CONCAT(" y ",BN706)))))</f>
        <v/>
      </c>
      <c r="BN706" s="618" t="s">
        <v>5139</v>
      </c>
      <c r="BP706" s="490" t="s">
        <v>5925</v>
      </c>
      <c r="BQ706" s="490" t="s">
        <v>5924</v>
      </c>
      <c r="BR706" s="651"/>
      <c r="BS706" s="651"/>
      <c r="BT706" s="651"/>
      <c r="BU706" s="651"/>
      <c r="BV706" s="651"/>
    </row>
    <row r="707" spans="1:74" ht="24" customHeight="1">
      <c r="A707" s="54"/>
      <c r="B707" s="33"/>
      <c r="C707" s="122" t="s">
        <v>5044</v>
      </c>
      <c r="D707" s="994" t="s">
        <v>5926</v>
      </c>
      <c r="E707" s="757"/>
      <c r="F707" s="757"/>
      <c r="G707" s="757"/>
      <c r="H707" s="757"/>
      <c r="I707" s="758"/>
      <c r="J707" s="740"/>
      <c r="K707" s="838"/>
      <c r="L707" s="127"/>
      <c r="M707" s="127"/>
      <c r="N707" s="127"/>
      <c r="O707" s="127"/>
      <c r="P707" s="127"/>
      <c r="Q707" s="127"/>
      <c r="R707" s="127"/>
      <c r="S707" s="127"/>
      <c r="T707" s="127"/>
      <c r="U707" s="127"/>
      <c r="V707" s="127"/>
      <c r="W707" s="127"/>
      <c r="X707" s="127"/>
      <c r="Y707" s="439"/>
      <c r="Z707" s="439"/>
      <c r="AA707" s="439"/>
      <c r="AB707" s="439"/>
      <c r="AC707" s="439"/>
      <c r="AD707" s="439"/>
      <c r="AI707">
        <f t="shared" si="657"/>
        <v>0</v>
      </c>
      <c r="AJ707">
        <f t="shared" si="658"/>
        <v>0</v>
      </c>
      <c r="AK707">
        <f t="shared" si="659"/>
        <v>0</v>
      </c>
      <c r="AL707">
        <f t="shared" si="660"/>
        <v>0</v>
      </c>
      <c r="AM707">
        <f t="shared" si="674"/>
        <v>0</v>
      </c>
      <c r="AN707">
        <f t="shared" si="675"/>
        <v>0</v>
      </c>
      <c r="AO707">
        <f t="shared" si="676"/>
        <v>0</v>
      </c>
      <c r="AP707">
        <f t="shared" si="677"/>
        <v>0</v>
      </c>
      <c r="AQ707" s="176">
        <f t="shared" si="661"/>
        <v>0</v>
      </c>
      <c r="AR707" s="235" t="str">
        <f>IF(AQ707=0,"",
IF(SUM($AQ$684:AQ707)=1,AS707,
IF($AQ$720&gt;SUM($AQ$684:AQ707),_xlfn.CONCAT(", ",AS707),
IF($AQ$720=SUM($AQ$684:AQ707),_xlfn.CONCAT(" y ",AS707)))))</f>
        <v/>
      </c>
      <c r="AS707" s="178" t="s">
        <v>5140</v>
      </c>
      <c r="AT707" s="368">
        <f t="shared" si="678"/>
        <v>0</v>
      </c>
      <c r="AU707" s="176">
        <f t="shared" si="663"/>
        <v>0</v>
      </c>
      <c r="AV707" s="414" t="str">
        <f>IF(AU707=0,"",
IF(SUM($AU$684:AU707)=1,AW707,
IF($AU$720&gt;SUM($AU$684:AU707),_xlfn.CONCAT(", ",AW707),
IF($AU$720=SUM($AU$684:AU707),_xlfn.CONCAT(" y ",AW707)))))</f>
        <v/>
      </c>
      <c r="AW707" s="618" t="s">
        <v>5140</v>
      </c>
      <c r="AY707" s="361">
        <f t="shared" si="664"/>
        <v>0</v>
      </c>
      <c r="AZ707" s="360">
        <f t="shared" si="665"/>
        <v>0</v>
      </c>
      <c r="BC707" s="428">
        <f t="shared" si="666"/>
        <v>0</v>
      </c>
      <c r="BD707" s="429">
        <f t="shared" si="667"/>
        <v>0</v>
      </c>
      <c r="BE707" s="211">
        <f t="shared" si="668"/>
        <v>0</v>
      </c>
      <c r="BF707" s="176">
        <f t="shared" si="669"/>
        <v>0</v>
      </c>
      <c r="BG707" s="177" t="str">
        <f>IF(BF707=0,"",
IF(SUM($BF$684:BF707)=1,BH707,
IF($BF$720&gt;SUM($BF$684:BF707),_xlfn.CONCAT(", ",BH707),
IF($BF$720=SUM($BF$684:BF707),_xlfn.CONCAT(" y ",BH707)))))</f>
        <v/>
      </c>
      <c r="BH707" s="618" t="s">
        <v>5140</v>
      </c>
      <c r="BI707" s="430">
        <f t="shared" si="670"/>
        <v>0</v>
      </c>
      <c r="BJ707" s="431">
        <f t="shared" si="671"/>
        <v>0</v>
      </c>
      <c r="BK707" s="432">
        <f t="shared" si="672"/>
        <v>0</v>
      </c>
      <c r="BL707" s="176">
        <f t="shared" si="673"/>
        <v>0</v>
      </c>
      <c r="BM707" s="177" t="str">
        <f>IF(BL707=0,"",
IF(SUM($BL$684:BL707)=1,BN707,
IF($BL$720&gt;SUM($BL$684:BL707),_xlfn.CONCAT(", ",BN707),
IF($BL$720=SUM($BL$684:BL707),_xlfn.CONCAT(" y ",BN707)))))</f>
        <v/>
      </c>
      <c r="BN707" s="618" t="s">
        <v>5140</v>
      </c>
      <c r="BP707" s="490" t="s">
        <v>5927</v>
      </c>
      <c r="BQ707" s="490" t="s">
        <v>5926</v>
      </c>
      <c r="BR707" s="651"/>
      <c r="BS707" s="651"/>
      <c r="BT707" s="651"/>
      <c r="BU707" s="651"/>
      <c r="BV707" s="651"/>
    </row>
    <row r="708" spans="1:74" ht="24" customHeight="1">
      <c r="A708" s="54"/>
      <c r="B708" s="33"/>
      <c r="C708" s="122" t="s">
        <v>5045</v>
      </c>
      <c r="D708" s="994" t="s">
        <v>5928</v>
      </c>
      <c r="E708" s="757"/>
      <c r="F708" s="757"/>
      <c r="G708" s="757"/>
      <c r="H708" s="757"/>
      <c r="I708" s="758"/>
      <c r="J708" s="740"/>
      <c r="K708" s="838"/>
      <c r="L708" s="127"/>
      <c r="M708" s="127"/>
      <c r="N708" s="127"/>
      <c r="O708" s="127"/>
      <c r="P708" s="127"/>
      <c r="Q708" s="127"/>
      <c r="R708" s="127"/>
      <c r="S708" s="127"/>
      <c r="T708" s="127"/>
      <c r="U708" s="127"/>
      <c r="V708" s="127"/>
      <c r="W708" s="127"/>
      <c r="X708" s="127"/>
      <c r="Y708" s="439"/>
      <c r="Z708" s="439"/>
      <c r="AA708" s="439"/>
      <c r="AB708" s="439"/>
      <c r="AC708" s="439"/>
      <c r="AD708" s="439"/>
      <c r="AI708">
        <f t="shared" si="657"/>
        <v>0</v>
      </c>
      <c r="AJ708">
        <f t="shared" si="658"/>
        <v>0</v>
      </c>
      <c r="AK708">
        <f t="shared" si="659"/>
        <v>0</v>
      </c>
      <c r="AL708">
        <f t="shared" si="660"/>
        <v>0</v>
      </c>
      <c r="AM708">
        <f t="shared" si="674"/>
        <v>0</v>
      </c>
      <c r="AN708">
        <f t="shared" si="675"/>
        <v>0</v>
      </c>
      <c r="AO708">
        <f t="shared" si="676"/>
        <v>0</v>
      </c>
      <c r="AP708">
        <f t="shared" si="677"/>
        <v>0</v>
      </c>
      <c r="AQ708" s="176">
        <f t="shared" si="661"/>
        <v>0</v>
      </c>
      <c r="AR708" s="235" t="str">
        <f>IF(AQ708=0,"",
IF(SUM($AQ$684:AQ708)=1,AS708,
IF($AQ$720&gt;SUM($AQ$684:AQ708),_xlfn.CONCAT(", ",AS708),
IF($AQ$720=SUM($AQ$684:AQ708),_xlfn.CONCAT(" y ",AS708)))))</f>
        <v/>
      </c>
      <c r="AS708" s="178" t="s">
        <v>5141</v>
      </c>
      <c r="AT708" s="368">
        <f t="shared" si="678"/>
        <v>0</v>
      </c>
      <c r="AU708" s="176">
        <f t="shared" si="663"/>
        <v>0</v>
      </c>
      <c r="AV708" s="414" t="str">
        <f>IF(AU708=0,"",
IF(SUM($AU$684:AU708)=1,AW708,
IF($AU$720&gt;SUM($AU$684:AU708),_xlfn.CONCAT(", ",AW708),
IF($AU$720=SUM($AU$684:AU708),_xlfn.CONCAT(" y ",AW708)))))</f>
        <v/>
      </c>
      <c r="AW708" s="618" t="s">
        <v>5141</v>
      </c>
      <c r="AY708" s="361">
        <f t="shared" si="664"/>
        <v>0</v>
      </c>
      <c r="AZ708" s="360">
        <f t="shared" si="665"/>
        <v>0</v>
      </c>
      <c r="BC708" s="428">
        <f t="shared" si="666"/>
        <v>0</v>
      </c>
      <c r="BD708" s="429">
        <f t="shared" si="667"/>
        <v>0</v>
      </c>
      <c r="BE708" s="211">
        <f t="shared" si="668"/>
        <v>0</v>
      </c>
      <c r="BF708" s="176">
        <f t="shared" si="669"/>
        <v>0</v>
      </c>
      <c r="BG708" s="177" t="str">
        <f>IF(BF708=0,"",
IF(SUM($BF$684:BF708)=1,BH708,
IF($BF$720&gt;SUM($BF$684:BF708),_xlfn.CONCAT(", ",BH708),
IF($BF$720=SUM($BF$684:BF708),_xlfn.CONCAT(" y ",BH708)))))</f>
        <v/>
      </c>
      <c r="BH708" s="618" t="s">
        <v>5141</v>
      </c>
      <c r="BI708" s="430">
        <f t="shared" si="670"/>
        <v>0</v>
      </c>
      <c r="BJ708" s="431">
        <f t="shared" si="671"/>
        <v>0</v>
      </c>
      <c r="BK708" s="432">
        <f t="shared" si="672"/>
        <v>0</v>
      </c>
      <c r="BL708" s="176">
        <f t="shared" si="673"/>
        <v>0</v>
      </c>
      <c r="BM708" s="177" t="str">
        <f>IF(BL708=0,"",
IF(SUM($BL$684:BL708)=1,BN708,
IF($BL$720&gt;SUM($BL$684:BL708),_xlfn.CONCAT(", ",BN708),
IF($BL$720=SUM($BL$684:BL708),_xlfn.CONCAT(" y ",BN708)))))</f>
        <v/>
      </c>
      <c r="BN708" s="618" t="s">
        <v>5141</v>
      </c>
      <c r="BP708" s="490" t="s">
        <v>5929</v>
      </c>
      <c r="BQ708" s="490" t="s">
        <v>5928</v>
      </c>
      <c r="BR708" s="651"/>
      <c r="BS708" s="651"/>
      <c r="BT708" s="651"/>
      <c r="BU708" s="651"/>
      <c r="BV708" s="651"/>
    </row>
    <row r="709" spans="1:74" ht="24" customHeight="1">
      <c r="A709" s="54"/>
      <c r="B709" s="33"/>
      <c r="C709" s="122" t="s">
        <v>5046</v>
      </c>
      <c r="D709" s="994" t="s">
        <v>5930</v>
      </c>
      <c r="E709" s="757"/>
      <c r="F709" s="757"/>
      <c r="G709" s="757"/>
      <c r="H709" s="757"/>
      <c r="I709" s="758"/>
      <c r="J709" s="740"/>
      <c r="K709" s="838"/>
      <c r="L709" s="127"/>
      <c r="M709" s="127"/>
      <c r="N709" s="127"/>
      <c r="O709" s="127"/>
      <c r="P709" s="127"/>
      <c r="Q709" s="127"/>
      <c r="R709" s="127"/>
      <c r="S709" s="127"/>
      <c r="T709" s="127"/>
      <c r="U709" s="127"/>
      <c r="V709" s="127"/>
      <c r="W709" s="127"/>
      <c r="X709" s="127"/>
      <c r="Y709" s="439"/>
      <c r="Z709" s="439"/>
      <c r="AA709" s="439"/>
      <c r="AB709" s="439"/>
      <c r="AC709" s="439"/>
      <c r="AD709" s="439"/>
      <c r="AI709">
        <f t="shared" si="657"/>
        <v>0</v>
      </c>
      <c r="AJ709">
        <f t="shared" si="658"/>
        <v>0</v>
      </c>
      <c r="AK709">
        <f t="shared" si="659"/>
        <v>0</v>
      </c>
      <c r="AL709">
        <f t="shared" si="660"/>
        <v>0</v>
      </c>
      <c r="AM709">
        <f t="shared" si="674"/>
        <v>0</v>
      </c>
      <c r="AN709">
        <f t="shared" si="675"/>
        <v>0</v>
      </c>
      <c r="AO709">
        <f t="shared" si="676"/>
        <v>0</v>
      </c>
      <c r="AP709">
        <f t="shared" si="677"/>
        <v>0</v>
      </c>
      <c r="AQ709" s="176">
        <f t="shared" si="661"/>
        <v>0</v>
      </c>
      <c r="AR709" s="235" t="str">
        <f>IF(AQ709=0,"",
IF(SUM($AQ$684:AQ709)=1,AS709,
IF($AQ$720&gt;SUM($AQ$684:AQ709),_xlfn.CONCAT(", ",AS709),
IF($AQ$720=SUM($AQ$684:AQ709),_xlfn.CONCAT(" y ",AS709)))))</f>
        <v/>
      </c>
      <c r="AS709" s="178" t="s">
        <v>5142</v>
      </c>
      <c r="AT709" s="368">
        <f t="shared" si="678"/>
        <v>0</v>
      </c>
      <c r="AU709" s="176">
        <f t="shared" si="663"/>
        <v>0</v>
      </c>
      <c r="AV709" s="414" t="str">
        <f>IF(AU709=0,"",
IF(SUM($AU$684:AU709)=1,AW709,
IF($AU$720&gt;SUM($AU$684:AU709),_xlfn.CONCAT(", ",AW709),
IF($AU$720=SUM($AU$684:AU709),_xlfn.CONCAT(" y ",AW709)))))</f>
        <v/>
      </c>
      <c r="AW709" s="618" t="s">
        <v>5142</v>
      </c>
      <c r="AY709" s="361">
        <f t="shared" si="664"/>
        <v>0</v>
      </c>
      <c r="AZ709" s="360">
        <f t="shared" si="665"/>
        <v>0</v>
      </c>
      <c r="BC709" s="428">
        <f t="shared" si="666"/>
        <v>0</v>
      </c>
      <c r="BD709" s="429">
        <f t="shared" si="667"/>
        <v>0</v>
      </c>
      <c r="BE709" s="211">
        <f t="shared" si="668"/>
        <v>0</v>
      </c>
      <c r="BF709" s="176">
        <f t="shared" si="669"/>
        <v>0</v>
      </c>
      <c r="BG709" s="177" t="str">
        <f>IF(BF709=0,"",
IF(SUM($BF$684:BF709)=1,BH709,
IF($BF$720&gt;SUM($BF$684:BF709),_xlfn.CONCAT(", ",BH709),
IF($BF$720=SUM($BF$684:BF709),_xlfn.CONCAT(" y ",BH709)))))</f>
        <v/>
      </c>
      <c r="BH709" s="618" t="s">
        <v>5142</v>
      </c>
      <c r="BI709" s="430">
        <f t="shared" si="670"/>
        <v>0</v>
      </c>
      <c r="BJ709" s="431">
        <f t="shared" si="671"/>
        <v>0</v>
      </c>
      <c r="BK709" s="432">
        <f t="shared" si="672"/>
        <v>0</v>
      </c>
      <c r="BL709" s="176">
        <f t="shared" si="673"/>
        <v>0</v>
      </c>
      <c r="BM709" s="177" t="str">
        <f>IF(BL709=0,"",
IF(SUM($BL$684:BL709)=1,BN709,
IF($BL$720&gt;SUM($BL$684:BL709),_xlfn.CONCAT(", ",BN709),
IF($BL$720=SUM($BL$684:BL709),_xlfn.CONCAT(" y ",BN709)))))</f>
        <v/>
      </c>
      <c r="BN709" s="618" t="s">
        <v>5142</v>
      </c>
      <c r="BP709" s="490" t="s">
        <v>5931</v>
      </c>
      <c r="BQ709" s="490" t="s">
        <v>5930</v>
      </c>
      <c r="BR709" s="651"/>
      <c r="BS709" s="651"/>
      <c r="BT709" s="651"/>
      <c r="BU709" s="651"/>
      <c r="BV709" s="651"/>
    </row>
    <row r="710" spans="1:74" ht="24" customHeight="1">
      <c r="A710" s="54"/>
      <c r="B710" s="33"/>
      <c r="C710" s="122" t="s">
        <v>5047</v>
      </c>
      <c r="D710" s="994" t="s">
        <v>5932</v>
      </c>
      <c r="E710" s="757"/>
      <c r="F710" s="757"/>
      <c r="G710" s="757"/>
      <c r="H710" s="757"/>
      <c r="I710" s="758"/>
      <c r="J710" s="740"/>
      <c r="K710" s="838"/>
      <c r="L710" s="127"/>
      <c r="M710" s="127"/>
      <c r="N710" s="127"/>
      <c r="O710" s="127"/>
      <c r="P710" s="127"/>
      <c r="Q710" s="127"/>
      <c r="R710" s="127"/>
      <c r="S710" s="127"/>
      <c r="T710" s="127"/>
      <c r="U710" s="127"/>
      <c r="V710" s="127"/>
      <c r="W710" s="127"/>
      <c r="X710" s="127"/>
      <c r="Y710" s="439"/>
      <c r="Z710" s="439"/>
      <c r="AA710" s="439"/>
      <c r="AB710" s="439"/>
      <c r="AC710" s="439"/>
      <c r="AD710" s="439"/>
      <c r="AI710">
        <f t="shared" si="657"/>
        <v>0</v>
      </c>
      <c r="AJ710">
        <f t="shared" si="658"/>
        <v>0</v>
      </c>
      <c r="AK710">
        <f t="shared" si="659"/>
        <v>0</v>
      </c>
      <c r="AL710">
        <f t="shared" si="660"/>
        <v>0</v>
      </c>
      <c r="AM710">
        <f t="shared" si="674"/>
        <v>0</v>
      </c>
      <c r="AN710">
        <f t="shared" si="675"/>
        <v>0</v>
      </c>
      <c r="AO710">
        <f t="shared" si="676"/>
        <v>0</v>
      </c>
      <c r="AP710">
        <f t="shared" si="677"/>
        <v>0</v>
      </c>
      <c r="AQ710" s="176">
        <f t="shared" si="661"/>
        <v>0</v>
      </c>
      <c r="AR710" s="235" t="str">
        <f>IF(AQ710=0,"",
IF(SUM($AQ$684:AQ710)=1,AS710,
IF($AQ$720&gt;SUM($AQ$684:AQ710),_xlfn.CONCAT(", ",AS710),
IF($AQ$720=SUM($AQ$684:AQ710),_xlfn.CONCAT(" y ",AS710)))))</f>
        <v/>
      </c>
      <c r="AS710" s="178" t="s">
        <v>5143</v>
      </c>
      <c r="AT710" s="368">
        <f t="shared" si="678"/>
        <v>0</v>
      </c>
      <c r="AU710" s="176">
        <f t="shared" si="663"/>
        <v>0</v>
      </c>
      <c r="AV710" s="414" t="str">
        <f>IF(AU710=0,"",
IF(SUM($AU$684:AU710)=1,AW710,
IF($AU$720&gt;SUM($AU$684:AU710),_xlfn.CONCAT(", ",AW710),
IF($AU$720=SUM($AU$684:AU710),_xlfn.CONCAT(" y ",AW710)))))</f>
        <v/>
      </c>
      <c r="AW710" s="618" t="s">
        <v>5143</v>
      </c>
      <c r="AY710" s="361">
        <f t="shared" si="664"/>
        <v>0</v>
      </c>
      <c r="AZ710" s="360">
        <f t="shared" si="665"/>
        <v>0</v>
      </c>
      <c r="BC710" s="428">
        <f t="shared" si="666"/>
        <v>0</v>
      </c>
      <c r="BD710" s="429">
        <f t="shared" si="667"/>
        <v>0</v>
      </c>
      <c r="BE710" s="211">
        <f t="shared" si="668"/>
        <v>0</v>
      </c>
      <c r="BF710" s="176">
        <f t="shared" si="669"/>
        <v>0</v>
      </c>
      <c r="BG710" s="177" t="str">
        <f>IF(BF710=0,"",
IF(SUM($BF$684:BF710)=1,BH710,
IF($BF$720&gt;SUM($BF$684:BF710),_xlfn.CONCAT(", ",BH710),
IF($BF$720=SUM($BF$684:BF710),_xlfn.CONCAT(" y ",BH710)))))</f>
        <v/>
      </c>
      <c r="BH710" s="618" t="s">
        <v>5143</v>
      </c>
      <c r="BI710" s="430">
        <f t="shared" si="670"/>
        <v>0</v>
      </c>
      <c r="BJ710" s="431">
        <f t="shared" si="671"/>
        <v>0</v>
      </c>
      <c r="BK710" s="432">
        <f t="shared" si="672"/>
        <v>0</v>
      </c>
      <c r="BL710" s="176">
        <f t="shared" si="673"/>
        <v>0</v>
      </c>
      <c r="BM710" s="177" t="str">
        <f>IF(BL710=0,"",
IF(SUM($BL$684:BL710)=1,BN710,
IF($BL$720&gt;SUM($BL$684:BL710),_xlfn.CONCAT(", ",BN710),
IF($BL$720=SUM($BL$684:BL710),_xlfn.CONCAT(" y ",BN710)))))</f>
        <v/>
      </c>
      <c r="BN710" s="618" t="s">
        <v>5143</v>
      </c>
      <c r="BP710" s="490" t="s">
        <v>5933</v>
      </c>
      <c r="BQ710" s="490" t="s">
        <v>5932</v>
      </c>
      <c r="BR710" s="651"/>
      <c r="BS710" s="651"/>
      <c r="BT710" s="651"/>
      <c r="BU710" s="651"/>
      <c r="BV710" s="651"/>
    </row>
    <row r="711" spans="1:74" ht="15" customHeight="1">
      <c r="A711" s="54"/>
      <c r="B711" s="33"/>
      <c r="C711" s="122" t="s">
        <v>5048</v>
      </c>
      <c r="D711" s="994" t="s">
        <v>5934</v>
      </c>
      <c r="E711" s="757"/>
      <c r="F711" s="757"/>
      <c r="G711" s="757"/>
      <c r="H711" s="757"/>
      <c r="I711" s="758"/>
      <c r="J711" s="740"/>
      <c r="K711" s="838"/>
      <c r="L711" s="127"/>
      <c r="M711" s="127"/>
      <c r="N711" s="127"/>
      <c r="O711" s="127"/>
      <c r="P711" s="127"/>
      <c r="Q711" s="127"/>
      <c r="R711" s="127"/>
      <c r="S711" s="127"/>
      <c r="T711" s="127"/>
      <c r="U711" s="127"/>
      <c r="V711" s="127"/>
      <c r="W711" s="127"/>
      <c r="X711" s="127"/>
      <c r="Y711" s="439"/>
      <c r="Z711" s="439"/>
      <c r="AA711" s="439"/>
      <c r="AB711" s="439"/>
      <c r="AC711" s="439"/>
      <c r="AD711" s="439"/>
      <c r="AI711">
        <f t="shared" si="657"/>
        <v>0</v>
      </c>
      <c r="AJ711">
        <f t="shared" si="658"/>
        <v>0</v>
      </c>
      <c r="AK711">
        <f t="shared" si="659"/>
        <v>0</v>
      </c>
      <c r="AL711">
        <f t="shared" si="660"/>
        <v>0</v>
      </c>
      <c r="AM711">
        <f t="shared" si="674"/>
        <v>0</v>
      </c>
      <c r="AN711">
        <f t="shared" si="675"/>
        <v>0</v>
      </c>
      <c r="AO711">
        <f t="shared" si="676"/>
        <v>0</v>
      </c>
      <c r="AP711">
        <f t="shared" si="677"/>
        <v>0</v>
      </c>
      <c r="AQ711" s="176">
        <f t="shared" si="661"/>
        <v>0</v>
      </c>
      <c r="AR711" s="235" t="str">
        <f>IF(AQ711=0,"",
IF(SUM($AQ$684:AQ711)=1,AS711,
IF($AQ$720&gt;SUM($AQ$684:AQ711),_xlfn.CONCAT(", ",AS711),
IF($AQ$720=SUM($AQ$684:AQ711),_xlfn.CONCAT(" y ",AS711)))))</f>
        <v/>
      </c>
      <c r="AS711" s="178" t="s">
        <v>5144</v>
      </c>
      <c r="AT711" s="368">
        <f t="shared" si="678"/>
        <v>0</v>
      </c>
      <c r="AU711" s="176">
        <f t="shared" si="663"/>
        <v>0</v>
      </c>
      <c r="AV711" s="414" t="str">
        <f>IF(AU711=0,"",
IF(SUM($AU$684:AU711)=1,AW711,
IF($AU$720&gt;SUM($AU$684:AU711),_xlfn.CONCAT(", ",AW711),
IF($AU$720=SUM($AU$684:AU711),_xlfn.CONCAT(" y ",AW711)))))</f>
        <v/>
      </c>
      <c r="AW711" s="618" t="s">
        <v>5144</v>
      </c>
      <c r="AY711" s="361">
        <f t="shared" si="664"/>
        <v>0</v>
      </c>
      <c r="AZ711" s="360">
        <f t="shared" si="665"/>
        <v>0</v>
      </c>
      <c r="BC711" s="428">
        <f t="shared" si="666"/>
        <v>0</v>
      </c>
      <c r="BD711" s="429">
        <f t="shared" si="667"/>
        <v>0</v>
      </c>
      <c r="BE711" s="211">
        <f t="shared" si="668"/>
        <v>0</v>
      </c>
      <c r="BF711" s="176">
        <f t="shared" si="669"/>
        <v>0</v>
      </c>
      <c r="BG711" s="177" t="str">
        <f>IF(BF711=0,"",
IF(SUM($BF$684:BF711)=1,BH711,
IF($BF$720&gt;SUM($BF$684:BF711),_xlfn.CONCAT(", ",BH711),
IF($BF$720=SUM($BF$684:BF711),_xlfn.CONCAT(" y ",BH711)))))</f>
        <v/>
      </c>
      <c r="BH711" s="618" t="s">
        <v>5144</v>
      </c>
      <c r="BI711" s="430">
        <f t="shared" si="670"/>
        <v>0</v>
      </c>
      <c r="BJ711" s="431">
        <f t="shared" si="671"/>
        <v>0</v>
      </c>
      <c r="BK711" s="432">
        <f t="shared" si="672"/>
        <v>0</v>
      </c>
      <c r="BL711" s="176">
        <f t="shared" si="673"/>
        <v>0</v>
      </c>
      <c r="BM711" s="177" t="str">
        <f>IF(BL711=0,"",
IF(SUM($BL$684:BL711)=1,BN711,
IF($BL$720&gt;SUM($BL$684:BL711),_xlfn.CONCAT(", ",BN711),
IF($BL$720=SUM($BL$684:BL711),_xlfn.CONCAT(" y ",BN711)))))</f>
        <v/>
      </c>
      <c r="BN711" s="618" t="s">
        <v>5144</v>
      </c>
      <c r="BP711" s="490" t="s">
        <v>5935</v>
      </c>
      <c r="BQ711" s="490" t="s">
        <v>5934</v>
      </c>
      <c r="BR711" s="651"/>
      <c r="BS711" s="651"/>
      <c r="BT711" s="651"/>
      <c r="BU711" s="651"/>
      <c r="BV711" s="651"/>
    </row>
    <row r="712" spans="1:74" ht="15" customHeight="1">
      <c r="A712" s="54"/>
      <c r="B712" s="33"/>
      <c r="C712" s="122" t="s">
        <v>5049</v>
      </c>
      <c r="D712" s="994" t="s">
        <v>5936</v>
      </c>
      <c r="E712" s="757"/>
      <c r="F712" s="757"/>
      <c r="G712" s="757"/>
      <c r="H712" s="757"/>
      <c r="I712" s="758"/>
      <c r="J712" s="740"/>
      <c r="K712" s="838"/>
      <c r="L712" s="127"/>
      <c r="M712" s="127"/>
      <c r="N712" s="127"/>
      <c r="O712" s="127"/>
      <c r="P712" s="127"/>
      <c r="Q712" s="127"/>
      <c r="R712" s="127"/>
      <c r="S712" s="127"/>
      <c r="T712" s="127"/>
      <c r="U712" s="127"/>
      <c r="V712" s="127"/>
      <c r="W712" s="127"/>
      <c r="X712" s="127"/>
      <c r="Y712" s="439"/>
      <c r="Z712" s="439"/>
      <c r="AA712" s="439"/>
      <c r="AB712" s="439"/>
      <c r="AC712" s="439"/>
      <c r="AD712" s="439"/>
      <c r="AI712">
        <f t="shared" si="657"/>
        <v>0</v>
      </c>
      <c r="AJ712">
        <f t="shared" si="658"/>
        <v>0</v>
      </c>
      <c r="AK712">
        <f t="shared" si="659"/>
        <v>0</v>
      </c>
      <c r="AL712">
        <f t="shared" si="660"/>
        <v>0</v>
      </c>
      <c r="AM712">
        <f t="shared" si="674"/>
        <v>0</v>
      </c>
      <c r="AN712">
        <f t="shared" si="675"/>
        <v>0</v>
      </c>
      <c r="AO712">
        <f t="shared" si="676"/>
        <v>0</v>
      </c>
      <c r="AP712">
        <f t="shared" si="677"/>
        <v>0</v>
      </c>
      <c r="AQ712" s="176">
        <f t="shared" si="661"/>
        <v>0</v>
      </c>
      <c r="AR712" s="235" t="str">
        <f>IF(AQ712=0,"",
IF(SUM($AQ$684:AQ712)=1,AS712,
IF($AQ$720&gt;SUM($AQ$684:AQ712),_xlfn.CONCAT(", ",AS712),
IF($AQ$720=SUM($AQ$684:AQ712),_xlfn.CONCAT(" y ",AS712)))))</f>
        <v/>
      </c>
      <c r="AS712" s="178" t="s">
        <v>5145</v>
      </c>
      <c r="AT712" s="368">
        <f t="shared" si="678"/>
        <v>0</v>
      </c>
      <c r="AU712" s="176">
        <f t="shared" si="663"/>
        <v>0</v>
      </c>
      <c r="AV712" s="414" t="str">
        <f>IF(AU712=0,"",
IF(SUM($AU$684:AU712)=1,AW712,
IF($AU$720&gt;SUM($AU$684:AU712),_xlfn.CONCAT(", ",AW712),
IF($AU$720=SUM($AU$684:AU712),_xlfn.CONCAT(" y ",AW712)))))</f>
        <v/>
      </c>
      <c r="AW712" s="618" t="s">
        <v>5145</v>
      </c>
      <c r="AY712" s="361">
        <f t="shared" si="664"/>
        <v>0</v>
      </c>
      <c r="AZ712" s="360">
        <f t="shared" si="665"/>
        <v>0</v>
      </c>
      <c r="BC712" s="428">
        <f t="shared" si="666"/>
        <v>0</v>
      </c>
      <c r="BD712" s="429">
        <f t="shared" si="667"/>
        <v>0</v>
      </c>
      <c r="BE712" s="211">
        <f t="shared" si="668"/>
        <v>0</v>
      </c>
      <c r="BF712" s="176">
        <f t="shared" si="669"/>
        <v>0</v>
      </c>
      <c r="BG712" s="177" t="str">
        <f>IF(BF712=0,"",
IF(SUM($BF$684:BF712)=1,BH712,
IF($BF$720&gt;SUM($BF$684:BF712),_xlfn.CONCAT(", ",BH712),
IF($BF$720=SUM($BF$684:BF712),_xlfn.CONCAT(" y ",BH712)))))</f>
        <v/>
      </c>
      <c r="BH712" s="618" t="s">
        <v>5145</v>
      </c>
      <c r="BI712" s="430">
        <f t="shared" si="670"/>
        <v>0</v>
      </c>
      <c r="BJ712" s="431">
        <f t="shared" si="671"/>
        <v>0</v>
      </c>
      <c r="BK712" s="432">
        <f t="shared" si="672"/>
        <v>0</v>
      </c>
      <c r="BL712" s="176">
        <f t="shared" si="673"/>
        <v>0</v>
      </c>
      <c r="BM712" s="177" t="str">
        <f>IF(BL712=0,"",
IF(SUM($BL$684:BL712)=1,BN712,
IF($BL$720&gt;SUM($BL$684:BL712),_xlfn.CONCAT(", ",BN712),
IF($BL$720=SUM($BL$684:BL712),_xlfn.CONCAT(" y ",BN712)))))</f>
        <v/>
      </c>
      <c r="BN712" s="618" t="s">
        <v>5145</v>
      </c>
      <c r="BP712" s="490" t="s">
        <v>5937</v>
      </c>
      <c r="BQ712" s="490" t="s">
        <v>5936</v>
      </c>
      <c r="BR712" s="651"/>
      <c r="BS712" s="651"/>
      <c r="BT712" s="651"/>
      <c r="BU712" s="651"/>
      <c r="BV712" s="651"/>
    </row>
    <row r="713" spans="1:74" ht="24" customHeight="1">
      <c r="A713" s="54"/>
      <c r="B713" s="33"/>
      <c r="C713" s="122" t="s">
        <v>5050</v>
      </c>
      <c r="D713" s="994" t="s">
        <v>5938</v>
      </c>
      <c r="E713" s="757"/>
      <c r="F713" s="757"/>
      <c r="G713" s="757"/>
      <c r="H713" s="757"/>
      <c r="I713" s="758"/>
      <c r="J713" s="740"/>
      <c r="K713" s="838"/>
      <c r="L713" s="127"/>
      <c r="M713" s="127"/>
      <c r="N713" s="127"/>
      <c r="O713" s="127"/>
      <c r="P713" s="127"/>
      <c r="Q713" s="127"/>
      <c r="R713" s="127"/>
      <c r="S713" s="127"/>
      <c r="T713" s="127"/>
      <c r="U713" s="127"/>
      <c r="V713" s="127"/>
      <c r="W713" s="127"/>
      <c r="X713" s="127"/>
      <c r="Y713" s="439"/>
      <c r="Z713" s="439"/>
      <c r="AA713" s="439"/>
      <c r="AB713" s="439"/>
      <c r="AC713" s="439"/>
      <c r="AD713" s="439"/>
      <c r="AI713">
        <f t="shared" si="657"/>
        <v>0</v>
      </c>
      <c r="AJ713">
        <f t="shared" si="658"/>
        <v>0</v>
      </c>
      <c r="AK713">
        <f t="shared" si="659"/>
        <v>0</v>
      </c>
      <c r="AL713">
        <f t="shared" si="660"/>
        <v>0</v>
      </c>
      <c r="AM713">
        <f t="shared" si="674"/>
        <v>0</v>
      </c>
      <c r="AN713">
        <f t="shared" si="675"/>
        <v>0</v>
      </c>
      <c r="AO713">
        <f t="shared" si="676"/>
        <v>0</v>
      </c>
      <c r="AP713">
        <f t="shared" si="677"/>
        <v>0</v>
      </c>
      <c r="AQ713" s="176">
        <f t="shared" si="661"/>
        <v>0</v>
      </c>
      <c r="AR713" s="235" t="str">
        <f>IF(AQ713=0,"",
IF(SUM($AQ$684:AQ713)=1,AS713,
IF($AQ$720&gt;SUM($AQ$684:AQ713),_xlfn.CONCAT(", ",AS713),
IF($AQ$720=SUM($AQ$684:AQ713),_xlfn.CONCAT(" y ",AS713)))))</f>
        <v/>
      </c>
      <c r="AS713" s="178" t="s">
        <v>5146</v>
      </c>
      <c r="AT713" s="368">
        <f t="shared" si="678"/>
        <v>0</v>
      </c>
      <c r="AU713" s="176">
        <f t="shared" si="663"/>
        <v>0</v>
      </c>
      <c r="AV713" s="414" t="str">
        <f>IF(AU713=0,"",
IF(SUM($AU$684:AU713)=1,AW713,
IF($AU$720&gt;SUM($AU$684:AU713),_xlfn.CONCAT(", ",AW713),
IF($AU$720=SUM($AU$684:AU713),_xlfn.CONCAT(" y ",AW713)))))</f>
        <v/>
      </c>
      <c r="AW713" s="618" t="s">
        <v>5146</v>
      </c>
      <c r="AY713" s="361">
        <f t="shared" si="664"/>
        <v>0</v>
      </c>
      <c r="AZ713" s="360">
        <f t="shared" si="665"/>
        <v>0</v>
      </c>
      <c r="BC713" s="428">
        <f t="shared" si="666"/>
        <v>0</v>
      </c>
      <c r="BD713" s="429">
        <f t="shared" si="667"/>
        <v>0</v>
      </c>
      <c r="BE713" s="211">
        <f t="shared" si="668"/>
        <v>0</v>
      </c>
      <c r="BF713" s="176">
        <f t="shared" si="669"/>
        <v>0</v>
      </c>
      <c r="BG713" s="177" t="str">
        <f>IF(BF713=0,"",
IF(SUM($BF$684:BF713)=1,BH713,
IF($BF$720&gt;SUM($BF$684:BF713),_xlfn.CONCAT(", ",BH713),
IF($BF$720=SUM($BF$684:BF713),_xlfn.CONCAT(" y ",BH713)))))</f>
        <v/>
      </c>
      <c r="BH713" s="618" t="s">
        <v>5146</v>
      </c>
      <c r="BI713" s="430">
        <f t="shared" si="670"/>
        <v>0</v>
      </c>
      <c r="BJ713" s="431">
        <f t="shared" si="671"/>
        <v>0</v>
      </c>
      <c r="BK713" s="432">
        <f t="shared" si="672"/>
        <v>0</v>
      </c>
      <c r="BL713" s="176">
        <f t="shared" si="673"/>
        <v>0</v>
      </c>
      <c r="BM713" s="177" t="str">
        <f>IF(BL713=0,"",
IF(SUM($BL$684:BL713)=1,BN713,
IF($BL$720&gt;SUM($BL$684:BL713),_xlfn.CONCAT(", ",BN713),
IF($BL$720=SUM($BL$684:BL713),_xlfn.CONCAT(" y ",BN713)))))</f>
        <v/>
      </c>
      <c r="BN713" s="618" t="s">
        <v>5146</v>
      </c>
      <c r="BP713" s="490" t="s">
        <v>5939</v>
      </c>
      <c r="BQ713" s="490" t="s">
        <v>5938</v>
      </c>
      <c r="BR713" s="651"/>
      <c r="BS713" s="651"/>
      <c r="BT713" s="651"/>
      <c r="BU713" s="651"/>
      <c r="BV713" s="651"/>
    </row>
    <row r="714" spans="1:74" ht="15" customHeight="1">
      <c r="A714" s="54"/>
      <c r="B714" s="33"/>
      <c r="C714" s="122" t="s">
        <v>5051</v>
      </c>
      <c r="D714" s="994" t="s">
        <v>5940</v>
      </c>
      <c r="E714" s="757"/>
      <c r="F714" s="757"/>
      <c r="G714" s="757"/>
      <c r="H714" s="757"/>
      <c r="I714" s="758"/>
      <c r="J714" s="740"/>
      <c r="K714" s="838"/>
      <c r="L714" s="127"/>
      <c r="M714" s="127"/>
      <c r="N714" s="127"/>
      <c r="O714" s="127"/>
      <c r="P714" s="127"/>
      <c r="Q714" s="127"/>
      <c r="R714" s="127"/>
      <c r="S714" s="127"/>
      <c r="T714" s="127"/>
      <c r="U714" s="127"/>
      <c r="V714" s="127"/>
      <c r="W714" s="127"/>
      <c r="X714" s="127"/>
      <c r="Y714" s="439"/>
      <c r="Z714" s="439"/>
      <c r="AA714" s="439"/>
      <c r="AB714" s="439"/>
      <c r="AC714" s="439"/>
      <c r="AD714" s="439"/>
      <c r="AI714">
        <f t="shared" si="657"/>
        <v>0</v>
      </c>
      <c r="AJ714">
        <f t="shared" si="658"/>
        <v>0</v>
      </c>
      <c r="AK714">
        <f t="shared" si="659"/>
        <v>0</v>
      </c>
      <c r="AL714">
        <f t="shared" si="660"/>
        <v>0</v>
      </c>
      <c r="AM714">
        <f t="shared" si="674"/>
        <v>0</v>
      </c>
      <c r="AN714">
        <f t="shared" si="675"/>
        <v>0</v>
      </c>
      <c r="AO714">
        <f t="shared" si="676"/>
        <v>0</v>
      </c>
      <c r="AP714">
        <f t="shared" si="677"/>
        <v>0</v>
      </c>
      <c r="AQ714" s="176">
        <f t="shared" si="661"/>
        <v>0</v>
      </c>
      <c r="AR714" s="235" t="str">
        <f>IF(AQ714=0,"",
IF(SUM($AQ$684:AQ714)=1,AS714,
IF($AQ$720&gt;SUM($AQ$684:AQ714),_xlfn.CONCAT(", ",AS714),
IF($AQ$720=SUM($AQ$684:AQ714),_xlfn.CONCAT(" y ",AS714)))))</f>
        <v/>
      </c>
      <c r="AS714" s="178" t="s">
        <v>5147</v>
      </c>
      <c r="AT714" s="368">
        <f t="shared" si="678"/>
        <v>0</v>
      </c>
      <c r="AU714" s="176">
        <f t="shared" si="663"/>
        <v>0</v>
      </c>
      <c r="AV714" s="414" t="str">
        <f>IF(AU714=0,"",
IF(SUM($AU$684:AU714)=1,AW714,
IF($AU$720&gt;SUM($AU$684:AU714),_xlfn.CONCAT(", ",AW714),
IF($AU$720=SUM($AU$684:AU714),_xlfn.CONCAT(" y ",AW714)))))</f>
        <v/>
      </c>
      <c r="AW714" s="618" t="s">
        <v>5147</v>
      </c>
      <c r="AY714" s="361">
        <f t="shared" si="664"/>
        <v>0</v>
      </c>
      <c r="AZ714" s="360">
        <f t="shared" si="665"/>
        <v>0</v>
      </c>
      <c r="BC714" s="428">
        <f t="shared" si="666"/>
        <v>0</v>
      </c>
      <c r="BD714" s="429">
        <f t="shared" si="667"/>
        <v>0</v>
      </c>
      <c r="BE714" s="211">
        <f t="shared" si="668"/>
        <v>0</v>
      </c>
      <c r="BF714" s="176">
        <f t="shared" si="669"/>
        <v>0</v>
      </c>
      <c r="BG714" s="177" t="str">
        <f>IF(BF714=0,"",
IF(SUM($BF$684:BF714)=1,BH714,
IF($BF$720&gt;SUM($BF$684:BF714),_xlfn.CONCAT(", ",BH714),
IF($BF$720=SUM($BF$684:BF714),_xlfn.CONCAT(" y ",BH714)))))</f>
        <v/>
      </c>
      <c r="BH714" s="618" t="s">
        <v>5147</v>
      </c>
      <c r="BI714" s="430">
        <f t="shared" si="670"/>
        <v>0</v>
      </c>
      <c r="BJ714" s="431">
        <f t="shared" si="671"/>
        <v>0</v>
      </c>
      <c r="BK714" s="432">
        <f t="shared" si="672"/>
        <v>0</v>
      </c>
      <c r="BL714" s="176">
        <f t="shared" si="673"/>
        <v>0</v>
      </c>
      <c r="BM714" s="177" t="str">
        <f>IF(BL714=0,"",
IF(SUM($BL$684:BL714)=1,BN714,
IF($BL$720&gt;SUM($BL$684:BL714),_xlfn.CONCAT(", ",BN714),
IF($BL$720=SUM($BL$684:BL714),_xlfn.CONCAT(" y ",BN714)))))</f>
        <v/>
      </c>
      <c r="BN714" s="618" t="s">
        <v>5147</v>
      </c>
      <c r="BP714" s="490" t="s">
        <v>5941</v>
      </c>
      <c r="BQ714" s="490" t="s">
        <v>5940</v>
      </c>
      <c r="BR714" s="651"/>
      <c r="BS714" s="651"/>
      <c r="BT714" s="651"/>
      <c r="BU714" s="651"/>
      <c r="BV714" s="651"/>
    </row>
    <row r="715" spans="1:74" ht="15" customHeight="1">
      <c r="A715" s="54"/>
      <c r="B715" s="33"/>
      <c r="C715" s="122" t="s">
        <v>5052</v>
      </c>
      <c r="D715" s="994" t="s">
        <v>5942</v>
      </c>
      <c r="E715" s="757"/>
      <c r="F715" s="757"/>
      <c r="G715" s="757"/>
      <c r="H715" s="757"/>
      <c r="I715" s="758"/>
      <c r="J715" s="740"/>
      <c r="K715" s="838"/>
      <c r="L715" s="127"/>
      <c r="M715" s="127"/>
      <c r="N715" s="127"/>
      <c r="O715" s="127"/>
      <c r="P715" s="127"/>
      <c r="Q715" s="127"/>
      <c r="R715" s="127"/>
      <c r="S715" s="127"/>
      <c r="T715" s="127"/>
      <c r="U715" s="127"/>
      <c r="V715" s="127"/>
      <c r="W715" s="127"/>
      <c r="X715" s="127"/>
      <c r="Y715" s="439"/>
      <c r="Z715" s="439"/>
      <c r="AA715" s="439"/>
      <c r="AB715" s="439"/>
      <c r="AC715" s="439"/>
      <c r="AD715" s="439"/>
      <c r="AI715">
        <f t="shared" si="657"/>
        <v>0</v>
      </c>
      <c r="AJ715">
        <f t="shared" si="658"/>
        <v>0</v>
      </c>
      <c r="AK715">
        <f t="shared" si="659"/>
        <v>0</v>
      </c>
      <c r="AL715">
        <f t="shared" si="660"/>
        <v>0</v>
      </c>
      <c r="AM715">
        <f t="shared" si="674"/>
        <v>0</v>
      </c>
      <c r="AN715">
        <f t="shared" si="675"/>
        <v>0</v>
      </c>
      <c r="AO715">
        <f t="shared" si="676"/>
        <v>0</v>
      </c>
      <c r="AP715">
        <f t="shared" si="677"/>
        <v>0</v>
      </c>
      <c r="AQ715" s="176">
        <f t="shared" si="661"/>
        <v>0</v>
      </c>
      <c r="AR715" s="235" t="str">
        <f>IF(AQ715=0,"",
IF(SUM($AQ$684:AQ715)=1,AS715,
IF($AQ$720&gt;SUM($AQ$684:AQ715),_xlfn.CONCAT(", ",AS715),
IF($AQ$720=SUM($AQ$684:AQ715),_xlfn.CONCAT(" y ",AS715)))))</f>
        <v/>
      </c>
      <c r="AS715" s="178" t="s">
        <v>5148</v>
      </c>
      <c r="AT715" s="368">
        <f t="shared" si="678"/>
        <v>0</v>
      </c>
      <c r="AU715" s="176">
        <f t="shared" si="663"/>
        <v>0</v>
      </c>
      <c r="AV715" s="414" t="str">
        <f>IF(AU715=0,"",
IF(SUM($AU$684:AU715)=1,AW715,
IF($AU$720&gt;SUM($AU$684:AU715),_xlfn.CONCAT(", ",AW715),
IF($AU$720=SUM($AU$684:AU715),_xlfn.CONCAT(" y ",AW715)))))</f>
        <v/>
      </c>
      <c r="AW715" s="618" t="s">
        <v>5148</v>
      </c>
      <c r="AY715" s="361">
        <f t="shared" si="664"/>
        <v>0</v>
      </c>
      <c r="AZ715" s="360">
        <f t="shared" si="665"/>
        <v>0</v>
      </c>
      <c r="BC715" s="428">
        <f t="shared" si="666"/>
        <v>0</v>
      </c>
      <c r="BD715" s="429">
        <f t="shared" si="667"/>
        <v>0</v>
      </c>
      <c r="BE715" s="211">
        <f t="shared" si="668"/>
        <v>0</v>
      </c>
      <c r="BF715" s="176">
        <f t="shared" si="669"/>
        <v>0</v>
      </c>
      <c r="BG715" s="177" t="str">
        <f>IF(BF715=0,"",
IF(SUM($BF$684:BF715)=1,BH715,
IF($BF$720&gt;SUM($BF$684:BF715),_xlfn.CONCAT(", ",BH715),
IF($BF$720=SUM($BF$684:BF715),_xlfn.CONCAT(" y ",BH715)))))</f>
        <v/>
      </c>
      <c r="BH715" s="618" t="s">
        <v>5148</v>
      </c>
      <c r="BI715" s="430">
        <f t="shared" si="670"/>
        <v>0</v>
      </c>
      <c r="BJ715" s="431">
        <f t="shared" si="671"/>
        <v>0</v>
      </c>
      <c r="BK715" s="432">
        <f t="shared" si="672"/>
        <v>0</v>
      </c>
      <c r="BL715" s="176">
        <f t="shared" si="673"/>
        <v>0</v>
      </c>
      <c r="BM715" s="177" t="str">
        <f>IF(BL715=0,"",
IF(SUM($BL$684:BL715)=1,BN715,
IF($BL$720&gt;SUM($BL$684:BL715),_xlfn.CONCAT(", ",BN715),
IF($BL$720=SUM($BL$684:BL715),_xlfn.CONCAT(" y ",BN715)))))</f>
        <v/>
      </c>
      <c r="BN715" s="618" t="s">
        <v>5148</v>
      </c>
      <c r="BP715" s="490" t="s">
        <v>5943</v>
      </c>
      <c r="BQ715" s="490" t="s">
        <v>5942</v>
      </c>
      <c r="BR715" s="651"/>
      <c r="BS715" s="651"/>
      <c r="BT715" s="651"/>
      <c r="BU715" s="651"/>
      <c r="BV715" s="651"/>
    </row>
    <row r="716" spans="1:74" ht="15" customHeight="1">
      <c r="A716" s="54"/>
      <c r="B716" s="33"/>
      <c r="C716" s="55" t="s">
        <v>5053</v>
      </c>
      <c r="D716" s="817" t="s">
        <v>5944</v>
      </c>
      <c r="E716" s="757"/>
      <c r="F716" s="757"/>
      <c r="G716" s="757"/>
      <c r="H716" s="757"/>
      <c r="I716" s="758"/>
      <c r="J716" s="740"/>
      <c r="K716" s="838"/>
      <c r="L716" s="127"/>
      <c r="M716" s="127"/>
      <c r="N716" s="127"/>
      <c r="O716" s="127"/>
      <c r="P716" s="127"/>
      <c r="Q716" s="127"/>
      <c r="R716" s="127"/>
      <c r="S716" s="127"/>
      <c r="T716" s="127"/>
      <c r="U716" s="127"/>
      <c r="V716" s="127"/>
      <c r="W716" s="127"/>
      <c r="X716" s="127"/>
      <c r="Y716" s="439"/>
      <c r="Z716" s="439"/>
      <c r="AA716" s="439"/>
      <c r="AB716" s="439"/>
      <c r="AC716" s="439"/>
      <c r="AD716" s="439"/>
      <c r="AI716">
        <f t="shared" si="657"/>
        <v>0</v>
      </c>
      <c r="AJ716">
        <f t="shared" si="658"/>
        <v>0</v>
      </c>
      <c r="AK716">
        <f t="shared" si="659"/>
        <v>0</v>
      </c>
      <c r="AL716">
        <f t="shared" si="660"/>
        <v>0</v>
      </c>
      <c r="AM716">
        <f t="shared" si="674"/>
        <v>0</v>
      </c>
      <c r="AN716">
        <f t="shared" si="675"/>
        <v>0</v>
      </c>
      <c r="AO716">
        <f t="shared" si="676"/>
        <v>0</v>
      </c>
      <c r="AP716">
        <f t="shared" si="677"/>
        <v>0</v>
      </c>
      <c r="AQ716" s="176">
        <f t="shared" si="661"/>
        <v>0</v>
      </c>
      <c r="AR716" s="235" t="str">
        <f>IF(AQ716=0,"",
IF(SUM($AQ$684:AQ716)=1,AS716,
IF($AQ$720&gt;SUM($AQ$684:AQ716),_xlfn.CONCAT(", ",AS716),
IF($AQ$720=SUM($AQ$684:AQ716),_xlfn.CONCAT(" y ",AS716)))))</f>
        <v/>
      </c>
      <c r="AS716" s="178" t="s">
        <v>5149</v>
      </c>
      <c r="AT716" s="368">
        <f t="shared" si="678"/>
        <v>0</v>
      </c>
      <c r="AU716" s="176">
        <f t="shared" si="663"/>
        <v>0</v>
      </c>
      <c r="AV716" s="414" t="str">
        <f>IF(AU716=0,"",
IF(SUM($AU$684:AU716)=1,AW716,
IF($AU$720&gt;SUM($AU$684:AU716),_xlfn.CONCAT(", ",AW716),
IF($AU$720=SUM($AU$684:AU716),_xlfn.CONCAT(" y ",AW716)))))</f>
        <v/>
      </c>
      <c r="AW716" s="618" t="s">
        <v>5149</v>
      </c>
      <c r="AY716" s="361">
        <f t="shared" si="664"/>
        <v>0</v>
      </c>
      <c r="AZ716" s="360">
        <f t="shared" si="665"/>
        <v>0</v>
      </c>
      <c r="BC716" s="428">
        <f t="shared" si="666"/>
        <v>0</v>
      </c>
      <c r="BD716" s="429">
        <f t="shared" si="667"/>
        <v>0</v>
      </c>
      <c r="BE716" s="211">
        <f t="shared" si="668"/>
        <v>0</v>
      </c>
      <c r="BF716" s="176">
        <f t="shared" si="669"/>
        <v>0</v>
      </c>
      <c r="BG716" s="177" t="str">
        <f>IF(BF716=0,"",
IF(SUM($BF$684:BF716)=1,BH716,
IF($BF$720&gt;SUM($BF$684:BF716),_xlfn.CONCAT(", ",BH716),
IF($BF$720=SUM($BF$684:BF716),_xlfn.CONCAT(" y ",BH716)))))</f>
        <v/>
      </c>
      <c r="BH716" s="618" t="s">
        <v>5149</v>
      </c>
      <c r="BI716" s="430">
        <f t="shared" si="670"/>
        <v>0</v>
      </c>
      <c r="BJ716" s="431">
        <f t="shared" si="671"/>
        <v>0</v>
      </c>
      <c r="BK716" s="432">
        <f t="shared" si="672"/>
        <v>0</v>
      </c>
      <c r="BL716" s="176">
        <f t="shared" si="673"/>
        <v>0</v>
      </c>
      <c r="BM716" s="177" t="str">
        <f>IF(BL716=0,"",
IF(SUM($BL$684:BL716)=1,BN716,
IF($BL$720&gt;SUM($BL$684:BL716),_xlfn.CONCAT(", ",BN716),
IF($BL$720=SUM($BL$684:BL716),_xlfn.CONCAT(" y ",BN716)))))</f>
        <v/>
      </c>
      <c r="BN716" s="618" t="s">
        <v>5149</v>
      </c>
      <c r="BP716" s="490" t="s">
        <v>5945</v>
      </c>
      <c r="BQ716" s="490" t="s">
        <v>5944</v>
      </c>
      <c r="BR716" s="651"/>
      <c r="BS716" s="651"/>
      <c r="BT716" s="651"/>
      <c r="BU716" s="651"/>
      <c r="BV716" s="651"/>
    </row>
    <row r="717" spans="1:74" ht="15" customHeight="1">
      <c r="A717" s="54"/>
      <c r="B717" s="33"/>
      <c r="C717" s="122" t="s">
        <v>5054</v>
      </c>
      <c r="D717" s="994" t="s">
        <v>5946</v>
      </c>
      <c r="E717" s="757"/>
      <c r="F717" s="757"/>
      <c r="G717" s="757"/>
      <c r="H717" s="757"/>
      <c r="I717" s="758"/>
      <c r="J717" s="740"/>
      <c r="K717" s="838"/>
      <c r="L717" s="127"/>
      <c r="M717" s="127"/>
      <c r="N717" s="127"/>
      <c r="O717" s="127"/>
      <c r="P717" s="127"/>
      <c r="Q717" s="127"/>
      <c r="R717" s="127"/>
      <c r="S717" s="127"/>
      <c r="T717" s="127"/>
      <c r="U717" s="127"/>
      <c r="V717" s="127"/>
      <c r="W717" s="127"/>
      <c r="X717" s="127"/>
      <c r="Y717" s="439"/>
      <c r="Z717" s="439"/>
      <c r="AA717" s="439"/>
      <c r="AB717" s="439"/>
      <c r="AC717" s="439"/>
      <c r="AD717" s="439"/>
      <c r="AI717">
        <f t="shared" si="657"/>
        <v>0</v>
      </c>
      <c r="AJ717">
        <f t="shared" si="658"/>
        <v>0</v>
      </c>
      <c r="AK717">
        <f t="shared" si="659"/>
        <v>0</v>
      </c>
      <c r="AL717">
        <f t="shared" si="660"/>
        <v>0</v>
      </c>
      <c r="AM717">
        <f t="shared" si="674"/>
        <v>0</v>
      </c>
      <c r="AN717">
        <f t="shared" si="675"/>
        <v>0</v>
      </c>
      <c r="AO717">
        <f t="shared" si="676"/>
        <v>0</v>
      </c>
      <c r="AP717">
        <f t="shared" si="677"/>
        <v>0</v>
      </c>
      <c r="AQ717" s="176">
        <f t="shared" si="661"/>
        <v>0</v>
      </c>
      <c r="AR717" s="235" t="str">
        <f>IF(AQ717=0,"",
IF(SUM($AQ$684:AQ717)=1,AS717,
IF($AQ$720&gt;SUM($AQ$684:AQ717),_xlfn.CONCAT(", ",AS717),
IF($AQ$720=SUM($AQ$684:AQ717),_xlfn.CONCAT(" y ",AS717)))))</f>
        <v/>
      </c>
      <c r="AS717" s="178" t="s">
        <v>5150</v>
      </c>
      <c r="AT717" s="368">
        <f t="shared" si="678"/>
        <v>0</v>
      </c>
      <c r="AU717" s="176">
        <f t="shared" si="663"/>
        <v>0</v>
      </c>
      <c r="AV717" s="414" t="str">
        <f>IF(AU717=0,"",
IF(SUM($AU$684:AU717)=1,AW717,
IF($AU$720&gt;SUM($AU$684:AU717),_xlfn.CONCAT(", ",AW717),
IF($AU$720=SUM($AU$684:AU717),_xlfn.CONCAT(" y ",AW717)))))</f>
        <v/>
      </c>
      <c r="AW717" s="618" t="s">
        <v>5150</v>
      </c>
      <c r="AY717" s="361">
        <f t="shared" si="664"/>
        <v>0</v>
      </c>
      <c r="AZ717" s="360">
        <f t="shared" si="665"/>
        <v>0</v>
      </c>
      <c r="BC717" s="428">
        <f t="shared" si="666"/>
        <v>0</v>
      </c>
      <c r="BD717" s="429">
        <f t="shared" si="667"/>
        <v>0</v>
      </c>
      <c r="BE717" s="211">
        <f t="shared" si="668"/>
        <v>0</v>
      </c>
      <c r="BF717" s="176">
        <f t="shared" si="669"/>
        <v>0</v>
      </c>
      <c r="BG717" s="177" t="str">
        <f>IF(BF717=0,"",
IF(SUM($BF$684:BF717)=1,BH717,
IF($BF$720&gt;SUM($BF$684:BF717),_xlfn.CONCAT(", ",BH717),
IF($BF$720=SUM($BF$684:BF717),_xlfn.CONCAT(" y ",BH717)))))</f>
        <v/>
      </c>
      <c r="BH717" s="618" t="s">
        <v>5150</v>
      </c>
      <c r="BI717" s="430">
        <f t="shared" si="670"/>
        <v>0</v>
      </c>
      <c r="BJ717" s="431">
        <f t="shared" si="671"/>
        <v>0</v>
      </c>
      <c r="BK717" s="432">
        <f t="shared" si="672"/>
        <v>0</v>
      </c>
      <c r="BL717" s="176">
        <f t="shared" si="673"/>
        <v>0</v>
      </c>
      <c r="BM717" s="177" t="str">
        <f>IF(BL717=0,"",
IF(SUM($BL$684:BL717)=1,BN717,
IF($BL$720&gt;SUM($BL$684:BL717),_xlfn.CONCAT(", ",BN717),
IF($BL$720=SUM($BL$684:BL717),_xlfn.CONCAT(" y ",BN717)))))</f>
        <v/>
      </c>
      <c r="BN717" s="618" t="s">
        <v>5150</v>
      </c>
      <c r="BP717" s="490" t="s">
        <v>5947</v>
      </c>
      <c r="BQ717" s="490" t="s">
        <v>5946</v>
      </c>
      <c r="BR717" s="651"/>
      <c r="BS717" s="651"/>
      <c r="BT717" s="651"/>
      <c r="BU717" s="651"/>
      <c r="BV717" s="651"/>
    </row>
    <row r="718" spans="1:74" ht="24" customHeight="1">
      <c r="A718" s="54"/>
      <c r="B718" s="33"/>
      <c r="C718" s="122" t="s">
        <v>5055</v>
      </c>
      <c r="D718" s="994" t="s">
        <v>5948</v>
      </c>
      <c r="E718" s="757"/>
      <c r="F718" s="757"/>
      <c r="G718" s="757"/>
      <c r="H718" s="757"/>
      <c r="I718" s="758"/>
      <c r="J718" s="740"/>
      <c r="K718" s="838"/>
      <c r="L718" s="127"/>
      <c r="M718" s="127"/>
      <c r="N718" s="127"/>
      <c r="O718" s="127"/>
      <c r="P718" s="127"/>
      <c r="Q718" s="127"/>
      <c r="R718" s="127"/>
      <c r="S718" s="127"/>
      <c r="T718" s="127"/>
      <c r="U718" s="127"/>
      <c r="V718" s="127"/>
      <c r="W718" s="127"/>
      <c r="X718" s="127"/>
      <c r="Y718" s="439"/>
      <c r="Z718" s="439"/>
      <c r="AA718" s="439"/>
      <c r="AB718" s="439"/>
      <c r="AC718" s="439"/>
      <c r="AD718" s="439"/>
      <c r="AI718">
        <f t="shared" si="657"/>
        <v>0</v>
      </c>
      <c r="AJ718">
        <f t="shared" si="658"/>
        <v>0</v>
      </c>
      <c r="AK718">
        <f t="shared" si="659"/>
        <v>0</v>
      </c>
      <c r="AL718">
        <f t="shared" si="660"/>
        <v>0</v>
      </c>
      <c r="AM718">
        <f t="shared" si="674"/>
        <v>0</v>
      </c>
      <c r="AN718">
        <f t="shared" si="675"/>
        <v>0</v>
      </c>
      <c r="AO718">
        <f t="shared" si="676"/>
        <v>0</v>
      </c>
      <c r="AP718">
        <f t="shared" si="677"/>
        <v>0</v>
      </c>
      <c r="AQ718" s="176">
        <f t="shared" si="661"/>
        <v>0</v>
      </c>
      <c r="AR718" s="235" t="str">
        <f>IF(AQ718=0,"",
IF(SUM($AQ$684:AQ718)=1,AS718,
IF($AQ$720&gt;SUM($AQ$684:AQ718),_xlfn.CONCAT(", ",AS718),
IF($AQ$720=SUM($AQ$684:AQ718),_xlfn.CONCAT(" y ",AS718)))))</f>
        <v/>
      </c>
      <c r="AS718" s="178" t="s">
        <v>5151</v>
      </c>
      <c r="AT718" s="368">
        <f t="shared" si="678"/>
        <v>0</v>
      </c>
      <c r="AU718" s="176">
        <f t="shared" si="663"/>
        <v>0</v>
      </c>
      <c r="AV718" s="414" t="str">
        <f>IF(AU718=0,"",
IF(SUM($AU$684:AU718)=1,AW718,
IF($AU$720&gt;SUM($AU$684:AU718),_xlfn.CONCAT(", ",AW718),
IF($AU$720=SUM($AU$684:AU718),_xlfn.CONCAT(" y ",AW718)))))</f>
        <v/>
      </c>
      <c r="AW718" s="618" t="s">
        <v>5151</v>
      </c>
      <c r="AY718" s="361">
        <f t="shared" si="664"/>
        <v>0</v>
      </c>
      <c r="AZ718" s="360">
        <f t="shared" si="665"/>
        <v>0</v>
      </c>
      <c r="BC718" s="428">
        <f t="shared" si="666"/>
        <v>0</v>
      </c>
      <c r="BD718" s="429">
        <f t="shared" si="667"/>
        <v>0</v>
      </c>
      <c r="BE718" s="211">
        <f t="shared" si="668"/>
        <v>0</v>
      </c>
      <c r="BF718" s="176">
        <f t="shared" si="669"/>
        <v>0</v>
      </c>
      <c r="BG718" s="177" t="str">
        <f>IF(BF718=0,"",
IF(SUM($BF$684:BF718)=1,BH718,
IF($BF$720&gt;SUM($BF$684:BF718),_xlfn.CONCAT(", ",BH718),
IF($BF$720=SUM($BF$684:BF718),_xlfn.CONCAT(" y ",BH718)))))</f>
        <v/>
      </c>
      <c r="BH718" s="618" t="s">
        <v>5151</v>
      </c>
      <c r="BI718" s="430">
        <f t="shared" si="670"/>
        <v>0</v>
      </c>
      <c r="BJ718" s="431">
        <f t="shared" si="671"/>
        <v>0</v>
      </c>
      <c r="BK718" s="432">
        <f t="shared" si="672"/>
        <v>0</v>
      </c>
      <c r="BL718" s="176">
        <f t="shared" si="673"/>
        <v>0</v>
      </c>
      <c r="BM718" s="177" t="str">
        <f>IF(BL718=0,"",
IF(SUM($BL$684:BL718)=1,BN718,
IF($BL$720&gt;SUM($BL$684:BL718),_xlfn.CONCAT(", ",BN718),
IF($BL$720=SUM($BL$684:BL718),_xlfn.CONCAT(" y ",BN718)))))</f>
        <v/>
      </c>
      <c r="BN718" s="618" t="s">
        <v>5151</v>
      </c>
      <c r="BP718" s="490" t="s">
        <v>5949</v>
      </c>
      <c r="BQ718" s="490" t="s">
        <v>5948</v>
      </c>
      <c r="BR718" s="651"/>
      <c r="BS718" s="651"/>
      <c r="BT718" s="651"/>
      <c r="BU718" s="651"/>
      <c r="BV718" s="651"/>
    </row>
    <row r="719" spans="1:74" ht="24" customHeight="1">
      <c r="A719" s="54"/>
      <c r="B719" s="33"/>
      <c r="C719" s="55" t="s">
        <v>5152</v>
      </c>
      <c r="D719" s="817" t="s">
        <v>5950</v>
      </c>
      <c r="E719" s="757"/>
      <c r="F719" s="757"/>
      <c r="G719" s="757"/>
      <c r="H719" s="757"/>
      <c r="I719" s="758"/>
      <c r="J719" s="740"/>
      <c r="K719" s="838"/>
      <c r="L719" s="127"/>
      <c r="M719" s="127"/>
      <c r="N719" s="127"/>
      <c r="O719" s="127"/>
      <c r="P719" s="127"/>
      <c r="Q719" s="127"/>
      <c r="R719" s="127"/>
      <c r="S719" s="127"/>
      <c r="T719" s="127"/>
      <c r="U719" s="127"/>
      <c r="V719" s="127"/>
      <c r="W719" s="127"/>
      <c r="X719" s="127"/>
      <c r="Y719" s="439"/>
      <c r="Z719" s="439"/>
      <c r="AA719" s="439"/>
      <c r="AB719" s="439"/>
      <c r="AC719" s="439"/>
      <c r="AD719" s="439"/>
      <c r="AI719">
        <f t="shared" si="657"/>
        <v>0</v>
      </c>
      <c r="AJ719">
        <f t="shared" si="658"/>
        <v>0</v>
      </c>
      <c r="AK719">
        <f t="shared" si="659"/>
        <v>0</v>
      </c>
      <c r="AL719">
        <f t="shared" si="660"/>
        <v>0</v>
      </c>
      <c r="AM719">
        <f t="shared" si="674"/>
        <v>0</v>
      </c>
      <c r="AN719">
        <f t="shared" si="675"/>
        <v>0</v>
      </c>
      <c r="AO719">
        <f t="shared" si="676"/>
        <v>0</v>
      </c>
      <c r="AP719">
        <f t="shared" si="677"/>
        <v>0</v>
      </c>
      <c r="AQ719" s="176">
        <f t="shared" si="661"/>
        <v>0</v>
      </c>
      <c r="AR719" s="235" t="str">
        <f>IF(AQ719=0,"",
IF(SUM($AQ$684:AQ719)=1,AS719,
IF($AQ$720&gt;SUM($AQ$684:AQ719),_xlfn.CONCAT(", ",AS719),
IF($AQ$720=SUM($AQ$684:AQ719),_xlfn.CONCAT(" y ",AS719)))))</f>
        <v/>
      </c>
      <c r="AS719" s="178" t="s">
        <v>5153</v>
      </c>
      <c r="AT719" s="368">
        <f t="shared" si="678"/>
        <v>0</v>
      </c>
      <c r="AU719" s="176">
        <f t="shared" si="663"/>
        <v>0</v>
      </c>
      <c r="AV719" s="414" t="str">
        <f>IF(AU719=0,"",
IF(SUM($AU$684:AU719)=1,AW719,
IF($AU$720&gt;SUM($AU$684:AU719),_xlfn.CONCAT(", ",AW719),
IF($AU$720=SUM($AU$684:AU719),_xlfn.CONCAT(" y ",AW719)))))</f>
        <v/>
      </c>
      <c r="AW719" s="618" t="s">
        <v>5153</v>
      </c>
      <c r="AY719" s="361">
        <f t="shared" si="664"/>
        <v>0</v>
      </c>
      <c r="AZ719" s="360">
        <f t="shared" si="665"/>
        <v>0</v>
      </c>
      <c r="BC719" s="428">
        <f t="shared" si="666"/>
        <v>0</v>
      </c>
      <c r="BD719" s="429">
        <f t="shared" si="667"/>
        <v>0</v>
      </c>
      <c r="BE719" s="211">
        <f t="shared" si="668"/>
        <v>0</v>
      </c>
      <c r="BF719" s="176">
        <f t="shared" si="669"/>
        <v>0</v>
      </c>
      <c r="BG719" s="177" t="str">
        <f>IF(BF719=0,"",
IF(SUM($BF$684:BF719)=1,BH719,
IF($BF$720&gt;SUM($BF$684:BF719),_xlfn.CONCAT(", ",BH719),
IF($BF$720=SUM($BF$684:BF719),_xlfn.CONCAT(" y ",BH719)))))</f>
        <v/>
      </c>
      <c r="BH719" s="618" t="s">
        <v>5153</v>
      </c>
      <c r="BI719" s="430">
        <f t="shared" si="670"/>
        <v>0</v>
      </c>
      <c r="BJ719" s="431">
        <f t="shared" si="671"/>
        <v>0</v>
      </c>
      <c r="BK719" s="432">
        <f t="shared" si="672"/>
        <v>0</v>
      </c>
      <c r="BL719" s="176">
        <f t="shared" si="673"/>
        <v>0</v>
      </c>
      <c r="BM719" s="177" t="str">
        <f>IF(BL719=0,"",
IF(SUM($BL$684:BL719)=1,BN719,
IF($BL$720&gt;SUM($BL$684:BL719),_xlfn.CONCAT(", ",BN719),
IF($BL$720=SUM($BL$684:BL719),_xlfn.CONCAT(" y ",BN719)))))</f>
        <v/>
      </c>
      <c r="BN719" s="618" t="s">
        <v>5153</v>
      </c>
    </row>
    <row r="720" spans="1:74" s="126" customFormat="1" ht="15" customHeight="1">
      <c r="A720" s="25"/>
      <c r="B720" s="1046" t="str">
        <f>BS684</f>
        <v/>
      </c>
      <c r="C720" s="1046"/>
      <c r="D720" s="1046"/>
      <c r="E720" s="1046"/>
      <c r="F720" s="1046"/>
      <c r="G720" s="1046"/>
      <c r="H720" s="1046"/>
      <c r="I720" s="1046"/>
      <c r="J720" s="1046"/>
      <c r="K720" s="1046"/>
      <c r="L720" s="1046"/>
      <c r="M720" s="1046"/>
      <c r="N720" s="1046"/>
      <c r="O720" s="1046"/>
      <c r="P720" s="1046"/>
      <c r="Q720" s="1046"/>
      <c r="R720" s="1046"/>
      <c r="S720" s="1046"/>
      <c r="T720" s="1046"/>
      <c r="U720" s="1046"/>
      <c r="V720" s="1046"/>
      <c r="W720" s="1046"/>
      <c r="X720" s="1046"/>
      <c r="Y720" s="1046"/>
      <c r="Z720" s="1046"/>
      <c r="AA720" s="1046"/>
      <c r="AB720" s="1046"/>
      <c r="AC720" s="1046"/>
      <c r="AD720" s="1046"/>
      <c r="AE720" s="51"/>
      <c r="AL720" s="169">
        <f>SUM(AL684:AL719)</f>
        <v>0</v>
      </c>
      <c r="AP720" s="169">
        <f>SUM(AP684:AP719)</f>
        <v>0</v>
      </c>
      <c r="AQ720" s="179">
        <f>SUM(AQ684:AQ719)</f>
        <v>0</v>
      </c>
      <c r="AR720" s="179" t="str">
        <f>IF(AQ720=0,"",_xlfn.CONCAT(AR684:AR719))</f>
        <v/>
      </c>
      <c r="AS720" s="180" t="str">
        <f>IF(AQ720=0,"",
IF(AQ720&gt;1,"Favor de revisar la suma y consistencia de totales y/o subtotales por filas (numéricos y NS)",
IF(AQ720=1,_xlfn.CONCAT("Favor de revisar la sumatoria del total y/o subtotal en el numeral: ",AR720),_xlfn.CONCAT("Favor de revisar la sumatoria de los totales y/o subtotales en los numerales: ",AR720))))</f>
        <v/>
      </c>
      <c r="AT720"/>
      <c r="AU720" s="179">
        <f>SUM(AU684:AU719)</f>
        <v>0</v>
      </c>
      <c r="AV720" s="179" t="str">
        <f>IF(AU720=0,"",_xlfn.CONCAT(AV684:AV719))</f>
        <v/>
      </c>
      <c r="AW720" s="180" t="str">
        <f>IF(AU720=0,"",
IF(AU720=1,_xlfn.CONCAT("Favor de revisar la información capturada en el numeral: ",AV720),_xlfn.CONCAT("Favor de revisar la información capturada en los numerales: ",AV720)))</f>
        <v/>
      </c>
      <c r="BE720" s="204">
        <f>SUM(BC684:BE719)</f>
        <v>0</v>
      </c>
      <c r="BF720" s="200">
        <f>SUM(BF684:BF719)</f>
        <v>0</v>
      </c>
      <c r="BG720" s="179" t="str">
        <f>IF(BF720=0,"",_xlfn.CONCAT(BG684:BG719))</f>
        <v/>
      </c>
      <c r="BH720" s="180" t="str">
        <f>IF(BF720=0,"",
IF(BF720=1,_xlfn.CONCAT("Favor de revisar la instrucción 8, debido a que no se cumplen con los criterios mencionados en el numeral: ",BG720),_xlfn.CONCAT("Favor de revisar la instrucción 8, debido a que no se cumplen con los criterios mencionados en los numerales: ",BG720)))</f>
        <v/>
      </c>
      <c r="BK720" s="427">
        <f>SUM(BI684:BK719)</f>
        <v>0</v>
      </c>
      <c r="BL720" s="200">
        <f>SUM(BL684:BL719)</f>
        <v>0</v>
      </c>
      <c r="BM720" s="179" t="str">
        <f>IF(BL720=0,"",_xlfn.CONCAT(BM684:BM719))</f>
        <v/>
      </c>
      <c r="BN720" s="180" t="str">
        <f>IF(BL720=0,"",
IF(BL720=1,_xlfn.CONCAT("Favor de revisar la instrucción 10, debido a que no se cumplen con los criterios mencionados en el numeral: ",BM720),_xlfn.CONCAT("Favor de revisar la instrucción 10, debido a que no se cumplen con los criterios mencionados en los numerales: ",BM720)))</f>
        <v/>
      </c>
    </row>
    <row r="721" spans="1:36" ht="45" customHeight="1">
      <c r="A721" s="26"/>
      <c r="B721" s="34"/>
      <c r="C721" s="997" t="s">
        <v>5951</v>
      </c>
      <c r="D721" s="728"/>
      <c r="E721" s="728"/>
      <c r="F721" s="740"/>
      <c r="G721" s="759"/>
      <c r="H721" s="759"/>
      <c r="I721" s="759"/>
      <c r="J721" s="759"/>
      <c r="K721" s="759"/>
      <c r="L721" s="759"/>
      <c r="M721" s="759"/>
      <c r="N721" s="759"/>
      <c r="O721" s="759"/>
      <c r="P721" s="759"/>
      <c r="Q721" s="759"/>
      <c r="R721" s="759"/>
      <c r="S721" s="759"/>
      <c r="T721" s="759"/>
      <c r="U721" s="759"/>
      <c r="V721" s="759"/>
      <c r="W721" s="759"/>
      <c r="X721" s="759"/>
      <c r="Y721" s="759"/>
      <c r="Z721" s="759"/>
      <c r="AA721" s="759"/>
      <c r="AB721" s="759"/>
      <c r="AC721" s="759"/>
      <c r="AD721" s="838"/>
      <c r="AG721" s="621" t="str">
        <f>SUBSTITUTE( SUBSTITUTE( SUBSTITUTE( SUBSTITUTE( SUBSTITUTE( SUBSTITUTE( SUBSTITUTE( SUBSTITUTE( SUBSTITUTE( SUBSTITUTE(F721, "á", "a"), "é", "e"), "í", "i"), "ó", "o"), "ú", "u"), "Á", "A"), "É", "E"), "Í", "I"), "Ó", "O"), "Ú", "U")</f>
        <v/>
      </c>
      <c r="AI721" t="s">
        <v>5248</v>
      </c>
      <c r="AJ721" s="170">
        <f>SUM(AL720,AP720)</f>
        <v>0</v>
      </c>
    </row>
    <row r="722" spans="1:36" ht="15" customHeight="1">
      <c r="A722" s="26"/>
      <c r="B722" s="845" t="str">
        <f>IF(AND(BO684&gt;0,F721=""),"Debido a que ingresó el código 1 en el numeral 36, debe anotar el nombre de dicha(s) tipo(s) prestación(es) laboral(es) ","")</f>
        <v/>
      </c>
      <c r="C722" s="845"/>
      <c r="D722" s="845"/>
      <c r="E722" s="845"/>
      <c r="F722" s="845"/>
      <c r="G722" s="845"/>
      <c r="H722" s="845"/>
      <c r="I722" s="845"/>
      <c r="J722" s="845"/>
      <c r="K722" s="845"/>
      <c r="L722" s="845"/>
      <c r="M722" s="845"/>
      <c r="N722" s="845"/>
      <c r="O722" s="845"/>
      <c r="P722" s="845"/>
      <c r="Q722" s="845"/>
      <c r="R722" s="845"/>
      <c r="S722" s="845"/>
      <c r="T722" s="845"/>
      <c r="U722" s="845"/>
      <c r="V722" s="845"/>
      <c r="W722" s="845"/>
      <c r="X722" s="845"/>
      <c r="Y722" s="845"/>
      <c r="Z722" s="845"/>
      <c r="AA722" s="845"/>
      <c r="AB722" s="845"/>
      <c r="AC722" s="845"/>
      <c r="AD722" s="845"/>
      <c r="AE722" s="845"/>
    </row>
    <row r="723" spans="1:36" ht="45" customHeight="1">
      <c r="A723" s="26"/>
      <c r="B723" s="34"/>
      <c r="C723" s="997" t="s">
        <v>5952</v>
      </c>
      <c r="D723" s="728"/>
      <c r="E723" s="728"/>
      <c r="F723" s="740"/>
      <c r="G723" s="759"/>
      <c r="H723" s="759"/>
      <c r="I723" s="759"/>
      <c r="J723" s="759"/>
      <c r="K723" s="759"/>
      <c r="L723" s="759"/>
      <c r="M723" s="759"/>
      <c r="N723" s="759"/>
      <c r="O723" s="759"/>
      <c r="P723" s="759"/>
      <c r="Q723" s="759"/>
      <c r="R723" s="759"/>
      <c r="S723" s="759"/>
      <c r="T723" s="759"/>
      <c r="U723" s="759"/>
      <c r="V723" s="759"/>
      <c r="W723" s="759"/>
      <c r="X723" s="759"/>
      <c r="Y723" s="759"/>
      <c r="Z723" s="759"/>
      <c r="AA723" s="759"/>
      <c r="AB723" s="759"/>
      <c r="AC723" s="759"/>
      <c r="AD723" s="838"/>
      <c r="AG723" s="621" t="str">
        <f>SUBSTITUTE( SUBSTITUTE( SUBSTITUTE( SUBSTITUTE( SUBSTITUTE( SUBSTITUTE( SUBSTITUTE( SUBSTITUTE( SUBSTITUTE( SUBSTITUTE(F723, "á", "a"), "é", "e"), "í", "i"), "ó", "o"), "ú", "u"), "Á", "A"), "É", "E"), "Í", "I"), "Ó", "O"), "Ú", "U")</f>
        <v/>
      </c>
    </row>
    <row r="724" spans="1:36" ht="15" customHeight="1">
      <c r="A724" s="26"/>
      <c r="B724" s="824" t="str">
        <f>IF(AND(BO687&gt;0,F723=""),"Debido a que seleccionó el código 12 en el apartado Frecuencia con la que se ofreció... debe anotar el nombre de dicha(s) frecuencia(s)","")</f>
        <v/>
      </c>
      <c r="C724" s="1020"/>
      <c r="D724" s="1020"/>
      <c r="E724" s="1020"/>
      <c r="F724" s="1020"/>
      <c r="G724" s="1020"/>
      <c r="H724" s="1020"/>
      <c r="I724" s="1020"/>
      <c r="J724" s="1020"/>
      <c r="K724" s="1020"/>
      <c r="L724" s="1020"/>
      <c r="M724" s="1020"/>
      <c r="N724" s="1020"/>
      <c r="O724" s="1020"/>
      <c r="P724" s="1020"/>
      <c r="Q724" s="1020"/>
      <c r="R724" s="1020"/>
      <c r="S724" s="1020"/>
      <c r="T724" s="1020"/>
      <c r="U724" s="1020"/>
      <c r="V724" s="1020"/>
      <c r="W724" s="1020"/>
      <c r="X724" s="1020"/>
      <c r="Y724" s="1020"/>
      <c r="Z724" s="1020"/>
      <c r="AA724" s="1020"/>
      <c r="AB724" s="1020"/>
      <c r="AC724" s="1020"/>
      <c r="AD724" s="1020"/>
      <c r="AE724" s="1020"/>
    </row>
    <row r="725" spans="1:36" ht="15" customHeight="1">
      <c r="A725" s="26"/>
      <c r="B725" s="34"/>
      <c r="C725" s="723" t="s">
        <v>5953</v>
      </c>
      <c r="D725" s="757"/>
      <c r="E725" s="757"/>
      <c r="F725" s="757"/>
      <c r="G725" s="757"/>
      <c r="H725" s="757"/>
      <c r="I725" s="757"/>
      <c r="J725" s="757"/>
      <c r="K725" s="757"/>
      <c r="L725" s="757"/>
      <c r="M725" s="757"/>
      <c r="N725" s="757"/>
      <c r="O725" s="757"/>
      <c r="P725" s="757"/>
      <c r="Q725" s="757"/>
      <c r="R725" s="757"/>
      <c r="S725" s="757"/>
      <c r="T725" s="757"/>
      <c r="U725" s="757"/>
      <c r="V725" s="757"/>
      <c r="W725" s="757"/>
      <c r="X725" s="757"/>
      <c r="Y725" s="757"/>
      <c r="Z725" s="757"/>
      <c r="AA725" s="757"/>
      <c r="AB725" s="757"/>
      <c r="AC725" s="757"/>
      <c r="AD725" s="758"/>
    </row>
    <row r="726" spans="1:36" ht="15" customHeight="1">
      <c r="A726" s="26"/>
      <c r="B726" s="34"/>
      <c r="C726" s="141" t="s">
        <v>5012</v>
      </c>
      <c r="D726" s="817" t="s">
        <v>5954</v>
      </c>
      <c r="E726" s="757"/>
      <c r="F726" s="757"/>
      <c r="G726" s="757"/>
      <c r="H726" s="757"/>
      <c r="I726" s="757"/>
      <c r="J726" s="757"/>
      <c r="K726" s="757"/>
      <c r="L726" s="757"/>
      <c r="M726" s="757"/>
      <c r="N726" s="757"/>
      <c r="O726" s="757"/>
      <c r="P726" s="758"/>
      <c r="Q726" s="94" t="s">
        <v>5026</v>
      </c>
      <c r="R726" s="817" t="s">
        <v>5890</v>
      </c>
      <c r="S726" s="757"/>
      <c r="T726" s="757"/>
      <c r="U726" s="757"/>
      <c r="V726" s="757"/>
      <c r="W726" s="757"/>
      <c r="X726" s="757"/>
      <c r="Y726" s="757"/>
      <c r="Z726" s="757"/>
      <c r="AA726" s="757"/>
      <c r="AB726" s="757"/>
      <c r="AC726" s="757"/>
      <c r="AD726" s="758"/>
    </row>
    <row r="727" spans="1:36" ht="15" customHeight="1">
      <c r="A727" s="26"/>
      <c r="B727" s="34"/>
      <c r="C727" s="94" t="s">
        <v>5014</v>
      </c>
      <c r="D727" s="817" t="s">
        <v>5868</v>
      </c>
      <c r="E727" s="757"/>
      <c r="F727" s="757"/>
      <c r="G727" s="757"/>
      <c r="H727" s="757"/>
      <c r="I727" s="757"/>
      <c r="J727" s="757"/>
      <c r="K727" s="757"/>
      <c r="L727" s="757"/>
      <c r="M727" s="757"/>
      <c r="N727" s="757"/>
      <c r="O727" s="757"/>
      <c r="P727" s="758"/>
      <c r="Q727" s="94" t="s">
        <v>5028</v>
      </c>
      <c r="R727" s="817" t="s">
        <v>5893</v>
      </c>
      <c r="S727" s="757"/>
      <c r="T727" s="757"/>
      <c r="U727" s="757"/>
      <c r="V727" s="757"/>
      <c r="W727" s="757"/>
      <c r="X727" s="757"/>
      <c r="Y727" s="757"/>
      <c r="Z727" s="757"/>
      <c r="AA727" s="757"/>
      <c r="AB727" s="757"/>
      <c r="AC727" s="757"/>
      <c r="AD727" s="758"/>
    </row>
    <row r="728" spans="1:36" ht="15" customHeight="1">
      <c r="A728" s="26"/>
      <c r="B728" s="34"/>
      <c r="C728" s="94" t="s">
        <v>5016</v>
      </c>
      <c r="D728" s="817" t="s">
        <v>5873</v>
      </c>
      <c r="E728" s="757"/>
      <c r="F728" s="757"/>
      <c r="G728" s="757"/>
      <c r="H728" s="757"/>
      <c r="I728" s="757"/>
      <c r="J728" s="757"/>
      <c r="K728" s="757"/>
      <c r="L728" s="757"/>
      <c r="M728" s="757"/>
      <c r="N728" s="757"/>
      <c r="O728" s="757"/>
      <c r="P728" s="758"/>
      <c r="Q728" s="94" t="s">
        <v>5029</v>
      </c>
      <c r="R728" s="817" t="s">
        <v>5896</v>
      </c>
      <c r="S728" s="757"/>
      <c r="T728" s="757"/>
      <c r="U728" s="757"/>
      <c r="V728" s="757"/>
      <c r="W728" s="757"/>
      <c r="X728" s="757"/>
      <c r="Y728" s="757"/>
      <c r="Z728" s="757"/>
      <c r="AA728" s="757"/>
      <c r="AB728" s="757"/>
      <c r="AC728" s="757"/>
      <c r="AD728" s="758"/>
    </row>
    <row r="729" spans="1:36" ht="15" customHeight="1">
      <c r="A729" s="26"/>
      <c r="B729" s="34"/>
      <c r="C729" s="94" t="s">
        <v>5018</v>
      </c>
      <c r="D729" s="817" t="s">
        <v>5876</v>
      </c>
      <c r="E729" s="757"/>
      <c r="F729" s="757"/>
      <c r="G729" s="757"/>
      <c r="H729" s="757"/>
      <c r="I729" s="757"/>
      <c r="J729" s="757"/>
      <c r="K729" s="757"/>
      <c r="L729" s="757"/>
      <c r="M729" s="757"/>
      <c r="N729" s="757"/>
      <c r="O729" s="757"/>
      <c r="P729" s="758"/>
      <c r="Q729" s="94" t="s">
        <v>5031</v>
      </c>
      <c r="R729" s="817" t="s">
        <v>5955</v>
      </c>
      <c r="S729" s="757"/>
      <c r="T729" s="757"/>
      <c r="U729" s="757"/>
      <c r="V729" s="757"/>
      <c r="W729" s="757"/>
      <c r="X729" s="757"/>
      <c r="Y729" s="757"/>
      <c r="Z729" s="757"/>
      <c r="AA729" s="757"/>
      <c r="AB729" s="757"/>
      <c r="AC729" s="757"/>
      <c r="AD729" s="758"/>
    </row>
    <row r="730" spans="1:36" ht="15" customHeight="1">
      <c r="A730" s="26"/>
      <c r="B730" s="34"/>
      <c r="C730" s="94" t="s">
        <v>5020</v>
      </c>
      <c r="D730" s="817" t="s">
        <v>5879</v>
      </c>
      <c r="E730" s="757"/>
      <c r="F730" s="757"/>
      <c r="G730" s="757"/>
      <c r="H730" s="757"/>
      <c r="I730" s="757"/>
      <c r="J730" s="757"/>
      <c r="K730" s="757"/>
      <c r="L730" s="757"/>
      <c r="M730" s="757"/>
      <c r="N730" s="757"/>
      <c r="O730" s="757"/>
      <c r="P730" s="758"/>
      <c r="Q730" s="94" t="s">
        <v>5032</v>
      </c>
      <c r="R730" s="817" t="s">
        <v>5956</v>
      </c>
      <c r="S730" s="757"/>
      <c r="T730" s="757"/>
      <c r="U730" s="757"/>
      <c r="V730" s="757"/>
      <c r="W730" s="757"/>
      <c r="X730" s="757"/>
      <c r="Y730" s="757"/>
      <c r="Z730" s="757"/>
      <c r="AA730" s="757"/>
      <c r="AB730" s="757"/>
      <c r="AC730" s="757"/>
      <c r="AD730" s="758"/>
    </row>
    <row r="731" spans="1:36" ht="15" customHeight="1">
      <c r="A731" s="26"/>
      <c r="B731" s="34"/>
      <c r="C731" s="94" t="s">
        <v>5022</v>
      </c>
      <c r="D731" s="817" t="s">
        <v>5883</v>
      </c>
      <c r="E731" s="757"/>
      <c r="F731" s="757"/>
      <c r="G731" s="757"/>
      <c r="H731" s="757"/>
      <c r="I731" s="757"/>
      <c r="J731" s="757"/>
      <c r="K731" s="757"/>
      <c r="L731" s="757"/>
      <c r="M731" s="757"/>
      <c r="N731" s="757"/>
      <c r="O731" s="757"/>
      <c r="P731" s="758"/>
      <c r="Q731" s="97" t="s">
        <v>5370</v>
      </c>
      <c r="R731" s="817" t="s">
        <v>5106</v>
      </c>
      <c r="S731" s="757"/>
      <c r="T731" s="757"/>
      <c r="U731" s="757"/>
      <c r="V731" s="757"/>
      <c r="W731" s="757"/>
      <c r="X731" s="757"/>
      <c r="Y731" s="757"/>
      <c r="Z731" s="757"/>
      <c r="AA731" s="757"/>
      <c r="AB731" s="757"/>
      <c r="AC731" s="757"/>
      <c r="AD731" s="758"/>
    </row>
    <row r="732" spans="1:36" ht="15" customHeight="1">
      <c r="A732" s="26"/>
      <c r="B732" s="34"/>
      <c r="C732" s="94" t="s">
        <v>5024</v>
      </c>
      <c r="D732" s="817" t="s">
        <v>5886</v>
      </c>
      <c r="E732" s="757"/>
      <c r="F732" s="757"/>
      <c r="G732" s="757"/>
      <c r="H732" s="757"/>
      <c r="I732" s="757"/>
      <c r="J732" s="757"/>
      <c r="K732" s="757"/>
      <c r="L732" s="757"/>
      <c r="M732" s="757"/>
      <c r="N732" s="757"/>
      <c r="O732" s="757"/>
      <c r="P732" s="758"/>
      <c r="Q732" s="817"/>
      <c r="R732" s="757"/>
      <c r="S732" s="757"/>
      <c r="T732" s="757"/>
      <c r="U732" s="757"/>
      <c r="V732" s="757"/>
      <c r="W732" s="757"/>
      <c r="X732" s="757"/>
      <c r="Y732" s="757"/>
      <c r="Z732" s="757"/>
      <c r="AA732" s="757"/>
      <c r="AB732" s="757"/>
      <c r="AC732" s="757"/>
      <c r="AD732" s="758"/>
    </row>
    <row r="733" spans="1:36" ht="15" customHeight="1">
      <c r="A733" s="26"/>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row>
    <row r="734" spans="1:36" ht="24" customHeight="1">
      <c r="A734" s="124"/>
      <c r="B734" s="33"/>
      <c r="C734" s="848" t="s">
        <v>5219</v>
      </c>
      <c r="D734" s="728"/>
      <c r="E734" s="728"/>
      <c r="F734" s="728"/>
      <c r="G734" s="728"/>
      <c r="H734" s="728"/>
      <c r="I734" s="728"/>
      <c r="J734" s="728"/>
      <c r="K734" s="728"/>
      <c r="L734" s="728"/>
      <c r="M734" s="728"/>
      <c r="N734" s="728"/>
      <c r="O734" s="728"/>
      <c r="P734" s="728"/>
      <c r="Q734" s="728"/>
      <c r="R734" s="728"/>
      <c r="S734" s="728"/>
      <c r="T734" s="728"/>
      <c r="U734" s="728"/>
      <c r="V734" s="728"/>
      <c r="W734" s="728"/>
      <c r="X734" s="728"/>
      <c r="Y734" s="728"/>
      <c r="Z734" s="728"/>
      <c r="AA734" s="728"/>
      <c r="AB734" s="728"/>
      <c r="AC734" s="728"/>
      <c r="AD734" s="728"/>
    </row>
    <row r="735" spans="1:36" ht="60" customHeight="1">
      <c r="A735" s="124"/>
      <c r="B735" s="33"/>
      <c r="C735" s="999"/>
      <c r="D735" s="1000"/>
      <c r="E735" s="1000"/>
      <c r="F735" s="1000"/>
      <c r="G735" s="1000"/>
      <c r="H735" s="1000"/>
      <c r="I735" s="1000"/>
      <c r="J735" s="1000"/>
      <c r="K735" s="1000"/>
      <c r="L735" s="1000"/>
      <c r="M735" s="1000"/>
      <c r="N735" s="1000"/>
      <c r="O735" s="1000"/>
      <c r="P735" s="1000"/>
      <c r="Q735" s="1000"/>
      <c r="R735" s="1000"/>
      <c r="S735" s="1000"/>
      <c r="T735" s="1000"/>
      <c r="U735" s="1000"/>
      <c r="V735" s="1000"/>
      <c r="W735" s="1000"/>
      <c r="X735" s="1000"/>
      <c r="Y735" s="1000"/>
      <c r="Z735" s="1000"/>
      <c r="AA735" s="1000"/>
      <c r="AB735" s="1000"/>
      <c r="AC735" s="1000"/>
      <c r="AD735" s="1001"/>
    </row>
    <row r="736" spans="1:36" ht="15" customHeight="1">
      <c r="A736" s="25"/>
      <c r="B736" s="823" t="str">
        <f>AW720</f>
        <v/>
      </c>
      <c r="C736" s="728"/>
      <c r="D736" s="728"/>
      <c r="E736" s="728"/>
      <c r="F736" s="728"/>
      <c r="G736" s="728"/>
      <c r="H736" s="728"/>
      <c r="I736" s="728"/>
      <c r="J736" s="728"/>
      <c r="K736" s="728"/>
      <c r="L736" s="728"/>
      <c r="M736" s="728"/>
      <c r="N736" s="728"/>
      <c r="O736" s="728"/>
      <c r="P736" s="728"/>
      <c r="Q736" s="728"/>
      <c r="R736" s="728"/>
      <c r="S736" s="728"/>
      <c r="T736" s="728"/>
      <c r="U736" s="728"/>
      <c r="V736" s="728"/>
      <c r="W736" s="728"/>
      <c r="X736" s="728"/>
      <c r="Y736" s="728"/>
      <c r="Z736" s="728"/>
      <c r="AA736" s="728"/>
      <c r="AB736" s="728"/>
      <c r="AC736" s="728"/>
      <c r="AD736" s="728"/>
    </row>
    <row r="737" spans="1:76" s="126" customFormat="1" ht="15" customHeight="1">
      <c r="A737" s="25"/>
      <c r="B737" s="888" t="str">
        <f>IF(SUM(COUNTIF(Y684:AD719,"NS"))&lt;&gt;0,"Alerta: debido a que cuenta con registros NS, debe proporcionar una justificación en el area de comentarios al final de la pregunta","")</f>
        <v/>
      </c>
      <c r="C737" s="1002"/>
      <c r="D737" s="1002"/>
      <c r="E737" s="1002"/>
      <c r="F737" s="1002"/>
      <c r="G737" s="1002"/>
      <c r="H737" s="1002"/>
      <c r="I737" s="1002"/>
      <c r="J737" s="1002"/>
      <c r="K737" s="1002"/>
      <c r="L737" s="1002"/>
      <c r="M737" s="1002"/>
      <c r="N737" s="1002"/>
      <c r="O737" s="1002"/>
      <c r="P737" s="1002"/>
      <c r="Q737" s="1002"/>
      <c r="R737" s="1002"/>
      <c r="S737" s="1002"/>
      <c r="T737" s="1002"/>
      <c r="U737" s="1002"/>
      <c r="V737" s="1002"/>
      <c r="W737" s="1002"/>
      <c r="X737" s="1002"/>
      <c r="Y737" s="1002"/>
      <c r="Z737" s="1002"/>
      <c r="AA737" s="1002"/>
      <c r="AB737" s="1002"/>
      <c r="AC737" s="1002"/>
      <c r="AD737" s="1002"/>
      <c r="AE737" s="1002"/>
    </row>
    <row r="738" spans="1:76" s="126" customFormat="1" ht="15" customHeight="1">
      <c r="A738" s="25"/>
      <c r="B738" s="868" t="str">
        <f>AS720</f>
        <v/>
      </c>
      <c r="C738" s="1002"/>
      <c r="D738" s="1002"/>
      <c r="E738" s="1002"/>
      <c r="F738" s="1002"/>
      <c r="G738" s="1002"/>
      <c r="H738" s="1002"/>
      <c r="I738" s="1002"/>
      <c r="J738" s="1002"/>
      <c r="K738" s="1002"/>
      <c r="L738" s="1002"/>
      <c r="M738" s="1002"/>
      <c r="N738" s="1002"/>
      <c r="O738" s="1002"/>
      <c r="P738" s="1002"/>
      <c r="Q738" s="1002"/>
      <c r="R738" s="1002"/>
      <c r="S738" s="1002"/>
      <c r="T738" s="1002"/>
      <c r="U738" s="1002"/>
      <c r="V738" s="1002"/>
      <c r="W738" s="1002"/>
      <c r="X738" s="1002"/>
      <c r="Y738" s="1002"/>
      <c r="Z738" s="1002"/>
      <c r="AA738" s="1002"/>
      <c r="AB738" s="1002"/>
      <c r="AC738" s="1002"/>
      <c r="AD738" s="1002"/>
      <c r="AE738" s="1002"/>
    </row>
    <row r="739" spans="1:76" s="126" customFormat="1" ht="15" customHeight="1">
      <c r="A739" s="25"/>
      <c r="B739" s="868" t="str">
        <f>BH720</f>
        <v/>
      </c>
      <c r="C739" s="1002"/>
      <c r="D739" s="1002"/>
      <c r="E739" s="1002"/>
      <c r="F739" s="1002"/>
      <c r="G739" s="1002"/>
      <c r="H739" s="1002"/>
      <c r="I739" s="1002"/>
      <c r="J739" s="1002"/>
      <c r="K739" s="1002"/>
      <c r="L739" s="1002"/>
      <c r="M739" s="1002"/>
      <c r="N739" s="1002"/>
      <c r="O739" s="1002"/>
      <c r="P739" s="1002"/>
      <c r="Q739" s="1002"/>
      <c r="R739" s="1002"/>
      <c r="S739" s="1002"/>
      <c r="T739" s="1002"/>
      <c r="U739" s="1002"/>
      <c r="V739" s="1002"/>
      <c r="W739" s="1002"/>
      <c r="X739" s="1002"/>
      <c r="Y739" s="1002"/>
      <c r="Z739" s="1002"/>
      <c r="AA739" s="1002"/>
      <c r="AB739" s="1002"/>
      <c r="AC739" s="1002"/>
      <c r="AD739" s="1002"/>
      <c r="AE739" s="1002"/>
    </row>
    <row r="740" spans="1:76" s="126" customFormat="1" ht="15" customHeight="1">
      <c r="A740" s="25"/>
      <c r="B740" s="868" t="str">
        <f>BN720</f>
        <v/>
      </c>
      <c r="C740" s="1002"/>
      <c r="D740" s="1002"/>
      <c r="E740" s="1002"/>
      <c r="F740" s="1002"/>
      <c r="G740" s="1002"/>
      <c r="H740" s="1002"/>
      <c r="I740" s="1002"/>
      <c r="J740" s="1002"/>
      <c r="K740" s="1002"/>
      <c r="L740" s="1002"/>
      <c r="M740" s="1002"/>
      <c r="N740" s="1002"/>
      <c r="O740" s="1002"/>
      <c r="P740" s="1002"/>
      <c r="Q740" s="1002"/>
      <c r="R740" s="1002"/>
      <c r="S740" s="1002"/>
      <c r="T740" s="1002"/>
      <c r="U740" s="1002"/>
      <c r="V740" s="1002"/>
      <c r="W740" s="1002"/>
      <c r="X740" s="1002"/>
      <c r="Y740" s="1002"/>
      <c r="Z740" s="1002"/>
      <c r="AA740" s="1002"/>
      <c r="AB740" s="1002"/>
      <c r="AC740" s="1002"/>
      <c r="AD740" s="1002"/>
      <c r="AE740" s="1002"/>
    </row>
    <row r="741" spans="1:76" s="126" customFormat="1" ht="15" customHeight="1">
      <c r="A741" s="25"/>
      <c r="B741" s="824" t="str">
        <f>IF(BB685&gt;0,"Favor de verificar que no tenga información en celdas sombreadas","")</f>
        <v/>
      </c>
      <c r="C741" s="846"/>
      <c r="D741" s="846"/>
      <c r="E741" s="846"/>
      <c r="F741" s="846"/>
      <c r="G741" s="846"/>
      <c r="H741" s="846"/>
      <c r="I741" s="846"/>
      <c r="J741" s="846"/>
      <c r="K741" s="846"/>
      <c r="L741" s="846"/>
      <c r="M741" s="846"/>
      <c r="N741" s="846"/>
      <c r="O741" s="846"/>
      <c r="P741" s="846"/>
      <c r="Q741" s="846"/>
      <c r="R741" s="846"/>
      <c r="S741" s="846"/>
      <c r="T741" s="846"/>
      <c r="U741" s="846"/>
      <c r="V741" s="846"/>
      <c r="W741" s="846"/>
      <c r="X741" s="846"/>
      <c r="Y741" s="846"/>
      <c r="Z741" s="846"/>
      <c r="AA741" s="846"/>
      <c r="AB741" s="846"/>
      <c r="AC741" s="846"/>
      <c r="AD741" s="846"/>
      <c r="AE741" s="51"/>
    </row>
    <row r="742" spans="1:76" s="66" customFormat="1" ht="15" customHeight="1">
      <c r="A742" s="25"/>
      <c r="B742" s="51"/>
      <c r="C742" s="88" t="s">
        <v>5957</v>
      </c>
      <c r="D742" s="51"/>
      <c r="E742" s="51"/>
      <c r="F742" s="51"/>
      <c r="G742" s="51"/>
      <c r="H742" s="51"/>
      <c r="I742" s="51"/>
      <c r="J742" s="51"/>
      <c r="K742" s="51"/>
      <c r="L742" s="51"/>
      <c r="M742" s="51"/>
      <c r="N742" s="51"/>
      <c r="O742" s="95"/>
      <c r="P742" s="95"/>
      <c r="Q742" s="95"/>
      <c r="R742" s="95"/>
      <c r="S742" s="95"/>
      <c r="T742" s="95"/>
      <c r="U742" s="95"/>
      <c r="V742" s="95"/>
      <c r="W742" s="95"/>
      <c r="X742" s="95"/>
      <c r="Y742" s="95"/>
      <c r="Z742" s="51"/>
      <c r="AA742" s="51"/>
      <c r="AB742" s="51"/>
      <c r="AC742" s="51"/>
      <c r="AD742" s="51"/>
      <c r="AE742" s="51"/>
    </row>
    <row r="743" spans="1:76" s="66" customFormat="1" ht="15" customHeight="1">
      <c r="A743" s="25"/>
      <c r="B743" s="51"/>
      <c r="C743" s="51"/>
      <c r="D743" s="51"/>
      <c r="E743" s="51"/>
      <c r="F743" s="51"/>
      <c r="G743" s="51"/>
      <c r="H743" s="51"/>
      <c r="I743" s="51"/>
      <c r="J743" s="51"/>
      <c r="K743" s="51"/>
      <c r="L743" s="51"/>
      <c r="M743" s="51"/>
      <c r="N743" s="51"/>
      <c r="O743" s="95"/>
      <c r="P743" s="95"/>
      <c r="Q743" s="95"/>
      <c r="R743" s="95"/>
      <c r="S743" s="95"/>
      <c r="T743" s="95"/>
      <c r="U743" s="95"/>
      <c r="V743" s="95"/>
      <c r="W743" s="95"/>
      <c r="X743" s="95"/>
      <c r="Y743" s="95"/>
      <c r="Z743" s="51"/>
      <c r="AA743" s="51"/>
      <c r="AB743" s="51"/>
      <c r="AC743" s="51"/>
      <c r="AD743" s="51"/>
      <c r="AE743" s="51"/>
      <c r="BC743" s="1042" t="s">
        <v>5303</v>
      </c>
      <c r="BD743" s="1042"/>
      <c r="BE743" s="1042"/>
      <c r="BF743"/>
      <c r="BG743"/>
      <c r="BH743"/>
      <c r="BI743" s="1043" t="s">
        <v>5783</v>
      </c>
      <c r="BJ743" s="1043"/>
      <c r="BK743" s="1043"/>
      <c r="BL743"/>
      <c r="BM743"/>
      <c r="BN743"/>
    </row>
    <row r="744" spans="1:76" ht="132" customHeight="1">
      <c r="A744" s="54"/>
      <c r="B744" s="33"/>
      <c r="C744" s="723" t="s">
        <v>5847</v>
      </c>
      <c r="D744" s="859"/>
      <c r="E744" s="859"/>
      <c r="F744" s="859"/>
      <c r="G744" s="859"/>
      <c r="H744" s="859"/>
      <c r="I744" s="860"/>
      <c r="J744" s="864" t="s">
        <v>5958</v>
      </c>
      <c r="K744" s="860"/>
      <c r="L744" s="723" t="s">
        <v>5959</v>
      </c>
      <c r="M744" s="757"/>
      <c r="N744" s="757"/>
      <c r="O744" s="757"/>
      <c r="P744" s="757"/>
      <c r="Q744" s="757"/>
      <c r="R744" s="757"/>
      <c r="S744" s="757"/>
      <c r="T744" s="757"/>
      <c r="U744" s="757"/>
      <c r="V744" s="757"/>
      <c r="W744" s="757"/>
      <c r="X744" s="758"/>
      <c r="Y744" s="723" t="s">
        <v>5960</v>
      </c>
      <c r="Z744" s="757"/>
      <c r="AA744" s="758"/>
      <c r="AB744" s="723" t="s">
        <v>5961</v>
      </c>
      <c r="AC744" s="757"/>
      <c r="AD744" s="758"/>
      <c r="AQ744" s="931" t="s">
        <v>5453</v>
      </c>
      <c r="AR744" s="757"/>
      <c r="AS744" s="758"/>
      <c r="AT744" s="828" t="s">
        <v>5090</v>
      </c>
      <c r="AU744" s="830" t="s">
        <v>5091</v>
      </c>
      <c r="AV744" s="757"/>
      <c r="AW744" s="758"/>
      <c r="AX744" s="421" t="s">
        <v>5084</v>
      </c>
      <c r="AY744" s="375" t="s">
        <v>5258</v>
      </c>
      <c r="AZ744" s="422" t="s">
        <v>5093</v>
      </c>
      <c r="BA744" s="375" t="s">
        <v>5747</v>
      </c>
      <c r="BB744" s="422" t="s">
        <v>5302</v>
      </c>
      <c r="BC744" s="1040" t="s">
        <v>5852</v>
      </c>
      <c r="BD744" s="1040"/>
      <c r="BE744" s="1040"/>
      <c r="BF744" s="837" t="s">
        <v>5962</v>
      </c>
      <c r="BG744" s="829"/>
      <c r="BH744" s="829"/>
      <c r="BI744" s="1041" t="s">
        <v>5854</v>
      </c>
      <c r="BJ744" s="1041"/>
      <c r="BK744" s="1041"/>
      <c r="BL744" s="837" t="s">
        <v>5963</v>
      </c>
      <c r="BM744" s="829"/>
      <c r="BN744" s="829"/>
      <c r="BP744" s="885" t="s">
        <v>5856</v>
      </c>
      <c r="BQ744" s="886"/>
      <c r="BR744" s="886"/>
      <c r="BS744" s="886"/>
      <c r="BU744" s="885" t="s">
        <v>5857</v>
      </c>
      <c r="BV744" s="886"/>
      <c r="BW744" s="886"/>
      <c r="BX744" s="886"/>
    </row>
    <row r="745" spans="1:76" ht="60" customHeight="1">
      <c r="A745" s="120"/>
      <c r="B745" s="121"/>
      <c r="C745" s="861"/>
      <c r="D745" s="782"/>
      <c r="E745" s="782"/>
      <c r="F745" s="782"/>
      <c r="G745" s="782"/>
      <c r="H745" s="782"/>
      <c r="I745" s="783"/>
      <c r="J745" s="861"/>
      <c r="K745" s="783"/>
      <c r="L745" s="55" t="s">
        <v>5012</v>
      </c>
      <c r="M745" s="55" t="s">
        <v>5014</v>
      </c>
      <c r="N745" s="55" t="s">
        <v>5016</v>
      </c>
      <c r="O745" s="55" t="s">
        <v>5018</v>
      </c>
      <c r="P745" s="55" t="s">
        <v>5020</v>
      </c>
      <c r="Q745" s="55" t="s">
        <v>5022</v>
      </c>
      <c r="R745" s="55" t="s">
        <v>5024</v>
      </c>
      <c r="S745" s="55" t="s">
        <v>5026</v>
      </c>
      <c r="T745" s="55" t="s">
        <v>5028</v>
      </c>
      <c r="U745" s="55" t="s">
        <v>5029</v>
      </c>
      <c r="V745" s="55" t="s">
        <v>5031</v>
      </c>
      <c r="W745" s="55" t="s">
        <v>5032</v>
      </c>
      <c r="X745" s="55" t="s">
        <v>5370</v>
      </c>
      <c r="Y745" s="104" t="s">
        <v>5235</v>
      </c>
      <c r="Z745" s="57" t="s">
        <v>5427</v>
      </c>
      <c r="AA745" s="57" t="s">
        <v>5428</v>
      </c>
      <c r="AB745" s="104" t="s">
        <v>5235</v>
      </c>
      <c r="AC745" s="57" t="s">
        <v>5427</v>
      </c>
      <c r="AD745" s="57" t="s">
        <v>5428</v>
      </c>
      <c r="AI745" t="s">
        <v>5240</v>
      </c>
      <c r="AJ745" t="s">
        <v>5241</v>
      </c>
      <c r="AK745" t="s">
        <v>5242</v>
      </c>
      <c r="AL745" t="s">
        <v>5243</v>
      </c>
      <c r="AM745" t="s">
        <v>5244</v>
      </c>
      <c r="AN745" t="s">
        <v>5245</v>
      </c>
      <c r="AO745" t="s">
        <v>5246</v>
      </c>
      <c r="AP745" t="s">
        <v>5247</v>
      </c>
      <c r="AQ745" s="173" t="s">
        <v>5269</v>
      </c>
      <c r="AR745" s="174" t="s">
        <v>5110</v>
      </c>
      <c r="AS745" s="276" t="s">
        <v>5111</v>
      </c>
      <c r="AT745" s="828"/>
      <c r="AU745" s="173" t="s">
        <v>5109</v>
      </c>
      <c r="AV745" s="174" t="s">
        <v>5110</v>
      </c>
      <c r="AW745" s="616" t="s">
        <v>5111</v>
      </c>
      <c r="AX745" s="416" t="s">
        <v>5858</v>
      </c>
      <c r="AY745" s="203" t="s">
        <v>5755</v>
      </c>
      <c r="AZ745" s="366" t="s">
        <v>5859</v>
      </c>
      <c r="BA745" s="358" t="s">
        <v>5860</v>
      </c>
      <c r="BB745" s="366" t="s">
        <v>5861</v>
      </c>
      <c r="BC745" s="423" t="s">
        <v>5450</v>
      </c>
      <c r="BD745" s="424" t="s">
        <v>5451</v>
      </c>
      <c r="BE745" s="204" t="s">
        <v>5452</v>
      </c>
      <c r="BF745" s="173" t="s">
        <v>5269</v>
      </c>
      <c r="BG745" s="174" t="s">
        <v>5110</v>
      </c>
      <c r="BH745" s="175" t="s">
        <v>5111</v>
      </c>
      <c r="BI745" s="425" t="s">
        <v>5450</v>
      </c>
      <c r="BJ745" s="426" t="s">
        <v>5451</v>
      </c>
      <c r="BK745" s="427" t="s">
        <v>5452</v>
      </c>
      <c r="BL745" s="173" t="s">
        <v>5269</v>
      </c>
      <c r="BM745" s="174" t="s">
        <v>5110</v>
      </c>
      <c r="BN745" s="175" t="s">
        <v>5111</v>
      </c>
      <c r="BO745" s="435" t="s">
        <v>5862</v>
      </c>
      <c r="BP745" s="624" t="s">
        <v>5215</v>
      </c>
      <c r="BQ745" s="624" t="s">
        <v>5216</v>
      </c>
      <c r="BR745" s="624" t="s">
        <v>5217</v>
      </c>
      <c r="BS745" s="624" t="s">
        <v>5218</v>
      </c>
      <c r="BU745" s="624" t="s">
        <v>5215</v>
      </c>
      <c r="BV745" s="624" t="s">
        <v>5216</v>
      </c>
      <c r="BW745" s="624" t="s">
        <v>5217</v>
      </c>
      <c r="BX745" s="624" t="s">
        <v>5218</v>
      </c>
    </row>
    <row r="746" spans="1:76" ht="15" customHeight="1">
      <c r="A746" s="54"/>
      <c r="B746" s="33"/>
      <c r="C746" s="59" t="s">
        <v>5012</v>
      </c>
      <c r="D746" s="817" t="s">
        <v>5863</v>
      </c>
      <c r="E746" s="757"/>
      <c r="F746" s="757"/>
      <c r="G746" s="757"/>
      <c r="H746" s="757"/>
      <c r="I746" s="758"/>
      <c r="J746" s="740"/>
      <c r="K746" s="838"/>
      <c r="L746" s="127"/>
      <c r="M746" s="127"/>
      <c r="N746" s="127"/>
      <c r="O746" s="127"/>
      <c r="P746" s="127"/>
      <c r="Q746" s="127"/>
      <c r="R746" s="127"/>
      <c r="S746" s="127"/>
      <c r="T746" s="127"/>
      <c r="U746" s="127"/>
      <c r="V746" s="127"/>
      <c r="W746" s="127"/>
      <c r="X746" s="127"/>
      <c r="Y746" s="439"/>
      <c r="Z746" s="439"/>
      <c r="AA746" s="439"/>
      <c r="AB746" s="439"/>
      <c r="AC746" s="439"/>
      <c r="AD746" s="439"/>
      <c r="AE746" s="125"/>
      <c r="AI746">
        <f t="shared" ref="AI746:AI781" si="679">Y746</f>
        <v>0</v>
      </c>
      <c r="AJ746">
        <f t="shared" ref="AJ746:AJ781" si="680">COUNTIF(Z746:AA746,"NS")</f>
        <v>0</v>
      </c>
      <c r="AK746">
        <f t="shared" ref="AK746:AK781" si="681">SUM(Z746:AA746)</f>
        <v>0</v>
      </c>
      <c r="AL746">
        <f t="shared" ref="AL746:AL781" si="682">IF(COUNTIF(Y746:AA746,"NA")=3,0,IF(OR(AND(AI746=0,AJ746&gt;0),AND(AI746="NS",AK746&gt;0), AND(AI746="NS", AJ746=0,AK746=0)), 1, IF(OR(AND(AI746&gt;0,AJ746&gt;1,AI746&gt;AK746), AND(AI746="NS",AJ746=2), AND(AI746="NS",AK746=0,AJ746&gt;0),AI746=AK746), 0, 1)))</f>
        <v>0</v>
      </c>
      <c r="AM746">
        <f t="shared" ref="AM746:AM781" si="683">AB746</f>
        <v>0</v>
      </c>
      <c r="AN746">
        <f t="shared" ref="AN746:AN781" si="684">COUNTIF(AC746:AD746,"NS")</f>
        <v>0</v>
      </c>
      <c r="AO746">
        <f t="shared" ref="AO746:AO781" si="685">SUM(AC746:AD746)</f>
        <v>0</v>
      </c>
      <c r="AP746">
        <f t="shared" ref="AP746:AP781" si="686">IF(COUNTIF(AB746:AD746,"NA")=3,0,IF(OR(AND(AM746=0,AN746&gt;0),AND(AM746="NS",AO746&gt;0), AND(AM746="NS", AN746=0,AO746=0)), 1, IF(OR(AND(AM746&gt;0,AN746&gt;1,AM746&gt;AO746), AND(AM746="NS",AN746=2), AND(AM746="NS",AO746=0,AN746&gt;0),AM746=AO746), 0, 1)))</f>
        <v>0</v>
      </c>
      <c r="AQ746" s="176">
        <f t="shared" ref="AQ746:AQ781" si="687">IF(SUM(AL746,AP746)=0,0,1)</f>
        <v>0</v>
      </c>
      <c r="AR746" s="235" t="str">
        <f>IF(AQ746=0,"",
IF(SUM($AQ$746:AQ746)=1,AS746,
IF($AQ$782&gt;SUM($AQ$746:AQ746),_xlfn.CONCAT(", ",AS746),
IF($AQ$782=SUM($AQ$746:AQ746),_xlfn.CONCAT(" y ",AS746)))))</f>
        <v/>
      </c>
      <c r="AS746" s="178" t="s">
        <v>5117</v>
      </c>
      <c r="AT746" s="368">
        <f t="shared" ref="AT746:AT765" si="688">IF(AND(SUM($M$107)=0,COUNTA(J746:AD746)=0),0,IF(AND($J746&lt;&gt;"",$J746&lt;&gt;1,COUNTA(L746:AD746)=0),0,IF(AND($J746&lt;&gt;"",$J746=1,COUNTA(L746:W746)&gt;0,$X746="",COUNTA(Y746:AD746)=6),0,IF(AND($J746&lt;&gt;"",$J746=1,COUNTA(L746:W746)=0,$X746="X",COUNTA(Y746:AD746)=6),0,IF(COUNTA(J746:AD746)=0,0,1)))))</f>
        <v>0</v>
      </c>
      <c r="AU746" s="176">
        <f t="shared" ref="AU746:AU781" si="689">IF(AT746=0,0,1)</f>
        <v>0</v>
      </c>
      <c r="AV746" s="414" t="str">
        <f>IF(AU746=0,"",
IF(SUM($AU$746:AU746)=1,AW746,
IF($AU$782&gt;SUM($AU$746:AU746),_xlfn.CONCAT(", ",AW746),
IF($AU$782=SUM($AU$746:AU746),_xlfn.CONCAT(" y ",AW746)))))</f>
        <v/>
      </c>
      <c r="AW746" s="618" t="s">
        <v>5117</v>
      </c>
      <c r="AX746" s="415">
        <f>IF(AND(SUM($M$107)=0,COUNTA(J746:AD781)&gt;0),1,0)</f>
        <v>0</v>
      </c>
      <c r="AY746" s="361">
        <f t="shared" ref="AY746:AY781" si="690">IF(AND($J746&lt;&gt;"",$J746&lt;&gt;1,COUNTA(L746:AD746)&gt;0),1,0)</f>
        <v>0</v>
      </c>
      <c r="AZ746" s="360">
        <f t="shared" ref="AZ746:AZ781" si="691">IF(AND($X746="X",COUNTA(L746:W746)&gt;0),1,0)</f>
        <v>0</v>
      </c>
      <c r="BA746" s="361">
        <f>IF(COUNTA(Z766,AC766)&gt;0,1,0)</f>
        <v>0</v>
      </c>
      <c r="BB746" s="360">
        <f>IF(COUNTA(AA767,AD767)&gt;0,1,0)</f>
        <v>0</v>
      </c>
      <c r="BC746" s="428">
        <f t="shared" ref="BC746:BC781" si="692">IF(OR(Y746="NS",$M$107="NS"),0,IF(OR(Y746="NA",$M$107="NA"),0,IF(Y746&lt;=$M$107,0,1)))</f>
        <v>0</v>
      </c>
      <c r="BD746" s="429">
        <f t="shared" ref="BD746:BD781" si="693">IF(OR(Z746="NS",$S$107="NS"),0,IF(OR(Z746="NA",$S$107="NA"),0,IF(Z746&lt;=$S$107,0,1)))</f>
        <v>0</v>
      </c>
      <c r="BE746" s="211">
        <f t="shared" ref="BE746:BE781" si="694">IF(OR(AA746="NS",$Y$107="NS"),0,IF(OR(AA746="NA",$Y$107="NA"),0,IF(AA746&lt;=$Y$107,0,1)))</f>
        <v>0</v>
      </c>
      <c r="BF746" s="176">
        <f t="shared" ref="BF746:BF781" si="695">IF(SUM(BC746:BE746)=0,0,1)</f>
        <v>0</v>
      </c>
      <c r="BG746" s="177" t="str">
        <f>IF(BF746=0,"",
IF(SUM($BF$746:BF746)=1,BH746,
IF($BF$782&gt;SUM($BF$746:BF746),_xlfn.CONCAT(", ",BH746),
IF($BF$782=SUM($BF$746:BF746),_xlfn.CONCAT(" y ",BH746)))))</f>
        <v/>
      </c>
      <c r="BH746" s="618" t="s">
        <v>5117</v>
      </c>
      <c r="BI746" s="430">
        <f t="shared" ref="BI746:BI781" si="696">IF(OR(AB746="NS",Y746="NS"),0,IF(OR(AB746="NA",Y746="NA"),0,IF(AB746&lt;=Y746,0,1)))</f>
        <v>0</v>
      </c>
      <c r="BJ746" s="431">
        <f t="shared" ref="BJ746:BJ781" si="697">IF(OR(AC746="NS",Z746="NS"),0,IF(OR(AC746="NA",Z746="NA"),0,IF(AC746&lt;=Z746,0,1)))</f>
        <v>0</v>
      </c>
      <c r="BK746" s="432">
        <f t="shared" ref="BK746:BK781" si="698">IF(OR(AD746="NS",AA746="NS"),0,IF(OR(AD746="NA",AA746="NA"),0,IF(AD746&lt;=AA746,0,1)))</f>
        <v>0</v>
      </c>
      <c r="BL746" s="176">
        <f t="shared" ref="BL746:BL781" si="699">IF(SUM(BI746:BK746)=0,0,1)</f>
        <v>0</v>
      </c>
      <c r="BM746" s="177" t="str">
        <f>IF(BL746=0,"",
IF(SUM($BL$746:BL746)=1,BN746,
IF($BL$782&gt;SUM($BL$746:BL746),_xlfn.CONCAT(", ",BN746),
IF($BL$782=SUM($BL$746:BL746),_xlfn.CONCAT(" y ",BN746)))))</f>
        <v/>
      </c>
      <c r="BN746" s="618" t="s">
        <v>5117</v>
      </c>
      <c r="BO746" s="436">
        <f>IF(J781=1,1,0)</f>
        <v>0</v>
      </c>
      <c r="BP746" s="490" t="s">
        <v>5864</v>
      </c>
      <c r="BQ746" s="635" t="s">
        <v>5863</v>
      </c>
      <c r="BR746" s="694" t="str" cm="1">
        <f t="array" ref="BR746">IF(AG783&lt;&gt;"",_xlfn.TEXTJOIN(" / ", TRUE, _xlfn.UNIQUE(IF($BP$746:$BP$780&lt;&gt;"",IF(ISNUMBER(SEARCH(AG783, $BP$746:$BP$780)) + (_xlfn.MAP($BP$746:$BP$780, _xlfn.LAMBDA(_xlpm.r, SUM(--ISNUMBER(SEARCH(_xlfn.TEXTSPLIT(_xlpm.r, ","), AG783))))))&gt;0,$BQ$746:$BQ$780, ""), ""))), "")</f>
        <v/>
      </c>
      <c r="BS746" s="38" t="str">
        <f>IF(AND(BR746 = "", BW746 = ""), "", "Alerta: Revise el texto ingresado en el (los) Especifique (s) ya que podría existir en las opciones resaltadas en amarillo")</f>
        <v/>
      </c>
      <c r="BT746" s="651"/>
      <c r="BU746" s="490" t="s">
        <v>5865</v>
      </c>
      <c r="BV746" s="61" t="s">
        <v>5012</v>
      </c>
      <c r="BW746" s="694" t="str" cm="1">
        <f t="array" ref="BW746">IF(AG785&lt;&gt;"",_xlfn.TEXTJOIN(" / ", TRUE, _xlfn.UNIQUE(IF($BU$746:$BU$756&lt;&gt;"",IF(ISNUMBER(SEARCH(AG785, $BU$746:$BU$756)) + (_xlfn.MAP($BU$746:$BU$756, _xlfn.LAMBDA(_xlpm.r, SUM(--ISNUMBER(SEARCH(_xlfn.TEXTSPLIT(_xlpm.r, ","), AG785))))))&gt;0,$BV$746:$BV$756, ""), ""))), "")</f>
        <v/>
      </c>
      <c r="BX746" s="695" t="str">
        <f>IF(BW746 = "", "", "Alerta: Revise el texto ingresado en el Especifique ya que podría existir en las opciones resaltadas en amarillo")</f>
        <v/>
      </c>
    </row>
    <row r="747" spans="1:76" ht="15" customHeight="1">
      <c r="A747" s="54"/>
      <c r="B747" s="33"/>
      <c r="C747" s="122" t="s">
        <v>5014</v>
      </c>
      <c r="D747" s="994" t="s">
        <v>5866</v>
      </c>
      <c r="E747" s="757"/>
      <c r="F747" s="757"/>
      <c r="G747" s="757"/>
      <c r="H747" s="757"/>
      <c r="I747" s="758"/>
      <c r="J747" s="740"/>
      <c r="K747" s="838"/>
      <c r="L747" s="127"/>
      <c r="M747" s="127"/>
      <c r="N747" s="127"/>
      <c r="O747" s="127"/>
      <c r="P747" s="127"/>
      <c r="Q747" s="127"/>
      <c r="R747" s="127"/>
      <c r="S747" s="127"/>
      <c r="T747" s="127"/>
      <c r="U747" s="127"/>
      <c r="V747" s="127"/>
      <c r="W747" s="127"/>
      <c r="X747" s="127"/>
      <c r="Y747" s="439"/>
      <c r="Z747" s="439"/>
      <c r="AA747" s="439"/>
      <c r="AB747" s="439"/>
      <c r="AC747" s="439"/>
      <c r="AD747" s="439"/>
      <c r="AI747">
        <f t="shared" si="679"/>
        <v>0</v>
      </c>
      <c r="AJ747">
        <f t="shared" si="680"/>
        <v>0</v>
      </c>
      <c r="AK747">
        <f t="shared" si="681"/>
        <v>0</v>
      </c>
      <c r="AL747">
        <f t="shared" si="682"/>
        <v>0</v>
      </c>
      <c r="AM747">
        <f t="shared" si="683"/>
        <v>0</v>
      </c>
      <c r="AN747">
        <f t="shared" si="684"/>
        <v>0</v>
      </c>
      <c r="AO747">
        <f t="shared" si="685"/>
        <v>0</v>
      </c>
      <c r="AP747">
        <f t="shared" si="686"/>
        <v>0</v>
      </c>
      <c r="AQ747" s="176">
        <f t="shared" si="687"/>
        <v>0</v>
      </c>
      <c r="AR747" s="235" t="str">
        <f>IF(AQ747=0,"",
IF(SUM($AQ$746:AQ747)=1,AS747,
IF($AQ$782&gt;SUM($AQ$746:AQ747),_xlfn.CONCAT(", ",AS747),
IF($AQ$782=SUM($AQ$746:AQ747),_xlfn.CONCAT(" y ",AS747)))))</f>
        <v/>
      </c>
      <c r="AS747" s="178" t="s">
        <v>5118</v>
      </c>
      <c r="AT747" s="368">
        <f t="shared" si="688"/>
        <v>0</v>
      </c>
      <c r="AU747" s="176">
        <f t="shared" si="689"/>
        <v>0</v>
      </c>
      <c r="AV747" s="414" t="str">
        <f>IF(AU747=0,"",
IF(SUM($AU$746:AU747)=1,AW747,
IF($AU$782&gt;SUM($AU$746:AU747),_xlfn.CONCAT(", ",AW747),
IF($AU$782=SUM($AU$746:AU747),_xlfn.CONCAT(" y ",AW747)))))</f>
        <v/>
      </c>
      <c r="AW747" s="618" t="s">
        <v>5118</v>
      </c>
      <c r="AY747" s="361">
        <f t="shared" si="690"/>
        <v>0</v>
      </c>
      <c r="AZ747" s="360">
        <f t="shared" si="691"/>
        <v>0</v>
      </c>
      <c r="BB747" s="422">
        <f>SUM(AX746,AY746:AZ781,BA746:BB746)</f>
        <v>0</v>
      </c>
      <c r="BC747" s="428">
        <f t="shared" si="692"/>
        <v>0</v>
      </c>
      <c r="BD747" s="429">
        <f t="shared" si="693"/>
        <v>0</v>
      </c>
      <c r="BE747" s="211">
        <f t="shared" si="694"/>
        <v>0</v>
      </c>
      <c r="BF747" s="176">
        <f t="shared" si="695"/>
        <v>0</v>
      </c>
      <c r="BG747" s="177" t="str">
        <f>IF(BF747=0,"",
IF(SUM($BF$746:BF747)=1,BH747,
IF($BF$782&gt;SUM($BF$746:BF747),_xlfn.CONCAT(", ",BH747),
IF($BF$782=SUM($BF$746:BF747),_xlfn.CONCAT(" y ",BH747)))))</f>
        <v/>
      </c>
      <c r="BH747" s="618" t="s">
        <v>5118</v>
      </c>
      <c r="BI747" s="430">
        <f t="shared" si="696"/>
        <v>0</v>
      </c>
      <c r="BJ747" s="431">
        <f t="shared" si="697"/>
        <v>0</v>
      </c>
      <c r="BK747" s="432">
        <f t="shared" si="698"/>
        <v>0</v>
      </c>
      <c r="BL747" s="176">
        <f t="shared" si="699"/>
        <v>0</v>
      </c>
      <c r="BM747" s="177" t="str">
        <f>IF(BL747=0,"",
IF(SUM($BL$746:BL747)=1,BN747,
IF($BL$782&gt;SUM($BL$746:BL747),_xlfn.CONCAT(", ",BN747),
IF($BL$782=SUM($BL$746:BL747),_xlfn.CONCAT(" y ",BN747)))))</f>
        <v/>
      </c>
      <c r="BN747" s="618" t="s">
        <v>5118</v>
      </c>
      <c r="BP747" s="490" t="s">
        <v>5867</v>
      </c>
      <c r="BQ747" s="490" t="s">
        <v>5866</v>
      </c>
      <c r="BR747" s="651"/>
      <c r="BS747" s="651"/>
      <c r="BT747" s="651"/>
      <c r="BU747" s="490" t="s">
        <v>5868</v>
      </c>
      <c r="BV747" s="61" t="s">
        <v>5014</v>
      </c>
      <c r="BW747" s="625"/>
      <c r="BX747" s="625"/>
    </row>
    <row r="748" spans="1:76" ht="36" customHeight="1">
      <c r="A748" s="54"/>
      <c r="B748" s="33"/>
      <c r="C748" s="122" t="s">
        <v>5016</v>
      </c>
      <c r="D748" s="994" t="s">
        <v>5869</v>
      </c>
      <c r="E748" s="757"/>
      <c r="F748" s="757"/>
      <c r="G748" s="757"/>
      <c r="H748" s="757"/>
      <c r="I748" s="758"/>
      <c r="J748" s="740"/>
      <c r="K748" s="838"/>
      <c r="L748" s="127"/>
      <c r="M748" s="127"/>
      <c r="N748" s="127"/>
      <c r="O748" s="127"/>
      <c r="P748" s="127"/>
      <c r="Q748" s="127"/>
      <c r="R748" s="127"/>
      <c r="S748" s="127"/>
      <c r="T748" s="127"/>
      <c r="U748" s="127"/>
      <c r="V748" s="127"/>
      <c r="W748" s="127"/>
      <c r="X748" s="127"/>
      <c r="Y748" s="439"/>
      <c r="Z748" s="439"/>
      <c r="AA748" s="439"/>
      <c r="AB748" s="439"/>
      <c r="AC748" s="439"/>
      <c r="AD748" s="439"/>
      <c r="AI748">
        <f t="shared" si="679"/>
        <v>0</v>
      </c>
      <c r="AJ748">
        <f t="shared" si="680"/>
        <v>0</v>
      </c>
      <c r="AK748">
        <f t="shared" si="681"/>
        <v>0</v>
      </c>
      <c r="AL748">
        <f t="shared" si="682"/>
        <v>0</v>
      </c>
      <c r="AM748">
        <f t="shared" si="683"/>
        <v>0</v>
      </c>
      <c r="AN748">
        <f t="shared" si="684"/>
        <v>0</v>
      </c>
      <c r="AO748">
        <f t="shared" si="685"/>
        <v>0</v>
      </c>
      <c r="AP748">
        <f t="shared" si="686"/>
        <v>0</v>
      </c>
      <c r="AQ748" s="176">
        <f t="shared" si="687"/>
        <v>0</v>
      </c>
      <c r="AR748" s="235" t="str">
        <f>IF(AQ748=0,"",
IF(SUM($AQ$746:AQ748)=1,AS748,
IF($AQ$782&gt;SUM($AQ$746:AQ748),_xlfn.CONCAT(", ",AS748),
IF($AQ$782=SUM($AQ$746:AQ748),_xlfn.CONCAT(" y ",AS748)))))</f>
        <v/>
      </c>
      <c r="AS748" s="178" t="s">
        <v>5119</v>
      </c>
      <c r="AT748" s="368">
        <f t="shared" si="688"/>
        <v>0</v>
      </c>
      <c r="AU748" s="176">
        <f t="shared" si="689"/>
        <v>0</v>
      </c>
      <c r="AV748" s="414" t="str">
        <f>IF(AU748=0,"",
IF(SUM($AU$746:AU748)=1,AW748,
IF($AU$782&gt;SUM($AU$746:AU748),_xlfn.CONCAT(", ",AW748),
IF($AU$782=SUM($AU$746:AU748),_xlfn.CONCAT(" y ",AW748)))))</f>
        <v/>
      </c>
      <c r="AW748" s="618" t="s">
        <v>5119</v>
      </c>
      <c r="AY748" s="361">
        <f t="shared" si="690"/>
        <v>0</v>
      </c>
      <c r="AZ748" s="360">
        <f t="shared" si="691"/>
        <v>0</v>
      </c>
      <c r="BC748" s="428">
        <f t="shared" si="692"/>
        <v>0</v>
      </c>
      <c r="BD748" s="429">
        <f t="shared" si="693"/>
        <v>0</v>
      </c>
      <c r="BE748" s="211">
        <f t="shared" si="694"/>
        <v>0</v>
      </c>
      <c r="BF748" s="176">
        <f t="shared" si="695"/>
        <v>0</v>
      </c>
      <c r="BG748" s="177" t="str">
        <f>IF(BF748=0,"",
IF(SUM($BF$746:BF748)=1,BH748,
IF($BF$782&gt;SUM($BF$746:BF748),_xlfn.CONCAT(", ",BH748),
IF($BF$782=SUM($BF$746:BF748),_xlfn.CONCAT(" y ",BH748)))))</f>
        <v/>
      </c>
      <c r="BH748" s="618" t="s">
        <v>5119</v>
      </c>
      <c r="BI748" s="430">
        <f t="shared" si="696"/>
        <v>0</v>
      </c>
      <c r="BJ748" s="431">
        <f t="shared" si="697"/>
        <v>0</v>
      </c>
      <c r="BK748" s="432">
        <f t="shared" si="698"/>
        <v>0</v>
      </c>
      <c r="BL748" s="176">
        <f t="shared" si="699"/>
        <v>0</v>
      </c>
      <c r="BM748" s="177" t="str">
        <f>IF(BL748=0,"",
IF(SUM($BL$746:BL748)=1,BN748,
IF($BL$782&gt;SUM($BL$746:BL748),_xlfn.CONCAT(", ",BN748),
IF($BL$782=SUM($BL$746:BL748),_xlfn.CONCAT(" y ",BN748)))))</f>
        <v/>
      </c>
      <c r="BN748" s="618" t="s">
        <v>5119</v>
      </c>
      <c r="BO748" s="437" t="s">
        <v>5870</v>
      </c>
      <c r="BP748" s="490" t="s">
        <v>5871</v>
      </c>
      <c r="BQ748" s="490" t="s">
        <v>5872</v>
      </c>
      <c r="BR748" s="651"/>
      <c r="BS748" s="651"/>
      <c r="BT748" s="651"/>
      <c r="BU748" s="490" t="s">
        <v>5873</v>
      </c>
      <c r="BV748" s="61" t="s">
        <v>5016</v>
      </c>
      <c r="BW748" s="625"/>
      <c r="BX748" s="625"/>
    </row>
    <row r="749" spans="1:76" ht="36" customHeight="1">
      <c r="A749" s="54"/>
      <c r="B749" s="33"/>
      <c r="C749" s="122" t="s">
        <v>5018</v>
      </c>
      <c r="D749" s="994" t="s">
        <v>5874</v>
      </c>
      <c r="E749" s="757"/>
      <c r="F749" s="757"/>
      <c r="G749" s="757"/>
      <c r="H749" s="757"/>
      <c r="I749" s="758"/>
      <c r="J749" s="740"/>
      <c r="K749" s="838"/>
      <c r="L749" s="127"/>
      <c r="M749" s="127"/>
      <c r="N749" s="127"/>
      <c r="O749" s="127"/>
      <c r="P749" s="127"/>
      <c r="Q749" s="127"/>
      <c r="R749" s="127"/>
      <c r="S749" s="127"/>
      <c r="T749" s="127"/>
      <c r="U749" s="127"/>
      <c r="V749" s="127"/>
      <c r="W749" s="127"/>
      <c r="X749" s="127"/>
      <c r="Y749" s="439"/>
      <c r="Z749" s="439"/>
      <c r="AA749" s="439"/>
      <c r="AB749" s="439"/>
      <c r="AC749" s="439"/>
      <c r="AD749" s="439"/>
      <c r="AI749">
        <f t="shared" si="679"/>
        <v>0</v>
      </c>
      <c r="AJ749">
        <f t="shared" si="680"/>
        <v>0</v>
      </c>
      <c r="AK749">
        <f t="shared" si="681"/>
        <v>0</v>
      </c>
      <c r="AL749">
        <f t="shared" si="682"/>
        <v>0</v>
      </c>
      <c r="AM749">
        <f t="shared" si="683"/>
        <v>0</v>
      </c>
      <c r="AN749">
        <f t="shared" si="684"/>
        <v>0</v>
      </c>
      <c r="AO749">
        <f t="shared" si="685"/>
        <v>0</v>
      </c>
      <c r="AP749">
        <f t="shared" si="686"/>
        <v>0</v>
      </c>
      <c r="AQ749" s="176">
        <f t="shared" si="687"/>
        <v>0</v>
      </c>
      <c r="AR749" s="235" t="str">
        <f>IF(AQ749=0,"",
IF(SUM($AQ$746:AQ749)=1,AS749,
IF($AQ$782&gt;SUM($AQ$746:AQ749),_xlfn.CONCAT(", ",AS749),
IF($AQ$782=SUM($AQ$746:AQ749),_xlfn.CONCAT(" y ",AS749)))))</f>
        <v/>
      </c>
      <c r="AS749" s="178" t="s">
        <v>5120</v>
      </c>
      <c r="AT749" s="368">
        <f t="shared" si="688"/>
        <v>0</v>
      </c>
      <c r="AU749" s="176">
        <f t="shared" si="689"/>
        <v>0</v>
      </c>
      <c r="AV749" s="414" t="str">
        <f>IF(AU749=0,"",
IF(SUM($AU$746:AU749)=1,AW749,
IF($AU$782&gt;SUM($AU$746:AU749),_xlfn.CONCAT(", ",AW749),
IF($AU$782=SUM($AU$746:AU749),_xlfn.CONCAT(" y ",AW749)))))</f>
        <v/>
      </c>
      <c r="AW749" s="618" t="s">
        <v>5120</v>
      </c>
      <c r="AY749" s="361">
        <f t="shared" si="690"/>
        <v>0</v>
      </c>
      <c r="AZ749" s="360">
        <f t="shared" si="691"/>
        <v>0</v>
      </c>
      <c r="BC749" s="428">
        <f t="shared" si="692"/>
        <v>0</v>
      </c>
      <c r="BD749" s="429">
        <f t="shared" si="693"/>
        <v>0</v>
      </c>
      <c r="BE749" s="211">
        <f t="shared" si="694"/>
        <v>0</v>
      </c>
      <c r="BF749" s="176">
        <f t="shared" si="695"/>
        <v>0</v>
      </c>
      <c r="BG749" s="177" t="str">
        <f>IF(BF749=0,"",
IF(SUM($BF$746:BF749)=1,BH749,
IF($BF$782&gt;SUM($BF$746:BF749),_xlfn.CONCAT(", ",BH749),
IF($BF$782=SUM($BF$746:BF749),_xlfn.CONCAT(" y ",BH749)))))</f>
        <v/>
      </c>
      <c r="BH749" s="618" t="s">
        <v>5120</v>
      </c>
      <c r="BI749" s="430">
        <f t="shared" si="696"/>
        <v>0</v>
      </c>
      <c r="BJ749" s="431">
        <f t="shared" si="697"/>
        <v>0</v>
      </c>
      <c r="BK749" s="432">
        <f t="shared" si="698"/>
        <v>0</v>
      </c>
      <c r="BL749" s="176">
        <f t="shared" si="699"/>
        <v>0</v>
      </c>
      <c r="BM749" s="177" t="str">
        <f>IF(BL749=0,"",
IF(SUM($BL$746:BL749)=1,BN749,
IF($BL$782&gt;SUM($BL$746:BL749),_xlfn.CONCAT(", ",BN749),
IF($BL$782=SUM($BL$746:BL749),_xlfn.CONCAT(" y ",BN749)))))</f>
        <v/>
      </c>
      <c r="BN749" s="618" t="s">
        <v>5120</v>
      </c>
      <c r="BO749" s="438">
        <f>IF(COUNTIF(W746:W781,"X")&gt;0,1,0)</f>
        <v>0</v>
      </c>
      <c r="BP749" s="490" t="s">
        <v>5875</v>
      </c>
      <c r="BQ749" s="490" t="s">
        <v>5874</v>
      </c>
      <c r="BR749" s="651"/>
      <c r="BS749" s="651"/>
      <c r="BT749" s="651"/>
      <c r="BU749" s="490" t="s">
        <v>5876</v>
      </c>
      <c r="BV749" s="61" t="s">
        <v>5018</v>
      </c>
      <c r="BW749" s="625"/>
      <c r="BX749" s="625"/>
    </row>
    <row r="750" spans="1:76" ht="36" customHeight="1">
      <c r="A750" s="54"/>
      <c r="B750" s="33"/>
      <c r="C750" s="122" t="s">
        <v>5020</v>
      </c>
      <c r="D750" s="994" t="s">
        <v>5877</v>
      </c>
      <c r="E750" s="757"/>
      <c r="F750" s="757"/>
      <c r="G750" s="757"/>
      <c r="H750" s="757"/>
      <c r="I750" s="758"/>
      <c r="J750" s="740"/>
      <c r="K750" s="838"/>
      <c r="L750" s="127"/>
      <c r="M750" s="127"/>
      <c r="N750" s="127"/>
      <c r="O750" s="127"/>
      <c r="P750" s="127"/>
      <c r="Q750" s="127"/>
      <c r="R750" s="127"/>
      <c r="S750" s="127"/>
      <c r="T750" s="127"/>
      <c r="U750" s="127"/>
      <c r="V750" s="127"/>
      <c r="W750" s="127"/>
      <c r="X750" s="127"/>
      <c r="Y750" s="439"/>
      <c r="Z750" s="439"/>
      <c r="AA750" s="439"/>
      <c r="AB750" s="439"/>
      <c r="AC750" s="439"/>
      <c r="AD750" s="439"/>
      <c r="AI750">
        <f t="shared" si="679"/>
        <v>0</v>
      </c>
      <c r="AJ750">
        <f t="shared" si="680"/>
        <v>0</v>
      </c>
      <c r="AK750">
        <f t="shared" si="681"/>
        <v>0</v>
      </c>
      <c r="AL750">
        <f t="shared" si="682"/>
        <v>0</v>
      </c>
      <c r="AM750">
        <f t="shared" si="683"/>
        <v>0</v>
      </c>
      <c r="AN750">
        <f t="shared" si="684"/>
        <v>0</v>
      </c>
      <c r="AO750">
        <f t="shared" si="685"/>
        <v>0</v>
      </c>
      <c r="AP750">
        <f t="shared" si="686"/>
        <v>0</v>
      </c>
      <c r="AQ750" s="176">
        <f t="shared" si="687"/>
        <v>0</v>
      </c>
      <c r="AR750" s="235" t="str">
        <f>IF(AQ750=0,"",
IF(SUM($AQ$746:AQ750)=1,AS750,
IF($AQ$782&gt;SUM($AQ$746:AQ750),_xlfn.CONCAT(", ",AS750),
IF($AQ$782=SUM($AQ$746:AQ750),_xlfn.CONCAT(" y ",AS750)))))</f>
        <v/>
      </c>
      <c r="AS750" s="178" t="s">
        <v>5121</v>
      </c>
      <c r="AT750" s="368">
        <f t="shared" si="688"/>
        <v>0</v>
      </c>
      <c r="AU750" s="176">
        <f t="shared" si="689"/>
        <v>0</v>
      </c>
      <c r="AV750" s="414" t="str">
        <f>IF(AU750=0,"",
IF(SUM($AU$746:AU750)=1,AW750,
IF($AU$782&gt;SUM($AU$746:AU750),_xlfn.CONCAT(", ",AW750),
IF($AU$782=SUM($AU$746:AU750),_xlfn.CONCAT(" y ",AW750)))))</f>
        <v/>
      </c>
      <c r="AW750" s="618" t="s">
        <v>5121</v>
      </c>
      <c r="AY750" s="361">
        <f t="shared" si="690"/>
        <v>0</v>
      </c>
      <c r="AZ750" s="360">
        <f t="shared" si="691"/>
        <v>0</v>
      </c>
      <c r="BC750" s="428">
        <f t="shared" si="692"/>
        <v>0</v>
      </c>
      <c r="BD750" s="429">
        <f t="shared" si="693"/>
        <v>0</v>
      </c>
      <c r="BE750" s="211">
        <f t="shared" si="694"/>
        <v>0</v>
      </c>
      <c r="BF750" s="176">
        <f t="shared" si="695"/>
        <v>0</v>
      </c>
      <c r="BG750" s="177" t="str">
        <f>IF(BF750=0,"",
IF(SUM($BF$746:BF750)=1,BH750,
IF($BF$782&gt;SUM($BF$746:BF750),_xlfn.CONCAT(", ",BH750),
IF($BF$782=SUM($BF$746:BF750),_xlfn.CONCAT(" y ",BH750)))))</f>
        <v/>
      </c>
      <c r="BH750" s="618" t="s">
        <v>5121</v>
      </c>
      <c r="BI750" s="430">
        <f t="shared" si="696"/>
        <v>0</v>
      </c>
      <c r="BJ750" s="431">
        <f t="shared" si="697"/>
        <v>0</v>
      </c>
      <c r="BK750" s="432">
        <f t="shared" si="698"/>
        <v>0</v>
      </c>
      <c r="BL750" s="176">
        <f t="shared" si="699"/>
        <v>0</v>
      </c>
      <c r="BM750" s="177" t="str">
        <f>IF(BL750=0,"",
IF(SUM($BL$746:BL750)=1,BN750,
IF($BL$782&gt;SUM($BL$746:BL750),_xlfn.CONCAT(", ",BN750),
IF($BL$782=SUM($BL$746:BL750),_xlfn.CONCAT(" y ",BN750)))))</f>
        <v/>
      </c>
      <c r="BN750" s="618" t="s">
        <v>5121</v>
      </c>
      <c r="BP750" s="490" t="s">
        <v>5878</v>
      </c>
      <c r="BQ750" s="490" t="s">
        <v>5877</v>
      </c>
      <c r="BR750" s="651"/>
      <c r="BS750" s="651"/>
      <c r="BT750" s="651"/>
      <c r="BU750" s="490" t="s">
        <v>5879</v>
      </c>
      <c r="BV750" s="61" t="s">
        <v>5020</v>
      </c>
      <c r="BW750" s="625"/>
      <c r="BX750" s="625"/>
    </row>
    <row r="751" spans="1:76" ht="60" customHeight="1">
      <c r="A751" s="54"/>
      <c r="B751" s="33"/>
      <c r="C751" s="122" t="s">
        <v>5022</v>
      </c>
      <c r="D751" s="994" t="s">
        <v>5880</v>
      </c>
      <c r="E751" s="757"/>
      <c r="F751" s="757"/>
      <c r="G751" s="757"/>
      <c r="H751" s="757"/>
      <c r="I751" s="758"/>
      <c r="J751" s="740"/>
      <c r="K751" s="838"/>
      <c r="L751" s="127"/>
      <c r="M751" s="127"/>
      <c r="N751" s="127"/>
      <c r="O751" s="127"/>
      <c r="P751" s="127"/>
      <c r="Q751" s="127"/>
      <c r="R751" s="127"/>
      <c r="S751" s="127"/>
      <c r="T751" s="127"/>
      <c r="U751" s="127"/>
      <c r="V751" s="127"/>
      <c r="W751" s="127"/>
      <c r="X751" s="127"/>
      <c r="Y751" s="439"/>
      <c r="Z751" s="439"/>
      <c r="AA751" s="439"/>
      <c r="AB751" s="439"/>
      <c r="AC751" s="439"/>
      <c r="AD751" s="439"/>
      <c r="AI751">
        <f t="shared" si="679"/>
        <v>0</v>
      </c>
      <c r="AJ751">
        <f t="shared" si="680"/>
        <v>0</v>
      </c>
      <c r="AK751">
        <f t="shared" si="681"/>
        <v>0</v>
      </c>
      <c r="AL751">
        <f t="shared" si="682"/>
        <v>0</v>
      </c>
      <c r="AM751">
        <f t="shared" si="683"/>
        <v>0</v>
      </c>
      <c r="AN751">
        <f t="shared" si="684"/>
        <v>0</v>
      </c>
      <c r="AO751">
        <f t="shared" si="685"/>
        <v>0</v>
      </c>
      <c r="AP751">
        <f t="shared" si="686"/>
        <v>0</v>
      </c>
      <c r="AQ751" s="176">
        <f t="shared" si="687"/>
        <v>0</v>
      </c>
      <c r="AR751" s="235" t="str">
        <f>IF(AQ751=0,"",
IF(SUM($AQ$746:AQ751)=1,AS751,
IF($AQ$782&gt;SUM($AQ$746:AQ751),_xlfn.CONCAT(", ",AS751),
IF($AQ$782=SUM($AQ$746:AQ751),_xlfn.CONCAT(" y ",AS751)))))</f>
        <v/>
      </c>
      <c r="AS751" s="178" t="s">
        <v>5122</v>
      </c>
      <c r="AT751" s="368">
        <f t="shared" si="688"/>
        <v>0</v>
      </c>
      <c r="AU751" s="176">
        <f t="shared" si="689"/>
        <v>0</v>
      </c>
      <c r="AV751" s="414" t="str">
        <f>IF(AU751=0,"",
IF(SUM($AU$746:AU751)=1,AW751,
IF($AU$782&gt;SUM($AU$746:AU751),_xlfn.CONCAT(", ",AW751),
IF($AU$782=SUM($AU$746:AU751),_xlfn.CONCAT(" y ",AW751)))))</f>
        <v/>
      </c>
      <c r="AW751" s="618" t="s">
        <v>5122</v>
      </c>
      <c r="AY751" s="361">
        <f t="shared" si="690"/>
        <v>0</v>
      </c>
      <c r="AZ751" s="360">
        <f t="shared" si="691"/>
        <v>0</v>
      </c>
      <c r="BC751" s="428">
        <f t="shared" si="692"/>
        <v>0</v>
      </c>
      <c r="BD751" s="429">
        <f t="shared" si="693"/>
        <v>0</v>
      </c>
      <c r="BE751" s="211">
        <f t="shared" si="694"/>
        <v>0</v>
      </c>
      <c r="BF751" s="176">
        <f t="shared" si="695"/>
        <v>0</v>
      </c>
      <c r="BG751" s="177" t="str">
        <f>IF(BF751=0,"",
IF(SUM($BF$746:BF751)=1,BH751,
IF($BF$782&gt;SUM($BF$746:BF751),_xlfn.CONCAT(", ",BH751),
IF($BF$782=SUM($BF$746:BF751),_xlfn.CONCAT(" y ",BH751)))))</f>
        <v/>
      </c>
      <c r="BH751" s="618" t="s">
        <v>5122</v>
      </c>
      <c r="BI751" s="430">
        <f t="shared" si="696"/>
        <v>0</v>
      </c>
      <c r="BJ751" s="431">
        <f t="shared" si="697"/>
        <v>0</v>
      </c>
      <c r="BK751" s="432">
        <f t="shared" si="698"/>
        <v>0</v>
      </c>
      <c r="BL751" s="176">
        <f t="shared" si="699"/>
        <v>0</v>
      </c>
      <c r="BM751" s="177" t="str">
        <f>IF(BL751=0,"",
IF(SUM($BL$746:BL751)=1,BN751,
IF($BL$782&gt;SUM($BL$746:BL751),_xlfn.CONCAT(", ",BN751),
IF($BL$782=SUM($BL$746:BL751),_xlfn.CONCAT(" y ",BN751)))))</f>
        <v/>
      </c>
      <c r="BN751" s="618" t="s">
        <v>5122</v>
      </c>
      <c r="BP751" s="490" t="s">
        <v>5881</v>
      </c>
      <c r="BQ751" s="490" t="s">
        <v>5882</v>
      </c>
      <c r="BR751" s="651"/>
      <c r="BS751" s="651"/>
      <c r="BT751" s="651"/>
      <c r="BU751" s="490" t="s">
        <v>5883</v>
      </c>
      <c r="BV751" s="61" t="s">
        <v>5022</v>
      </c>
      <c r="BW751" s="625"/>
      <c r="BX751" s="625"/>
    </row>
    <row r="752" spans="1:76" ht="24" customHeight="1">
      <c r="A752" s="54"/>
      <c r="B752" s="33"/>
      <c r="C752" s="122" t="s">
        <v>5024</v>
      </c>
      <c r="D752" s="994" t="s">
        <v>5884</v>
      </c>
      <c r="E752" s="757"/>
      <c r="F752" s="757"/>
      <c r="G752" s="757"/>
      <c r="H752" s="757"/>
      <c r="I752" s="758"/>
      <c r="J752" s="740"/>
      <c r="K752" s="838"/>
      <c r="L752" s="127"/>
      <c r="M752" s="127"/>
      <c r="N752" s="127"/>
      <c r="O752" s="127"/>
      <c r="P752" s="127"/>
      <c r="Q752" s="127"/>
      <c r="R752" s="127"/>
      <c r="S752" s="127"/>
      <c r="T752" s="127"/>
      <c r="U752" s="127"/>
      <c r="V752" s="127"/>
      <c r="W752" s="127"/>
      <c r="X752" s="127"/>
      <c r="Y752" s="439"/>
      <c r="Z752" s="439"/>
      <c r="AA752" s="439"/>
      <c r="AB752" s="439"/>
      <c r="AC752" s="439"/>
      <c r="AD752" s="439"/>
      <c r="AI752">
        <f t="shared" si="679"/>
        <v>0</v>
      </c>
      <c r="AJ752">
        <f t="shared" si="680"/>
        <v>0</v>
      </c>
      <c r="AK752">
        <f t="shared" si="681"/>
        <v>0</v>
      </c>
      <c r="AL752">
        <f t="shared" si="682"/>
        <v>0</v>
      </c>
      <c r="AM752">
        <f t="shared" si="683"/>
        <v>0</v>
      </c>
      <c r="AN752">
        <f t="shared" si="684"/>
        <v>0</v>
      </c>
      <c r="AO752">
        <f t="shared" si="685"/>
        <v>0</v>
      </c>
      <c r="AP752">
        <f t="shared" si="686"/>
        <v>0</v>
      </c>
      <c r="AQ752" s="176">
        <f t="shared" si="687"/>
        <v>0</v>
      </c>
      <c r="AR752" s="235" t="str">
        <f>IF(AQ752=0,"",
IF(SUM($AQ$746:AQ752)=1,AS752,
IF($AQ$782&gt;SUM($AQ$746:AQ752),_xlfn.CONCAT(", ",AS752),
IF($AQ$782=SUM($AQ$746:AQ752),_xlfn.CONCAT(" y ",AS752)))))</f>
        <v/>
      </c>
      <c r="AS752" s="178" t="s">
        <v>5123</v>
      </c>
      <c r="AT752" s="368">
        <f t="shared" si="688"/>
        <v>0</v>
      </c>
      <c r="AU752" s="176">
        <f t="shared" si="689"/>
        <v>0</v>
      </c>
      <c r="AV752" s="414" t="str">
        <f>IF(AU752=0,"",
IF(SUM($AU$746:AU752)=1,AW752,
IF($AU$782&gt;SUM($AU$746:AU752),_xlfn.CONCAT(", ",AW752),
IF($AU$782=SUM($AU$746:AU752),_xlfn.CONCAT(" y ",AW752)))))</f>
        <v/>
      </c>
      <c r="AW752" s="618" t="s">
        <v>5123</v>
      </c>
      <c r="AY752" s="361">
        <f t="shared" si="690"/>
        <v>0</v>
      </c>
      <c r="AZ752" s="360">
        <f t="shared" si="691"/>
        <v>0</v>
      </c>
      <c r="BC752" s="428">
        <f t="shared" si="692"/>
        <v>0</v>
      </c>
      <c r="BD752" s="429">
        <f t="shared" si="693"/>
        <v>0</v>
      </c>
      <c r="BE752" s="211">
        <f t="shared" si="694"/>
        <v>0</v>
      </c>
      <c r="BF752" s="176">
        <f t="shared" si="695"/>
        <v>0</v>
      </c>
      <c r="BG752" s="177" t="str">
        <f>IF(BF752=0,"",
IF(SUM($BF$746:BF752)=1,BH752,
IF($BF$782&gt;SUM($BF$746:BF752),_xlfn.CONCAT(", ",BH752),
IF($BF$782=SUM($BF$746:BF752),_xlfn.CONCAT(" y ",BH752)))))</f>
        <v/>
      </c>
      <c r="BH752" s="618" t="s">
        <v>5123</v>
      </c>
      <c r="BI752" s="430">
        <f t="shared" si="696"/>
        <v>0</v>
      </c>
      <c r="BJ752" s="431">
        <f t="shared" si="697"/>
        <v>0</v>
      </c>
      <c r="BK752" s="432">
        <f t="shared" si="698"/>
        <v>0</v>
      </c>
      <c r="BL752" s="176">
        <f t="shared" si="699"/>
        <v>0</v>
      </c>
      <c r="BM752" s="177" t="str">
        <f>IF(BL752=0,"",
IF(SUM($BL$746:BL752)=1,BN752,
IF($BL$782&gt;SUM($BL$746:BL752),_xlfn.CONCAT(", ",BN752),
IF($BL$782=SUM($BL$746:BL752),_xlfn.CONCAT(" y ",BN752)))))</f>
        <v/>
      </c>
      <c r="BN752" s="618" t="s">
        <v>5123</v>
      </c>
      <c r="BP752" s="490" t="s">
        <v>5885</v>
      </c>
      <c r="BQ752" s="490" t="s">
        <v>5884</v>
      </c>
      <c r="BR752" s="651"/>
      <c r="BS752" s="651"/>
      <c r="BT752" s="651"/>
      <c r="BU752" s="490" t="s">
        <v>5886</v>
      </c>
      <c r="BV752" s="61" t="s">
        <v>5024</v>
      </c>
      <c r="BW752" s="625"/>
      <c r="BX752" s="625"/>
    </row>
    <row r="753" spans="1:76" ht="36" customHeight="1">
      <c r="A753" s="54"/>
      <c r="B753" s="33"/>
      <c r="C753" s="122" t="s">
        <v>5026</v>
      </c>
      <c r="D753" s="994" t="s">
        <v>5887</v>
      </c>
      <c r="E753" s="757"/>
      <c r="F753" s="757"/>
      <c r="G753" s="757"/>
      <c r="H753" s="757"/>
      <c r="I753" s="758"/>
      <c r="J753" s="740"/>
      <c r="K753" s="838"/>
      <c r="L753" s="127"/>
      <c r="M753" s="127"/>
      <c r="N753" s="127"/>
      <c r="O753" s="127"/>
      <c r="P753" s="127"/>
      <c r="Q753" s="127"/>
      <c r="R753" s="127"/>
      <c r="S753" s="127"/>
      <c r="T753" s="127"/>
      <c r="U753" s="127"/>
      <c r="V753" s="127"/>
      <c r="W753" s="127"/>
      <c r="X753" s="127"/>
      <c r="Y753" s="439"/>
      <c r="Z753" s="439"/>
      <c r="AA753" s="439"/>
      <c r="AB753" s="439"/>
      <c r="AC753" s="439"/>
      <c r="AD753" s="439"/>
      <c r="AI753">
        <f t="shared" si="679"/>
        <v>0</v>
      </c>
      <c r="AJ753">
        <f t="shared" si="680"/>
        <v>0</v>
      </c>
      <c r="AK753">
        <f t="shared" si="681"/>
        <v>0</v>
      </c>
      <c r="AL753">
        <f t="shared" si="682"/>
        <v>0</v>
      </c>
      <c r="AM753">
        <f t="shared" si="683"/>
        <v>0</v>
      </c>
      <c r="AN753">
        <f t="shared" si="684"/>
        <v>0</v>
      </c>
      <c r="AO753">
        <f t="shared" si="685"/>
        <v>0</v>
      </c>
      <c r="AP753">
        <f t="shared" si="686"/>
        <v>0</v>
      </c>
      <c r="AQ753" s="176">
        <f t="shared" si="687"/>
        <v>0</v>
      </c>
      <c r="AR753" s="235" t="str">
        <f>IF(AQ753=0,"",
IF(SUM($AQ$746:AQ753)=1,AS753,
IF($AQ$782&gt;SUM($AQ$746:AQ753),_xlfn.CONCAT(", ",AS753),
IF($AQ$782=SUM($AQ$746:AQ753),_xlfn.CONCAT(" y ",AS753)))))</f>
        <v/>
      </c>
      <c r="AS753" s="178" t="s">
        <v>5124</v>
      </c>
      <c r="AT753" s="368">
        <f t="shared" si="688"/>
        <v>0</v>
      </c>
      <c r="AU753" s="176">
        <f t="shared" si="689"/>
        <v>0</v>
      </c>
      <c r="AV753" s="414" t="str">
        <f>IF(AU753=0,"",
IF(SUM($AU$746:AU753)=1,AW753,
IF($AU$782&gt;SUM($AU$746:AU753),_xlfn.CONCAT(", ",AW753),
IF($AU$782=SUM($AU$746:AU753),_xlfn.CONCAT(" y ",AW753)))))</f>
        <v/>
      </c>
      <c r="AW753" s="618" t="s">
        <v>5124</v>
      </c>
      <c r="AY753" s="361">
        <f t="shared" si="690"/>
        <v>0</v>
      </c>
      <c r="AZ753" s="360">
        <f t="shared" si="691"/>
        <v>0</v>
      </c>
      <c r="BC753" s="428">
        <f t="shared" si="692"/>
        <v>0</v>
      </c>
      <c r="BD753" s="429">
        <f t="shared" si="693"/>
        <v>0</v>
      </c>
      <c r="BE753" s="211">
        <f t="shared" si="694"/>
        <v>0</v>
      </c>
      <c r="BF753" s="176">
        <f t="shared" si="695"/>
        <v>0</v>
      </c>
      <c r="BG753" s="177" t="str">
        <f>IF(BF753=0,"",
IF(SUM($BF$746:BF753)=1,BH753,
IF($BF$782&gt;SUM($BF$746:BF753),_xlfn.CONCAT(", ",BH753),
IF($BF$782=SUM($BF$746:BF753),_xlfn.CONCAT(" y ",BH753)))))</f>
        <v/>
      </c>
      <c r="BH753" s="618" t="s">
        <v>5124</v>
      </c>
      <c r="BI753" s="430">
        <f t="shared" si="696"/>
        <v>0</v>
      </c>
      <c r="BJ753" s="431">
        <f t="shared" si="697"/>
        <v>0</v>
      </c>
      <c r="BK753" s="432">
        <f t="shared" si="698"/>
        <v>0</v>
      </c>
      <c r="BL753" s="176">
        <f t="shared" si="699"/>
        <v>0</v>
      </c>
      <c r="BM753" s="177" t="str">
        <f>IF(BL753=0,"",
IF(SUM($BL$746:BL753)=1,BN753,
IF($BL$782&gt;SUM($BL$746:BL753),_xlfn.CONCAT(", ",BN753),
IF($BL$782=SUM($BL$746:BL753),_xlfn.CONCAT(" y ",BN753)))))</f>
        <v/>
      </c>
      <c r="BN753" s="618" t="s">
        <v>5124</v>
      </c>
      <c r="BP753" s="490" t="s">
        <v>5888</v>
      </c>
      <c r="BQ753" s="490" t="s">
        <v>5889</v>
      </c>
      <c r="BR753" s="651"/>
      <c r="BS753" s="651"/>
      <c r="BT753" s="651"/>
      <c r="BU753" s="490" t="s">
        <v>5890</v>
      </c>
      <c r="BV753" s="61" t="s">
        <v>5026</v>
      </c>
      <c r="BW753" s="625"/>
      <c r="BX753" s="625"/>
    </row>
    <row r="754" spans="1:76" ht="36" customHeight="1">
      <c r="A754" s="54"/>
      <c r="B754" s="33"/>
      <c r="C754" s="122" t="s">
        <v>5028</v>
      </c>
      <c r="D754" s="994" t="s">
        <v>5891</v>
      </c>
      <c r="E754" s="757"/>
      <c r="F754" s="757"/>
      <c r="G754" s="757"/>
      <c r="H754" s="757"/>
      <c r="I754" s="758"/>
      <c r="J754" s="740"/>
      <c r="K754" s="838"/>
      <c r="L754" s="127"/>
      <c r="M754" s="127"/>
      <c r="N754" s="127"/>
      <c r="O754" s="127"/>
      <c r="P754" s="127"/>
      <c r="Q754" s="127"/>
      <c r="R754" s="127"/>
      <c r="S754" s="127"/>
      <c r="T754" s="127"/>
      <c r="U754" s="127"/>
      <c r="V754" s="127"/>
      <c r="W754" s="127"/>
      <c r="X754" s="127"/>
      <c r="Y754" s="439"/>
      <c r="Z754" s="439"/>
      <c r="AA754" s="439"/>
      <c r="AB754" s="439"/>
      <c r="AC754" s="439"/>
      <c r="AD754" s="439"/>
      <c r="AI754">
        <f t="shared" si="679"/>
        <v>0</v>
      </c>
      <c r="AJ754">
        <f t="shared" si="680"/>
        <v>0</v>
      </c>
      <c r="AK754">
        <f t="shared" si="681"/>
        <v>0</v>
      </c>
      <c r="AL754">
        <f t="shared" si="682"/>
        <v>0</v>
      </c>
      <c r="AM754">
        <f t="shared" si="683"/>
        <v>0</v>
      </c>
      <c r="AN754">
        <f t="shared" si="684"/>
        <v>0</v>
      </c>
      <c r="AO754">
        <f t="shared" si="685"/>
        <v>0</v>
      </c>
      <c r="AP754">
        <f t="shared" si="686"/>
        <v>0</v>
      </c>
      <c r="AQ754" s="176">
        <f t="shared" si="687"/>
        <v>0</v>
      </c>
      <c r="AR754" s="235" t="str">
        <f>IF(AQ754=0,"",
IF(SUM($AQ$746:AQ754)=1,AS754,
IF($AQ$782&gt;SUM($AQ$746:AQ754),_xlfn.CONCAT(", ",AS754),
IF($AQ$782=SUM($AQ$746:AQ754),_xlfn.CONCAT(" y ",AS754)))))</f>
        <v/>
      </c>
      <c r="AS754" s="178" t="s">
        <v>5125</v>
      </c>
      <c r="AT754" s="368">
        <f t="shared" si="688"/>
        <v>0</v>
      </c>
      <c r="AU754" s="176">
        <f t="shared" si="689"/>
        <v>0</v>
      </c>
      <c r="AV754" s="414" t="str">
        <f>IF(AU754=0,"",
IF(SUM($AU$746:AU754)=1,AW754,
IF($AU$782&gt;SUM($AU$746:AU754),_xlfn.CONCAT(", ",AW754),
IF($AU$782=SUM($AU$746:AU754),_xlfn.CONCAT(" y ",AW754)))))</f>
        <v/>
      </c>
      <c r="AW754" s="618" t="s">
        <v>5125</v>
      </c>
      <c r="AY754" s="361">
        <f t="shared" si="690"/>
        <v>0</v>
      </c>
      <c r="AZ754" s="360">
        <f t="shared" si="691"/>
        <v>0</v>
      </c>
      <c r="BC754" s="428">
        <f t="shared" si="692"/>
        <v>0</v>
      </c>
      <c r="BD754" s="429">
        <f t="shared" si="693"/>
        <v>0</v>
      </c>
      <c r="BE754" s="211">
        <f t="shared" si="694"/>
        <v>0</v>
      </c>
      <c r="BF754" s="176">
        <f t="shared" si="695"/>
        <v>0</v>
      </c>
      <c r="BG754" s="177" t="str">
        <f>IF(BF754=0,"",
IF(SUM($BF$746:BF754)=1,BH754,
IF($BF$782&gt;SUM($BF$746:BF754),_xlfn.CONCAT(", ",BH754),
IF($BF$782=SUM($BF$746:BF754),_xlfn.CONCAT(" y ",BH754)))))</f>
        <v/>
      </c>
      <c r="BH754" s="618" t="s">
        <v>5125</v>
      </c>
      <c r="BI754" s="430">
        <f t="shared" si="696"/>
        <v>0</v>
      </c>
      <c r="BJ754" s="431">
        <f t="shared" si="697"/>
        <v>0</v>
      </c>
      <c r="BK754" s="432">
        <f t="shared" si="698"/>
        <v>0</v>
      </c>
      <c r="BL754" s="176">
        <f t="shared" si="699"/>
        <v>0</v>
      </c>
      <c r="BM754" s="177" t="str">
        <f>IF(BL754=0,"",
IF(SUM($BL$746:BL754)=1,BN754,
IF($BL$782&gt;SUM($BL$746:BL754),_xlfn.CONCAT(", ",BN754),
IF($BL$782=SUM($BL$746:BL754),_xlfn.CONCAT(" y ",BN754)))))</f>
        <v/>
      </c>
      <c r="BN754" s="618" t="s">
        <v>5125</v>
      </c>
      <c r="BP754" s="490" t="s">
        <v>5892</v>
      </c>
      <c r="BQ754" s="490" t="s">
        <v>5891</v>
      </c>
      <c r="BR754" s="651"/>
      <c r="BS754" s="651"/>
      <c r="BT754" s="651"/>
      <c r="BU754" s="490" t="s">
        <v>5893</v>
      </c>
      <c r="BV754" s="61" t="s">
        <v>5028</v>
      </c>
      <c r="BW754" s="625"/>
      <c r="BX754" s="625"/>
    </row>
    <row r="755" spans="1:76" ht="15" customHeight="1">
      <c r="A755" s="54"/>
      <c r="B755" s="33"/>
      <c r="C755" s="122" t="s">
        <v>5029</v>
      </c>
      <c r="D755" s="994" t="s">
        <v>5894</v>
      </c>
      <c r="E755" s="757"/>
      <c r="F755" s="757"/>
      <c r="G755" s="757"/>
      <c r="H755" s="757"/>
      <c r="I755" s="758"/>
      <c r="J755" s="740"/>
      <c r="K755" s="838"/>
      <c r="L755" s="127"/>
      <c r="M755" s="127"/>
      <c r="N755" s="127"/>
      <c r="O755" s="127"/>
      <c r="P755" s="127"/>
      <c r="Q755" s="127"/>
      <c r="R755" s="127"/>
      <c r="S755" s="127"/>
      <c r="T755" s="127"/>
      <c r="U755" s="127"/>
      <c r="V755" s="127"/>
      <c r="W755" s="127"/>
      <c r="X755" s="127"/>
      <c r="Y755" s="439"/>
      <c r="Z755" s="439"/>
      <c r="AA755" s="439"/>
      <c r="AB755" s="439"/>
      <c r="AC755" s="439"/>
      <c r="AD755" s="439"/>
      <c r="AI755">
        <f t="shared" si="679"/>
        <v>0</v>
      </c>
      <c r="AJ755">
        <f t="shared" si="680"/>
        <v>0</v>
      </c>
      <c r="AK755">
        <f t="shared" si="681"/>
        <v>0</v>
      </c>
      <c r="AL755">
        <f t="shared" si="682"/>
        <v>0</v>
      </c>
      <c r="AM755">
        <f t="shared" si="683"/>
        <v>0</v>
      </c>
      <c r="AN755">
        <f t="shared" si="684"/>
        <v>0</v>
      </c>
      <c r="AO755">
        <f t="shared" si="685"/>
        <v>0</v>
      </c>
      <c r="AP755">
        <f t="shared" si="686"/>
        <v>0</v>
      </c>
      <c r="AQ755" s="176">
        <f t="shared" si="687"/>
        <v>0</v>
      </c>
      <c r="AR755" s="235" t="str">
        <f>IF(AQ755=0,"",
IF(SUM($AQ$746:AQ755)=1,AS755,
IF($AQ$782&gt;SUM($AQ$746:AQ755),_xlfn.CONCAT(", ",AS755),
IF($AQ$782=SUM($AQ$746:AQ755),_xlfn.CONCAT(" y ",AS755)))))</f>
        <v/>
      </c>
      <c r="AS755" s="178" t="s">
        <v>5126</v>
      </c>
      <c r="AT755" s="368">
        <f t="shared" si="688"/>
        <v>0</v>
      </c>
      <c r="AU755" s="176">
        <f t="shared" si="689"/>
        <v>0</v>
      </c>
      <c r="AV755" s="414" t="str">
        <f>IF(AU755=0,"",
IF(SUM($AU$746:AU755)=1,AW755,
IF($AU$782&gt;SUM($AU$746:AU755),_xlfn.CONCAT(", ",AW755),
IF($AU$782=SUM($AU$746:AU755),_xlfn.CONCAT(" y ",AW755)))))</f>
        <v/>
      </c>
      <c r="AW755" s="618" t="s">
        <v>5126</v>
      </c>
      <c r="AY755" s="361">
        <f t="shared" si="690"/>
        <v>0</v>
      </c>
      <c r="AZ755" s="360">
        <f t="shared" si="691"/>
        <v>0</v>
      </c>
      <c r="BC755" s="428">
        <f t="shared" si="692"/>
        <v>0</v>
      </c>
      <c r="BD755" s="429">
        <f t="shared" si="693"/>
        <v>0</v>
      </c>
      <c r="BE755" s="211">
        <f t="shared" si="694"/>
        <v>0</v>
      </c>
      <c r="BF755" s="176">
        <f t="shared" si="695"/>
        <v>0</v>
      </c>
      <c r="BG755" s="177" t="str">
        <f>IF(BF755=0,"",
IF(SUM($BF$746:BF755)=1,BH755,
IF($BF$782&gt;SUM($BF$746:BF755),_xlfn.CONCAT(", ",BH755),
IF($BF$782=SUM($BF$746:BF755),_xlfn.CONCAT(" y ",BH755)))))</f>
        <v/>
      </c>
      <c r="BH755" s="618" t="s">
        <v>5126</v>
      </c>
      <c r="BI755" s="430">
        <f t="shared" si="696"/>
        <v>0</v>
      </c>
      <c r="BJ755" s="431">
        <f t="shared" si="697"/>
        <v>0</v>
      </c>
      <c r="BK755" s="432">
        <f t="shared" si="698"/>
        <v>0</v>
      </c>
      <c r="BL755" s="176">
        <f t="shared" si="699"/>
        <v>0</v>
      </c>
      <c r="BM755" s="177" t="str">
        <f>IF(BL755=0,"",
IF(SUM($BL$746:BL755)=1,BN755,
IF($BL$782&gt;SUM($BL$746:BL755),_xlfn.CONCAT(", ",BN755),
IF($BL$782=SUM($BL$746:BL755),_xlfn.CONCAT(" y ",BN755)))))</f>
        <v/>
      </c>
      <c r="BN755" s="618" t="s">
        <v>5126</v>
      </c>
      <c r="BP755" s="490" t="s">
        <v>5895</v>
      </c>
      <c r="BQ755" s="490" t="s">
        <v>5894</v>
      </c>
      <c r="BR755" s="651"/>
      <c r="BS755" s="651"/>
      <c r="BT755" s="651"/>
      <c r="BU755" s="490" t="s">
        <v>5896</v>
      </c>
      <c r="BV755" s="61" t="s">
        <v>5029</v>
      </c>
      <c r="BW755" s="625"/>
      <c r="BX755" s="625"/>
    </row>
    <row r="756" spans="1:76" ht="15" customHeight="1">
      <c r="A756" s="54"/>
      <c r="B756" s="33"/>
      <c r="C756" s="122" t="s">
        <v>5031</v>
      </c>
      <c r="D756" s="994" t="s">
        <v>5897</v>
      </c>
      <c r="E756" s="757"/>
      <c r="F756" s="757"/>
      <c r="G756" s="757"/>
      <c r="H756" s="757"/>
      <c r="I756" s="758"/>
      <c r="J756" s="740"/>
      <c r="K756" s="838"/>
      <c r="L756" s="127"/>
      <c r="M756" s="127"/>
      <c r="N756" s="127"/>
      <c r="O756" s="127"/>
      <c r="P756" s="127"/>
      <c r="Q756" s="127"/>
      <c r="R756" s="127"/>
      <c r="S756" s="127"/>
      <c r="T756" s="127"/>
      <c r="U756" s="127"/>
      <c r="V756" s="127"/>
      <c r="W756" s="127"/>
      <c r="X756" s="127"/>
      <c r="Y756" s="439"/>
      <c r="Z756" s="439"/>
      <c r="AA756" s="439"/>
      <c r="AB756" s="439"/>
      <c r="AC756" s="439"/>
      <c r="AD756" s="439"/>
      <c r="AI756">
        <f t="shared" si="679"/>
        <v>0</v>
      </c>
      <c r="AJ756">
        <f t="shared" si="680"/>
        <v>0</v>
      </c>
      <c r="AK756">
        <f t="shared" si="681"/>
        <v>0</v>
      </c>
      <c r="AL756">
        <f t="shared" si="682"/>
        <v>0</v>
      </c>
      <c r="AM756">
        <f t="shared" si="683"/>
        <v>0</v>
      </c>
      <c r="AN756">
        <f t="shared" si="684"/>
        <v>0</v>
      </c>
      <c r="AO756">
        <f t="shared" si="685"/>
        <v>0</v>
      </c>
      <c r="AP756">
        <f t="shared" si="686"/>
        <v>0</v>
      </c>
      <c r="AQ756" s="176">
        <f t="shared" si="687"/>
        <v>0</v>
      </c>
      <c r="AR756" s="235" t="str">
        <f>IF(AQ756=0,"",
IF(SUM($AQ$746:AQ756)=1,AS756,
IF($AQ$782&gt;SUM($AQ$746:AQ756),_xlfn.CONCAT(", ",AS756),
IF($AQ$782=SUM($AQ$746:AQ756),_xlfn.CONCAT(" y ",AS756)))))</f>
        <v/>
      </c>
      <c r="AS756" s="178" t="s">
        <v>5127</v>
      </c>
      <c r="AT756" s="368">
        <f t="shared" si="688"/>
        <v>0</v>
      </c>
      <c r="AU756" s="176">
        <f t="shared" si="689"/>
        <v>0</v>
      </c>
      <c r="AV756" s="414" t="str">
        <f>IF(AU756=0,"",
IF(SUM($AU$746:AU756)=1,AW756,
IF($AU$782&gt;SUM($AU$746:AU756),_xlfn.CONCAT(", ",AW756),
IF($AU$782=SUM($AU$746:AU756),_xlfn.CONCAT(" y ",AW756)))))</f>
        <v/>
      </c>
      <c r="AW756" s="618" t="s">
        <v>5127</v>
      </c>
      <c r="AY756" s="361">
        <f t="shared" si="690"/>
        <v>0</v>
      </c>
      <c r="AZ756" s="360">
        <f t="shared" si="691"/>
        <v>0</v>
      </c>
      <c r="BC756" s="428">
        <f t="shared" si="692"/>
        <v>0</v>
      </c>
      <c r="BD756" s="429">
        <f t="shared" si="693"/>
        <v>0</v>
      </c>
      <c r="BE756" s="211">
        <f t="shared" si="694"/>
        <v>0</v>
      </c>
      <c r="BF756" s="176">
        <f t="shared" si="695"/>
        <v>0</v>
      </c>
      <c r="BG756" s="177" t="str">
        <f>IF(BF756=0,"",
IF(SUM($BF$746:BF756)=1,BH756,
IF($BF$782&gt;SUM($BF$746:BF756),_xlfn.CONCAT(", ",BH756),
IF($BF$782=SUM($BF$746:BF756),_xlfn.CONCAT(" y ",BH756)))))</f>
        <v/>
      </c>
      <c r="BH756" s="618" t="s">
        <v>5127</v>
      </c>
      <c r="BI756" s="430">
        <f t="shared" si="696"/>
        <v>0</v>
      </c>
      <c r="BJ756" s="431">
        <f t="shared" si="697"/>
        <v>0</v>
      </c>
      <c r="BK756" s="432">
        <f t="shared" si="698"/>
        <v>0</v>
      </c>
      <c r="BL756" s="176">
        <f t="shared" si="699"/>
        <v>0</v>
      </c>
      <c r="BM756" s="177" t="str">
        <f>IF(BL756=0,"",
IF(SUM($BL$746:BL756)=1,BN756,
IF($BL$782&gt;SUM($BL$746:BL756),_xlfn.CONCAT(", ",BN756),
IF($BL$782=SUM($BL$746:BL756),_xlfn.CONCAT(" y ",BN756)))))</f>
        <v/>
      </c>
      <c r="BN756" s="618" t="s">
        <v>5127</v>
      </c>
      <c r="BP756" s="490" t="s">
        <v>5898</v>
      </c>
      <c r="BQ756" s="490" t="s">
        <v>5897</v>
      </c>
      <c r="BR756" s="651"/>
      <c r="BS756" s="651"/>
      <c r="BT756" s="651"/>
      <c r="BU756" s="651" t="s">
        <v>5899</v>
      </c>
      <c r="BV756" s="61" t="s">
        <v>5031</v>
      </c>
      <c r="BW756" s="625"/>
      <c r="BX756" s="625"/>
    </row>
    <row r="757" spans="1:76" ht="24" customHeight="1">
      <c r="A757" s="54"/>
      <c r="B757" s="33"/>
      <c r="C757" s="122" t="s">
        <v>5032</v>
      </c>
      <c r="D757" s="994" t="s">
        <v>5900</v>
      </c>
      <c r="E757" s="757"/>
      <c r="F757" s="757"/>
      <c r="G757" s="757"/>
      <c r="H757" s="757"/>
      <c r="I757" s="758"/>
      <c r="J757" s="740"/>
      <c r="K757" s="838"/>
      <c r="L757" s="127"/>
      <c r="M757" s="127"/>
      <c r="N757" s="127"/>
      <c r="O757" s="127"/>
      <c r="P757" s="127"/>
      <c r="Q757" s="127"/>
      <c r="R757" s="127"/>
      <c r="S757" s="127"/>
      <c r="T757" s="127"/>
      <c r="U757" s="127"/>
      <c r="V757" s="127"/>
      <c r="W757" s="127"/>
      <c r="X757" s="127"/>
      <c r="Y757" s="439"/>
      <c r="Z757" s="439"/>
      <c r="AA757" s="439"/>
      <c r="AB757" s="439"/>
      <c r="AC757" s="439"/>
      <c r="AD757" s="439"/>
      <c r="AI757">
        <f t="shared" si="679"/>
        <v>0</v>
      </c>
      <c r="AJ757">
        <f t="shared" si="680"/>
        <v>0</v>
      </c>
      <c r="AK757">
        <f t="shared" si="681"/>
        <v>0</v>
      </c>
      <c r="AL757">
        <f t="shared" si="682"/>
        <v>0</v>
      </c>
      <c r="AM757">
        <f t="shared" si="683"/>
        <v>0</v>
      </c>
      <c r="AN757">
        <f t="shared" si="684"/>
        <v>0</v>
      </c>
      <c r="AO757">
        <f t="shared" si="685"/>
        <v>0</v>
      </c>
      <c r="AP757">
        <f t="shared" si="686"/>
        <v>0</v>
      </c>
      <c r="AQ757" s="176">
        <f t="shared" si="687"/>
        <v>0</v>
      </c>
      <c r="AR757" s="235" t="str">
        <f>IF(AQ757=0,"",
IF(SUM($AQ$746:AQ757)=1,AS757,
IF($AQ$782&gt;SUM($AQ$746:AQ757),_xlfn.CONCAT(", ",AS757),
IF($AQ$782=SUM($AQ$746:AQ757),_xlfn.CONCAT(" y ",AS757)))))</f>
        <v/>
      </c>
      <c r="AS757" s="178" t="s">
        <v>5128</v>
      </c>
      <c r="AT757" s="368">
        <f t="shared" si="688"/>
        <v>0</v>
      </c>
      <c r="AU757" s="176">
        <f t="shared" si="689"/>
        <v>0</v>
      </c>
      <c r="AV757" s="414" t="str">
        <f>IF(AU757=0,"",
IF(SUM($AU$746:AU757)=1,AW757,
IF($AU$782&gt;SUM($AU$746:AU757),_xlfn.CONCAT(", ",AW757),
IF($AU$782=SUM($AU$746:AU757),_xlfn.CONCAT(" y ",AW757)))))</f>
        <v/>
      </c>
      <c r="AW757" s="618" t="s">
        <v>5128</v>
      </c>
      <c r="AY757" s="361">
        <f t="shared" si="690"/>
        <v>0</v>
      </c>
      <c r="AZ757" s="360">
        <f t="shared" si="691"/>
        <v>0</v>
      </c>
      <c r="BC757" s="428">
        <f t="shared" si="692"/>
        <v>0</v>
      </c>
      <c r="BD757" s="429">
        <f t="shared" si="693"/>
        <v>0</v>
      </c>
      <c r="BE757" s="211">
        <f t="shared" si="694"/>
        <v>0</v>
      </c>
      <c r="BF757" s="176">
        <f t="shared" si="695"/>
        <v>0</v>
      </c>
      <c r="BG757" s="177" t="str">
        <f>IF(BF757=0,"",
IF(SUM($BF$746:BF757)=1,BH757,
IF($BF$782&gt;SUM($BF$746:BF757),_xlfn.CONCAT(", ",BH757),
IF($BF$782=SUM($BF$746:BF757),_xlfn.CONCAT(" y ",BH757)))))</f>
        <v/>
      </c>
      <c r="BH757" s="618" t="s">
        <v>5128</v>
      </c>
      <c r="BI757" s="430">
        <f t="shared" si="696"/>
        <v>0</v>
      </c>
      <c r="BJ757" s="431">
        <f t="shared" si="697"/>
        <v>0</v>
      </c>
      <c r="BK757" s="432">
        <f t="shared" si="698"/>
        <v>0</v>
      </c>
      <c r="BL757" s="176">
        <f t="shared" si="699"/>
        <v>0</v>
      </c>
      <c r="BM757" s="177" t="str">
        <f>IF(BL757=0,"",
IF(SUM($BL$746:BL757)=1,BN757,
IF($BL$782&gt;SUM($BL$746:BL757),_xlfn.CONCAT(", ",BN757),
IF($BL$782=SUM($BL$746:BL757),_xlfn.CONCAT(" y ",BN757)))))</f>
        <v/>
      </c>
      <c r="BN757" s="618" t="s">
        <v>5128</v>
      </c>
      <c r="BP757" s="490" t="s">
        <v>5901</v>
      </c>
      <c r="BQ757" s="490" t="s">
        <v>5900</v>
      </c>
      <c r="BR757" s="651"/>
      <c r="BS757" s="651"/>
      <c r="BT757" s="651"/>
      <c r="BU757" s="651"/>
      <c r="BV757" s="651"/>
    </row>
    <row r="758" spans="1:76" ht="15" customHeight="1">
      <c r="A758" s="54"/>
      <c r="B758" s="33"/>
      <c r="C758" s="122" t="s">
        <v>5033</v>
      </c>
      <c r="D758" s="994" t="s">
        <v>5902</v>
      </c>
      <c r="E758" s="757"/>
      <c r="F758" s="757"/>
      <c r="G758" s="757"/>
      <c r="H758" s="757"/>
      <c r="I758" s="758"/>
      <c r="J758" s="740"/>
      <c r="K758" s="838"/>
      <c r="L758" s="127"/>
      <c r="M758" s="127"/>
      <c r="N758" s="127"/>
      <c r="O758" s="127"/>
      <c r="P758" s="127"/>
      <c r="Q758" s="127"/>
      <c r="R758" s="127"/>
      <c r="S758" s="127"/>
      <c r="T758" s="127"/>
      <c r="U758" s="127"/>
      <c r="V758" s="127"/>
      <c r="W758" s="127"/>
      <c r="X758" s="127"/>
      <c r="Y758" s="439"/>
      <c r="Z758" s="439"/>
      <c r="AA758" s="439"/>
      <c r="AB758" s="439"/>
      <c r="AC758" s="439"/>
      <c r="AD758" s="439"/>
      <c r="AI758">
        <f t="shared" si="679"/>
        <v>0</v>
      </c>
      <c r="AJ758">
        <f t="shared" si="680"/>
        <v>0</v>
      </c>
      <c r="AK758">
        <f t="shared" si="681"/>
        <v>0</v>
      </c>
      <c r="AL758">
        <f t="shared" si="682"/>
        <v>0</v>
      </c>
      <c r="AM758">
        <f t="shared" si="683"/>
        <v>0</v>
      </c>
      <c r="AN758">
        <f t="shared" si="684"/>
        <v>0</v>
      </c>
      <c r="AO758">
        <f t="shared" si="685"/>
        <v>0</v>
      </c>
      <c r="AP758">
        <f t="shared" si="686"/>
        <v>0</v>
      </c>
      <c r="AQ758" s="176">
        <f t="shared" si="687"/>
        <v>0</v>
      </c>
      <c r="AR758" s="235" t="str">
        <f>IF(AQ758=0,"",
IF(SUM($AQ$746:AQ758)=1,AS758,
IF($AQ$782&gt;SUM($AQ$746:AQ758),_xlfn.CONCAT(", ",AS758),
IF($AQ$782=SUM($AQ$746:AQ758),_xlfn.CONCAT(" y ",AS758)))))</f>
        <v/>
      </c>
      <c r="AS758" s="178" t="s">
        <v>5129</v>
      </c>
      <c r="AT758" s="368">
        <f t="shared" si="688"/>
        <v>0</v>
      </c>
      <c r="AU758" s="176">
        <f t="shared" si="689"/>
        <v>0</v>
      </c>
      <c r="AV758" s="414" t="str">
        <f>IF(AU758=0,"",
IF(SUM($AU$746:AU758)=1,AW758,
IF($AU$782&gt;SUM($AU$746:AU758),_xlfn.CONCAT(", ",AW758),
IF($AU$782=SUM($AU$746:AU758),_xlfn.CONCAT(" y ",AW758)))))</f>
        <v/>
      </c>
      <c r="AW758" s="618" t="s">
        <v>5129</v>
      </c>
      <c r="AY758" s="361">
        <f t="shared" si="690"/>
        <v>0</v>
      </c>
      <c r="AZ758" s="360">
        <f t="shared" si="691"/>
        <v>0</v>
      </c>
      <c r="BC758" s="428">
        <f t="shared" si="692"/>
        <v>0</v>
      </c>
      <c r="BD758" s="429">
        <f t="shared" si="693"/>
        <v>0</v>
      </c>
      <c r="BE758" s="211">
        <f t="shared" si="694"/>
        <v>0</v>
      </c>
      <c r="BF758" s="176">
        <f t="shared" si="695"/>
        <v>0</v>
      </c>
      <c r="BG758" s="177" t="str">
        <f>IF(BF758=0,"",
IF(SUM($BF$746:BF758)=1,BH758,
IF($BF$782&gt;SUM($BF$746:BF758),_xlfn.CONCAT(", ",BH758),
IF($BF$782=SUM($BF$746:BF758),_xlfn.CONCAT(" y ",BH758)))))</f>
        <v/>
      </c>
      <c r="BH758" s="618" t="s">
        <v>5129</v>
      </c>
      <c r="BI758" s="430">
        <f t="shared" si="696"/>
        <v>0</v>
      </c>
      <c r="BJ758" s="431">
        <f t="shared" si="697"/>
        <v>0</v>
      </c>
      <c r="BK758" s="432">
        <f t="shared" si="698"/>
        <v>0</v>
      </c>
      <c r="BL758" s="176">
        <f t="shared" si="699"/>
        <v>0</v>
      </c>
      <c r="BM758" s="177" t="str">
        <f>IF(BL758=0,"",
IF(SUM($BL$746:BL758)=1,BN758,
IF($BL$782&gt;SUM($BL$746:BL758),_xlfn.CONCAT(", ",BN758),
IF($BL$782=SUM($BL$746:BL758),_xlfn.CONCAT(" y ",BN758)))))</f>
        <v/>
      </c>
      <c r="BN758" s="618" t="s">
        <v>5129</v>
      </c>
      <c r="BP758" s="490" t="s">
        <v>5903</v>
      </c>
      <c r="BQ758" s="490" t="s">
        <v>5902</v>
      </c>
      <c r="BR758" s="651"/>
      <c r="BS758" s="651"/>
      <c r="BT758" s="651"/>
      <c r="BU758" s="651"/>
      <c r="BV758" s="651"/>
    </row>
    <row r="759" spans="1:76" ht="15" customHeight="1">
      <c r="A759" s="54"/>
      <c r="B759" s="33"/>
      <c r="C759" s="122" t="s">
        <v>5034</v>
      </c>
      <c r="D759" s="994" t="s">
        <v>5904</v>
      </c>
      <c r="E759" s="757"/>
      <c r="F759" s="757"/>
      <c r="G759" s="757"/>
      <c r="H759" s="757"/>
      <c r="I759" s="758"/>
      <c r="J759" s="740"/>
      <c r="K759" s="838"/>
      <c r="L759" s="127"/>
      <c r="M759" s="127"/>
      <c r="N759" s="127"/>
      <c r="O759" s="127"/>
      <c r="P759" s="127"/>
      <c r="Q759" s="127"/>
      <c r="R759" s="127"/>
      <c r="S759" s="127"/>
      <c r="T759" s="127"/>
      <c r="U759" s="127"/>
      <c r="V759" s="127"/>
      <c r="W759" s="127"/>
      <c r="X759" s="127"/>
      <c r="Y759" s="439"/>
      <c r="Z759" s="439"/>
      <c r="AA759" s="439"/>
      <c r="AB759" s="439"/>
      <c r="AC759" s="439"/>
      <c r="AD759" s="439"/>
      <c r="AI759">
        <f t="shared" si="679"/>
        <v>0</v>
      </c>
      <c r="AJ759">
        <f t="shared" si="680"/>
        <v>0</v>
      </c>
      <c r="AK759">
        <f t="shared" si="681"/>
        <v>0</v>
      </c>
      <c r="AL759">
        <f t="shared" si="682"/>
        <v>0</v>
      </c>
      <c r="AM759">
        <f t="shared" si="683"/>
        <v>0</v>
      </c>
      <c r="AN759">
        <f t="shared" si="684"/>
        <v>0</v>
      </c>
      <c r="AO759">
        <f t="shared" si="685"/>
        <v>0</v>
      </c>
      <c r="AP759">
        <f t="shared" si="686"/>
        <v>0</v>
      </c>
      <c r="AQ759" s="176">
        <f t="shared" si="687"/>
        <v>0</v>
      </c>
      <c r="AR759" s="235" t="str">
        <f>IF(AQ759=0,"",
IF(SUM($AQ$746:AQ759)=1,AS759,
IF($AQ$782&gt;SUM($AQ$746:AQ759),_xlfn.CONCAT(", ",AS759),
IF($AQ$782=SUM($AQ$746:AQ759),_xlfn.CONCAT(" y ",AS759)))))</f>
        <v/>
      </c>
      <c r="AS759" s="178" t="s">
        <v>5130</v>
      </c>
      <c r="AT759" s="368">
        <f t="shared" si="688"/>
        <v>0</v>
      </c>
      <c r="AU759" s="176">
        <f t="shared" si="689"/>
        <v>0</v>
      </c>
      <c r="AV759" s="414" t="str">
        <f>IF(AU759=0,"",
IF(SUM($AU$746:AU759)=1,AW759,
IF($AU$782&gt;SUM($AU$746:AU759),_xlfn.CONCAT(", ",AW759),
IF($AU$782=SUM($AU$746:AU759),_xlfn.CONCAT(" y ",AW759)))))</f>
        <v/>
      </c>
      <c r="AW759" s="618" t="s">
        <v>5130</v>
      </c>
      <c r="AY759" s="361">
        <f t="shared" si="690"/>
        <v>0</v>
      </c>
      <c r="AZ759" s="360">
        <f t="shared" si="691"/>
        <v>0</v>
      </c>
      <c r="BC759" s="428">
        <f t="shared" si="692"/>
        <v>0</v>
      </c>
      <c r="BD759" s="429">
        <f t="shared" si="693"/>
        <v>0</v>
      </c>
      <c r="BE759" s="211">
        <f t="shared" si="694"/>
        <v>0</v>
      </c>
      <c r="BF759" s="176">
        <f t="shared" si="695"/>
        <v>0</v>
      </c>
      <c r="BG759" s="177" t="str">
        <f>IF(BF759=0,"",
IF(SUM($BF$746:BF759)=1,BH759,
IF($BF$782&gt;SUM($BF$746:BF759),_xlfn.CONCAT(", ",BH759),
IF($BF$782=SUM($BF$746:BF759),_xlfn.CONCAT(" y ",BH759)))))</f>
        <v/>
      </c>
      <c r="BH759" s="618" t="s">
        <v>5130</v>
      </c>
      <c r="BI759" s="430">
        <f t="shared" si="696"/>
        <v>0</v>
      </c>
      <c r="BJ759" s="431">
        <f t="shared" si="697"/>
        <v>0</v>
      </c>
      <c r="BK759" s="432">
        <f t="shared" si="698"/>
        <v>0</v>
      </c>
      <c r="BL759" s="176">
        <f t="shared" si="699"/>
        <v>0</v>
      </c>
      <c r="BM759" s="177" t="str">
        <f>IF(BL759=0,"",
IF(SUM($BL$746:BL759)=1,BN759,
IF($BL$782&gt;SUM($BL$746:BL759),_xlfn.CONCAT(", ",BN759),
IF($BL$782=SUM($BL$746:BL759),_xlfn.CONCAT(" y ",BN759)))))</f>
        <v/>
      </c>
      <c r="BN759" s="618" t="s">
        <v>5130</v>
      </c>
      <c r="BP759" s="490" t="s">
        <v>5905</v>
      </c>
      <c r="BQ759" s="490" t="s">
        <v>5904</v>
      </c>
      <c r="BR759" s="651"/>
      <c r="BS759" s="651"/>
      <c r="BT759" s="651"/>
      <c r="BU759" s="651"/>
      <c r="BV759" s="651"/>
    </row>
    <row r="760" spans="1:76" ht="15" customHeight="1">
      <c r="A760" s="54"/>
      <c r="B760" s="33"/>
      <c r="C760" s="122" t="s">
        <v>5035</v>
      </c>
      <c r="D760" s="994" t="s">
        <v>5906</v>
      </c>
      <c r="E760" s="757"/>
      <c r="F760" s="757"/>
      <c r="G760" s="757"/>
      <c r="H760" s="757"/>
      <c r="I760" s="758"/>
      <c r="J760" s="740"/>
      <c r="K760" s="838"/>
      <c r="L760" s="127"/>
      <c r="M760" s="127"/>
      <c r="N760" s="127"/>
      <c r="O760" s="127"/>
      <c r="P760" s="127"/>
      <c r="Q760" s="127"/>
      <c r="R760" s="127"/>
      <c r="S760" s="127"/>
      <c r="T760" s="127"/>
      <c r="U760" s="127"/>
      <c r="V760" s="127"/>
      <c r="W760" s="127"/>
      <c r="X760" s="127"/>
      <c r="Y760" s="439"/>
      <c r="Z760" s="439"/>
      <c r="AA760" s="439"/>
      <c r="AB760" s="439"/>
      <c r="AC760" s="439"/>
      <c r="AD760" s="439"/>
      <c r="AI760">
        <f t="shared" si="679"/>
        <v>0</v>
      </c>
      <c r="AJ760">
        <f t="shared" si="680"/>
        <v>0</v>
      </c>
      <c r="AK760">
        <f t="shared" si="681"/>
        <v>0</v>
      </c>
      <c r="AL760">
        <f t="shared" si="682"/>
        <v>0</v>
      </c>
      <c r="AM760">
        <f t="shared" si="683"/>
        <v>0</v>
      </c>
      <c r="AN760">
        <f t="shared" si="684"/>
        <v>0</v>
      </c>
      <c r="AO760">
        <f t="shared" si="685"/>
        <v>0</v>
      </c>
      <c r="AP760">
        <f t="shared" si="686"/>
        <v>0</v>
      </c>
      <c r="AQ760" s="176">
        <f t="shared" si="687"/>
        <v>0</v>
      </c>
      <c r="AR760" s="235" t="str">
        <f>IF(AQ760=0,"",
IF(SUM($AQ$746:AQ760)=1,AS760,
IF($AQ$782&gt;SUM($AQ$746:AQ760),_xlfn.CONCAT(", ",AS760),
IF($AQ$782=SUM($AQ$746:AQ760),_xlfn.CONCAT(" y ",AS760)))))</f>
        <v/>
      </c>
      <c r="AS760" s="178" t="s">
        <v>5131</v>
      </c>
      <c r="AT760" s="368">
        <f t="shared" si="688"/>
        <v>0</v>
      </c>
      <c r="AU760" s="176">
        <f t="shared" si="689"/>
        <v>0</v>
      </c>
      <c r="AV760" s="414" t="str">
        <f>IF(AU760=0,"",
IF(SUM($AU$746:AU760)=1,AW760,
IF($AU$782&gt;SUM($AU$746:AU760),_xlfn.CONCAT(", ",AW760),
IF($AU$782=SUM($AU$746:AU760),_xlfn.CONCAT(" y ",AW760)))))</f>
        <v/>
      </c>
      <c r="AW760" s="618" t="s">
        <v>5131</v>
      </c>
      <c r="AY760" s="361">
        <f t="shared" si="690"/>
        <v>0</v>
      </c>
      <c r="AZ760" s="360">
        <f t="shared" si="691"/>
        <v>0</v>
      </c>
      <c r="BC760" s="428">
        <f t="shared" si="692"/>
        <v>0</v>
      </c>
      <c r="BD760" s="429">
        <f t="shared" si="693"/>
        <v>0</v>
      </c>
      <c r="BE760" s="211">
        <f t="shared" si="694"/>
        <v>0</v>
      </c>
      <c r="BF760" s="176">
        <f t="shared" si="695"/>
        <v>0</v>
      </c>
      <c r="BG760" s="177" t="str">
        <f>IF(BF760=0,"",
IF(SUM($BF$746:BF760)=1,BH760,
IF($BF$782&gt;SUM($BF$746:BF760),_xlfn.CONCAT(", ",BH760),
IF($BF$782=SUM($BF$746:BF760),_xlfn.CONCAT(" y ",BH760)))))</f>
        <v/>
      </c>
      <c r="BH760" s="618" t="s">
        <v>5131</v>
      </c>
      <c r="BI760" s="430">
        <f t="shared" si="696"/>
        <v>0</v>
      </c>
      <c r="BJ760" s="431">
        <f t="shared" si="697"/>
        <v>0</v>
      </c>
      <c r="BK760" s="432">
        <f t="shared" si="698"/>
        <v>0</v>
      </c>
      <c r="BL760" s="176">
        <f t="shared" si="699"/>
        <v>0</v>
      </c>
      <c r="BM760" s="177" t="str">
        <f>IF(BL760=0,"",
IF(SUM($BL$746:BL760)=1,BN760,
IF($BL$782&gt;SUM($BL$746:BL760),_xlfn.CONCAT(", ",BN760),
IF($BL$782=SUM($BL$746:BL760),_xlfn.CONCAT(" y ",BN760)))))</f>
        <v/>
      </c>
      <c r="BN760" s="618" t="s">
        <v>5131</v>
      </c>
      <c r="BP760" s="490" t="s">
        <v>5907</v>
      </c>
      <c r="BQ760" s="490" t="s">
        <v>5906</v>
      </c>
      <c r="BR760" s="651"/>
      <c r="BS760" s="651"/>
      <c r="BT760" s="651"/>
      <c r="BU760" s="651"/>
      <c r="BV760" s="651"/>
    </row>
    <row r="761" spans="1:76" ht="15" customHeight="1">
      <c r="A761" s="54"/>
      <c r="B761" s="33"/>
      <c r="C761" s="122" t="s">
        <v>5036</v>
      </c>
      <c r="D761" s="994" t="s">
        <v>5908</v>
      </c>
      <c r="E761" s="757"/>
      <c r="F761" s="757"/>
      <c r="G761" s="757"/>
      <c r="H761" s="757"/>
      <c r="I761" s="758"/>
      <c r="J761" s="740"/>
      <c r="K761" s="838"/>
      <c r="L761" s="127"/>
      <c r="M761" s="127"/>
      <c r="N761" s="127"/>
      <c r="O761" s="127"/>
      <c r="P761" s="127"/>
      <c r="Q761" s="127"/>
      <c r="R761" s="127"/>
      <c r="S761" s="127"/>
      <c r="T761" s="127"/>
      <c r="U761" s="127"/>
      <c r="V761" s="127"/>
      <c r="W761" s="127"/>
      <c r="X761" s="127"/>
      <c r="Y761" s="439"/>
      <c r="Z761" s="439"/>
      <c r="AA761" s="439"/>
      <c r="AB761" s="439"/>
      <c r="AC761" s="439"/>
      <c r="AD761" s="439"/>
      <c r="AI761">
        <f t="shared" si="679"/>
        <v>0</v>
      </c>
      <c r="AJ761">
        <f t="shared" si="680"/>
        <v>0</v>
      </c>
      <c r="AK761">
        <f t="shared" si="681"/>
        <v>0</v>
      </c>
      <c r="AL761">
        <f t="shared" si="682"/>
        <v>0</v>
      </c>
      <c r="AM761">
        <f t="shared" si="683"/>
        <v>0</v>
      </c>
      <c r="AN761">
        <f t="shared" si="684"/>
        <v>0</v>
      </c>
      <c r="AO761">
        <f t="shared" si="685"/>
        <v>0</v>
      </c>
      <c r="AP761">
        <f t="shared" si="686"/>
        <v>0</v>
      </c>
      <c r="AQ761" s="176">
        <f t="shared" si="687"/>
        <v>0</v>
      </c>
      <c r="AR761" s="235" t="str">
        <f>IF(AQ761=0,"",
IF(SUM($AQ$746:AQ761)=1,AS761,
IF($AQ$782&gt;SUM($AQ$746:AQ761),_xlfn.CONCAT(", ",AS761),
IF($AQ$782=SUM($AQ$746:AQ761),_xlfn.CONCAT(" y ",AS761)))))</f>
        <v/>
      </c>
      <c r="AS761" s="178" t="s">
        <v>5132</v>
      </c>
      <c r="AT761" s="368">
        <f t="shared" si="688"/>
        <v>0</v>
      </c>
      <c r="AU761" s="176">
        <f t="shared" si="689"/>
        <v>0</v>
      </c>
      <c r="AV761" s="414" t="str">
        <f>IF(AU761=0,"",
IF(SUM($AU$746:AU761)=1,AW761,
IF($AU$782&gt;SUM($AU$746:AU761),_xlfn.CONCAT(", ",AW761),
IF($AU$782=SUM($AU$746:AU761),_xlfn.CONCAT(" y ",AW761)))))</f>
        <v/>
      </c>
      <c r="AW761" s="618" t="s">
        <v>5132</v>
      </c>
      <c r="AY761" s="361">
        <f t="shared" si="690"/>
        <v>0</v>
      </c>
      <c r="AZ761" s="360">
        <f t="shared" si="691"/>
        <v>0</v>
      </c>
      <c r="BC761" s="428">
        <f t="shared" si="692"/>
        <v>0</v>
      </c>
      <c r="BD761" s="429">
        <f t="shared" si="693"/>
        <v>0</v>
      </c>
      <c r="BE761" s="211">
        <f t="shared" si="694"/>
        <v>0</v>
      </c>
      <c r="BF761" s="176">
        <f t="shared" si="695"/>
        <v>0</v>
      </c>
      <c r="BG761" s="177" t="str">
        <f>IF(BF761=0,"",
IF(SUM($BF$746:BF761)=1,BH761,
IF($BF$782&gt;SUM($BF$746:BF761),_xlfn.CONCAT(", ",BH761),
IF($BF$782=SUM($BF$746:BF761),_xlfn.CONCAT(" y ",BH761)))))</f>
        <v/>
      </c>
      <c r="BH761" s="618" t="s">
        <v>5132</v>
      </c>
      <c r="BI761" s="430">
        <f t="shared" si="696"/>
        <v>0</v>
      </c>
      <c r="BJ761" s="431">
        <f t="shared" si="697"/>
        <v>0</v>
      </c>
      <c r="BK761" s="432">
        <f t="shared" si="698"/>
        <v>0</v>
      </c>
      <c r="BL761" s="176">
        <f t="shared" si="699"/>
        <v>0</v>
      </c>
      <c r="BM761" s="177" t="str">
        <f>IF(BL761=0,"",
IF(SUM($BL$746:BL761)=1,BN761,
IF($BL$782&gt;SUM($BL$746:BL761),_xlfn.CONCAT(", ",BN761),
IF($BL$782=SUM($BL$746:BL761),_xlfn.CONCAT(" y ",BN761)))))</f>
        <v/>
      </c>
      <c r="BN761" s="618" t="s">
        <v>5132</v>
      </c>
      <c r="BP761" s="490" t="s">
        <v>5909</v>
      </c>
      <c r="BQ761" s="490" t="s">
        <v>5908</v>
      </c>
      <c r="BR761" s="651"/>
      <c r="BS761" s="651"/>
      <c r="BT761" s="651"/>
      <c r="BU761" s="651"/>
      <c r="BV761" s="651"/>
    </row>
    <row r="762" spans="1:76" ht="36" customHeight="1">
      <c r="A762" s="54"/>
      <c r="B762" s="33"/>
      <c r="C762" s="122" t="s">
        <v>5037</v>
      </c>
      <c r="D762" s="994" t="s">
        <v>5910</v>
      </c>
      <c r="E762" s="757"/>
      <c r="F762" s="757"/>
      <c r="G762" s="757"/>
      <c r="H762" s="757"/>
      <c r="I762" s="758"/>
      <c r="J762" s="740"/>
      <c r="K762" s="838"/>
      <c r="L762" s="127"/>
      <c r="M762" s="127"/>
      <c r="N762" s="127"/>
      <c r="O762" s="127"/>
      <c r="P762" s="127"/>
      <c r="Q762" s="127"/>
      <c r="R762" s="127"/>
      <c r="S762" s="127"/>
      <c r="T762" s="127"/>
      <c r="U762" s="127"/>
      <c r="V762" s="127"/>
      <c r="W762" s="127"/>
      <c r="X762" s="127"/>
      <c r="Y762" s="439"/>
      <c r="Z762" s="439"/>
      <c r="AA762" s="439"/>
      <c r="AB762" s="439"/>
      <c r="AC762" s="439"/>
      <c r="AD762" s="439"/>
      <c r="AI762">
        <f t="shared" si="679"/>
        <v>0</v>
      </c>
      <c r="AJ762">
        <f t="shared" si="680"/>
        <v>0</v>
      </c>
      <c r="AK762">
        <f t="shared" si="681"/>
        <v>0</v>
      </c>
      <c r="AL762">
        <f t="shared" si="682"/>
        <v>0</v>
      </c>
      <c r="AM762">
        <f t="shared" si="683"/>
        <v>0</v>
      </c>
      <c r="AN762">
        <f t="shared" si="684"/>
        <v>0</v>
      </c>
      <c r="AO762">
        <f t="shared" si="685"/>
        <v>0</v>
      </c>
      <c r="AP762">
        <f t="shared" si="686"/>
        <v>0</v>
      </c>
      <c r="AQ762" s="176">
        <f t="shared" si="687"/>
        <v>0</v>
      </c>
      <c r="AR762" s="235" t="str">
        <f>IF(AQ762=0,"",
IF(SUM($AQ$746:AQ762)=1,AS762,
IF($AQ$782&gt;SUM($AQ$746:AQ762),_xlfn.CONCAT(", ",AS762),
IF($AQ$782=SUM($AQ$746:AQ762),_xlfn.CONCAT(" y ",AS762)))))</f>
        <v/>
      </c>
      <c r="AS762" s="178" t="s">
        <v>5133</v>
      </c>
      <c r="AT762" s="368">
        <f t="shared" si="688"/>
        <v>0</v>
      </c>
      <c r="AU762" s="176">
        <f t="shared" si="689"/>
        <v>0</v>
      </c>
      <c r="AV762" s="414" t="str">
        <f>IF(AU762=0,"",
IF(SUM($AU$746:AU762)=1,AW762,
IF($AU$782&gt;SUM($AU$746:AU762),_xlfn.CONCAT(", ",AW762),
IF($AU$782=SUM($AU$746:AU762),_xlfn.CONCAT(" y ",AW762)))))</f>
        <v/>
      </c>
      <c r="AW762" s="618" t="s">
        <v>5133</v>
      </c>
      <c r="AY762" s="361">
        <f t="shared" si="690"/>
        <v>0</v>
      </c>
      <c r="AZ762" s="360">
        <f t="shared" si="691"/>
        <v>0</v>
      </c>
      <c r="BC762" s="428">
        <f t="shared" si="692"/>
        <v>0</v>
      </c>
      <c r="BD762" s="429">
        <f t="shared" si="693"/>
        <v>0</v>
      </c>
      <c r="BE762" s="211">
        <f t="shared" si="694"/>
        <v>0</v>
      </c>
      <c r="BF762" s="176">
        <f t="shared" si="695"/>
        <v>0</v>
      </c>
      <c r="BG762" s="177" t="str">
        <f>IF(BF762=0,"",
IF(SUM($BF$746:BF762)=1,BH762,
IF($BF$782&gt;SUM($BF$746:BF762),_xlfn.CONCAT(", ",BH762),
IF($BF$782=SUM($BF$746:BF762),_xlfn.CONCAT(" y ",BH762)))))</f>
        <v/>
      </c>
      <c r="BH762" s="618" t="s">
        <v>5133</v>
      </c>
      <c r="BI762" s="430">
        <f t="shared" si="696"/>
        <v>0</v>
      </c>
      <c r="BJ762" s="431">
        <f t="shared" si="697"/>
        <v>0</v>
      </c>
      <c r="BK762" s="432">
        <f t="shared" si="698"/>
        <v>0</v>
      </c>
      <c r="BL762" s="176">
        <f t="shared" si="699"/>
        <v>0</v>
      </c>
      <c r="BM762" s="177" t="str">
        <f>IF(BL762=0,"",
IF(SUM($BL$746:BL762)=1,BN762,
IF($BL$782&gt;SUM($BL$746:BL762),_xlfn.CONCAT(", ",BN762),
IF($BL$782=SUM($BL$746:BL762),_xlfn.CONCAT(" y ",BN762)))))</f>
        <v/>
      </c>
      <c r="BN762" s="618" t="s">
        <v>5133</v>
      </c>
      <c r="BP762" s="490" t="s">
        <v>5911</v>
      </c>
      <c r="BQ762" s="490" t="s">
        <v>5912</v>
      </c>
      <c r="BR762" s="651"/>
      <c r="BS762" s="651"/>
      <c r="BT762" s="651"/>
      <c r="BU762" s="651"/>
      <c r="BV762" s="651"/>
    </row>
    <row r="763" spans="1:76" ht="15" customHeight="1">
      <c r="A763" s="54"/>
      <c r="B763" s="33"/>
      <c r="C763" s="122" t="s">
        <v>5038</v>
      </c>
      <c r="D763" s="994" t="s">
        <v>5913</v>
      </c>
      <c r="E763" s="757"/>
      <c r="F763" s="757"/>
      <c r="G763" s="757"/>
      <c r="H763" s="757"/>
      <c r="I763" s="758"/>
      <c r="J763" s="740"/>
      <c r="K763" s="838"/>
      <c r="L763" s="127"/>
      <c r="M763" s="127"/>
      <c r="N763" s="127"/>
      <c r="O763" s="127"/>
      <c r="P763" s="127"/>
      <c r="Q763" s="127"/>
      <c r="R763" s="127"/>
      <c r="S763" s="127"/>
      <c r="T763" s="127"/>
      <c r="U763" s="127"/>
      <c r="V763" s="127"/>
      <c r="W763" s="127"/>
      <c r="X763" s="127"/>
      <c r="Y763" s="439"/>
      <c r="Z763" s="439"/>
      <c r="AA763" s="439"/>
      <c r="AB763" s="439"/>
      <c r="AC763" s="439"/>
      <c r="AD763" s="439"/>
      <c r="AI763">
        <f t="shared" si="679"/>
        <v>0</v>
      </c>
      <c r="AJ763">
        <f t="shared" si="680"/>
        <v>0</v>
      </c>
      <c r="AK763">
        <f t="shared" si="681"/>
        <v>0</v>
      </c>
      <c r="AL763">
        <f t="shared" si="682"/>
        <v>0</v>
      </c>
      <c r="AM763">
        <f t="shared" si="683"/>
        <v>0</v>
      </c>
      <c r="AN763">
        <f t="shared" si="684"/>
        <v>0</v>
      </c>
      <c r="AO763">
        <f t="shared" si="685"/>
        <v>0</v>
      </c>
      <c r="AP763">
        <f t="shared" si="686"/>
        <v>0</v>
      </c>
      <c r="AQ763" s="176">
        <f t="shared" si="687"/>
        <v>0</v>
      </c>
      <c r="AR763" s="235" t="str">
        <f>IF(AQ763=0,"",
IF(SUM($AQ$746:AQ763)=1,AS763,
IF($AQ$782&gt;SUM($AQ$746:AQ763),_xlfn.CONCAT(", ",AS763),
IF($AQ$782=SUM($AQ$746:AQ763),_xlfn.CONCAT(" y ",AS763)))))</f>
        <v/>
      </c>
      <c r="AS763" s="178" t="s">
        <v>5134</v>
      </c>
      <c r="AT763" s="368">
        <f t="shared" si="688"/>
        <v>0</v>
      </c>
      <c r="AU763" s="176">
        <f t="shared" si="689"/>
        <v>0</v>
      </c>
      <c r="AV763" s="414" t="str">
        <f>IF(AU763=0,"",
IF(SUM($AU$746:AU763)=1,AW763,
IF($AU$782&gt;SUM($AU$746:AU763),_xlfn.CONCAT(", ",AW763),
IF($AU$782=SUM($AU$746:AU763),_xlfn.CONCAT(" y ",AW763)))))</f>
        <v/>
      </c>
      <c r="AW763" s="618" t="s">
        <v>5134</v>
      </c>
      <c r="AY763" s="361">
        <f t="shared" si="690"/>
        <v>0</v>
      </c>
      <c r="AZ763" s="360">
        <f t="shared" si="691"/>
        <v>0</v>
      </c>
      <c r="BC763" s="428">
        <f t="shared" si="692"/>
        <v>0</v>
      </c>
      <c r="BD763" s="429">
        <f t="shared" si="693"/>
        <v>0</v>
      </c>
      <c r="BE763" s="211">
        <f t="shared" si="694"/>
        <v>0</v>
      </c>
      <c r="BF763" s="176">
        <f t="shared" si="695"/>
        <v>0</v>
      </c>
      <c r="BG763" s="177" t="str">
        <f>IF(BF763=0,"",
IF(SUM($BF$746:BF763)=1,BH763,
IF($BF$782&gt;SUM($BF$746:BF763),_xlfn.CONCAT(", ",BH763),
IF($BF$782=SUM($BF$746:BF763),_xlfn.CONCAT(" y ",BH763)))))</f>
        <v/>
      </c>
      <c r="BH763" s="618" t="s">
        <v>5134</v>
      </c>
      <c r="BI763" s="430">
        <f t="shared" si="696"/>
        <v>0</v>
      </c>
      <c r="BJ763" s="431">
        <f t="shared" si="697"/>
        <v>0</v>
      </c>
      <c r="BK763" s="432">
        <f t="shared" si="698"/>
        <v>0</v>
      </c>
      <c r="BL763" s="176">
        <f t="shared" si="699"/>
        <v>0</v>
      </c>
      <c r="BM763" s="177" t="str">
        <f>IF(BL763=0,"",
IF(SUM($BL$746:BL763)=1,BN763,
IF($BL$782&gt;SUM($BL$746:BL763),_xlfn.CONCAT(", ",BN763),
IF($BL$782=SUM($BL$746:BL763),_xlfn.CONCAT(" y ",BN763)))))</f>
        <v/>
      </c>
      <c r="BN763" s="618" t="s">
        <v>5134</v>
      </c>
      <c r="BP763" s="490" t="s">
        <v>5914</v>
      </c>
      <c r="BQ763" s="490" t="s">
        <v>5913</v>
      </c>
      <c r="BR763" s="651"/>
      <c r="BS763" s="651"/>
      <c r="BT763" s="651"/>
      <c r="BU763" s="651"/>
      <c r="BV763" s="651"/>
    </row>
    <row r="764" spans="1:76" ht="24" customHeight="1">
      <c r="A764" s="54"/>
      <c r="B764" s="33"/>
      <c r="C764" s="122" t="s">
        <v>5039</v>
      </c>
      <c r="D764" s="994" t="s">
        <v>5915</v>
      </c>
      <c r="E764" s="757"/>
      <c r="F764" s="757"/>
      <c r="G764" s="757"/>
      <c r="H764" s="757"/>
      <c r="I764" s="758"/>
      <c r="J764" s="740"/>
      <c r="K764" s="838"/>
      <c r="L764" s="127"/>
      <c r="M764" s="127"/>
      <c r="N764" s="127"/>
      <c r="O764" s="127"/>
      <c r="P764" s="127"/>
      <c r="Q764" s="127"/>
      <c r="R764" s="127"/>
      <c r="S764" s="127"/>
      <c r="T764" s="127"/>
      <c r="U764" s="127"/>
      <c r="V764" s="127"/>
      <c r="W764" s="127"/>
      <c r="X764" s="127"/>
      <c r="Y764" s="439"/>
      <c r="Z764" s="439"/>
      <c r="AA764" s="439"/>
      <c r="AB764" s="439"/>
      <c r="AC764" s="439"/>
      <c r="AD764" s="439"/>
      <c r="AI764">
        <f t="shared" si="679"/>
        <v>0</v>
      </c>
      <c r="AJ764">
        <f t="shared" si="680"/>
        <v>0</v>
      </c>
      <c r="AK764">
        <f t="shared" si="681"/>
        <v>0</v>
      </c>
      <c r="AL764">
        <f t="shared" si="682"/>
        <v>0</v>
      </c>
      <c r="AM764">
        <f t="shared" si="683"/>
        <v>0</v>
      </c>
      <c r="AN764">
        <f t="shared" si="684"/>
        <v>0</v>
      </c>
      <c r="AO764">
        <f t="shared" si="685"/>
        <v>0</v>
      </c>
      <c r="AP764">
        <f t="shared" si="686"/>
        <v>0</v>
      </c>
      <c r="AQ764" s="176">
        <f t="shared" si="687"/>
        <v>0</v>
      </c>
      <c r="AR764" s="235" t="str">
        <f>IF(AQ764=0,"",
IF(SUM($AQ$746:AQ764)=1,AS764,
IF($AQ$782&gt;SUM($AQ$746:AQ764),_xlfn.CONCAT(", ",AS764),
IF($AQ$782=SUM($AQ$746:AQ764),_xlfn.CONCAT(" y ",AS764)))))</f>
        <v/>
      </c>
      <c r="AS764" s="178" t="s">
        <v>5135</v>
      </c>
      <c r="AT764" s="368">
        <f t="shared" si="688"/>
        <v>0</v>
      </c>
      <c r="AU764" s="176">
        <f t="shared" si="689"/>
        <v>0</v>
      </c>
      <c r="AV764" s="414" t="str">
        <f>IF(AU764=0,"",
IF(SUM($AU$746:AU764)=1,AW764,
IF($AU$782&gt;SUM($AU$746:AU764),_xlfn.CONCAT(", ",AW764),
IF($AU$782=SUM($AU$746:AU764),_xlfn.CONCAT(" y ",AW764)))))</f>
        <v/>
      </c>
      <c r="AW764" s="618" t="s">
        <v>5135</v>
      </c>
      <c r="AY764" s="361">
        <f t="shared" si="690"/>
        <v>0</v>
      </c>
      <c r="AZ764" s="360">
        <f t="shared" si="691"/>
        <v>0</v>
      </c>
      <c r="BC764" s="428">
        <f t="shared" si="692"/>
        <v>0</v>
      </c>
      <c r="BD764" s="429">
        <f t="shared" si="693"/>
        <v>0</v>
      </c>
      <c r="BE764" s="211">
        <f t="shared" si="694"/>
        <v>0</v>
      </c>
      <c r="BF764" s="176">
        <f t="shared" si="695"/>
        <v>0</v>
      </c>
      <c r="BG764" s="177" t="str">
        <f>IF(BF764=0,"",
IF(SUM($BF$746:BF764)=1,BH764,
IF($BF$782&gt;SUM($BF$746:BF764),_xlfn.CONCAT(", ",BH764),
IF($BF$782=SUM($BF$746:BF764),_xlfn.CONCAT(" y ",BH764)))))</f>
        <v/>
      </c>
      <c r="BH764" s="618" t="s">
        <v>5135</v>
      </c>
      <c r="BI764" s="430">
        <f t="shared" si="696"/>
        <v>0</v>
      </c>
      <c r="BJ764" s="431">
        <f t="shared" si="697"/>
        <v>0</v>
      </c>
      <c r="BK764" s="432">
        <f t="shared" si="698"/>
        <v>0</v>
      </c>
      <c r="BL764" s="176">
        <f t="shared" si="699"/>
        <v>0</v>
      </c>
      <c r="BM764" s="177" t="str">
        <f>IF(BL764=0,"",
IF(SUM($BL$746:BL764)=1,BN764,
IF($BL$782&gt;SUM($BL$746:BL764),_xlfn.CONCAT(", ",BN764),
IF($BL$782=SUM($BL$746:BL764),_xlfn.CONCAT(" y ",BN764)))))</f>
        <v/>
      </c>
      <c r="BN764" s="618" t="s">
        <v>5135</v>
      </c>
      <c r="BP764" s="490" t="s">
        <v>5916</v>
      </c>
      <c r="BQ764" s="490" t="s">
        <v>5915</v>
      </c>
      <c r="BR764" s="651"/>
      <c r="BS764" s="651"/>
      <c r="BT764" s="651"/>
      <c r="BU764" s="651"/>
      <c r="BV764" s="651"/>
    </row>
    <row r="765" spans="1:76" ht="36" customHeight="1">
      <c r="A765" s="54"/>
      <c r="B765" s="33"/>
      <c r="C765" s="123" t="s">
        <v>5040</v>
      </c>
      <c r="D765" s="994" t="s">
        <v>5917</v>
      </c>
      <c r="E765" s="757"/>
      <c r="F765" s="757"/>
      <c r="G765" s="757"/>
      <c r="H765" s="757"/>
      <c r="I765" s="758"/>
      <c r="J765" s="740"/>
      <c r="K765" s="838"/>
      <c r="L765" s="127"/>
      <c r="M765" s="127"/>
      <c r="N765" s="127"/>
      <c r="O765" s="127"/>
      <c r="P765" s="127"/>
      <c r="Q765" s="127"/>
      <c r="R765" s="127"/>
      <c r="S765" s="127"/>
      <c r="T765" s="127"/>
      <c r="U765" s="127"/>
      <c r="V765" s="127"/>
      <c r="W765" s="127"/>
      <c r="X765" s="127"/>
      <c r="Y765" s="439"/>
      <c r="Z765" s="439"/>
      <c r="AA765" s="439"/>
      <c r="AB765" s="439"/>
      <c r="AC765" s="439"/>
      <c r="AD765" s="439"/>
      <c r="AI765">
        <f t="shared" si="679"/>
        <v>0</v>
      </c>
      <c r="AJ765">
        <f t="shared" si="680"/>
        <v>0</v>
      </c>
      <c r="AK765">
        <f t="shared" si="681"/>
        <v>0</v>
      </c>
      <c r="AL765">
        <f t="shared" si="682"/>
        <v>0</v>
      </c>
      <c r="AM765">
        <f t="shared" si="683"/>
        <v>0</v>
      </c>
      <c r="AN765">
        <f t="shared" si="684"/>
        <v>0</v>
      </c>
      <c r="AO765">
        <f t="shared" si="685"/>
        <v>0</v>
      </c>
      <c r="AP765">
        <f t="shared" si="686"/>
        <v>0</v>
      </c>
      <c r="AQ765" s="176">
        <f t="shared" si="687"/>
        <v>0</v>
      </c>
      <c r="AR765" s="235" t="str">
        <f>IF(AQ765=0,"",
IF(SUM($AQ$746:AQ765)=1,AS765,
IF($AQ$782&gt;SUM($AQ$746:AQ765),_xlfn.CONCAT(", ",AS765),
IF($AQ$782=SUM($AQ$746:AQ765),_xlfn.CONCAT(" y ",AS765)))))</f>
        <v/>
      </c>
      <c r="AS765" s="178" t="s">
        <v>5136</v>
      </c>
      <c r="AT765" s="368">
        <f t="shared" si="688"/>
        <v>0</v>
      </c>
      <c r="AU765" s="176">
        <f t="shared" si="689"/>
        <v>0</v>
      </c>
      <c r="AV765" s="414" t="str">
        <f>IF(AU765=0,"",
IF(SUM($AU$746:AU765)=1,AW765,
IF($AU$782&gt;SUM($AU$746:AU765),_xlfn.CONCAT(", ",AW765),
IF($AU$782=SUM($AU$746:AU765),_xlfn.CONCAT(" y ",AW765)))))</f>
        <v/>
      </c>
      <c r="AW765" s="618" t="s">
        <v>5136</v>
      </c>
      <c r="AY765" s="361">
        <f t="shared" si="690"/>
        <v>0</v>
      </c>
      <c r="AZ765" s="360">
        <f t="shared" si="691"/>
        <v>0</v>
      </c>
      <c r="BC765" s="428">
        <f t="shared" si="692"/>
        <v>0</v>
      </c>
      <c r="BD765" s="429">
        <f t="shared" si="693"/>
        <v>0</v>
      </c>
      <c r="BE765" s="211">
        <f t="shared" si="694"/>
        <v>0</v>
      </c>
      <c r="BF765" s="176">
        <f t="shared" si="695"/>
        <v>0</v>
      </c>
      <c r="BG765" s="177" t="str">
        <f>IF(BF765=0,"",
IF(SUM($BF$746:BF765)=1,BH765,
IF($BF$782&gt;SUM($BF$746:BF765),_xlfn.CONCAT(", ",BH765),
IF($BF$782=SUM($BF$746:BF765),_xlfn.CONCAT(" y ",BH765)))))</f>
        <v/>
      </c>
      <c r="BH765" s="618" t="s">
        <v>5136</v>
      </c>
      <c r="BI765" s="430">
        <f t="shared" si="696"/>
        <v>0</v>
      </c>
      <c r="BJ765" s="431">
        <f t="shared" si="697"/>
        <v>0</v>
      </c>
      <c r="BK765" s="432">
        <f t="shared" si="698"/>
        <v>0</v>
      </c>
      <c r="BL765" s="176">
        <f t="shared" si="699"/>
        <v>0</v>
      </c>
      <c r="BM765" s="177" t="str">
        <f>IF(BL765=0,"",
IF(SUM($BL$746:BL765)=1,BN765,
IF($BL$782&gt;SUM($BL$746:BL765),_xlfn.CONCAT(", ",BN765),
IF($BL$782=SUM($BL$746:BL765),_xlfn.CONCAT(" y ",BN765)))))</f>
        <v/>
      </c>
      <c r="BN765" s="618" t="s">
        <v>5136</v>
      </c>
      <c r="BP765" s="490" t="s">
        <v>5918</v>
      </c>
      <c r="BQ765" s="490" t="s">
        <v>5919</v>
      </c>
      <c r="BR765" s="651"/>
      <c r="BS765" s="651"/>
      <c r="BT765" s="651"/>
      <c r="BU765" s="651"/>
      <c r="BV765" s="651"/>
    </row>
    <row r="766" spans="1:76" ht="15" customHeight="1">
      <c r="A766" s="54"/>
      <c r="B766" s="33"/>
      <c r="C766" s="122" t="s">
        <v>5041</v>
      </c>
      <c r="D766" s="994" t="s">
        <v>5920</v>
      </c>
      <c r="E766" s="757"/>
      <c r="F766" s="757"/>
      <c r="G766" s="757"/>
      <c r="H766" s="757"/>
      <c r="I766" s="758"/>
      <c r="J766" s="740"/>
      <c r="K766" s="838"/>
      <c r="L766" s="127"/>
      <c r="M766" s="127"/>
      <c r="N766" s="127"/>
      <c r="O766" s="127"/>
      <c r="P766" s="127"/>
      <c r="Q766" s="127"/>
      <c r="R766" s="127"/>
      <c r="S766" s="127"/>
      <c r="T766" s="127"/>
      <c r="U766" s="127"/>
      <c r="V766" s="127"/>
      <c r="W766" s="127"/>
      <c r="X766" s="127"/>
      <c r="Y766" s="439"/>
      <c r="Z766" s="439"/>
      <c r="AA766" s="439"/>
      <c r="AB766" s="439"/>
      <c r="AC766" s="439"/>
      <c r="AD766" s="439"/>
      <c r="AI766">
        <f t="shared" si="679"/>
        <v>0</v>
      </c>
      <c r="AJ766">
        <f t="shared" si="680"/>
        <v>0</v>
      </c>
      <c r="AK766">
        <f t="shared" si="681"/>
        <v>0</v>
      </c>
      <c r="AL766">
        <f t="shared" si="682"/>
        <v>0</v>
      </c>
      <c r="AM766">
        <f t="shared" si="683"/>
        <v>0</v>
      </c>
      <c r="AN766">
        <f t="shared" si="684"/>
        <v>0</v>
      </c>
      <c r="AO766">
        <f t="shared" si="685"/>
        <v>0</v>
      </c>
      <c r="AP766">
        <f t="shared" si="686"/>
        <v>0</v>
      </c>
      <c r="AQ766" s="176">
        <f t="shared" si="687"/>
        <v>0</v>
      </c>
      <c r="AR766" s="235" t="str">
        <f>IF(AQ766=0,"",
IF(SUM($AQ$746:AQ766)=1,AS766,
IF($AQ$782&gt;SUM($AQ$746:AQ766),_xlfn.CONCAT(", ",AS766),
IF($AQ$782=SUM($AQ$746:AQ766),_xlfn.CONCAT(" y ",AS766)))))</f>
        <v/>
      </c>
      <c r="AS766" s="178" t="s">
        <v>5137</v>
      </c>
      <c r="AT766" s="368">
        <f>IF(AND(SUM($M$107)=0,COUNTA(J766:AD766)=0),0,IF(AND($J766&lt;&gt;"",$J766&lt;&gt;1,COUNTA(L766:AD766)=0),0,IF(AND($J766&lt;&gt;"",$J766=1,COUNTA(L766:W766)&gt;0,$X766="",COUNTA(Y766:AD766)=4),0,IF(AND($J766&lt;&gt;"",$J766=1,COUNTA(L766:W766)=0,$X766="X",COUNTA(Y766:AD766)=4),0,IF(COUNTA(J766:AD766)=0,0,1)))))</f>
        <v>0</v>
      </c>
      <c r="AU766" s="176">
        <f t="shared" si="689"/>
        <v>0</v>
      </c>
      <c r="AV766" s="414" t="str">
        <f>IF(AU766=0,"",
IF(SUM($AU$746:AU766)=1,AW766,
IF($AU$782&gt;SUM($AU$746:AU766),_xlfn.CONCAT(", ",AW766),
IF($AU$782=SUM($AU$746:AU766),_xlfn.CONCAT(" y ",AW766)))))</f>
        <v/>
      </c>
      <c r="AW766" s="618" t="s">
        <v>5137</v>
      </c>
      <c r="AY766" s="361">
        <f t="shared" si="690"/>
        <v>0</v>
      </c>
      <c r="AZ766" s="360">
        <f t="shared" si="691"/>
        <v>0</v>
      </c>
      <c r="BC766" s="428">
        <f t="shared" si="692"/>
        <v>0</v>
      </c>
      <c r="BD766" s="429">
        <f t="shared" si="693"/>
        <v>0</v>
      </c>
      <c r="BE766" s="211">
        <f t="shared" si="694"/>
        <v>0</v>
      </c>
      <c r="BF766" s="176">
        <f t="shared" si="695"/>
        <v>0</v>
      </c>
      <c r="BG766" s="177" t="str">
        <f>IF(BF766=0,"",
IF(SUM($BF$746:BF766)=1,BH766,
IF($BF$782&gt;SUM($BF$746:BF766),_xlfn.CONCAT(", ",BH766),
IF($BF$782=SUM($BF$746:BF766),_xlfn.CONCAT(" y ",BH766)))))</f>
        <v/>
      </c>
      <c r="BH766" s="618" t="s">
        <v>5137</v>
      </c>
      <c r="BI766" s="430">
        <f t="shared" si="696"/>
        <v>0</v>
      </c>
      <c r="BJ766" s="431">
        <f t="shared" si="697"/>
        <v>0</v>
      </c>
      <c r="BK766" s="432">
        <f t="shared" si="698"/>
        <v>0</v>
      </c>
      <c r="BL766" s="176">
        <f t="shared" si="699"/>
        <v>0</v>
      </c>
      <c r="BM766" s="177" t="str">
        <f>IF(BL766=0,"",
IF(SUM($BL$746:BL766)=1,BN766,
IF($BL$782&gt;SUM($BL$746:BL766),_xlfn.CONCAT(", ",BN766),
IF($BL$782=SUM($BL$746:BL766),_xlfn.CONCAT(" y ",BN766)))))</f>
        <v/>
      </c>
      <c r="BN766" s="618" t="s">
        <v>5137</v>
      </c>
      <c r="BP766" s="490" t="s">
        <v>5921</v>
      </c>
      <c r="BQ766" s="490" t="s">
        <v>5920</v>
      </c>
      <c r="BR766" s="651"/>
      <c r="BS766" s="651"/>
      <c r="BT766" s="651"/>
      <c r="BU766" s="651"/>
      <c r="BV766" s="651"/>
    </row>
    <row r="767" spans="1:76" ht="15" customHeight="1">
      <c r="A767" s="54"/>
      <c r="B767" s="33"/>
      <c r="C767" s="122" t="s">
        <v>5042</v>
      </c>
      <c r="D767" s="994" t="s">
        <v>5922</v>
      </c>
      <c r="E767" s="757"/>
      <c r="F767" s="757"/>
      <c r="G767" s="757"/>
      <c r="H767" s="757"/>
      <c r="I767" s="758"/>
      <c r="J767" s="740"/>
      <c r="K767" s="838"/>
      <c r="L767" s="127"/>
      <c r="M767" s="127"/>
      <c r="N767" s="127"/>
      <c r="O767" s="127"/>
      <c r="P767" s="127"/>
      <c r="Q767" s="127"/>
      <c r="R767" s="127"/>
      <c r="S767" s="127"/>
      <c r="T767" s="127"/>
      <c r="U767" s="127"/>
      <c r="V767" s="127"/>
      <c r="W767" s="127"/>
      <c r="X767" s="127"/>
      <c r="Y767" s="439"/>
      <c r="Z767" s="439"/>
      <c r="AA767" s="439"/>
      <c r="AB767" s="439"/>
      <c r="AC767" s="439"/>
      <c r="AD767" s="439"/>
      <c r="AI767">
        <f t="shared" si="679"/>
        <v>0</v>
      </c>
      <c r="AJ767">
        <f t="shared" si="680"/>
        <v>0</v>
      </c>
      <c r="AK767">
        <f t="shared" si="681"/>
        <v>0</v>
      </c>
      <c r="AL767">
        <f t="shared" si="682"/>
        <v>0</v>
      </c>
      <c r="AM767">
        <f t="shared" si="683"/>
        <v>0</v>
      </c>
      <c r="AN767">
        <f t="shared" si="684"/>
        <v>0</v>
      </c>
      <c r="AO767">
        <f t="shared" si="685"/>
        <v>0</v>
      </c>
      <c r="AP767">
        <f t="shared" si="686"/>
        <v>0</v>
      </c>
      <c r="AQ767" s="176">
        <f t="shared" si="687"/>
        <v>0</v>
      </c>
      <c r="AR767" s="235" t="str">
        <f>IF(AQ767=0,"",
IF(SUM($AQ$746:AQ767)=1,AS767,
IF($AQ$782&gt;SUM($AQ$746:AQ767),_xlfn.CONCAT(", ",AS767),
IF($AQ$782=SUM($AQ$746:AQ767),_xlfn.CONCAT(" y ",AS767)))))</f>
        <v/>
      </c>
      <c r="AS767" s="178" t="s">
        <v>5138</v>
      </c>
      <c r="AT767" s="368">
        <f>IF(AND(SUM($M$107)=0,COUNTA(J767:AD767)=0),0,IF(AND($J767&lt;&gt;"",$J767&lt;&gt;1,COUNTA(L767:AD767)=0),0,IF(AND($J767&lt;&gt;"",$J767=1,COUNTA(L767:W767)&gt;0,$X767="",COUNTA(Y767:AD767)=4),0,IF(AND($J767&lt;&gt;"",$J767=1,COUNTA(L767:W767)=0,$X767="X",COUNTA(Y767:AD767)=4),0,IF(COUNTA(J767:AD767)=0,0,1)))))</f>
        <v>0</v>
      </c>
      <c r="AU767" s="176">
        <f t="shared" si="689"/>
        <v>0</v>
      </c>
      <c r="AV767" s="414" t="str">
        <f>IF(AU767=0,"",
IF(SUM($AU$746:AU767)=1,AW767,
IF($AU$782&gt;SUM($AU$746:AU767),_xlfn.CONCAT(", ",AW767),
IF($AU$782=SUM($AU$746:AU767),_xlfn.CONCAT(" y ",AW767)))))</f>
        <v/>
      </c>
      <c r="AW767" s="618" t="s">
        <v>5138</v>
      </c>
      <c r="AY767" s="361">
        <f t="shared" si="690"/>
        <v>0</v>
      </c>
      <c r="AZ767" s="360">
        <f t="shared" si="691"/>
        <v>0</v>
      </c>
      <c r="BC767" s="428">
        <f t="shared" si="692"/>
        <v>0</v>
      </c>
      <c r="BD767" s="429">
        <f t="shared" si="693"/>
        <v>0</v>
      </c>
      <c r="BE767" s="211">
        <f t="shared" si="694"/>
        <v>0</v>
      </c>
      <c r="BF767" s="176">
        <f t="shared" si="695"/>
        <v>0</v>
      </c>
      <c r="BG767" s="177" t="str">
        <f>IF(BF767=0,"",
IF(SUM($BF$746:BF767)=1,BH767,
IF($BF$782&gt;SUM($BF$746:BF767),_xlfn.CONCAT(", ",BH767),
IF($BF$782=SUM($BF$746:BF767),_xlfn.CONCAT(" y ",BH767)))))</f>
        <v/>
      </c>
      <c r="BH767" s="618" t="s">
        <v>5138</v>
      </c>
      <c r="BI767" s="430">
        <f t="shared" si="696"/>
        <v>0</v>
      </c>
      <c r="BJ767" s="431">
        <f t="shared" si="697"/>
        <v>0</v>
      </c>
      <c r="BK767" s="432">
        <f t="shared" si="698"/>
        <v>0</v>
      </c>
      <c r="BL767" s="176">
        <f t="shared" si="699"/>
        <v>0</v>
      </c>
      <c r="BM767" s="177" t="str">
        <f>IF(BL767=0,"",
IF(SUM($BL$746:BL767)=1,BN767,
IF($BL$782&gt;SUM($BL$746:BL767),_xlfn.CONCAT(", ",BN767),
IF($BL$782=SUM($BL$746:BL767),_xlfn.CONCAT(" y ",BN767)))))</f>
        <v/>
      </c>
      <c r="BN767" s="618" t="s">
        <v>5138</v>
      </c>
      <c r="BP767" s="490" t="s">
        <v>5923</v>
      </c>
      <c r="BQ767" s="490" t="s">
        <v>5922</v>
      </c>
      <c r="BR767" s="651"/>
      <c r="BS767" s="651"/>
      <c r="BT767" s="651"/>
      <c r="BU767" s="651"/>
      <c r="BV767" s="651"/>
    </row>
    <row r="768" spans="1:76" ht="24" customHeight="1">
      <c r="A768" s="54"/>
      <c r="B768" s="33"/>
      <c r="C768" s="122" t="s">
        <v>5043</v>
      </c>
      <c r="D768" s="994" t="s">
        <v>5924</v>
      </c>
      <c r="E768" s="757"/>
      <c r="F768" s="757"/>
      <c r="G768" s="757"/>
      <c r="H768" s="757"/>
      <c r="I768" s="758"/>
      <c r="J768" s="740"/>
      <c r="K768" s="838"/>
      <c r="L768" s="127"/>
      <c r="M768" s="127"/>
      <c r="N768" s="127"/>
      <c r="O768" s="127"/>
      <c r="P768" s="127"/>
      <c r="Q768" s="127"/>
      <c r="R768" s="127"/>
      <c r="S768" s="127"/>
      <c r="T768" s="127"/>
      <c r="U768" s="127"/>
      <c r="V768" s="127"/>
      <c r="W768" s="127"/>
      <c r="X768" s="127"/>
      <c r="Y768" s="439"/>
      <c r="Z768" s="439"/>
      <c r="AA768" s="439"/>
      <c r="AB768" s="439"/>
      <c r="AC768" s="439"/>
      <c r="AD768" s="439"/>
      <c r="AI768">
        <f t="shared" si="679"/>
        <v>0</v>
      </c>
      <c r="AJ768">
        <f t="shared" si="680"/>
        <v>0</v>
      </c>
      <c r="AK768">
        <f t="shared" si="681"/>
        <v>0</v>
      </c>
      <c r="AL768">
        <f t="shared" si="682"/>
        <v>0</v>
      </c>
      <c r="AM768">
        <f t="shared" si="683"/>
        <v>0</v>
      </c>
      <c r="AN768">
        <f t="shared" si="684"/>
        <v>0</v>
      </c>
      <c r="AO768">
        <f t="shared" si="685"/>
        <v>0</v>
      </c>
      <c r="AP768">
        <f t="shared" si="686"/>
        <v>0</v>
      </c>
      <c r="AQ768" s="176">
        <f t="shared" si="687"/>
        <v>0</v>
      </c>
      <c r="AR768" s="235" t="str">
        <f>IF(AQ768=0,"",
IF(SUM($AQ$746:AQ768)=1,AS768,
IF($AQ$782&gt;SUM($AQ$746:AQ768),_xlfn.CONCAT(", ",AS768),
IF($AQ$782=SUM($AQ$746:AQ768),_xlfn.CONCAT(" y ",AS768)))))</f>
        <v/>
      </c>
      <c r="AS768" s="178" t="s">
        <v>5139</v>
      </c>
      <c r="AT768" s="368">
        <f t="shared" ref="AT768:AT781" si="700">IF(AND(SUM($M$107)=0,COUNTA(J768:AD768)=0),0,IF(AND($J768&lt;&gt;"",$J768&lt;&gt;1,COUNTA(L768:AD768)=0),0,IF(AND($J768&lt;&gt;"",$J768=1,COUNTA(L768:W768)&gt;0,$X768="",COUNTA(Y768:AD768)=6),0,IF(AND($J768&lt;&gt;"",$J768=1,COUNTA(L768:W768)=0,$X768="X",COUNTA(Y768:AD768)=6),0,IF(COUNTA(J768:AD768)=0,0,1)))))</f>
        <v>0</v>
      </c>
      <c r="AU768" s="176">
        <f t="shared" si="689"/>
        <v>0</v>
      </c>
      <c r="AV768" s="414" t="str">
        <f>IF(AU768=0,"",
IF(SUM($AU$746:AU768)=1,AW768,
IF($AU$782&gt;SUM($AU$746:AU768),_xlfn.CONCAT(", ",AW768),
IF($AU$782=SUM($AU$746:AU768),_xlfn.CONCAT(" y ",AW768)))))</f>
        <v/>
      </c>
      <c r="AW768" s="618" t="s">
        <v>5139</v>
      </c>
      <c r="AY768" s="361">
        <f t="shared" si="690"/>
        <v>0</v>
      </c>
      <c r="AZ768" s="360">
        <f t="shared" si="691"/>
        <v>0</v>
      </c>
      <c r="BC768" s="428">
        <f t="shared" si="692"/>
        <v>0</v>
      </c>
      <c r="BD768" s="429">
        <f t="shared" si="693"/>
        <v>0</v>
      </c>
      <c r="BE768" s="211">
        <f t="shared" si="694"/>
        <v>0</v>
      </c>
      <c r="BF768" s="176">
        <f t="shared" si="695"/>
        <v>0</v>
      </c>
      <c r="BG768" s="177" t="str">
        <f>IF(BF768=0,"",
IF(SUM($BF$746:BF768)=1,BH768,
IF($BF$782&gt;SUM($BF$746:BF768),_xlfn.CONCAT(", ",BH768),
IF($BF$782=SUM($BF$746:BF768),_xlfn.CONCAT(" y ",BH768)))))</f>
        <v/>
      </c>
      <c r="BH768" s="618" t="s">
        <v>5139</v>
      </c>
      <c r="BI768" s="430">
        <f t="shared" si="696"/>
        <v>0</v>
      </c>
      <c r="BJ768" s="431">
        <f t="shared" si="697"/>
        <v>0</v>
      </c>
      <c r="BK768" s="432">
        <f t="shared" si="698"/>
        <v>0</v>
      </c>
      <c r="BL768" s="176">
        <f t="shared" si="699"/>
        <v>0</v>
      </c>
      <c r="BM768" s="177" t="str">
        <f>IF(BL768=0,"",
IF(SUM($BL$746:BL768)=1,BN768,
IF($BL$782&gt;SUM($BL$746:BL768),_xlfn.CONCAT(", ",BN768),
IF($BL$782=SUM($BL$746:BL768),_xlfn.CONCAT(" y ",BN768)))))</f>
        <v/>
      </c>
      <c r="BN768" s="618" t="s">
        <v>5139</v>
      </c>
      <c r="BP768" s="490" t="s">
        <v>5925</v>
      </c>
      <c r="BQ768" s="490" t="s">
        <v>5924</v>
      </c>
      <c r="BR768" s="651"/>
      <c r="BS768" s="651"/>
      <c r="BT768" s="651"/>
      <c r="BU768" s="651"/>
      <c r="BV768" s="651"/>
    </row>
    <row r="769" spans="1:74" ht="24" customHeight="1">
      <c r="A769" s="54"/>
      <c r="B769" s="33"/>
      <c r="C769" s="122" t="s">
        <v>5044</v>
      </c>
      <c r="D769" s="994" t="s">
        <v>5926</v>
      </c>
      <c r="E769" s="757"/>
      <c r="F769" s="757"/>
      <c r="G769" s="757"/>
      <c r="H769" s="757"/>
      <c r="I769" s="758"/>
      <c r="J769" s="740"/>
      <c r="K769" s="838"/>
      <c r="L769" s="127"/>
      <c r="M769" s="127"/>
      <c r="N769" s="127"/>
      <c r="O769" s="127"/>
      <c r="P769" s="127"/>
      <c r="Q769" s="127"/>
      <c r="R769" s="127"/>
      <c r="S769" s="127"/>
      <c r="T769" s="127"/>
      <c r="U769" s="127"/>
      <c r="V769" s="127"/>
      <c r="W769" s="127"/>
      <c r="X769" s="127"/>
      <c r="Y769" s="439"/>
      <c r="Z769" s="439"/>
      <c r="AA769" s="439"/>
      <c r="AB769" s="439"/>
      <c r="AC769" s="439"/>
      <c r="AD769" s="439"/>
      <c r="AI769">
        <f t="shared" si="679"/>
        <v>0</v>
      </c>
      <c r="AJ769">
        <f t="shared" si="680"/>
        <v>0</v>
      </c>
      <c r="AK769">
        <f t="shared" si="681"/>
        <v>0</v>
      </c>
      <c r="AL769">
        <f t="shared" si="682"/>
        <v>0</v>
      </c>
      <c r="AM769">
        <f t="shared" si="683"/>
        <v>0</v>
      </c>
      <c r="AN769">
        <f t="shared" si="684"/>
        <v>0</v>
      </c>
      <c r="AO769">
        <f t="shared" si="685"/>
        <v>0</v>
      </c>
      <c r="AP769">
        <f t="shared" si="686"/>
        <v>0</v>
      </c>
      <c r="AQ769" s="176">
        <f t="shared" si="687"/>
        <v>0</v>
      </c>
      <c r="AR769" s="235" t="str">
        <f>IF(AQ769=0,"",
IF(SUM($AQ$746:AQ769)=1,AS769,
IF($AQ$782&gt;SUM($AQ$746:AQ769),_xlfn.CONCAT(", ",AS769),
IF($AQ$782=SUM($AQ$746:AQ769),_xlfn.CONCAT(" y ",AS769)))))</f>
        <v/>
      </c>
      <c r="AS769" s="178" t="s">
        <v>5140</v>
      </c>
      <c r="AT769" s="368">
        <f t="shared" si="700"/>
        <v>0</v>
      </c>
      <c r="AU769" s="176">
        <f t="shared" si="689"/>
        <v>0</v>
      </c>
      <c r="AV769" s="414" t="str">
        <f>IF(AU769=0,"",
IF(SUM($AU$746:AU769)=1,AW769,
IF($AU$782&gt;SUM($AU$746:AU769),_xlfn.CONCAT(", ",AW769),
IF($AU$782=SUM($AU$746:AU769),_xlfn.CONCAT(" y ",AW769)))))</f>
        <v/>
      </c>
      <c r="AW769" s="618" t="s">
        <v>5140</v>
      </c>
      <c r="AY769" s="361">
        <f t="shared" si="690"/>
        <v>0</v>
      </c>
      <c r="AZ769" s="360">
        <f t="shared" si="691"/>
        <v>0</v>
      </c>
      <c r="BC769" s="428">
        <f t="shared" si="692"/>
        <v>0</v>
      </c>
      <c r="BD769" s="429">
        <f t="shared" si="693"/>
        <v>0</v>
      </c>
      <c r="BE769" s="211">
        <f t="shared" si="694"/>
        <v>0</v>
      </c>
      <c r="BF769" s="176">
        <f t="shared" si="695"/>
        <v>0</v>
      </c>
      <c r="BG769" s="177" t="str">
        <f>IF(BF769=0,"",
IF(SUM($BF$746:BF769)=1,BH769,
IF($BF$782&gt;SUM($BF$746:BF769),_xlfn.CONCAT(", ",BH769),
IF($BF$782=SUM($BF$746:BF769),_xlfn.CONCAT(" y ",BH769)))))</f>
        <v/>
      </c>
      <c r="BH769" s="618" t="s">
        <v>5140</v>
      </c>
      <c r="BI769" s="430">
        <f t="shared" si="696"/>
        <v>0</v>
      </c>
      <c r="BJ769" s="431">
        <f t="shared" si="697"/>
        <v>0</v>
      </c>
      <c r="BK769" s="432">
        <f t="shared" si="698"/>
        <v>0</v>
      </c>
      <c r="BL769" s="176">
        <f t="shared" si="699"/>
        <v>0</v>
      </c>
      <c r="BM769" s="177" t="str">
        <f>IF(BL769=0,"",
IF(SUM($BL$746:BL769)=1,BN769,
IF($BL$782&gt;SUM($BL$746:BL769),_xlfn.CONCAT(", ",BN769),
IF($BL$782=SUM($BL$746:BL769),_xlfn.CONCAT(" y ",BN769)))))</f>
        <v/>
      </c>
      <c r="BN769" s="618" t="s">
        <v>5140</v>
      </c>
      <c r="BP769" s="490" t="s">
        <v>5927</v>
      </c>
      <c r="BQ769" s="490" t="s">
        <v>5926</v>
      </c>
      <c r="BR769" s="651"/>
      <c r="BS769" s="651"/>
      <c r="BT769" s="651"/>
      <c r="BU769" s="651"/>
      <c r="BV769" s="651"/>
    </row>
    <row r="770" spans="1:74" ht="24" customHeight="1">
      <c r="A770" s="54"/>
      <c r="B770" s="33"/>
      <c r="C770" s="122" t="s">
        <v>5045</v>
      </c>
      <c r="D770" s="994" t="s">
        <v>5928</v>
      </c>
      <c r="E770" s="757"/>
      <c r="F770" s="757"/>
      <c r="G770" s="757"/>
      <c r="H770" s="757"/>
      <c r="I770" s="758"/>
      <c r="J770" s="740"/>
      <c r="K770" s="838"/>
      <c r="L770" s="127"/>
      <c r="M770" s="127"/>
      <c r="N770" s="127"/>
      <c r="O770" s="127"/>
      <c r="P770" s="127"/>
      <c r="Q770" s="127"/>
      <c r="R770" s="127"/>
      <c r="S770" s="127"/>
      <c r="T770" s="127"/>
      <c r="U770" s="127"/>
      <c r="V770" s="127"/>
      <c r="W770" s="127"/>
      <c r="X770" s="127"/>
      <c r="Y770" s="439"/>
      <c r="Z770" s="439"/>
      <c r="AA770" s="439"/>
      <c r="AB770" s="439"/>
      <c r="AC770" s="439"/>
      <c r="AD770" s="439"/>
      <c r="AI770">
        <f t="shared" si="679"/>
        <v>0</v>
      </c>
      <c r="AJ770">
        <f t="shared" si="680"/>
        <v>0</v>
      </c>
      <c r="AK770">
        <f t="shared" si="681"/>
        <v>0</v>
      </c>
      <c r="AL770">
        <f t="shared" si="682"/>
        <v>0</v>
      </c>
      <c r="AM770">
        <f t="shared" si="683"/>
        <v>0</v>
      </c>
      <c r="AN770">
        <f t="shared" si="684"/>
        <v>0</v>
      </c>
      <c r="AO770">
        <f t="shared" si="685"/>
        <v>0</v>
      </c>
      <c r="AP770">
        <f t="shared" si="686"/>
        <v>0</v>
      </c>
      <c r="AQ770" s="176">
        <f t="shared" si="687"/>
        <v>0</v>
      </c>
      <c r="AR770" s="235" t="str">
        <f>IF(AQ770=0,"",
IF(SUM($AQ$746:AQ770)=1,AS770,
IF($AQ$782&gt;SUM($AQ$746:AQ770),_xlfn.CONCAT(", ",AS770),
IF($AQ$782=SUM($AQ$746:AQ770),_xlfn.CONCAT(" y ",AS770)))))</f>
        <v/>
      </c>
      <c r="AS770" s="178" t="s">
        <v>5141</v>
      </c>
      <c r="AT770" s="368">
        <f t="shared" si="700"/>
        <v>0</v>
      </c>
      <c r="AU770" s="176">
        <f t="shared" si="689"/>
        <v>0</v>
      </c>
      <c r="AV770" s="414" t="str">
        <f>IF(AU770=0,"",
IF(SUM($AU$746:AU770)=1,AW770,
IF($AU$782&gt;SUM($AU$746:AU770),_xlfn.CONCAT(", ",AW770),
IF($AU$782=SUM($AU$746:AU770),_xlfn.CONCAT(" y ",AW770)))))</f>
        <v/>
      </c>
      <c r="AW770" s="618" t="s">
        <v>5141</v>
      </c>
      <c r="AY770" s="361">
        <f t="shared" si="690"/>
        <v>0</v>
      </c>
      <c r="AZ770" s="360">
        <f t="shared" si="691"/>
        <v>0</v>
      </c>
      <c r="BC770" s="428">
        <f t="shared" si="692"/>
        <v>0</v>
      </c>
      <c r="BD770" s="429">
        <f t="shared" si="693"/>
        <v>0</v>
      </c>
      <c r="BE770" s="211">
        <f t="shared" si="694"/>
        <v>0</v>
      </c>
      <c r="BF770" s="176">
        <f t="shared" si="695"/>
        <v>0</v>
      </c>
      <c r="BG770" s="177" t="str">
        <f>IF(BF770=0,"",
IF(SUM($BF$746:BF770)=1,BH770,
IF($BF$782&gt;SUM($BF$746:BF770),_xlfn.CONCAT(", ",BH770),
IF($BF$782=SUM($BF$746:BF770),_xlfn.CONCAT(" y ",BH770)))))</f>
        <v/>
      </c>
      <c r="BH770" s="618" t="s">
        <v>5141</v>
      </c>
      <c r="BI770" s="430">
        <f t="shared" si="696"/>
        <v>0</v>
      </c>
      <c r="BJ770" s="431">
        <f t="shared" si="697"/>
        <v>0</v>
      </c>
      <c r="BK770" s="432">
        <f t="shared" si="698"/>
        <v>0</v>
      </c>
      <c r="BL770" s="176">
        <f t="shared" si="699"/>
        <v>0</v>
      </c>
      <c r="BM770" s="177" t="str">
        <f>IF(BL770=0,"",
IF(SUM($BL$746:BL770)=1,BN770,
IF($BL$782&gt;SUM($BL$746:BL770),_xlfn.CONCAT(", ",BN770),
IF($BL$782=SUM($BL$746:BL770),_xlfn.CONCAT(" y ",BN770)))))</f>
        <v/>
      </c>
      <c r="BN770" s="618" t="s">
        <v>5141</v>
      </c>
      <c r="BP770" s="490" t="s">
        <v>5929</v>
      </c>
      <c r="BQ770" s="490" t="s">
        <v>5928</v>
      </c>
      <c r="BR770" s="651"/>
      <c r="BS770" s="651"/>
      <c r="BT770" s="651"/>
      <c r="BU770" s="651"/>
      <c r="BV770" s="651"/>
    </row>
    <row r="771" spans="1:74" ht="24" customHeight="1">
      <c r="A771" s="54"/>
      <c r="B771" s="33"/>
      <c r="C771" s="122" t="s">
        <v>5046</v>
      </c>
      <c r="D771" s="994" t="s">
        <v>5930</v>
      </c>
      <c r="E771" s="757"/>
      <c r="F771" s="757"/>
      <c r="G771" s="757"/>
      <c r="H771" s="757"/>
      <c r="I771" s="758"/>
      <c r="J771" s="740"/>
      <c r="K771" s="838"/>
      <c r="L771" s="127"/>
      <c r="M771" s="127"/>
      <c r="N771" s="127"/>
      <c r="O771" s="127"/>
      <c r="P771" s="127"/>
      <c r="Q771" s="127"/>
      <c r="R771" s="127"/>
      <c r="S771" s="127"/>
      <c r="T771" s="127"/>
      <c r="U771" s="127"/>
      <c r="V771" s="127"/>
      <c r="W771" s="127"/>
      <c r="X771" s="127"/>
      <c r="Y771" s="439"/>
      <c r="Z771" s="439"/>
      <c r="AA771" s="439"/>
      <c r="AB771" s="439"/>
      <c r="AC771" s="439"/>
      <c r="AD771" s="439"/>
      <c r="AI771">
        <f t="shared" si="679"/>
        <v>0</v>
      </c>
      <c r="AJ771">
        <f t="shared" si="680"/>
        <v>0</v>
      </c>
      <c r="AK771">
        <f t="shared" si="681"/>
        <v>0</v>
      </c>
      <c r="AL771">
        <f t="shared" si="682"/>
        <v>0</v>
      </c>
      <c r="AM771">
        <f t="shared" si="683"/>
        <v>0</v>
      </c>
      <c r="AN771">
        <f t="shared" si="684"/>
        <v>0</v>
      </c>
      <c r="AO771">
        <f t="shared" si="685"/>
        <v>0</v>
      </c>
      <c r="AP771">
        <f t="shared" si="686"/>
        <v>0</v>
      </c>
      <c r="AQ771" s="176">
        <f t="shared" si="687"/>
        <v>0</v>
      </c>
      <c r="AR771" s="235" t="str">
        <f>IF(AQ771=0,"",
IF(SUM($AQ$746:AQ771)=1,AS771,
IF($AQ$782&gt;SUM($AQ$746:AQ771),_xlfn.CONCAT(", ",AS771),
IF($AQ$782=SUM($AQ$746:AQ771),_xlfn.CONCAT(" y ",AS771)))))</f>
        <v/>
      </c>
      <c r="AS771" s="178" t="s">
        <v>5142</v>
      </c>
      <c r="AT771" s="368">
        <f t="shared" si="700"/>
        <v>0</v>
      </c>
      <c r="AU771" s="176">
        <f t="shared" si="689"/>
        <v>0</v>
      </c>
      <c r="AV771" s="414" t="str">
        <f>IF(AU771=0,"",
IF(SUM($AU$746:AU771)=1,AW771,
IF($AU$782&gt;SUM($AU$746:AU771),_xlfn.CONCAT(", ",AW771),
IF($AU$782=SUM($AU$746:AU771),_xlfn.CONCAT(" y ",AW771)))))</f>
        <v/>
      </c>
      <c r="AW771" s="618" t="s">
        <v>5142</v>
      </c>
      <c r="AY771" s="361">
        <f t="shared" si="690"/>
        <v>0</v>
      </c>
      <c r="AZ771" s="360">
        <f t="shared" si="691"/>
        <v>0</v>
      </c>
      <c r="BC771" s="428">
        <f t="shared" si="692"/>
        <v>0</v>
      </c>
      <c r="BD771" s="429">
        <f t="shared" si="693"/>
        <v>0</v>
      </c>
      <c r="BE771" s="211">
        <f t="shared" si="694"/>
        <v>0</v>
      </c>
      <c r="BF771" s="176">
        <f t="shared" si="695"/>
        <v>0</v>
      </c>
      <c r="BG771" s="177" t="str">
        <f>IF(BF771=0,"",
IF(SUM($BF$746:BF771)=1,BH771,
IF($BF$782&gt;SUM($BF$746:BF771),_xlfn.CONCAT(", ",BH771),
IF($BF$782=SUM($BF$746:BF771),_xlfn.CONCAT(" y ",BH771)))))</f>
        <v/>
      </c>
      <c r="BH771" s="618" t="s">
        <v>5142</v>
      </c>
      <c r="BI771" s="430">
        <f t="shared" si="696"/>
        <v>0</v>
      </c>
      <c r="BJ771" s="431">
        <f t="shared" si="697"/>
        <v>0</v>
      </c>
      <c r="BK771" s="432">
        <f t="shared" si="698"/>
        <v>0</v>
      </c>
      <c r="BL771" s="176">
        <f t="shared" si="699"/>
        <v>0</v>
      </c>
      <c r="BM771" s="177" t="str">
        <f>IF(BL771=0,"",
IF(SUM($BL$746:BL771)=1,BN771,
IF($BL$782&gt;SUM($BL$746:BL771),_xlfn.CONCAT(", ",BN771),
IF($BL$782=SUM($BL$746:BL771),_xlfn.CONCAT(" y ",BN771)))))</f>
        <v/>
      </c>
      <c r="BN771" s="618" t="s">
        <v>5142</v>
      </c>
      <c r="BP771" s="490" t="s">
        <v>5931</v>
      </c>
      <c r="BQ771" s="490" t="s">
        <v>5930</v>
      </c>
      <c r="BR771" s="651"/>
      <c r="BS771" s="651"/>
      <c r="BT771" s="651"/>
      <c r="BU771" s="651"/>
      <c r="BV771" s="651"/>
    </row>
    <row r="772" spans="1:74" ht="24" customHeight="1">
      <c r="A772" s="54"/>
      <c r="B772" s="33"/>
      <c r="C772" s="122" t="s">
        <v>5047</v>
      </c>
      <c r="D772" s="994" t="s">
        <v>5932</v>
      </c>
      <c r="E772" s="757"/>
      <c r="F772" s="757"/>
      <c r="G772" s="757"/>
      <c r="H772" s="757"/>
      <c r="I772" s="758"/>
      <c r="J772" s="740"/>
      <c r="K772" s="838"/>
      <c r="L772" s="127"/>
      <c r="M772" s="127"/>
      <c r="N772" s="127"/>
      <c r="O772" s="127"/>
      <c r="P772" s="127"/>
      <c r="Q772" s="127"/>
      <c r="R772" s="127"/>
      <c r="S772" s="127"/>
      <c r="T772" s="127"/>
      <c r="U772" s="127"/>
      <c r="V772" s="127"/>
      <c r="W772" s="127"/>
      <c r="X772" s="127"/>
      <c r="Y772" s="439"/>
      <c r="Z772" s="439"/>
      <c r="AA772" s="439"/>
      <c r="AB772" s="439"/>
      <c r="AC772" s="439"/>
      <c r="AD772" s="439"/>
      <c r="AI772">
        <f t="shared" si="679"/>
        <v>0</v>
      </c>
      <c r="AJ772">
        <f t="shared" si="680"/>
        <v>0</v>
      </c>
      <c r="AK772">
        <f t="shared" si="681"/>
        <v>0</v>
      </c>
      <c r="AL772">
        <f t="shared" si="682"/>
        <v>0</v>
      </c>
      <c r="AM772">
        <f t="shared" si="683"/>
        <v>0</v>
      </c>
      <c r="AN772">
        <f t="shared" si="684"/>
        <v>0</v>
      </c>
      <c r="AO772">
        <f t="shared" si="685"/>
        <v>0</v>
      </c>
      <c r="AP772">
        <f t="shared" si="686"/>
        <v>0</v>
      </c>
      <c r="AQ772" s="176">
        <f t="shared" si="687"/>
        <v>0</v>
      </c>
      <c r="AR772" s="235" t="str">
        <f>IF(AQ772=0,"",
IF(SUM($AQ$746:AQ772)=1,AS772,
IF($AQ$782&gt;SUM($AQ$746:AQ772),_xlfn.CONCAT(", ",AS772),
IF($AQ$782=SUM($AQ$746:AQ772),_xlfn.CONCAT(" y ",AS772)))))</f>
        <v/>
      </c>
      <c r="AS772" s="178" t="s">
        <v>5143</v>
      </c>
      <c r="AT772" s="368">
        <f t="shared" si="700"/>
        <v>0</v>
      </c>
      <c r="AU772" s="176">
        <f t="shared" si="689"/>
        <v>0</v>
      </c>
      <c r="AV772" s="414" t="str">
        <f>IF(AU772=0,"",
IF(SUM($AU$746:AU772)=1,AW772,
IF($AU$782&gt;SUM($AU$746:AU772),_xlfn.CONCAT(", ",AW772),
IF($AU$782=SUM($AU$746:AU772),_xlfn.CONCAT(" y ",AW772)))))</f>
        <v/>
      </c>
      <c r="AW772" s="618" t="s">
        <v>5143</v>
      </c>
      <c r="AY772" s="361">
        <f t="shared" si="690"/>
        <v>0</v>
      </c>
      <c r="AZ772" s="360">
        <f t="shared" si="691"/>
        <v>0</v>
      </c>
      <c r="BC772" s="428">
        <f t="shared" si="692"/>
        <v>0</v>
      </c>
      <c r="BD772" s="429">
        <f t="shared" si="693"/>
        <v>0</v>
      </c>
      <c r="BE772" s="211">
        <f t="shared" si="694"/>
        <v>0</v>
      </c>
      <c r="BF772" s="176">
        <f t="shared" si="695"/>
        <v>0</v>
      </c>
      <c r="BG772" s="177" t="str">
        <f>IF(BF772=0,"",
IF(SUM($BF$746:BF772)=1,BH772,
IF($BF$782&gt;SUM($BF$746:BF772),_xlfn.CONCAT(", ",BH772),
IF($BF$782=SUM($BF$746:BF772),_xlfn.CONCAT(" y ",BH772)))))</f>
        <v/>
      </c>
      <c r="BH772" s="618" t="s">
        <v>5143</v>
      </c>
      <c r="BI772" s="430">
        <f t="shared" si="696"/>
        <v>0</v>
      </c>
      <c r="BJ772" s="431">
        <f t="shared" si="697"/>
        <v>0</v>
      </c>
      <c r="BK772" s="432">
        <f t="shared" si="698"/>
        <v>0</v>
      </c>
      <c r="BL772" s="176">
        <f t="shared" si="699"/>
        <v>0</v>
      </c>
      <c r="BM772" s="177" t="str">
        <f>IF(BL772=0,"",
IF(SUM($BL$746:BL772)=1,BN772,
IF($BL$782&gt;SUM($BL$746:BL772),_xlfn.CONCAT(", ",BN772),
IF($BL$782=SUM($BL$746:BL772),_xlfn.CONCAT(" y ",BN772)))))</f>
        <v/>
      </c>
      <c r="BN772" s="618" t="s">
        <v>5143</v>
      </c>
      <c r="BP772" s="490" t="s">
        <v>5933</v>
      </c>
      <c r="BQ772" s="490" t="s">
        <v>5932</v>
      </c>
      <c r="BR772" s="651"/>
      <c r="BS772" s="651"/>
      <c r="BT772" s="651"/>
      <c r="BU772" s="651"/>
      <c r="BV772" s="651"/>
    </row>
    <row r="773" spans="1:74" ht="15" customHeight="1">
      <c r="A773" s="54"/>
      <c r="B773" s="33"/>
      <c r="C773" s="122" t="s">
        <v>5048</v>
      </c>
      <c r="D773" s="994" t="s">
        <v>5934</v>
      </c>
      <c r="E773" s="757"/>
      <c r="F773" s="757"/>
      <c r="G773" s="757"/>
      <c r="H773" s="757"/>
      <c r="I773" s="758"/>
      <c r="J773" s="740"/>
      <c r="K773" s="838"/>
      <c r="L773" s="127"/>
      <c r="M773" s="127"/>
      <c r="N773" s="127"/>
      <c r="O773" s="127"/>
      <c r="P773" s="127"/>
      <c r="Q773" s="127"/>
      <c r="R773" s="127"/>
      <c r="S773" s="127"/>
      <c r="T773" s="127"/>
      <c r="U773" s="127"/>
      <c r="V773" s="127"/>
      <c r="W773" s="127"/>
      <c r="X773" s="127"/>
      <c r="Y773" s="439"/>
      <c r="Z773" s="439"/>
      <c r="AA773" s="439"/>
      <c r="AB773" s="439"/>
      <c r="AC773" s="439"/>
      <c r="AD773" s="439"/>
      <c r="AI773">
        <f t="shared" si="679"/>
        <v>0</v>
      </c>
      <c r="AJ773">
        <f t="shared" si="680"/>
        <v>0</v>
      </c>
      <c r="AK773">
        <f t="shared" si="681"/>
        <v>0</v>
      </c>
      <c r="AL773">
        <f t="shared" si="682"/>
        <v>0</v>
      </c>
      <c r="AM773">
        <f t="shared" si="683"/>
        <v>0</v>
      </c>
      <c r="AN773">
        <f t="shared" si="684"/>
        <v>0</v>
      </c>
      <c r="AO773">
        <f t="shared" si="685"/>
        <v>0</v>
      </c>
      <c r="AP773">
        <f t="shared" si="686"/>
        <v>0</v>
      </c>
      <c r="AQ773" s="176">
        <f t="shared" si="687"/>
        <v>0</v>
      </c>
      <c r="AR773" s="235" t="str">
        <f>IF(AQ773=0,"",
IF(SUM($AQ$746:AQ773)=1,AS773,
IF($AQ$782&gt;SUM($AQ$746:AQ773),_xlfn.CONCAT(", ",AS773),
IF($AQ$782=SUM($AQ$746:AQ773),_xlfn.CONCAT(" y ",AS773)))))</f>
        <v/>
      </c>
      <c r="AS773" s="178" t="s">
        <v>5144</v>
      </c>
      <c r="AT773" s="368">
        <f t="shared" si="700"/>
        <v>0</v>
      </c>
      <c r="AU773" s="176">
        <f t="shared" si="689"/>
        <v>0</v>
      </c>
      <c r="AV773" s="414" t="str">
        <f>IF(AU773=0,"",
IF(SUM($AU$746:AU773)=1,AW773,
IF($AU$782&gt;SUM($AU$746:AU773),_xlfn.CONCAT(", ",AW773),
IF($AU$782=SUM($AU$746:AU773),_xlfn.CONCAT(" y ",AW773)))))</f>
        <v/>
      </c>
      <c r="AW773" s="618" t="s">
        <v>5144</v>
      </c>
      <c r="AY773" s="361">
        <f t="shared" si="690"/>
        <v>0</v>
      </c>
      <c r="AZ773" s="360">
        <f t="shared" si="691"/>
        <v>0</v>
      </c>
      <c r="BC773" s="428">
        <f t="shared" si="692"/>
        <v>0</v>
      </c>
      <c r="BD773" s="429">
        <f t="shared" si="693"/>
        <v>0</v>
      </c>
      <c r="BE773" s="211">
        <f t="shared" si="694"/>
        <v>0</v>
      </c>
      <c r="BF773" s="176">
        <f t="shared" si="695"/>
        <v>0</v>
      </c>
      <c r="BG773" s="177" t="str">
        <f>IF(BF773=0,"",
IF(SUM($BF$746:BF773)=1,BH773,
IF($BF$782&gt;SUM($BF$746:BF773),_xlfn.CONCAT(", ",BH773),
IF($BF$782=SUM($BF$746:BF773),_xlfn.CONCAT(" y ",BH773)))))</f>
        <v/>
      </c>
      <c r="BH773" s="618" t="s">
        <v>5144</v>
      </c>
      <c r="BI773" s="430">
        <f t="shared" si="696"/>
        <v>0</v>
      </c>
      <c r="BJ773" s="431">
        <f t="shared" si="697"/>
        <v>0</v>
      </c>
      <c r="BK773" s="432">
        <f t="shared" si="698"/>
        <v>0</v>
      </c>
      <c r="BL773" s="176">
        <f t="shared" si="699"/>
        <v>0</v>
      </c>
      <c r="BM773" s="177" t="str">
        <f>IF(BL773=0,"",
IF(SUM($BL$746:BL773)=1,BN773,
IF($BL$782&gt;SUM($BL$746:BL773),_xlfn.CONCAT(", ",BN773),
IF($BL$782=SUM($BL$746:BL773),_xlfn.CONCAT(" y ",BN773)))))</f>
        <v/>
      </c>
      <c r="BN773" s="618" t="s">
        <v>5144</v>
      </c>
      <c r="BP773" s="490" t="s">
        <v>5935</v>
      </c>
      <c r="BQ773" s="490" t="s">
        <v>5934</v>
      </c>
      <c r="BR773" s="651"/>
      <c r="BS773" s="651"/>
      <c r="BT773" s="651"/>
      <c r="BU773" s="651"/>
      <c r="BV773" s="651"/>
    </row>
    <row r="774" spans="1:74" ht="15" customHeight="1">
      <c r="A774" s="54"/>
      <c r="B774" s="33"/>
      <c r="C774" s="122" t="s">
        <v>5049</v>
      </c>
      <c r="D774" s="994" t="s">
        <v>5936</v>
      </c>
      <c r="E774" s="757"/>
      <c r="F774" s="757"/>
      <c r="G774" s="757"/>
      <c r="H774" s="757"/>
      <c r="I774" s="758"/>
      <c r="J774" s="740"/>
      <c r="K774" s="838"/>
      <c r="L774" s="127"/>
      <c r="M774" s="127"/>
      <c r="N774" s="127"/>
      <c r="O774" s="127"/>
      <c r="P774" s="127"/>
      <c r="Q774" s="127"/>
      <c r="R774" s="127"/>
      <c r="S774" s="127"/>
      <c r="T774" s="127"/>
      <c r="U774" s="127"/>
      <c r="V774" s="127"/>
      <c r="W774" s="127"/>
      <c r="X774" s="127"/>
      <c r="Y774" s="439"/>
      <c r="Z774" s="439"/>
      <c r="AA774" s="439"/>
      <c r="AB774" s="439"/>
      <c r="AC774" s="439"/>
      <c r="AD774" s="439"/>
      <c r="AI774">
        <f t="shared" si="679"/>
        <v>0</v>
      </c>
      <c r="AJ774">
        <f t="shared" si="680"/>
        <v>0</v>
      </c>
      <c r="AK774">
        <f t="shared" si="681"/>
        <v>0</v>
      </c>
      <c r="AL774">
        <f t="shared" si="682"/>
        <v>0</v>
      </c>
      <c r="AM774">
        <f t="shared" si="683"/>
        <v>0</v>
      </c>
      <c r="AN774">
        <f t="shared" si="684"/>
        <v>0</v>
      </c>
      <c r="AO774">
        <f t="shared" si="685"/>
        <v>0</v>
      </c>
      <c r="AP774">
        <f t="shared" si="686"/>
        <v>0</v>
      </c>
      <c r="AQ774" s="176">
        <f t="shared" si="687"/>
        <v>0</v>
      </c>
      <c r="AR774" s="235" t="str">
        <f>IF(AQ774=0,"",
IF(SUM($AQ$746:AQ774)=1,AS774,
IF($AQ$782&gt;SUM($AQ$746:AQ774),_xlfn.CONCAT(", ",AS774),
IF($AQ$782=SUM($AQ$746:AQ774),_xlfn.CONCAT(" y ",AS774)))))</f>
        <v/>
      </c>
      <c r="AS774" s="178" t="s">
        <v>5145</v>
      </c>
      <c r="AT774" s="368">
        <f t="shared" si="700"/>
        <v>0</v>
      </c>
      <c r="AU774" s="176">
        <f t="shared" si="689"/>
        <v>0</v>
      </c>
      <c r="AV774" s="414" t="str">
        <f>IF(AU774=0,"",
IF(SUM($AU$746:AU774)=1,AW774,
IF($AU$782&gt;SUM($AU$746:AU774),_xlfn.CONCAT(", ",AW774),
IF($AU$782=SUM($AU$746:AU774),_xlfn.CONCAT(" y ",AW774)))))</f>
        <v/>
      </c>
      <c r="AW774" s="618" t="s">
        <v>5145</v>
      </c>
      <c r="AY774" s="361">
        <f t="shared" si="690"/>
        <v>0</v>
      </c>
      <c r="AZ774" s="360">
        <f t="shared" si="691"/>
        <v>0</v>
      </c>
      <c r="BC774" s="428">
        <f t="shared" si="692"/>
        <v>0</v>
      </c>
      <c r="BD774" s="429">
        <f t="shared" si="693"/>
        <v>0</v>
      </c>
      <c r="BE774" s="211">
        <f t="shared" si="694"/>
        <v>0</v>
      </c>
      <c r="BF774" s="176">
        <f t="shared" si="695"/>
        <v>0</v>
      </c>
      <c r="BG774" s="177" t="str">
        <f>IF(BF774=0,"",
IF(SUM($BF$746:BF774)=1,BH774,
IF($BF$782&gt;SUM($BF$746:BF774),_xlfn.CONCAT(", ",BH774),
IF($BF$782=SUM($BF$746:BF774),_xlfn.CONCAT(" y ",BH774)))))</f>
        <v/>
      </c>
      <c r="BH774" s="618" t="s">
        <v>5145</v>
      </c>
      <c r="BI774" s="430">
        <f t="shared" si="696"/>
        <v>0</v>
      </c>
      <c r="BJ774" s="431">
        <f t="shared" si="697"/>
        <v>0</v>
      </c>
      <c r="BK774" s="432">
        <f t="shared" si="698"/>
        <v>0</v>
      </c>
      <c r="BL774" s="176">
        <f t="shared" si="699"/>
        <v>0</v>
      </c>
      <c r="BM774" s="177" t="str">
        <f>IF(BL774=0,"",
IF(SUM($BL$746:BL774)=1,BN774,
IF($BL$782&gt;SUM($BL$746:BL774),_xlfn.CONCAT(", ",BN774),
IF($BL$782=SUM($BL$746:BL774),_xlfn.CONCAT(" y ",BN774)))))</f>
        <v/>
      </c>
      <c r="BN774" s="618" t="s">
        <v>5145</v>
      </c>
      <c r="BP774" s="490" t="s">
        <v>5937</v>
      </c>
      <c r="BQ774" s="490" t="s">
        <v>5936</v>
      </c>
      <c r="BR774" s="651"/>
      <c r="BS774" s="651"/>
      <c r="BT774" s="651"/>
      <c r="BU774" s="651"/>
      <c r="BV774" s="651"/>
    </row>
    <row r="775" spans="1:74" ht="24" customHeight="1">
      <c r="A775" s="54"/>
      <c r="B775" s="33"/>
      <c r="C775" s="122" t="s">
        <v>5050</v>
      </c>
      <c r="D775" s="994" t="s">
        <v>5938</v>
      </c>
      <c r="E775" s="757"/>
      <c r="F775" s="757"/>
      <c r="G775" s="757"/>
      <c r="H775" s="757"/>
      <c r="I775" s="758"/>
      <c r="J775" s="740"/>
      <c r="K775" s="838"/>
      <c r="L775" s="127"/>
      <c r="M775" s="127"/>
      <c r="N775" s="127"/>
      <c r="O775" s="127"/>
      <c r="P775" s="127"/>
      <c r="Q775" s="127"/>
      <c r="R775" s="127"/>
      <c r="S775" s="127"/>
      <c r="T775" s="127"/>
      <c r="U775" s="127"/>
      <c r="V775" s="127"/>
      <c r="W775" s="127"/>
      <c r="X775" s="127"/>
      <c r="Y775" s="439"/>
      <c r="Z775" s="439"/>
      <c r="AA775" s="439"/>
      <c r="AB775" s="439"/>
      <c r="AC775" s="439"/>
      <c r="AD775" s="439"/>
      <c r="AI775">
        <f t="shared" si="679"/>
        <v>0</v>
      </c>
      <c r="AJ775">
        <f t="shared" si="680"/>
        <v>0</v>
      </c>
      <c r="AK775">
        <f t="shared" si="681"/>
        <v>0</v>
      </c>
      <c r="AL775">
        <f t="shared" si="682"/>
        <v>0</v>
      </c>
      <c r="AM775">
        <f t="shared" si="683"/>
        <v>0</v>
      </c>
      <c r="AN775">
        <f t="shared" si="684"/>
        <v>0</v>
      </c>
      <c r="AO775">
        <f t="shared" si="685"/>
        <v>0</v>
      </c>
      <c r="AP775">
        <f t="shared" si="686"/>
        <v>0</v>
      </c>
      <c r="AQ775" s="176">
        <f t="shared" si="687"/>
        <v>0</v>
      </c>
      <c r="AR775" s="235" t="str">
        <f>IF(AQ775=0,"",
IF(SUM($AQ$746:AQ775)=1,AS775,
IF($AQ$782&gt;SUM($AQ$746:AQ775),_xlfn.CONCAT(", ",AS775),
IF($AQ$782=SUM($AQ$746:AQ775),_xlfn.CONCAT(" y ",AS775)))))</f>
        <v/>
      </c>
      <c r="AS775" s="178" t="s">
        <v>5146</v>
      </c>
      <c r="AT775" s="368">
        <f t="shared" si="700"/>
        <v>0</v>
      </c>
      <c r="AU775" s="176">
        <f t="shared" si="689"/>
        <v>0</v>
      </c>
      <c r="AV775" s="414" t="str">
        <f>IF(AU775=0,"",
IF(SUM($AU$746:AU775)=1,AW775,
IF($AU$782&gt;SUM($AU$746:AU775),_xlfn.CONCAT(", ",AW775),
IF($AU$782=SUM($AU$746:AU775),_xlfn.CONCAT(" y ",AW775)))))</f>
        <v/>
      </c>
      <c r="AW775" s="618" t="s">
        <v>5146</v>
      </c>
      <c r="AY775" s="361">
        <f t="shared" si="690"/>
        <v>0</v>
      </c>
      <c r="AZ775" s="360">
        <f t="shared" si="691"/>
        <v>0</v>
      </c>
      <c r="BC775" s="428">
        <f t="shared" si="692"/>
        <v>0</v>
      </c>
      <c r="BD775" s="429">
        <f t="shared" si="693"/>
        <v>0</v>
      </c>
      <c r="BE775" s="211">
        <f t="shared" si="694"/>
        <v>0</v>
      </c>
      <c r="BF775" s="176">
        <f t="shared" si="695"/>
        <v>0</v>
      </c>
      <c r="BG775" s="177" t="str">
        <f>IF(BF775=0,"",
IF(SUM($BF$746:BF775)=1,BH775,
IF($BF$782&gt;SUM($BF$746:BF775),_xlfn.CONCAT(", ",BH775),
IF($BF$782=SUM($BF$746:BF775),_xlfn.CONCAT(" y ",BH775)))))</f>
        <v/>
      </c>
      <c r="BH775" s="618" t="s">
        <v>5146</v>
      </c>
      <c r="BI775" s="430">
        <f t="shared" si="696"/>
        <v>0</v>
      </c>
      <c r="BJ775" s="431">
        <f t="shared" si="697"/>
        <v>0</v>
      </c>
      <c r="BK775" s="432">
        <f t="shared" si="698"/>
        <v>0</v>
      </c>
      <c r="BL775" s="176">
        <f t="shared" si="699"/>
        <v>0</v>
      </c>
      <c r="BM775" s="177" t="str">
        <f>IF(BL775=0,"",
IF(SUM($BL$746:BL775)=1,BN775,
IF($BL$782&gt;SUM($BL$746:BL775),_xlfn.CONCAT(", ",BN775),
IF($BL$782=SUM($BL$746:BL775),_xlfn.CONCAT(" y ",BN775)))))</f>
        <v/>
      </c>
      <c r="BN775" s="618" t="s">
        <v>5146</v>
      </c>
      <c r="BP775" s="490" t="s">
        <v>5939</v>
      </c>
      <c r="BQ775" s="490" t="s">
        <v>5938</v>
      </c>
      <c r="BR775" s="651"/>
      <c r="BS775" s="651"/>
      <c r="BT775" s="651"/>
      <c r="BU775" s="651"/>
      <c r="BV775" s="651"/>
    </row>
    <row r="776" spans="1:74" ht="15" customHeight="1">
      <c r="A776" s="54"/>
      <c r="B776" s="33"/>
      <c r="C776" s="122" t="s">
        <v>5051</v>
      </c>
      <c r="D776" s="994" t="s">
        <v>5940</v>
      </c>
      <c r="E776" s="757"/>
      <c r="F776" s="757"/>
      <c r="G776" s="757"/>
      <c r="H776" s="757"/>
      <c r="I776" s="758"/>
      <c r="J776" s="740"/>
      <c r="K776" s="838"/>
      <c r="L776" s="127"/>
      <c r="M776" s="127"/>
      <c r="N776" s="127"/>
      <c r="O776" s="127"/>
      <c r="P776" s="127"/>
      <c r="Q776" s="127"/>
      <c r="R776" s="127"/>
      <c r="S776" s="127"/>
      <c r="T776" s="127"/>
      <c r="U776" s="127"/>
      <c r="V776" s="127"/>
      <c r="W776" s="127"/>
      <c r="X776" s="127"/>
      <c r="Y776" s="439"/>
      <c r="Z776" s="439"/>
      <c r="AA776" s="439"/>
      <c r="AB776" s="439"/>
      <c r="AC776" s="439"/>
      <c r="AD776" s="439"/>
      <c r="AI776">
        <f t="shared" si="679"/>
        <v>0</v>
      </c>
      <c r="AJ776">
        <f t="shared" si="680"/>
        <v>0</v>
      </c>
      <c r="AK776">
        <f t="shared" si="681"/>
        <v>0</v>
      </c>
      <c r="AL776">
        <f t="shared" si="682"/>
        <v>0</v>
      </c>
      <c r="AM776">
        <f t="shared" si="683"/>
        <v>0</v>
      </c>
      <c r="AN776">
        <f t="shared" si="684"/>
        <v>0</v>
      </c>
      <c r="AO776">
        <f t="shared" si="685"/>
        <v>0</v>
      </c>
      <c r="AP776">
        <f t="shared" si="686"/>
        <v>0</v>
      </c>
      <c r="AQ776" s="176">
        <f t="shared" si="687"/>
        <v>0</v>
      </c>
      <c r="AR776" s="235" t="str">
        <f>IF(AQ776=0,"",
IF(SUM($AQ$746:AQ776)=1,AS776,
IF($AQ$782&gt;SUM($AQ$746:AQ776),_xlfn.CONCAT(", ",AS776),
IF($AQ$782=SUM($AQ$746:AQ776),_xlfn.CONCAT(" y ",AS776)))))</f>
        <v/>
      </c>
      <c r="AS776" s="178" t="s">
        <v>5147</v>
      </c>
      <c r="AT776" s="368">
        <f t="shared" si="700"/>
        <v>0</v>
      </c>
      <c r="AU776" s="176">
        <f t="shared" si="689"/>
        <v>0</v>
      </c>
      <c r="AV776" s="414" t="str">
        <f>IF(AU776=0,"",
IF(SUM($AU$746:AU776)=1,AW776,
IF($AU$782&gt;SUM($AU$746:AU776),_xlfn.CONCAT(", ",AW776),
IF($AU$782=SUM($AU$746:AU776),_xlfn.CONCAT(" y ",AW776)))))</f>
        <v/>
      </c>
      <c r="AW776" s="618" t="s">
        <v>5147</v>
      </c>
      <c r="AY776" s="361">
        <f t="shared" si="690"/>
        <v>0</v>
      </c>
      <c r="AZ776" s="360">
        <f t="shared" si="691"/>
        <v>0</v>
      </c>
      <c r="BC776" s="428">
        <f t="shared" si="692"/>
        <v>0</v>
      </c>
      <c r="BD776" s="429">
        <f t="shared" si="693"/>
        <v>0</v>
      </c>
      <c r="BE776" s="211">
        <f t="shared" si="694"/>
        <v>0</v>
      </c>
      <c r="BF776" s="176">
        <f t="shared" si="695"/>
        <v>0</v>
      </c>
      <c r="BG776" s="177" t="str">
        <f>IF(BF776=0,"",
IF(SUM($BF$746:BF776)=1,BH776,
IF($BF$782&gt;SUM($BF$746:BF776),_xlfn.CONCAT(", ",BH776),
IF($BF$782=SUM($BF$746:BF776),_xlfn.CONCAT(" y ",BH776)))))</f>
        <v/>
      </c>
      <c r="BH776" s="618" t="s">
        <v>5147</v>
      </c>
      <c r="BI776" s="430">
        <f t="shared" si="696"/>
        <v>0</v>
      </c>
      <c r="BJ776" s="431">
        <f t="shared" si="697"/>
        <v>0</v>
      </c>
      <c r="BK776" s="432">
        <f t="shared" si="698"/>
        <v>0</v>
      </c>
      <c r="BL776" s="176">
        <f t="shared" si="699"/>
        <v>0</v>
      </c>
      <c r="BM776" s="177" t="str">
        <f>IF(BL776=0,"",
IF(SUM($BL$746:BL776)=1,BN776,
IF($BL$782&gt;SUM($BL$746:BL776),_xlfn.CONCAT(", ",BN776),
IF($BL$782=SUM($BL$746:BL776),_xlfn.CONCAT(" y ",BN776)))))</f>
        <v/>
      </c>
      <c r="BN776" s="618" t="s">
        <v>5147</v>
      </c>
      <c r="BP776" s="490" t="s">
        <v>5941</v>
      </c>
      <c r="BQ776" s="490" t="s">
        <v>5940</v>
      </c>
      <c r="BR776" s="651"/>
      <c r="BS776" s="651"/>
      <c r="BT776" s="651"/>
      <c r="BU776" s="651"/>
      <c r="BV776" s="651"/>
    </row>
    <row r="777" spans="1:74" ht="15" customHeight="1">
      <c r="A777" s="54"/>
      <c r="B777" s="33"/>
      <c r="C777" s="122" t="s">
        <v>5052</v>
      </c>
      <c r="D777" s="994" t="s">
        <v>5942</v>
      </c>
      <c r="E777" s="757"/>
      <c r="F777" s="757"/>
      <c r="G777" s="757"/>
      <c r="H777" s="757"/>
      <c r="I777" s="758"/>
      <c r="J777" s="740"/>
      <c r="K777" s="838"/>
      <c r="L777" s="127"/>
      <c r="M777" s="127"/>
      <c r="N777" s="127"/>
      <c r="O777" s="127"/>
      <c r="P777" s="127"/>
      <c r="Q777" s="127"/>
      <c r="R777" s="127"/>
      <c r="S777" s="127"/>
      <c r="T777" s="127"/>
      <c r="U777" s="127"/>
      <c r="V777" s="127"/>
      <c r="W777" s="127"/>
      <c r="X777" s="127"/>
      <c r="Y777" s="439"/>
      <c r="Z777" s="439"/>
      <c r="AA777" s="439"/>
      <c r="AB777" s="439"/>
      <c r="AC777" s="439"/>
      <c r="AD777" s="439"/>
      <c r="AI777">
        <f t="shared" si="679"/>
        <v>0</v>
      </c>
      <c r="AJ777">
        <f t="shared" si="680"/>
        <v>0</v>
      </c>
      <c r="AK777">
        <f t="shared" si="681"/>
        <v>0</v>
      </c>
      <c r="AL777">
        <f t="shared" si="682"/>
        <v>0</v>
      </c>
      <c r="AM777">
        <f t="shared" si="683"/>
        <v>0</v>
      </c>
      <c r="AN777">
        <f t="shared" si="684"/>
        <v>0</v>
      </c>
      <c r="AO777">
        <f t="shared" si="685"/>
        <v>0</v>
      </c>
      <c r="AP777">
        <f t="shared" si="686"/>
        <v>0</v>
      </c>
      <c r="AQ777" s="176">
        <f t="shared" si="687"/>
        <v>0</v>
      </c>
      <c r="AR777" s="235" t="str">
        <f>IF(AQ777=0,"",
IF(SUM($AQ$746:AQ777)=1,AS777,
IF($AQ$782&gt;SUM($AQ$746:AQ777),_xlfn.CONCAT(", ",AS777),
IF($AQ$782=SUM($AQ$746:AQ777),_xlfn.CONCAT(" y ",AS777)))))</f>
        <v/>
      </c>
      <c r="AS777" s="178" t="s">
        <v>5148</v>
      </c>
      <c r="AT777" s="368">
        <f t="shared" si="700"/>
        <v>0</v>
      </c>
      <c r="AU777" s="176">
        <f t="shared" si="689"/>
        <v>0</v>
      </c>
      <c r="AV777" s="414" t="str">
        <f>IF(AU777=0,"",
IF(SUM($AU$746:AU777)=1,AW777,
IF($AU$782&gt;SUM($AU$746:AU777),_xlfn.CONCAT(", ",AW777),
IF($AU$782=SUM($AU$746:AU777),_xlfn.CONCAT(" y ",AW777)))))</f>
        <v/>
      </c>
      <c r="AW777" s="618" t="s">
        <v>5148</v>
      </c>
      <c r="AY777" s="361">
        <f t="shared" si="690"/>
        <v>0</v>
      </c>
      <c r="AZ777" s="360">
        <f t="shared" si="691"/>
        <v>0</v>
      </c>
      <c r="BC777" s="428">
        <f t="shared" si="692"/>
        <v>0</v>
      </c>
      <c r="BD777" s="429">
        <f t="shared" si="693"/>
        <v>0</v>
      </c>
      <c r="BE777" s="211">
        <f t="shared" si="694"/>
        <v>0</v>
      </c>
      <c r="BF777" s="176">
        <f t="shared" si="695"/>
        <v>0</v>
      </c>
      <c r="BG777" s="177" t="str">
        <f>IF(BF777=0,"",
IF(SUM($BF$746:BF777)=1,BH777,
IF($BF$782&gt;SUM($BF$746:BF777),_xlfn.CONCAT(", ",BH777),
IF($BF$782=SUM($BF$746:BF777),_xlfn.CONCAT(" y ",BH777)))))</f>
        <v/>
      </c>
      <c r="BH777" s="618" t="s">
        <v>5148</v>
      </c>
      <c r="BI777" s="430">
        <f t="shared" si="696"/>
        <v>0</v>
      </c>
      <c r="BJ777" s="431">
        <f t="shared" si="697"/>
        <v>0</v>
      </c>
      <c r="BK777" s="432">
        <f t="shared" si="698"/>
        <v>0</v>
      </c>
      <c r="BL777" s="176">
        <f t="shared" si="699"/>
        <v>0</v>
      </c>
      <c r="BM777" s="177" t="str">
        <f>IF(BL777=0,"",
IF(SUM($BL$746:BL777)=1,BN777,
IF($BL$782&gt;SUM($BL$746:BL777),_xlfn.CONCAT(", ",BN777),
IF($BL$782=SUM($BL$746:BL777),_xlfn.CONCAT(" y ",BN777)))))</f>
        <v/>
      </c>
      <c r="BN777" s="618" t="s">
        <v>5148</v>
      </c>
      <c r="BP777" s="490" t="s">
        <v>5943</v>
      </c>
      <c r="BQ777" s="490" t="s">
        <v>5942</v>
      </c>
      <c r="BR777" s="651"/>
      <c r="BS777" s="651"/>
      <c r="BT777" s="651"/>
      <c r="BU777" s="651"/>
      <c r="BV777" s="651"/>
    </row>
    <row r="778" spans="1:74" ht="15" customHeight="1">
      <c r="A778" s="54"/>
      <c r="B778" s="33"/>
      <c r="C778" s="55" t="s">
        <v>5053</v>
      </c>
      <c r="D778" s="817" t="s">
        <v>5944</v>
      </c>
      <c r="E778" s="757"/>
      <c r="F778" s="757"/>
      <c r="G778" s="757"/>
      <c r="H778" s="757"/>
      <c r="I778" s="758"/>
      <c r="J778" s="740"/>
      <c r="K778" s="838"/>
      <c r="L778" s="127"/>
      <c r="M778" s="127"/>
      <c r="N778" s="127"/>
      <c r="O778" s="127"/>
      <c r="P778" s="127"/>
      <c r="Q778" s="127"/>
      <c r="R778" s="127"/>
      <c r="S778" s="127"/>
      <c r="T778" s="127"/>
      <c r="U778" s="127"/>
      <c r="V778" s="127"/>
      <c r="W778" s="127"/>
      <c r="X778" s="127"/>
      <c r="Y778" s="439"/>
      <c r="Z778" s="439"/>
      <c r="AA778" s="439"/>
      <c r="AB778" s="439"/>
      <c r="AC778" s="439"/>
      <c r="AD778" s="439"/>
      <c r="AI778">
        <f t="shared" si="679"/>
        <v>0</v>
      </c>
      <c r="AJ778">
        <f t="shared" si="680"/>
        <v>0</v>
      </c>
      <c r="AK778">
        <f t="shared" si="681"/>
        <v>0</v>
      </c>
      <c r="AL778">
        <f t="shared" si="682"/>
        <v>0</v>
      </c>
      <c r="AM778">
        <f t="shared" si="683"/>
        <v>0</v>
      </c>
      <c r="AN778">
        <f t="shared" si="684"/>
        <v>0</v>
      </c>
      <c r="AO778">
        <f t="shared" si="685"/>
        <v>0</v>
      </c>
      <c r="AP778">
        <f t="shared" si="686"/>
        <v>0</v>
      </c>
      <c r="AQ778" s="176">
        <f t="shared" si="687"/>
        <v>0</v>
      </c>
      <c r="AR778" s="235" t="str">
        <f>IF(AQ778=0,"",
IF(SUM($AQ$746:AQ778)=1,AS778,
IF($AQ$782&gt;SUM($AQ$746:AQ778),_xlfn.CONCAT(", ",AS778),
IF($AQ$782=SUM($AQ$746:AQ778),_xlfn.CONCAT(" y ",AS778)))))</f>
        <v/>
      </c>
      <c r="AS778" s="178" t="s">
        <v>5149</v>
      </c>
      <c r="AT778" s="368">
        <f t="shared" si="700"/>
        <v>0</v>
      </c>
      <c r="AU778" s="176">
        <f t="shared" si="689"/>
        <v>0</v>
      </c>
      <c r="AV778" s="414" t="str">
        <f>IF(AU778=0,"",
IF(SUM($AU$746:AU778)=1,AW778,
IF($AU$782&gt;SUM($AU$746:AU778),_xlfn.CONCAT(", ",AW778),
IF($AU$782=SUM($AU$746:AU778),_xlfn.CONCAT(" y ",AW778)))))</f>
        <v/>
      </c>
      <c r="AW778" s="618" t="s">
        <v>5149</v>
      </c>
      <c r="AY778" s="361">
        <f t="shared" si="690"/>
        <v>0</v>
      </c>
      <c r="AZ778" s="360">
        <f t="shared" si="691"/>
        <v>0</v>
      </c>
      <c r="BC778" s="428">
        <f t="shared" si="692"/>
        <v>0</v>
      </c>
      <c r="BD778" s="429">
        <f t="shared" si="693"/>
        <v>0</v>
      </c>
      <c r="BE778" s="211">
        <f t="shared" si="694"/>
        <v>0</v>
      </c>
      <c r="BF778" s="176">
        <f t="shared" si="695"/>
        <v>0</v>
      </c>
      <c r="BG778" s="177" t="str">
        <f>IF(BF778=0,"",
IF(SUM($BF$746:BF778)=1,BH778,
IF($BF$782&gt;SUM($BF$746:BF778),_xlfn.CONCAT(", ",BH778),
IF($BF$782=SUM($BF$746:BF778),_xlfn.CONCAT(" y ",BH778)))))</f>
        <v/>
      </c>
      <c r="BH778" s="618" t="s">
        <v>5149</v>
      </c>
      <c r="BI778" s="430">
        <f t="shared" si="696"/>
        <v>0</v>
      </c>
      <c r="BJ778" s="431">
        <f t="shared" si="697"/>
        <v>0</v>
      </c>
      <c r="BK778" s="432">
        <f t="shared" si="698"/>
        <v>0</v>
      </c>
      <c r="BL778" s="176">
        <f t="shared" si="699"/>
        <v>0</v>
      </c>
      <c r="BM778" s="177" t="str">
        <f>IF(BL778=0,"",
IF(SUM($BL$746:BL778)=1,BN778,
IF($BL$782&gt;SUM($BL$746:BL778),_xlfn.CONCAT(", ",BN778),
IF($BL$782=SUM($BL$746:BL778),_xlfn.CONCAT(" y ",BN778)))))</f>
        <v/>
      </c>
      <c r="BN778" s="618" t="s">
        <v>5149</v>
      </c>
      <c r="BP778" s="490" t="s">
        <v>5945</v>
      </c>
      <c r="BQ778" s="490" t="s">
        <v>5944</v>
      </c>
      <c r="BR778" s="651"/>
      <c r="BS778" s="651"/>
      <c r="BT778" s="651"/>
      <c r="BU778" s="651"/>
      <c r="BV778" s="651"/>
    </row>
    <row r="779" spans="1:74" ht="15" customHeight="1">
      <c r="A779" s="54"/>
      <c r="B779" s="33"/>
      <c r="C779" s="122" t="s">
        <v>5054</v>
      </c>
      <c r="D779" s="994" t="s">
        <v>5946</v>
      </c>
      <c r="E779" s="757"/>
      <c r="F779" s="757"/>
      <c r="G779" s="757"/>
      <c r="H779" s="757"/>
      <c r="I779" s="758"/>
      <c r="J779" s="740"/>
      <c r="K779" s="838"/>
      <c r="L779" s="127"/>
      <c r="M779" s="127"/>
      <c r="N779" s="127"/>
      <c r="O779" s="127"/>
      <c r="P779" s="127"/>
      <c r="Q779" s="127"/>
      <c r="R779" s="127"/>
      <c r="S779" s="127"/>
      <c r="T779" s="127"/>
      <c r="U779" s="127"/>
      <c r="V779" s="127"/>
      <c r="W779" s="127"/>
      <c r="X779" s="127"/>
      <c r="Y779" s="439"/>
      <c r="Z779" s="439"/>
      <c r="AA779" s="439"/>
      <c r="AB779" s="439"/>
      <c r="AC779" s="439"/>
      <c r="AD779" s="439"/>
      <c r="AI779">
        <f t="shared" si="679"/>
        <v>0</v>
      </c>
      <c r="AJ779">
        <f t="shared" si="680"/>
        <v>0</v>
      </c>
      <c r="AK779">
        <f t="shared" si="681"/>
        <v>0</v>
      </c>
      <c r="AL779">
        <f t="shared" si="682"/>
        <v>0</v>
      </c>
      <c r="AM779">
        <f t="shared" si="683"/>
        <v>0</v>
      </c>
      <c r="AN779">
        <f t="shared" si="684"/>
        <v>0</v>
      </c>
      <c r="AO779">
        <f t="shared" si="685"/>
        <v>0</v>
      </c>
      <c r="AP779">
        <f t="shared" si="686"/>
        <v>0</v>
      </c>
      <c r="AQ779" s="176">
        <f t="shared" si="687"/>
        <v>0</v>
      </c>
      <c r="AR779" s="235" t="str">
        <f>IF(AQ779=0,"",
IF(SUM($AQ$746:AQ779)=1,AS779,
IF($AQ$782&gt;SUM($AQ$746:AQ779),_xlfn.CONCAT(", ",AS779),
IF($AQ$782=SUM($AQ$746:AQ779),_xlfn.CONCAT(" y ",AS779)))))</f>
        <v/>
      </c>
      <c r="AS779" s="178" t="s">
        <v>5150</v>
      </c>
      <c r="AT779" s="368">
        <f t="shared" si="700"/>
        <v>0</v>
      </c>
      <c r="AU779" s="176">
        <f t="shared" si="689"/>
        <v>0</v>
      </c>
      <c r="AV779" s="414" t="str">
        <f>IF(AU779=0,"",
IF(SUM($AU$746:AU779)=1,AW779,
IF($AU$782&gt;SUM($AU$746:AU779),_xlfn.CONCAT(", ",AW779),
IF($AU$782=SUM($AU$746:AU779),_xlfn.CONCAT(" y ",AW779)))))</f>
        <v/>
      </c>
      <c r="AW779" s="618" t="s">
        <v>5150</v>
      </c>
      <c r="AY779" s="361">
        <f t="shared" si="690"/>
        <v>0</v>
      </c>
      <c r="AZ779" s="360">
        <f t="shared" si="691"/>
        <v>0</v>
      </c>
      <c r="BC779" s="428">
        <f t="shared" si="692"/>
        <v>0</v>
      </c>
      <c r="BD779" s="429">
        <f t="shared" si="693"/>
        <v>0</v>
      </c>
      <c r="BE779" s="211">
        <f t="shared" si="694"/>
        <v>0</v>
      </c>
      <c r="BF779" s="176">
        <f t="shared" si="695"/>
        <v>0</v>
      </c>
      <c r="BG779" s="177" t="str">
        <f>IF(BF779=0,"",
IF(SUM($BF$746:BF779)=1,BH779,
IF($BF$782&gt;SUM($BF$746:BF779),_xlfn.CONCAT(", ",BH779),
IF($BF$782=SUM($BF$746:BF779),_xlfn.CONCAT(" y ",BH779)))))</f>
        <v/>
      </c>
      <c r="BH779" s="618" t="s">
        <v>5150</v>
      </c>
      <c r="BI779" s="430">
        <f t="shared" si="696"/>
        <v>0</v>
      </c>
      <c r="BJ779" s="431">
        <f t="shared" si="697"/>
        <v>0</v>
      </c>
      <c r="BK779" s="432">
        <f t="shared" si="698"/>
        <v>0</v>
      </c>
      <c r="BL779" s="176">
        <f t="shared" si="699"/>
        <v>0</v>
      </c>
      <c r="BM779" s="177" t="str">
        <f>IF(BL779=0,"",
IF(SUM($BL$746:BL779)=1,BN779,
IF($BL$782&gt;SUM($BL$746:BL779),_xlfn.CONCAT(", ",BN779),
IF($BL$782=SUM($BL$746:BL779),_xlfn.CONCAT(" y ",BN779)))))</f>
        <v/>
      </c>
      <c r="BN779" s="618" t="s">
        <v>5150</v>
      </c>
      <c r="BP779" s="490" t="s">
        <v>5947</v>
      </c>
      <c r="BQ779" s="490" t="s">
        <v>5946</v>
      </c>
      <c r="BR779" s="651"/>
      <c r="BS779" s="651"/>
      <c r="BT779" s="651"/>
      <c r="BU779" s="651"/>
      <c r="BV779" s="651"/>
    </row>
    <row r="780" spans="1:74" ht="24" customHeight="1">
      <c r="A780" s="54"/>
      <c r="B780" s="33"/>
      <c r="C780" s="122" t="s">
        <v>5055</v>
      </c>
      <c r="D780" s="994" t="s">
        <v>5948</v>
      </c>
      <c r="E780" s="757"/>
      <c r="F780" s="757"/>
      <c r="G780" s="757"/>
      <c r="H780" s="757"/>
      <c r="I780" s="758"/>
      <c r="J780" s="740"/>
      <c r="K780" s="838"/>
      <c r="L780" s="127"/>
      <c r="M780" s="127"/>
      <c r="N780" s="127"/>
      <c r="O780" s="127"/>
      <c r="P780" s="127"/>
      <c r="Q780" s="127"/>
      <c r="R780" s="127"/>
      <c r="S780" s="127"/>
      <c r="T780" s="127"/>
      <c r="U780" s="127"/>
      <c r="V780" s="127"/>
      <c r="W780" s="127"/>
      <c r="X780" s="127"/>
      <c r="Y780" s="439"/>
      <c r="Z780" s="439"/>
      <c r="AA780" s="439"/>
      <c r="AB780" s="439"/>
      <c r="AC780" s="439"/>
      <c r="AD780" s="439"/>
      <c r="AI780">
        <f t="shared" si="679"/>
        <v>0</v>
      </c>
      <c r="AJ780">
        <f t="shared" si="680"/>
        <v>0</v>
      </c>
      <c r="AK780">
        <f t="shared" si="681"/>
        <v>0</v>
      </c>
      <c r="AL780">
        <f t="shared" si="682"/>
        <v>0</v>
      </c>
      <c r="AM780">
        <f t="shared" si="683"/>
        <v>0</v>
      </c>
      <c r="AN780">
        <f t="shared" si="684"/>
        <v>0</v>
      </c>
      <c r="AO780">
        <f t="shared" si="685"/>
        <v>0</v>
      </c>
      <c r="AP780">
        <f t="shared" si="686"/>
        <v>0</v>
      </c>
      <c r="AQ780" s="176">
        <f t="shared" si="687"/>
        <v>0</v>
      </c>
      <c r="AR780" s="235" t="str">
        <f>IF(AQ780=0,"",
IF(SUM($AQ$746:AQ780)=1,AS780,
IF($AQ$782&gt;SUM($AQ$746:AQ780),_xlfn.CONCAT(", ",AS780),
IF($AQ$782=SUM($AQ$746:AQ780),_xlfn.CONCAT(" y ",AS780)))))</f>
        <v/>
      </c>
      <c r="AS780" s="178" t="s">
        <v>5151</v>
      </c>
      <c r="AT780" s="368">
        <f t="shared" si="700"/>
        <v>0</v>
      </c>
      <c r="AU780" s="176">
        <f t="shared" si="689"/>
        <v>0</v>
      </c>
      <c r="AV780" s="414" t="str">
        <f>IF(AU780=0,"",
IF(SUM($AU$746:AU780)=1,AW780,
IF($AU$782&gt;SUM($AU$746:AU780),_xlfn.CONCAT(", ",AW780),
IF($AU$782=SUM($AU$746:AU780),_xlfn.CONCAT(" y ",AW780)))))</f>
        <v/>
      </c>
      <c r="AW780" s="618" t="s">
        <v>5151</v>
      </c>
      <c r="AY780" s="361">
        <f t="shared" si="690"/>
        <v>0</v>
      </c>
      <c r="AZ780" s="360">
        <f t="shared" si="691"/>
        <v>0</v>
      </c>
      <c r="BC780" s="428">
        <f t="shared" si="692"/>
        <v>0</v>
      </c>
      <c r="BD780" s="429">
        <f t="shared" si="693"/>
        <v>0</v>
      </c>
      <c r="BE780" s="211">
        <f t="shared" si="694"/>
        <v>0</v>
      </c>
      <c r="BF780" s="176">
        <f t="shared" si="695"/>
        <v>0</v>
      </c>
      <c r="BG780" s="177" t="str">
        <f>IF(BF780=0,"",
IF(SUM($BF$746:BF780)=1,BH780,
IF($BF$782&gt;SUM($BF$746:BF780),_xlfn.CONCAT(", ",BH780),
IF($BF$782=SUM($BF$746:BF780),_xlfn.CONCAT(" y ",BH780)))))</f>
        <v/>
      </c>
      <c r="BH780" s="618" t="s">
        <v>5151</v>
      </c>
      <c r="BI780" s="430">
        <f t="shared" si="696"/>
        <v>0</v>
      </c>
      <c r="BJ780" s="431">
        <f t="shared" si="697"/>
        <v>0</v>
      </c>
      <c r="BK780" s="432">
        <f t="shared" si="698"/>
        <v>0</v>
      </c>
      <c r="BL780" s="176">
        <f t="shared" si="699"/>
        <v>0</v>
      </c>
      <c r="BM780" s="177" t="str">
        <f>IF(BL780=0,"",
IF(SUM($BL$746:BL780)=1,BN780,
IF($BL$782&gt;SUM($BL$746:BL780),_xlfn.CONCAT(", ",BN780),
IF($BL$782=SUM($BL$746:BL780),_xlfn.CONCAT(" y ",BN780)))))</f>
        <v/>
      </c>
      <c r="BN780" s="618" t="s">
        <v>5151</v>
      </c>
      <c r="BP780" s="490" t="s">
        <v>5949</v>
      </c>
      <c r="BQ780" s="490" t="s">
        <v>5948</v>
      </c>
      <c r="BR780" s="651"/>
      <c r="BS780" s="651"/>
      <c r="BT780" s="651"/>
      <c r="BU780" s="651"/>
      <c r="BV780" s="651"/>
    </row>
    <row r="781" spans="1:74" ht="24" customHeight="1">
      <c r="A781" s="54"/>
      <c r="B781" s="33"/>
      <c r="C781" s="55" t="s">
        <v>5152</v>
      </c>
      <c r="D781" s="817" t="s">
        <v>5950</v>
      </c>
      <c r="E781" s="757"/>
      <c r="F781" s="757"/>
      <c r="G781" s="757"/>
      <c r="H781" s="757"/>
      <c r="I781" s="758"/>
      <c r="J781" s="740"/>
      <c r="K781" s="838"/>
      <c r="L781" s="127"/>
      <c r="M781" s="127"/>
      <c r="N781" s="127"/>
      <c r="O781" s="127"/>
      <c r="P781" s="127"/>
      <c r="Q781" s="127"/>
      <c r="R781" s="127"/>
      <c r="S781" s="127"/>
      <c r="T781" s="127"/>
      <c r="U781" s="127"/>
      <c r="V781" s="127"/>
      <c r="W781" s="127"/>
      <c r="X781" s="127"/>
      <c r="Y781" s="439"/>
      <c r="Z781" s="439"/>
      <c r="AA781" s="439"/>
      <c r="AB781" s="439"/>
      <c r="AC781" s="439"/>
      <c r="AD781" s="439"/>
      <c r="AI781">
        <f t="shared" si="679"/>
        <v>0</v>
      </c>
      <c r="AJ781">
        <f t="shared" si="680"/>
        <v>0</v>
      </c>
      <c r="AK781">
        <f t="shared" si="681"/>
        <v>0</v>
      </c>
      <c r="AL781">
        <f t="shared" si="682"/>
        <v>0</v>
      </c>
      <c r="AM781">
        <f t="shared" si="683"/>
        <v>0</v>
      </c>
      <c r="AN781">
        <f t="shared" si="684"/>
        <v>0</v>
      </c>
      <c r="AO781">
        <f t="shared" si="685"/>
        <v>0</v>
      </c>
      <c r="AP781">
        <f t="shared" si="686"/>
        <v>0</v>
      </c>
      <c r="AQ781" s="176">
        <f t="shared" si="687"/>
        <v>0</v>
      </c>
      <c r="AR781" s="235" t="str">
        <f>IF(AQ781=0,"",
IF(SUM($AQ$746:AQ781)=1,AS781,
IF($AQ$782&gt;SUM($AQ$746:AQ781),_xlfn.CONCAT(", ",AS781),
IF($AQ$782=SUM($AQ$746:AQ781),_xlfn.CONCAT(" y ",AS781)))))</f>
        <v/>
      </c>
      <c r="AS781" s="178" t="s">
        <v>5153</v>
      </c>
      <c r="AT781" s="368">
        <f t="shared" si="700"/>
        <v>0</v>
      </c>
      <c r="AU781" s="176">
        <f t="shared" si="689"/>
        <v>0</v>
      </c>
      <c r="AV781" s="414" t="str">
        <f>IF(AU781=0,"",
IF(SUM($AU$746:AU781)=1,AW781,
IF($AU$782&gt;SUM($AU$746:AU781),_xlfn.CONCAT(", ",AW781),
IF($AU$782=SUM($AU$746:AU781),_xlfn.CONCAT(" y ",AW781)))))</f>
        <v/>
      </c>
      <c r="AW781" s="618" t="s">
        <v>5153</v>
      </c>
      <c r="AY781" s="361">
        <f t="shared" si="690"/>
        <v>0</v>
      </c>
      <c r="AZ781" s="360">
        <f t="shared" si="691"/>
        <v>0</v>
      </c>
      <c r="BC781" s="428">
        <f t="shared" si="692"/>
        <v>0</v>
      </c>
      <c r="BD781" s="429">
        <f t="shared" si="693"/>
        <v>0</v>
      </c>
      <c r="BE781" s="211">
        <f t="shared" si="694"/>
        <v>0</v>
      </c>
      <c r="BF781" s="176">
        <f t="shared" si="695"/>
        <v>0</v>
      </c>
      <c r="BG781" s="177" t="str">
        <f>IF(BF781=0,"",
IF(SUM($BF$746:BF781)=1,BH781,
IF($BF$782&gt;SUM($BF$746:BF781),_xlfn.CONCAT(", ",BH781),
IF($BF$782=SUM($BF$746:BF781),_xlfn.CONCAT(" y ",BH781)))))</f>
        <v/>
      </c>
      <c r="BH781" s="618" t="s">
        <v>5153</v>
      </c>
      <c r="BI781" s="430">
        <f t="shared" si="696"/>
        <v>0</v>
      </c>
      <c r="BJ781" s="431">
        <f t="shared" si="697"/>
        <v>0</v>
      </c>
      <c r="BK781" s="432">
        <f t="shared" si="698"/>
        <v>0</v>
      </c>
      <c r="BL781" s="176">
        <f t="shared" si="699"/>
        <v>0</v>
      </c>
      <c r="BM781" s="177" t="str">
        <f>IF(BL781=0,"",
IF(SUM($BL$746:BL781)=1,BN781,
IF($BL$782&gt;SUM($BL$746:BL781),_xlfn.CONCAT(", ",BN781),
IF($BL$782=SUM($BL$746:BL781),_xlfn.CONCAT(" y ",BN781)))))</f>
        <v/>
      </c>
      <c r="BN781" s="618" t="s">
        <v>5153</v>
      </c>
    </row>
    <row r="782" spans="1:74" ht="15" customHeight="1">
      <c r="A782" s="26"/>
      <c r="B782" s="1046" t="str">
        <f>BS746</f>
        <v/>
      </c>
      <c r="C782" s="1046"/>
      <c r="D782" s="1046"/>
      <c r="E782" s="1046"/>
      <c r="F782" s="1046"/>
      <c r="G782" s="1046"/>
      <c r="H782" s="1046"/>
      <c r="I782" s="1046"/>
      <c r="J782" s="1046"/>
      <c r="K782" s="1046"/>
      <c r="L782" s="1046"/>
      <c r="M782" s="1046"/>
      <c r="N782" s="1046"/>
      <c r="O782" s="1046"/>
      <c r="P782" s="1046"/>
      <c r="Q782" s="1046"/>
      <c r="R782" s="1046"/>
      <c r="S782" s="1046"/>
      <c r="T782" s="1046"/>
      <c r="U782" s="1046"/>
      <c r="V782" s="1046"/>
      <c r="W782" s="1046"/>
      <c r="X782" s="1046"/>
      <c r="Y782" s="1046"/>
      <c r="Z782" s="1046"/>
      <c r="AA782" s="1046"/>
      <c r="AB782" s="1046"/>
      <c r="AC782" s="1046"/>
      <c r="AD782" s="1046"/>
      <c r="AL782" s="169">
        <f>SUM(AL746:AL781)</f>
        <v>0</v>
      </c>
      <c r="AP782" s="169">
        <f>SUM(AP746:AP781)</f>
        <v>0</v>
      </c>
      <c r="AQ782" s="179">
        <f>SUM(AQ746:AQ781)</f>
        <v>0</v>
      </c>
      <c r="AR782" s="179" t="str">
        <f>IF(AQ782=0,"",_xlfn.CONCAT(AR746:AR781))</f>
        <v/>
      </c>
      <c r="AS782" s="180" t="str">
        <f>IF(AQ782=0,"",
IF(AQ782&gt;1,"Favor de revisar la suma y consistencia de totales y/o subtotales por filas (numéricos y NS)",
IF(AQ782=1,_xlfn.CONCAT("Favor de revisar la sumatoria del total y/o subtotal en el numeral: ",AR782),_xlfn.CONCAT("Favor de revisar la sumatoria de los totales y/o subtotales en los numerales: ",AR782))))</f>
        <v/>
      </c>
      <c r="AU782" s="179">
        <f>SUM(AU746:AU781)</f>
        <v>0</v>
      </c>
      <c r="AV782" s="179" t="str">
        <f>IF(AU782=0,"",_xlfn.CONCAT(AV746:AV781))</f>
        <v/>
      </c>
      <c r="AW782" s="180" t="str">
        <f>IF(AU782=0,"",
IF(AU782=1,_xlfn.CONCAT("Favor de revisar la información capturada en el numeral: ",AV782),_xlfn.CONCAT("Favor de revisar la información capturada en los numerales: ",AV782)))</f>
        <v/>
      </c>
      <c r="AX782" s="126"/>
      <c r="AY782" s="126"/>
      <c r="AZ782" s="126"/>
      <c r="BA782" s="126"/>
      <c r="BB782" s="126"/>
      <c r="BC782" s="126"/>
      <c r="BD782" s="126"/>
      <c r="BE782" s="204">
        <f>SUM(BC746:BE781)</f>
        <v>0</v>
      </c>
      <c r="BF782" s="200">
        <f>SUM(BF746:BF781)</f>
        <v>0</v>
      </c>
      <c r="BG782" s="179" t="str">
        <f>IF(BF782=0,"",_xlfn.CONCAT(BG746:BG781))</f>
        <v/>
      </c>
      <c r="BH782" s="180" t="str">
        <f>IF(BF782=0,"",
IF(BF782=1,_xlfn.CONCAT("Favor de revisar la instrucción 9, debido a que no se cumplen con los criterios mencionados en el numeral: ",BG782),_xlfn.CONCAT("Favor de revisar la instrucción 9, debido a que no se cumplen con los criterios mencionados en los numerales: ",BG782)))</f>
        <v/>
      </c>
      <c r="BI782" s="126"/>
      <c r="BJ782" s="126"/>
      <c r="BK782" s="427">
        <f>SUM(BI746:BK781)</f>
        <v>0</v>
      </c>
      <c r="BL782" s="200">
        <f>SUM(BL746:BL781)</f>
        <v>0</v>
      </c>
      <c r="BM782" s="179" t="str">
        <f>IF(BL782=0,"",_xlfn.CONCAT(BM746:BM781))</f>
        <v/>
      </c>
      <c r="BN782" s="180" t="str">
        <f>IF(BL782=0,"",
IF(BL782=1,_xlfn.CONCAT("Favor de revisar la instrucción 11, debido a que no se cumplen con los criterios mencionados en el numeral: ",BM782),_xlfn.CONCAT("Favor de revisar la instrucción 11, debido a que no se cumplen con los criterios mencionados en los numerales: ",BM782)))</f>
        <v/>
      </c>
    </row>
    <row r="783" spans="1:74" ht="45" customHeight="1">
      <c r="A783" s="26"/>
      <c r="B783" s="34"/>
      <c r="C783" s="997" t="s">
        <v>5951</v>
      </c>
      <c r="D783" s="728"/>
      <c r="E783" s="728"/>
      <c r="F783" s="740"/>
      <c r="G783" s="759"/>
      <c r="H783" s="759"/>
      <c r="I783" s="759"/>
      <c r="J783" s="759"/>
      <c r="K783" s="759"/>
      <c r="L783" s="759"/>
      <c r="M783" s="759"/>
      <c r="N783" s="759"/>
      <c r="O783" s="759"/>
      <c r="P783" s="759"/>
      <c r="Q783" s="759"/>
      <c r="R783" s="759"/>
      <c r="S783" s="759"/>
      <c r="T783" s="759"/>
      <c r="U783" s="759"/>
      <c r="V783" s="759"/>
      <c r="W783" s="759"/>
      <c r="X783" s="759"/>
      <c r="Y783" s="759"/>
      <c r="Z783" s="759"/>
      <c r="AA783" s="759"/>
      <c r="AB783" s="759"/>
      <c r="AC783" s="759"/>
      <c r="AD783" s="838"/>
      <c r="AG783" s="621" t="str">
        <f>SUBSTITUTE( SUBSTITUTE( SUBSTITUTE( SUBSTITUTE( SUBSTITUTE( SUBSTITUTE( SUBSTITUTE( SUBSTITUTE( SUBSTITUTE( SUBSTITUTE(F783, "á", "a"), "é", "e"), "í", "i"), "ó", "o"), "ú", "u"), "Á", "A"), "É", "E"), "Í", "I"), "Ó", "O"), "Ú", "U")</f>
        <v/>
      </c>
      <c r="AI783" t="s">
        <v>5248</v>
      </c>
      <c r="AJ783" s="170">
        <f>SUM(AL782,AP782)</f>
        <v>0</v>
      </c>
    </row>
    <row r="784" spans="1:74" ht="15" customHeight="1">
      <c r="A784" s="26"/>
      <c r="B784" s="845" t="str">
        <f>IF(AND(BO746&gt;0,F783=""),"Debido a que ingresó el código 1 en el numeral 36, debe anotar el nombre de dicha(s) tipo(s) prestación(es) laboral(es) ","")</f>
        <v/>
      </c>
      <c r="C784" s="845"/>
      <c r="D784" s="845"/>
      <c r="E784" s="845"/>
      <c r="F784" s="845"/>
      <c r="G784" s="845"/>
      <c r="H784" s="845"/>
      <c r="I784" s="845"/>
      <c r="J784" s="845"/>
      <c r="K784" s="845"/>
      <c r="L784" s="845"/>
      <c r="M784" s="845"/>
      <c r="N784" s="845"/>
      <c r="O784" s="845"/>
      <c r="P784" s="845"/>
      <c r="Q784" s="845"/>
      <c r="R784" s="845"/>
      <c r="S784" s="845"/>
      <c r="T784" s="845"/>
      <c r="U784" s="845"/>
      <c r="V784" s="845"/>
      <c r="W784" s="845"/>
      <c r="X784" s="845"/>
      <c r="Y784" s="845"/>
      <c r="Z784" s="845"/>
      <c r="AA784" s="845"/>
      <c r="AB784" s="845"/>
      <c r="AC784" s="845"/>
      <c r="AD784" s="845"/>
      <c r="AE784" s="845"/>
    </row>
    <row r="785" spans="1:33" ht="45" customHeight="1">
      <c r="A785" s="26"/>
      <c r="B785" s="34"/>
      <c r="C785" s="997" t="s">
        <v>5952</v>
      </c>
      <c r="D785" s="728"/>
      <c r="E785" s="728"/>
      <c r="F785" s="740"/>
      <c r="G785" s="759"/>
      <c r="H785" s="759"/>
      <c r="I785" s="759"/>
      <c r="J785" s="759"/>
      <c r="K785" s="759"/>
      <c r="L785" s="759"/>
      <c r="M785" s="759"/>
      <c r="N785" s="759"/>
      <c r="O785" s="759"/>
      <c r="P785" s="759"/>
      <c r="Q785" s="759"/>
      <c r="R785" s="759"/>
      <c r="S785" s="759"/>
      <c r="T785" s="759"/>
      <c r="U785" s="759"/>
      <c r="V785" s="759"/>
      <c r="W785" s="759"/>
      <c r="X785" s="759"/>
      <c r="Y785" s="759"/>
      <c r="Z785" s="759"/>
      <c r="AA785" s="759"/>
      <c r="AB785" s="759"/>
      <c r="AC785" s="759"/>
      <c r="AD785" s="838"/>
      <c r="AG785" s="621" t="str">
        <f>SUBSTITUTE( SUBSTITUTE( SUBSTITUTE( SUBSTITUTE( SUBSTITUTE( SUBSTITUTE( SUBSTITUTE( SUBSTITUTE( SUBSTITUTE( SUBSTITUTE(F785, "á", "a"), "é", "e"), "í", "i"), "ó", "o"), "ú", "u"), "Á", "A"), "É", "E"), "Í", "I"), "Ó", "O"), "Ú", "U")</f>
        <v/>
      </c>
    </row>
    <row r="786" spans="1:33" ht="15" customHeight="1">
      <c r="A786" s="26"/>
      <c r="B786" s="824" t="str">
        <f>IF(AND(BO749&gt;0,F785=""),"Debido a que seleccionó el código 12 en el apartado Frecuencia con la que se ofreció... debe anotar el nombre de dicha(s) frecuencia(s)","")</f>
        <v/>
      </c>
      <c r="C786" s="1020"/>
      <c r="D786" s="1020"/>
      <c r="E786" s="1020"/>
      <c r="F786" s="1020"/>
      <c r="G786" s="1020"/>
      <c r="H786" s="1020"/>
      <c r="I786" s="1020"/>
      <c r="J786" s="1020"/>
      <c r="K786" s="1020"/>
      <c r="L786" s="1020"/>
      <c r="M786" s="1020"/>
      <c r="N786" s="1020"/>
      <c r="O786" s="1020"/>
      <c r="P786" s="1020"/>
      <c r="Q786" s="1020"/>
      <c r="R786" s="1020"/>
      <c r="S786" s="1020"/>
      <c r="T786" s="1020"/>
      <c r="U786" s="1020"/>
      <c r="V786" s="1020"/>
      <c r="W786" s="1020"/>
      <c r="X786" s="1020"/>
      <c r="Y786" s="1020"/>
      <c r="Z786" s="1020"/>
      <c r="AA786" s="1020"/>
      <c r="AB786" s="1020"/>
      <c r="AC786" s="1020"/>
      <c r="AD786" s="1020"/>
      <c r="AE786" s="1020"/>
    </row>
    <row r="787" spans="1:33" ht="15" customHeight="1">
      <c r="A787" s="26"/>
      <c r="B787" s="34"/>
      <c r="C787" s="723" t="s">
        <v>5964</v>
      </c>
      <c r="D787" s="757"/>
      <c r="E787" s="757"/>
      <c r="F787" s="757"/>
      <c r="G787" s="757"/>
      <c r="H787" s="757"/>
      <c r="I787" s="757"/>
      <c r="J787" s="757"/>
      <c r="K787" s="757"/>
      <c r="L787" s="757"/>
      <c r="M787" s="757"/>
      <c r="N787" s="757"/>
      <c r="O787" s="757"/>
      <c r="P787" s="757"/>
      <c r="Q787" s="757"/>
      <c r="R787" s="757"/>
      <c r="S787" s="757"/>
      <c r="T787" s="757"/>
      <c r="U787" s="757"/>
      <c r="V787" s="757"/>
      <c r="W787" s="757"/>
      <c r="X787" s="757"/>
      <c r="Y787" s="757"/>
      <c r="Z787" s="757"/>
      <c r="AA787" s="757"/>
      <c r="AB787" s="757"/>
      <c r="AC787" s="757"/>
      <c r="AD787" s="758"/>
    </row>
    <row r="788" spans="1:33" ht="15" customHeight="1">
      <c r="A788" s="26"/>
      <c r="B788" s="34"/>
      <c r="C788" s="141" t="s">
        <v>5012</v>
      </c>
      <c r="D788" s="817" t="s">
        <v>5954</v>
      </c>
      <c r="E788" s="757"/>
      <c r="F788" s="757"/>
      <c r="G788" s="757"/>
      <c r="H788" s="757"/>
      <c r="I788" s="757"/>
      <c r="J788" s="757"/>
      <c r="K788" s="757"/>
      <c r="L788" s="757"/>
      <c r="M788" s="757"/>
      <c r="N788" s="757"/>
      <c r="O788" s="757"/>
      <c r="P788" s="758"/>
      <c r="Q788" s="94" t="s">
        <v>5026</v>
      </c>
      <c r="R788" s="817" t="s">
        <v>5890</v>
      </c>
      <c r="S788" s="757"/>
      <c r="T788" s="757"/>
      <c r="U788" s="757"/>
      <c r="V788" s="757"/>
      <c r="W788" s="757"/>
      <c r="X788" s="757"/>
      <c r="Y788" s="757"/>
      <c r="Z788" s="757"/>
      <c r="AA788" s="757"/>
      <c r="AB788" s="757"/>
      <c r="AC788" s="757"/>
      <c r="AD788" s="758"/>
    </row>
    <row r="789" spans="1:33" ht="15" customHeight="1">
      <c r="A789" s="26"/>
      <c r="B789" s="34"/>
      <c r="C789" s="94" t="s">
        <v>5014</v>
      </c>
      <c r="D789" s="817" t="s">
        <v>5868</v>
      </c>
      <c r="E789" s="757"/>
      <c r="F789" s="757"/>
      <c r="G789" s="757"/>
      <c r="H789" s="757"/>
      <c r="I789" s="757"/>
      <c r="J789" s="757"/>
      <c r="K789" s="757"/>
      <c r="L789" s="757"/>
      <c r="M789" s="757"/>
      <c r="N789" s="757"/>
      <c r="O789" s="757"/>
      <c r="P789" s="758"/>
      <c r="Q789" s="94" t="s">
        <v>5028</v>
      </c>
      <c r="R789" s="817" t="s">
        <v>5893</v>
      </c>
      <c r="S789" s="757"/>
      <c r="T789" s="757"/>
      <c r="U789" s="757"/>
      <c r="V789" s="757"/>
      <c r="W789" s="757"/>
      <c r="X789" s="757"/>
      <c r="Y789" s="757"/>
      <c r="Z789" s="757"/>
      <c r="AA789" s="757"/>
      <c r="AB789" s="757"/>
      <c r="AC789" s="757"/>
      <c r="AD789" s="758"/>
    </row>
    <row r="790" spans="1:33" ht="15" customHeight="1">
      <c r="A790" s="26"/>
      <c r="B790" s="34"/>
      <c r="C790" s="94" t="s">
        <v>5016</v>
      </c>
      <c r="D790" s="817" t="s">
        <v>5873</v>
      </c>
      <c r="E790" s="757"/>
      <c r="F790" s="757"/>
      <c r="G790" s="757"/>
      <c r="H790" s="757"/>
      <c r="I790" s="757"/>
      <c r="J790" s="757"/>
      <c r="K790" s="757"/>
      <c r="L790" s="757"/>
      <c r="M790" s="757"/>
      <c r="N790" s="757"/>
      <c r="O790" s="757"/>
      <c r="P790" s="758"/>
      <c r="Q790" s="94" t="s">
        <v>5029</v>
      </c>
      <c r="R790" s="817" t="s">
        <v>5896</v>
      </c>
      <c r="S790" s="757"/>
      <c r="T790" s="757"/>
      <c r="U790" s="757"/>
      <c r="V790" s="757"/>
      <c r="W790" s="757"/>
      <c r="X790" s="757"/>
      <c r="Y790" s="757"/>
      <c r="Z790" s="757"/>
      <c r="AA790" s="757"/>
      <c r="AB790" s="757"/>
      <c r="AC790" s="757"/>
      <c r="AD790" s="758"/>
    </row>
    <row r="791" spans="1:33" ht="15" customHeight="1">
      <c r="A791" s="26"/>
      <c r="B791" s="34"/>
      <c r="C791" s="94" t="s">
        <v>5018</v>
      </c>
      <c r="D791" s="817" t="s">
        <v>5876</v>
      </c>
      <c r="E791" s="757"/>
      <c r="F791" s="757"/>
      <c r="G791" s="757"/>
      <c r="H791" s="757"/>
      <c r="I791" s="757"/>
      <c r="J791" s="757"/>
      <c r="K791" s="757"/>
      <c r="L791" s="757"/>
      <c r="M791" s="757"/>
      <c r="N791" s="757"/>
      <c r="O791" s="757"/>
      <c r="P791" s="758"/>
      <c r="Q791" s="94" t="s">
        <v>5031</v>
      </c>
      <c r="R791" s="817" t="s">
        <v>5955</v>
      </c>
      <c r="S791" s="757"/>
      <c r="T791" s="757"/>
      <c r="U791" s="757"/>
      <c r="V791" s="757"/>
      <c r="W791" s="757"/>
      <c r="X791" s="757"/>
      <c r="Y791" s="757"/>
      <c r="Z791" s="757"/>
      <c r="AA791" s="757"/>
      <c r="AB791" s="757"/>
      <c r="AC791" s="757"/>
      <c r="AD791" s="758"/>
    </row>
    <row r="792" spans="1:33" ht="15" customHeight="1">
      <c r="A792" s="26"/>
      <c r="B792" s="34"/>
      <c r="C792" s="94" t="s">
        <v>5020</v>
      </c>
      <c r="D792" s="817" t="s">
        <v>5879</v>
      </c>
      <c r="E792" s="757"/>
      <c r="F792" s="757"/>
      <c r="G792" s="757"/>
      <c r="H792" s="757"/>
      <c r="I792" s="757"/>
      <c r="J792" s="757"/>
      <c r="K792" s="757"/>
      <c r="L792" s="757"/>
      <c r="M792" s="757"/>
      <c r="N792" s="757"/>
      <c r="O792" s="757"/>
      <c r="P792" s="758"/>
      <c r="Q792" s="94" t="s">
        <v>5032</v>
      </c>
      <c r="R792" s="817" t="s">
        <v>5956</v>
      </c>
      <c r="S792" s="757"/>
      <c r="T792" s="757"/>
      <c r="U792" s="757"/>
      <c r="V792" s="757"/>
      <c r="W792" s="757"/>
      <c r="X792" s="757"/>
      <c r="Y792" s="757"/>
      <c r="Z792" s="757"/>
      <c r="AA792" s="757"/>
      <c r="AB792" s="757"/>
      <c r="AC792" s="757"/>
      <c r="AD792" s="758"/>
    </row>
    <row r="793" spans="1:33" ht="15" customHeight="1">
      <c r="A793" s="26"/>
      <c r="B793" s="34"/>
      <c r="C793" s="94" t="s">
        <v>5022</v>
      </c>
      <c r="D793" s="817" t="s">
        <v>5883</v>
      </c>
      <c r="E793" s="757"/>
      <c r="F793" s="757"/>
      <c r="G793" s="757"/>
      <c r="H793" s="757"/>
      <c r="I793" s="757"/>
      <c r="J793" s="757"/>
      <c r="K793" s="757"/>
      <c r="L793" s="757"/>
      <c r="M793" s="757"/>
      <c r="N793" s="757"/>
      <c r="O793" s="757"/>
      <c r="P793" s="758"/>
      <c r="Q793" s="97" t="s">
        <v>5370</v>
      </c>
      <c r="R793" s="817" t="s">
        <v>5106</v>
      </c>
      <c r="S793" s="757"/>
      <c r="T793" s="757"/>
      <c r="U793" s="757"/>
      <c r="V793" s="757"/>
      <c r="W793" s="757"/>
      <c r="X793" s="757"/>
      <c r="Y793" s="757"/>
      <c r="Z793" s="757"/>
      <c r="AA793" s="757"/>
      <c r="AB793" s="757"/>
      <c r="AC793" s="757"/>
      <c r="AD793" s="758"/>
    </row>
    <row r="794" spans="1:33" ht="15" customHeight="1">
      <c r="A794" s="26"/>
      <c r="B794" s="34"/>
      <c r="C794" s="94" t="s">
        <v>5024</v>
      </c>
      <c r="D794" s="817" t="s">
        <v>5886</v>
      </c>
      <c r="E794" s="757"/>
      <c r="F794" s="757"/>
      <c r="G794" s="757"/>
      <c r="H794" s="757"/>
      <c r="I794" s="757"/>
      <c r="J794" s="757"/>
      <c r="K794" s="757"/>
      <c r="L794" s="757"/>
      <c r="M794" s="757"/>
      <c r="N794" s="757"/>
      <c r="O794" s="757"/>
      <c r="P794" s="758"/>
      <c r="Q794" s="817"/>
      <c r="R794" s="757"/>
      <c r="S794" s="757"/>
      <c r="T794" s="757"/>
      <c r="U794" s="757"/>
      <c r="V794" s="757"/>
      <c r="W794" s="757"/>
      <c r="X794" s="757"/>
      <c r="Y794" s="757"/>
      <c r="Z794" s="757"/>
      <c r="AA794" s="757"/>
      <c r="AB794" s="757"/>
      <c r="AC794" s="757"/>
      <c r="AD794" s="758"/>
    </row>
    <row r="795" spans="1:33" ht="15" customHeight="1">
      <c r="A795" s="26"/>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row>
    <row r="796" spans="1:33" ht="24" customHeight="1">
      <c r="A796" s="124"/>
      <c r="B796" s="33"/>
      <c r="C796" s="848" t="s">
        <v>5219</v>
      </c>
      <c r="D796" s="728"/>
      <c r="E796" s="728"/>
      <c r="F796" s="728"/>
      <c r="G796" s="728"/>
      <c r="H796" s="728"/>
      <c r="I796" s="728"/>
      <c r="J796" s="728"/>
      <c r="K796" s="728"/>
      <c r="L796" s="728"/>
      <c r="M796" s="728"/>
      <c r="N796" s="728"/>
      <c r="O796" s="728"/>
      <c r="P796" s="728"/>
      <c r="Q796" s="728"/>
      <c r="R796" s="728"/>
      <c r="S796" s="728"/>
      <c r="T796" s="728"/>
      <c r="U796" s="728"/>
      <c r="V796" s="728"/>
      <c r="W796" s="728"/>
      <c r="X796" s="728"/>
      <c r="Y796" s="728"/>
      <c r="Z796" s="728"/>
      <c r="AA796" s="728"/>
      <c r="AB796" s="728"/>
      <c r="AC796" s="728"/>
      <c r="AD796" s="728"/>
    </row>
    <row r="797" spans="1:33" ht="60" customHeight="1">
      <c r="A797" s="124"/>
      <c r="B797" s="33"/>
      <c r="C797" s="999"/>
      <c r="D797" s="1000"/>
      <c r="E797" s="1000"/>
      <c r="F797" s="1000"/>
      <c r="G797" s="1000"/>
      <c r="H797" s="1000"/>
      <c r="I797" s="1000"/>
      <c r="J797" s="1000"/>
      <c r="K797" s="1000"/>
      <c r="L797" s="1000"/>
      <c r="M797" s="1000"/>
      <c r="N797" s="1000"/>
      <c r="O797" s="1000"/>
      <c r="P797" s="1000"/>
      <c r="Q797" s="1000"/>
      <c r="R797" s="1000"/>
      <c r="S797" s="1000"/>
      <c r="T797" s="1000"/>
      <c r="U797" s="1000"/>
      <c r="V797" s="1000"/>
      <c r="W797" s="1000"/>
      <c r="X797" s="1000"/>
      <c r="Y797" s="1000"/>
      <c r="Z797" s="1000"/>
      <c r="AA797" s="1000"/>
      <c r="AB797" s="1000"/>
      <c r="AC797" s="1000"/>
      <c r="AD797" s="1001"/>
    </row>
    <row r="798" spans="1:33" ht="15" customHeight="1">
      <c r="A798" s="25"/>
      <c r="B798" s="823" t="str">
        <f>AW782</f>
        <v/>
      </c>
      <c r="C798" s="728"/>
      <c r="D798" s="728"/>
      <c r="E798" s="728"/>
      <c r="F798" s="728"/>
      <c r="G798" s="728"/>
      <c r="H798" s="728"/>
      <c r="I798" s="728"/>
      <c r="J798" s="728"/>
      <c r="K798" s="728"/>
      <c r="L798" s="728"/>
      <c r="M798" s="728"/>
      <c r="N798" s="728"/>
      <c r="O798" s="728"/>
      <c r="P798" s="728"/>
      <c r="Q798" s="728"/>
      <c r="R798" s="728"/>
      <c r="S798" s="728"/>
      <c r="T798" s="728"/>
      <c r="U798" s="728"/>
      <c r="V798" s="728"/>
      <c r="W798" s="728"/>
      <c r="X798" s="728"/>
      <c r="Y798" s="728"/>
      <c r="Z798" s="728"/>
      <c r="AA798" s="728"/>
      <c r="AB798" s="728"/>
      <c r="AC798" s="728"/>
      <c r="AD798" s="728"/>
    </row>
    <row r="799" spans="1:33" ht="15" customHeight="1">
      <c r="A799" s="25"/>
      <c r="B799" s="888" t="str">
        <f>IF(SUM(COUNTIF(Y746:AD781,"NS"))&lt;&gt;0,"Alerta: debido a que cuenta con registros NS, debe proporcionar una justificación en el area de comentarios al final de la pregunta","")</f>
        <v/>
      </c>
      <c r="C799" s="1002"/>
      <c r="D799" s="1002"/>
      <c r="E799" s="1002"/>
      <c r="F799" s="1002"/>
      <c r="G799" s="1002"/>
      <c r="H799" s="1002"/>
      <c r="I799" s="1002"/>
      <c r="J799" s="1002"/>
      <c r="K799" s="1002"/>
      <c r="L799" s="1002"/>
      <c r="M799" s="1002"/>
      <c r="N799" s="1002"/>
      <c r="O799" s="1002"/>
      <c r="P799" s="1002"/>
      <c r="Q799" s="1002"/>
      <c r="R799" s="1002"/>
      <c r="S799" s="1002"/>
      <c r="T799" s="1002"/>
      <c r="U799" s="1002"/>
      <c r="V799" s="1002"/>
      <c r="W799" s="1002"/>
      <c r="X799" s="1002"/>
      <c r="Y799" s="1002"/>
      <c r="Z799" s="1002"/>
      <c r="AA799" s="1002"/>
      <c r="AB799" s="1002"/>
      <c r="AC799" s="1002"/>
      <c r="AD799" s="1002"/>
      <c r="AE799" s="1002"/>
    </row>
    <row r="800" spans="1:33" ht="15" customHeight="1">
      <c r="A800" s="25"/>
      <c r="B800" s="868" t="str">
        <f>AS782</f>
        <v/>
      </c>
      <c r="C800" s="1002"/>
      <c r="D800" s="1002"/>
      <c r="E800" s="1002"/>
      <c r="F800" s="1002"/>
      <c r="G800" s="1002"/>
      <c r="H800" s="1002"/>
      <c r="I800" s="1002"/>
      <c r="J800" s="1002"/>
      <c r="K800" s="1002"/>
      <c r="L800" s="1002"/>
      <c r="M800" s="1002"/>
      <c r="N800" s="1002"/>
      <c r="O800" s="1002"/>
      <c r="P800" s="1002"/>
      <c r="Q800" s="1002"/>
      <c r="R800" s="1002"/>
      <c r="S800" s="1002"/>
      <c r="T800" s="1002"/>
      <c r="U800" s="1002"/>
      <c r="V800" s="1002"/>
      <c r="W800" s="1002"/>
      <c r="X800" s="1002"/>
      <c r="Y800" s="1002"/>
      <c r="Z800" s="1002"/>
      <c r="AA800" s="1002"/>
      <c r="AB800" s="1002"/>
      <c r="AC800" s="1002"/>
      <c r="AD800" s="1002"/>
      <c r="AE800" s="1002"/>
    </row>
    <row r="801" spans="1:47" ht="15" customHeight="1">
      <c r="A801" s="25"/>
      <c r="B801" s="868" t="str">
        <f>BH782</f>
        <v/>
      </c>
      <c r="C801" s="1002"/>
      <c r="D801" s="1002"/>
      <c r="E801" s="1002"/>
      <c r="F801" s="1002"/>
      <c r="G801" s="1002"/>
      <c r="H801" s="1002"/>
      <c r="I801" s="1002"/>
      <c r="J801" s="1002"/>
      <c r="K801" s="1002"/>
      <c r="L801" s="1002"/>
      <c r="M801" s="1002"/>
      <c r="N801" s="1002"/>
      <c r="O801" s="1002"/>
      <c r="P801" s="1002"/>
      <c r="Q801" s="1002"/>
      <c r="R801" s="1002"/>
      <c r="S801" s="1002"/>
      <c r="T801" s="1002"/>
      <c r="U801" s="1002"/>
      <c r="V801" s="1002"/>
      <c r="W801" s="1002"/>
      <c r="X801" s="1002"/>
      <c r="Y801" s="1002"/>
      <c r="Z801" s="1002"/>
      <c r="AA801" s="1002"/>
      <c r="AB801" s="1002"/>
      <c r="AC801" s="1002"/>
      <c r="AD801" s="1002"/>
      <c r="AE801" s="1002"/>
    </row>
    <row r="802" spans="1:47" ht="15" customHeight="1">
      <c r="A802" s="25"/>
      <c r="B802" s="868" t="str">
        <f>BN782</f>
        <v/>
      </c>
      <c r="C802" s="1002"/>
      <c r="D802" s="1002"/>
      <c r="E802" s="1002"/>
      <c r="F802" s="1002"/>
      <c r="G802" s="1002"/>
      <c r="H802" s="1002"/>
      <c r="I802" s="1002"/>
      <c r="J802" s="1002"/>
      <c r="K802" s="1002"/>
      <c r="L802" s="1002"/>
      <c r="M802" s="1002"/>
      <c r="N802" s="1002"/>
      <c r="O802" s="1002"/>
      <c r="P802" s="1002"/>
      <c r="Q802" s="1002"/>
      <c r="R802" s="1002"/>
      <c r="S802" s="1002"/>
      <c r="T802" s="1002"/>
      <c r="U802" s="1002"/>
      <c r="V802" s="1002"/>
      <c r="W802" s="1002"/>
      <c r="X802" s="1002"/>
      <c r="Y802" s="1002"/>
      <c r="Z802" s="1002"/>
      <c r="AA802" s="1002"/>
      <c r="AB802" s="1002"/>
      <c r="AC802" s="1002"/>
      <c r="AD802" s="1002"/>
      <c r="AE802" s="1002"/>
    </row>
    <row r="803" spans="1:47" ht="15" customHeight="1">
      <c r="A803" s="25"/>
      <c r="B803" s="824" t="str">
        <f>IF(BB747&gt;0,"Favor de verificar que no tenga información en celdas sombreadas","")</f>
        <v/>
      </c>
      <c r="C803" s="846"/>
      <c r="D803" s="846"/>
      <c r="E803" s="846"/>
      <c r="F803" s="846"/>
      <c r="G803" s="846"/>
      <c r="H803" s="846"/>
      <c r="I803" s="846"/>
      <c r="J803" s="846"/>
      <c r="K803" s="846"/>
      <c r="L803" s="846"/>
      <c r="M803" s="846"/>
      <c r="N803" s="846"/>
      <c r="O803" s="846"/>
      <c r="P803" s="846"/>
      <c r="Q803" s="846"/>
      <c r="R803" s="846"/>
      <c r="S803" s="846"/>
      <c r="T803" s="846"/>
      <c r="U803" s="846"/>
      <c r="V803" s="846"/>
      <c r="W803" s="846"/>
      <c r="X803" s="846"/>
      <c r="Y803" s="846"/>
      <c r="Z803" s="846"/>
      <c r="AA803" s="846"/>
      <c r="AB803" s="846"/>
      <c r="AC803" s="846"/>
      <c r="AD803" s="846"/>
      <c r="AE803" s="51"/>
    </row>
    <row r="804" spans="1:47" ht="36" customHeight="1">
      <c r="A804" s="25" t="s">
        <v>5965</v>
      </c>
      <c r="B804" s="880" t="s">
        <v>5966</v>
      </c>
      <c r="C804" s="728"/>
      <c r="D804" s="728"/>
      <c r="E804" s="728"/>
      <c r="F804" s="728"/>
      <c r="G804" s="728"/>
      <c r="H804" s="728"/>
      <c r="I804" s="728"/>
      <c r="J804" s="728"/>
      <c r="K804" s="728"/>
      <c r="L804" s="728"/>
      <c r="M804" s="728"/>
      <c r="N804" s="728"/>
      <c r="O804" s="728"/>
      <c r="P804" s="728"/>
      <c r="Q804" s="728"/>
      <c r="R804" s="728"/>
      <c r="S804" s="728"/>
      <c r="T804" s="728"/>
      <c r="U804" s="728"/>
      <c r="V804" s="728"/>
      <c r="W804" s="728"/>
      <c r="X804" s="728"/>
      <c r="Y804" s="728"/>
      <c r="Z804" s="728"/>
      <c r="AA804" s="728"/>
      <c r="AB804" s="728"/>
      <c r="AC804" s="728"/>
      <c r="AD804" s="728"/>
    </row>
    <row r="805" spans="1:47" ht="36" customHeight="1">
      <c r="A805" s="25"/>
      <c r="B805" s="13"/>
      <c r="C805" s="1003" t="s">
        <v>5967</v>
      </c>
      <c r="D805" s="728"/>
      <c r="E805" s="728"/>
      <c r="F805" s="728"/>
      <c r="G805" s="728"/>
      <c r="H805" s="728"/>
      <c r="I805" s="728"/>
      <c r="J805" s="728"/>
      <c r="K805" s="728"/>
      <c r="L805" s="728"/>
      <c r="M805" s="728"/>
      <c r="N805" s="728"/>
      <c r="O805" s="728"/>
      <c r="P805" s="728"/>
      <c r="Q805" s="728"/>
      <c r="R805" s="728"/>
      <c r="S805" s="728"/>
      <c r="T805" s="728"/>
      <c r="U805" s="728"/>
      <c r="V805" s="728"/>
      <c r="W805" s="728"/>
      <c r="X805" s="728"/>
      <c r="Y805" s="728"/>
      <c r="Z805" s="728"/>
      <c r="AA805" s="728"/>
      <c r="AB805" s="728"/>
      <c r="AC805" s="728"/>
      <c r="AD805" s="728"/>
    </row>
    <row r="806" spans="1:47" ht="24" customHeight="1">
      <c r="A806" s="25"/>
      <c r="B806" s="13"/>
      <c r="C806" s="1003" t="s">
        <v>5968</v>
      </c>
      <c r="D806" s="728"/>
      <c r="E806" s="728"/>
      <c r="F806" s="728"/>
      <c r="G806" s="728"/>
      <c r="H806" s="728"/>
      <c r="I806" s="728"/>
      <c r="J806" s="728"/>
      <c r="K806" s="728"/>
      <c r="L806" s="728"/>
      <c r="M806" s="728"/>
      <c r="N806" s="728"/>
      <c r="O806" s="728"/>
      <c r="P806" s="728"/>
      <c r="Q806" s="728"/>
      <c r="R806" s="728"/>
      <c r="S806" s="728"/>
      <c r="T806" s="728"/>
      <c r="U806" s="728"/>
      <c r="V806" s="728"/>
      <c r="W806" s="728"/>
      <c r="X806" s="728"/>
      <c r="Y806" s="728"/>
      <c r="Z806" s="728"/>
      <c r="AA806" s="728"/>
      <c r="AB806" s="728"/>
      <c r="AC806" s="728"/>
      <c r="AD806" s="728"/>
    </row>
    <row r="807" spans="1:47" ht="48" customHeight="1">
      <c r="A807" s="25"/>
      <c r="B807" s="13"/>
      <c r="C807" s="1012" t="s">
        <v>5969</v>
      </c>
      <c r="D807" s="1012"/>
      <c r="E807" s="1012"/>
      <c r="F807" s="1012"/>
      <c r="G807" s="1012"/>
      <c r="H807" s="1012"/>
      <c r="I807" s="1012"/>
      <c r="J807" s="1012"/>
      <c r="K807" s="1012"/>
      <c r="L807" s="1012"/>
      <c r="M807" s="1012"/>
      <c r="N807" s="1012"/>
      <c r="O807" s="1012"/>
      <c r="P807" s="1012"/>
      <c r="Q807" s="1012"/>
      <c r="R807" s="1012"/>
      <c r="S807" s="1012"/>
      <c r="T807" s="1012"/>
      <c r="U807" s="1012"/>
      <c r="V807" s="1012"/>
      <c r="W807" s="1012"/>
      <c r="X807" s="1012"/>
      <c r="Y807" s="1012"/>
      <c r="Z807" s="1012"/>
      <c r="AA807" s="1012"/>
      <c r="AB807" s="1012"/>
      <c r="AC807" s="1012"/>
      <c r="AD807" s="1012"/>
    </row>
    <row r="808" spans="1:47" ht="48" customHeight="1">
      <c r="A808" s="25"/>
      <c r="B808" s="13"/>
      <c r="C808" s="1012" t="s">
        <v>5970</v>
      </c>
      <c r="D808" s="728"/>
      <c r="E808" s="728"/>
      <c r="F808" s="728"/>
      <c r="G808" s="728"/>
      <c r="H808" s="728"/>
      <c r="I808" s="728"/>
      <c r="J808" s="728"/>
      <c r="K808" s="728"/>
      <c r="L808" s="728"/>
      <c r="M808" s="728"/>
      <c r="N808" s="728"/>
      <c r="O808" s="728"/>
      <c r="P808" s="728"/>
      <c r="Q808" s="728"/>
      <c r="R808" s="728"/>
      <c r="S808" s="728"/>
      <c r="T808" s="728"/>
      <c r="U808" s="728"/>
      <c r="V808" s="728"/>
      <c r="W808" s="728"/>
      <c r="X808" s="728"/>
      <c r="Y808" s="728"/>
      <c r="Z808" s="728"/>
      <c r="AA808" s="728"/>
      <c r="AB808" s="728"/>
      <c r="AC808" s="728"/>
      <c r="AD808" s="728"/>
    </row>
    <row r="809" spans="1:47" ht="24" customHeight="1">
      <c r="A809" s="25"/>
      <c r="B809" s="13"/>
      <c r="C809" s="1008" t="s">
        <v>5971</v>
      </c>
      <c r="D809" s="728"/>
      <c r="E809" s="728"/>
      <c r="F809" s="728"/>
      <c r="G809" s="728"/>
      <c r="H809" s="728"/>
      <c r="I809" s="728"/>
      <c r="J809" s="728"/>
      <c r="K809" s="728"/>
      <c r="L809" s="728"/>
      <c r="M809" s="728"/>
      <c r="N809" s="728"/>
      <c r="O809" s="728"/>
      <c r="P809" s="728"/>
      <c r="Q809" s="728"/>
      <c r="R809" s="728"/>
      <c r="S809" s="728"/>
      <c r="T809" s="728"/>
      <c r="U809" s="728"/>
      <c r="V809" s="728"/>
      <c r="W809" s="728"/>
      <c r="X809" s="728"/>
      <c r="Y809" s="728"/>
      <c r="Z809" s="728"/>
      <c r="AA809" s="728"/>
      <c r="AB809" s="728"/>
      <c r="AC809" s="728"/>
      <c r="AD809" s="728"/>
    </row>
    <row r="810" spans="1:47" ht="15" customHeight="1">
      <c r="A810" s="25"/>
      <c r="B810" s="13"/>
      <c r="C810" s="848" t="s">
        <v>5972</v>
      </c>
      <c r="D810" s="728"/>
      <c r="E810" s="728"/>
      <c r="F810" s="728"/>
      <c r="G810" s="728"/>
      <c r="H810" s="728"/>
      <c r="I810" s="728"/>
      <c r="J810" s="728"/>
      <c r="K810" s="728"/>
      <c r="L810" s="728"/>
      <c r="M810" s="728"/>
      <c r="N810" s="728"/>
      <c r="O810" s="728"/>
      <c r="P810" s="728"/>
      <c r="Q810" s="728"/>
      <c r="R810" s="728"/>
      <c r="S810" s="728"/>
      <c r="T810" s="728"/>
      <c r="U810" s="728"/>
      <c r="V810" s="728"/>
      <c r="W810" s="728"/>
      <c r="X810" s="728"/>
      <c r="Y810" s="728"/>
      <c r="Z810" s="728"/>
      <c r="AA810" s="728"/>
      <c r="AB810" s="728"/>
      <c r="AC810" s="728"/>
      <c r="AD810" s="728"/>
    </row>
    <row r="811" spans="1:47" ht="15" customHeight="1">
      <c r="A811" s="25"/>
      <c r="B811" s="13"/>
      <c r="C811" s="848" t="s">
        <v>5973</v>
      </c>
      <c r="D811" s="728"/>
      <c r="E811" s="728"/>
      <c r="F811" s="728"/>
      <c r="G811" s="728"/>
      <c r="H811" s="728"/>
      <c r="I811" s="728"/>
      <c r="J811" s="728"/>
      <c r="K811" s="728"/>
      <c r="L811" s="728"/>
      <c r="M811" s="728"/>
      <c r="N811" s="728"/>
      <c r="O811" s="728"/>
      <c r="P811" s="728"/>
      <c r="Q811" s="728"/>
      <c r="R811" s="728"/>
      <c r="S811" s="728"/>
      <c r="T811" s="728"/>
      <c r="U811" s="728"/>
      <c r="V811" s="728"/>
      <c r="W811" s="728"/>
      <c r="X811" s="728"/>
      <c r="Y811" s="728"/>
      <c r="Z811" s="728"/>
      <c r="AA811" s="728"/>
      <c r="AB811" s="728"/>
      <c r="AC811" s="728"/>
      <c r="AD811" s="728"/>
    </row>
    <row r="812" spans="1:47" ht="24" customHeight="1">
      <c r="A812" s="25"/>
      <c r="B812" s="13"/>
      <c r="C812" s="853" t="s">
        <v>5974</v>
      </c>
      <c r="D812" s="728"/>
      <c r="E812" s="728"/>
      <c r="F812" s="728"/>
      <c r="G812" s="728"/>
      <c r="H812" s="728"/>
      <c r="I812" s="728"/>
      <c r="J812" s="728"/>
      <c r="K812" s="728"/>
      <c r="L812" s="728"/>
      <c r="M812" s="728"/>
      <c r="N812" s="728"/>
      <c r="O812" s="728"/>
      <c r="P812" s="728"/>
      <c r="Q812" s="728"/>
      <c r="R812" s="728"/>
      <c r="S812" s="728"/>
      <c r="T812" s="728"/>
      <c r="U812" s="728"/>
      <c r="V812" s="728"/>
      <c r="W812" s="728"/>
      <c r="X812" s="728"/>
      <c r="Y812" s="728"/>
      <c r="Z812" s="728"/>
      <c r="AA812" s="728"/>
      <c r="AB812" s="728"/>
      <c r="AC812" s="728"/>
      <c r="AD812" s="728"/>
    </row>
    <row r="813" spans="1:47" ht="15" customHeight="1">
      <c r="A813" s="25"/>
      <c r="B813" s="34"/>
      <c r="C813" s="359"/>
      <c r="D813" s="359"/>
      <c r="E813" s="359"/>
      <c r="F813" s="359"/>
      <c r="G813" s="359"/>
      <c r="H813" s="359"/>
      <c r="I813" s="359"/>
      <c r="J813" s="359"/>
      <c r="K813" s="359"/>
      <c r="L813" s="75"/>
      <c r="M813" s="359"/>
      <c r="N813" s="359"/>
      <c r="O813" s="359"/>
      <c r="P813" s="359"/>
      <c r="Q813" s="359"/>
      <c r="R813" s="359"/>
      <c r="S813" s="359"/>
      <c r="T813" s="359"/>
      <c r="U813" s="359"/>
      <c r="V813" s="359"/>
      <c r="W813" s="359"/>
      <c r="X813" s="359"/>
      <c r="Y813" s="359"/>
      <c r="Z813" s="359"/>
      <c r="AA813" s="359"/>
      <c r="AB813" s="359"/>
      <c r="AC813" s="359"/>
    </row>
    <row r="814" spans="1:47" s="66" customFormat="1" ht="15" customHeight="1">
      <c r="A814" s="25"/>
      <c r="B814" s="51"/>
      <c r="C814" s="88" t="s">
        <v>5846</v>
      </c>
      <c r="D814" s="51"/>
      <c r="E814" s="51"/>
      <c r="F814" s="51"/>
      <c r="G814" s="51"/>
      <c r="H814" s="51"/>
      <c r="I814" s="51"/>
      <c r="J814" s="51"/>
      <c r="K814" s="51"/>
      <c r="L814" s="51"/>
      <c r="M814" s="51"/>
      <c r="N814" s="51"/>
      <c r="O814" s="95"/>
      <c r="P814" s="95"/>
      <c r="Q814" s="95"/>
      <c r="R814" s="95"/>
      <c r="S814" s="95"/>
      <c r="T814" s="95"/>
      <c r="U814" s="95"/>
      <c r="V814" s="95"/>
      <c r="W814" s="95"/>
      <c r="X814" s="95"/>
      <c r="Y814" s="95"/>
      <c r="Z814" s="51"/>
      <c r="AA814" s="51"/>
      <c r="AB814" s="51"/>
      <c r="AC814" s="51"/>
      <c r="AD814" s="51"/>
      <c r="AE814" s="51"/>
      <c r="AT814" s="1044" t="s">
        <v>5756</v>
      </c>
    </row>
    <row r="815" spans="1:47" s="66" customFormat="1" ht="15" customHeight="1">
      <c r="A815" s="25"/>
      <c r="B815" s="51"/>
      <c r="C815" s="51"/>
      <c r="D815" s="51"/>
      <c r="E815" s="51"/>
      <c r="F815" s="51"/>
      <c r="G815" s="51"/>
      <c r="H815" s="51"/>
      <c r="I815" s="51"/>
      <c r="J815" s="51"/>
      <c r="K815" s="51"/>
      <c r="L815" s="51"/>
      <c r="M815" s="51"/>
      <c r="N815" s="51"/>
      <c r="O815" s="95"/>
      <c r="P815" s="95"/>
      <c r="Q815" s="95"/>
      <c r="R815" s="95"/>
      <c r="S815" s="95"/>
      <c r="T815" s="95"/>
      <c r="U815" s="95"/>
      <c r="V815" s="95"/>
      <c r="W815" s="95"/>
      <c r="X815" s="95"/>
      <c r="Y815" s="95"/>
      <c r="Z815" s="51"/>
      <c r="AA815" s="51"/>
      <c r="AB815" s="51"/>
      <c r="AC815" s="51"/>
      <c r="AD815" s="51"/>
      <c r="AE815" s="51"/>
      <c r="AG815" s="964" t="s">
        <v>5090</v>
      </c>
      <c r="AH815" s="830" t="s">
        <v>5091</v>
      </c>
      <c r="AI815" s="757"/>
      <c r="AJ815" s="758"/>
      <c r="AK815" s="361" t="s">
        <v>5084</v>
      </c>
      <c r="AL815" s="360" t="s">
        <v>5258</v>
      </c>
      <c r="AM815" s="539"/>
      <c r="AN815" s="539"/>
      <c r="AO815"/>
      <c r="AP815"/>
      <c r="AQ815"/>
      <c r="AR815"/>
      <c r="AS815" s="654" t="s">
        <v>5092</v>
      </c>
      <c r="AT815" s="1044"/>
      <c r="AU815" s="421"/>
    </row>
    <row r="816" spans="1:47" ht="48" customHeight="1">
      <c r="A816" s="25"/>
      <c r="B816" s="33"/>
      <c r="C816" s="723" t="s">
        <v>5847</v>
      </c>
      <c r="D816" s="757"/>
      <c r="E816" s="757"/>
      <c r="F816" s="757"/>
      <c r="G816" s="757"/>
      <c r="H816" s="757"/>
      <c r="I816" s="757"/>
      <c r="J816" s="757"/>
      <c r="K816" s="757"/>
      <c r="L816" s="758"/>
      <c r="M816" s="723" t="s">
        <v>5975</v>
      </c>
      <c r="N816" s="757"/>
      <c r="O816" s="757"/>
      <c r="P816" s="757"/>
      <c r="Q816" s="757"/>
      <c r="R816" s="758"/>
      <c r="S816" s="858" t="s">
        <v>5976</v>
      </c>
      <c r="T816" s="757"/>
      <c r="U816" s="757"/>
      <c r="V816" s="757"/>
      <c r="W816" s="757"/>
      <c r="X816" s="758"/>
      <c r="Y816" s="858" t="s">
        <v>5977</v>
      </c>
      <c r="Z816" s="757"/>
      <c r="AA816" s="757"/>
      <c r="AB816" s="757"/>
      <c r="AC816" s="757"/>
      <c r="AD816" s="758"/>
      <c r="AG816" s="782"/>
      <c r="AH816" s="173" t="s">
        <v>5109</v>
      </c>
      <c r="AI816" s="174" t="s">
        <v>5110</v>
      </c>
      <c r="AJ816" s="175" t="s">
        <v>5111</v>
      </c>
      <c r="AK816" s="356" t="s">
        <v>5978</v>
      </c>
      <c r="AL816" s="652" t="s">
        <v>5979</v>
      </c>
      <c r="AM816" s="31"/>
      <c r="AN816" s="31"/>
      <c r="AO816" s="240"/>
      <c r="AP816" s="240"/>
      <c r="AQ816" s="240"/>
      <c r="AR816" s="240"/>
      <c r="AS816" s="655" t="s">
        <v>5980</v>
      </c>
      <c r="AT816" s="1044"/>
      <c r="AU816" s="417" t="s">
        <v>5858</v>
      </c>
    </row>
    <row r="817" spans="1:47" ht="15" customHeight="1">
      <c r="A817" s="25"/>
      <c r="B817" s="33"/>
      <c r="C817" s="59" t="s">
        <v>5012</v>
      </c>
      <c r="D817" s="817" t="s">
        <v>5863</v>
      </c>
      <c r="E817" s="757"/>
      <c r="F817" s="757"/>
      <c r="G817" s="757"/>
      <c r="H817" s="757"/>
      <c r="I817" s="757"/>
      <c r="J817" s="757"/>
      <c r="K817" s="757"/>
      <c r="L817" s="758"/>
      <c r="M817" s="740"/>
      <c r="N817" s="759"/>
      <c r="O817" s="759"/>
      <c r="P817" s="759"/>
      <c r="Q817" s="759"/>
      <c r="R817" s="838"/>
      <c r="S817" s="839"/>
      <c r="T817" s="840"/>
      <c r="U817" s="840"/>
      <c r="V817" s="840"/>
      <c r="W817" s="840"/>
      <c r="X817" s="841"/>
      <c r="Y817" s="839"/>
      <c r="Z817" s="840"/>
      <c r="AA817" s="840"/>
      <c r="AB817" s="840"/>
      <c r="AC817" s="840"/>
      <c r="AD817" s="841"/>
      <c r="AG817" s="172">
        <f t="shared" ref="AG817:AG852" si="701">IF(AND($J684&lt;&gt;"",$J684&lt;&gt;1,COUNTA(M817:AD817)=0),0,IF(AND($J684&lt;&gt;"",$J684=1,$M817&lt;&gt;"",$M817&lt;&gt;1,COUNTA(S817:AD817)=0),0,IF(AND($J684&lt;&gt;"",$J684=1,$M817&lt;&gt;"",$M817=1,COUNTA(S817:AD817)=2),0,IF(COUNTA(M817:AD817)=0,0,1))))</f>
        <v>0</v>
      </c>
      <c r="AH817" s="176">
        <f t="shared" ref="AH817:AH852" si="702">IF(AG817=0,0,1)</f>
        <v>0</v>
      </c>
      <c r="AI817" s="177" t="str">
        <f>IF(AH817=0,"",
IF(SUM(AH817:AH817)=1,AJ817,
IF(AH853&gt;SUM(AH817:AH817),_xlfn.CONCAT(", ",AJ817),
IF(AH853=SUM(AH817:AH817),_xlfn.CONCAT(" y ",AJ817)))))</f>
        <v/>
      </c>
      <c r="AJ817" s="199" t="s">
        <v>5117</v>
      </c>
      <c r="AK817" s="361">
        <f>IF(AND($J684&lt;&gt;"",$J684&lt;&gt;1,COUNTA(M817:AD817)&gt;0),1,0)</f>
        <v>0</v>
      </c>
      <c r="AL817" s="360">
        <f t="shared" ref="AL817:AL852" si="703">IF(AND($M817&lt;&gt;"",$M817&lt;&gt;1,COUNTA(S817:AD817)&gt;0),1,0)</f>
        <v>0</v>
      </c>
      <c r="AM817" s="656"/>
      <c r="AN817" s="656"/>
      <c r="AO817" s="240"/>
      <c r="AP817" s="240"/>
      <c r="AQ817" s="240"/>
      <c r="AR817" s="240"/>
      <c r="AS817" s="428">
        <f t="shared" ref="AS817:AS852" si="704">IF(OR(Y817="NS",S817="NS"),0,IF(OR(Y817="NA",S817="NA"),0,IF(Y817&gt;=S817,0,1)))</f>
        <v>0</v>
      </c>
      <c r="AT817" s="391">
        <f t="shared" ref="AT817:AT852" si="705">IF(AND(M817&lt;&gt;"",S817&lt;&gt;"",SUM(S817:AD817)=0),1,0)</f>
        <v>0</v>
      </c>
      <c r="AU817" s="415">
        <f>IF(AND(SUM($M$106)=0,COUNTA(M817:AD852)&gt;0),1,0)</f>
        <v>0</v>
      </c>
    </row>
    <row r="818" spans="1:47" ht="15" customHeight="1">
      <c r="A818" s="25"/>
      <c r="B818" s="33"/>
      <c r="C818" s="122" t="s">
        <v>5014</v>
      </c>
      <c r="D818" s="994" t="s">
        <v>5866</v>
      </c>
      <c r="E818" s="757"/>
      <c r="F818" s="757"/>
      <c r="G818" s="757"/>
      <c r="H818" s="757"/>
      <c r="I818" s="757"/>
      <c r="J818" s="757"/>
      <c r="K818" s="757"/>
      <c r="L818" s="758"/>
      <c r="M818" s="740"/>
      <c r="N818" s="759"/>
      <c r="O818" s="759"/>
      <c r="P818" s="759"/>
      <c r="Q818" s="759"/>
      <c r="R818" s="838"/>
      <c r="S818" s="839"/>
      <c r="T818" s="840"/>
      <c r="U818" s="840"/>
      <c r="V818" s="840"/>
      <c r="W818" s="840"/>
      <c r="X818" s="841"/>
      <c r="Y818" s="839"/>
      <c r="Z818" s="840"/>
      <c r="AA818" s="840"/>
      <c r="AB818" s="840"/>
      <c r="AC818" s="840"/>
      <c r="AD818" s="841"/>
      <c r="AG818" s="172">
        <f t="shared" si="701"/>
        <v>0</v>
      </c>
      <c r="AH818" s="176">
        <f t="shared" si="702"/>
        <v>0</v>
      </c>
      <c r="AI818" s="177" t="str">
        <f>IF(AH818=0,"",
IF(SUM($AH$817:AH818)=1,AJ818,
IF($AH$853&gt;SUM($AH$817:AH818),_xlfn.CONCAT(", ",AJ818),
IF($AH$853=SUM($AH$817:AH818),_xlfn.CONCAT(" y ",AJ818)))))</f>
        <v/>
      </c>
      <c r="AJ818" s="199" t="s">
        <v>5118</v>
      </c>
      <c r="AK818" s="361">
        <f t="shared" ref="AK818:AK852" si="706">IF(AND($J685&lt;&gt;"",$J685&lt;&gt;1,COUNTA(M818:AD818)&gt;0),1,0)</f>
        <v>0</v>
      </c>
      <c r="AL818" s="360">
        <f t="shared" si="703"/>
        <v>0</v>
      </c>
      <c r="AO818" s="240"/>
      <c r="AP818" s="240"/>
      <c r="AQ818" s="240"/>
      <c r="AR818" s="240"/>
      <c r="AS818" s="428">
        <f t="shared" si="704"/>
        <v>0</v>
      </c>
      <c r="AT818" s="391">
        <f t="shared" si="705"/>
        <v>0</v>
      </c>
    </row>
    <row r="819" spans="1:47" ht="24" customHeight="1">
      <c r="A819" s="25"/>
      <c r="B819" s="33"/>
      <c r="C819" s="122" t="s">
        <v>5016</v>
      </c>
      <c r="D819" s="994" t="s">
        <v>5869</v>
      </c>
      <c r="E819" s="757"/>
      <c r="F819" s="757"/>
      <c r="G819" s="757"/>
      <c r="H819" s="757"/>
      <c r="I819" s="757"/>
      <c r="J819" s="757"/>
      <c r="K819" s="757"/>
      <c r="L819" s="758"/>
      <c r="M819" s="740"/>
      <c r="N819" s="759"/>
      <c r="O819" s="759"/>
      <c r="P819" s="759"/>
      <c r="Q819" s="759"/>
      <c r="R819" s="838"/>
      <c r="S819" s="839"/>
      <c r="T819" s="840"/>
      <c r="U819" s="840"/>
      <c r="V819" s="840"/>
      <c r="W819" s="840"/>
      <c r="X819" s="841"/>
      <c r="Y819" s="839"/>
      <c r="Z819" s="840"/>
      <c r="AA819" s="840"/>
      <c r="AB819" s="840"/>
      <c r="AC819" s="840"/>
      <c r="AD819" s="841"/>
      <c r="AG819" s="172">
        <f t="shared" si="701"/>
        <v>0</v>
      </c>
      <c r="AH819" s="176">
        <f t="shared" si="702"/>
        <v>0</v>
      </c>
      <c r="AI819" s="177" t="str">
        <f>IF(AH819=0,"",
IF(SUM($AH$817:AH819)=1,AJ819,
IF($AH$853&gt;SUM($AH$817:AH819),_xlfn.CONCAT(", ",AJ819),
IF($AH$853=SUM($AH$817:AH819),_xlfn.CONCAT(" y ",AJ819)))))</f>
        <v/>
      </c>
      <c r="AJ819" s="199" t="s">
        <v>5119</v>
      </c>
      <c r="AK819" s="361">
        <f t="shared" si="706"/>
        <v>0</v>
      </c>
      <c r="AL819" s="360">
        <f t="shared" si="703"/>
        <v>0</v>
      </c>
      <c r="AM819" s="656"/>
      <c r="AN819" s="656"/>
      <c r="AO819" s="240"/>
      <c r="AP819" s="240"/>
      <c r="AQ819" s="240"/>
      <c r="AR819" s="240"/>
      <c r="AS819" s="428">
        <f t="shared" si="704"/>
        <v>0</v>
      </c>
      <c r="AT819" s="391">
        <f t="shared" si="705"/>
        <v>0</v>
      </c>
    </row>
    <row r="820" spans="1:47" ht="24" customHeight="1">
      <c r="A820" s="25"/>
      <c r="B820" s="33"/>
      <c r="C820" s="122" t="s">
        <v>5018</v>
      </c>
      <c r="D820" s="994" t="s">
        <v>5874</v>
      </c>
      <c r="E820" s="757"/>
      <c r="F820" s="757"/>
      <c r="G820" s="757"/>
      <c r="H820" s="757"/>
      <c r="I820" s="757"/>
      <c r="J820" s="757"/>
      <c r="K820" s="757"/>
      <c r="L820" s="758"/>
      <c r="M820" s="740"/>
      <c r="N820" s="759"/>
      <c r="O820" s="759"/>
      <c r="P820" s="759"/>
      <c r="Q820" s="759"/>
      <c r="R820" s="838"/>
      <c r="S820" s="839"/>
      <c r="T820" s="840"/>
      <c r="U820" s="840"/>
      <c r="V820" s="840"/>
      <c r="W820" s="840"/>
      <c r="X820" s="841"/>
      <c r="Y820" s="839"/>
      <c r="Z820" s="840"/>
      <c r="AA820" s="840"/>
      <c r="AB820" s="840"/>
      <c r="AC820" s="840"/>
      <c r="AD820" s="841"/>
      <c r="AG820" s="172">
        <f t="shared" si="701"/>
        <v>0</v>
      </c>
      <c r="AH820" s="176">
        <f t="shared" si="702"/>
        <v>0</v>
      </c>
      <c r="AI820" s="177" t="str">
        <f>IF(AH820=0,"",
IF(SUM($AH$817:AH820)=1,AJ820,
IF($AH$853&gt;SUM($AH$817:AH820),_xlfn.CONCAT(", ",AJ820),
IF($AH$853=SUM($AH$817:AH820),_xlfn.CONCAT(" y ",AJ820)))))</f>
        <v/>
      </c>
      <c r="AJ820" s="199" t="s">
        <v>5120</v>
      </c>
      <c r="AK820" s="361">
        <f t="shared" si="706"/>
        <v>0</v>
      </c>
      <c r="AL820" s="360">
        <f t="shared" si="703"/>
        <v>0</v>
      </c>
      <c r="AM820" s="656"/>
      <c r="AN820" s="656"/>
      <c r="AO820" s="240"/>
      <c r="AP820" s="240"/>
      <c r="AQ820" s="240"/>
      <c r="AR820" s="240"/>
      <c r="AS820" s="428">
        <f t="shared" si="704"/>
        <v>0</v>
      </c>
      <c r="AT820" s="391">
        <f t="shared" si="705"/>
        <v>0</v>
      </c>
    </row>
    <row r="821" spans="1:47" ht="24" customHeight="1">
      <c r="A821" s="25"/>
      <c r="B821" s="33"/>
      <c r="C821" s="122" t="s">
        <v>5020</v>
      </c>
      <c r="D821" s="994" t="s">
        <v>5877</v>
      </c>
      <c r="E821" s="757"/>
      <c r="F821" s="757"/>
      <c r="G821" s="757"/>
      <c r="H821" s="757"/>
      <c r="I821" s="757"/>
      <c r="J821" s="757"/>
      <c r="K821" s="757"/>
      <c r="L821" s="758"/>
      <c r="M821" s="740"/>
      <c r="N821" s="759"/>
      <c r="O821" s="759"/>
      <c r="P821" s="759"/>
      <c r="Q821" s="759"/>
      <c r="R821" s="838"/>
      <c r="S821" s="839"/>
      <c r="T821" s="840"/>
      <c r="U821" s="840"/>
      <c r="V821" s="840"/>
      <c r="W821" s="840"/>
      <c r="X821" s="841"/>
      <c r="Y821" s="839"/>
      <c r="Z821" s="840"/>
      <c r="AA821" s="840"/>
      <c r="AB821" s="840"/>
      <c r="AC821" s="840"/>
      <c r="AD821" s="841"/>
      <c r="AG821" s="172">
        <f t="shared" si="701"/>
        <v>0</v>
      </c>
      <c r="AH821" s="176">
        <f t="shared" si="702"/>
        <v>0</v>
      </c>
      <c r="AI821" s="177" t="str">
        <f>IF(AH821=0,"",
IF(SUM($AH$817:AH821)=1,AJ821,
IF($AH$853&gt;SUM($AH$817:AH821),_xlfn.CONCAT(", ",AJ821),
IF($AH$853=SUM($AH$817:AH821),_xlfn.CONCAT(" y ",AJ821)))))</f>
        <v/>
      </c>
      <c r="AJ821" s="199" t="s">
        <v>5121</v>
      </c>
      <c r="AK821" s="361">
        <f t="shared" si="706"/>
        <v>0</v>
      </c>
      <c r="AL821" s="360">
        <f t="shared" si="703"/>
        <v>0</v>
      </c>
      <c r="AM821" s="656"/>
      <c r="AN821" s="656"/>
      <c r="AO821" s="240"/>
      <c r="AP821" s="240"/>
      <c r="AQ821" s="240"/>
      <c r="AR821" s="240"/>
      <c r="AS821" s="428">
        <f t="shared" si="704"/>
        <v>0</v>
      </c>
      <c r="AT821" s="391">
        <f t="shared" si="705"/>
        <v>0</v>
      </c>
    </row>
    <row r="822" spans="1:47" ht="36" customHeight="1">
      <c r="A822" s="25"/>
      <c r="B822" s="33"/>
      <c r="C822" s="122" t="s">
        <v>5022</v>
      </c>
      <c r="D822" s="994" t="s">
        <v>5880</v>
      </c>
      <c r="E822" s="757"/>
      <c r="F822" s="757"/>
      <c r="G822" s="757"/>
      <c r="H822" s="757"/>
      <c r="I822" s="757"/>
      <c r="J822" s="757"/>
      <c r="K822" s="757"/>
      <c r="L822" s="758"/>
      <c r="M822" s="740"/>
      <c r="N822" s="759"/>
      <c r="O822" s="759"/>
      <c r="P822" s="759"/>
      <c r="Q822" s="759"/>
      <c r="R822" s="838"/>
      <c r="S822" s="839"/>
      <c r="T822" s="840"/>
      <c r="U822" s="840"/>
      <c r="V822" s="840"/>
      <c r="W822" s="840"/>
      <c r="X822" s="841"/>
      <c r="Y822" s="839"/>
      <c r="Z822" s="840"/>
      <c r="AA822" s="840"/>
      <c r="AB822" s="840"/>
      <c r="AC822" s="840"/>
      <c r="AD822" s="841"/>
      <c r="AG822" s="172">
        <f t="shared" si="701"/>
        <v>0</v>
      </c>
      <c r="AH822" s="176">
        <f t="shared" si="702"/>
        <v>0</v>
      </c>
      <c r="AI822" s="177" t="str">
        <f>IF(AH822=0,"",
IF(SUM($AH$817:AH822)=1,AJ822,
IF($AH$853&gt;SUM($AH$817:AH822),_xlfn.CONCAT(", ",AJ822),
IF($AH$853=SUM($AH$817:AH822),_xlfn.CONCAT(" y ",AJ822)))))</f>
        <v/>
      </c>
      <c r="AJ822" s="199" t="s">
        <v>5122</v>
      </c>
      <c r="AK822" s="361">
        <f t="shared" si="706"/>
        <v>0</v>
      </c>
      <c r="AL822" s="360">
        <f t="shared" si="703"/>
        <v>0</v>
      </c>
      <c r="AM822" s="656"/>
      <c r="AN822" s="656"/>
      <c r="AO822" s="240"/>
      <c r="AP822" s="240"/>
      <c r="AQ822" s="240"/>
      <c r="AR822" s="240"/>
      <c r="AS822" s="428">
        <f t="shared" si="704"/>
        <v>0</v>
      </c>
      <c r="AT822" s="391">
        <f t="shared" si="705"/>
        <v>0</v>
      </c>
    </row>
    <row r="823" spans="1:47" ht="24" customHeight="1">
      <c r="A823" s="25"/>
      <c r="B823" s="33"/>
      <c r="C823" s="122" t="s">
        <v>5024</v>
      </c>
      <c r="D823" s="994" t="s">
        <v>5884</v>
      </c>
      <c r="E823" s="757"/>
      <c r="F823" s="757"/>
      <c r="G823" s="757"/>
      <c r="H823" s="757"/>
      <c r="I823" s="757"/>
      <c r="J823" s="757"/>
      <c r="K823" s="757"/>
      <c r="L823" s="758"/>
      <c r="M823" s="740"/>
      <c r="N823" s="759"/>
      <c r="O823" s="759"/>
      <c r="P823" s="759"/>
      <c r="Q823" s="759"/>
      <c r="R823" s="838"/>
      <c r="S823" s="839"/>
      <c r="T823" s="840"/>
      <c r="U823" s="840"/>
      <c r="V823" s="840"/>
      <c r="W823" s="840"/>
      <c r="X823" s="841"/>
      <c r="Y823" s="839"/>
      <c r="Z823" s="840"/>
      <c r="AA823" s="840"/>
      <c r="AB823" s="840"/>
      <c r="AC823" s="840"/>
      <c r="AD823" s="841"/>
      <c r="AG823" s="172">
        <f t="shared" si="701"/>
        <v>0</v>
      </c>
      <c r="AH823" s="176">
        <f t="shared" si="702"/>
        <v>0</v>
      </c>
      <c r="AI823" s="177" t="str">
        <f>IF(AH823=0,"",
IF(SUM($AH$817:AH823)=1,AJ823,
IF($AH$853&gt;SUM($AH$817:AH823),_xlfn.CONCAT(", ",AJ823),
IF($AH$853=SUM($AH$817:AH823),_xlfn.CONCAT(" y ",AJ823)))))</f>
        <v/>
      </c>
      <c r="AJ823" s="199" t="s">
        <v>5123</v>
      </c>
      <c r="AK823" s="361">
        <f t="shared" si="706"/>
        <v>0</v>
      </c>
      <c r="AL823" s="360">
        <f t="shared" si="703"/>
        <v>0</v>
      </c>
      <c r="AM823" s="656"/>
      <c r="AN823" s="656"/>
      <c r="AO823" s="240"/>
      <c r="AP823" s="240"/>
      <c r="AQ823" s="240"/>
      <c r="AR823" s="240"/>
      <c r="AS823" s="428">
        <f t="shared" si="704"/>
        <v>0</v>
      </c>
      <c r="AT823" s="391">
        <f t="shared" si="705"/>
        <v>0</v>
      </c>
    </row>
    <row r="824" spans="1:47" ht="24" customHeight="1">
      <c r="A824" s="25"/>
      <c r="B824" s="33"/>
      <c r="C824" s="122" t="s">
        <v>5026</v>
      </c>
      <c r="D824" s="994" t="s">
        <v>5887</v>
      </c>
      <c r="E824" s="757"/>
      <c r="F824" s="757"/>
      <c r="G824" s="757"/>
      <c r="H824" s="757"/>
      <c r="I824" s="757"/>
      <c r="J824" s="757"/>
      <c r="K824" s="757"/>
      <c r="L824" s="758"/>
      <c r="M824" s="740"/>
      <c r="N824" s="759"/>
      <c r="O824" s="759"/>
      <c r="P824" s="759"/>
      <c r="Q824" s="759"/>
      <c r="R824" s="838"/>
      <c r="S824" s="839"/>
      <c r="T824" s="840"/>
      <c r="U824" s="840"/>
      <c r="V824" s="840"/>
      <c r="W824" s="840"/>
      <c r="X824" s="841"/>
      <c r="Y824" s="839"/>
      <c r="Z824" s="840"/>
      <c r="AA824" s="840"/>
      <c r="AB824" s="840"/>
      <c r="AC824" s="840"/>
      <c r="AD824" s="841"/>
      <c r="AG824" s="172">
        <f t="shared" si="701"/>
        <v>0</v>
      </c>
      <c r="AH824" s="176">
        <f t="shared" si="702"/>
        <v>0</v>
      </c>
      <c r="AI824" s="177" t="str">
        <f>IF(AH824=0,"",
IF(SUM($AH$817:AH824)=1,AJ824,
IF($AH$853&gt;SUM($AH$817:AH824),_xlfn.CONCAT(", ",AJ824),
IF($AH$853=SUM($AH$817:AH824),_xlfn.CONCAT(" y ",AJ824)))))</f>
        <v/>
      </c>
      <c r="AJ824" s="199" t="s">
        <v>5124</v>
      </c>
      <c r="AK824" s="361">
        <f t="shared" si="706"/>
        <v>0</v>
      </c>
      <c r="AL824" s="360">
        <f t="shared" si="703"/>
        <v>0</v>
      </c>
      <c r="AM824" s="656"/>
      <c r="AN824" s="656"/>
      <c r="AO824" s="240"/>
      <c r="AP824" s="240"/>
      <c r="AQ824" s="240"/>
      <c r="AR824" s="240"/>
      <c r="AS824" s="428">
        <f t="shared" si="704"/>
        <v>0</v>
      </c>
      <c r="AT824" s="391">
        <f t="shared" si="705"/>
        <v>0</v>
      </c>
    </row>
    <row r="825" spans="1:47" ht="24" customHeight="1">
      <c r="A825" s="25"/>
      <c r="B825" s="33"/>
      <c r="C825" s="122" t="s">
        <v>5028</v>
      </c>
      <c r="D825" s="994" t="s">
        <v>5891</v>
      </c>
      <c r="E825" s="757"/>
      <c r="F825" s="757"/>
      <c r="G825" s="757"/>
      <c r="H825" s="757"/>
      <c r="I825" s="757"/>
      <c r="J825" s="757"/>
      <c r="K825" s="757"/>
      <c r="L825" s="758"/>
      <c r="M825" s="740"/>
      <c r="N825" s="759"/>
      <c r="O825" s="759"/>
      <c r="P825" s="759"/>
      <c r="Q825" s="759"/>
      <c r="R825" s="838"/>
      <c r="S825" s="839"/>
      <c r="T825" s="840"/>
      <c r="U825" s="840"/>
      <c r="V825" s="840"/>
      <c r="W825" s="840"/>
      <c r="X825" s="841"/>
      <c r="Y825" s="839"/>
      <c r="Z825" s="840"/>
      <c r="AA825" s="840"/>
      <c r="AB825" s="840"/>
      <c r="AC825" s="840"/>
      <c r="AD825" s="841"/>
      <c r="AG825" s="172">
        <f t="shared" si="701"/>
        <v>0</v>
      </c>
      <c r="AH825" s="176">
        <f t="shared" si="702"/>
        <v>0</v>
      </c>
      <c r="AI825" s="177" t="str">
        <f>IF(AH825=0,"",
IF(SUM($AH$817:AH825)=1,AJ825,
IF($AH$853&gt;SUM($AH$817:AH825),_xlfn.CONCAT(", ",AJ825),
IF($AH$853=SUM($AH$817:AH825),_xlfn.CONCAT(" y ",AJ825)))))</f>
        <v/>
      </c>
      <c r="AJ825" s="199" t="s">
        <v>5125</v>
      </c>
      <c r="AK825" s="361">
        <f t="shared" si="706"/>
        <v>0</v>
      </c>
      <c r="AL825" s="360">
        <f t="shared" si="703"/>
        <v>0</v>
      </c>
      <c r="AM825" s="656"/>
      <c r="AN825" s="656"/>
      <c r="AO825" s="240"/>
      <c r="AP825" s="240"/>
      <c r="AQ825" s="240"/>
      <c r="AR825" s="240"/>
      <c r="AS825" s="428">
        <f t="shared" si="704"/>
        <v>0</v>
      </c>
      <c r="AT825" s="391">
        <f t="shared" si="705"/>
        <v>0</v>
      </c>
    </row>
    <row r="826" spans="1:47" ht="15" customHeight="1">
      <c r="A826" s="25"/>
      <c r="B826" s="33"/>
      <c r="C826" s="122" t="s">
        <v>5029</v>
      </c>
      <c r="D826" s="994" t="s">
        <v>5894</v>
      </c>
      <c r="E826" s="757"/>
      <c r="F826" s="757"/>
      <c r="G826" s="757"/>
      <c r="H826" s="757"/>
      <c r="I826" s="757"/>
      <c r="J826" s="757"/>
      <c r="K826" s="757"/>
      <c r="L826" s="758"/>
      <c r="M826" s="740"/>
      <c r="N826" s="759"/>
      <c r="O826" s="759"/>
      <c r="P826" s="759"/>
      <c r="Q826" s="759"/>
      <c r="R826" s="838"/>
      <c r="S826" s="839"/>
      <c r="T826" s="840"/>
      <c r="U826" s="840"/>
      <c r="V826" s="840"/>
      <c r="W826" s="840"/>
      <c r="X826" s="841"/>
      <c r="Y826" s="839"/>
      <c r="Z826" s="840"/>
      <c r="AA826" s="840"/>
      <c r="AB826" s="840"/>
      <c r="AC826" s="840"/>
      <c r="AD826" s="841"/>
      <c r="AG826" s="172">
        <f t="shared" si="701"/>
        <v>0</v>
      </c>
      <c r="AH826" s="176">
        <f t="shared" si="702"/>
        <v>0</v>
      </c>
      <c r="AI826" s="177" t="str">
        <f>IF(AH826=0,"",
IF(SUM($AH$817:AH826)=1,AJ826,
IF($AH$853&gt;SUM($AH$817:AH826),_xlfn.CONCAT(", ",AJ826),
IF($AH$853=SUM($AH$817:AH826),_xlfn.CONCAT(" y ",AJ826)))))</f>
        <v/>
      </c>
      <c r="AJ826" s="199" t="s">
        <v>5126</v>
      </c>
      <c r="AK826" s="361">
        <f t="shared" si="706"/>
        <v>0</v>
      </c>
      <c r="AL826" s="360">
        <f t="shared" si="703"/>
        <v>0</v>
      </c>
      <c r="AM826" s="656"/>
      <c r="AN826" s="656"/>
      <c r="AO826" s="240"/>
      <c r="AP826" s="240"/>
      <c r="AQ826" s="240"/>
      <c r="AR826" s="240"/>
      <c r="AS826" s="428">
        <f t="shared" si="704"/>
        <v>0</v>
      </c>
      <c r="AT826" s="391">
        <f t="shared" si="705"/>
        <v>0</v>
      </c>
    </row>
    <row r="827" spans="1:47" ht="15" customHeight="1">
      <c r="A827" s="25"/>
      <c r="B827" s="33"/>
      <c r="C827" s="122" t="s">
        <v>5031</v>
      </c>
      <c r="D827" s="994" t="s">
        <v>5897</v>
      </c>
      <c r="E827" s="757"/>
      <c r="F827" s="757"/>
      <c r="G827" s="757"/>
      <c r="H827" s="757"/>
      <c r="I827" s="757"/>
      <c r="J827" s="757"/>
      <c r="K827" s="757"/>
      <c r="L827" s="758"/>
      <c r="M827" s="740"/>
      <c r="N827" s="759"/>
      <c r="O827" s="759"/>
      <c r="P827" s="759"/>
      <c r="Q827" s="759"/>
      <c r="R827" s="838"/>
      <c r="S827" s="839"/>
      <c r="T827" s="840"/>
      <c r="U827" s="840"/>
      <c r="V827" s="840"/>
      <c r="W827" s="840"/>
      <c r="X827" s="841"/>
      <c r="Y827" s="839"/>
      <c r="Z827" s="840"/>
      <c r="AA827" s="840"/>
      <c r="AB827" s="840"/>
      <c r="AC827" s="840"/>
      <c r="AD827" s="841"/>
      <c r="AG827" s="172">
        <f t="shared" si="701"/>
        <v>0</v>
      </c>
      <c r="AH827" s="176">
        <f t="shared" si="702"/>
        <v>0</v>
      </c>
      <c r="AI827" s="177" t="str">
        <f>IF(AH827=0,"",
IF(SUM($AH$817:AH827)=1,AJ827,
IF($AH$853&gt;SUM($AH$817:AH827),_xlfn.CONCAT(", ",AJ827),
IF($AH$853=SUM($AH$817:AH827),_xlfn.CONCAT(" y ",AJ827)))))</f>
        <v/>
      </c>
      <c r="AJ827" s="199" t="s">
        <v>5127</v>
      </c>
      <c r="AK827" s="361">
        <f t="shared" si="706"/>
        <v>0</v>
      </c>
      <c r="AL827" s="360">
        <f t="shared" si="703"/>
        <v>0</v>
      </c>
      <c r="AM827" s="656"/>
      <c r="AN827" s="656"/>
      <c r="AO827" s="240"/>
      <c r="AP827" s="240"/>
      <c r="AQ827" s="240"/>
      <c r="AR827" s="240"/>
      <c r="AS827" s="428">
        <f t="shared" si="704"/>
        <v>0</v>
      </c>
      <c r="AT827" s="391">
        <f t="shared" si="705"/>
        <v>0</v>
      </c>
    </row>
    <row r="828" spans="1:47" ht="15" customHeight="1">
      <c r="A828" s="25"/>
      <c r="B828" s="33"/>
      <c r="C828" s="122" t="s">
        <v>5032</v>
      </c>
      <c r="D828" s="994" t="s">
        <v>5900</v>
      </c>
      <c r="E828" s="757"/>
      <c r="F828" s="757"/>
      <c r="G828" s="757"/>
      <c r="H828" s="757"/>
      <c r="I828" s="757"/>
      <c r="J828" s="757"/>
      <c r="K828" s="757"/>
      <c r="L828" s="758"/>
      <c r="M828" s="740"/>
      <c r="N828" s="759"/>
      <c r="O828" s="759"/>
      <c r="P828" s="759"/>
      <c r="Q828" s="759"/>
      <c r="R828" s="838"/>
      <c r="S828" s="839"/>
      <c r="T828" s="840"/>
      <c r="U828" s="840"/>
      <c r="V828" s="840"/>
      <c r="W828" s="840"/>
      <c r="X828" s="841"/>
      <c r="Y828" s="839"/>
      <c r="Z828" s="840"/>
      <c r="AA828" s="840"/>
      <c r="AB828" s="840"/>
      <c r="AC828" s="840"/>
      <c r="AD828" s="841"/>
      <c r="AG828" s="172">
        <f t="shared" si="701"/>
        <v>0</v>
      </c>
      <c r="AH828" s="176">
        <f t="shared" si="702"/>
        <v>0</v>
      </c>
      <c r="AI828" s="177" t="str">
        <f>IF(AH828=0,"",
IF(SUM($AH$817:AH828)=1,AJ828,
IF($AH$853&gt;SUM($AH$817:AH828),_xlfn.CONCAT(", ",AJ828),
IF($AH$853=SUM($AH$817:AH828),_xlfn.CONCAT(" y ",AJ828)))))</f>
        <v/>
      </c>
      <c r="AJ828" s="199" t="s">
        <v>5128</v>
      </c>
      <c r="AK828" s="361">
        <f t="shared" si="706"/>
        <v>0</v>
      </c>
      <c r="AL828" s="360">
        <f t="shared" si="703"/>
        <v>0</v>
      </c>
      <c r="AM828" s="656"/>
      <c r="AN828" s="656"/>
      <c r="AO828" s="240"/>
      <c r="AP828" s="240"/>
      <c r="AQ828" s="240"/>
      <c r="AR828" s="240"/>
      <c r="AS828" s="428">
        <f t="shared" si="704"/>
        <v>0</v>
      </c>
      <c r="AT828" s="391">
        <f t="shared" si="705"/>
        <v>0</v>
      </c>
    </row>
    <row r="829" spans="1:47" ht="15" customHeight="1">
      <c r="A829" s="25"/>
      <c r="B829" s="33"/>
      <c r="C829" s="122" t="s">
        <v>5033</v>
      </c>
      <c r="D829" s="994" t="s">
        <v>5902</v>
      </c>
      <c r="E829" s="757"/>
      <c r="F829" s="757"/>
      <c r="G829" s="757"/>
      <c r="H829" s="757"/>
      <c r="I829" s="757"/>
      <c r="J829" s="757"/>
      <c r="K829" s="757"/>
      <c r="L829" s="758"/>
      <c r="M829" s="740"/>
      <c r="N829" s="759"/>
      <c r="O829" s="759"/>
      <c r="P829" s="759"/>
      <c r="Q829" s="759"/>
      <c r="R829" s="838"/>
      <c r="S829" s="839"/>
      <c r="T829" s="840"/>
      <c r="U829" s="840"/>
      <c r="V829" s="840"/>
      <c r="W829" s="840"/>
      <c r="X829" s="841"/>
      <c r="Y829" s="839"/>
      <c r="Z829" s="840"/>
      <c r="AA829" s="840"/>
      <c r="AB829" s="840"/>
      <c r="AC829" s="840"/>
      <c r="AD829" s="841"/>
      <c r="AG829" s="172">
        <f t="shared" si="701"/>
        <v>0</v>
      </c>
      <c r="AH829" s="176">
        <f t="shared" si="702"/>
        <v>0</v>
      </c>
      <c r="AI829" s="177" t="str">
        <f>IF(AH829=0,"",
IF(SUM($AH$817:AH829)=1,AJ829,
IF($AH$853&gt;SUM($AH$817:AH829),_xlfn.CONCAT(", ",AJ829),
IF($AH$853=SUM($AH$817:AH829),_xlfn.CONCAT(" y ",AJ829)))))</f>
        <v/>
      </c>
      <c r="AJ829" s="199" t="s">
        <v>5129</v>
      </c>
      <c r="AK829" s="361">
        <f t="shared" si="706"/>
        <v>0</v>
      </c>
      <c r="AL829" s="360">
        <f t="shared" si="703"/>
        <v>0</v>
      </c>
      <c r="AM829" s="656"/>
      <c r="AN829" s="656"/>
      <c r="AO829" s="240"/>
      <c r="AP829" s="240"/>
      <c r="AQ829" s="240"/>
      <c r="AR829" s="240"/>
      <c r="AS829" s="428">
        <f t="shared" si="704"/>
        <v>0</v>
      </c>
      <c r="AT829" s="391">
        <f t="shared" si="705"/>
        <v>0</v>
      </c>
    </row>
    <row r="830" spans="1:47" ht="15" customHeight="1">
      <c r="A830" s="25"/>
      <c r="B830" s="33"/>
      <c r="C830" s="122" t="s">
        <v>5034</v>
      </c>
      <c r="D830" s="994" t="s">
        <v>5904</v>
      </c>
      <c r="E830" s="757"/>
      <c r="F830" s="757"/>
      <c r="G830" s="757"/>
      <c r="H830" s="757"/>
      <c r="I830" s="757"/>
      <c r="J830" s="757"/>
      <c r="K830" s="757"/>
      <c r="L830" s="758"/>
      <c r="M830" s="740"/>
      <c r="N830" s="759"/>
      <c r="O830" s="759"/>
      <c r="P830" s="759"/>
      <c r="Q830" s="759"/>
      <c r="R830" s="838"/>
      <c r="S830" s="839"/>
      <c r="T830" s="840"/>
      <c r="U830" s="840"/>
      <c r="V830" s="840"/>
      <c r="W830" s="840"/>
      <c r="X830" s="841"/>
      <c r="Y830" s="839"/>
      <c r="Z830" s="840"/>
      <c r="AA830" s="840"/>
      <c r="AB830" s="840"/>
      <c r="AC830" s="840"/>
      <c r="AD830" s="841"/>
      <c r="AG830" s="172">
        <f t="shared" si="701"/>
        <v>0</v>
      </c>
      <c r="AH830" s="176">
        <f t="shared" si="702"/>
        <v>0</v>
      </c>
      <c r="AI830" s="177" t="str">
        <f>IF(AH830=0,"",
IF(SUM($AH$817:AH830)=1,AJ830,
IF($AH$853&gt;SUM($AH$817:AH830),_xlfn.CONCAT(", ",AJ830),
IF($AH$853=SUM($AH$817:AH830),_xlfn.CONCAT(" y ",AJ830)))))</f>
        <v/>
      </c>
      <c r="AJ830" s="199" t="s">
        <v>5130</v>
      </c>
      <c r="AK830" s="361">
        <f t="shared" si="706"/>
        <v>0</v>
      </c>
      <c r="AL830" s="360">
        <f t="shared" si="703"/>
        <v>0</v>
      </c>
      <c r="AM830" s="656"/>
      <c r="AN830" s="656"/>
      <c r="AO830" s="240"/>
      <c r="AP830" s="240"/>
      <c r="AQ830" s="240"/>
      <c r="AR830" s="240"/>
      <c r="AS830" s="428">
        <f t="shared" si="704"/>
        <v>0</v>
      </c>
      <c r="AT830" s="391">
        <f t="shared" si="705"/>
        <v>0</v>
      </c>
    </row>
    <row r="831" spans="1:47" ht="15" customHeight="1">
      <c r="A831" s="25"/>
      <c r="B831" s="33"/>
      <c r="C831" s="122" t="s">
        <v>5035</v>
      </c>
      <c r="D831" s="994" t="s">
        <v>5906</v>
      </c>
      <c r="E831" s="757"/>
      <c r="F831" s="757"/>
      <c r="G831" s="757"/>
      <c r="H831" s="757"/>
      <c r="I831" s="757"/>
      <c r="J831" s="757"/>
      <c r="K831" s="757"/>
      <c r="L831" s="758"/>
      <c r="M831" s="740"/>
      <c r="N831" s="759"/>
      <c r="O831" s="759"/>
      <c r="P831" s="759"/>
      <c r="Q831" s="759"/>
      <c r="R831" s="838"/>
      <c r="S831" s="839"/>
      <c r="T831" s="840"/>
      <c r="U831" s="840"/>
      <c r="V831" s="840"/>
      <c r="W831" s="840"/>
      <c r="X831" s="841"/>
      <c r="Y831" s="839"/>
      <c r="Z831" s="840"/>
      <c r="AA831" s="840"/>
      <c r="AB831" s="840"/>
      <c r="AC831" s="840"/>
      <c r="AD831" s="841"/>
      <c r="AG831" s="172">
        <f t="shared" si="701"/>
        <v>0</v>
      </c>
      <c r="AH831" s="176">
        <f t="shared" si="702"/>
        <v>0</v>
      </c>
      <c r="AI831" s="177" t="str">
        <f>IF(AH831=0,"",
IF(SUM($AH$817:AH831)=1,AJ831,
IF($AH$853&gt;SUM($AH$817:AH831),_xlfn.CONCAT(", ",AJ831),
IF($AH$853=SUM($AH$817:AH831),_xlfn.CONCAT(" y ",AJ831)))))</f>
        <v/>
      </c>
      <c r="AJ831" s="199" t="s">
        <v>5131</v>
      </c>
      <c r="AK831" s="361">
        <f t="shared" si="706"/>
        <v>0</v>
      </c>
      <c r="AL831" s="360">
        <f t="shared" si="703"/>
        <v>0</v>
      </c>
      <c r="AM831" s="656"/>
      <c r="AN831" s="656"/>
      <c r="AO831" s="240"/>
      <c r="AP831" s="240"/>
      <c r="AQ831" s="240"/>
      <c r="AR831" s="240"/>
      <c r="AS831" s="428">
        <f t="shared" si="704"/>
        <v>0</v>
      </c>
      <c r="AT831" s="391">
        <f t="shared" si="705"/>
        <v>0</v>
      </c>
    </row>
    <row r="832" spans="1:47" ht="15" customHeight="1">
      <c r="A832" s="25"/>
      <c r="B832" s="33"/>
      <c r="C832" s="122" t="s">
        <v>5036</v>
      </c>
      <c r="D832" s="994" t="s">
        <v>5908</v>
      </c>
      <c r="E832" s="757"/>
      <c r="F832" s="757"/>
      <c r="G832" s="757"/>
      <c r="H832" s="757"/>
      <c r="I832" s="757"/>
      <c r="J832" s="757"/>
      <c r="K832" s="757"/>
      <c r="L832" s="758"/>
      <c r="M832" s="740"/>
      <c r="N832" s="759"/>
      <c r="O832" s="759"/>
      <c r="P832" s="759"/>
      <c r="Q832" s="759"/>
      <c r="R832" s="838"/>
      <c r="S832" s="839"/>
      <c r="T832" s="840"/>
      <c r="U832" s="840"/>
      <c r="V832" s="840"/>
      <c r="W832" s="840"/>
      <c r="X832" s="841"/>
      <c r="Y832" s="839"/>
      <c r="Z832" s="840"/>
      <c r="AA832" s="840"/>
      <c r="AB832" s="840"/>
      <c r="AC832" s="840"/>
      <c r="AD832" s="841"/>
      <c r="AG832" s="172">
        <f t="shared" si="701"/>
        <v>0</v>
      </c>
      <c r="AH832" s="176">
        <f t="shared" si="702"/>
        <v>0</v>
      </c>
      <c r="AI832" s="177" t="str">
        <f>IF(AH832=0,"",
IF(SUM($AH$817:AH832)=1,AJ832,
IF($AH$853&gt;SUM($AH$817:AH832),_xlfn.CONCAT(", ",AJ832),
IF($AH$853=SUM($AH$817:AH832),_xlfn.CONCAT(" y ",AJ832)))))</f>
        <v/>
      </c>
      <c r="AJ832" s="199" t="s">
        <v>5132</v>
      </c>
      <c r="AK832" s="361">
        <f t="shared" si="706"/>
        <v>0</v>
      </c>
      <c r="AL832" s="360">
        <f t="shared" si="703"/>
        <v>0</v>
      </c>
      <c r="AM832" s="656"/>
      <c r="AN832" s="656"/>
      <c r="AO832" s="240"/>
      <c r="AP832" s="240"/>
      <c r="AQ832" s="240"/>
      <c r="AR832" s="240"/>
      <c r="AS832" s="428">
        <f t="shared" si="704"/>
        <v>0</v>
      </c>
      <c r="AT832" s="391">
        <f t="shared" si="705"/>
        <v>0</v>
      </c>
    </row>
    <row r="833" spans="1:46" ht="24" customHeight="1">
      <c r="A833" s="25"/>
      <c r="B833" s="33"/>
      <c r="C833" s="122" t="s">
        <v>5037</v>
      </c>
      <c r="D833" s="994" t="s">
        <v>5910</v>
      </c>
      <c r="E833" s="757"/>
      <c r="F833" s="757"/>
      <c r="G833" s="757"/>
      <c r="H833" s="757"/>
      <c r="I833" s="757"/>
      <c r="J833" s="757"/>
      <c r="K833" s="757"/>
      <c r="L833" s="758"/>
      <c r="M833" s="740"/>
      <c r="N833" s="759"/>
      <c r="O833" s="759"/>
      <c r="P833" s="759"/>
      <c r="Q833" s="759"/>
      <c r="R833" s="838"/>
      <c r="S833" s="839"/>
      <c r="T833" s="840"/>
      <c r="U833" s="840"/>
      <c r="V833" s="840"/>
      <c r="W833" s="840"/>
      <c r="X833" s="841"/>
      <c r="Y833" s="839"/>
      <c r="Z833" s="840"/>
      <c r="AA833" s="840"/>
      <c r="AB833" s="840"/>
      <c r="AC833" s="840"/>
      <c r="AD833" s="841"/>
      <c r="AG833" s="172">
        <f t="shared" si="701"/>
        <v>0</v>
      </c>
      <c r="AH833" s="176">
        <f t="shared" si="702"/>
        <v>0</v>
      </c>
      <c r="AI833" s="177" t="str">
        <f>IF(AH833=0,"",
IF(SUM($AH$817:AH833)=1,AJ833,
IF($AH$853&gt;SUM($AH$817:AH833),_xlfn.CONCAT(", ",AJ833),
IF($AH$853=SUM($AH$817:AH833),_xlfn.CONCAT(" y ",AJ833)))))</f>
        <v/>
      </c>
      <c r="AJ833" s="199" t="s">
        <v>5133</v>
      </c>
      <c r="AK833" s="361">
        <f t="shared" si="706"/>
        <v>0</v>
      </c>
      <c r="AL833" s="360">
        <f t="shared" si="703"/>
        <v>0</v>
      </c>
      <c r="AM833" s="656"/>
      <c r="AN833" s="656"/>
      <c r="AO833" s="240"/>
      <c r="AP833" s="240"/>
      <c r="AQ833" s="240"/>
      <c r="AR833" s="240"/>
      <c r="AS833" s="428">
        <f t="shared" si="704"/>
        <v>0</v>
      </c>
      <c r="AT833" s="391">
        <f t="shared" si="705"/>
        <v>0</v>
      </c>
    </row>
    <row r="834" spans="1:46" ht="15" customHeight="1">
      <c r="A834" s="25"/>
      <c r="B834" s="33"/>
      <c r="C834" s="122" t="s">
        <v>5038</v>
      </c>
      <c r="D834" s="994" t="s">
        <v>5913</v>
      </c>
      <c r="E834" s="757"/>
      <c r="F834" s="757"/>
      <c r="G834" s="757"/>
      <c r="H834" s="757"/>
      <c r="I834" s="757"/>
      <c r="J834" s="757"/>
      <c r="K834" s="757"/>
      <c r="L834" s="758"/>
      <c r="M834" s="740"/>
      <c r="N834" s="759"/>
      <c r="O834" s="759"/>
      <c r="P834" s="759"/>
      <c r="Q834" s="759"/>
      <c r="R834" s="838"/>
      <c r="S834" s="839"/>
      <c r="T834" s="840"/>
      <c r="U834" s="840"/>
      <c r="V834" s="840"/>
      <c r="W834" s="840"/>
      <c r="X834" s="841"/>
      <c r="Y834" s="839"/>
      <c r="Z834" s="840"/>
      <c r="AA834" s="840"/>
      <c r="AB834" s="840"/>
      <c r="AC834" s="840"/>
      <c r="AD834" s="841"/>
      <c r="AG834" s="172">
        <f t="shared" si="701"/>
        <v>0</v>
      </c>
      <c r="AH834" s="176">
        <f t="shared" si="702"/>
        <v>0</v>
      </c>
      <c r="AI834" s="177" t="str">
        <f>IF(AH834=0,"",
IF(SUM($AH$817:AH834)=1,AJ834,
IF($AH$853&gt;SUM($AH$817:AH834),_xlfn.CONCAT(", ",AJ834),
IF($AH$853=SUM($AH$817:AH834),_xlfn.CONCAT(" y ",AJ834)))))</f>
        <v/>
      </c>
      <c r="AJ834" s="199" t="s">
        <v>5134</v>
      </c>
      <c r="AK834" s="361">
        <f t="shared" si="706"/>
        <v>0</v>
      </c>
      <c r="AL834" s="360">
        <f t="shared" si="703"/>
        <v>0</v>
      </c>
      <c r="AM834" s="656"/>
      <c r="AN834" s="656"/>
      <c r="AO834" s="240"/>
      <c r="AP834" s="240"/>
      <c r="AQ834" s="240"/>
      <c r="AR834" s="240"/>
      <c r="AS834" s="428">
        <f t="shared" si="704"/>
        <v>0</v>
      </c>
      <c r="AT834" s="391">
        <f t="shared" si="705"/>
        <v>0</v>
      </c>
    </row>
    <row r="835" spans="1:46" ht="15" customHeight="1">
      <c r="A835" s="25"/>
      <c r="B835" s="33"/>
      <c r="C835" s="122" t="s">
        <v>5039</v>
      </c>
      <c r="D835" s="994" t="s">
        <v>5915</v>
      </c>
      <c r="E835" s="757"/>
      <c r="F835" s="757"/>
      <c r="G835" s="757"/>
      <c r="H835" s="757"/>
      <c r="I835" s="757"/>
      <c r="J835" s="757"/>
      <c r="K835" s="757"/>
      <c r="L835" s="758"/>
      <c r="M835" s="740"/>
      <c r="N835" s="759"/>
      <c r="O835" s="759"/>
      <c r="P835" s="759"/>
      <c r="Q835" s="759"/>
      <c r="R835" s="838"/>
      <c r="S835" s="839"/>
      <c r="T835" s="840"/>
      <c r="U835" s="840"/>
      <c r="V835" s="840"/>
      <c r="W835" s="840"/>
      <c r="X835" s="841"/>
      <c r="Y835" s="839"/>
      <c r="Z835" s="840"/>
      <c r="AA835" s="840"/>
      <c r="AB835" s="840"/>
      <c r="AC835" s="840"/>
      <c r="AD835" s="841"/>
      <c r="AG835" s="172">
        <f t="shared" si="701"/>
        <v>0</v>
      </c>
      <c r="AH835" s="176">
        <f t="shared" si="702"/>
        <v>0</v>
      </c>
      <c r="AI835" s="177" t="str">
        <f>IF(AH835=0,"",
IF(SUM($AH$817:AH835)=1,AJ835,
IF($AH$853&gt;SUM($AH$817:AH835),_xlfn.CONCAT(", ",AJ835),
IF($AH$853=SUM($AH$817:AH835),_xlfn.CONCAT(" y ",AJ835)))))</f>
        <v/>
      </c>
      <c r="AJ835" s="199" t="s">
        <v>5135</v>
      </c>
      <c r="AK835" s="361">
        <f t="shared" si="706"/>
        <v>0</v>
      </c>
      <c r="AL835" s="360">
        <f t="shared" si="703"/>
        <v>0</v>
      </c>
      <c r="AM835" s="656"/>
      <c r="AN835" s="656"/>
      <c r="AO835" s="240"/>
      <c r="AP835" s="240"/>
      <c r="AQ835" s="240"/>
      <c r="AR835" s="240"/>
      <c r="AS835" s="428">
        <f t="shared" si="704"/>
        <v>0</v>
      </c>
      <c r="AT835" s="391">
        <f t="shared" si="705"/>
        <v>0</v>
      </c>
    </row>
    <row r="836" spans="1:46" ht="24" customHeight="1">
      <c r="A836" s="25"/>
      <c r="B836" s="33"/>
      <c r="C836" s="123" t="s">
        <v>5040</v>
      </c>
      <c r="D836" s="994" t="s">
        <v>5917</v>
      </c>
      <c r="E836" s="757"/>
      <c r="F836" s="757"/>
      <c r="G836" s="757"/>
      <c r="H836" s="757"/>
      <c r="I836" s="757"/>
      <c r="J836" s="757"/>
      <c r="K836" s="757"/>
      <c r="L836" s="758"/>
      <c r="M836" s="740"/>
      <c r="N836" s="759"/>
      <c r="O836" s="759"/>
      <c r="P836" s="759"/>
      <c r="Q836" s="759"/>
      <c r="R836" s="838"/>
      <c r="S836" s="839"/>
      <c r="T836" s="840"/>
      <c r="U836" s="840"/>
      <c r="V836" s="840"/>
      <c r="W836" s="840"/>
      <c r="X836" s="841"/>
      <c r="Y836" s="839"/>
      <c r="Z836" s="840"/>
      <c r="AA836" s="840"/>
      <c r="AB836" s="840"/>
      <c r="AC836" s="840"/>
      <c r="AD836" s="841"/>
      <c r="AG836" s="172">
        <f t="shared" si="701"/>
        <v>0</v>
      </c>
      <c r="AH836" s="176">
        <f t="shared" si="702"/>
        <v>0</v>
      </c>
      <c r="AI836" s="177" t="str">
        <f>IF(AH836=0,"",
IF(SUM($AH$817:AH836)=1,AJ836,
IF($AH$853&gt;SUM($AH$817:AH836),_xlfn.CONCAT(", ",AJ836),
IF($AH$853=SUM($AH$817:AH836),_xlfn.CONCAT(" y ",AJ836)))))</f>
        <v/>
      </c>
      <c r="AJ836" s="199" t="s">
        <v>5136</v>
      </c>
      <c r="AK836" s="361">
        <f t="shared" si="706"/>
        <v>0</v>
      </c>
      <c r="AL836" s="360">
        <f t="shared" si="703"/>
        <v>0</v>
      </c>
      <c r="AM836" s="656"/>
      <c r="AN836" s="656"/>
      <c r="AO836" s="240"/>
      <c r="AP836" s="240"/>
      <c r="AQ836" s="240"/>
      <c r="AR836" s="240"/>
      <c r="AS836" s="428">
        <f t="shared" si="704"/>
        <v>0</v>
      </c>
      <c r="AT836" s="391">
        <f t="shared" si="705"/>
        <v>0</v>
      </c>
    </row>
    <row r="837" spans="1:46" ht="15" customHeight="1">
      <c r="A837" s="25"/>
      <c r="B837" s="33"/>
      <c r="C837" s="122" t="s">
        <v>5041</v>
      </c>
      <c r="D837" s="994" t="s">
        <v>5920</v>
      </c>
      <c r="E837" s="757"/>
      <c r="F837" s="757"/>
      <c r="G837" s="757"/>
      <c r="H837" s="757"/>
      <c r="I837" s="757"/>
      <c r="J837" s="757"/>
      <c r="K837" s="757"/>
      <c r="L837" s="758"/>
      <c r="M837" s="740"/>
      <c r="N837" s="759"/>
      <c r="O837" s="759"/>
      <c r="P837" s="759"/>
      <c r="Q837" s="759"/>
      <c r="R837" s="838"/>
      <c r="S837" s="839"/>
      <c r="T837" s="840"/>
      <c r="U837" s="840"/>
      <c r="V837" s="840"/>
      <c r="W837" s="840"/>
      <c r="X837" s="841"/>
      <c r="Y837" s="839"/>
      <c r="Z837" s="840"/>
      <c r="AA837" s="840"/>
      <c r="AB837" s="840"/>
      <c r="AC837" s="840"/>
      <c r="AD837" s="841"/>
      <c r="AG837" s="172">
        <f t="shared" si="701"/>
        <v>0</v>
      </c>
      <c r="AH837" s="176">
        <f t="shared" si="702"/>
        <v>0</v>
      </c>
      <c r="AI837" s="177" t="str">
        <f>IF(AH837=0,"",
IF(SUM($AH$817:AH837)=1,AJ837,
IF($AH$853&gt;SUM($AH$817:AH837),_xlfn.CONCAT(", ",AJ837),
IF($AH$853=SUM($AH$817:AH837),_xlfn.CONCAT(" y ",AJ837)))))</f>
        <v/>
      </c>
      <c r="AJ837" s="199" t="s">
        <v>5137</v>
      </c>
      <c r="AK837" s="361">
        <f t="shared" si="706"/>
        <v>0</v>
      </c>
      <c r="AL837" s="360">
        <f t="shared" si="703"/>
        <v>0</v>
      </c>
      <c r="AM837" s="656"/>
      <c r="AN837" s="656"/>
      <c r="AO837" s="240"/>
      <c r="AP837" s="240"/>
      <c r="AQ837" s="240"/>
      <c r="AR837" s="240"/>
      <c r="AS837" s="428">
        <f t="shared" si="704"/>
        <v>0</v>
      </c>
      <c r="AT837" s="391">
        <f t="shared" si="705"/>
        <v>0</v>
      </c>
    </row>
    <row r="838" spans="1:46" ht="15" customHeight="1">
      <c r="A838" s="25"/>
      <c r="B838" s="33"/>
      <c r="C838" s="122" t="s">
        <v>5042</v>
      </c>
      <c r="D838" s="994" t="s">
        <v>5922</v>
      </c>
      <c r="E838" s="757"/>
      <c r="F838" s="757"/>
      <c r="G838" s="757"/>
      <c r="H838" s="757"/>
      <c r="I838" s="757"/>
      <c r="J838" s="757"/>
      <c r="K838" s="757"/>
      <c r="L838" s="758"/>
      <c r="M838" s="740"/>
      <c r="N838" s="759"/>
      <c r="O838" s="759"/>
      <c r="P838" s="759"/>
      <c r="Q838" s="759"/>
      <c r="R838" s="838"/>
      <c r="S838" s="839"/>
      <c r="T838" s="840"/>
      <c r="U838" s="840"/>
      <c r="V838" s="840"/>
      <c r="W838" s="840"/>
      <c r="X838" s="841"/>
      <c r="Y838" s="839"/>
      <c r="Z838" s="840"/>
      <c r="AA838" s="840"/>
      <c r="AB838" s="840"/>
      <c r="AC838" s="840"/>
      <c r="AD838" s="841"/>
      <c r="AG838" s="172">
        <f t="shared" si="701"/>
        <v>0</v>
      </c>
      <c r="AH838" s="176">
        <f t="shared" si="702"/>
        <v>0</v>
      </c>
      <c r="AI838" s="177" t="str">
        <f>IF(AH838=0,"",
IF(SUM($AH$817:AH838)=1,AJ838,
IF($AH$853&gt;SUM($AH$817:AH838),_xlfn.CONCAT(", ",AJ838),
IF($AH$853=SUM($AH$817:AH838),_xlfn.CONCAT(" y ",AJ838)))))</f>
        <v/>
      </c>
      <c r="AJ838" s="199" t="s">
        <v>5138</v>
      </c>
      <c r="AK838" s="361">
        <f t="shared" si="706"/>
        <v>0</v>
      </c>
      <c r="AL838" s="360">
        <f t="shared" si="703"/>
        <v>0</v>
      </c>
      <c r="AM838" s="656"/>
      <c r="AN838" s="656"/>
      <c r="AO838" s="240"/>
      <c r="AP838" s="240"/>
      <c r="AQ838" s="240"/>
      <c r="AR838" s="240"/>
      <c r="AS838" s="428">
        <f t="shared" si="704"/>
        <v>0</v>
      </c>
      <c r="AT838" s="391">
        <f t="shared" si="705"/>
        <v>0</v>
      </c>
    </row>
    <row r="839" spans="1:46" ht="15" customHeight="1">
      <c r="A839" s="25"/>
      <c r="B839" s="33"/>
      <c r="C839" s="122" t="s">
        <v>5043</v>
      </c>
      <c r="D839" s="994" t="s">
        <v>5924</v>
      </c>
      <c r="E839" s="757"/>
      <c r="F839" s="757"/>
      <c r="G839" s="757"/>
      <c r="H839" s="757"/>
      <c r="I839" s="757"/>
      <c r="J839" s="757"/>
      <c r="K839" s="757"/>
      <c r="L839" s="758"/>
      <c r="M839" s="740"/>
      <c r="N839" s="759"/>
      <c r="O839" s="759"/>
      <c r="P839" s="759"/>
      <c r="Q839" s="759"/>
      <c r="R839" s="838"/>
      <c r="S839" s="839"/>
      <c r="T839" s="840"/>
      <c r="U839" s="840"/>
      <c r="V839" s="840"/>
      <c r="W839" s="840"/>
      <c r="X839" s="841"/>
      <c r="Y839" s="839"/>
      <c r="Z839" s="840"/>
      <c r="AA839" s="840"/>
      <c r="AB839" s="840"/>
      <c r="AC839" s="840"/>
      <c r="AD839" s="841"/>
      <c r="AG839" s="172">
        <f t="shared" si="701"/>
        <v>0</v>
      </c>
      <c r="AH839" s="176">
        <f t="shared" si="702"/>
        <v>0</v>
      </c>
      <c r="AI839" s="177" t="str">
        <f>IF(AH839=0,"",
IF(SUM($AH$817:AH839)=1,AJ839,
IF($AH$853&gt;SUM($AH$817:AH839),_xlfn.CONCAT(", ",AJ839),
IF($AH$853=SUM($AH$817:AH839),_xlfn.CONCAT(" y ",AJ839)))))</f>
        <v/>
      </c>
      <c r="AJ839" s="199" t="s">
        <v>5139</v>
      </c>
      <c r="AK839" s="361">
        <f t="shared" si="706"/>
        <v>0</v>
      </c>
      <c r="AL839" s="360">
        <f t="shared" si="703"/>
        <v>0</v>
      </c>
      <c r="AM839" s="656"/>
      <c r="AN839" s="656"/>
      <c r="AO839" s="240"/>
      <c r="AP839" s="240"/>
      <c r="AQ839" s="240"/>
      <c r="AR839" s="240"/>
      <c r="AS839" s="428">
        <f t="shared" si="704"/>
        <v>0</v>
      </c>
      <c r="AT839" s="391">
        <f t="shared" si="705"/>
        <v>0</v>
      </c>
    </row>
    <row r="840" spans="1:46" ht="15" customHeight="1">
      <c r="A840" s="25"/>
      <c r="B840" s="33"/>
      <c r="C840" s="122" t="s">
        <v>5044</v>
      </c>
      <c r="D840" s="994" t="s">
        <v>5926</v>
      </c>
      <c r="E840" s="757"/>
      <c r="F840" s="757"/>
      <c r="G840" s="757"/>
      <c r="H840" s="757"/>
      <c r="I840" s="757"/>
      <c r="J840" s="757"/>
      <c r="K840" s="757"/>
      <c r="L840" s="758"/>
      <c r="M840" s="740"/>
      <c r="N840" s="759"/>
      <c r="O840" s="759"/>
      <c r="P840" s="759"/>
      <c r="Q840" s="759"/>
      <c r="R840" s="838"/>
      <c r="S840" s="839"/>
      <c r="T840" s="840"/>
      <c r="U840" s="840"/>
      <c r="V840" s="840"/>
      <c r="W840" s="840"/>
      <c r="X840" s="841"/>
      <c r="Y840" s="839"/>
      <c r="Z840" s="840"/>
      <c r="AA840" s="840"/>
      <c r="AB840" s="840"/>
      <c r="AC840" s="840"/>
      <c r="AD840" s="841"/>
      <c r="AG840" s="172">
        <f t="shared" si="701"/>
        <v>0</v>
      </c>
      <c r="AH840" s="176">
        <f t="shared" si="702"/>
        <v>0</v>
      </c>
      <c r="AI840" s="177" t="str">
        <f>IF(AH840=0,"",
IF(SUM($AH$817:AH840)=1,AJ840,
IF($AH$853&gt;SUM($AH$817:AH840),_xlfn.CONCAT(", ",AJ840),
IF($AH$853=SUM($AH$817:AH840),_xlfn.CONCAT(" y ",AJ840)))))</f>
        <v/>
      </c>
      <c r="AJ840" s="199" t="s">
        <v>5140</v>
      </c>
      <c r="AK840" s="361">
        <f t="shared" si="706"/>
        <v>0</v>
      </c>
      <c r="AL840" s="360">
        <f t="shared" si="703"/>
        <v>0</v>
      </c>
      <c r="AM840" s="656"/>
      <c r="AN840" s="656"/>
      <c r="AO840" s="240"/>
      <c r="AP840" s="240"/>
      <c r="AQ840" s="240"/>
      <c r="AR840" s="240"/>
      <c r="AS840" s="428">
        <f t="shared" si="704"/>
        <v>0</v>
      </c>
      <c r="AT840" s="391">
        <f t="shared" si="705"/>
        <v>0</v>
      </c>
    </row>
    <row r="841" spans="1:46" ht="24" customHeight="1">
      <c r="A841" s="25"/>
      <c r="B841" s="33"/>
      <c r="C841" s="122" t="s">
        <v>5045</v>
      </c>
      <c r="D841" s="994" t="s">
        <v>5928</v>
      </c>
      <c r="E841" s="757"/>
      <c r="F841" s="757"/>
      <c r="G841" s="757"/>
      <c r="H841" s="757"/>
      <c r="I841" s="757"/>
      <c r="J841" s="757"/>
      <c r="K841" s="757"/>
      <c r="L841" s="758"/>
      <c r="M841" s="740"/>
      <c r="N841" s="759"/>
      <c r="O841" s="759"/>
      <c r="P841" s="759"/>
      <c r="Q841" s="759"/>
      <c r="R841" s="838"/>
      <c r="S841" s="839"/>
      <c r="T841" s="840"/>
      <c r="U841" s="840"/>
      <c r="V841" s="840"/>
      <c r="W841" s="840"/>
      <c r="X841" s="841"/>
      <c r="Y841" s="839"/>
      <c r="Z841" s="840"/>
      <c r="AA841" s="840"/>
      <c r="AB841" s="840"/>
      <c r="AC841" s="840"/>
      <c r="AD841" s="841"/>
      <c r="AG841" s="172">
        <f t="shared" si="701"/>
        <v>0</v>
      </c>
      <c r="AH841" s="176">
        <f t="shared" si="702"/>
        <v>0</v>
      </c>
      <c r="AI841" s="177" t="str">
        <f>IF(AH841=0,"",
IF(SUM($AH$817:AH841)=1,AJ841,
IF($AH$853&gt;SUM($AH$817:AH841),_xlfn.CONCAT(", ",AJ841),
IF($AH$853=SUM($AH$817:AH841),_xlfn.CONCAT(" y ",AJ841)))))</f>
        <v/>
      </c>
      <c r="AJ841" s="199" t="s">
        <v>5141</v>
      </c>
      <c r="AK841" s="361">
        <f t="shared" si="706"/>
        <v>0</v>
      </c>
      <c r="AL841" s="360">
        <f t="shared" si="703"/>
        <v>0</v>
      </c>
      <c r="AM841" s="656"/>
      <c r="AN841" s="656"/>
      <c r="AO841" s="240"/>
      <c r="AP841" s="240"/>
      <c r="AQ841" s="240"/>
      <c r="AR841" s="240"/>
      <c r="AS841" s="428">
        <f t="shared" si="704"/>
        <v>0</v>
      </c>
      <c r="AT841" s="391">
        <f t="shared" si="705"/>
        <v>0</v>
      </c>
    </row>
    <row r="842" spans="1:46" ht="24" customHeight="1">
      <c r="A842" s="25"/>
      <c r="B842" s="33"/>
      <c r="C842" s="122" t="s">
        <v>5046</v>
      </c>
      <c r="D842" s="994" t="s">
        <v>5930</v>
      </c>
      <c r="E842" s="757"/>
      <c r="F842" s="757"/>
      <c r="G842" s="757"/>
      <c r="H842" s="757"/>
      <c r="I842" s="757"/>
      <c r="J842" s="757"/>
      <c r="K842" s="757"/>
      <c r="L842" s="758"/>
      <c r="M842" s="740"/>
      <c r="N842" s="759"/>
      <c r="O842" s="759"/>
      <c r="P842" s="759"/>
      <c r="Q842" s="759"/>
      <c r="R842" s="838"/>
      <c r="S842" s="839"/>
      <c r="T842" s="840"/>
      <c r="U842" s="840"/>
      <c r="V842" s="840"/>
      <c r="W842" s="840"/>
      <c r="X842" s="841"/>
      <c r="Y842" s="839"/>
      <c r="Z842" s="840"/>
      <c r="AA842" s="840"/>
      <c r="AB842" s="840"/>
      <c r="AC842" s="840"/>
      <c r="AD842" s="841"/>
      <c r="AG842" s="172">
        <f t="shared" si="701"/>
        <v>0</v>
      </c>
      <c r="AH842" s="176">
        <f t="shared" si="702"/>
        <v>0</v>
      </c>
      <c r="AI842" s="177" t="str">
        <f>IF(AH842=0,"",
IF(SUM($AH$817:AH842)=1,AJ842,
IF($AH$853&gt;SUM($AH$817:AH842),_xlfn.CONCAT(", ",AJ842),
IF($AH$853=SUM($AH$817:AH842),_xlfn.CONCAT(" y ",AJ842)))))</f>
        <v/>
      </c>
      <c r="AJ842" s="199" t="s">
        <v>5142</v>
      </c>
      <c r="AK842" s="361">
        <f t="shared" si="706"/>
        <v>0</v>
      </c>
      <c r="AL842" s="360">
        <f t="shared" si="703"/>
        <v>0</v>
      </c>
      <c r="AM842" s="656"/>
      <c r="AN842" s="656"/>
      <c r="AO842" s="240"/>
      <c r="AP842" s="240"/>
      <c r="AQ842" s="240"/>
      <c r="AR842" s="240"/>
      <c r="AS842" s="428">
        <f t="shared" si="704"/>
        <v>0</v>
      </c>
      <c r="AT842" s="391">
        <f t="shared" si="705"/>
        <v>0</v>
      </c>
    </row>
    <row r="843" spans="1:46" ht="15" customHeight="1">
      <c r="A843" s="25"/>
      <c r="B843" s="33"/>
      <c r="C843" s="122" t="s">
        <v>5047</v>
      </c>
      <c r="D843" s="994" t="s">
        <v>5932</v>
      </c>
      <c r="E843" s="757"/>
      <c r="F843" s="757"/>
      <c r="G843" s="757"/>
      <c r="H843" s="757"/>
      <c r="I843" s="757"/>
      <c r="J843" s="757"/>
      <c r="K843" s="757"/>
      <c r="L843" s="758"/>
      <c r="M843" s="740"/>
      <c r="N843" s="759"/>
      <c r="O843" s="759"/>
      <c r="P843" s="759"/>
      <c r="Q843" s="759"/>
      <c r="R843" s="838"/>
      <c r="S843" s="839"/>
      <c r="T843" s="840"/>
      <c r="U843" s="840"/>
      <c r="V843" s="840"/>
      <c r="W843" s="840"/>
      <c r="X843" s="841"/>
      <c r="Y843" s="839"/>
      <c r="Z843" s="840"/>
      <c r="AA843" s="840"/>
      <c r="AB843" s="840"/>
      <c r="AC843" s="840"/>
      <c r="AD843" s="841"/>
      <c r="AG843" s="172">
        <f t="shared" si="701"/>
        <v>0</v>
      </c>
      <c r="AH843" s="176">
        <f t="shared" si="702"/>
        <v>0</v>
      </c>
      <c r="AI843" s="177" t="str">
        <f>IF(AH843=0,"",
IF(SUM($AH$817:AH843)=1,AJ843,
IF($AH$853&gt;SUM($AH$817:AH843),_xlfn.CONCAT(", ",AJ843),
IF($AH$853=SUM($AH$817:AH843),_xlfn.CONCAT(" y ",AJ843)))))</f>
        <v/>
      </c>
      <c r="AJ843" s="199" t="s">
        <v>5143</v>
      </c>
      <c r="AK843" s="361">
        <f t="shared" si="706"/>
        <v>0</v>
      </c>
      <c r="AL843" s="360">
        <f t="shared" si="703"/>
        <v>0</v>
      </c>
      <c r="AM843" s="656"/>
      <c r="AN843" s="656"/>
      <c r="AO843" s="240"/>
      <c r="AP843" s="240"/>
      <c r="AQ843" s="240"/>
      <c r="AR843" s="240"/>
      <c r="AS843" s="428">
        <f t="shared" si="704"/>
        <v>0</v>
      </c>
      <c r="AT843" s="391">
        <f t="shared" si="705"/>
        <v>0</v>
      </c>
    </row>
    <row r="844" spans="1:46" ht="15" customHeight="1">
      <c r="A844" s="25"/>
      <c r="B844" s="33"/>
      <c r="C844" s="122" t="s">
        <v>5048</v>
      </c>
      <c r="D844" s="994" t="s">
        <v>5934</v>
      </c>
      <c r="E844" s="757"/>
      <c r="F844" s="757"/>
      <c r="G844" s="757"/>
      <c r="H844" s="757"/>
      <c r="I844" s="757"/>
      <c r="J844" s="757"/>
      <c r="K844" s="757"/>
      <c r="L844" s="758"/>
      <c r="M844" s="740"/>
      <c r="N844" s="759"/>
      <c r="O844" s="759"/>
      <c r="P844" s="759"/>
      <c r="Q844" s="759"/>
      <c r="R844" s="838"/>
      <c r="S844" s="839"/>
      <c r="T844" s="840"/>
      <c r="U844" s="840"/>
      <c r="V844" s="840"/>
      <c r="W844" s="840"/>
      <c r="X844" s="841"/>
      <c r="Y844" s="839"/>
      <c r="Z844" s="840"/>
      <c r="AA844" s="840"/>
      <c r="AB844" s="840"/>
      <c r="AC844" s="840"/>
      <c r="AD844" s="841"/>
      <c r="AG844" s="172">
        <f t="shared" si="701"/>
        <v>0</v>
      </c>
      <c r="AH844" s="176">
        <f t="shared" si="702"/>
        <v>0</v>
      </c>
      <c r="AI844" s="177" t="str">
        <f>IF(AH844=0,"",
IF(SUM($AH$817:AH844)=1,AJ844,
IF($AH$853&gt;SUM($AH$817:AH844),_xlfn.CONCAT(", ",AJ844),
IF($AH$853=SUM($AH$817:AH844),_xlfn.CONCAT(" y ",AJ844)))))</f>
        <v/>
      </c>
      <c r="AJ844" s="199" t="s">
        <v>5144</v>
      </c>
      <c r="AK844" s="361">
        <f t="shared" si="706"/>
        <v>0</v>
      </c>
      <c r="AL844" s="360">
        <f t="shared" si="703"/>
        <v>0</v>
      </c>
      <c r="AM844" s="656"/>
      <c r="AN844" s="656"/>
      <c r="AO844" s="240"/>
      <c r="AP844" s="240"/>
      <c r="AQ844" s="240"/>
      <c r="AR844" s="240"/>
      <c r="AS844" s="428">
        <f t="shared" si="704"/>
        <v>0</v>
      </c>
      <c r="AT844" s="391">
        <f t="shared" si="705"/>
        <v>0</v>
      </c>
    </row>
    <row r="845" spans="1:46" ht="15" customHeight="1">
      <c r="A845" s="25"/>
      <c r="B845" s="33"/>
      <c r="C845" s="122" t="s">
        <v>5049</v>
      </c>
      <c r="D845" s="994" t="s">
        <v>5936</v>
      </c>
      <c r="E845" s="757"/>
      <c r="F845" s="757"/>
      <c r="G845" s="757"/>
      <c r="H845" s="757"/>
      <c r="I845" s="757"/>
      <c r="J845" s="757"/>
      <c r="K845" s="757"/>
      <c r="L845" s="758"/>
      <c r="M845" s="740"/>
      <c r="N845" s="759"/>
      <c r="O845" s="759"/>
      <c r="P845" s="759"/>
      <c r="Q845" s="759"/>
      <c r="R845" s="838"/>
      <c r="S845" s="839"/>
      <c r="T845" s="840"/>
      <c r="U845" s="840"/>
      <c r="V845" s="840"/>
      <c r="W845" s="840"/>
      <c r="X845" s="841"/>
      <c r="Y845" s="839"/>
      <c r="Z845" s="840"/>
      <c r="AA845" s="840"/>
      <c r="AB845" s="840"/>
      <c r="AC845" s="840"/>
      <c r="AD845" s="841"/>
      <c r="AG845" s="172">
        <f t="shared" si="701"/>
        <v>0</v>
      </c>
      <c r="AH845" s="176">
        <f t="shared" si="702"/>
        <v>0</v>
      </c>
      <c r="AI845" s="177" t="str">
        <f>IF(AH845=0,"",
IF(SUM($AH$817:AH845)=1,AJ845,
IF($AH$853&gt;SUM($AH$817:AH845),_xlfn.CONCAT(", ",AJ845),
IF($AH$853=SUM($AH$817:AH845),_xlfn.CONCAT(" y ",AJ845)))))</f>
        <v/>
      </c>
      <c r="AJ845" s="199" t="s">
        <v>5145</v>
      </c>
      <c r="AK845" s="361">
        <f t="shared" si="706"/>
        <v>0</v>
      </c>
      <c r="AL845" s="360">
        <f t="shared" si="703"/>
        <v>0</v>
      </c>
      <c r="AM845" s="656"/>
      <c r="AN845" s="656"/>
      <c r="AO845" s="240"/>
      <c r="AP845" s="240"/>
      <c r="AQ845" s="240"/>
      <c r="AR845" s="240"/>
      <c r="AS845" s="428">
        <f t="shared" si="704"/>
        <v>0</v>
      </c>
      <c r="AT845" s="391">
        <f t="shared" si="705"/>
        <v>0</v>
      </c>
    </row>
    <row r="846" spans="1:46" ht="24" customHeight="1">
      <c r="A846" s="25"/>
      <c r="B846" s="33"/>
      <c r="C846" s="122" t="s">
        <v>5050</v>
      </c>
      <c r="D846" s="994" t="s">
        <v>5938</v>
      </c>
      <c r="E846" s="757"/>
      <c r="F846" s="757"/>
      <c r="G846" s="757"/>
      <c r="H846" s="757"/>
      <c r="I846" s="757"/>
      <c r="J846" s="757"/>
      <c r="K846" s="757"/>
      <c r="L846" s="758"/>
      <c r="M846" s="740"/>
      <c r="N846" s="759"/>
      <c r="O846" s="759"/>
      <c r="P846" s="759"/>
      <c r="Q846" s="759"/>
      <c r="R846" s="838"/>
      <c r="S846" s="839"/>
      <c r="T846" s="840"/>
      <c r="U846" s="840"/>
      <c r="V846" s="840"/>
      <c r="W846" s="840"/>
      <c r="X846" s="841"/>
      <c r="Y846" s="839"/>
      <c r="Z846" s="840"/>
      <c r="AA846" s="840"/>
      <c r="AB846" s="840"/>
      <c r="AC846" s="840"/>
      <c r="AD846" s="841"/>
      <c r="AG846" s="172">
        <f t="shared" si="701"/>
        <v>0</v>
      </c>
      <c r="AH846" s="176">
        <f t="shared" si="702"/>
        <v>0</v>
      </c>
      <c r="AI846" s="177" t="str">
        <f>IF(AH846=0,"",
IF(SUM($AH$817:AH846)=1,AJ846,
IF($AH$853&gt;SUM($AH$817:AH846),_xlfn.CONCAT(", ",AJ846),
IF($AH$853=SUM($AH$817:AH846),_xlfn.CONCAT(" y ",AJ846)))))</f>
        <v/>
      </c>
      <c r="AJ846" s="199" t="s">
        <v>5146</v>
      </c>
      <c r="AK846" s="361">
        <f t="shared" si="706"/>
        <v>0</v>
      </c>
      <c r="AL846" s="360">
        <f t="shared" si="703"/>
        <v>0</v>
      </c>
      <c r="AM846" s="656"/>
      <c r="AN846" s="656"/>
      <c r="AO846" s="240"/>
      <c r="AP846" s="240"/>
      <c r="AQ846" s="240"/>
      <c r="AR846" s="240"/>
      <c r="AS846" s="428">
        <f t="shared" si="704"/>
        <v>0</v>
      </c>
      <c r="AT846" s="391">
        <f t="shared" si="705"/>
        <v>0</v>
      </c>
    </row>
    <row r="847" spans="1:46" ht="15" customHeight="1">
      <c r="A847" s="25"/>
      <c r="B847" s="33"/>
      <c r="C847" s="122" t="s">
        <v>5051</v>
      </c>
      <c r="D847" s="994" t="s">
        <v>5940</v>
      </c>
      <c r="E847" s="757"/>
      <c r="F847" s="757"/>
      <c r="G847" s="757"/>
      <c r="H847" s="757"/>
      <c r="I847" s="757"/>
      <c r="J847" s="757"/>
      <c r="K847" s="757"/>
      <c r="L847" s="758"/>
      <c r="M847" s="740"/>
      <c r="N847" s="759"/>
      <c r="O847" s="759"/>
      <c r="P847" s="759"/>
      <c r="Q847" s="759"/>
      <c r="R847" s="838"/>
      <c r="S847" s="839"/>
      <c r="T847" s="840"/>
      <c r="U847" s="840"/>
      <c r="V847" s="840"/>
      <c r="W847" s="840"/>
      <c r="X847" s="841"/>
      <c r="Y847" s="839"/>
      <c r="Z847" s="840"/>
      <c r="AA847" s="840"/>
      <c r="AB847" s="840"/>
      <c r="AC847" s="840"/>
      <c r="AD847" s="841"/>
      <c r="AG847" s="172">
        <f t="shared" si="701"/>
        <v>0</v>
      </c>
      <c r="AH847" s="176">
        <f t="shared" si="702"/>
        <v>0</v>
      </c>
      <c r="AI847" s="177" t="str">
        <f>IF(AH847=0,"",
IF(SUM($AH$817:AH847)=1,AJ847,
IF($AH$853&gt;SUM($AH$817:AH847),_xlfn.CONCAT(", ",AJ847),
IF($AH$853=SUM($AH$817:AH847),_xlfn.CONCAT(" y ",AJ847)))))</f>
        <v/>
      </c>
      <c r="AJ847" s="199" t="s">
        <v>5147</v>
      </c>
      <c r="AK847" s="361">
        <f t="shared" si="706"/>
        <v>0</v>
      </c>
      <c r="AL847" s="360">
        <f t="shared" si="703"/>
        <v>0</v>
      </c>
      <c r="AM847" s="656"/>
      <c r="AN847" s="656"/>
      <c r="AO847" s="240"/>
      <c r="AP847" s="240"/>
      <c r="AQ847" s="240"/>
      <c r="AR847" s="240"/>
      <c r="AS847" s="428">
        <f t="shared" si="704"/>
        <v>0</v>
      </c>
      <c r="AT847" s="391">
        <f t="shared" si="705"/>
        <v>0</v>
      </c>
    </row>
    <row r="848" spans="1:46" ht="15" customHeight="1">
      <c r="A848" s="25"/>
      <c r="B848" s="33"/>
      <c r="C848" s="122" t="s">
        <v>5052</v>
      </c>
      <c r="D848" s="994" t="s">
        <v>5942</v>
      </c>
      <c r="E848" s="757"/>
      <c r="F848" s="757"/>
      <c r="G848" s="757"/>
      <c r="H848" s="757"/>
      <c r="I848" s="757"/>
      <c r="J848" s="757"/>
      <c r="K848" s="757"/>
      <c r="L848" s="758"/>
      <c r="M848" s="740"/>
      <c r="N848" s="759"/>
      <c r="O848" s="759"/>
      <c r="P848" s="759"/>
      <c r="Q848" s="759"/>
      <c r="R848" s="838"/>
      <c r="S848" s="839"/>
      <c r="T848" s="840"/>
      <c r="U848" s="840"/>
      <c r="V848" s="840"/>
      <c r="W848" s="840"/>
      <c r="X848" s="841"/>
      <c r="Y848" s="839"/>
      <c r="Z848" s="840"/>
      <c r="AA848" s="840"/>
      <c r="AB848" s="840"/>
      <c r="AC848" s="840"/>
      <c r="AD848" s="841"/>
      <c r="AG848" s="172">
        <f t="shared" si="701"/>
        <v>0</v>
      </c>
      <c r="AH848" s="176">
        <f t="shared" si="702"/>
        <v>0</v>
      </c>
      <c r="AI848" s="177" t="str">
        <f>IF(AH848=0,"",
IF(SUM($AH$817:AH848)=1,AJ848,
IF($AH$853&gt;SUM($AH$817:AH848),_xlfn.CONCAT(", ",AJ848),
IF($AH$853=SUM($AH$817:AH848),_xlfn.CONCAT(" y ",AJ848)))))</f>
        <v/>
      </c>
      <c r="AJ848" s="199" t="s">
        <v>5148</v>
      </c>
      <c r="AK848" s="361">
        <f t="shared" si="706"/>
        <v>0</v>
      </c>
      <c r="AL848" s="360">
        <f t="shared" si="703"/>
        <v>0</v>
      </c>
      <c r="AM848" s="656"/>
      <c r="AN848" s="656"/>
      <c r="AO848" s="240"/>
      <c r="AP848" s="240"/>
      <c r="AQ848" s="240"/>
      <c r="AR848" s="240"/>
      <c r="AS848" s="428">
        <f t="shared" si="704"/>
        <v>0</v>
      </c>
      <c r="AT848" s="391">
        <f t="shared" si="705"/>
        <v>0</v>
      </c>
    </row>
    <row r="849" spans="1:47" ht="15" customHeight="1">
      <c r="A849" s="25"/>
      <c r="B849" s="33"/>
      <c r="C849" s="55" t="s">
        <v>5053</v>
      </c>
      <c r="D849" s="817" t="s">
        <v>5944</v>
      </c>
      <c r="E849" s="757"/>
      <c r="F849" s="757"/>
      <c r="G849" s="757"/>
      <c r="H849" s="757"/>
      <c r="I849" s="757"/>
      <c r="J849" s="757"/>
      <c r="K849" s="757"/>
      <c r="L849" s="758"/>
      <c r="M849" s="740"/>
      <c r="N849" s="759"/>
      <c r="O849" s="759"/>
      <c r="P849" s="759"/>
      <c r="Q849" s="759"/>
      <c r="R849" s="838"/>
      <c r="S849" s="839"/>
      <c r="T849" s="840"/>
      <c r="U849" s="840"/>
      <c r="V849" s="840"/>
      <c r="W849" s="840"/>
      <c r="X849" s="841"/>
      <c r="Y849" s="839"/>
      <c r="Z849" s="840"/>
      <c r="AA849" s="840"/>
      <c r="AB849" s="840"/>
      <c r="AC849" s="840"/>
      <c r="AD849" s="841"/>
      <c r="AG849" s="172">
        <f t="shared" si="701"/>
        <v>0</v>
      </c>
      <c r="AH849" s="176">
        <f t="shared" si="702"/>
        <v>0</v>
      </c>
      <c r="AI849" s="177" t="str">
        <f>IF(AH849=0,"",
IF(SUM($AH$817:AH849)=1,AJ849,
IF($AH$853&gt;SUM($AH$817:AH849),_xlfn.CONCAT(", ",AJ849),
IF($AH$853=SUM($AH$817:AH849),_xlfn.CONCAT(" y ",AJ849)))))</f>
        <v/>
      </c>
      <c r="AJ849" s="199" t="s">
        <v>5149</v>
      </c>
      <c r="AK849" s="361">
        <f t="shared" si="706"/>
        <v>0</v>
      </c>
      <c r="AL849" s="360">
        <f t="shared" si="703"/>
        <v>0</v>
      </c>
      <c r="AM849" s="656"/>
      <c r="AN849" s="656"/>
      <c r="AO849" s="240"/>
      <c r="AP849" s="240"/>
      <c r="AQ849" s="240"/>
      <c r="AR849" s="240"/>
      <c r="AS849" s="428">
        <f t="shared" si="704"/>
        <v>0</v>
      </c>
      <c r="AT849" s="391">
        <f t="shared" si="705"/>
        <v>0</v>
      </c>
    </row>
    <row r="850" spans="1:47" ht="15" customHeight="1">
      <c r="A850" s="25"/>
      <c r="B850" s="33"/>
      <c r="C850" s="122" t="s">
        <v>5054</v>
      </c>
      <c r="D850" s="994" t="s">
        <v>5946</v>
      </c>
      <c r="E850" s="757"/>
      <c r="F850" s="757"/>
      <c r="G850" s="757"/>
      <c r="H850" s="757"/>
      <c r="I850" s="757"/>
      <c r="J850" s="757"/>
      <c r="K850" s="757"/>
      <c r="L850" s="758"/>
      <c r="M850" s="740"/>
      <c r="N850" s="759"/>
      <c r="O850" s="759"/>
      <c r="P850" s="759"/>
      <c r="Q850" s="759"/>
      <c r="R850" s="838"/>
      <c r="S850" s="839"/>
      <c r="T850" s="840"/>
      <c r="U850" s="840"/>
      <c r="V850" s="840"/>
      <c r="W850" s="840"/>
      <c r="X850" s="841"/>
      <c r="Y850" s="839"/>
      <c r="Z850" s="840"/>
      <c r="AA850" s="840"/>
      <c r="AB850" s="840"/>
      <c r="AC850" s="840"/>
      <c r="AD850" s="841"/>
      <c r="AG850" s="172">
        <f t="shared" si="701"/>
        <v>0</v>
      </c>
      <c r="AH850" s="176">
        <f t="shared" si="702"/>
        <v>0</v>
      </c>
      <c r="AI850" s="177" t="str">
        <f>IF(AH850=0,"",
IF(SUM($AH$817:AH850)=1,AJ850,
IF($AH$853&gt;SUM($AH$817:AH850),_xlfn.CONCAT(", ",AJ850),
IF($AH$853=SUM($AH$817:AH850),_xlfn.CONCAT(" y ",AJ850)))))</f>
        <v/>
      </c>
      <c r="AJ850" s="199" t="s">
        <v>5150</v>
      </c>
      <c r="AK850" s="361">
        <f t="shared" si="706"/>
        <v>0</v>
      </c>
      <c r="AL850" s="360">
        <f t="shared" si="703"/>
        <v>0</v>
      </c>
      <c r="AM850" s="656"/>
      <c r="AN850" s="656"/>
      <c r="AO850" s="240"/>
      <c r="AP850" s="240"/>
      <c r="AQ850" s="240"/>
      <c r="AR850" s="240"/>
      <c r="AS850" s="428">
        <f t="shared" si="704"/>
        <v>0</v>
      </c>
      <c r="AT850" s="391">
        <f t="shared" si="705"/>
        <v>0</v>
      </c>
    </row>
    <row r="851" spans="1:47" ht="15" customHeight="1">
      <c r="A851" s="25"/>
      <c r="B851" s="33"/>
      <c r="C851" s="122" t="s">
        <v>5055</v>
      </c>
      <c r="D851" s="994" t="s">
        <v>5948</v>
      </c>
      <c r="E851" s="757"/>
      <c r="F851" s="757"/>
      <c r="G851" s="757"/>
      <c r="H851" s="757"/>
      <c r="I851" s="757"/>
      <c r="J851" s="757"/>
      <c r="K851" s="757"/>
      <c r="L851" s="758"/>
      <c r="M851" s="740"/>
      <c r="N851" s="759"/>
      <c r="O851" s="759"/>
      <c r="P851" s="759"/>
      <c r="Q851" s="759"/>
      <c r="R851" s="838"/>
      <c r="S851" s="839"/>
      <c r="T851" s="840"/>
      <c r="U851" s="840"/>
      <c r="V851" s="840"/>
      <c r="W851" s="840"/>
      <c r="X851" s="841"/>
      <c r="Y851" s="839"/>
      <c r="Z851" s="840"/>
      <c r="AA851" s="840"/>
      <c r="AB851" s="840"/>
      <c r="AC851" s="840"/>
      <c r="AD851" s="841"/>
      <c r="AG851" s="172">
        <f t="shared" si="701"/>
        <v>0</v>
      </c>
      <c r="AH851" s="176">
        <f t="shared" si="702"/>
        <v>0</v>
      </c>
      <c r="AI851" s="177" t="str">
        <f>IF(AH851=0,"",
IF(SUM($AH$817:AH851)=1,AJ851,
IF($AH$853&gt;SUM($AH$817:AH851),_xlfn.CONCAT(", ",AJ851),
IF($AH$853=SUM($AH$817:AH851),_xlfn.CONCAT(" y ",AJ851)))))</f>
        <v/>
      </c>
      <c r="AJ851" s="199" t="s">
        <v>5151</v>
      </c>
      <c r="AK851" s="361">
        <f t="shared" si="706"/>
        <v>0</v>
      </c>
      <c r="AL851" s="360">
        <f t="shared" si="703"/>
        <v>0</v>
      </c>
      <c r="AM851" s="656"/>
      <c r="AN851" s="656"/>
      <c r="AO851" s="240"/>
      <c r="AP851" s="240"/>
      <c r="AQ851" s="240"/>
      <c r="AR851" s="240"/>
      <c r="AS851" s="428">
        <f t="shared" si="704"/>
        <v>0</v>
      </c>
      <c r="AT851" s="391">
        <f t="shared" si="705"/>
        <v>0</v>
      </c>
    </row>
    <row r="852" spans="1:47" ht="15" customHeight="1">
      <c r="A852" s="25"/>
      <c r="B852" s="33"/>
      <c r="C852" s="55" t="s">
        <v>5152</v>
      </c>
      <c r="D852" s="817" t="s">
        <v>5981</v>
      </c>
      <c r="E852" s="757"/>
      <c r="F852" s="757"/>
      <c r="G852" s="757"/>
      <c r="H852" s="757"/>
      <c r="I852" s="757"/>
      <c r="J852" s="757"/>
      <c r="K852" s="757"/>
      <c r="L852" s="758"/>
      <c r="M852" s="740"/>
      <c r="N852" s="759"/>
      <c r="O852" s="759"/>
      <c r="P852" s="759"/>
      <c r="Q852" s="759"/>
      <c r="R852" s="838"/>
      <c r="S852" s="839"/>
      <c r="T852" s="840"/>
      <c r="U852" s="840"/>
      <c r="V852" s="840"/>
      <c r="W852" s="840"/>
      <c r="X852" s="841"/>
      <c r="Y852" s="839"/>
      <c r="Z852" s="840"/>
      <c r="AA852" s="840"/>
      <c r="AB852" s="840"/>
      <c r="AC852" s="840"/>
      <c r="AD852" s="841"/>
      <c r="AG852" s="172">
        <f t="shared" si="701"/>
        <v>0</v>
      </c>
      <c r="AH852" s="176">
        <f t="shared" si="702"/>
        <v>0</v>
      </c>
      <c r="AI852" s="177" t="str">
        <f>IF(AH852=0,"",
IF(SUM($AH$817:AH852)=1,AJ852,
IF($AH$853&gt;SUM($AH$817:AH852),_xlfn.CONCAT(", ",AJ852),
IF($AH$853=SUM($AH$817:AH852),_xlfn.CONCAT(" y ",AJ852)))))</f>
        <v/>
      </c>
      <c r="AJ852" s="199" t="s">
        <v>5153</v>
      </c>
      <c r="AK852" s="361">
        <f t="shared" si="706"/>
        <v>0</v>
      </c>
      <c r="AL852" s="360">
        <f t="shared" si="703"/>
        <v>0</v>
      </c>
      <c r="AM852" s="656"/>
      <c r="AN852" s="656"/>
      <c r="AO852" s="240"/>
      <c r="AP852" s="240"/>
      <c r="AQ852" s="240"/>
      <c r="AR852" s="240"/>
      <c r="AS852" s="428">
        <f t="shared" si="704"/>
        <v>0</v>
      </c>
      <c r="AT852" s="391">
        <f t="shared" si="705"/>
        <v>0</v>
      </c>
    </row>
    <row r="853" spans="1:47" ht="15" customHeight="1">
      <c r="A853" s="25"/>
      <c r="B853" s="845" t="str" cm="1">
        <f t="array" ref="B853">IF(SUMPRODUCT(--(IFERROR(NOT(ISNUMBER(S817:AD852)) * (S817:AD852&lt;&gt;"") * (S817:AD852&lt;&gt;"NA") * (S817:AD852&lt;&gt;"NS"), 0))) + SUMPRODUCT(--(IFERROR(ISNUMBER(S817:AD852) * (MOD(S817:AD852,1)&lt;&gt;0), 0)))&gt; 0,"Favor de revisar las celdas naranjas, ya que contienen errores","")</f>
        <v/>
      </c>
      <c r="C853" s="845"/>
      <c r="D853" s="845"/>
      <c r="E853" s="845"/>
      <c r="F853" s="845"/>
      <c r="G853" s="845"/>
      <c r="H853" s="845"/>
      <c r="I853" s="845"/>
      <c r="J853" s="845"/>
      <c r="K853" s="845"/>
      <c r="L853" s="845"/>
      <c r="M853" s="845"/>
      <c r="N853" s="845"/>
      <c r="O853" s="845"/>
      <c r="P853" s="845"/>
      <c r="Q853" s="845"/>
      <c r="R853" s="845"/>
      <c r="S853" s="845"/>
      <c r="T853" s="845"/>
      <c r="U853" s="845"/>
      <c r="V853" s="845"/>
      <c r="W853" s="845"/>
      <c r="X853" s="845"/>
      <c r="Y853" s="845"/>
      <c r="Z853" s="845"/>
      <c r="AA853" s="845"/>
      <c r="AB853" s="845"/>
      <c r="AC853" s="845"/>
      <c r="AD853" s="845"/>
      <c r="AH853" s="179">
        <f>SUM(AH817:AH852)</f>
        <v>0</v>
      </c>
      <c r="AI853" s="179" t="str">
        <f>IF(AH853=0,"",_xlfn.CONCAT(AI817:AI852))</f>
        <v/>
      </c>
      <c r="AJ853" s="180" t="str">
        <f>IF(AH853=0,"",
IF(AH853=1,_xlfn.CONCAT("Favor de revisar la información capturada en el numeral: ",AI853),_xlfn.CONCAT("Favor de revisar la información capturada en los numerales: ",AI853)))</f>
        <v/>
      </c>
      <c r="AL853" s="653">
        <f>SUM(AK817:AL852,AU817)</f>
        <v>0</v>
      </c>
      <c r="AM853" s="656"/>
      <c r="AN853" s="656"/>
      <c r="AP853" s="240"/>
      <c r="AR853" s="240"/>
      <c r="AS853" s="654">
        <f>SUM(AS817:AS852)</f>
        <v>0</v>
      </c>
      <c r="AT853" s="193">
        <f>SUM(AT817:AT852)</f>
        <v>0</v>
      </c>
    </row>
    <row r="854" spans="1:47" ht="24" customHeight="1">
      <c r="A854" s="25"/>
      <c r="B854" s="33"/>
      <c r="C854" s="848" t="s">
        <v>5219</v>
      </c>
      <c r="D854" s="728"/>
      <c r="E854" s="728"/>
      <c r="F854" s="728"/>
      <c r="G854" s="728"/>
      <c r="H854" s="728"/>
      <c r="I854" s="728"/>
      <c r="J854" s="728"/>
      <c r="K854" s="728"/>
      <c r="L854" s="728"/>
      <c r="M854" s="728"/>
      <c r="N854" s="728"/>
      <c r="O854" s="728"/>
      <c r="P854" s="728"/>
      <c r="Q854" s="728"/>
      <c r="R854" s="728"/>
      <c r="S854" s="728"/>
      <c r="T854" s="728"/>
      <c r="U854" s="728"/>
      <c r="V854" s="728"/>
      <c r="W854" s="728"/>
      <c r="X854" s="728"/>
      <c r="Y854" s="728"/>
      <c r="Z854" s="728"/>
      <c r="AA854" s="728"/>
      <c r="AB854" s="728"/>
      <c r="AC854" s="728"/>
      <c r="AD854" s="728"/>
      <c r="AN854" s="657"/>
      <c r="AR854" s="240"/>
    </row>
    <row r="855" spans="1:47" ht="60" customHeight="1">
      <c r="A855" s="25"/>
      <c r="B855" s="33"/>
      <c r="C855" s="999"/>
      <c r="D855" s="1000"/>
      <c r="E855" s="1000"/>
      <c r="F855" s="1000"/>
      <c r="G855" s="1000"/>
      <c r="H855" s="1000"/>
      <c r="I855" s="1000"/>
      <c r="J855" s="1000"/>
      <c r="K855" s="1000"/>
      <c r="L855" s="1000"/>
      <c r="M855" s="1000"/>
      <c r="N855" s="1000"/>
      <c r="O855" s="1000"/>
      <c r="P855" s="1000"/>
      <c r="Q855" s="1000"/>
      <c r="R855" s="1000"/>
      <c r="S855" s="1000"/>
      <c r="T855" s="1000"/>
      <c r="U855" s="1000"/>
      <c r="V855" s="1000"/>
      <c r="W855" s="1000"/>
      <c r="X855" s="1000"/>
      <c r="Y855" s="1000"/>
      <c r="Z855" s="1000"/>
      <c r="AA855" s="1000"/>
      <c r="AB855" s="1000"/>
      <c r="AC855" s="1000"/>
      <c r="AD855" s="1001"/>
    </row>
    <row r="856" spans="1:47" ht="15" customHeight="1">
      <c r="B856" s="823" t="str">
        <f>AJ853</f>
        <v/>
      </c>
      <c r="C856" s="728"/>
      <c r="D856" s="728"/>
      <c r="E856" s="728"/>
      <c r="F856" s="728"/>
      <c r="G856" s="728"/>
      <c r="H856" s="728"/>
      <c r="I856" s="728"/>
      <c r="J856" s="728"/>
      <c r="K856" s="728"/>
      <c r="L856" s="728"/>
      <c r="M856" s="728"/>
      <c r="N856" s="728"/>
      <c r="O856" s="728"/>
      <c r="P856" s="728"/>
      <c r="Q856" s="728"/>
      <c r="R856" s="728"/>
      <c r="S856" s="728"/>
      <c r="T856" s="728"/>
      <c r="U856" s="728"/>
      <c r="V856" s="728"/>
      <c r="W856" s="728"/>
      <c r="X856" s="728"/>
      <c r="Y856" s="728"/>
      <c r="Z856" s="728"/>
      <c r="AA856" s="728"/>
      <c r="AB856" s="728"/>
      <c r="AC856" s="728"/>
      <c r="AD856" s="728"/>
    </row>
    <row r="857" spans="1:47" ht="15" customHeight="1">
      <c r="B857" s="888" t="str">
        <f>IF(SUM(COUNTIF(S817:AD852,"NS"))&lt;&gt;0,"Alerta: debido a que cuenta con registros NS, debe proporcionar una justificación en el area de comentarios al final de la pregunta","")</f>
        <v/>
      </c>
      <c r="C857" s="728"/>
      <c r="D857" s="728"/>
      <c r="E857" s="728"/>
      <c r="F857" s="728"/>
      <c r="G857" s="728"/>
      <c r="H857" s="728"/>
      <c r="I857" s="728"/>
      <c r="J857" s="728"/>
      <c r="K857" s="728"/>
      <c r="L857" s="728"/>
      <c r="M857" s="728"/>
      <c r="N857" s="728"/>
      <c r="O857" s="728"/>
      <c r="P857" s="728"/>
      <c r="Q857" s="728"/>
      <c r="R857" s="728"/>
      <c r="S857" s="728"/>
      <c r="T857" s="728"/>
      <c r="U857" s="728"/>
      <c r="V857" s="728"/>
      <c r="W857" s="728"/>
      <c r="X857" s="728"/>
      <c r="Y857" s="728"/>
      <c r="Z857" s="728"/>
      <c r="AA857" s="728"/>
      <c r="AB857" s="728"/>
      <c r="AC857" s="728"/>
      <c r="AD857" s="728"/>
      <c r="AE857" s="728"/>
    </row>
    <row r="858" spans="1:47" ht="15" customHeight="1">
      <c r="B858" s="824" t="str">
        <f>IF(AN854&gt;0,"Las cifras deben anotarse en pesos mexicanos (no debe agregar la frase “miles o millones de pesos”)",IF(AR854&gt;0,"Las cifras registradas no deben llevar decimales",""))</f>
        <v/>
      </c>
      <c r="C858" s="846"/>
      <c r="D858" s="846"/>
      <c r="E858" s="846"/>
      <c r="F858" s="846"/>
      <c r="G858" s="846"/>
      <c r="H858" s="846"/>
      <c r="I858" s="846"/>
      <c r="J858" s="846"/>
      <c r="K858" s="846"/>
      <c r="L858" s="846"/>
      <c r="M858" s="846"/>
      <c r="N858" s="846"/>
      <c r="O858" s="846"/>
      <c r="P858" s="846"/>
      <c r="Q858" s="846"/>
      <c r="R858" s="846"/>
      <c r="S858" s="846"/>
      <c r="T858" s="846"/>
      <c r="U858" s="846"/>
      <c r="V858" s="846"/>
      <c r="W858" s="846"/>
      <c r="X858" s="846"/>
      <c r="Y858" s="846"/>
      <c r="Z858" s="846"/>
      <c r="AA858" s="846"/>
      <c r="AB858" s="846"/>
      <c r="AC858" s="846"/>
      <c r="AD858" s="846"/>
    </row>
    <row r="859" spans="1:47" ht="15" customHeight="1">
      <c r="B859" s="824" t="str">
        <f>IF(AS853&gt;0,"Favor de revisar la instrucción 8, debido a que no se cumple con los criterios mencionados","")</f>
        <v/>
      </c>
      <c r="C859" s="846"/>
      <c r="D859" s="846"/>
      <c r="E859" s="846"/>
      <c r="F859" s="846"/>
      <c r="G859" s="846"/>
      <c r="H859" s="846"/>
      <c r="I859" s="846"/>
      <c r="J859" s="846"/>
      <c r="K859" s="846"/>
      <c r="L859" s="846"/>
      <c r="M859" s="846"/>
      <c r="N859" s="846"/>
      <c r="O859" s="846"/>
      <c r="P859" s="846"/>
      <c r="Q859" s="846"/>
      <c r="R859" s="846"/>
      <c r="S859" s="846"/>
      <c r="T859" s="846"/>
      <c r="U859" s="846"/>
      <c r="V859" s="846"/>
      <c r="W859" s="846"/>
      <c r="X859" s="846"/>
      <c r="Y859" s="846"/>
      <c r="Z859" s="846"/>
      <c r="AA859" s="846"/>
      <c r="AB859" s="846"/>
      <c r="AC859" s="846"/>
      <c r="AD859" s="846"/>
    </row>
    <row r="860" spans="1:47" ht="15" customHeight="1">
      <c r="B860" s="824" t="str">
        <f>IF(AL853&gt;0,"Favor de verificar que no tenga información en celdas sombreadas","")</f>
        <v/>
      </c>
      <c r="C860" s="846"/>
      <c r="D860" s="846"/>
      <c r="E860" s="846"/>
      <c r="F860" s="846"/>
      <c r="G860" s="846"/>
      <c r="H860" s="846"/>
      <c r="I860" s="846"/>
      <c r="J860" s="846"/>
      <c r="K860" s="846"/>
      <c r="L860" s="846"/>
      <c r="M860" s="846"/>
      <c r="N860" s="846"/>
      <c r="O860" s="846"/>
      <c r="P860" s="846"/>
      <c r="Q860" s="846"/>
      <c r="R860" s="846"/>
      <c r="S860" s="846"/>
      <c r="T860" s="846"/>
      <c r="U860" s="846"/>
      <c r="V860" s="846"/>
      <c r="W860" s="846"/>
      <c r="X860" s="846"/>
      <c r="Y860" s="846"/>
      <c r="Z860" s="846"/>
      <c r="AA860" s="846"/>
      <c r="AB860" s="846"/>
      <c r="AC860" s="846"/>
      <c r="AD860" s="846"/>
    </row>
    <row r="861" spans="1:47" ht="15" customHeight="1">
      <c r="B861" s="845" t="str">
        <f>IF(AT853&gt;0,"No puede ingresar cero en la cols. Monto debido a que registró el código 1 en la col. ¿Consistió en un apoyo económico?","")</f>
        <v/>
      </c>
      <c r="C861" s="845"/>
      <c r="D861" s="845"/>
      <c r="E861" s="845"/>
      <c r="F861" s="845"/>
      <c r="G861" s="845"/>
      <c r="H861" s="845"/>
      <c r="I861" s="845"/>
      <c r="J861" s="845"/>
      <c r="K861" s="845"/>
      <c r="L861" s="845"/>
      <c r="M861" s="845"/>
      <c r="N861" s="845"/>
      <c r="O861" s="845"/>
      <c r="P861" s="845"/>
      <c r="Q861" s="845"/>
      <c r="R861" s="845"/>
      <c r="S861" s="845"/>
      <c r="T861" s="845"/>
      <c r="U861" s="845"/>
      <c r="V861" s="845"/>
      <c r="W861" s="845"/>
      <c r="X861" s="845"/>
      <c r="Y861" s="845"/>
      <c r="Z861" s="845"/>
      <c r="AA861" s="845"/>
      <c r="AB861" s="845"/>
      <c r="AC861" s="845"/>
      <c r="AD861" s="845"/>
      <c r="AE861" s="845"/>
    </row>
    <row r="862" spans="1:47" s="66" customFormat="1" ht="15" customHeight="1">
      <c r="A862" s="25"/>
      <c r="B862" s="51"/>
      <c r="C862" s="88" t="s">
        <v>5957</v>
      </c>
      <c r="D862" s="51"/>
      <c r="E862" s="51"/>
      <c r="F862" s="51"/>
      <c r="G862" s="51"/>
      <c r="H862" s="51"/>
      <c r="I862" s="51"/>
      <c r="J862" s="51"/>
      <c r="K862" s="51"/>
      <c r="L862" s="51"/>
      <c r="M862" s="51"/>
      <c r="N862" s="51"/>
      <c r="O862" s="95"/>
      <c r="P862" s="95"/>
      <c r="Q862" s="95"/>
      <c r="R862" s="95"/>
      <c r="S862" s="95"/>
      <c r="T862" s="95"/>
      <c r="U862" s="95"/>
      <c r="V862" s="95"/>
      <c r="W862" s="95"/>
      <c r="X862" s="95"/>
      <c r="Y862" s="95"/>
      <c r="Z862" s="51"/>
      <c r="AA862" s="51"/>
      <c r="AB862" s="51"/>
      <c r="AC862" s="51"/>
      <c r="AD862" s="51"/>
      <c r="AE862" s="51"/>
      <c r="AT862" s="1044" t="s">
        <v>5756</v>
      </c>
    </row>
    <row r="863" spans="1:47" s="66" customFormat="1" ht="15" customHeight="1">
      <c r="A863" s="25"/>
      <c r="B863" s="51"/>
      <c r="C863" s="51"/>
      <c r="D863" s="51"/>
      <c r="E863" s="51"/>
      <c r="F863" s="51"/>
      <c r="G863" s="51"/>
      <c r="H863" s="51"/>
      <c r="I863" s="51"/>
      <c r="J863" s="51"/>
      <c r="K863" s="51"/>
      <c r="L863" s="51"/>
      <c r="M863" s="51"/>
      <c r="N863" s="51"/>
      <c r="O863" s="95"/>
      <c r="P863" s="95"/>
      <c r="Q863" s="95"/>
      <c r="R863" s="95"/>
      <c r="S863" s="95"/>
      <c r="T863" s="95"/>
      <c r="U863" s="95"/>
      <c r="V863" s="95"/>
      <c r="W863" s="95"/>
      <c r="X863" s="95"/>
      <c r="Y863" s="95"/>
      <c r="Z863" s="51"/>
      <c r="AA863" s="51"/>
      <c r="AB863" s="51"/>
      <c r="AC863" s="51"/>
      <c r="AD863" s="51"/>
      <c r="AE863" s="51"/>
      <c r="AG863" s="964" t="s">
        <v>5090</v>
      </c>
      <c r="AH863" s="830" t="s">
        <v>5091</v>
      </c>
      <c r="AI863" s="757"/>
      <c r="AJ863" s="758"/>
      <c r="AK863" s="361" t="s">
        <v>5084</v>
      </c>
      <c r="AL863" s="360" t="s">
        <v>5258</v>
      </c>
      <c r="AM863" s="539"/>
      <c r="AN863" s="539"/>
      <c r="AO863"/>
      <c r="AP863"/>
      <c r="AQ863"/>
      <c r="AR863"/>
      <c r="AS863" s="654" t="s">
        <v>5092</v>
      </c>
      <c r="AT863" s="1044"/>
    </row>
    <row r="864" spans="1:47" ht="48" customHeight="1">
      <c r="A864" s="25"/>
      <c r="B864" s="33"/>
      <c r="C864" s="723" t="s">
        <v>5847</v>
      </c>
      <c r="D864" s="757"/>
      <c r="E864" s="757"/>
      <c r="F864" s="757"/>
      <c r="G864" s="757"/>
      <c r="H864" s="757"/>
      <c r="I864" s="757"/>
      <c r="J864" s="757"/>
      <c r="K864" s="757"/>
      <c r="L864" s="758"/>
      <c r="M864" s="723" t="s">
        <v>5975</v>
      </c>
      <c r="N864" s="757"/>
      <c r="O864" s="757"/>
      <c r="P864" s="757"/>
      <c r="Q864" s="757"/>
      <c r="R864" s="758"/>
      <c r="S864" s="858" t="s">
        <v>5976</v>
      </c>
      <c r="T864" s="757"/>
      <c r="U864" s="757"/>
      <c r="V864" s="757"/>
      <c r="W864" s="757"/>
      <c r="X864" s="758"/>
      <c r="Y864" s="858" t="s">
        <v>5977</v>
      </c>
      <c r="Z864" s="757"/>
      <c r="AA864" s="757"/>
      <c r="AB864" s="757"/>
      <c r="AC864" s="757"/>
      <c r="AD864" s="758"/>
      <c r="AG864" s="782"/>
      <c r="AH864" s="173" t="s">
        <v>5109</v>
      </c>
      <c r="AI864" s="174" t="s">
        <v>5110</v>
      </c>
      <c r="AJ864" s="175" t="s">
        <v>5111</v>
      </c>
      <c r="AK864" s="356" t="s">
        <v>5978</v>
      </c>
      <c r="AL864" s="652" t="s">
        <v>5979</v>
      </c>
      <c r="AM864" s="31"/>
      <c r="AN864" s="31"/>
      <c r="AO864" s="240"/>
      <c r="AP864" s="240"/>
      <c r="AQ864" s="240"/>
      <c r="AR864" s="240"/>
      <c r="AS864" s="655" t="s">
        <v>5980</v>
      </c>
      <c r="AT864" s="1044"/>
      <c r="AU864" s="417" t="s">
        <v>5858</v>
      </c>
    </row>
    <row r="865" spans="1:47" ht="15" customHeight="1">
      <c r="A865" s="25"/>
      <c r="B865" s="33"/>
      <c r="C865" s="59" t="s">
        <v>5012</v>
      </c>
      <c r="D865" s="817" t="s">
        <v>5863</v>
      </c>
      <c r="E865" s="757"/>
      <c r="F865" s="757"/>
      <c r="G865" s="757"/>
      <c r="H865" s="757"/>
      <c r="I865" s="757"/>
      <c r="J865" s="757"/>
      <c r="K865" s="757"/>
      <c r="L865" s="758"/>
      <c r="M865" s="740"/>
      <c r="N865" s="759"/>
      <c r="O865" s="759"/>
      <c r="P865" s="759"/>
      <c r="Q865" s="759"/>
      <c r="R865" s="838"/>
      <c r="S865" s="839"/>
      <c r="T865" s="840"/>
      <c r="U865" s="840"/>
      <c r="V865" s="840"/>
      <c r="W865" s="840"/>
      <c r="X865" s="841"/>
      <c r="Y865" s="839"/>
      <c r="Z865" s="840"/>
      <c r="AA865" s="840"/>
      <c r="AB865" s="840"/>
      <c r="AC865" s="840"/>
      <c r="AD865" s="841"/>
      <c r="AG865" s="172">
        <f t="shared" ref="AG865:AG900" si="707">IF(AND($J746&lt;&gt;"",$J746&lt;&gt;1,COUNTA(M865:AD865)=0),0,IF(AND($J746&lt;&gt;"",$J746=1,$M865&lt;&gt;"",$M865&lt;&gt;1,COUNTA(S865:AD865)=0),0,IF(AND($J746&lt;&gt;"",$J746=1,$M865&lt;&gt;"",$M865=1,COUNTA(S865:AD865)=2),0,IF(COUNTA(M865:AD865)=0,0,1))))</f>
        <v>0</v>
      </c>
      <c r="AH865" s="176">
        <f t="shared" ref="AH865:AH900" si="708">IF(AG865=0,0,1)</f>
        <v>0</v>
      </c>
      <c r="AI865" s="177" t="str">
        <f>IF(AH865=0,"",
IF(SUM($AH$865:AH865)=1,AJ865,
IF($AH$901&gt;SUM($AH$865:AH865),_xlfn.CONCAT(", ",AJ865),
IF($AH$901=SUM($AH$865:AH865),_xlfn.CONCAT(" y ",AJ865)))))</f>
        <v/>
      </c>
      <c r="AJ865" s="199" t="s">
        <v>5117</v>
      </c>
      <c r="AK865" s="361">
        <f t="shared" ref="AK865:AK900" si="709">IF(AND($J746&lt;&gt;"",$J746&lt;&gt;1,COUNTA(M865:AD865)&gt;0),1,0)</f>
        <v>0</v>
      </c>
      <c r="AL865" s="360">
        <f t="shared" ref="AL865:AL900" si="710">IF(AND($M865&lt;&gt;"",$M865&lt;&gt;1,COUNTA(S865:AD865)&gt;0),1,0)</f>
        <v>0</v>
      </c>
      <c r="AM865" s="656"/>
      <c r="AN865" s="656"/>
      <c r="AO865" s="240"/>
      <c r="AP865" s="240"/>
      <c r="AQ865" s="240"/>
      <c r="AR865" s="240"/>
      <c r="AS865" s="428">
        <f t="shared" ref="AS865:AS900" si="711">IF(OR(Y865="NS",S865="NS"),0,IF(OR(Y865="NA",S865="NA"),0,IF(Y865&gt;=S865,0,1)))</f>
        <v>0</v>
      </c>
      <c r="AT865" s="391">
        <f t="shared" ref="AT865:AT900" si="712">IF(AND(M865&lt;&gt;"",S865&lt;&gt;"",SUM(S865:AD865)=0),1,0)</f>
        <v>0</v>
      </c>
      <c r="AU865" s="415">
        <f>IF(AND(SUM($M$107)=0,COUNTA(M865:AD900)&gt;0),1,0)</f>
        <v>0</v>
      </c>
    </row>
    <row r="866" spans="1:47" ht="15" customHeight="1">
      <c r="A866" s="25"/>
      <c r="B866" s="33"/>
      <c r="C866" s="122" t="s">
        <v>5014</v>
      </c>
      <c r="D866" s="994" t="s">
        <v>5866</v>
      </c>
      <c r="E866" s="757"/>
      <c r="F866" s="757"/>
      <c r="G866" s="757"/>
      <c r="H866" s="757"/>
      <c r="I866" s="757"/>
      <c r="J866" s="757"/>
      <c r="K866" s="757"/>
      <c r="L866" s="758"/>
      <c r="M866" s="740"/>
      <c r="N866" s="759"/>
      <c r="O866" s="759"/>
      <c r="P866" s="759"/>
      <c r="Q866" s="759"/>
      <c r="R866" s="838"/>
      <c r="S866" s="839"/>
      <c r="T866" s="840"/>
      <c r="U866" s="840"/>
      <c r="V866" s="840"/>
      <c r="W866" s="840"/>
      <c r="X866" s="841"/>
      <c r="Y866" s="839"/>
      <c r="Z866" s="840"/>
      <c r="AA866" s="840"/>
      <c r="AB866" s="840"/>
      <c r="AC866" s="840"/>
      <c r="AD866" s="841"/>
      <c r="AG866" s="172">
        <f t="shared" si="707"/>
        <v>0</v>
      </c>
      <c r="AH866" s="176">
        <f t="shared" si="708"/>
        <v>0</v>
      </c>
      <c r="AI866" s="177" t="str">
        <f>IF(AH866=0,"",
IF(SUM($AH$865:AH866)=1,AJ866,
IF($AH$901&gt;SUM($AH$865:AH866),_xlfn.CONCAT(", ",AJ866),
IF($AH$901=SUM($AH$865:AH866),_xlfn.CONCAT(" y ",AJ866)))))</f>
        <v/>
      </c>
      <c r="AJ866" s="199" t="s">
        <v>5118</v>
      </c>
      <c r="AK866" s="361">
        <f t="shared" si="709"/>
        <v>0</v>
      </c>
      <c r="AL866" s="360">
        <f t="shared" si="710"/>
        <v>0</v>
      </c>
      <c r="AM866" s="656"/>
      <c r="AN866" s="656"/>
      <c r="AO866" s="240"/>
      <c r="AP866" s="240"/>
      <c r="AQ866" s="240"/>
      <c r="AR866" s="240"/>
      <c r="AS866" s="428">
        <f t="shared" si="711"/>
        <v>0</v>
      </c>
      <c r="AT866" s="391">
        <f t="shared" si="712"/>
        <v>0</v>
      </c>
    </row>
    <row r="867" spans="1:47" ht="24" customHeight="1">
      <c r="A867" s="25"/>
      <c r="B867" s="33"/>
      <c r="C867" s="122" t="s">
        <v>5016</v>
      </c>
      <c r="D867" s="994" t="s">
        <v>5869</v>
      </c>
      <c r="E867" s="757"/>
      <c r="F867" s="757"/>
      <c r="G867" s="757"/>
      <c r="H867" s="757"/>
      <c r="I867" s="757"/>
      <c r="J867" s="757"/>
      <c r="K867" s="757"/>
      <c r="L867" s="758"/>
      <c r="M867" s="740"/>
      <c r="N867" s="759"/>
      <c r="O867" s="759"/>
      <c r="P867" s="759"/>
      <c r="Q867" s="759"/>
      <c r="R867" s="838"/>
      <c r="S867" s="839"/>
      <c r="T867" s="840"/>
      <c r="U867" s="840"/>
      <c r="V867" s="840"/>
      <c r="W867" s="840"/>
      <c r="X867" s="841"/>
      <c r="Y867" s="839"/>
      <c r="Z867" s="840"/>
      <c r="AA867" s="840"/>
      <c r="AB867" s="840"/>
      <c r="AC867" s="840"/>
      <c r="AD867" s="841"/>
      <c r="AG867" s="172">
        <f t="shared" si="707"/>
        <v>0</v>
      </c>
      <c r="AH867" s="176">
        <f t="shared" si="708"/>
        <v>0</v>
      </c>
      <c r="AI867" s="177" t="str">
        <f>IF(AH867=0,"",
IF(SUM($AH$865:AH867)=1,AJ867,
IF($AH$901&gt;SUM($AH$865:AH867),_xlfn.CONCAT(", ",AJ867),
IF($AH$901=SUM($AH$865:AH867),_xlfn.CONCAT(" y ",AJ867)))))</f>
        <v/>
      </c>
      <c r="AJ867" s="199" t="s">
        <v>5119</v>
      </c>
      <c r="AK867" s="361">
        <f t="shared" si="709"/>
        <v>0</v>
      </c>
      <c r="AL867" s="360">
        <f t="shared" si="710"/>
        <v>0</v>
      </c>
      <c r="AM867" s="656"/>
      <c r="AN867" s="656"/>
      <c r="AO867" s="240"/>
      <c r="AP867" s="240"/>
      <c r="AQ867" s="240"/>
      <c r="AR867" s="240"/>
      <c r="AS867" s="428">
        <f t="shared" si="711"/>
        <v>0</v>
      </c>
      <c r="AT867" s="391">
        <f t="shared" si="712"/>
        <v>0</v>
      </c>
    </row>
    <row r="868" spans="1:47" ht="24" customHeight="1">
      <c r="A868" s="25"/>
      <c r="B868" s="33"/>
      <c r="C868" s="122" t="s">
        <v>5018</v>
      </c>
      <c r="D868" s="994" t="s">
        <v>5874</v>
      </c>
      <c r="E868" s="757"/>
      <c r="F868" s="757"/>
      <c r="G868" s="757"/>
      <c r="H868" s="757"/>
      <c r="I868" s="757"/>
      <c r="J868" s="757"/>
      <c r="K868" s="757"/>
      <c r="L868" s="758"/>
      <c r="M868" s="740"/>
      <c r="N868" s="759"/>
      <c r="O868" s="759"/>
      <c r="P868" s="759"/>
      <c r="Q868" s="759"/>
      <c r="R868" s="838"/>
      <c r="S868" s="839"/>
      <c r="T868" s="840"/>
      <c r="U868" s="840"/>
      <c r="V868" s="840"/>
      <c r="W868" s="840"/>
      <c r="X868" s="841"/>
      <c r="Y868" s="839"/>
      <c r="Z868" s="840"/>
      <c r="AA868" s="840"/>
      <c r="AB868" s="840"/>
      <c r="AC868" s="840"/>
      <c r="AD868" s="841"/>
      <c r="AG868" s="172">
        <f t="shared" si="707"/>
        <v>0</v>
      </c>
      <c r="AH868" s="176">
        <f t="shared" si="708"/>
        <v>0</v>
      </c>
      <c r="AI868" s="177" t="str">
        <f>IF(AH868=0,"",
IF(SUM($AH$865:AH868)=1,AJ868,
IF($AH$901&gt;SUM($AH$865:AH868),_xlfn.CONCAT(", ",AJ868),
IF($AH$901=SUM($AH$865:AH868),_xlfn.CONCAT(" y ",AJ868)))))</f>
        <v/>
      </c>
      <c r="AJ868" s="199" t="s">
        <v>5120</v>
      </c>
      <c r="AK868" s="361">
        <f t="shared" si="709"/>
        <v>0</v>
      </c>
      <c r="AL868" s="360">
        <f t="shared" si="710"/>
        <v>0</v>
      </c>
      <c r="AM868" s="656"/>
      <c r="AN868" s="656"/>
      <c r="AO868" s="240"/>
      <c r="AP868" s="240"/>
      <c r="AQ868" s="240"/>
      <c r="AR868" s="240"/>
      <c r="AS868" s="428">
        <f t="shared" si="711"/>
        <v>0</v>
      </c>
      <c r="AT868" s="391">
        <f t="shared" si="712"/>
        <v>0</v>
      </c>
    </row>
    <row r="869" spans="1:47" ht="24" customHeight="1">
      <c r="A869" s="25"/>
      <c r="B869" s="33"/>
      <c r="C869" s="122" t="s">
        <v>5020</v>
      </c>
      <c r="D869" s="994" t="s">
        <v>5877</v>
      </c>
      <c r="E869" s="757"/>
      <c r="F869" s="757"/>
      <c r="G869" s="757"/>
      <c r="H869" s="757"/>
      <c r="I869" s="757"/>
      <c r="J869" s="757"/>
      <c r="K869" s="757"/>
      <c r="L869" s="758"/>
      <c r="M869" s="740"/>
      <c r="N869" s="759"/>
      <c r="O869" s="759"/>
      <c r="P869" s="759"/>
      <c r="Q869" s="759"/>
      <c r="R869" s="838"/>
      <c r="S869" s="839"/>
      <c r="T869" s="840"/>
      <c r="U869" s="840"/>
      <c r="V869" s="840"/>
      <c r="W869" s="840"/>
      <c r="X869" s="841"/>
      <c r="Y869" s="839"/>
      <c r="Z869" s="840"/>
      <c r="AA869" s="840"/>
      <c r="AB869" s="840"/>
      <c r="AC869" s="840"/>
      <c r="AD869" s="841"/>
      <c r="AG869" s="172">
        <f t="shared" si="707"/>
        <v>0</v>
      </c>
      <c r="AH869" s="176">
        <f t="shared" si="708"/>
        <v>0</v>
      </c>
      <c r="AI869" s="177" t="str">
        <f>IF(AH869=0,"",
IF(SUM($AH$865:AH869)=1,AJ869,
IF($AH$901&gt;SUM($AH$865:AH869),_xlfn.CONCAT(", ",AJ869),
IF($AH$901=SUM($AH$865:AH869),_xlfn.CONCAT(" y ",AJ869)))))</f>
        <v/>
      </c>
      <c r="AJ869" s="199" t="s">
        <v>5121</v>
      </c>
      <c r="AK869" s="361">
        <f t="shared" si="709"/>
        <v>0</v>
      </c>
      <c r="AL869" s="360">
        <f t="shared" si="710"/>
        <v>0</v>
      </c>
      <c r="AM869" s="656"/>
      <c r="AN869" s="656"/>
      <c r="AO869" s="240"/>
      <c r="AP869" s="240"/>
      <c r="AQ869" s="240"/>
      <c r="AR869" s="240"/>
      <c r="AS869" s="428">
        <f t="shared" si="711"/>
        <v>0</v>
      </c>
      <c r="AT869" s="391">
        <f t="shared" si="712"/>
        <v>0</v>
      </c>
    </row>
    <row r="870" spans="1:47" ht="36" customHeight="1">
      <c r="A870" s="25"/>
      <c r="B870" s="33"/>
      <c r="C870" s="122" t="s">
        <v>5022</v>
      </c>
      <c r="D870" s="994" t="s">
        <v>5880</v>
      </c>
      <c r="E870" s="757"/>
      <c r="F870" s="757"/>
      <c r="G870" s="757"/>
      <c r="H870" s="757"/>
      <c r="I870" s="757"/>
      <c r="J870" s="757"/>
      <c r="K870" s="757"/>
      <c r="L870" s="758"/>
      <c r="M870" s="740"/>
      <c r="N870" s="759"/>
      <c r="O870" s="759"/>
      <c r="P870" s="759"/>
      <c r="Q870" s="759"/>
      <c r="R870" s="838"/>
      <c r="S870" s="839"/>
      <c r="T870" s="840"/>
      <c r="U870" s="840"/>
      <c r="V870" s="840"/>
      <c r="W870" s="840"/>
      <c r="X870" s="841"/>
      <c r="Y870" s="839"/>
      <c r="Z870" s="840"/>
      <c r="AA870" s="840"/>
      <c r="AB870" s="840"/>
      <c r="AC870" s="840"/>
      <c r="AD870" s="841"/>
      <c r="AG870" s="172">
        <f t="shared" si="707"/>
        <v>0</v>
      </c>
      <c r="AH870" s="176">
        <f t="shared" si="708"/>
        <v>0</v>
      </c>
      <c r="AI870" s="177" t="str">
        <f>IF(AH870=0,"",
IF(SUM($AH$865:AH870)=1,AJ870,
IF($AH$901&gt;SUM($AH$865:AH870),_xlfn.CONCAT(", ",AJ870),
IF($AH$901=SUM($AH$865:AH870),_xlfn.CONCAT(" y ",AJ870)))))</f>
        <v/>
      </c>
      <c r="AJ870" s="199" t="s">
        <v>5122</v>
      </c>
      <c r="AK870" s="361">
        <f t="shared" si="709"/>
        <v>0</v>
      </c>
      <c r="AL870" s="360">
        <f t="shared" si="710"/>
        <v>0</v>
      </c>
      <c r="AM870" s="656"/>
      <c r="AN870" s="656"/>
      <c r="AO870" s="240"/>
      <c r="AP870" s="240"/>
      <c r="AQ870" s="240"/>
      <c r="AR870" s="240"/>
      <c r="AS870" s="428">
        <f t="shared" si="711"/>
        <v>0</v>
      </c>
      <c r="AT870" s="391">
        <f t="shared" si="712"/>
        <v>0</v>
      </c>
    </row>
    <row r="871" spans="1:47" ht="24" customHeight="1">
      <c r="A871" s="25"/>
      <c r="B871" s="33"/>
      <c r="C871" s="122" t="s">
        <v>5024</v>
      </c>
      <c r="D871" s="994" t="s">
        <v>5884</v>
      </c>
      <c r="E871" s="757"/>
      <c r="F871" s="757"/>
      <c r="G871" s="757"/>
      <c r="H871" s="757"/>
      <c r="I871" s="757"/>
      <c r="J871" s="757"/>
      <c r="K871" s="757"/>
      <c r="L871" s="758"/>
      <c r="M871" s="740"/>
      <c r="N871" s="759"/>
      <c r="O871" s="759"/>
      <c r="P871" s="759"/>
      <c r="Q871" s="759"/>
      <c r="R871" s="838"/>
      <c r="S871" s="839"/>
      <c r="T871" s="840"/>
      <c r="U871" s="840"/>
      <c r="V871" s="840"/>
      <c r="W871" s="840"/>
      <c r="X871" s="841"/>
      <c r="Y871" s="839"/>
      <c r="Z871" s="840"/>
      <c r="AA871" s="840"/>
      <c r="AB871" s="840"/>
      <c r="AC871" s="840"/>
      <c r="AD871" s="841"/>
      <c r="AG871" s="172">
        <f t="shared" si="707"/>
        <v>0</v>
      </c>
      <c r="AH871" s="176">
        <f t="shared" si="708"/>
        <v>0</v>
      </c>
      <c r="AI871" s="177" t="str">
        <f>IF(AH871=0,"",
IF(SUM($AH$865:AH871)=1,AJ871,
IF($AH$901&gt;SUM($AH$865:AH871),_xlfn.CONCAT(", ",AJ871),
IF($AH$901=SUM($AH$865:AH871),_xlfn.CONCAT(" y ",AJ871)))))</f>
        <v/>
      </c>
      <c r="AJ871" s="199" t="s">
        <v>5123</v>
      </c>
      <c r="AK871" s="361">
        <f t="shared" si="709"/>
        <v>0</v>
      </c>
      <c r="AL871" s="360">
        <f t="shared" si="710"/>
        <v>0</v>
      </c>
      <c r="AM871" s="656"/>
      <c r="AN871" s="656"/>
      <c r="AO871" s="240"/>
      <c r="AP871" s="240"/>
      <c r="AQ871" s="240"/>
      <c r="AR871" s="240"/>
      <c r="AS871" s="428">
        <f t="shared" si="711"/>
        <v>0</v>
      </c>
      <c r="AT871" s="391">
        <f t="shared" si="712"/>
        <v>0</v>
      </c>
    </row>
    <row r="872" spans="1:47" ht="24" customHeight="1">
      <c r="A872" s="25"/>
      <c r="B872" s="33"/>
      <c r="C872" s="122" t="s">
        <v>5026</v>
      </c>
      <c r="D872" s="994" t="s">
        <v>5887</v>
      </c>
      <c r="E872" s="757"/>
      <c r="F872" s="757"/>
      <c r="G872" s="757"/>
      <c r="H872" s="757"/>
      <c r="I872" s="757"/>
      <c r="J872" s="757"/>
      <c r="K872" s="757"/>
      <c r="L872" s="758"/>
      <c r="M872" s="740"/>
      <c r="N872" s="759"/>
      <c r="O872" s="759"/>
      <c r="P872" s="759"/>
      <c r="Q872" s="759"/>
      <c r="R872" s="838"/>
      <c r="S872" s="839"/>
      <c r="T872" s="840"/>
      <c r="U872" s="840"/>
      <c r="V872" s="840"/>
      <c r="W872" s="840"/>
      <c r="X872" s="841"/>
      <c r="Y872" s="839"/>
      <c r="Z872" s="840"/>
      <c r="AA872" s="840"/>
      <c r="AB872" s="840"/>
      <c r="AC872" s="840"/>
      <c r="AD872" s="841"/>
      <c r="AG872" s="172">
        <f t="shared" si="707"/>
        <v>0</v>
      </c>
      <c r="AH872" s="176">
        <f t="shared" si="708"/>
        <v>0</v>
      </c>
      <c r="AI872" s="177" t="str">
        <f>IF(AH872=0,"",
IF(SUM($AH$865:AH872)=1,AJ872,
IF($AH$901&gt;SUM($AH$865:AH872),_xlfn.CONCAT(", ",AJ872),
IF($AH$901=SUM($AH$865:AH872),_xlfn.CONCAT(" y ",AJ872)))))</f>
        <v/>
      </c>
      <c r="AJ872" s="199" t="s">
        <v>5124</v>
      </c>
      <c r="AK872" s="361">
        <f t="shared" si="709"/>
        <v>0</v>
      </c>
      <c r="AL872" s="360">
        <f t="shared" si="710"/>
        <v>0</v>
      </c>
      <c r="AM872" s="656"/>
      <c r="AN872" s="656"/>
      <c r="AO872" s="240"/>
      <c r="AP872" s="240"/>
      <c r="AQ872" s="240"/>
      <c r="AR872" s="240"/>
      <c r="AS872" s="428">
        <f t="shared" si="711"/>
        <v>0</v>
      </c>
      <c r="AT872" s="391">
        <f t="shared" si="712"/>
        <v>0</v>
      </c>
    </row>
    <row r="873" spans="1:47" ht="24" customHeight="1">
      <c r="A873" s="25"/>
      <c r="B873" s="33"/>
      <c r="C873" s="122" t="s">
        <v>5028</v>
      </c>
      <c r="D873" s="994" t="s">
        <v>5891</v>
      </c>
      <c r="E873" s="757"/>
      <c r="F873" s="757"/>
      <c r="G873" s="757"/>
      <c r="H873" s="757"/>
      <c r="I873" s="757"/>
      <c r="J873" s="757"/>
      <c r="K873" s="757"/>
      <c r="L873" s="758"/>
      <c r="M873" s="740"/>
      <c r="N873" s="759"/>
      <c r="O873" s="759"/>
      <c r="P873" s="759"/>
      <c r="Q873" s="759"/>
      <c r="R873" s="838"/>
      <c r="S873" s="839"/>
      <c r="T873" s="840"/>
      <c r="U873" s="840"/>
      <c r="V873" s="840"/>
      <c r="W873" s="840"/>
      <c r="X873" s="841"/>
      <c r="Y873" s="839"/>
      <c r="Z873" s="840"/>
      <c r="AA873" s="840"/>
      <c r="AB873" s="840"/>
      <c r="AC873" s="840"/>
      <c r="AD873" s="841"/>
      <c r="AG873" s="172">
        <f t="shared" si="707"/>
        <v>0</v>
      </c>
      <c r="AH873" s="176">
        <f t="shared" si="708"/>
        <v>0</v>
      </c>
      <c r="AI873" s="177" t="str">
        <f>IF(AH873=0,"",
IF(SUM($AH$865:AH873)=1,AJ873,
IF($AH$901&gt;SUM($AH$865:AH873),_xlfn.CONCAT(", ",AJ873),
IF($AH$901=SUM($AH$865:AH873),_xlfn.CONCAT(" y ",AJ873)))))</f>
        <v/>
      </c>
      <c r="AJ873" s="199" t="s">
        <v>5125</v>
      </c>
      <c r="AK873" s="361">
        <f t="shared" si="709"/>
        <v>0</v>
      </c>
      <c r="AL873" s="360">
        <f t="shared" si="710"/>
        <v>0</v>
      </c>
      <c r="AM873" s="656"/>
      <c r="AN873" s="656" t="s">
        <v>5251</v>
      </c>
      <c r="AO873" s="240"/>
      <c r="AP873" s="240"/>
      <c r="AQ873" s="240"/>
      <c r="AR873" s="240"/>
      <c r="AS873" s="428">
        <f t="shared" si="711"/>
        <v>0</v>
      </c>
      <c r="AT873" s="391">
        <f t="shared" si="712"/>
        <v>0</v>
      </c>
    </row>
    <row r="874" spans="1:47" ht="15" customHeight="1">
      <c r="A874" s="25"/>
      <c r="B874" s="33"/>
      <c r="C874" s="122" t="s">
        <v>5029</v>
      </c>
      <c r="D874" s="994" t="s">
        <v>5894</v>
      </c>
      <c r="E874" s="757"/>
      <c r="F874" s="757"/>
      <c r="G874" s="757"/>
      <c r="H874" s="757"/>
      <c r="I874" s="757"/>
      <c r="J874" s="757"/>
      <c r="K874" s="757"/>
      <c r="L874" s="758"/>
      <c r="M874" s="740"/>
      <c r="N874" s="759"/>
      <c r="O874" s="759"/>
      <c r="P874" s="759"/>
      <c r="Q874" s="759"/>
      <c r="R874" s="838"/>
      <c r="S874" s="839"/>
      <c r="T874" s="840"/>
      <c r="U874" s="840"/>
      <c r="V874" s="840"/>
      <c r="W874" s="840"/>
      <c r="X874" s="841"/>
      <c r="Y874" s="839"/>
      <c r="Z874" s="840"/>
      <c r="AA874" s="840"/>
      <c r="AB874" s="840"/>
      <c r="AC874" s="840"/>
      <c r="AD874" s="841"/>
      <c r="AG874" s="172">
        <f t="shared" si="707"/>
        <v>0</v>
      </c>
      <c r="AH874" s="176">
        <f t="shared" si="708"/>
        <v>0</v>
      </c>
      <c r="AI874" s="177" t="str">
        <f>IF(AH874=0,"",
IF(SUM($AH$865:AH874)=1,AJ874,
IF($AH$901&gt;SUM($AH$865:AH874),_xlfn.CONCAT(", ",AJ874),
IF($AH$901=SUM($AH$865:AH874),_xlfn.CONCAT(" y ",AJ874)))))</f>
        <v/>
      </c>
      <c r="AJ874" s="199" t="s">
        <v>5126</v>
      </c>
      <c r="AK874" s="361">
        <f t="shared" si="709"/>
        <v>0</v>
      </c>
      <c r="AL874" s="360">
        <f t="shared" si="710"/>
        <v>0</v>
      </c>
      <c r="AM874" s="656"/>
      <c r="AN874" s="656"/>
      <c r="AO874" s="240"/>
      <c r="AP874" s="240"/>
      <c r="AQ874" s="240"/>
      <c r="AR874" s="240"/>
      <c r="AS874" s="428">
        <f t="shared" si="711"/>
        <v>0</v>
      </c>
      <c r="AT874" s="391">
        <f t="shared" si="712"/>
        <v>0</v>
      </c>
    </row>
    <row r="875" spans="1:47" ht="15" customHeight="1">
      <c r="A875" s="25"/>
      <c r="B875" s="33"/>
      <c r="C875" s="122" t="s">
        <v>5031</v>
      </c>
      <c r="D875" s="994" t="s">
        <v>5897</v>
      </c>
      <c r="E875" s="757"/>
      <c r="F875" s="757"/>
      <c r="G875" s="757"/>
      <c r="H875" s="757"/>
      <c r="I875" s="757"/>
      <c r="J875" s="757"/>
      <c r="K875" s="757"/>
      <c r="L875" s="758"/>
      <c r="M875" s="740"/>
      <c r="N875" s="759"/>
      <c r="O875" s="759"/>
      <c r="P875" s="759"/>
      <c r="Q875" s="759"/>
      <c r="R875" s="838"/>
      <c r="S875" s="839"/>
      <c r="T875" s="840"/>
      <c r="U875" s="840"/>
      <c r="V875" s="840"/>
      <c r="W875" s="840"/>
      <c r="X875" s="841"/>
      <c r="Y875" s="839"/>
      <c r="Z875" s="840"/>
      <c r="AA875" s="840"/>
      <c r="AB875" s="840"/>
      <c r="AC875" s="840"/>
      <c r="AD875" s="841"/>
      <c r="AG875" s="172">
        <f t="shared" si="707"/>
        <v>0</v>
      </c>
      <c r="AH875" s="176">
        <f t="shared" si="708"/>
        <v>0</v>
      </c>
      <c r="AI875" s="177" t="str">
        <f>IF(AH875=0,"",
IF(SUM($AH$865:AH875)=1,AJ875,
IF($AH$901&gt;SUM($AH$865:AH875),_xlfn.CONCAT(", ",AJ875),
IF($AH$901=SUM($AH$865:AH875),_xlfn.CONCAT(" y ",AJ875)))))</f>
        <v/>
      </c>
      <c r="AJ875" s="199" t="s">
        <v>5127</v>
      </c>
      <c r="AK875" s="361">
        <f t="shared" si="709"/>
        <v>0</v>
      </c>
      <c r="AL875" s="360">
        <f t="shared" si="710"/>
        <v>0</v>
      </c>
      <c r="AM875" s="656"/>
      <c r="AN875" s="656"/>
      <c r="AO875" s="240"/>
      <c r="AP875" s="240"/>
      <c r="AQ875" s="240"/>
      <c r="AR875" s="240"/>
      <c r="AS875" s="428">
        <f t="shared" si="711"/>
        <v>0</v>
      </c>
      <c r="AT875" s="391">
        <f t="shared" si="712"/>
        <v>0</v>
      </c>
    </row>
    <row r="876" spans="1:47" ht="15" customHeight="1">
      <c r="A876" s="25"/>
      <c r="B876" s="33"/>
      <c r="C876" s="122" t="s">
        <v>5032</v>
      </c>
      <c r="D876" s="994" t="s">
        <v>5900</v>
      </c>
      <c r="E876" s="757"/>
      <c r="F876" s="757"/>
      <c r="G876" s="757"/>
      <c r="H876" s="757"/>
      <c r="I876" s="757"/>
      <c r="J876" s="757"/>
      <c r="K876" s="757"/>
      <c r="L876" s="758"/>
      <c r="M876" s="740"/>
      <c r="N876" s="759"/>
      <c r="O876" s="759"/>
      <c r="P876" s="759"/>
      <c r="Q876" s="759"/>
      <c r="R876" s="838"/>
      <c r="S876" s="839"/>
      <c r="T876" s="840"/>
      <c r="U876" s="840"/>
      <c r="V876" s="840"/>
      <c r="W876" s="840"/>
      <c r="X876" s="841"/>
      <c r="Y876" s="839"/>
      <c r="Z876" s="840"/>
      <c r="AA876" s="840"/>
      <c r="AB876" s="840"/>
      <c r="AC876" s="840"/>
      <c r="AD876" s="841"/>
      <c r="AG876" s="172">
        <f t="shared" si="707"/>
        <v>0</v>
      </c>
      <c r="AH876" s="176">
        <f t="shared" si="708"/>
        <v>0</v>
      </c>
      <c r="AI876" s="177" t="str">
        <f>IF(AH876=0,"",
IF(SUM($AH$865:AH876)=1,AJ876,
IF($AH$901&gt;SUM($AH$865:AH876),_xlfn.CONCAT(", ",AJ876),
IF($AH$901=SUM($AH$865:AH876),_xlfn.CONCAT(" y ",AJ876)))))</f>
        <v/>
      </c>
      <c r="AJ876" s="199" t="s">
        <v>5128</v>
      </c>
      <c r="AK876" s="361">
        <f t="shared" si="709"/>
        <v>0</v>
      </c>
      <c r="AL876" s="360">
        <f t="shared" si="710"/>
        <v>0</v>
      </c>
      <c r="AM876" s="656"/>
      <c r="AN876" s="656"/>
      <c r="AO876" s="240"/>
      <c r="AP876" s="240"/>
      <c r="AQ876" s="240"/>
      <c r="AR876" s="240"/>
      <c r="AS876" s="428">
        <f t="shared" si="711"/>
        <v>0</v>
      </c>
      <c r="AT876" s="391">
        <f t="shared" si="712"/>
        <v>0</v>
      </c>
    </row>
    <row r="877" spans="1:47" ht="15" customHeight="1">
      <c r="A877" s="25"/>
      <c r="B877" s="33"/>
      <c r="C877" s="122" t="s">
        <v>5033</v>
      </c>
      <c r="D877" s="994" t="s">
        <v>5902</v>
      </c>
      <c r="E877" s="757"/>
      <c r="F877" s="757"/>
      <c r="G877" s="757"/>
      <c r="H877" s="757"/>
      <c r="I877" s="757"/>
      <c r="J877" s="757"/>
      <c r="K877" s="757"/>
      <c r="L877" s="758"/>
      <c r="M877" s="740"/>
      <c r="N877" s="759"/>
      <c r="O877" s="759"/>
      <c r="P877" s="759"/>
      <c r="Q877" s="759"/>
      <c r="R877" s="838"/>
      <c r="S877" s="839"/>
      <c r="T877" s="840"/>
      <c r="U877" s="840"/>
      <c r="V877" s="840"/>
      <c r="W877" s="840"/>
      <c r="X877" s="841"/>
      <c r="Y877" s="839"/>
      <c r="Z877" s="840"/>
      <c r="AA877" s="840"/>
      <c r="AB877" s="840"/>
      <c r="AC877" s="840"/>
      <c r="AD877" s="841"/>
      <c r="AG877" s="172">
        <f t="shared" si="707"/>
        <v>0</v>
      </c>
      <c r="AH877" s="176">
        <f t="shared" si="708"/>
        <v>0</v>
      </c>
      <c r="AI877" s="177" t="str">
        <f>IF(AH877=0,"",
IF(SUM($AH$865:AH877)=1,AJ877,
IF($AH$901&gt;SUM($AH$865:AH877),_xlfn.CONCAT(", ",AJ877),
IF($AH$901=SUM($AH$865:AH877),_xlfn.CONCAT(" y ",AJ877)))))</f>
        <v/>
      </c>
      <c r="AJ877" s="199" t="s">
        <v>5129</v>
      </c>
      <c r="AK877" s="361">
        <f t="shared" si="709"/>
        <v>0</v>
      </c>
      <c r="AL877" s="360">
        <f t="shared" si="710"/>
        <v>0</v>
      </c>
      <c r="AM877" s="656"/>
      <c r="AN877" s="656"/>
      <c r="AO877" s="240"/>
      <c r="AP877" s="240"/>
      <c r="AQ877" s="240"/>
      <c r="AR877" s="240"/>
      <c r="AS877" s="428">
        <f t="shared" si="711"/>
        <v>0</v>
      </c>
      <c r="AT877" s="391">
        <f t="shared" si="712"/>
        <v>0</v>
      </c>
    </row>
    <row r="878" spans="1:47" ht="15" customHeight="1">
      <c r="A878" s="25"/>
      <c r="B878" s="33"/>
      <c r="C878" s="122" t="s">
        <v>5034</v>
      </c>
      <c r="D878" s="994" t="s">
        <v>5904</v>
      </c>
      <c r="E878" s="757"/>
      <c r="F878" s="757"/>
      <c r="G878" s="757"/>
      <c r="H878" s="757"/>
      <c r="I878" s="757"/>
      <c r="J878" s="757"/>
      <c r="K878" s="757"/>
      <c r="L878" s="758"/>
      <c r="M878" s="740"/>
      <c r="N878" s="759"/>
      <c r="O878" s="759"/>
      <c r="P878" s="759"/>
      <c r="Q878" s="759"/>
      <c r="R878" s="838"/>
      <c r="S878" s="839"/>
      <c r="T878" s="840"/>
      <c r="U878" s="840"/>
      <c r="V878" s="840"/>
      <c r="W878" s="840"/>
      <c r="X878" s="841"/>
      <c r="Y878" s="839"/>
      <c r="Z878" s="840"/>
      <c r="AA878" s="840"/>
      <c r="AB878" s="840"/>
      <c r="AC878" s="840"/>
      <c r="AD878" s="841"/>
      <c r="AG878" s="172">
        <f t="shared" si="707"/>
        <v>0</v>
      </c>
      <c r="AH878" s="176">
        <f t="shared" si="708"/>
        <v>0</v>
      </c>
      <c r="AI878" s="177" t="str">
        <f>IF(AH878=0,"",
IF(SUM($AH$865:AH878)=1,AJ878,
IF($AH$901&gt;SUM($AH$865:AH878),_xlfn.CONCAT(", ",AJ878),
IF($AH$901=SUM($AH$865:AH878),_xlfn.CONCAT(" y ",AJ878)))))</f>
        <v/>
      </c>
      <c r="AJ878" s="199" t="s">
        <v>5130</v>
      </c>
      <c r="AK878" s="361">
        <f t="shared" si="709"/>
        <v>0</v>
      </c>
      <c r="AL878" s="360">
        <f t="shared" si="710"/>
        <v>0</v>
      </c>
      <c r="AM878" s="656"/>
      <c r="AN878" s="656"/>
      <c r="AO878" s="240"/>
      <c r="AP878" s="240"/>
      <c r="AQ878" s="240"/>
      <c r="AR878" s="240"/>
      <c r="AS878" s="428">
        <f t="shared" si="711"/>
        <v>0</v>
      </c>
      <c r="AT878" s="391">
        <f t="shared" si="712"/>
        <v>0</v>
      </c>
    </row>
    <row r="879" spans="1:47" ht="15" customHeight="1">
      <c r="A879" s="25"/>
      <c r="B879" s="33"/>
      <c r="C879" s="122" t="s">
        <v>5035</v>
      </c>
      <c r="D879" s="994" t="s">
        <v>5906</v>
      </c>
      <c r="E879" s="757"/>
      <c r="F879" s="757"/>
      <c r="G879" s="757"/>
      <c r="H879" s="757"/>
      <c r="I879" s="757"/>
      <c r="J879" s="757"/>
      <c r="K879" s="757"/>
      <c r="L879" s="758"/>
      <c r="M879" s="740"/>
      <c r="N879" s="759"/>
      <c r="O879" s="759"/>
      <c r="P879" s="759"/>
      <c r="Q879" s="759"/>
      <c r="R879" s="838"/>
      <c r="S879" s="839"/>
      <c r="T879" s="840"/>
      <c r="U879" s="840"/>
      <c r="V879" s="840"/>
      <c r="W879" s="840"/>
      <c r="X879" s="841"/>
      <c r="Y879" s="839"/>
      <c r="Z879" s="840"/>
      <c r="AA879" s="840"/>
      <c r="AB879" s="840"/>
      <c r="AC879" s="840"/>
      <c r="AD879" s="841"/>
      <c r="AG879" s="172">
        <f t="shared" si="707"/>
        <v>0</v>
      </c>
      <c r="AH879" s="176">
        <f t="shared" si="708"/>
        <v>0</v>
      </c>
      <c r="AI879" s="177" t="str">
        <f>IF(AH879=0,"",
IF(SUM($AH$865:AH879)=1,AJ879,
IF($AH$901&gt;SUM($AH$865:AH879),_xlfn.CONCAT(", ",AJ879),
IF($AH$901=SUM($AH$865:AH879),_xlfn.CONCAT(" y ",AJ879)))))</f>
        <v/>
      </c>
      <c r="AJ879" s="199" t="s">
        <v>5131</v>
      </c>
      <c r="AK879" s="361">
        <f t="shared" si="709"/>
        <v>0</v>
      </c>
      <c r="AL879" s="360">
        <f t="shared" si="710"/>
        <v>0</v>
      </c>
      <c r="AM879" s="656"/>
      <c r="AN879" s="656"/>
      <c r="AO879" s="240"/>
      <c r="AP879" s="240"/>
      <c r="AQ879" s="240"/>
      <c r="AR879" s="240"/>
      <c r="AS879" s="428">
        <f t="shared" si="711"/>
        <v>0</v>
      </c>
      <c r="AT879" s="391">
        <f t="shared" si="712"/>
        <v>0</v>
      </c>
    </row>
    <row r="880" spans="1:47" ht="15" customHeight="1">
      <c r="A880" s="25"/>
      <c r="B880" s="33"/>
      <c r="C880" s="122" t="s">
        <v>5036</v>
      </c>
      <c r="D880" s="994" t="s">
        <v>5908</v>
      </c>
      <c r="E880" s="757"/>
      <c r="F880" s="757"/>
      <c r="G880" s="757"/>
      <c r="H880" s="757"/>
      <c r="I880" s="757"/>
      <c r="J880" s="757"/>
      <c r="K880" s="757"/>
      <c r="L880" s="758"/>
      <c r="M880" s="740"/>
      <c r="N880" s="759"/>
      <c r="O880" s="759"/>
      <c r="P880" s="759"/>
      <c r="Q880" s="759"/>
      <c r="R880" s="838"/>
      <c r="S880" s="839"/>
      <c r="T880" s="840"/>
      <c r="U880" s="840"/>
      <c r="V880" s="840"/>
      <c r="W880" s="840"/>
      <c r="X880" s="841"/>
      <c r="Y880" s="839"/>
      <c r="Z880" s="840"/>
      <c r="AA880" s="840"/>
      <c r="AB880" s="840"/>
      <c r="AC880" s="840"/>
      <c r="AD880" s="841"/>
      <c r="AG880" s="172">
        <f t="shared" si="707"/>
        <v>0</v>
      </c>
      <c r="AH880" s="176">
        <f t="shared" si="708"/>
        <v>0</v>
      </c>
      <c r="AI880" s="177" t="str">
        <f>IF(AH880=0,"",
IF(SUM($AH$865:AH880)=1,AJ880,
IF($AH$901&gt;SUM($AH$865:AH880),_xlfn.CONCAT(", ",AJ880),
IF($AH$901=SUM($AH$865:AH880),_xlfn.CONCAT(" y ",AJ880)))))</f>
        <v/>
      </c>
      <c r="AJ880" s="199" t="s">
        <v>5132</v>
      </c>
      <c r="AK880" s="361">
        <f t="shared" si="709"/>
        <v>0</v>
      </c>
      <c r="AL880" s="360">
        <f t="shared" si="710"/>
        <v>0</v>
      </c>
      <c r="AM880" s="656"/>
      <c r="AN880" s="656"/>
      <c r="AO880" s="240"/>
      <c r="AP880" s="240"/>
      <c r="AQ880" s="240"/>
      <c r="AR880" s="240"/>
      <c r="AS880" s="428">
        <f t="shared" si="711"/>
        <v>0</v>
      </c>
      <c r="AT880" s="391">
        <f t="shared" si="712"/>
        <v>0</v>
      </c>
    </row>
    <row r="881" spans="1:46" ht="24" customHeight="1">
      <c r="A881" s="25"/>
      <c r="B881" s="33"/>
      <c r="C881" s="122" t="s">
        <v>5037</v>
      </c>
      <c r="D881" s="994" t="s">
        <v>5910</v>
      </c>
      <c r="E881" s="757"/>
      <c r="F881" s="757"/>
      <c r="G881" s="757"/>
      <c r="H881" s="757"/>
      <c r="I881" s="757"/>
      <c r="J881" s="757"/>
      <c r="K881" s="757"/>
      <c r="L881" s="758"/>
      <c r="M881" s="740"/>
      <c r="N881" s="759"/>
      <c r="O881" s="759"/>
      <c r="P881" s="759"/>
      <c r="Q881" s="759"/>
      <c r="R881" s="838"/>
      <c r="S881" s="839"/>
      <c r="T881" s="840"/>
      <c r="U881" s="840"/>
      <c r="V881" s="840"/>
      <c r="W881" s="840"/>
      <c r="X881" s="841"/>
      <c r="Y881" s="839"/>
      <c r="Z881" s="840"/>
      <c r="AA881" s="840"/>
      <c r="AB881" s="840"/>
      <c r="AC881" s="840"/>
      <c r="AD881" s="841"/>
      <c r="AG881" s="172">
        <f t="shared" si="707"/>
        <v>0</v>
      </c>
      <c r="AH881" s="176">
        <f t="shared" si="708"/>
        <v>0</v>
      </c>
      <c r="AI881" s="177" t="str">
        <f>IF(AH881=0,"",
IF(SUM($AH$865:AH881)=1,AJ881,
IF($AH$901&gt;SUM($AH$865:AH881),_xlfn.CONCAT(", ",AJ881),
IF($AH$901=SUM($AH$865:AH881),_xlfn.CONCAT(" y ",AJ881)))))</f>
        <v/>
      </c>
      <c r="AJ881" s="199" t="s">
        <v>5133</v>
      </c>
      <c r="AK881" s="361">
        <f t="shared" si="709"/>
        <v>0</v>
      </c>
      <c r="AL881" s="360">
        <f t="shared" si="710"/>
        <v>0</v>
      </c>
      <c r="AM881" s="656"/>
      <c r="AN881" s="656"/>
      <c r="AO881" s="240"/>
      <c r="AP881" s="240"/>
      <c r="AQ881" s="240"/>
      <c r="AR881" s="240"/>
      <c r="AS881" s="428">
        <f t="shared" si="711"/>
        <v>0</v>
      </c>
      <c r="AT881" s="391">
        <f t="shared" si="712"/>
        <v>0</v>
      </c>
    </row>
    <row r="882" spans="1:46" ht="15" customHeight="1">
      <c r="A882" s="25"/>
      <c r="B882" s="33"/>
      <c r="C882" s="122" t="s">
        <v>5038</v>
      </c>
      <c r="D882" s="994" t="s">
        <v>5913</v>
      </c>
      <c r="E882" s="757"/>
      <c r="F882" s="757"/>
      <c r="G882" s="757"/>
      <c r="H882" s="757"/>
      <c r="I882" s="757"/>
      <c r="J882" s="757"/>
      <c r="K882" s="757"/>
      <c r="L882" s="758"/>
      <c r="M882" s="740"/>
      <c r="N882" s="759"/>
      <c r="O882" s="759"/>
      <c r="P882" s="759"/>
      <c r="Q882" s="759"/>
      <c r="R882" s="838"/>
      <c r="S882" s="839"/>
      <c r="T882" s="840"/>
      <c r="U882" s="840"/>
      <c r="V882" s="840"/>
      <c r="W882" s="840"/>
      <c r="X882" s="841"/>
      <c r="Y882" s="839"/>
      <c r="Z882" s="840"/>
      <c r="AA882" s="840"/>
      <c r="AB882" s="840"/>
      <c r="AC882" s="840"/>
      <c r="AD882" s="841"/>
      <c r="AG882" s="172">
        <f t="shared" si="707"/>
        <v>0</v>
      </c>
      <c r="AH882" s="176">
        <f t="shared" si="708"/>
        <v>0</v>
      </c>
      <c r="AI882" s="177" t="str">
        <f>IF(AH882=0,"",
IF(SUM($AH$865:AH882)=1,AJ882,
IF($AH$901&gt;SUM($AH$865:AH882),_xlfn.CONCAT(", ",AJ882),
IF($AH$901=SUM($AH$865:AH882),_xlfn.CONCAT(" y ",AJ882)))))</f>
        <v/>
      </c>
      <c r="AJ882" s="199" t="s">
        <v>5134</v>
      </c>
      <c r="AK882" s="361">
        <f t="shared" si="709"/>
        <v>0</v>
      </c>
      <c r="AL882" s="360">
        <f t="shared" si="710"/>
        <v>0</v>
      </c>
      <c r="AM882" s="656"/>
      <c r="AN882" s="656"/>
      <c r="AO882" s="240"/>
      <c r="AP882" s="240"/>
      <c r="AQ882" s="240"/>
      <c r="AR882" s="240"/>
      <c r="AS882" s="428">
        <f t="shared" si="711"/>
        <v>0</v>
      </c>
      <c r="AT882" s="391">
        <f t="shared" si="712"/>
        <v>0</v>
      </c>
    </row>
    <row r="883" spans="1:46" ht="15" customHeight="1">
      <c r="A883" s="25"/>
      <c r="B883" s="33"/>
      <c r="C883" s="122" t="s">
        <v>5039</v>
      </c>
      <c r="D883" s="994" t="s">
        <v>5915</v>
      </c>
      <c r="E883" s="757"/>
      <c r="F883" s="757"/>
      <c r="G883" s="757"/>
      <c r="H883" s="757"/>
      <c r="I883" s="757"/>
      <c r="J883" s="757"/>
      <c r="K883" s="757"/>
      <c r="L883" s="758"/>
      <c r="M883" s="740"/>
      <c r="N883" s="759"/>
      <c r="O883" s="759"/>
      <c r="P883" s="759"/>
      <c r="Q883" s="759"/>
      <c r="R883" s="838"/>
      <c r="S883" s="839"/>
      <c r="T883" s="840"/>
      <c r="U883" s="840"/>
      <c r="V883" s="840"/>
      <c r="W883" s="840"/>
      <c r="X883" s="841"/>
      <c r="Y883" s="839"/>
      <c r="Z883" s="840"/>
      <c r="AA883" s="840"/>
      <c r="AB883" s="840"/>
      <c r="AC883" s="840"/>
      <c r="AD883" s="841"/>
      <c r="AG883" s="172">
        <f t="shared" si="707"/>
        <v>0</v>
      </c>
      <c r="AH883" s="176">
        <f t="shared" si="708"/>
        <v>0</v>
      </c>
      <c r="AI883" s="177" t="str">
        <f>IF(AH883=0,"",
IF(SUM($AH$865:AH883)=1,AJ883,
IF($AH$901&gt;SUM($AH$865:AH883),_xlfn.CONCAT(", ",AJ883),
IF($AH$901=SUM($AH$865:AH883),_xlfn.CONCAT(" y ",AJ883)))))</f>
        <v/>
      </c>
      <c r="AJ883" s="199" t="s">
        <v>5135</v>
      </c>
      <c r="AK883" s="361">
        <f t="shared" si="709"/>
        <v>0</v>
      </c>
      <c r="AL883" s="360">
        <f t="shared" si="710"/>
        <v>0</v>
      </c>
      <c r="AM883" s="656"/>
      <c r="AN883" s="656"/>
      <c r="AO883" s="240"/>
      <c r="AP883" s="240"/>
      <c r="AQ883" s="240"/>
      <c r="AR883" s="240"/>
      <c r="AS883" s="428">
        <f t="shared" si="711"/>
        <v>0</v>
      </c>
      <c r="AT883" s="391">
        <f t="shared" si="712"/>
        <v>0</v>
      </c>
    </row>
    <row r="884" spans="1:46" ht="24" customHeight="1">
      <c r="A884" s="25"/>
      <c r="B884" s="33"/>
      <c r="C884" s="123" t="s">
        <v>5040</v>
      </c>
      <c r="D884" s="994" t="s">
        <v>5917</v>
      </c>
      <c r="E884" s="757"/>
      <c r="F884" s="757"/>
      <c r="G884" s="757"/>
      <c r="H884" s="757"/>
      <c r="I884" s="757"/>
      <c r="J884" s="757"/>
      <c r="K884" s="757"/>
      <c r="L884" s="758"/>
      <c r="M884" s="740"/>
      <c r="N884" s="759"/>
      <c r="O884" s="759"/>
      <c r="P884" s="759"/>
      <c r="Q884" s="759"/>
      <c r="R884" s="838"/>
      <c r="S884" s="839"/>
      <c r="T884" s="840"/>
      <c r="U884" s="840"/>
      <c r="V884" s="840"/>
      <c r="W884" s="840"/>
      <c r="X884" s="841"/>
      <c r="Y884" s="839"/>
      <c r="Z884" s="840"/>
      <c r="AA884" s="840"/>
      <c r="AB884" s="840"/>
      <c r="AC884" s="840"/>
      <c r="AD884" s="841"/>
      <c r="AG884" s="172">
        <f t="shared" si="707"/>
        <v>0</v>
      </c>
      <c r="AH884" s="176">
        <f t="shared" si="708"/>
        <v>0</v>
      </c>
      <c r="AI884" s="177" t="str">
        <f>IF(AH884=0,"",
IF(SUM($AH$865:AH884)=1,AJ884,
IF($AH$901&gt;SUM($AH$865:AH884),_xlfn.CONCAT(", ",AJ884),
IF($AH$901=SUM($AH$865:AH884),_xlfn.CONCAT(" y ",AJ884)))))</f>
        <v/>
      </c>
      <c r="AJ884" s="199" t="s">
        <v>5136</v>
      </c>
      <c r="AK884" s="361">
        <f t="shared" si="709"/>
        <v>0</v>
      </c>
      <c r="AL884" s="360">
        <f t="shared" si="710"/>
        <v>0</v>
      </c>
      <c r="AM884" s="656"/>
      <c r="AN884" s="656"/>
      <c r="AO884" s="240"/>
      <c r="AP884" s="240"/>
      <c r="AQ884" s="240"/>
      <c r="AR884" s="240"/>
      <c r="AS884" s="428">
        <f t="shared" si="711"/>
        <v>0</v>
      </c>
      <c r="AT884" s="391">
        <f t="shared" si="712"/>
        <v>0</v>
      </c>
    </row>
    <row r="885" spans="1:46" ht="15" customHeight="1">
      <c r="A885" s="25"/>
      <c r="B885" s="33"/>
      <c r="C885" s="122" t="s">
        <v>5041</v>
      </c>
      <c r="D885" s="994" t="s">
        <v>5920</v>
      </c>
      <c r="E885" s="757"/>
      <c r="F885" s="757"/>
      <c r="G885" s="757"/>
      <c r="H885" s="757"/>
      <c r="I885" s="757"/>
      <c r="J885" s="757"/>
      <c r="K885" s="757"/>
      <c r="L885" s="758"/>
      <c r="M885" s="740"/>
      <c r="N885" s="759"/>
      <c r="O885" s="759"/>
      <c r="P885" s="759"/>
      <c r="Q885" s="759"/>
      <c r="R885" s="838"/>
      <c r="S885" s="839"/>
      <c r="T885" s="840"/>
      <c r="U885" s="840"/>
      <c r="V885" s="840"/>
      <c r="W885" s="840"/>
      <c r="X885" s="841"/>
      <c r="Y885" s="839"/>
      <c r="Z885" s="840"/>
      <c r="AA885" s="840"/>
      <c r="AB885" s="840"/>
      <c r="AC885" s="840"/>
      <c r="AD885" s="841"/>
      <c r="AG885" s="172">
        <f t="shared" si="707"/>
        <v>0</v>
      </c>
      <c r="AH885" s="176">
        <f t="shared" si="708"/>
        <v>0</v>
      </c>
      <c r="AI885" s="177" t="str">
        <f>IF(AH885=0,"",
IF(SUM($AH$865:AH885)=1,AJ885,
IF($AH$901&gt;SUM($AH$865:AH885),_xlfn.CONCAT(", ",AJ885),
IF($AH$901=SUM($AH$865:AH885),_xlfn.CONCAT(" y ",AJ885)))))</f>
        <v/>
      </c>
      <c r="AJ885" s="199" t="s">
        <v>5137</v>
      </c>
      <c r="AK885" s="361">
        <f t="shared" si="709"/>
        <v>0</v>
      </c>
      <c r="AL885" s="360">
        <f t="shared" si="710"/>
        <v>0</v>
      </c>
      <c r="AM885" s="656"/>
      <c r="AN885" s="656"/>
      <c r="AO885" s="240"/>
      <c r="AP885" s="240"/>
      <c r="AQ885" s="240"/>
      <c r="AR885" s="240"/>
      <c r="AS885" s="428">
        <f t="shared" si="711"/>
        <v>0</v>
      </c>
      <c r="AT885" s="391">
        <f t="shared" si="712"/>
        <v>0</v>
      </c>
    </row>
    <row r="886" spans="1:46" ht="15" customHeight="1">
      <c r="A886" s="25"/>
      <c r="B886" s="33"/>
      <c r="C886" s="122" t="s">
        <v>5042</v>
      </c>
      <c r="D886" s="994" t="s">
        <v>5922</v>
      </c>
      <c r="E886" s="757"/>
      <c r="F886" s="757"/>
      <c r="G886" s="757"/>
      <c r="H886" s="757"/>
      <c r="I886" s="757"/>
      <c r="J886" s="757"/>
      <c r="K886" s="757"/>
      <c r="L886" s="758"/>
      <c r="M886" s="740"/>
      <c r="N886" s="759"/>
      <c r="O886" s="759"/>
      <c r="P886" s="759"/>
      <c r="Q886" s="759"/>
      <c r="R886" s="838"/>
      <c r="S886" s="839"/>
      <c r="T886" s="840"/>
      <c r="U886" s="840"/>
      <c r="V886" s="840"/>
      <c r="W886" s="840"/>
      <c r="X886" s="841"/>
      <c r="Y886" s="839"/>
      <c r="Z886" s="840"/>
      <c r="AA886" s="840"/>
      <c r="AB886" s="840"/>
      <c r="AC886" s="840"/>
      <c r="AD886" s="841"/>
      <c r="AG886" s="172">
        <f t="shared" si="707"/>
        <v>0</v>
      </c>
      <c r="AH886" s="176">
        <f t="shared" si="708"/>
        <v>0</v>
      </c>
      <c r="AI886" s="177" t="str">
        <f>IF(AH886=0,"",
IF(SUM($AH$865:AH886)=1,AJ886,
IF($AH$901&gt;SUM($AH$865:AH886),_xlfn.CONCAT(", ",AJ886),
IF($AH$901=SUM($AH$865:AH886),_xlfn.CONCAT(" y ",AJ886)))))</f>
        <v/>
      </c>
      <c r="AJ886" s="199" t="s">
        <v>5138</v>
      </c>
      <c r="AK886" s="361">
        <f t="shared" si="709"/>
        <v>0</v>
      </c>
      <c r="AL886" s="360">
        <f t="shared" si="710"/>
        <v>0</v>
      </c>
      <c r="AM886" s="656"/>
      <c r="AN886" s="656"/>
      <c r="AO886" s="240"/>
      <c r="AP886" s="240"/>
      <c r="AQ886" s="240"/>
      <c r="AR886" s="240"/>
      <c r="AS886" s="428">
        <f t="shared" si="711"/>
        <v>0</v>
      </c>
      <c r="AT886" s="391">
        <f t="shared" si="712"/>
        <v>0</v>
      </c>
    </row>
    <row r="887" spans="1:46" ht="15" customHeight="1">
      <c r="A887" s="25"/>
      <c r="B887" s="33"/>
      <c r="C887" s="122" t="s">
        <v>5043</v>
      </c>
      <c r="D887" s="994" t="s">
        <v>5924</v>
      </c>
      <c r="E887" s="757"/>
      <c r="F887" s="757"/>
      <c r="G887" s="757"/>
      <c r="H887" s="757"/>
      <c r="I887" s="757"/>
      <c r="J887" s="757"/>
      <c r="K887" s="757"/>
      <c r="L887" s="758"/>
      <c r="M887" s="740"/>
      <c r="N887" s="759"/>
      <c r="O887" s="759"/>
      <c r="P887" s="759"/>
      <c r="Q887" s="759"/>
      <c r="R887" s="838"/>
      <c r="S887" s="839"/>
      <c r="T887" s="840"/>
      <c r="U887" s="840"/>
      <c r="V887" s="840"/>
      <c r="W887" s="840"/>
      <c r="X887" s="841"/>
      <c r="Y887" s="839"/>
      <c r="Z887" s="840"/>
      <c r="AA887" s="840"/>
      <c r="AB887" s="840"/>
      <c r="AC887" s="840"/>
      <c r="AD887" s="841"/>
      <c r="AG887" s="172">
        <f t="shared" si="707"/>
        <v>0</v>
      </c>
      <c r="AH887" s="176">
        <f t="shared" si="708"/>
        <v>0</v>
      </c>
      <c r="AI887" s="177" t="str">
        <f>IF(AH887=0,"",
IF(SUM($AH$865:AH887)=1,AJ887,
IF($AH$901&gt;SUM($AH$865:AH887),_xlfn.CONCAT(", ",AJ887),
IF($AH$901=SUM($AH$865:AH887),_xlfn.CONCAT(" y ",AJ887)))))</f>
        <v/>
      </c>
      <c r="AJ887" s="199" t="s">
        <v>5139</v>
      </c>
      <c r="AK887" s="361">
        <f t="shared" si="709"/>
        <v>0</v>
      </c>
      <c r="AL887" s="360">
        <f t="shared" si="710"/>
        <v>0</v>
      </c>
      <c r="AM887" s="656"/>
      <c r="AN887" s="656"/>
      <c r="AO887" s="240"/>
      <c r="AP887" s="240"/>
      <c r="AQ887" s="240"/>
      <c r="AR887" s="240"/>
      <c r="AS887" s="428">
        <f t="shared" si="711"/>
        <v>0</v>
      </c>
      <c r="AT887" s="391">
        <f t="shared" si="712"/>
        <v>0</v>
      </c>
    </row>
    <row r="888" spans="1:46" ht="15" customHeight="1">
      <c r="A888" s="25"/>
      <c r="B888" s="33"/>
      <c r="C888" s="122" t="s">
        <v>5044</v>
      </c>
      <c r="D888" s="994" t="s">
        <v>5926</v>
      </c>
      <c r="E888" s="757"/>
      <c r="F888" s="757"/>
      <c r="G888" s="757"/>
      <c r="H888" s="757"/>
      <c r="I888" s="757"/>
      <c r="J888" s="757"/>
      <c r="K888" s="757"/>
      <c r="L888" s="758"/>
      <c r="M888" s="740"/>
      <c r="N888" s="759"/>
      <c r="O888" s="759"/>
      <c r="P888" s="759"/>
      <c r="Q888" s="759"/>
      <c r="R888" s="838"/>
      <c r="S888" s="839"/>
      <c r="T888" s="840"/>
      <c r="U888" s="840"/>
      <c r="V888" s="840"/>
      <c r="W888" s="840"/>
      <c r="X888" s="841"/>
      <c r="Y888" s="839"/>
      <c r="Z888" s="840"/>
      <c r="AA888" s="840"/>
      <c r="AB888" s="840"/>
      <c r="AC888" s="840"/>
      <c r="AD888" s="841"/>
      <c r="AG888" s="172">
        <f t="shared" si="707"/>
        <v>0</v>
      </c>
      <c r="AH888" s="176">
        <f t="shared" si="708"/>
        <v>0</v>
      </c>
      <c r="AI888" s="177" t="str">
        <f>IF(AH888=0,"",
IF(SUM($AH$865:AH888)=1,AJ888,
IF($AH$901&gt;SUM($AH$865:AH888),_xlfn.CONCAT(", ",AJ888),
IF($AH$901=SUM($AH$865:AH888),_xlfn.CONCAT(" y ",AJ888)))))</f>
        <v/>
      </c>
      <c r="AJ888" s="199" t="s">
        <v>5140</v>
      </c>
      <c r="AK888" s="361">
        <f t="shared" si="709"/>
        <v>0</v>
      </c>
      <c r="AL888" s="360">
        <f t="shared" si="710"/>
        <v>0</v>
      </c>
      <c r="AM888" s="656"/>
      <c r="AN888" s="656"/>
      <c r="AO888" s="240"/>
      <c r="AP888" s="240"/>
      <c r="AQ888" s="240"/>
      <c r="AR888" s="240"/>
      <c r="AS888" s="428">
        <f t="shared" si="711"/>
        <v>0</v>
      </c>
      <c r="AT888" s="391">
        <f t="shared" si="712"/>
        <v>0</v>
      </c>
    </row>
    <row r="889" spans="1:46" ht="24" customHeight="1">
      <c r="A889" s="25"/>
      <c r="B889" s="33"/>
      <c r="C889" s="122" t="s">
        <v>5045</v>
      </c>
      <c r="D889" s="994" t="s">
        <v>5928</v>
      </c>
      <c r="E889" s="757"/>
      <c r="F889" s="757"/>
      <c r="G889" s="757"/>
      <c r="H889" s="757"/>
      <c r="I889" s="757"/>
      <c r="J889" s="757"/>
      <c r="K889" s="757"/>
      <c r="L889" s="758"/>
      <c r="M889" s="740"/>
      <c r="N889" s="759"/>
      <c r="O889" s="759"/>
      <c r="P889" s="759"/>
      <c r="Q889" s="759"/>
      <c r="R889" s="838"/>
      <c r="S889" s="839"/>
      <c r="T889" s="840"/>
      <c r="U889" s="840"/>
      <c r="V889" s="840"/>
      <c r="W889" s="840"/>
      <c r="X889" s="841"/>
      <c r="Y889" s="839"/>
      <c r="Z889" s="840"/>
      <c r="AA889" s="840"/>
      <c r="AB889" s="840"/>
      <c r="AC889" s="840"/>
      <c r="AD889" s="841"/>
      <c r="AG889" s="172">
        <f t="shared" si="707"/>
        <v>0</v>
      </c>
      <c r="AH889" s="176">
        <f t="shared" si="708"/>
        <v>0</v>
      </c>
      <c r="AI889" s="177" t="str">
        <f>IF(AH889=0,"",
IF(SUM($AH$865:AH889)=1,AJ889,
IF($AH$901&gt;SUM($AH$865:AH889),_xlfn.CONCAT(", ",AJ889),
IF($AH$901=SUM($AH$865:AH889),_xlfn.CONCAT(" y ",AJ889)))))</f>
        <v/>
      </c>
      <c r="AJ889" s="199" t="s">
        <v>5141</v>
      </c>
      <c r="AK889" s="361">
        <f t="shared" si="709"/>
        <v>0</v>
      </c>
      <c r="AL889" s="360">
        <f t="shared" si="710"/>
        <v>0</v>
      </c>
      <c r="AM889" s="656"/>
      <c r="AN889" s="656"/>
      <c r="AO889" s="240"/>
      <c r="AP889" s="240"/>
      <c r="AQ889" s="240"/>
      <c r="AR889" s="240"/>
      <c r="AS889" s="428">
        <f t="shared" si="711"/>
        <v>0</v>
      </c>
      <c r="AT889" s="391">
        <f t="shared" si="712"/>
        <v>0</v>
      </c>
    </row>
    <row r="890" spans="1:46" ht="24" customHeight="1">
      <c r="A890" s="25"/>
      <c r="B890" s="33"/>
      <c r="C890" s="122" t="s">
        <v>5046</v>
      </c>
      <c r="D890" s="994" t="s">
        <v>5930</v>
      </c>
      <c r="E890" s="757"/>
      <c r="F890" s="757"/>
      <c r="G890" s="757"/>
      <c r="H890" s="757"/>
      <c r="I890" s="757"/>
      <c r="J890" s="757"/>
      <c r="K890" s="757"/>
      <c r="L890" s="758"/>
      <c r="M890" s="740"/>
      <c r="N890" s="759"/>
      <c r="O890" s="759"/>
      <c r="P890" s="759"/>
      <c r="Q890" s="759"/>
      <c r="R890" s="838"/>
      <c r="S890" s="839"/>
      <c r="T890" s="840"/>
      <c r="U890" s="840"/>
      <c r="V890" s="840"/>
      <c r="W890" s="840"/>
      <c r="X890" s="841"/>
      <c r="Y890" s="839"/>
      <c r="Z890" s="840"/>
      <c r="AA890" s="840"/>
      <c r="AB890" s="840"/>
      <c r="AC890" s="840"/>
      <c r="AD890" s="841"/>
      <c r="AG890" s="172">
        <f t="shared" si="707"/>
        <v>0</v>
      </c>
      <c r="AH890" s="176">
        <f t="shared" si="708"/>
        <v>0</v>
      </c>
      <c r="AI890" s="177" t="str">
        <f>IF(AH890=0,"",
IF(SUM($AH$865:AH890)=1,AJ890,
IF($AH$901&gt;SUM($AH$865:AH890),_xlfn.CONCAT(", ",AJ890),
IF($AH$901=SUM($AH$865:AH890),_xlfn.CONCAT(" y ",AJ890)))))</f>
        <v/>
      </c>
      <c r="AJ890" s="199" t="s">
        <v>5142</v>
      </c>
      <c r="AK890" s="361">
        <f t="shared" si="709"/>
        <v>0</v>
      </c>
      <c r="AL890" s="360">
        <f t="shared" si="710"/>
        <v>0</v>
      </c>
      <c r="AM890" s="656"/>
      <c r="AN890" s="656"/>
      <c r="AO890" s="240"/>
      <c r="AP890" s="240"/>
      <c r="AQ890" s="240"/>
      <c r="AR890" s="240"/>
      <c r="AS890" s="428">
        <f t="shared" si="711"/>
        <v>0</v>
      </c>
      <c r="AT890" s="391">
        <f t="shared" si="712"/>
        <v>0</v>
      </c>
    </row>
    <row r="891" spans="1:46" ht="15" customHeight="1">
      <c r="A891" s="25"/>
      <c r="B891" s="33"/>
      <c r="C891" s="122" t="s">
        <v>5047</v>
      </c>
      <c r="D891" s="994" t="s">
        <v>5932</v>
      </c>
      <c r="E891" s="757"/>
      <c r="F891" s="757"/>
      <c r="G891" s="757"/>
      <c r="H891" s="757"/>
      <c r="I891" s="757"/>
      <c r="J891" s="757"/>
      <c r="K891" s="757"/>
      <c r="L891" s="758"/>
      <c r="M891" s="740"/>
      <c r="N891" s="759"/>
      <c r="O891" s="759"/>
      <c r="P891" s="759"/>
      <c r="Q891" s="759"/>
      <c r="R891" s="838"/>
      <c r="S891" s="839"/>
      <c r="T891" s="840"/>
      <c r="U891" s="840"/>
      <c r="V891" s="840"/>
      <c r="W891" s="840"/>
      <c r="X891" s="841"/>
      <c r="Y891" s="839"/>
      <c r="Z891" s="840"/>
      <c r="AA891" s="840"/>
      <c r="AB891" s="840"/>
      <c r="AC891" s="840"/>
      <c r="AD891" s="841"/>
      <c r="AG891" s="172">
        <f t="shared" si="707"/>
        <v>0</v>
      </c>
      <c r="AH891" s="176">
        <f t="shared" si="708"/>
        <v>0</v>
      </c>
      <c r="AI891" s="177" t="str">
        <f>IF(AH891=0,"",
IF(SUM($AH$865:AH891)=1,AJ891,
IF($AH$901&gt;SUM($AH$865:AH891),_xlfn.CONCAT(", ",AJ891),
IF($AH$901=SUM($AH$865:AH891),_xlfn.CONCAT(" y ",AJ891)))))</f>
        <v/>
      </c>
      <c r="AJ891" s="199" t="s">
        <v>5143</v>
      </c>
      <c r="AK891" s="361">
        <f t="shared" si="709"/>
        <v>0</v>
      </c>
      <c r="AL891" s="360">
        <f t="shared" si="710"/>
        <v>0</v>
      </c>
      <c r="AM891" s="656"/>
      <c r="AN891" s="656"/>
      <c r="AO891" s="240"/>
      <c r="AP891" s="240"/>
      <c r="AQ891" s="240"/>
      <c r="AR891" s="240"/>
      <c r="AS891" s="428">
        <f t="shared" si="711"/>
        <v>0</v>
      </c>
      <c r="AT891" s="391">
        <f t="shared" si="712"/>
        <v>0</v>
      </c>
    </row>
    <row r="892" spans="1:46" ht="15" customHeight="1">
      <c r="A892" s="25"/>
      <c r="B892" s="33"/>
      <c r="C892" s="122" t="s">
        <v>5048</v>
      </c>
      <c r="D892" s="994" t="s">
        <v>5934</v>
      </c>
      <c r="E892" s="757"/>
      <c r="F892" s="757"/>
      <c r="G892" s="757"/>
      <c r="H892" s="757"/>
      <c r="I892" s="757"/>
      <c r="J892" s="757"/>
      <c r="K892" s="757"/>
      <c r="L892" s="758"/>
      <c r="M892" s="740"/>
      <c r="N892" s="759"/>
      <c r="O892" s="759"/>
      <c r="P892" s="759"/>
      <c r="Q892" s="759"/>
      <c r="R892" s="838"/>
      <c r="S892" s="839"/>
      <c r="T892" s="840"/>
      <c r="U892" s="840"/>
      <c r="V892" s="840"/>
      <c r="W892" s="840"/>
      <c r="X892" s="841"/>
      <c r="Y892" s="839"/>
      <c r="Z892" s="840"/>
      <c r="AA892" s="840"/>
      <c r="AB892" s="840"/>
      <c r="AC892" s="840"/>
      <c r="AD892" s="841"/>
      <c r="AG892" s="172">
        <f t="shared" si="707"/>
        <v>0</v>
      </c>
      <c r="AH892" s="176">
        <f t="shared" si="708"/>
        <v>0</v>
      </c>
      <c r="AI892" s="177" t="str">
        <f>IF(AH892=0,"",
IF(SUM($AH$865:AH892)=1,AJ892,
IF($AH$901&gt;SUM($AH$865:AH892),_xlfn.CONCAT(", ",AJ892),
IF($AH$901=SUM($AH$865:AH892),_xlfn.CONCAT(" y ",AJ892)))))</f>
        <v/>
      </c>
      <c r="AJ892" s="199" t="s">
        <v>5144</v>
      </c>
      <c r="AK892" s="361">
        <f t="shared" si="709"/>
        <v>0</v>
      </c>
      <c r="AL892" s="360">
        <f t="shared" si="710"/>
        <v>0</v>
      </c>
      <c r="AM892" s="656"/>
      <c r="AN892" s="656"/>
      <c r="AO892" s="240"/>
      <c r="AP892" s="240"/>
      <c r="AQ892" s="240"/>
      <c r="AR892" s="240"/>
      <c r="AS892" s="428">
        <f t="shared" si="711"/>
        <v>0</v>
      </c>
      <c r="AT892" s="391">
        <f t="shared" si="712"/>
        <v>0</v>
      </c>
    </row>
    <row r="893" spans="1:46" ht="15" customHeight="1">
      <c r="A893" s="25"/>
      <c r="B893" s="33"/>
      <c r="C893" s="122" t="s">
        <v>5049</v>
      </c>
      <c r="D893" s="994" t="s">
        <v>5936</v>
      </c>
      <c r="E893" s="757"/>
      <c r="F893" s="757"/>
      <c r="G893" s="757"/>
      <c r="H893" s="757"/>
      <c r="I893" s="757"/>
      <c r="J893" s="757"/>
      <c r="K893" s="757"/>
      <c r="L893" s="758"/>
      <c r="M893" s="740"/>
      <c r="N893" s="759"/>
      <c r="O893" s="759"/>
      <c r="P893" s="759"/>
      <c r="Q893" s="759"/>
      <c r="R893" s="838"/>
      <c r="S893" s="839"/>
      <c r="T893" s="840"/>
      <c r="U893" s="840"/>
      <c r="V893" s="840"/>
      <c r="W893" s="840"/>
      <c r="X893" s="841"/>
      <c r="Y893" s="839"/>
      <c r="Z893" s="840"/>
      <c r="AA893" s="840"/>
      <c r="AB893" s="840"/>
      <c r="AC893" s="840"/>
      <c r="AD893" s="841"/>
      <c r="AG893" s="172">
        <f t="shared" si="707"/>
        <v>0</v>
      </c>
      <c r="AH893" s="176">
        <f t="shared" si="708"/>
        <v>0</v>
      </c>
      <c r="AI893" s="177" t="str">
        <f>IF(AH893=0,"",
IF(SUM($AH$865:AH893)=1,AJ893,
IF($AH$901&gt;SUM($AH$865:AH893),_xlfn.CONCAT(", ",AJ893),
IF($AH$901=SUM($AH$865:AH893),_xlfn.CONCAT(" y ",AJ893)))))</f>
        <v/>
      </c>
      <c r="AJ893" s="199" t="s">
        <v>5145</v>
      </c>
      <c r="AK893" s="361">
        <f t="shared" si="709"/>
        <v>0</v>
      </c>
      <c r="AL893" s="360">
        <f t="shared" si="710"/>
        <v>0</v>
      </c>
      <c r="AM893" s="656"/>
      <c r="AN893" s="656"/>
      <c r="AO893" s="240"/>
      <c r="AP893" s="240"/>
      <c r="AQ893" s="240"/>
      <c r="AR893" s="240"/>
      <c r="AS893" s="428">
        <f t="shared" si="711"/>
        <v>0</v>
      </c>
      <c r="AT893" s="391">
        <f t="shared" si="712"/>
        <v>0</v>
      </c>
    </row>
    <row r="894" spans="1:46" ht="24" customHeight="1">
      <c r="A894" s="25"/>
      <c r="B894" s="33"/>
      <c r="C894" s="122" t="s">
        <v>5050</v>
      </c>
      <c r="D894" s="994" t="s">
        <v>5938</v>
      </c>
      <c r="E894" s="757"/>
      <c r="F894" s="757"/>
      <c r="G894" s="757"/>
      <c r="H894" s="757"/>
      <c r="I894" s="757"/>
      <c r="J894" s="757"/>
      <c r="K894" s="757"/>
      <c r="L894" s="758"/>
      <c r="M894" s="740"/>
      <c r="N894" s="759"/>
      <c r="O894" s="759"/>
      <c r="P894" s="759"/>
      <c r="Q894" s="759"/>
      <c r="R894" s="838"/>
      <c r="S894" s="839"/>
      <c r="T894" s="840"/>
      <c r="U894" s="840"/>
      <c r="V894" s="840"/>
      <c r="W894" s="840"/>
      <c r="X894" s="841"/>
      <c r="Y894" s="839"/>
      <c r="Z894" s="840"/>
      <c r="AA894" s="840"/>
      <c r="AB894" s="840"/>
      <c r="AC894" s="840"/>
      <c r="AD894" s="841"/>
      <c r="AG894" s="172">
        <f t="shared" si="707"/>
        <v>0</v>
      </c>
      <c r="AH894" s="176">
        <f t="shared" si="708"/>
        <v>0</v>
      </c>
      <c r="AI894" s="177" t="str">
        <f>IF(AH894=0,"",
IF(SUM($AH$865:AH894)=1,AJ894,
IF($AH$901&gt;SUM($AH$865:AH894),_xlfn.CONCAT(", ",AJ894),
IF($AH$901=SUM($AH$865:AH894),_xlfn.CONCAT(" y ",AJ894)))))</f>
        <v/>
      </c>
      <c r="AJ894" s="199" t="s">
        <v>5146</v>
      </c>
      <c r="AK894" s="361">
        <f t="shared" si="709"/>
        <v>0</v>
      </c>
      <c r="AL894" s="360">
        <f t="shared" si="710"/>
        <v>0</v>
      </c>
      <c r="AM894" s="656"/>
      <c r="AN894" s="656"/>
      <c r="AO894" s="240"/>
      <c r="AP894" s="240"/>
      <c r="AQ894" s="240"/>
      <c r="AR894" s="240"/>
      <c r="AS894" s="428">
        <f t="shared" si="711"/>
        <v>0</v>
      </c>
      <c r="AT894" s="391">
        <f t="shared" si="712"/>
        <v>0</v>
      </c>
    </row>
    <row r="895" spans="1:46" ht="15" customHeight="1">
      <c r="A895" s="25"/>
      <c r="B895" s="33"/>
      <c r="C895" s="122" t="s">
        <v>5051</v>
      </c>
      <c r="D895" s="994" t="s">
        <v>5940</v>
      </c>
      <c r="E895" s="757"/>
      <c r="F895" s="757"/>
      <c r="G895" s="757"/>
      <c r="H895" s="757"/>
      <c r="I895" s="757"/>
      <c r="J895" s="757"/>
      <c r="K895" s="757"/>
      <c r="L895" s="758"/>
      <c r="M895" s="740"/>
      <c r="N895" s="759"/>
      <c r="O895" s="759"/>
      <c r="P895" s="759"/>
      <c r="Q895" s="759"/>
      <c r="R895" s="838"/>
      <c r="S895" s="839"/>
      <c r="T895" s="840"/>
      <c r="U895" s="840"/>
      <c r="V895" s="840"/>
      <c r="W895" s="840"/>
      <c r="X895" s="841"/>
      <c r="Y895" s="839"/>
      <c r="Z895" s="840"/>
      <c r="AA895" s="840"/>
      <c r="AB895" s="840"/>
      <c r="AC895" s="840"/>
      <c r="AD895" s="841"/>
      <c r="AG895" s="172">
        <f t="shared" si="707"/>
        <v>0</v>
      </c>
      <c r="AH895" s="176">
        <f t="shared" si="708"/>
        <v>0</v>
      </c>
      <c r="AI895" s="177" t="str">
        <f>IF(AH895=0,"",
IF(SUM($AH$865:AH895)=1,AJ895,
IF($AH$901&gt;SUM($AH$865:AH895),_xlfn.CONCAT(", ",AJ895),
IF($AH$901=SUM($AH$865:AH895),_xlfn.CONCAT(" y ",AJ895)))))</f>
        <v/>
      </c>
      <c r="AJ895" s="199" t="s">
        <v>5147</v>
      </c>
      <c r="AK895" s="361">
        <f t="shared" si="709"/>
        <v>0</v>
      </c>
      <c r="AL895" s="360">
        <f t="shared" si="710"/>
        <v>0</v>
      </c>
      <c r="AM895" s="656"/>
      <c r="AN895" s="656"/>
      <c r="AO895" s="240"/>
      <c r="AP895" s="240"/>
      <c r="AQ895" s="240"/>
      <c r="AR895" s="240"/>
      <c r="AS895" s="428">
        <f t="shared" si="711"/>
        <v>0</v>
      </c>
      <c r="AT895" s="391">
        <f t="shared" si="712"/>
        <v>0</v>
      </c>
    </row>
    <row r="896" spans="1:46" ht="15" customHeight="1">
      <c r="A896" s="25"/>
      <c r="B896" s="33"/>
      <c r="C896" s="122" t="s">
        <v>5052</v>
      </c>
      <c r="D896" s="994" t="s">
        <v>5942</v>
      </c>
      <c r="E896" s="757"/>
      <c r="F896" s="757"/>
      <c r="G896" s="757"/>
      <c r="H896" s="757"/>
      <c r="I896" s="757"/>
      <c r="J896" s="757"/>
      <c r="K896" s="757"/>
      <c r="L896" s="758"/>
      <c r="M896" s="740"/>
      <c r="N896" s="759"/>
      <c r="O896" s="759"/>
      <c r="P896" s="759"/>
      <c r="Q896" s="759"/>
      <c r="R896" s="838"/>
      <c r="S896" s="839"/>
      <c r="T896" s="840"/>
      <c r="U896" s="840"/>
      <c r="V896" s="840"/>
      <c r="W896" s="840"/>
      <c r="X896" s="841"/>
      <c r="Y896" s="839"/>
      <c r="Z896" s="840"/>
      <c r="AA896" s="840"/>
      <c r="AB896" s="840"/>
      <c r="AC896" s="840"/>
      <c r="AD896" s="841"/>
      <c r="AG896" s="172">
        <f t="shared" si="707"/>
        <v>0</v>
      </c>
      <c r="AH896" s="176">
        <f t="shared" si="708"/>
        <v>0</v>
      </c>
      <c r="AI896" s="177" t="str">
        <f>IF(AH896=0,"",
IF(SUM($AH$865:AH896)=1,AJ896,
IF($AH$901&gt;SUM($AH$865:AH896),_xlfn.CONCAT(", ",AJ896),
IF($AH$901=SUM($AH$865:AH896),_xlfn.CONCAT(" y ",AJ896)))))</f>
        <v/>
      </c>
      <c r="AJ896" s="199" t="s">
        <v>5148</v>
      </c>
      <c r="AK896" s="361">
        <f t="shared" si="709"/>
        <v>0</v>
      </c>
      <c r="AL896" s="360">
        <f t="shared" si="710"/>
        <v>0</v>
      </c>
      <c r="AM896" s="656"/>
      <c r="AN896" s="656"/>
      <c r="AO896" s="240"/>
      <c r="AP896" s="240"/>
      <c r="AQ896" s="240"/>
      <c r="AR896" s="240"/>
      <c r="AS896" s="428">
        <f t="shared" si="711"/>
        <v>0</v>
      </c>
      <c r="AT896" s="391">
        <f t="shared" si="712"/>
        <v>0</v>
      </c>
    </row>
    <row r="897" spans="1:46" ht="15" customHeight="1">
      <c r="A897" s="25"/>
      <c r="B897" s="33"/>
      <c r="C897" s="55" t="s">
        <v>5053</v>
      </c>
      <c r="D897" s="817" t="s">
        <v>5944</v>
      </c>
      <c r="E897" s="757"/>
      <c r="F897" s="757"/>
      <c r="G897" s="757"/>
      <c r="H897" s="757"/>
      <c r="I897" s="757"/>
      <c r="J897" s="757"/>
      <c r="K897" s="757"/>
      <c r="L897" s="758"/>
      <c r="M897" s="740"/>
      <c r="N897" s="759"/>
      <c r="O897" s="759"/>
      <c r="P897" s="759"/>
      <c r="Q897" s="759"/>
      <c r="R897" s="838"/>
      <c r="S897" s="839"/>
      <c r="T897" s="840"/>
      <c r="U897" s="840"/>
      <c r="V897" s="840"/>
      <c r="W897" s="840"/>
      <c r="X897" s="841"/>
      <c r="Y897" s="839"/>
      <c r="Z897" s="840"/>
      <c r="AA897" s="840"/>
      <c r="AB897" s="840"/>
      <c r="AC897" s="840"/>
      <c r="AD897" s="841"/>
      <c r="AG897" s="172">
        <f t="shared" si="707"/>
        <v>0</v>
      </c>
      <c r="AH897" s="176">
        <f t="shared" si="708"/>
        <v>0</v>
      </c>
      <c r="AI897" s="177" t="str">
        <f>IF(AH897=0,"",
IF(SUM($AH$865:AH897)=1,AJ897,
IF($AH$901&gt;SUM($AH$865:AH897),_xlfn.CONCAT(", ",AJ897),
IF($AH$901=SUM($AH$865:AH897),_xlfn.CONCAT(" y ",AJ897)))))</f>
        <v/>
      </c>
      <c r="AJ897" s="199" t="s">
        <v>5149</v>
      </c>
      <c r="AK897" s="361">
        <f t="shared" si="709"/>
        <v>0</v>
      </c>
      <c r="AL897" s="360">
        <f t="shared" si="710"/>
        <v>0</v>
      </c>
      <c r="AM897" s="656"/>
      <c r="AN897" s="656"/>
      <c r="AO897" s="240"/>
      <c r="AP897" s="240"/>
      <c r="AQ897" s="240"/>
      <c r="AR897" s="240"/>
      <c r="AS897" s="428">
        <f t="shared" si="711"/>
        <v>0</v>
      </c>
      <c r="AT897" s="391">
        <f t="shared" si="712"/>
        <v>0</v>
      </c>
    </row>
    <row r="898" spans="1:46" ht="15" customHeight="1">
      <c r="A898" s="25"/>
      <c r="B898" s="33"/>
      <c r="C898" s="122" t="s">
        <v>5054</v>
      </c>
      <c r="D898" s="994" t="s">
        <v>5946</v>
      </c>
      <c r="E898" s="757"/>
      <c r="F898" s="757"/>
      <c r="G898" s="757"/>
      <c r="H898" s="757"/>
      <c r="I898" s="757"/>
      <c r="J898" s="757"/>
      <c r="K898" s="757"/>
      <c r="L898" s="758"/>
      <c r="M898" s="740"/>
      <c r="N898" s="759"/>
      <c r="O898" s="759"/>
      <c r="P898" s="759"/>
      <c r="Q898" s="759"/>
      <c r="R898" s="838"/>
      <c r="S898" s="839"/>
      <c r="T898" s="840"/>
      <c r="U898" s="840"/>
      <c r="V898" s="840"/>
      <c r="W898" s="840"/>
      <c r="X898" s="841"/>
      <c r="Y898" s="839"/>
      <c r="Z898" s="840"/>
      <c r="AA898" s="840"/>
      <c r="AB898" s="840"/>
      <c r="AC898" s="840"/>
      <c r="AD898" s="841"/>
      <c r="AG898" s="172">
        <f t="shared" si="707"/>
        <v>0</v>
      </c>
      <c r="AH898" s="176">
        <f t="shared" si="708"/>
        <v>0</v>
      </c>
      <c r="AI898" s="177" t="str">
        <f>IF(AH898=0,"",
IF(SUM($AH$865:AH898)=1,AJ898,
IF($AH$901&gt;SUM($AH$865:AH898),_xlfn.CONCAT(", ",AJ898),
IF($AH$901=SUM($AH$865:AH898),_xlfn.CONCAT(" y ",AJ898)))))</f>
        <v/>
      </c>
      <c r="AJ898" s="199" t="s">
        <v>5150</v>
      </c>
      <c r="AK898" s="361">
        <f t="shared" si="709"/>
        <v>0</v>
      </c>
      <c r="AL898" s="360">
        <f t="shared" si="710"/>
        <v>0</v>
      </c>
      <c r="AM898" s="656"/>
      <c r="AN898" s="656"/>
      <c r="AO898" s="240"/>
      <c r="AP898" s="240"/>
      <c r="AQ898" s="240"/>
      <c r="AR898" s="240"/>
      <c r="AS898" s="428">
        <f t="shared" si="711"/>
        <v>0</v>
      </c>
      <c r="AT898" s="391">
        <f t="shared" si="712"/>
        <v>0</v>
      </c>
    </row>
    <row r="899" spans="1:46" ht="15" customHeight="1">
      <c r="A899" s="25"/>
      <c r="B899" s="33"/>
      <c r="C899" s="122" t="s">
        <v>5055</v>
      </c>
      <c r="D899" s="994" t="s">
        <v>5948</v>
      </c>
      <c r="E899" s="757"/>
      <c r="F899" s="757"/>
      <c r="G899" s="757"/>
      <c r="H899" s="757"/>
      <c r="I899" s="757"/>
      <c r="J899" s="757"/>
      <c r="K899" s="757"/>
      <c r="L899" s="758"/>
      <c r="M899" s="740"/>
      <c r="N899" s="759"/>
      <c r="O899" s="759"/>
      <c r="P899" s="759"/>
      <c r="Q899" s="759"/>
      <c r="R899" s="838"/>
      <c r="S899" s="839"/>
      <c r="T899" s="840"/>
      <c r="U899" s="840"/>
      <c r="V899" s="840"/>
      <c r="W899" s="840"/>
      <c r="X899" s="841"/>
      <c r="Y899" s="839"/>
      <c r="Z899" s="840"/>
      <c r="AA899" s="840"/>
      <c r="AB899" s="840"/>
      <c r="AC899" s="840"/>
      <c r="AD899" s="841"/>
      <c r="AG899" s="172">
        <f t="shared" si="707"/>
        <v>0</v>
      </c>
      <c r="AH899" s="176">
        <f t="shared" si="708"/>
        <v>0</v>
      </c>
      <c r="AI899" s="177" t="str">
        <f>IF(AH899=0,"",
IF(SUM($AH$865:AH899)=1,AJ899,
IF($AH$901&gt;SUM($AH$865:AH899),_xlfn.CONCAT(", ",AJ899),
IF($AH$901=SUM($AH$865:AH899),_xlfn.CONCAT(" y ",AJ899)))))</f>
        <v/>
      </c>
      <c r="AJ899" s="199" t="s">
        <v>5151</v>
      </c>
      <c r="AK899" s="361">
        <f t="shared" si="709"/>
        <v>0</v>
      </c>
      <c r="AL899" s="360">
        <f t="shared" si="710"/>
        <v>0</v>
      </c>
      <c r="AM899" s="656"/>
      <c r="AN899" s="656"/>
      <c r="AO899" s="240"/>
      <c r="AP899" s="240"/>
      <c r="AQ899" s="240"/>
      <c r="AR899" s="240"/>
      <c r="AS899" s="428">
        <f t="shared" si="711"/>
        <v>0</v>
      </c>
      <c r="AT899" s="391">
        <f t="shared" si="712"/>
        <v>0</v>
      </c>
    </row>
    <row r="900" spans="1:46" ht="15" customHeight="1">
      <c r="A900" s="25"/>
      <c r="B900" s="33"/>
      <c r="C900" s="55" t="s">
        <v>5152</v>
      </c>
      <c r="D900" s="817" t="s">
        <v>5981</v>
      </c>
      <c r="E900" s="757"/>
      <c r="F900" s="757"/>
      <c r="G900" s="757"/>
      <c r="H900" s="757"/>
      <c r="I900" s="757"/>
      <c r="J900" s="757"/>
      <c r="K900" s="757"/>
      <c r="L900" s="758"/>
      <c r="M900" s="740"/>
      <c r="N900" s="759"/>
      <c r="O900" s="759"/>
      <c r="P900" s="759"/>
      <c r="Q900" s="759"/>
      <c r="R900" s="838"/>
      <c r="S900" s="839"/>
      <c r="T900" s="840"/>
      <c r="U900" s="840"/>
      <c r="V900" s="840"/>
      <c r="W900" s="840"/>
      <c r="X900" s="841"/>
      <c r="Y900" s="839"/>
      <c r="Z900" s="840"/>
      <c r="AA900" s="840"/>
      <c r="AB900" s="840"/>
      <c r="AC900" s="840"/>
      <c r="AD900" s="841"/>
      <c r="AG900" s="172">
        <f t="shared" si="707"/>
        <v>0</v>
      </c>
      <c r="AH900" s="176">
        <f t="shared" si="708"/>
        <v>0</v>
      </c>
      <c r="AI900" s="177" t="str">
        <f>IF(AH900=0,"",
IF(SUM($AH$865:AH900)=1,AJ900,
IF($AH$901&gt;SUM($AH$865:AH900),_xlfn.CONCAT(", ",AJ900),
IF($AH$901=SUM($AH$865:AH900),_xlfn.CONCAT(" y ",AJ900)))))</f>
        <v/>
      </c>
      <c r="AJ900" s="199" t="s">
        <v>5153</v>
      </c>
      <c r="AK900" s="361">
        <f t="shared" si="709"/>
        <v>0</v>
      </c>
      <c r="AL900" s="360">
        <f t="shared" si="710"/>
        <v>0</v>
      </c>
      <c r="AM900" s="656"/>
      <c r="AN900" s="656"/>
      <c r="AO900" s="240"/>
      <c r="AP900" s="240"/>
      <c r="AQ900" s="240"/>
      <c r="AR900" s="240"/>
      <c r="AS900" s="428">
        <f t="shared" si="711"/>
        <v>0</v>
      </c>
      <c r="AT900" s="391">
        <f t="shared" si="712"/>
        <v>0</v>
      </c>
    </row>
    <row r="901" spans="1:46" ht="15" customHeight="1">
      <c r="A901" s="25"/>
      <c r="B901" s="845" t="str" cm="1">
        <f t="array" ref="B901">IF(SUMPRODUCT(--(IFERROR(NOT(ISNUMBER(S865:AD900)) * (S865:AD900&lt;&gt;"") * (S865:AD900&lt;&gt;"NA") * (S865:AD900&lt;&gt;"NS"), 0))) + SUMPRODUCT(--(IFERROR(ISNUMBER(S865:AD900) * (MOD(S865:AD900,1)&lt;&gt;0), 0)))&gt; 0,"Favor de revisar las celdas naranjas, ya que contienen errores","")</f>
        <v/>
      </c>
      <c r="C901" s="845"/>
      <c r="D901" s="845"/>
      <c r="E901" s="845"/>
      <c r="F901" s="845"/>
      <c r="G901" s="845"/>
      <c r="H901" s="845"/>
      <c r="I901" s="845"/>
      <c r="J901" s="845"/>
      <c r="K901" s="845"/>
      <c r="L901" s="845"/>
      <c r="M901" s="845"/>
      <c r="N901" s="845"/>
      <c r="O901" s="845"/>
      <c r="P901" s="845"/>
      <c r="Q901" s="845"/>
      <c r="R901" s="845"/>
      <c r="S901" s="845"/>
      <c r="T901" s="845"/>
      <c r="U901" s="845"/>
      <c r="V901" s="845"/>
      <c r="W901" s="845"/>
      <c r="X901" s="845"/>
      <c r="Y901" s="845"/>
      <c r="Z901" s="845"/>
      <c r="AA901" s="845"/>
      <c r="AB901" s="845"/>
      <c r="AC901" s="845"/>
      <c r="AD901" s="845"/>
      <c r="AH901" s="179">
        <f>SUM(AH865:AH900)</f>
        <v>0</v>
      </c>
      <c r="AI901" s="179" t="str">
        <f>IF(AH901=0,"",_xlfn.CONCAT(AI865:AI900))</f>
        <v/>
      </c>
      <c r="AJ901" s="180" t="str">
        <f>IF(AH901=0,"",
IF(AH901=1,_xlfn.CONCAT("Favor de revisar la información capturada en el numeral: ",AI901),_xlfn.CONCAT("Favor de revisar la información capturada en los numerales: ",AI901)))</f>
        <v/>
      </c>
      <c r="AL901" s="653">
        <f>SUM(AK865:AL900,AU865)</f>
        <v>0</v>
      </c>
      <c r="AM901" s="656"/>
      <c r="AN901" s="656"/>
      <c r="AP901" s="240"/>
      <c r="AR901" s="240"/>
      <c r="AS901" s="654">
        <f>SUM(AS865:AS900)</f>
        <v>0</v>
      </c>
      <c r="AT901" s="193">
        <f>SUM(AT865:AT900)</f>
        <v>0</v>
      </c>
    </row>
    <row r="902" spans="1:46" ht="24" customHeight="1">
      <c r="A902" s="25"/>
      <c r="B902" s="33"/>
      <c r="C902" s="848" t="s">
        <v>5219</v>
      </c>
      <c r="D902" s="728"/>
      <c r="E902" s="728"/>
      <c r="F902" s="728"/>
      <c r="G902" s="728"/>
      <c r="H902" s="728"/>
      <c r="I902" s="728"/>
      <c r="J902" s="728"/>
      <c r="K902" s="728"/>
      <c r="L902" s="728"/>
      <c r="M902" s="728"/>
      <c r="N902" s="728"/>
      <c r="O902" s="728"/>
      <c r="P902" s="728"/>
      <c r="Q902" s="728"/>
      <c r="R902" s="728"/>
      <c r="S902" s="728"/>
      <c r="T902" s="728"/>
      <c r="U902" s="728"/>
      <c r="V902" s="728"/>
      <c r="W902" s="728"/>
      <c r="X902" s="728"/>
      <c r="Y902" s="728"/>
      <c r="Z902" s="728"/>
      <c r="AA902" s="728"/>
      <c r="AB902" s="728"/>
      <c r="AC902" s="728"/>
      <c r="AD902" s="728"/>
      <c r="AN902" s="657"/>
      <c r="AR902" s="240"/>
    </row>
    <row r="903" spans="1:46" ht="60" customHeight="1">
      <c r="A903" s="25"/>
      <c r="B903" s="33"/>
      <c r="C903" s="999"/>
      <c r="D903" s="1000"/>
      <c r="E903" s="1000"/>
      <c r="F903" s="1000"/>
      <c r="G903" s="1000"/>
      <c r="H903" s="1000"/>
      <c r="I903" s="1000"/>
      <c r="J903" s="1000"/>
      <c r="K903" s="1000"/>
      <c r="L903" s="1000"/>
      <c r="M903" s="1000"/>
      <c r="N903" s="1000"/>
      <c r="O903" s="1000"/>
      <c r="P903" s="1000"/>
      <c r="Q903" s="1000"/>
      <c r="R903" s="1000"/>
      <c r="S903" s="1000"/>
      <c r="T903" s="1000"/>
      <c r="U903" s="1000"/>
      <c r="V903" s="1000"/>
      <c r="W903" s="1000"/>
      <c r="X903" s="1000"/>
      <c r="Y903" s="1000"/>
      <c r="Z903" s="1000"/>
      <c r="AA903" s="1000"/>
      <c r="AB903" s="1000"/>
      <c r="AC903" s="1000"/>
      <c r="AD903" s="1001"/>
    </row>
    <row r="904" spans="1:46" ht="15" customHeight="1">
      <c r="B904" s="823" t="str">
        <f>AJ901</f>
        <v/>
      </c>
      <c r="C904" s="728"/>
      <c r="D904" s="728"/>
      <c r="E904" s="728"/>
      <c r="F904" s="728"/>
      <c r="G904" s="728"/>
      <c r="H904" s="728"/>
      <c r="I904" s="728"/>
      <c r="J904" s="728"/>
      <c r="K904" s="728"/>
      <c r="L904" s="728"/>
      <c r="M904" s="728"/>
      <c r="N904" s="728"/>
      <c r="O904" s="728"/>
      <c r="P904" s="728"/>
      <c r="Q904" s="728"/>
      <c r="R904" s="728"/>
      <c r="S904" s="728"/>
      <c r="T904" s="728"/>
      <c r="U904" s="728"/>
      <c r="V904" s="728"/>
      <c r="W904" s="728"/>
      <c r="X904" s="728"/>
      <c r="Y904" s="728"/>
      <c r="Z904" s="728"/>
      <c r="AA904" s="728"/>
      <c r="AB904" s="728"/>
      <c r="AC904" s="728"/>
      <c r="AD904" s="728"/>
    </row>
    <row r="905" spans="1:46" ht="15" customHeight="1">
      <c r="B905" s="888" t="str">
        <f>IF(SUM(COUNTIF(S865:AD900,"NS"))&lt;&gt;0,"Alerta: debido a que cuenta con registros NS, debe proporcionar una justificación en el area de comentarios al final de la pregunta","")</f>
        <v/>
      </c>
      <c r="C905" s="728"/>
      <c r="D905" s="728"/>
      <c r="E905" s="728"/>
      <c r="F905" s="728"/>
      <c r="G905" s="728"/>
      <c r="H905" s="728"/>
      <c r="I905" s="728"/>
      <c r="J905" s="728"/>
      <c r="K905" s="728"/>
      <c r="L905" s="728"/>
      <c r="M905" s="728"/>
      <c r="N905" s="728"/>
      <c r="O905" s="728"/>
      <c r="P905" s="728"/>
      <c r="Q905" s="728"/>
      <c r="R905" s="728"/>
      <c r="S905" s="728"/>
      <c r="T905" s="728"/>
      <c r="U905" s="728"/>
      <c r="V905" s="728"/>
      <c r="W905" s="728"/>
      <c r="X905" s="728"/>
      <c r="Y905" s="728"/>
      <c r="Z905" s="728"/>
      <c r="AA905" s="728"/>
      <c r="AB905" s="728"/>
      <c r="AC905" s="728"/>
      <c r="AD905" s="728"/>
      <c r="AE905" s="728"/>
    </row>
    <row r="906" spans="1:46" ht="15" customHeight="1">
      <c r="B906" s="824" t="str">
        <f>IF(AN902&gt;0,"Las cifras deben anotarse en pesos mexicanos (no debe agregar la frase “miles o millones de pesos”)",IF(AR902&gt;0,"Las cifras registradas no deben llevar decimales",""))</f>
        <v/>
      </c>
      <c r="C906" s="846"/>
      <c r="D906" s="846"/>
      <c r="E906" s="846"/>
      <c r="F906" s="846"/>
      <c r="G906" s="846"/>
      <c r="H906" s="846"/>
      <c r="I906" s="846"/>
      <c r="J906" s="846"/>
      <c r="K906" s="846"/>
      <c r="L906" s="846"/>
      <c r="M906" s="846"/>
      <c r="N906" s="846"/>
      <c r="O906" s="846"/>
      <c r="P906" s="846"/>
      <c r="Q906" s="846"/>
      <c r="R906" s="846"/>
      <c r="S906" s="846"/>
      <c r="T906" s="846"/>
      <c r="U906" s="846"/>
      <c r="V906" s="846"/>
      <c r="W906" s="846"/>
      <c r="X906" s="846"/>
      <c r="Y906" s="846"/>
      <c r="Z906" s="846"/>
      <c r="AA906" s="846"/>
      <c r="AB906" s="846"/>
      <c r="AC906" s="846"/>
      <c r="AD906" s="846"/>
    </row>
    <row r="907" spans="1:46" ht="15" customHeight="1">
      <c r="B907" s="824" t="str">
        <f>IF(AS901&gt;0,"Favor de revisar la instrucción 8, debido a que no se cumple con los criterios mencionados","")</f>
        <v/>
      </c>
      <c r="C907" s="846"/>
      <c r="D907" s="846"/>
      <c r="E907" s="846"/>
      <c r="F907" s="846"/>
      <c r="G907" s="846"/>
      <c r="H907" s="846"/>
      <c r="I907" s="846"/>
      <c r="J907" s="846"/>
      <c r="K907" s="846"/>
      <c r="L907" s="846"/>
      <c r="M907" s="846"/>
      <c r="N907" s="846"/>
      <c r="O907" s="846"/>
      <c r="P907" s="846"/>
      <c r="Q907" s="846"/>
      <c r="R907" s="846"/>
      <c r="S907" s="846"/>
      <c r="T907" s="846"/>
      <c r="U907" s="846"/>
      <c r="V907" s="846"/>
      <c r="W907" s="846"/>
      <c r="X907" s="846"/>
      <c r="Y907" s="846"/>
      <c r="Z907" s="846"/>
      <c r="AA907" s="846"/>
      <c r="AB907" s="846"/>
      <c r="AC907" s="846"/>
      <c r="AD907" s="846"/>
    </row>
    <row r="908" spans="1:46" ht="15" customHeight="1">
      <c r="B908" s="824" t="str">
        <f>IF(AL901&gt;0,"Favor de verificar que no tenga información en celdas sombreadas","")</f>
        <v/>
      </c>
      <c r="C908" s="846"/>
      <c r="D908" s="846"/>
      <c r="E908" s="846"/>
      <c r="F908" s="846"/>
      <c r="G908" s="846"/>
      <c r="H908" s="846"/>
      <c r="I908" s="846"/>
      <c r="J908" s="846"/>
      <c r="K908" s="846"/>
      <c r="L908" s="846"/>
      <c r="M908" s="846"/>
      <c r="N908" s="846"/>
      <c r="O908" s="846"/>
      <c r="P908" s="846"/>
      <c r="Q908" s="846"/>
      <c r="R908" s="846"/>
      <c r="S908" s="846"/>
      <c r="T908" s="846"/>
      <c r="U908" s="846"/>
      <c r="V908" s="846"/>
      <c r="W908" s="846"/>
      <c r="X908" s="846"/>
      <c r="Y908" s="846"/>
      <c r="Z908" s="846"/>
      <c r="AA908" s="846"/>
      <c r="AB908" s="846"/>
      <c r="AC908" s="846"/>
      <c r="AD908" s="846"/>
    </row>
    <row r="909" spans="1:46" ht="15" customHeight="1">
      <c r="B909" s="845" t="str">
        <f>IF(AT901&gt;0,"No puede ingresar cero en la cols. Monto debido a que registró el código 1 en la col. ¿Consistió en un apoyo económico?","")</f>
        <v/>
      </c>
      <c r="C909" s="845"/>
      <c r="D909" s="845"/>
      <c r="E909" s="845"/>
      <c r="F909" s="845"/>
      <c r="G909" s="845"/>
      <c r="H909" s="845"/>
      <c r="I909" s="845"/>
      <c r="J909" s="845"/>
      <c r="K909" s="845"/>
      <c r="L909" s="845"/>
      <c r="M909" s="845"/>
      <c r="N909" s="845"/>
      <c r="O909" s="845"/>
      <c r="P909" s="845"/>
      <c r="Q909" s="845"/>
      <c r="R909" s="845"/>
      <c r="S909" s="845"/>
      <c r="T909" s="845"/>
      <c r="U909" s="845"/>
      <c r="V909" s="845"/>
      <c r="W909" s="845"/>
      <c r="X909" s="845"/>
      <c r="Y909" s="845"/>
      <c r="Z909" s="845"/>
      <c r="AA909" s="845"/>
      <c r="AB909" s="845"/>
      <c r="AC909" s="845"/>
      <c r="AD909" s="845"/>
      <c r="AE909" s="845"/>
    </row>
  </sheetData>
  <sheetProtection algorithmName="SHA-512" hashValue="aqYQ9M0/vBEJ5UiJhO3Dv8ot92W2Ux4d/X/5inpY2//Fay1tH+MA3bgfzkuVOJb9n3CH+HEc3CsjNC5XSDgNEQ==" saltValue="cMFr58NivdxSF0WW+7nY5Q==" spinCount="100000" sheet="1" objects="1" scenarios="1"/>
  <mergeCells count="1981">
    <mergeCell ref="BP682:BS682"/>
    <mergeCell ref="BU682:BX682"/>
    <mergeCell ref="B720:AD720"/>
    <mergeCell ref="BP744:BS744"/>
    <mergeCell ref="BU744:BX744"/>
    <mergeCell ref="B782:AD782"/>
    <mergeCell ref="AW574:AY574"/>
    <mergeCell ref="S258:U258"/>
    <mergeCell ref="BD630:BG630"/>
    <mergeCell ref="B653:AD653"/>
    <mergeCell ref="B661:AD661"/>
    <mergeCell ref="B658:AD658"/>
    <mergeCell ref="B657:AD657"/>
    <mergeCell ref="BH522:BK522"/>
    <mergeCell ref="B563:AD563"/>
    <mergeCell ref="B584:AD584"/>
    <mergeCell ref="B583:AD583"/>
    <mergeCell ref="B582:AD582"/>
    <mergeCell ref="B581:AD581"/>
    <mergeCell ref="B342:AD342"/>
    <mergeCell ref="B341:AD341"/>
    <mergeCell ref="B340:AD340"/>
    <mergeCell ref="B339:AD339"/>
    <mergeCell ref="B422:AD422"/>
    <mergeCell ref="B421:AD421"/>
    <mergeCell ref="B420:AD420"/>
    <mergeCell ref="B419:AD419"/>
    <mergeCell ref="B455:AD455"/>
    <mergeCell ref="B454:AD454"/>
    <mergeCell ref="B453:AD453"/>
    <mergeCell ref="B452:AD452"/>
    <mergeCell ref="BE470:BH470"/>
    <mergeCell ref="L44:S44"/>
    <mergeCell ref="B250:AD250"/>
    <mergeCell ref="AH258:AH259"/>
    <mergeCell ref="BO258:BR258"/>
    <mergeCell ref="BS258:BV258"/>
    <mergeCell ref="BW258:BZ258"/>
    <mergeCell ref="CA258:CC258"/>
    <mergeCell ref="CD258:CG258"/>
    <mergeCell ref="B267:AD267"/>
    <mergeCell ref="B268:AD268"/>
    <mergeCell ref="B269:AD269"/>
    <mergeCell ref="B270:AD270"/>
    <mergeCell ref="B311:AD311"/>
    <mergeCell ref="B310:AD310"/>
    <mergeCell ref="G200:AD200"/>
    <mergeCell ref="P276:R276"/>
    <mergeCell ref="C200:F202"/>
    <mergeCell ref="BO201:BR201"/>
    <mergeCell ref="BS201:BV201"/>
    <mergeCell ref="BW201:BZ201"/>
    <mergeCell ref="CA201:CC201"/>
    <mergeCell ref="BO234:BR234"/>
    <mergeCell ref="BS234:BV234"/>
    <mergeCell ref="BW234:BZ234"/>
    <mergeCell ref="CA234:CC234"/>
    <mergeCell ref="D213:F213"/>
    <mergeCell ref="D203:F203"/>
    <mergeCell ref="C266:AD266"/>
    <mergeCell ref="D294:F294"/>
    <mergeCell ref="D280:F280"/>
    <mergeCell ref="C233:F235"/>
    <mergeCell ref="B120:AD120"/>
    <mergeCell ref="AI114:AL114"/>
    <mergeCell ref="B113:AD113"/>
    <mergeCell ref="AI138:AL138"/>
    <mergeCell ref="B137:AD137"/>
    <mergeCell ref="B144:AD144"/>
    <mergeCell ref="B143:AD143"/>
    <mergeCell ref="B139:AD139"/>
    <mergeCell ref="B169:AD169"/>
    <mergeCell ref="B168:AD168"/>
    <mergeCell ref="B167:AD167"/>
    <mergeCell ref="B166:AD166"/>
    <mergeCell ref="B225:AD225"/>
    <mergeCell ref="B251:AD251"/>
    <mergeCell ref="D281:F281"/>
    <mergeCell ref="D155:F155"/>
    <mergeCell ref="D242:F242"/>
    <mergeCell ref="M175:O175"/>
    <mergeCell ref="B273:AD273"/>
    <mergeCell ref="V276:X276"/>
    <mergeCell ref="G175:G176"/>
    <mergeCell ref="J234:L234"/>
    <mergeCell ref="V128:X128"/>
    <mergeCell ref="C117:AD117"/>
    <mergeCell ref="B194:AD194"/>
    <mergeCell ref="B227:AD227"/>
    <mergeCell ref="B252:AD252"/>
    <mergeCell ref="D215:F215"/>
    <mergeCell ref="C189:AD189"/>
    <mergeCell ref="AB153:AD153"/>
    <mergeCell ref="D209:F209"/>
    <mergeCell ref="D211:F211"/>
    <mergeCell ref="AB128:AD128"/>
    <mergeCell ref="V74:AD74"/>
    <mergeCell ref="D107:L107"/>
    <mergeCell ref="D108:L108"/>
    <mergeCell ref="M128:O128"/>
    <mergeCell ref="C97:AD97"/>
    <mergeCell ref="C125:AD125"/>
    <mergeCell ref="V76:AD76"/>
    <mergeCell ref="M107:R107"/>
    <mergeCell ref="B148:AD148"/>
    <mergeCell ref="J153:L153"/>
    <mergeCell ref="M57:S57"/>
    <mergeCell ref="M58:S58"/>
    <mergeCell ref="V60:AD60"/>
    <mergeCell ref="D216:F216"/>
    <mergeCell ref="D218:F218"/>
    <mergeCell ref="Y234:AA234"/>
    <mergeCell ref="D279:F279"/>
    <mergeCell ref="M70:S70"/>
    <mergeCell ref="G233:AD233"/>
    <mergeCell ref="C150:AD150"/>
    <mergeCell ref="V67:AD67"/>
    <mergeCell ref="C164:AD164"/>
    <mergeCell ref="D111:L111"/>
    <mergeCell ref="D62:J62"/>
    <mergeCell ref="D260:F260"/>
    <mergeCell ref="D261:F261"/>
    <mergeCell ref="D262:F262"/>
    <mergeCell ref="V234:X234"/>
    <mergeCell ref="B119:AD119"/>
    <mergeCell ref="C115:AD115"/>
    <mergeCell ref="D134:F134"/>
    <mergeCell ref="V66:AD66"/>
    <mergeCell ref="M51:S51"/>
    <mergeCell ref="C61:J61"/>
    <mergeCell ref="B124:AD124"/>
    <mergeCell ref="G152:AD152"/>
    <mergeCell ref="H128:H129"/>
    <mergeCell ref="C141:AD141"/>
    <mergeCell ref="D70:J70"/>
    <mergeCell ref="S111:X111"/>
    <mergeCell ref="D74:J74"/>
    <mergeCell ref="D105:L105"/>
    <mergeCell ref="M103:AD103"/>
    <mergeCell ref="M106:R106"/>
    <mergeCell ref="D131:F131"/>
    <mergeCell ref="V57:AD57"/>
    <mergeCell ref="M111:R111"/>
    <mergeCell ref="D76:J76"/>
    <mergeCell ref="B904:AD904"/>
    <mergeCell ref="AB444:AD444"/>
    <mergeCell ref="AB538:AD538"/>
    <mergeCell ref="S642:U642"/>
    <mergeCell ref="D358:F358"/>
    <mergeCell ref="M842:R842"/>
    <mergeCell ref="D818:L818"/>
    <mergeCell ref="V437:X437"/>
    <mergeCell ref="M850:R850"/>
    <mergeCell ref="D826:L826"/>
    <mergeCell ref="D820:L820"/>
    <mergeCell ref="D160:F160"/>
    <mergeCell ref="D887:L887"/>
    <mergeCell ref="M883:R883"/>
    <mergeCell ref="M880:R880"/>
    <mergeCell ref="Y818:AD818"/>
    <mergeCell ref="B906:AD906"/>
    <mergeCell ref="B907:AD907"/>
    <mergeCell ref="B908:AD908"/>
    <mergeCell ref="B909:AE909"/>
    <mergeCell ref="B784:AE784"/>
    <mergeCell ref="B786:AE786"/>
    <mergeCell ref="B798:AD798"/>
    <mergeCell ref="B801:AE801"/>
    <mergeCell ref="B802:AE802"/>
    <mergeCell ref="B803:AD803"/>
    <mergeCell ref="AG815:AG816"/>
    <mergeCell ref="AH815:AJ815"/>
    <mergeCell ref="AT814:AT816"/>
    <mergeCell ref="B856:AD856"/>
    <mergeCell ref="B858:AD858"/>
    <mergeCell ref="B859:AD859"/>
    <mergeCell ref="B860:AD860"/>
    <mergeCell ref="M899:R899"/>
    <mergeCell ref="Y893:AD893"/>
    <mergeCell ref="S897:X897"/>
    <mergeCell ref="Y897:AD897"/>
    <mergeCell ref="M888:R888"/>
    <mergeCell ref="S891:X891"/>
    <mergeCell ref="Y895:AD895"/>
    <mergeCell ref="M847:R847"/>
    <mergeCell ref="Y831:AD831"/>
    <mergeCell ref="Y848:AD848"/>
    <mergeCell ref="M898:R898"/>
    <mergeCell ref="S879:X879"/>
    <mergeCell ref="AT862:AT864"/>
    <mergeCell ref="AG863:AG864"/>
    <mergeCell ref="Y842:AD842"/>
    <mergeCell ref="BC744:BE744"/>
    <mergeCell ref="BI744:BK744"/>
    <mergeCell ref="BC743:BE743"/>
    <mergeCell ref="BI743:BK743"/>
    <mergeCell ref="AQ744:AS744"/>
    <mergeCell ref="AT744:AT745"/>
    <mergeCell ref="AU744:AW744"/>
    <mergeCell ref="BF744:BH744"/>
    <mergeCell ref="BL744:BN744"/>
    <mergeCell ref="BC629:BC631"/>
    <mergeCell ref="AM630:AM631"/>
    <mergeCell ref="B656:AD656"/>
    <mergeCell ref="B659:AD659"/>
    <mergeCell ref="B660:AD660"/>
    <mergeCell ref="B651:AD651"/>
    <mergeCell ref="AQ682:AS682"/>
    <mergeCell ref="AT682:AT683"/>
    <mergeCell ref="AU682:AW682"/>
    <mergeCell ref="BC681:BE681"/>
    <mergeCell ref="BI681:BK681"/>
    <mergeCell ref="BC682:BE682"/>
    <mergeCell ref="BF682:BH682"/>
    <mergeCell ref="BI682:BK682"/>
    <mergeCell ref="BL682:BN682"/>
    <mergeCell ref="M644:O644"/>
    <mergeCell ref="C676:AD676"/>
    <mergeCell ref="B736:AD736"/>
    <mergeCell ref="B739:AE739"/>
    <mergeCell ref="B740:AE740"/>
    <mergeCell ref="B741:AD741"/>
    <mergeCell ref="D719:I719"/>
    <mergeCell ref="R727:AD727"/>
    <mergeCell ref="AV605:AY605"/>
    <mergeCell ref="B611:AD611"/>
    <mergeCell ref="B614:AD614"/>
    <mergeCell ref="B615:AD615"/>
    <mergeCell ref="AN627:AN631"/>
    <mergeCell ref="AO627:AO631"/>
    <mergeCell ref="AP627:AP631"/>
    <mergeCell ref="AQ627:AQ631"/>
    <mergeCell ref="AR627:AR631"/>
    <mergeCell ref="AS627:AU628"/>
    <mergeCell ref="AV627:AX628"/>
    <mergeCell ref="AS629:AU630"/>
    <mergeCell ref="AV629:AX630"/>
    <mergeCell ref="AZ629:AZ631"/>
    <mergeCell ref="BA629:BA631"/>
    <mergeCell ref="BB629:BB631"/>
    <mergeCell ref="C591:AD591"/>
    <mergeCell ref="V630:AD630"/>
    <mergeCell ref="D594:AD594"/>
    <mergeCell ref="B616:AD616"/>
    <mergeCell ref="B613:AD613"/>
    <mergeCell ref="B612:AD612"/>
    <mergeCell ref="B617:AD617"/>
    <mergeCell ref="C618:AD618"/>
    <mergeCell ref="C597:AD597"/>
    <mergeCell ref="I605:P605"/>
    <mergeCell ref="C17:AD17"/>
    <mergeCell ref="D238:F238"/>
    <mergeCell ref="S633:U633"/>
    <mergeCell ref="S848:X848"/>
    <mergeCell ref="D205:F205"/>
    <mergeCell ref="D446:L446"/>
    <mergeCell ref="R791:AD791"/>
    <mergeCell ref="S850:X850"/>
    <mergeCell ref="V540:X540"/>
    <mergeCell ref="C337:AD337"/>
    <mergeCell ref="Y107:AD107"/>
    <mergeCell ref="Q503:V503"/>
    <mergeCell ref="D756:I756"/>
    <mergeCell ref="P530:R530"/>
    <mergeCell ref="AB443:AD443"/>
    <mergeCell ref="S838:X838"/>
    <mergeCell ref="S832:X832"/>
    <mergeCell ref="C23:AD23"/>
    <mergeCell ref="U606:V606"/>
    <mergeCell ref="C671:AD671"/>
    <mergeCell ref="C50:J50"/>
    <mergeCell ref="D180:F180"/>
    <mergeCell ref="D207:F207"/>
    <mergeCell ref="B192:AD192"/>
    <mergeCell ref="B226:AD226"/>
    <mergeCell ref="B580:AD580"/>
    <mergeCell ref="B585:AD585"/>
    <mergeCell ref="C574:P574"/>
    <mergeCell ref="Q575:V575"/>
    <mergeCell ref="V77:AD77"/>
    <mergeCell ref="M49:S49"/>
    <mergeCell ref="H153:H154"/>
    <mergeCell ref="AH863:AJ863"/>
    <mergeCell ref="C673:AD673"/>
    <mergeCell ref="S822:X822"/>
    <mergeCell ref="S486:U486"/>
    <mergeCell ref="C275:F277"/>
    <mergeCell ref="Y841:AD841"/>
    <mergeCell ref="S849:X849"/>
    <mergeCell ref="B496:AD496"/>
    <mergeCell ref="B495:AD495"/>
    <mergeCell ref="B494:AD494"/>
    <mergeCell ref="B493:AD493"/>
    <mergeCell ref="B489:AD489"/>
    <mergeCell ref="B497:AD497"/>
    <mergeCell ref="M879:R879"/>
    <mergeCell ref="C557:I557"/>
    <mergeCell ref="C426:AD426"/>
    <mergeCell ref="V474:X474"/>
    <mergeCell ref="J691:K691"/>
    <mergeCell ref="Y633:AA633"/>
    <mergeCell ref="J710:K710"/>
    <mergeCell ref="S833:X833"/>
    <mergeCell ref="V476:X476"/>
    <mergeCell ref="AA576:AD576"/>
    <mergeCell ref="AB483:AD483"/>
    <mergeCell ref="C488:E488"/>
    <mergeCell ref="P646:R646"/>
    <mergeCell ref="AB436:AD436"/>
    <mergeCell ref="S868:X868"/>
    <mergeCell ref="AB472:AD472"/>
    <mergeCell ref="I351:I352"/>
    <mergeCell ref="D834:L834"/>
    <mergeCell ref="Y832:AD832"/>
    <mergeCell ref="S871:X871"/>
    <mergeCell ref="J748:K748"/>
    <mergeCell ref="D833:L833"/>
    <mergeCell ref="AB442:AD442"/>
    <mergeCell ref="D845:L845"/>
    <mergeCell ref="M841:R841"/>
    <mergeCell ref="M884:R884"/>
    <mergeCell ref="M523:O523"/>
    <mergeCell ref="R728:AD728"/>
    <mergeCell ref="D535:L535"/>
    <mergeCell ref="F471:L471"/>
    <mergeCell ref="M845:R845"/>
    <mergeCell ref="S438:U438"/>
    <mergeCell ref="B487:AD487"/>
    <mergeCell ref="P444:R444"/>
    <mergeCell ref="V646:X646"/>
    <mergeCell ref="P478:R478"/>
    <mergeCell ref="M848:R848"/>
    <mergeCell ref="D840:L840"/>
    <mergeCell ref="J719:K719"/>
    <mergeCell ref="J778:K778"/>
    <mergeCell ref="Y445:AA445"/>
    <mergeCell ref="Y829:AD829"/>
    <mergeCell ref="Y606:Z606"/>
    <mergeCell ref="B857:AE857"/>
    <mergeCell ref="J747:K747"/>
    <mergeCell ref="AB645:AD645"/>
    <mergeCell ref="S830:X830"/>
    <mergeCell ref="D705:I705"/>
    <mergeCell ref="V642:X642"/>
    <mergeCell ref="M835:R835"/>
    <mergeCell ref="Y876:AD876"/>
    <mergeCell ref="J746:K746"/>
    <mergeCell ref="B3:AD3"/>
    <mergeCell ref="D892:L892"/>
    <mergeCell ref="AB641:AD641"/>
    <mergeCell ref="M882:R882"/>
    <mergeCell ref="D106:L106"/>
    <mergeCell ref="D184:F184"/>
    <mergeCell ref="S836:X836"/>
    <mergeCell ref="AB485:AD485"/>
    <mergeCell ref="C575:H575"/>
    <mergeCell ref="AB484:AD484"/>
    <mergeCell ref="C89:AD89"/>
    <mergeCell ref="C116:AD116"/>
    <mergeCell ref="C14:AD14"/>
    <mergeCell ref="D888:L888"/>
    <mergeCell ref="B804:AD804"/>
    <mergeCell ref="J781:K781"/>
    <mergeCell ref="D777:I777"/>
    <mergeCell ref="J697:K697"/>
    <mergeCell ref="S874:X874"/>
    <mergeCell ref="M885:R885"/>
    <mergeCell ref="D288:F288"/>
    <mergeCell ref="C624:AD624"/>
    <mergeCell ref="M234:O234"/>
    <mergeCell ref="B193:AD193"/>
    <mergeCell ref="S532:U532"/>
    <mergeCell ref="Y645:AA645"/>
    <mergeCell ref="B230:AD230"/>
    <mergeCell ref="H201:H202"/>
    <mergeCell ref="J175:L175"/>
    <mergeCell ref="Y447:AA447"/>
    <mergeCell ref="C572:AD572"/>
    <mergeCell ref="B662:AD662"/>
    <mergeCell ref="M889:R889"/>
    <mergeCell ref="F473:L473"/>
    <mergeCell ref="D397:F397"/>
    <mergeCell ref="V478:X478"/>
    <mergeCell ref="S650:U650"/>
    <mergeCell ref="P527:R527"/>
    <mergeCell ref="C469:L470"/>
    <mergeCell ref="V534:X534"/>
    <mergeCell ref="Y822:AD822"/>
    <mergeCell ref="D706:I706"/>
    <mergeCell ref="J774:K774"/>
    <mergeCell ref="S823:X823"/>
    <mergeCell ref="D868:L868"/>
    <mergeCell ref="B722:AE722"/>
    <mergeCell ref="AB446:AD446"/>
    <mergeCell ref="D849:L849"/>
    <mergeCell ref="F785:AD785"/>
    <mergeCell ref="O607:P607"/>
    <mergeCell ref="D825:L825"/>
    <mergeCell ref="C555:AD555"/>
    <mergeCell ref="D886:L886"/>
    <mergeCell ref="D648:L648"/>
    <mergeCell ref="C522:L523"/>
    <mergeCell ref="D633:L633"/>
    <mergeCell ref="S816:X816"/>
    <mergeCell ref="C518:AD518"/>
    <mergeCell ref="M829:R829"/>
    <mergeCell ref="Y523:AA523"/>
    <mergeCell ref="P650:R650"/>
    <mergeCell ref="B861:AE861"/>
    <mergeCell ref="D817:L817"/>
    <mergeCell ref="S201:U201"/>
    <mergeCell ref="P531:R531"/>
    <mergeCell ref="M435:U435"/>
    <mergeCell ref="D539:L539"/>
    <mergeCell ref="P524:R524"/>
    <mergeCell ref="C172:AD172"/>
    <mergeCell ref="D243:F243"/>
    <mergeCell ref="M486:O486"/>
    <mergeCell ref="D377:F377"/>
    <mergeCell ref="C655:AD655"/>
    <mergeCell ref="V531:X531"/>
    <mergeCell ref="D325:F325"/>
    <mergeCell ref="G350:AD350"/>
    <mergeCell ref="D290:F290"/>
    <mergeCell ref="D208:F208"/>
    <mergeCell ref="G275:AD275"/>
    <mergeCell ref="D244:F244"/>
    <mergeCell ref="D328:F328"/>
    <mergeCell ref="Y535:AA535"/>
    <mergeCell ref="D642:L642"/>
    <mergeCell ref="Y440:AA440"/>
    <mergeCell ref="Y538:AA538"/>
    <mergeCell ref="D395:F395"/>
    <mergeCell ref="D525:L525"/>
    <mergeCell ref="B508:AD508"/>
    <mergeCell ref="C545:AD545"/>
    <mergeCell ref="J557:P557"/>
    <mergeCell ref="D295:F295"/>
    <mergeCell ref="D297:F297"/>
    <mergeCell ref="P540:R540"/>
    <mergeCell ref="S645:U645"/>
    <mergeCell ref="S483:U483"/>
    <mergeCell ref="B5:AD5"/>
    <mergeCell ref="Y482:AA482"/>
    <mergeCell ref="Y476:AA476"/>
    <mergeCell ref="M852:R852"/>
    <mergeCell ref="J686:K686"/>
    <mergeCell ref="M846:R846"/>
    <mergeCell ref="D529:L529"/>
    <mergeCell ref="D360:F360"/>
    <mergeCell ref="D354:F354"/>
    <mergeCell ref="S276:U276"/>
    <mergeCell ref="D51:J51"/>
    <mergeCell ref="V441:X441"/>
    <mergeCell ref="B344:AD344"/>
    <mergeCell ref="J717:K717"/>
    <mergeCell ref="J711:K711"/>
    <mergeCell ref="B21:AD21"/>
    <mergeCell ref="I201:I202"/>
    <mergeCell ref="H276:H277"/>
    <mergeCell ref="J712:K712"/>
    <mergeCell ref="S640:U640"/>
    <mergeCell ref="D382:F382"/>
    <mergeCell ref="D401:F401"/>
    <mergeCell ref="M484:O484"/>
    <mergeCell ref="C519:AD519"/>
    <mergeCell ref="M607:N607"/>
    <mergeCell ref="I153:I154"/>
    <mergeCell ref="D768:I768"/>
    <mergeCell ref="AB632:AD632"/>
    <mergeCell ref="P535:R535"/>
    <mergeCell ref="J692:K692"/>
    <mergeCell ref="P632:R632"/>
    <mergeCell ref="V633:X633"/>
    <mergeCell ref="B10:AD10"/>
    <mergeCell ref="AB648:AD648"/>
    <mergeCell ref="D48:J48"/>
    <mergeCell ref="D827:L827"/>
    <mergeCell ref="M844:R844"/>
    <mergeCell ref="V440:X440"/>
    <mergeCell ref="D894:L894"/>
    <mergeCell ref="S870:X870"/>
    <mergeCell ref="Y877:AD877"/>
    <mergeCell ref="M874:R874"/>
    <mergeCell ref="S881:X881"/>
    <mergeCell ref="D378:F378"/>
    <mergeCell ref="D373:F373"/>
    <mergeCell ref="S635:U635"/>
    <mergeCell ref="D713:I713"/>
    <mergeCell ref="D217:F217"/>
    <mergeCell ref="D186:F186"/>
    <mergeCell ref="S641:U641"/>
    <mergeCell ref="C589:AD589"/>
    <mergeCell ref="C222:AD222"/>
    <mergeCell ref="M525:O525"/>
    <mergeCell ref="D291:F291"/>
    <mergeCell ref="C855:AD855"/>
    <mergeCell ref="J765:K765"/>
    <mergeCell ref="C735:AD735"/>
    <mergeCell ref="D364:F364"/>
    <mergeCell ref="Y879:AD879"/>
    <mergeCell ref="AB320:AD320"/>
    <mergeCell ref="J682:K683"/>
    <mergeCell ref="D727:P727"/>
    <mergeCell ref="D687:I687"/>
    <mergeCell ref="Y320:AA320"/>
    <mergeCell ref="S899:X899"/>
    <mergeCell ref="Y441:AA441"/>
    <mergeCell ref="D326:F326"/>
    <mergeCell ref="D67:J67"/>
    <mergeCell ref="D292:F292"/>
    <mergeCell ref="D821:L821"/>
    <mergeCell ref="C576:H576"/>
    <mergeCell ref="D822:L822"/>
    <mergeCell ref="D688:I688"/>
    <mergeCell ref="D690:I690"/>
    <mergeCell ref="C114:F114"/>
    <mergeCell ref="Y642:AA642"/>
    <mergeCell ref="S447:U447"/>
    <mergeCell ref="G128:G129"/>
    <mergeCell ref="S440:U440"/>
    <mergeCell ref="V643:X643"/>
    <mergeCell ref="L682:X682"/>
    <mergeCell ref="S476:U476"/>
    <mergeCell ref="P437:R437"/>
    <mergeCell ref="Y483:AA483"/>
    <mergeCell ref="C101:AD101"/>
    <mergeCell ref="D895:L895"/>
    <mergeCell ref="D538:L538"/>
    <mergeCell ref="B724:AE724"/>
    <mergeCell ref="M109:R109"/>
    <mergeCell ref="V529:X529"/>
    <mergeCell ref="D698:I698"/>
    <mergeCell ref="P471:R471"/>
    <mergeCell ref="Y816:AD816"/>
    <mergeCell ref="J777:K777"/>
    <mergeCell ref="D241:F241"/>
    <mergeCell ref="S638:U638"/>
    <mergeCell ref="C35:AD35"/>
    <mergeCell ref="G320:G321"/>
    <mergeCell ref="S866:X866"/>
    <mergeCell ref="Y446:AA446"/>
    <mergeCell ref="D764:I764"/>
    <mergeCell ref="M535:O535"/>
    <mergeCell ref="D593:AD593"/>
    <mergeCell ref="AB529:AD529"/>
    <mergeCell ref="AB523:AD523"/>
    <mergeCell ref="D278:F278"/>
    <mergeCell ref="M636:O636"/>
    <mergeCell ref="S834:X834"/>
    <mergeCell ref="Y351:AA351"/>
    <mergeCell ref="S531:U531"/>
    <mergeCell ref="C416:AD416"/>
    <mergeCell ref="AB351:AD351"/>
    <mergeCell ref="T38:T39"/>
    <mergeCell ref="D689:I689"/>
    <mergeCell ref="V641:X641"/>
    <mergeCell ref="C427:AD427"/>
    <mergeCell ref="D204:F204"/>
    <mergeCell ref="D691:I691"/>
    <mergeCell ref="C463:AD463"/>
    <mergeCell ref="D330:F330"/>
    <mergeCell ref="D763:I763"/>
    <mergeCell ref="C92:AD92"/>
    <mergeCell ref="Y850:AD850"/>
    <mergeCell ref="D110:L110"/>
    <mergeCell ref="D206:F206"/>
    <mergeCell ref="D447:L447"/>
    <mergeCell ref="S831:X831"/>
    <mergeCell ref="D694:I694"/>
    <mergeCell ref="C22:AD22"/>
    <mergeCell ref="S479:U479"/>
    <mergeCell ref="U38:U39"/>
    <mergeCell ref="Y110:AD110"/>
    <mergeCell ref="D746:I746"/>
    <mergeCell ref="B586:AD586"/>
    <mergeCell ref="S869:X869"/>
    <mergeCell ref="D130:F130"/>
    <mergeCell ref="V447:X447"/>
    <mergeCell ref="C520:AD520"/>
    <mergeCell ref="M276:O276"/>
    <mergeCell ref="J693:K693"/>
    <mergeCell ref="D716:I716"/>
    <mergeCell ref="C138:E138"/>
    <mergeCell ref="J128:L128"/>
    <mergeCell ref="AB644:AD644"/>
    <mergeCell ref="V482:X482"/>
    <mergeCell ref="C734:AD734"/>
    <mergeCell ref="Y641:AA641"/>
    <mergeCell ref="C558:I558"/>
    <mergeCell ref="R793:AD793"/>
    <mergeCell ref="P479:R479"/>
    <mergeCell ref="C33:AD33"/>
    <mergeCell ref="D132:F132"/>
    <mergeCell ref="S636:U636"/>
    <mergeCell ref="S835:X835"/>
    <mergeCell ref="M633:O633"/>
    <mergeCell ref="D363:F363"/>
    <mergeCell ref="D715:I715"/>
    <mergeCell ref="D836:L836"/>
    <mergeCell ref="D361:F361"/>
    <mergeCell ref="J684:K684"/>
    <mergeCell ref="D896:L896"/>
    <mergeCell ref="M892:R892"/>
    <mergeCell ref="AB682:AD682"/>
    <mergeCell ref="F476:L476"/>
    <mergeCell ref="D400:F400"/>
    <mergeCell ref="F475:L475"/>
    <mergeCell ref="S442:U442"/>
    <mergeCell ref="S882:X882"/>
    <mergeCell ref="Y889:AD889"/>
    <mergeCell ref="Y891:AD891"/>
    <mergeCell ref="AB527:AD527"/>
    <mergeCell ref="D775:I775"/>
    <mergeCell ref="Y607:Z607"/>
    <mergeCell ref="J694:K694"/>
    <mergeCell ref="AC607:AD607"/>
    <mergeCell ref="P643:R643"/>
    <mergeCell ref="V650:X650"/>
    <mergeCell ref="J766:K766"/>
    <mergeCell ref="R729:AD729"/>
    <mergeCell ref="V484:X484"/>
    <mergeCell ref="W504:Z504"/>
    <mergeCell ref="Q607:R607"/>
    <mergeCell ref="C504:H504"/>
    <mergeCell ref="U607:V607"/>
    <mergeCell ref="M524:O524"/>
    <mergeCell ref="M532:O532"/>
    <mergeCell ref="D788:P788"/>
    <mergeCell ref="D893:L893"/>
    <mergeCell ref="M881:R881"/>
    <mergeCell ref="V639:X639"/>
    <mergeCell ref="Y439:AA439"/>
    <mergeCell ref="M646:O646"/>
    <mergeCell ref="S895:X895"/>
    <mergeCell ref="M890:R890"/>
    <mergeCell ref="M887:R887"/>
    <mergeCell ref="S477:U477"/>
    <mergeCell ref="D732:P732"/>
    <mergeCell ref="P635:R635"/>
    <mergeCell ref="J764:K764"/>
    <mergeCell ref="D877:L877"/>
    <mergeCell ref="J767:K767"/>
    <mergeCell ref="J760:K760"/>
    <mergeCell ref="M836:R836"/>
    <mergeCell ref="S865:X865"/>
    <mergeCell ref="L744:X744"/>
    <mergeCell ref="C570:AD570"/>
    <mergeCell ref="D699:I699"/>
    <mergeCell ref="M476:O476"/>
    <mergeCell ref="D830:L830"/>
    <mergeCell ref="D635:L635"/>
    <mergeCell ref="C544:AD544"/>
    <mergeCell ref="D832:L832"/>
    <mergeCell ref="M843:R843"/>
    <mergeCell ref="AA504:AD504"/>
    <mergeCell ref="C666:AD666"/>
    <mergeCell ref="AB634:AD634"/>
    <mergeCell ref="M849:R849"/>
    <mergeCell ref="Y888:AD888"/>
    <mergeCell ref="B549:AD549"/>
    <mergeCell ref="P538:R538"/>
    <mergeCell ref="C668:AD668"/>
    <mergeCell ref="D700:I700"/>
    <mergeCell ref="D869:L869"/>
    <mergeCell ref="R726:AD726"/>
    <mergeCell ref="S888:X888"/>
    <mergeCell ref="D867:L867"/>
    <mergeCell ref="M481:O481"/>
    <mergeCell ref="M865:R865"/>
    <mergeCell ref="S889:X889"/>
    <mergeCell ref="Y537:AA537"/>
    <mergeCell ref="D645:L645"/>
    <mergeCell ref="AB640:AD640"/>
    <mergeCell ref="AB633:AD633"/>
    <mergeCell ref="AB635:AD635"/>
    <mergeCell ref="D839:L839"/>
    <mergeCell ref="I320:I321"/>
    <mergeCell ref="D755:I755"/>
    <mergeCell ref="AB631:AD631"/>
    <mergeCell ref="C665:AD665"/>
    <mergeCell ref="D871:L871"/>
    <mergeCell ref="D405:F405"/>
    <mergeCell ref="Y825:AD825"/>
    <mergeCell ref="V486:X486"/>
    <mergeCell ref="F474:L474"/>
    <mergeCell ref="S441:U441"/>
    <mergeCell ref="D398:F398"/>
    <mergeCell ref="D709:I709"/>
    <mergeCell ref="P440:R440"/>
    <mergeCell ref="Y484:AA484"/>
    <mergeCell ref="C336:AD336"/>
    <mergeCell ref="D356:F356"/>
    <mergeCell ref="Y820:AD820"/>
    <mergeCell ref="S851:X851"/>
    <mergeCell ref="D644:L644"/>
    <mergeCell ref="D770:I770"/>
    <mergeCell ref="J320:L320"/>
    <mergeCell ref="S817:X817"/>
    <mergeCell ref="P442:R442"/>
    <mergeCell ref="S824:X824"/>
    <mergeCell ref="M833:R833"/>
    <mergeCell ref="C350:F352"/>
    <mergeCell ref="D45:J45"/>
    <mergeCell ref="AB486:AD486"/>
    <mergeCell ref="G174:AD174"/>
    <mergeCell ref="P128:R128"/>
    <mergeCell ref="G276:G277"/>
    <mergeCell ref="B457:AD457"/>
    <mergeCell ref="V61:AD61"/>
    <mergeCell ref="Y540:AA540"/>
    <mergeCell ref="V539:X539"/>
    <mergeCell ref="V175:X175"/>
    <mergeCell ref="H175:H176"/>
    <mergeCell ref="Y533:AA533"/>
    <mergeCell ref="C670:AD670"/>
    <mergeCell ref="M816:R816"/>
    <mergeCell ref="D641:L641"/>
    <mergeCell ref="AB441:AD441"/>
    <mergeCell ref="Q574:AD574"/>
    <mergeCell ref="D333:F333"/>
    <mergeCell ref="J696:K696"/>
    <mergeCell ref="Q557:W557"/>
    <mergeCell ref="J756:K756"/>
    <mergeCell ref="V443:X443"/>
    <mergeCell ref="C466:AD466"/>
    <mergeCell ref="B800:AE800"/>
    <mergeCell ref="D357:F357"/>
    <mergeCell ref="D362:F362"/>
    <mergeCell ref="C625:AD625"/>
    <mergeCell ref="Y898:AD898"/>
    <mergeCell ref="AB539:AD539"/>
    <mergeCell ref="M46:S46"/>
    <mergeCell ref="C163:AD163"/>
    <mergeCell ref="H351:H352"/>
    <mergeCell ref="D402:F402"/>
    <mergeCell ref="Y526:AA526"/>
    <mergeCell ref="Y885:AD885"/>
    <mergeCell ref="S175:U175"/>
    <mergeCell ref="S533:U533"/>
    <mergeCell ref="P532:R532"/>
    <mergeCell ref="B424:AD424"/>
    <mergeCell ref="D771:I771"/>
    <mergeCell ref="Y882:AD882"/>
    <mergeCell ref="D789:P789"/>
    <mergeCell ref="J768:K768"/>
    <mergeCell ref="M471:O471"/>
    <mergeCell ref="M817:R817"/>
    <mergeCell ref="D636:L636"/>
    <mergeCell ref="C783:E783"/>
    <mergeCell ref="M834:R834"/>
    <mergeCell ref="P201:R201"/>
    <mergeCell ref="B738:AE738"/>
    <mergeCell ref="V439:X439"/>
    <mergeCell ref="V49:AD49"/>
    <mergeCell ref="D391:F391"/>
    <mergeCell ref="J702:K702"/>
    <mergeCell ref="P475:R475"/>
    <mergeCell ref="J704:K704"/>
    <mergeCell ref="D376:F376"/>
    <mergeCell ref="P477:R477"/>
    <mergeCell ref="Y529:AA529"/>
    <mergeCell ref="Y834:AD834"/>
    <mergeCell ref="D441:L441"/>
    <mergeCell ref="J758:K758"/>
    <mergeCell ref="M645:O645"/>
    <mergeCell ref="I128:I129"/>
    <mergeCell ref="AB201:AD201"/>
    <mergeCell ref="D407:F407"/>
    <mergeCell ref="M436:O436"/>
    <mergeCell ref="V435:AD435"/>
    <mergeCell ref="C623:AD623"/>
    <mergeCell ref="Y175:AA175"/>
    <mergeCell ref="D370:F370"/>
    <mergeCell ref="C435:L436"/>
    <mergeCell ref="Y649:AA649"/>
    <mergeCell ref="D766:I766"/>
    <mergeCell ref="M65:S65"/>
    <mergeCell ref="C348:AD348"/>
    <mergeCell ref="G351:G352"/>
    <mergeCell ref="C465:AD465"/>
    <mergeCell ref="S436:U436"/>
    <mergeCell ref="Y833:AD833"/>
    <mergeCell ref="D761:I761"/>
    <mergeCell ref="V320:X320"/>
    <mergeCell ref="AB473:AD473"/>
    <mergeCell ref="V444:X444"/>
    <mergeCell ref="D159:F159"/>
    <mergeCell ref="M110:R110"/>
    <mergeCell ref="D71:J71"/>
    <mergeCell ref="AB650:AD650"/>
    <mergeCell ref="V65:AD65"/>
    <mergeCell ref="M112:R112"/>
    <mergeCell ref="C90:AD90"/>
    <mergeCell ref="B905:AE905"/>
    <mergeCell ref="D300:F300"/>
    <mergeCell ref="M201:O201"/>
    <mergeCell ref="AA7:AD7"/>
    <mergeCell ref="C417:AD417"/>
    <mergeCell ref="C69:J69"/>
    <mergeCell ref="AD38:AD39"/>
    <mergeCell ref="D824:L824"/>
    <mergeCell ref="AB474:AD474"/>
    <mergeCell ref="M900:R900"/>
    <mergeCell ref="AB476:AD476"/>
    <mergeCell ref="Q504:V504"/>
    <mergeCell ref="D177:F177"/>
    <mergeCell ref="AB475:AD475"/>
    <mergeCell ref="S446:U446"/>
    <mergeCell ref="Y650:AA650"/>
    <mergeCell ref="D353:F353"/>
    <mergeCell ref="Y644:AA644"/>
    <mergeCell ref="S475:U475"/>
    <mergeCell ref="S890:X890"/>
    <mergeCell ref="Y887:AD887"/>
    <mergeCell ref="Y875:AD875"/>
    <mergeCell ref="M851:R851"/>
    <mergeCell ref="B548:AD548"/>
    <mergeCell ref="B547:AD547"/>
    <mergeCell ref="B543:AD543"/>
    <mergeCell ref="M832:R832"/>
    <mergeCell ref="D759:I759"/>
    <mergeCell ref="Y849:AD849"/>
    <mergeCell ref="S825:X825"/>
    <mergeCell ref="C902:AD902"/>
    <mergeCell ref="M886:R886"/>
    <mergeCell ref="C12:AD12"/>
    <mergeCell ref="P526:R526"/>
    <mergeCell ref="S843:X843"/>
    <mergeCell ref="V533:X533"/>
    <mergeCell ref="S837:X837"/>
    <mergeCell ref="M66:S66"/>
    <mergeCell ref="V535:X535"/>
    <mergeCell ref="C32:AD32"/>
    <mergeCell ref="C787:AD787"/>
    <mergeCell ref="M68:S68"/>
    <mergeCell ref="M67:S67"/>
    <mergeCell ref="G234:G235"/>
    <mergeCell ref="D647:L647"/>
    <mergeCell ref="M69:S69"/>
    <mergeCell ref="D298:F298"/>
    <mergeCell ref="S110:X110"/>
    <mergeCell ref="C25:AD25"/>
    <mergeCell ref="AA607:AB607"/>
    <mergeCell ref="C152:F154"/>
    <mergeCell ref="M485:O485"/>
    <mergeCell ref="Y480:AA480"/>
    <mergeCell ref="R788:AD788"/>
    <mergeCell ref="D841:L841"/>
    <mergeCell ref="D592:AD592"/>
    <mergeCell ref="AB440:AD440"/>
    <mergeCell ref="Y472:AA472"/>
    <mergeCell ref="C231:AD231"/>
    <mergeCell ref="M50:S50"/>
    <mergeCell ref="D52:J52"/>
    <mergeCell ref="V54:AD54"/>
    <mergeCell ref="C654:AD654"/>
    <mergeCell ref="P528:R528"/>
    <mergeCell ref="M876:R876"/>
    <mergeCell ref="M868:R868"/>
    <mergeCell ref="Y871:AD871"/>
    <mergeCell ref="M480:O480"/>
    <mergeCell ref="S104:X104"/>
    <mergeCell ref="U59:AD59"/>
    <mergeCell ref="H320:H321"/>
    <mergeCell ref="Y635:AA635"/>
    <mergeCell ref="D327:F327"/>
    <mergeCell ref="D77:J77"/>
    <mergeCell ref="S106:X106"/>
    <mergeCell ref="D329:F329"/>
    <mergeCell ref="F723:AD723"/>
    <mergeCell ref="S105:X105"/>
    <mergeCell ref="D72:J72"/>
    <mergeCell ref="D443:L443"/>
    <mergeCell ref="Q502:AD502"/>
    <mergeCell ref="M639:O639"/>
    <mergeCell ref="S646:U646"/>
    <mergeCell ref="M522:U522"/>
    <mergeCell ref="C626:AD626"/>
    <mergeCell ref="M479:O479"/>
    <mergeCell ref="M838:R838"/>
    <mergeCell ref="I576:L576"/>
    <mergeCell ref="D381:F381"/>
    <mergeCell ref="V644:X644"/>
    <mergeCell ref="S643:U643"/>
    <mergeCell ref="D375:F375"/>
    <mergeCell ref="S841:X841"/>
    <mergeCell ref="M864:R864"/>
    <mergeCell ref="D876:L876"/>
    <mergeCell ref="D870:L870"/>
    <mergeCell ref="Y852:AD852"/>
    <mergeCell ref="V635:X635"/>
    <mergeCell ref="P634:R634"/>
    <mergeCell ref="S852:X852"/>
    <mergeCell ref="Y874:AD874"/>
    <mergeCell ref="C609:AD609"/>
    <mergeCell ref="F721:AD721"/>
    <mergeCell ref="AB481:AD481"/>
    <mergeCell ref="P445:R445"/>
    <mergeCell ref="Y824:AD824"/>
    <mergeCell ref="J706:K706"/>
    <mergeCell ref="P649:R649"/>
    <mergeCell ref="Y835:AD835"/>
    <mergeCell ref="M866:R866"/>
    <mergeCell ref="D842:L842"/>
    <mergeCell ref="C864:L864"/>
    <mergeCell ref="J708:K708"/>
    <mergeCell ref="M526:O526"/>
    <mergeCell ref="D793:P793"/>
    <mergeCell ref="W576:Z576"/>
    <mergeCell ref="D831:L831"/>
    <mergeCell ref="D781:I781"/>
    <mergeCell ref="D697:I697"/>
    <mergeCell ref="Y648:AA648"/>
    <mergeCell ref="C569:AD569"/>
    <mergeCell ref="P474:R474"/>
    <mergeCell ref="C622:AD622"/>
    <mergeCell ref="Y870:AD870"/>
    <mergeCell ref="Y867:AD867"/>
    <mergeCell ref="D773:I773"/>
    <mergeCell ref="Y643:AA643"/>
    <mergeCell ref="Y634:AA634"/>
    <mergeCell ref="Y899:AD899"/>
    <mergeCell ref="D210:F210"/>
    <mergeCell ref="V524:X524"/>
    <mergeCell ref="C433:AD433"/>
    <mergeCell ref="S351:U351"/>
    <mergeCell ref="C346:AD346"/>
    <mergeCell ref="S820:X820"/>
    <mergeCell ref="V526:X526"/>
    <mergeCell ref="S819:X819"/>
    <mergeCell ref="P175:R175"/>
    <mergeCell ref="C503:H503"/>
    <mergeCell ref="D898:L898"/>
    <mergeCell ref="S844:X844"/>
    <mergeCell ref="AB437:AD437"/>
    <mergeCell ref="M648:O648"/>
    <mergeCell ref="S846:X846"/>
    <mergeCell ref="D879:L879"/>
    <mergeCell ref="M875:R875"/>
    <mergeCell ref="AB478:AD478"/>
    <mergeCell ref="D179:F179"/>
    <mergeCell ref="I276:I277"/>
    <mergeCell ref="R730:AD730"/>
    <mergeCell ref="D537:L537"/>
    <mergeCell ref="M472:O472"/>
    <mergeCell ref="AB445:AD445"/>
    <mergeCell ref="P481:R481"/>
    <mergeCell ref="AB438:AD438"/>
    <mergeCell ref="M649:O649"/>
    <mergeCell ref="S845:X845"/>
    <mergeCell ref="M540:O540"/>
    <mergeCell ref="D728:P728"/>
    <mergeCell ref="V634:X634"/>
    <mergeCell ref="M64:S64"/>
    <mergeCell ref="D53:J53"/>
    <mergeCell ref="C319:F321"/>
    <mergeCell ref="Y201:AA201"/>
    <mergeCell ref="C578:AD578"/>
    <mergeCell ref="V472:X472"/>
    <mergeCell ref="M438:O438"/>
    <mergeCell ref="D63:J63"/>
    <mergeCell ref="P472:R472"/>
    <mergeCell ref="D284:F284"/>
    <mergeCell ref="M351:O351"/>
    <mergeCell ref="W607:X607"/>
    <mergeCell ref="S128:U128"/>
    <mergeCell ref="P441:R441"/>
    <mergeCell ref="M108:R108"/>
    <mergeCell ref="C103:L104"/>
    <mergeCell ref="Y111:AD111"/>
    <mergeCell ref="Y104:AD104"/>
    <mergeCell ref="C571:AD571"/>
    <mergeCell ref="D368:F368"/>
    <mergeCell ref="D533:L533"/>
    <mergeCell ref="C247:AD247"/>
    <mergeCell ref="M470:O470"/>
    <mergeCell ref="C431:AD431"/>
    <mergeCell ref="Y485:AA485"/>
    <mergeCell ref="F484:L484"/>
    <mergeCell ref="D109:L109"/>
    <mergeCell ref="D182:F182"/>
    <mergeCell ref="D299:F299"/>
    <mergeCell ref="D355:F355"/>
    <mergeCell ref="V201:X201"/>
    <mergeCell ref="D158:F158"/>
    <mergeCell ref="D880:L880"/>
    <mergeCell ref="M870:R870"/>
    <mergeCell ref="S826:X826"/>
    <mergeCell ref="D384:F384"/>
    <mergeCell ref="V647:X647"/>
    <mergeCell ref="D852:L852"/>
    <mergeCell ref="D846:L846"/>
    <mergeCell ref="M442:O442"/>
    <mergeCell ref="D718:I718"/>
    <mergeCell ref="J705:K705"/>
    <mergeCell ref="C816:L816"/>
    <mergeCell ref="M840:R840"/>
    <mergeCell ref="J751:K751"/>
    <mergeCell ref="R731:AD731"/>
    <mergeCell ref="C430:AD430"/>
    <mergeCell ref="P443:R443"/>
    <mergeCell ref="C485:E485"/>
    <mergeCell ref="D638:L638"/>
    <mergeCell ref="D792:P792"/>
    <mergeCell ref="AB537:AD537"/>
    <mergeCell ref="S877:X877"/>
    <mergeCell ref="M837:R837"/>
    <mergeCell ref="D774:I774"/>
    <mergeCell ref="J714:K714"/>
    <mergeCell ref="S481:U481"/>
    <mergeCell ref="V648:X648"/>
    <mergeCell ref="C500:AD500"/>
    <mergeCell ref="V442:X442"/>
    <mergeCell ref="Y473:AA473"/>
    <mergeCell ref="S818:X818"/>
    <mergeCell ref="P645:R645"/>
    <mergeCell ref="D823:L823"/>
    <mergeCell ref="D47:J47"/>
    <mergeCell ref="S637:U637"/>
    <mergeCell ref="M475:O475"/>
    <mergeCell ref="F486:L486"/>
    <mergeCell ref="M641:O641"/>
    <mergeCell ref="D212:F212"/>
    <mergeCell ref="S607:T607"/>
    <mergeCell ref="C174:F176"/>
    <mergeCell ref="Y471:AA471"/>
    <mergeCell ref="V470:X470"/>
    <mergeCell ref="D156:F156"/>
    <mergeCell ref="Y443:AA443"/>
    <mergeCell ref="D282:F282"/>
    <mergeCell ref="V69:AD69"/>
    <mergeCell ref="C560:AD560"/>
    <mergeCell ref="P153:R153"/>
    <mergeCell ref="C79:AD79"/>
    <mergeCell ref="D178:F178"/>
    <mergeCell ref="P473:R473"/>
    <mergeCell ref="V436:X436"/>
    <mergeCell ref="D639:L639"/>
    <mergeCell ref="D439:L439"/>
    <mergeCell ref="D412:F412"/>
    <mergeCell ref="D413:F413"/>
    <mergeCell ref="Y105:AD105"/>
    <mergeCell ref="D56:J56"/>
    <mergeCell ref="I575:L575"/>
    <mergeCell ref="C432:AD432"/>
    <mergeCell ref="D64:J64"/>
    <mergeCell ref="V479:X479"/>
    <mergeCell ref="D181:F181"/>
    <mergeCell ref="V64:AD64"/>
    <mergeCell ref="D780:I780"/>
    <mergeCell ref="D236:F236"/>
    <mergeCell ref="AB528:AD528"/>
    <mergeCell ref="D794:P794"/>
    <mergeCell ref="AB643:AD643"/>
    <mergeCell ref="J558:P558"/>
    <mergeCell ref="Y475:AA475"/>
    <mergeCell ref="Y477:AA477"/>
    <mergeCell ref="C561:AD561"/>
    <mergeCell ref="V536:X536"/>
    <mergeCell ref="C483:E483"/>
    <mergeCell ref="M820:R820"/>
    <mergeCell ref="D404:F404"/>
    <mergeCell ref="V485:X485"/>
    <mergeCell ref="D408:F408"/>
    <mergeCell ref="O606:P606"/>
    <mergeCell ref="AB649:AD649"/>
    <mergeCell ref="Y532:AA532"/>
    <mergeCell ref="C484:E484"/>
    <mergeCell ref="D406:F406"/>
    <mergeCell ref="Y530:AA530"/>
    <mergeCell ref="P630:R631"/>
    <mergeCell ref="Y486:AA486"/>
    <mergeCell ref="P529:R529"/>
    <mergeCell ref="D649:L649"/>
    <mergeCell ref="P486:R486"/>
    <mergeCell ref="D409:F409"/>
    <mergeCell ref="P639:R639"/>
    <mergeCell ref="J685:K685"/>
    <mergeCell ref="D366:F366"/>
    <mergeCell ref="Y647:AA647"/>
    <mergeCell ref="D287:F287"/>
    <mergeCell ref="J698:K698"/>
    <mergeCell ref="D73:J73"/>
    <mergeCell ref="F542:AD542"/>
    <mergeCell ref="J718:K718"/>
    <mergeCell ref="D772:I772"/>
    <mergeCell ref="C248:AD248"/>
    <mergeCell ref="V477:X477"/>
    <mergeCell ref="Y636:AA636"/>
    <mergeCell ref="M444:O444"/>
    <mergeCell ref="Y539:AA539"/>
    <mergeCell ref="J754:K754"/>
    <mergeCell ref="AB637:AD637"/>
    <mergeCell ref="D527:L527"/>
    <mergeCell ref="V475:X475"/>
    <mergeCell ref="D293:F293"/>
    <mergeCell ref="S630:U631"/>
    <mergeCell ref="D646:L646"/>
    <mergeCell ref="D754:I754"/>
    <mergeCell ref="C601:AD601"/>
    <mergeCell ref="Y632:AA632"/>
    <mergeCell ref="C599:AD599"/>
    <mergeCell ref="D758:I758"/>
    <mergeCell ref="D751:I751"/>
    <mergeCell ref="AB480:AD480"/>
    <mergeCell ref="D753:I753"/>
    <mergeCell ref="D440:L440"/>
    <mergeCell ref="V473:X473"/>
    <mergeCell ref="Y276:AA276"/>
    <mergeCell ref="D285:F285"/>
    <mergeCell ref="B88:AD88"/>
    <mergeCell ref="J699:K699"/>
    <mergeCell ref="M647:O647"/>
    <mergeCell ref="M827:R827"/>
    <mergeCell ref="P641:R641"/>
    <mergeCell ref="S893:X893"/>
    <mergeCell ref="M538:O538"/>
    <mergeCell ref="J763:K763"/>
    <mergeCell ref="S827:X827"/>
    <mergeCell ref="D385:F385"/>
    <mergeCell ref="P640:R640"/>
    <mergeCell ref="J770:K770"/>
    <mergeCell ref="S471:U471"/>
    <mergeCell ref="AB276:AD276"/>
    <mergeCell ref="D750:I750"/>
    <mergeCell ref="B590:AD590"/>
    <mergeCell ref="D731:P731"/>
    <mergeCell ref="P537:R537"/>
    <mergeCell ref="C554:AD554"/>
    <mergeCell ref="S639:U639"/>
    <mergeCell ref="R790:AD790"/>
    <mergeCell ref="D396:F396"/>
    <mergeCell ref="D702:I702"/>
    <mergeCell ref="C808:AD808"/>
    <mergeCell ref="B799:AE799"/>
    <mergeCell ref="C588:AD588"/>
    <mergeCell ref="AB535:AD535"/>
    <mergeCell ref="W575:Z575"/>
    <mergeCell ref="AB642:AD642"/>
    <mergeCell ref="C307:AD307"/>
    <mergeCell ref="P482:R482"/>
    <mergeCell ref="C807:AD807"/>
    <mergeCell ref="D748:I748"/>
    <mergeCell ref="C652:E652"/>
    <mergeCell ref="B514:AD514"/>
    <mergeCell ref="M896:R896"/>
    <mergeCell ref="M891:R891"/>
    <mergeCell ref="M894:R894"/>
    <mergeCell ref="AB524:AD524"/>
    <mergeCell ref="J776:K776"/>
    <mergeCell ref="S524:U524"/>
    <mergeCell ref="J695:K695"/>
    <mergeCell ref="AB646:AD646"/>
    <mergeCell ref="D536:L536"/>
    <mergeCell ref="S534:U534"/>
    <mergeCell ref="J752:K752"/>
    <mergeCell ref="M637:O637"/>
    <mergeCell ref="D865:L865"/>
    <mergeCell ref="S883:X883"/>
    <mergeCell ref="S875:X875"/>
    <mergeCell ref="D872:L872"/>
    <mergeCell ref="Y883:AD883"/>
    <mergeCell ref="V632:X632"/>
    <mergeCell ref="J690:K690"/>
    <mergeCell ref="D531:L531"/>
    <mergeCell ref="D708:I708"/>
    <mergeCell ref="M878:R878"/>
    <mergeCell ref="D844:L844"/>
    <mergeCell ref="AC606:AD606"/>
    <mergeCell ref="S648:U648"/>
    <mergeCell ref="J769:K769"/>
    <mergeCell ref="M534:O534"/>
    <mergeCell ref="M528:O528"/>
    <mergeCell ref="Y881:AD881"/>
    <mergeCell ref="M826:R826"/>
    <mergeCell ref="M828:R828"/>
    <mergeCell ref="S892:X892"/>
    <mergeCell ref="Y900:AD900"/>
    <mergeCell ref="C627:AD627"/>
    <mergeCell ref="M440:O440"/>
    <mergeCell ref="C605:H606"/>
    <mergeCell ref="S821:X821"/>
    <mergeCell ref="D757:I757"/>
    <mergeCell ref="P476:R476"/>
    <mergeCell ref="Y528:AA528"/>
    <mergeCell ref="V527:X527"/>
    <mergeCell ref="S894:X894"/>
    <mergeCell ref="D897:L897"/>
    <mergeCell ref="D899:L899"/>
    <mergeCell ref="S896:X896"/>
    <mergeCell ref="AB639:AD639"/>
    <mergeCell ref="J715:K715"/>
    <mergeCell ref="D890:L890"/>
    <mergeCell ref="Y844:AD844"/>
    <mergeCell ref="Y846:AD846"/>
    <mergeCell ref="D889:L889"/>
    <mergeCell ref="Y872:AD872"/>
    <mergeCell ref="S842:X842"/>
    <mergeCell ref="Y845:AD845"/>
    <mergeCell ref="M877:R877"/>
    <mergeCell ref="S884:X884"/>
    <mergeCell ref="P534:R534"/>
    <mergeCell ref="D850:L850"/>
    <mergeCell ref="Y744:AA744"/>
    <mergeCell ref="P536:R536"/>
    <mergeCell ref="C598:AD598"/>
    <mergeCell ref="AB479:AD479"/>
    <mergeCell ref="D882:L882"/>
    <mergeCell ref="V483:X483"/>
    <mergeCell ref="D891:L891"/>
    <mergeCell ref="S647:U647"/>
    <mergeCell ref="C600:AD600"/>
    <mergeCell ref="D726:P726"/>
    <mergeCell ref="M867:R867"/>
    <mergeCell ref="Y890:AD890"/>
    <mergeCell ref="Y884:AD884"/>
    <mergeCell ref="C672:AD672"/>
    <mergeCell ref="B587:AD587"/>
    <mergeCell ref="C506:AD506"/>
    <mergeCell ref="Y837:AD837"/>
    <mergeCell ref="M839:R839"/>
    <mergeCell ref="Y866:AD866"/>
    <mergeCell ref="D848:L848"/>
    <mergeCell ref="Y851:AD851"/>
    <mergeCell ref="Y847:AD847"/>
    <mergeCell ref="C810:AD810"/>
    <mergeCell ref="V649:X649"/>
    <mergeCell ref="S526:U526"/>
    <mergeCell ref="C812:AD812"/>
    <mergeCell ref="D637:L637"/>
    <mergeCell ref="M830:R830"/>
    <mergeCell ref="K607:L607"/>
    <mergeCell ref="Y637:AA637"/>
    <mergeCell ref="B568:AD568"/>
    <mergeCell ref="C854:AD854"/>
    <mergeCell ref="D835:L835"/>
    <mergeCell ref="J688:K688"/>
    <mergeCell ref="M575:P575"/>
    <mergeCell ref="AB530:AD530"/>
    <mergeCell ref="D747:I747"/>
    <mergeCell ref="J757:K757"/>
    <mergeCell ref="D790:P790"/>
    <mergeCell ref="J759:K759"/>
    <mergeCell ref="D779:I779"/>
    <mergeCell ref="Y646:AA646"/>
    <mergeCell ref="V523:X523"/>
    <mergeCell ref="S478:U478"/>
    <mergeCell ref="S536:U536"/>
    <mergeCell ref="S530:U530"/>
    <mergeCell ref="M638:O638"/>
    <mergeCell ref="J713:K713"/>
    <mergeCell ref="P480:R480"/>
    <mergeCell ref="AB533:AD533"/>
    <mergeCell ref="AB744:AD744"/>
    <mergeCell ref="D693:I693"/>
    <mergeCell ref="V645:X645"/>
    <mergeCell ref="D528:L528"/>
    <mergeCell ref="J716:K716"/>
    <mergeCell ref="S644:U644"/>
    <mergeCell ref="P638:R638"/>
    <mergeCell ref="C628:AD628"/>
    <mergeCell ref="D524:L524"/>
    <mergeCell ref="F488:AD488"/>
    <mergeCell ref="M576:P576"/>
    <mergeCell ref="C669:AD669"/>
    <mergeCell ref="D760:I760"/>
    <mergeCell ref="J771:K771"/>
    <mergeCell ref="D712:I712"/>
    <mergeCell ref="V522:AD522"/>
    <mergeCell ref="D707:I707"/>
    <mergeCell ref="J755:K755"/>
    <mergeCell ref="C674:AD674"/>
    <mergeCell ref="M529:O529"/>
    <mergeCell ref="S900:X900"/>
    <mergeCell ref="P525:R525"/>
    <mergeCell ref="M822:R822"/>
    <mergeCell ref="AB636:AD636"/>
    <mergeCell ref="J687:K687"/>
    <mergeCell ref="Y836:AD836"/>
    <mergeCell ref="V637:X637"/>
    <mergeCell ref="S873:X873"/>
    <mergeCell ref="R789:AD789"/>
    <mergeCell ref="S537:U537"/>
    <mergeCell ref="M527:O527"/>
    <mergeCell ref="J761:K761"/>
    <mergeCell ref="B552:AD552"/>
    <mergeCell ref="S864:X864"/>
    <mergeCell ref="Y864:AD864"/>
    <mergeCell ref="Y838:AD838"/>
    <mergeCell ref="D847:L847"/>
    <mergeCell ref="D883:L883"/>
    <mergeCell ref="D900:L900"/>
    <mergeCell ref="D884:L884"/>
    <mergeCell ref="M869:R869"/>
    <mergeCell ref="C553:AD553"/>
    <mergeCell ref="AA606:AB606"/>
    <mergeCell ref="Q732:AD732"/>
    <mergeCell ref="Q794:AD794"/>
    <mergeCell ref="D730:P730"/>
    <mergeCell ref="C721:E721"/>
    <mergeCell ref="D749:I749"/>
    <mergeCell ref="P533:R533"/>
    <mergeCell ref="X558:AD558"/>
    <mergeCell ref="D686:I686"/>
    <mergeCell ref="M643:O643"/>
    <mergeCell ref="Y826:AD826"/>
    <mergeCell ref="P644:R644"/>
    <mergeCell ref="D371:F371"/>
    <mergeCell ref="D442:L442"/>
    <mergeCell ref="D372:F372"/>
    <mergeCell ref="S439:U439"/>
    <mergeCell ref="Y437:AA437"/>
    <mergeCell ref="D729:P729"/>
    <mergeCell ref="F485:L485"/>
    <mergeCell ref="S538:U538"/>
    <mergeCell ref="Q605:X605"/>
    <mergeCell ref="W606:X606"/>
    <mergeCell ref="S634:U634"/>
    <mergeCell ref="J762:K762"/>
    <mergeCell ref="M818:R818"/>
    <mergeCell ref="D819:L819"/>
    <mergeCell ref="C806:AD806"/>
    <mergeCell ref="D696:I696"/>
    <mergeCell ref="V525:X525"/>
    <mergeCell ref="M635:O635"/>
    <mergeCell ref="S528:U528"/>
    <mergeCell ref="P439:R439"/>
    <mergeCell ref="B429:AD429"/>
    <mergeCell ref="C579:AD579"/>
    <mergeCell ref="D684:I684"/>
    <mergeCell ref="V636:X636"/>
    <mergeCell ref="C450:AD450"/>
    <mergeCell ref="Y823:AD823"/>
    <mergeCell ref="M819:R819"/>
    <mergeCell ref="Y821:AD821"/>
    <mergeCell ref="C471:D482"/>
    <mergeCell ref="C805:AD805"/>
    <mergeCell ref="Y840:AD840"/>
    <mergeCell ref="S839:X839"/>
    <mergeCell ref="C630:L631"/>
    <mergeCell ref="D237:F237"/>
    <mergeCell ref="S840:X840"/>
    <mergeCell ref="J201:L201"/>
    <mergeCell ref="Y479:AA479"/>
    <mergeCell ref="Y819:AD819"/>
    <mergeCell ref="P648:R648"/>
    <mergeCell ref="P447:R447"/>
    <mergeCell ref="J276:L276"/>
    <mergeCell ref="M441:O441"/>
    <mergeCell ref="B338:AD338"/>
    <mergeCell ref="H258:H259"/>
    <mergeCell ref="I258:I259"/>
    <mergeCell ref="M258:O258"/>
    <mergeCell ref="P258:R258"/>
    <mergeCell ref="Y827:AD827"/>
    <mergeCell ref="M825:R825"/>
    <mergeCell ref="AB534:AD534"/>
    <mergeCell ref="AB482:AD482"/>
    <mergeCell ref="J744:K745"/>
    <mergeCell ref="C667:AD667"/>
    <mergeCell ref="J779:K779"/>
    <mergeCell ref="V469:AD469"/>
    <mergeCell ref="B551:AD551"/>
    <mergeCell ref="B550:AD550"/>
    <mergeCell ref="F783:AD783"/>
    <mergeCell ref="D387:F387"/>
    <mergeCell ref="P485:R485"/>
    <mergeCell ref="AB471:AD471"/>
    <mergeCell ref="M447:O447"/>
    <mergeCell ref="S829:X829"/>
    <mergeCell ref="C316:AD316"/>
    <mergeCell ref="S485:U485"/>
    <mergeCell ref="P446:R446"/>
    <mergeCell ref="D393:F393"/>
    <mergeCell ref="J753:K753"/>
    <mergeCell ref="M640:O640"/>
    <mergeCell ref="S649:U649"/>
    <mergeCell ref="D183:F183"/>
    <mergeCell ref="D219:F219"/>
    <mergeCell ref="S482:U482"/>
    <mergeCell ref="M437:O437"/>
    <mergeCell ref="M439:O439"/>
    <mergeCell ref="Y605:AD605"/>
    <mergeCell ref="AB647:AD647"/>
    <mergeCell ref="Q558:W558"/>
    <mergeCell ref="D185:F185"/>
    <mergeCell ref="D685:I685"/>
    <mergeCell ref="J772:K772"/>
    <mergeCell ref="M632:O632"/>
    <mergeCell ref="S523:U523"/>
    <mergeCell ref="P484:R484"/>
    <mergeCell ref="C809:AD809"/>
    <mergeCell ref="D767:I767"/>
    <mergeCell ref="V640:X640"/>
    <mergeCell ref="D695:I695"/>
    <mergeCell ref="AB536:AD536"/>
    <mergeCell ref="J258:L258"/>
    <mergeCell ref="D411:F411"/>
    <mergeCell ref="F479:L479"/>
    <mergeCell ref="S606:T606"/>
    <mergeCell ref="S539:U539"/>
    <mergeCell ref="S876:X876"/>
    <mergeCell ref="R792:AD792"/>
    <mergeCell ref="S540:U540"/>
    <mergeCell ref="K606:L606"/>
    <mergeCell ref="J707:K707"/>
    <mergeCell ref="D322:F322"/>
    <mergeCell ref="B91:AD91"/>
    <mergeCell ref="S109:X109"/>
    <mergeCell ref="S867:X867"/>
    <mergeCell ref="M630:O631"/>
    <mergeCell ref="M482:O482"/>
    <mergeCell ref="F480:L480"/>
    <mergeCell ref="B197:AD197"/>
    <mergeCell ref="S445:U445"/>
    <mergeCell ref="D394:F394"/>
    <mergeCell ref="P647:R647"/>
    <mergeCell ref="V631:X631"/>
    <mergeCell ref="AA575:AD575"/>
    <mergeCell ref="C461:AD461"/>
    <mergeCell ref="J689:K689"/>
    <mergeCell ref="C127:F129"/>
    <mergeCell ref="C490:AD490"/>
    <mergeCell ref="D791:P791"/>
    <mergeCell ref="D239:F239"/>
    <mergeCell ref="C678:AD678"/>
    <mergeCell ref="D534:L534"/>
    <mergeCell ref="C459:AD459"/>
    <mergeCell ref="D365:F365"/>
    <mergeCell ref="V638:X638"/>
    <mergeCell ref="D240:F240"/>
    <mergeCell ref="P351:R351"/>
    <mergeCell ref="D323:F323"/>
    <mergeCell ref="D881:L881"/>
    <mergeCell ref="D875:L875"/>
    <mergeCell ref="M872:R872"/>
    <mergeCell ref="M895:R895"/>
    <mergeCell ref="M823:R823"/>
    <mergeCell ref="S886:X886"/>
    <mergeCell ref="S878:X878"/>
    <mergeCell ref="S847:X847"/>
    <mergeCell ref="Y878:AD878"/>
    <mergeCell ref="Y880:AD880"/>
    <mergeCell ref="V530:X530"/>
    <mergeCell ref="Y639:AA639"/>
    <mergeCell ref="D530:L530"/>
    <mergeCell ref="M873:R873"/>
    <mergeCell ref="M446:O446"/>
    <mergeCell ref="C603:AD603"/>
    <mergeCell ref="J709:K709"/>
    <mergeCell ref="D885:L885"/>
    <mergeCell ref="Y534:AA534"/>
    <mergeCell ref="Y839:AD839"/>
    <mergeCell ref="D765:I765"/>
    <mergeCell ref="D851:L851"/>
    <mergeCell ref="Y536:AA536"/>
    <mergeCell ref="C620:AD620"/>
    <mergeCell ref="S887:X887"/>
    <mergeCell ref="Y894:AD894"/>
    <mergeCell ref="D692:I692"/>
    <mergeCell ref="P636:R636"/>
    <mergeCell ref="B512:AD512"/>
    <mergeCell ref="B511:AD511"/>
    <mergeCell ref="B510:AD510"/>
    <mergeCell ref="B509:AD509"/>
    <mergeCell ref="D878:L878"/>
    <mergeCell ref="Y527:AA527"/>
    <mergeCell ref="S632:U632"/>
    <mergeCell ref="F481:L481"/>
    <mergeCell ref="D873:L873"/>
    <mergeCell ref="D380:F380"/>
    <mergeCell ref="C619:AD619"/>
    <mergeCell ref="F652:AD652"/>
    <mergeCell ref="D445:L445"/>
    <mergeCell ref="C308:AD308"/>
    <mergeCell ref="D331:F331"/>
    <mergeCell ref="Y638:AA638"/>
    <mergeCell ref="S443:U443"/>
    <mergeCell ref="V471:X471"/>
    <mergeCell ref="D778:I778"/>
    <mergeCell ref="B315:AD315"/>
    <mergeCell ref="D399:F399"/>
    <mergeCell ref="D776:I776"/>
    <mergeCell ref="P539:R539"/>
    <mergeCell ref="Y438:AA438"/>
    <mergeCell ref="X557:AD557"/>
    <mergeCell ref="Q576:V576"/>
    <mergeCell ref="D369:F369"/>
    <mergeCell ref="C723:E723"/>
    <mergeCell ref="B451:AD451"/>
    <mergeCell ref="P483:R483"/>
    <mergeCell ref="C542:E542"/>
    <mergeCell ref="S484:U484"/>
    <mergeCell ref="B596:AD596"/>
    <mergeCell ref="C345:AD345"/>
    <mergeCell ref="D640:L640"/>
    <mergeCell ref="D632:L632"/>
    <mergeCell ref="C903:AD903"/>
    <mergeCell ref="Y478:AA478"/>
    <mergeCell ref="V62:AD62"/>
    <mergeCell ref="C744:I745"/>
    <mergeCell ref="S470:U470"/>
    <mergeCell ref="C317:AD317"/>
    <mergeCell ref="C621:AD621"/>
    <mergeCell ref="Y531:AA531"/>
    <mergeCell ref="M831:R831"/>
    <mergeCell ref="C675:AD675"/>
    <mergeCell ref="J780:K780"/>
    <mergeCell ref="M821:R821"/>
    <mergeCell ref="M483:O483"/>
    <mergeCell ref="J773:K773"/>
    <mergeCell ref="M606:N606"/>
    <mergeCell ref="M642:O642"/>
    <mergeCell ref="V445:X445"/>
    <mergeCell ref="AB532:AD532"/>
    <mergeCell ref="AB526:AD526"/>
    <mergeCell ref="S898:X898"/>
    <mergeCell ref="C460:AD460"/>
    <mergeCell ref="D843:L843"/>
    <mergeCell ref="D837:L837"/>
    <mergeCell ref="J775:K775"/>
    <mergeCell ref="S880:X880"/>
    <mergeCell ref="M893:R893"/>
    <mergeCell ref="AB638:AD638"/>
    <mergeCell ref="Y817:AD817"/>
    <mergeCell ref="B664:AD664"/>
    <mergeCell ref="Y481:AA481"/>
    <mergeCell ref="M445:O445"/>
    <mergeCell ref="Y873:AD873"/>
    <mergeCell ref="Y896:AD896"/>
    <mergeCell ref="B737:AE737"/>
    <mergeCell ref="Y470:AA470"/>
    <mergeCell ref="C677:AD677"/>
    <mergeCell ref="Y631:AA631"/>
    <mergeCell ref="V480:X480"/>
    <mergeCell ref="D703:I703"/>
    <mergeCell ref="Y474:AA474"/>
    <mergeCell ref="W503:Z503"/>
    <mergeCell ref="M536:O536"/>
    <mergeCell ref="D444:L444"/>
    <mergeCell ref="AB447:AD447"/>
    <mergeCell ref="F482:L482"/>
    <mergeCell ref="D717:I717"/>
    <mergeCell ref="D711:I711"/>
    <mergeCell ref="M469:U469"/>
    <mergeCell ref="C796:AD796"/>
    <mergeCell ref="I607:J607"/>
    <mergeCell ref="C464:AD464"/>
    <mergeCell ref="D866:L866"/>
    <mergeCell ref="Y525:AA525"/>
    <mergeCell ref="Y830:AD830"/>
    <mergeCell ref="B513:AD513"/>
    <mergeCell ref="C602:AD602"/>
    <mergeCell ref="F472:L472"/>
    <mergeCell ref="P642:R642"/>
    <mergeCell ref="AA503:AD503"/>
    <mergeCell ref="D714:I714"/>
    <mergeCell ref="M871:R871"/>
    <mergeCell ref="D829:L829"/>
    <mergeCell ref="M474:O474"/>
    <mergeCell ref="P633:R633"/>
    <mergeCell ref="M897:R897"/>
    <mergeCell ref="Y892:AD892"/>
    <mergeCell ref="D838:L838"/>
    <mergeCell ref="D710:I710"/>
    <mergeCell ref="Y868:AD868"/>
    <mergeCell ref="M504:P504"/>
    <mergeCell ref="Y436:AA436"/>
    <mergeCell ref="M443:O443"/>
    <mergeCell ref="F483:L483"/>
    <mergeCell ref="M539:O539"/>
    <mergeCell ref="S474:U474"/>
    <mergeCell ref="J749:K749"/>
    <mergeCell ref="S444:U444"/>
    <mergeCell ref="D874:L874"/>
    <mergeCell ref="D704:I704"/>
    <mergeCell ref="Y828:AD828"/>
    <mergeCell ref="Y865:AD865"/>
    <mergeCell ref="C797:AD797"/>
    <mergeCell ref="S872:X872"/>
    <mergeCell ref="D634:L634"/>
    <mergeCell ref="M531:O531"/>
    <mergeCell ref="Y843:AD843"/>
    <mergeCell ref="Y886:AD886"/>
    <mergeCell ref="S885:X885"/>
    <mergeCell ref="Y869:AD869"/>
    <mergeCell ref="D769:I769"/>
    <mergeCell ref="C811:AD811"/>
    <mergeCell ref="D752:I752"/>
    <mergeCell ref="Q606:R606"/>
    <mergeCell ref="D762:I762"/>
    <mergeCell ref="Y442:AA442"/>
    <mergeCell ref="D701:I701"/>
    <mergeCell ref="S473:U473"/>
    <mergeCell ref="B498:AD498"/>
    <mergeCell ref="V446:X446"/>
    <mergeCell ref="C458:AD458"/>
    <mergeCell ref="P470:R470"/>
    <mergeCell ref="C449:AD449"/>
    <mergeCell ref="S472:U472"/>
    <mergeCell ref="D302:F302"/>
    <mergeCell ref="M477:O477"/>
    <mergeCell ref="D296:F296"/>
    <mergeCell ref="Y640:AA640"/>
    <mergeCell ref="V481:X481"/>
    <mergeCell ref="S480:U480"/>
    <mergeCell ref="Y524:AA524"/>
    <mergeCell ref="D403:F403"/>
    <mergeCell ref="V351:X351"/>
    <mergeCell ref="C607:H607"/>
    <mergeCell ref="AB540:AD540"/>
    <mergeCell ref="C682:I683"/>
    <mergeCell ref="B418:AD418"/>
    <mergeCell ref="D437:L437"/>
    <mergeCell ref="AB439:AD439"/>
    <mergeCell ref="M473:O473"/>
    <mergeCell ref="P637:R637"/>
    <mergeCell ref="D643:L643"/>
    <mergeCell ref="Y682:AA682"/>
    <mergeCell ref="S828:X828"/>
    <mergeCell ref="Y444:AA444"/>
    <mergeCell ref="C462:AD462"/>
    <mergeCell ref="J703:K703"/>
    <mergeCell ref="B309:AD309"/>
    <mergeCell ref="B312:AD312"/>
    <mergeCell ref="D379:F379"/>
    <mergeCell ref="S320:U320"/>
    <mergeCell ref="J700:K700"/>
    <mergeCell ref="D828:L828"/>
    <mergeCell ref="M634:O634"/>
    <mergeCell ref="M824:R824"/>
    <mergeCell ref="C486:E486"/>
    <mergeCell ref="J750:K750"/>
    <mergeCell ref="C785:E785"/>
    <mergeCell ref="M503:P503"/>
    <mergeCell ref="C725:AD725"/>
    <mergeCell ref="C610:AD610"/>
    <mergeCell ref="S525:U525"/>
    <mergeCell ref="C491:AD491"/>
    <mergeCell ref="V538:X538"/>
    <mergeCell ref="D438:L438"/>
    <mergeCell ref="M320:O320"/>
    <mergeCell ref="D386:F386"/>
    <mergeCell ref="J701:K701"/>
    <mergeCell ref="I606:J606"/>
    <mergeCell ref="C347:AD347"/>
    <mergeCell ref="B1:AD1"/>
    <mergeCell ref="V72:AD72"/>
    <mergeCell ref="M53:S53"/>
    <mergeCell ref="V75:AD75"/>
    <mergeCell ref="M55:S55"/>
    <mergeCell ref="Y108:AD108"/>
    <mergeCell ref="M48:S48"/>
    <mergeCell ref="Y106:AD106"/>
    <mergeCell ref="D46:J46"/>
    <mergeCell ref="C34:AD34"/>
    <mergeCell ref="C29:AD29"/>
    <mergeCell ref="C31:AD31"/>
    <mergeCell ref="C16:AD16"/>
    <mergeCell ref="N8:O8"/>
    <mergeCell ref="D55:J55"/>
    <mergeCell ref="M105:R105"/>
    <mergeCell ref="S38:S39"/>
    <mergeCell ref="V56:AD56"/>
    <mergeCell ref="D65:J65"/>
    <mergeCell ref="D57:J57"/>
    <mergeCell ref="C80:AD80"/>
    <mergeCell ref="D66:J66"/>
    <mergeCell ref="M71:S71"/>
    <mergeCell ref="B19:AD19"/>
    <mergeCell ref="V50:AD50"/>
    <mergeCell ref="D54:J54"/>
    <mergeCell ref="V73:AD73"/>
    <mergeCell ref="B87:AD87"/>
    <mergeCell ref="M62:S62"/>
    <mergeCell ref="B8:L8"/>
    <mergeCell ref="C30:AD30"/>
    <mergeCell ref="D59:J59"/>
    <mergeCell ref="B43:AD43"/>
    <mergeCell ref="B41:AD41"/>
    <mergeCell ref="B81:AD81"/>
    <mergeCell ref="B83:AD83"/>
    <mergeCell ref="B84:AD84"/>
    <mergeCell ref="B85:AD85"/>
    <mergeCell ref="B78:AD78"/>
    <mergeCell ref="AM103:AM104"/>
    <mergeCell ref="AN103:AN104"/>
    <mergeCell ref="C37:R39"/>
    <mergeCell ref="S37:AD37"/>
    <mergeCell ref="V38:W38"/>
    <mergeCell ref="AA38:AA39"/>
    <mergeCell ref="D40:R40"/>
    <mergeCell ref="M45:S45"/>
    <mergeCell ref="M47:S47"/>
    <mergeCell ref="C44:J44"/>
    <mergeCell ref="Y38:Y39"/>
    <mergeCell ref="C42:E42"/>
    <mergeCell ref="C94:AD94"/>
    <mergeCell ref="D75:J75"/>
    <mergeCell ref="M56:S56"/>
    <mergeCell ref="M104:R104"/>
    <mergeCell ref="AC38:AC39"/>
    <mergeCell ref="B86:AD86"/>
    <mergeCell ref="B82:AD82"/>
    <mergeCell ref="AI42:AL42"/>
    <mergeCell ref="U44:AD44"/>
    <mergeCell ref="V51:AD51"/>
    <mergeCell ref="V47:AD47"/>
    <mergeCell ref="V48:AD48"/>
    <mergeCell ref="M61:S61"/>
    <mergeCell ref="C11:AD11"/>
    <mergeCell ref="B100:AD100"/>
    <mergeCell ref="C13:AD13"/>
    <mergeCell ref="G114:AD114"/>
    <mergeCell ref="C15:AD15"/>
    <mergeCell ref="Y109:AD109"/>
    <mergeCell ref="C24:AD24"/>
    <mergeCell ref="C26:AD26"/>
    <mergeCell ref="D283:F283"/>
    <mergeCell ref="D214:F214"/>
    <mergeCell ref="C257:F259"/>
    <mergeCell ref="G257:AD257"/>
    <mergeCell ref="V258:X258"/>
    <mergeCell ref="Y258:AA258"/>
    <mergeCell ref="AB258:AD258"/>
    <mergeCell ref="I234:I235"/>
    <mergeCell ref="AB234:AD234"/>
    <mergeCell ref="AB175:AD175"/>
    <mergeCell ref="C190:AD190"/>
    <mergeCell ref="C27:AD27"/>
    <mergeCell ref="Z38:Z39"/>
    <mergeCell ref="C140:AD140"/>
    <mergeCell ref="S108:X108"/>
    <mergeCell ref="B255:AD255"/>
    <mergeCell ref="G258:G259"/>
    <mergeCell ref="C28:AD28"/>
    <mergeCell ref="M59:S59"/>
    <mergeCell ref="M63:S63"/>
    <mergeCell ref="V46:AD46"/>
    <mergeCell ref="V52:AD52"/>
    <mergeCell ref="DD153:DF153"/>
    <mergeCell ref="CH152:DF152"/>
    <mergeCell ref="CI153:CK153"/>
    <mergeCell ref="CD201:CG201"/>
    <mergeCell ref="CD234:CG234"/>
    <mergeCell ref="CD276:CG276"/>
    <mergeCell ref="BO276:BR276"/>
    <mergeCell ref="BS276:BV276"/>
    <mergeCell ref="BW276:BZ276"/>
    <mergeCell ref="CA276:CC276"/>
    <mergeCell ref="CD320:CG320"/>
    <mergeCell ref="P320:R320"/>
    <mergeCell ref="D324:F324"/>
    <mergeCell ref="J351:L351"/>
    <mergeCell ref="C223:AD223"/>
    <mergeCell ref="C198:AD198"/>
    <mergeCell ref="CI128:CI129"/>
    <mergeCell ref="B142:AD142"/>
    <mergeCell ref="B145:AD145"/>
    <mergeCell ref="CD175:CG175"/>
    <mergeCell ref="CD153:CG153"/>
    <mergeCell ref="CL153:CN153"/>
    <mergeCell ref="CH153:CH154"/>
    <mergeCell ref="BS128:BV128"/>
    <mergeCell ref="BW128:BZ128"/>
    <mergeCell ref="CA128:CC128"/>
    <mergeCell ref="BO153:BR153"/>
    <mergeCell ref="BS153:BV153"/>
    <mergeCell ref="BW153:BZ153"/>
    <mergeCell ref="CA153:CC153"/>
    <mergeCell ref="BO175:BR175"/>
    <mergeCell ref="BS175:BV175"/>
    <mergeCell ref="BA521:BC521"/>
    <mergeCell ref="CH128:CH129"/>
    <mergeCell ref="D133:F133"/>
    <mergeCell ref="BS320:BV320"/>
    <mergeCell ref="BW320:BZ320"/>
    <mergeCell ref="CA320:CC320"/>
    <mergeCell ref="BO351:BR351"/>
    <mergeCell ref="BS351:BV351"/>
    <mergeCell ref="BW351:BZ351"/>
    <mergeCell ref="CA351:CC351"/>
    <mergeCell ref="CE351:CG351"/>
    <mergeCell ref="CH351:CK351"/>
    <mergeCell ref="CO153:CQ153"/>
    <mergeCell ref="CR153:CT153"/>
    <mergeCell ref="CU153:CW153"/>
    <mergeCell ref="CX153:CZ153"/>
    <mergeCell ref="AW435:AY435"/>
    <mergeCell ref="AZ435:BB435"/>
    <mergeCell ref="AQ435:AQ436"/>
    <mergeCell ref="AR435:AR436"/>
    <mergeCell ref="AS435:AS436"/>
    <mergeCell ref="AT435:AT436"/>
    <mergeCell ref="AQ429:BA429"/>
    <mergeCell ref="AU435:AU436"/>
    <mergeCell ref="AV435:AV436"/>
    <mergeCell ref="C499:AD499"/>
    <mergeCell ref="C515:AD515"/>
    <mergeCell ref="B171:AD171"/>
    <mergeCell ref="I175:I176"/>
    <mergeCell ref="D304:F304"/>
    <mergeCell ref="AH201:AH202"/>
    <mergeCell ref="DA153:DC153"/>
    <mergeCell ref="BW175:BZ175"/>
    <mergeCell ref="CA175:CC175"/>
    <mergeCell ref="Y153:AA153"/>
    <mergeCell ref="Y128:AA128"/>
    <mergeCell ref="D135:F135"/>
    <mergeCell ref="AH153:AH154"/>
    <mergeCell ref="B165:AD165"/>
    <mergeCell ref="F138:AD138"/>
    <mergeCell ref="D157:F157"/>
    <mergeCell ref="AH175:AH176"/>
    <mergeCell ref="V153:X153"/>
    <mergeCell ref="S153:U153"/>
    <mergeCell ref="CD128:CG128"/>
    <mergeCell ref="BO128:BR128"/>
    <mergeCell ref="M153:O153"/>
    <mergeCell ref="DJ351:DL351"/>
    <mergeCell ref="CH319:DF319"/>
    <mergeCell ref="CH320:CH321"/>
    <mergeCell ref="CI320:CK320"/>
    <mergeCell ref="CL320:CN320"/>
    <mergeCell ref="CO320:CQ320"/>
    <mergeCell ref="CR320:CT320"/>
    <mergeCell ref="CU320:CW320"/>
    <mergeCell ref="CX320:CZ320"/>
    <mergeCell ref="DA320:DC320"/>
    <mergeCell ref="DD320:DF320"/>
    <mergeCell ref="CL351:CN351"/>
    <mergeCell ref="CO351:CQ351"/>
    <mergeCell ref="CR351:CT351"/>
    <mergeCell ref="CU351:CW351"/>
    <mergeCell ref="CX351:CZ351"/>
    <mergeCell ref="DA351:DC351"/>
    <mergeCell ref="DD351:DF351"/>
    <mergeCell ref="BO320:BR320"/>
    <mergeCell ref="DG351:DI351"/>
    <mergeCell ref="CL350:DI350"/>
    <mergeCell ref="AT574:AT575"/>
    <mergeCell ref="BA469:BA470"/>
    <mergeCell ref="AU468:AW468"/>
    <mergeCell ref="AX468:AZ468"/>
    <mergeCell ref="BB469:BB470"/>
    <mergeCell ref="BC469:BC470"/>
    <mergeCell ref="D374:F374"/>
    <mergeCell ref="D359:F359"/>
    <mergeCell ref="D388:F388"/>
    <mergeCell ref="V438:X438"/>
    <mergeCell ref="S437:U437"/>
    <mergeCell ref="D392:F392"/>
    <mergeCell ref="F477:L477"/>
    <mergeCell ref="C467:AD467"/>
    <mergeCell ref="B425:AD425"/>
    <mergeCell ref="P436:R436"/>
    <mergeCell ref="AB470:AD470"/>
    <mergeCell ref="AW573:AY573"/>
    <mergeCell ref="AZ573:BB573"/>
    <mergeCell ref="AQ502:AQ503"/>
    <mergeCell ref="AR502:AR503"/>
    <mergeCell ref="AS502:AS503"/>
    <mergeCell ref="AT502:AT503"/>
    <mergeCell ref="AU501:AW501"/>
    <mergeCell ref="AX501:AZ501"/>
    <mergeCell ref="AU502:AW502"/>
    <mergeCell ref="AX502:AZ502"/>
    <mergeCell ref="M52:S52"/>
    <mergeCell ref="X38:X39"/>
    <mergeCell ref="D58:J58"/>
    <mergeCell ref="V55:AD55"/>
    <mergeCell ref="V45:AD45"/>
    <mergeCell ref="AH320:AH321"/>
    <mergeCell ref="B118:AD118"/>
    <mergeCell ref="AQ522:AQ523"/>
    <mergeCell ref="AR522:AR523"/>
    <mergeCell ref="AS522:AS523"/>
    <mergeCell ref="AT522:AT523"/>
    <mergeCell ref="S529:U529"/>
    <mergeCell ref="I504:L504"/>
    <mergeCell ref="C95:AD95"/>
    <mergeCell ref="V68:AD68"/>
    <mergeCell ref="S112:X112"/>
    <mergeCell ref="AB38:AB39"/>
    <mergeCell ref="F42:AD42"/>
    <mergeCell ref="M60:S60"/>
    <mergeCell ref="S107:X107"/>
    <mergeCell ref="V71:AD71"/>
    <mergeCell ref="C98:AD98"/>
    <mergeCell ref="C93:AD93"/>
    <mergeCell ref="AH234:AH235"/>
    <mergeCell ref="AH276:AH277"/>
    <mergeCell ref="B191:AD191"/>
    <mergeCell ref="B224:AD224"/>
    <mergeCell ref="B249:AD249"/>
    <mergeCell ref="V63:AD63"/>
    <mergeCell ref="C96:AD96"/>
    <mergeCell ref="G153:G154"/>
    <mergeCell ref="C149:AD149"/>
    <mergeCell ref="H234:H235"/>
    <mergeCell ref="P234:R234"/>
    <mergeCell ref="S234:U234"/>
    <mergeCell ref="V53:AD53"/>
    <mergeCell ref="G201:G202"/>
    <mergeCell ref="D286:F286"/>
    <mergeCell ref="C265:AD265"/>
    <mergeCell ref="G127:AD127"/>
    <mergeCell ref="M54:S54"/>
    <mergeCell ref="D367:F367"/>
    <mergeCell ref="S527:U527"/>
    <mergeCell ref="M533:O533"/>
    <mergeCell ref="D301:F301"/>
    <mergeCell ref="D289:F289"/>
    <mergeCell ref="AB525:AD525"/>
    <mergeCell ref="P438:R438"/>
    <mergeCell ref="D389:F389"/>
    <mergeCell ref="D390:F390"/>
    <mergeCell ref="M478:O478"/>
    <mergeCell ref="D532:L532"/>
    <mergeCell ref="D526:L526"/>
    <mergeCell ref="P523:R523"/>
    <mergeCell ref="C507:AD507"/>
    <mergeCell ref="C517:AD517"/>
    <mergeCell ref="D303:F303"/>
    <mergeCell ref="D383:F383"/>
    <mergeCell ref="G319:AD319"/>
    <mergeCell ref="M530:O530"/>
    <mergeCell ref="AB477:AD477"/>
    <mergeCell ref="D410:F410"/>
    <mergeCell ref="F478:L478"/>
    <mergeCell ref="D332:F332"/>
    <mergeCell ref="AU521:AW521"/>
    <mergeCell ref="AX521:AZ521"/>
    <mergeCell ref="AU574:AU575"/>
    <mergeCell ref="AV574:AV575"/>
    <mergeCell ref="AG556:AG557"/>
    <mergeCell ref="AH556:AH557"/>
    <mergeCell ref="AI556:AI557"/>
    <mergeCell ref="AJ556:AJ557"/>
    <mergeCell ref="AK556:AK557"/>
    <mergeCell ref="AL556:AL557"/>
    <mergeCell ref="B562:AD562"/>
    <mergeCell ref="B565:AD565"/>
    <mergeCell ref="B564:AD564"/>
    <mergeCell ref="AZ574:BB574"/>
    <mergeCell ref="AQ574:AQ575"/>
    <mergeCell ref="AR574:AR575"/>
    <mergeCell ref="AS574:AS575"/>
    <mergeCell ref="B853:AD853"/>
    <mergeCell ref="B901:AD901"/>
    <mergeCell ref="AM556:AN556"/>
    <mergeCell ref="AM555:AN555"/>
    <mergeCell ref="AO555:AP555"/>
    <mergeCell ref="AO556:AP556"/>
    <mergeCell ref="AU522:AW522"/>
    <mergeCell ref="AX522:AZ522"/>
    <mergeCell ref="V70:AD70"/>
    <mergeCell ref="Y112:AD112"/>
    <mergeCell ref="BD521:BF521"/>
    <mergeCell ref="BA522:BC522"/>
    <mergeCell ref="BD522:BF522"/>
    <mergeCell ref="B546:AD546"/>
    <mergeCell ref="B541:AD541"/>
    <mergeCell ref="AB531:AD531"/>
    <mergeCell ref="V532:X532"/>
    <mergeCell ref="M537:O537"/>
    <mergeCell ref="S535:U535"/>
    <mergeCell ref="C502:P502"/>
    <mergeCell ref="AQ469:AQ470"/>
    <mergeCell ref="AR469:AR470"/>
    <mergeCell ref="AS469:AS470"/>
    <mergeCell ref="AT469:AT470"/>
    <mergeCell ref="B456:AD456"/>
    <mergeCell ref="AU469:AW469"/>
    <mergeCell ref="AX469:AZ469"/>
    <mergeCell ref="B492:AD492"/>
    <mergeCell ref="C516:AD516"/>
    <mergeCell ref="I503:L503"/>
    <mergeCell ref="V528:X528"/>
    <mergeCell ref="V537:X537"/>
  </mergeCells>
  <phoneticPr fontId="54" type="noConversion"/>
  <conditionalFormatting sqref="B78:AD78">
    <cfRule type="expression" dxfId="970" priority="49" stopIfTrue="1">
      <formula>AND($A$1&lt;&gt;"",SEARCH("la pregunta",B78)&gt;0)</formula>
    </cfRule>
    <cfRule type="expression" dxfId="969" priority="44" stopIfTrue="1">
      <formula>AND($A$1&lt;&gt;"",SEARCH("igual o menor",B78)&gt;0)</formula>
    </cfRule>
    <cfRule type="expression" dxfId="968" priority="43" stopIfTrue="1">
      <formula>AND($A$1&lt;&gt;"",SEARCH("igual o mayor",B78)&gt;0)</formula>
    </cfRule>
    <cfRule type="expression" dxfId="967" priority="45" stopIfTrue="1">
      <formula>AND($A$1&lt;&gt;"",SEARCH("pase a la pregunta",B78)&gt;0)</formula>
    </cfRule>
    <cfRule type="expression" dxfId="966" priority="46" stopIfTrue="1">
      <formula>AND($A$1&lt;&gt;"",SEARCH("en blanco",B78)&gt;0)</formula>
    </cfRule>
    <cfRule type="expression" dxfId="965" priority="47" stopIfTrue="1">
      <formula>AND($A$1&lt;&gt;"",SEARCH("no puede registrar",B78)&gt;0)</formula>
    </cfRule>
    <cfRule type="expression" dxfId="964" priority="48" stopIfTrue="1">
      <formula>AND($A$1&lt;&gt;"",SUM(B78)&gt;0)</formula>
    </cfRule>
  </conditionalFormatting>
  <conditionalFormatting sqref="B720:AD720">
    <cfRule type="expression" dxfId="963" priority="95" stopIfTrue="1">
      <formula>AND($A$1&lt;&gt;"",SEARCH("pase a la pregunta",B720)&gt;0)</formula>
    </cfRule>
    <cfRule type="expression" dxfId="962" priority="91" stopIfTrue="1">
      <formula>AND($A$1&lt;&gt;"",SUM(B720)&gt;0)</formula>
    </cfRule>
    <cfRule type="expression" dxfId="961" priority="90" stopIfTrue="1">
      <formula>AND($A$1&lt;&gt;"",SEARCH("no puede registrar",B720)&gt;0)</formula>
    </cfRule>
    <cfRule type="expression" dxfId="960" priority="89" stopIfTrue="1">
      <formula>AND($A$1&lt;&gt;"",SEARCH("en blanco",B720)&gt;0)</formula>
    </cfRule>
    <cfRule type="expression" dxfId="959" priority="88" stopIfTrue="1">
      <formula>AND($A$1&lt;&gt;"",SEARCH("pase a la pregunta",B720)&gt;0)</formula>
    </cfRule>
    <cfRule type="expression" dxfId="958" priority="99" stopIfTrue="1">
      <formula>AND($A$1&lt;&gt;"",SEARCH("la pregunta",B720)&gt;0)</formula>
    </cfRule>
    <cfRule type="expression" dxfId="957" priority="98" stopIfTrue="1">
      <formula>AND($A$1&lt;&gt;"",SUM(B720)&gt;0)</formula>
    </cfRule>
    <cfRule type="expression" dxfId="956" priority="97" stopIfTrue="1">
      <formula>AND($A$1&lt;&gt;"",SEARCH("no puede registrar",B720)&gt;0)</formula>
    </cfRule>
    <cfRule type="expression" dxfId="955" priority="96" stopIfTrue="1">
      <formula>AND($A$1&lt;&gt;"",SEARCH("en blanco",B720)&gt;0)</formula>
    </cfRule>
    <cfRule type="expression" dxfId="954" priority="87" stopIfTrue="1">
      <formula>AND($A$1&lt;&gt;"",SEARCH("igual o menor",B720)&gt;0)</formula>
    </cfRule>
    <cfRule type="expression" dxfId="953" priority="94" stopIfTrue="1">
      <formula>AND($A$1&lt;&gt;"",SEARCH("igual o menor",B720)&gt;0)</formula>
    </cfRule>
    <cfRule type="expression" dxfId="952" priority="93" stopIfTrue="1">
      <formula>AND($A$1&lt;&gt;"",SEARCH("igual o mayor",B720)&gt;0)</formula>
    </cfRule>
    <cfRule type="expression" dxfId="951" priority="86" stopIfTrue="1">
      <formula>AND($A$1&lt;&gt;"",SEARCH("igual o mayor",B720)&gt;0)</formula>
    </cfRule>
    <cfRule type="expression" dxfId="950" priority="92" stopIfTrue="1">
      <formula>AND($A$1&lt;&gt;"",SEARCH("la pregunta",B720)&gt;0)</formula>
    </cfRule>
  </conditionalFormatting>
  <conditionalFormatting sqref="B782:AD782">
    <cfRule type="expression" dxfId="949" priority="71" stopIfTrue="1">
      <formula>AND($A$1&lt;&gt;"",SEARCH("la pregunta",B782)&gt;0)</formula>
    </cfRule>
    <cfRule type="expression" dxfId="948" priority="64" stopIfTrue="1">
      <formula>AND($A$1&lt;&gt;"",SEARCH("la pregunta",B782)&gt;0)</formula>
    </cfRule>
    <cfRule type="expression" dxfId="947" priority="65" stopIfTrue="1">
      <formula>AND($A$1&lt;&gt;"",SEARCH("igual o mayor",B782)&gt;0)</formula>
    </cfRule>
    <cfRule type="expression" dxfId="946" priority="66" stopIfTrue="1">
      <formula>AND($A$1&lt;&gt;"",SEARCH("igual o menor",B782)&gt;0)</formula>
    </cfRule>
    <cfRule type="expression" dxfId="945" priority="67" stopIfTrue="1">
      <formula>AND($A$1&lt;&gt;"",SEARCH("pase a la pregunta",B782)&gt;0)</formula>
    </cfRule>
    <cfRule type="expression" dxfId="944" priority="70" stopIfTrue="1">
      <formula>AND($A$1&lt;&gt;"",SUM(B782)&gt;0)</formula>
    </cfRule>
    <cfRule type="expression" dxfId="943" priority="68" stopIfTrue="1">
      <formula>AND($A$1&lt;&gt;"",SEARCH("en blanco",B782)&gt;0)</formula>
    </cfRule>
    <cfRule type="expression" dxfId="942" priority="58" stopIfTrue="1">
      <formula>AND($A$1&lt;&gt;"",SEARCH("igual o mayor",B782)&gt;0)</formula>
    </cfRule>
    <cfRule type="expression" dxfId="941" priority="59" stopIfTrue="1">
      <formula>AND($A$1&lt;&gt;"",SEARCH("igual o menor",B782)&gt;0)</formula>
    </cfRule>
    <cfRule type="expression" dxfId="940" priority="63" stopIfTrue="1">
      <formula>AND($A$1&lt;&gt;"",SUM(B782)&gt;0)</formula>
    </cfRule>
    <cfRule type="expression" dxfId="939" priority="60" stopIfTrue="1">
      <formula>AND($A$1&lt;&gt;"",SEARCH("pase a la pregunta",B782)&gt;0)</formula>
    </cfRule>
    <cfRule type="expression" dxfId="938" priority="61" stopIfTrue="1">
      <formula>AND($A$1&lt;&gt;"",SEARCH("en blanco",B782)&gt;0)</formula>
    </cfRule>
    <cfRule type="expression" dxfId="937" priority="62" stopIfTrue="1">
      <formula>AND($A$1&lt;&gt;"",SEARCH("no puede registrar",B782)&gt;0)</formula>
    </cfRule>
    <cfRule type="expression" dxfId="936" priority="69" stopIfTrue="1">
      <formula>AND($A$1&lt;&gt;"",SEARCH("no puede registrar",B782)&gt;0)</formula>
    </cfRule>
  </conditionalFormatting>
  <conditionalFormatting sqref="B853:AD853">
    <cfRule type="expression" dxfId="935" priority="37" stopIfTrue="1">
      <formula>AND($A$1&lt;&gt;"",SEARCH("igual o menor",B853)&gt;0)</formula>
    </cfRule>
    <cfRule type="expression" dxfId="934" priority="38" stopIfTrue="1">
      <formula>AND($A$1&lt;&gt;"",SEARCH("pase a la pregunta",B853)&gt;0)</formula>
    </cfRule>
    <cfRule type="expression" dxfId="933" priority="36" stopIfTrue="1">
      <formula>AND($A$1&lt;&gt;"",SEARCH("igual o mayor",B853)&gt;0)</formula>
    </cfRule>
    <cfRule type="expression" dxfId="932" priority="40" stopIfTrue="1">
      <formula>AND($A$1&lt;&gt;"",SEARCH("no puede registrar",B853)&gt;0)</formula>
    </cfRule>
    <cfRule type="expression" dxfId="931" priority="41" stopIfTrue="1">
      <formula>AND($A$1&lt;&gt;"",SUM(B853)&gt;0)</formula>
    </cfRule>
    <cfRule type="expression" dxfId="930" priority="42" stopIfTrue="1">
      <formula>AND($A$1&lt;&gt;"",SEARCH("la pregunta",B853)&gt;0)</formula>
    </cfRule>
    <cfRule type="expression" dxfId="929" priority="39" stopIfTrue="1">
      <formula>AND($A$1&lt;&gt;"",SEARCH("en blanco",B853)&gt;0)</formula>
    </cfRule>
  </conditionalFormatting>
  <conditionalFormatting sqref="B901:AD901">
    <cfRule type="expression" dxfId="928" priority="31" stopIfTrue="1">
      <formula>AND($A$1&lt;&gt;"",SEARCH("pase a la pregunta",B901)&gt;0)</formula>
    </cfRule>
    <cfRule type="expression" dxfId="927" priority="32" stopIfTrue="1">
      <formula>AND($A$1&lt;&gt;"",SEARCH("en blanco",B901)&gt;0)</formula>
    </cfRule>
    <cfRule type="expression" dxfId="926" priority="33" stopIfTrue="1">
      <formula>AND($A$1&lt;&gt;"",SEARCH("no puede registrar",B901)&gt;0)</formula>
    </cfRule>
    <cfRule type="expression" dxfId="925" priority="35" stopIfTrue="1">
      <formula>AND($A$1&lt;&gt;"",SEARCH("la pregunta",B901)&gt;0)</formula>
    </cfRule>
    <cfRule type="expression" dxfId="924" priority="34" stopIfTrue="1">
      <formula>AND($A$1&lt;&gt;"",SUM(B901)&gt;0)</formula>
    </cfRule>
    <cfRule type="expression" dxfId="923" priority="29" stopIfTrue="1">
      <formula>AND($A$1&lt;&gt;"",SEARCH("igual o mayor",B901)&gt;0)</formula>
    </cfRule>
    <cfRule type="expression" dxfId="922" priority="30" stopIfTrue="1">
      <formula>AND($A$1&lt;&gt;"",SEARCH("igual o menor",B901)&gt;0)</formula>
    </cfRule>
  </conditionalFormatting>
  <conditionalFormatting sqref="C467:F467 K467:AD467">
    <cfRule type="expression" dxfId="921" priority="395">
      <formula>AND(BA471&gt;0,F488="")</formula>
    </cfRule>
  </conditionalFormatting>
  <conditionalFormatting sqref="C504:P504">
    <cfRule type="expression" dxfId="920" priority="384">
      <formula>SUM($M$106)=0</formula>
    </cfRule>
  </conditionalFormatting>
  <conditionalFormatting sqref="C558:P558">
    <cfRule type="expression" dxfId="919" priority="369">
      <formula>SUM($M$106)=0</formula>
    </cfRule>
  </conditionalFormatting>
  <conditionalFormatting sqref="C576:P576">
    <cfRule type="expression" dxfId="918" priority="366">
      <formula>AND($C$558&lt;&gt;"",$C$558&lt;&gt;1)</formula>
    </cfRule>
    <cfRule type="expression" dxfId="917" priority="364">
      <formula>SUM($M$106)=0</formula>
    </cfRule>
  </conditionalFormatting>
  <conditionalFormatting sqref="C22:AD22">
    <cfRule type="expression" dxfId="916" priority="526">
      <formula>$AY$42&gt;0</formula>
    </cfRule>
  </conditionalFormatting>
  <conditionalFormatting sqref="C25:AD25">
    <cfRule type="expression" dxfId="915" priority="525">
      <formula>$AI$40&gt;0</formula>
    </cfRule>
    <cfRule type="expression" dxfId="914" priority="524">
      <formula>$AK$40&gt;0</formula>
    </cfRule>
  </conditionalFormatting>
  <conditionalFormatting sqref="C26:AD26">
    <cfRule type="expression" dxfId="913" priority="523">
      <formula>AND($AL$40&gt;0,$C$80="")</formula>
    </cfRule>
  </conditionalFormatting>
  <conditionalFormatting sqref="C28:AD28">
    <cfRule type="expression" dxfId="912" priority="522">
      <formula>$AM$40&gt;0</formula>
    </cfRule>
  </conditionalFormatting>
  <conditionalFormatting sqref="C29:AD29">
    <cfRule type="expression" dxfId="911" priority="521">
      <formula>$AN$40&gt;0</formula>
    </cfRule>
  </conditionalFormatting>
  <conditionalFormatting sqref="C30:AD30">
    <cfRule type="expression" dxfId="910" priority="520">
      <formula>$AO$40&gt;0</formula>
    </cfRule>
  </conditionalFormatting>
  <conditionalFormatting sqref="C33:AD33">
    <cfRule type="expression" dxfId="909" priority="519">
      <formula>AND($AP$40&gt;0,$C$80="")</formula>
    </cfRule>
  </conditionalFormatting>
  <conditionalFormatting sqref="C34:AD34">
    <cfRule type="expression" dxfId="908" priority="518">
      <formula>$AQ$40&gt;0</formula>
    </cfRule>
  </conditionalFormatting>
  <conditionalFormatting sqref="C35:AD35">
    <cfRule type="expression" dxfId="907" priority="517">
      <formula>AND(AR40&gt;0,F42="")</formula>
    </cfRule>
  </conditionalFormatting>
  <conditionalFormatting sqref="C101:AD101">
    <cfRule type="expression" dxfId="906" priority="514">
      <formula>AND(AN105&gt;0,G114="")</formula>
    </cfRule>
  </conditionalFormatting>
  <conditionalFormatting sqref="C125:AD125">
    <cfRule type="expression" dxfId="905" priority="510">
      <formula>AND(CH130&gt;0,F138="")</formula>
    </cfRule>
  </conditionalFormatting>
  <conditionalFormatting sqref="C149:AD149">
    <cfRule type="expression" dxfId="904" priority="508">
      <formula>$CG$162&gt;0</formula>
    </cfRule>
  </conditionalFormatting>
  <conditionalFormatting sqref="C150:AD150">
    <cfRule type="expression" dxfId="903" priority="507">
      <formula>AND($DF$161&gt;0,$C$164="")</formula>
    </cfRule>
  </conditionalFormatting>
  <conditionalFormatting sqref="C316:AD316">
    <cfRule type="expression" dxfId="902" priority="506">
      <formula>$CG$330&gt;0</formula>
    </cfRule>
  </conditionalFormatting>
  <conditionalFormatting sqref="C317:AD317">
    <cfRule type="expression" dxfId="901" priority="505">
      <formula>AND($DF$334&gt;0,$C$337="")</formula>
    </cfRule>
  </conditionalFormatting>
  <conditionalFormatting sqref="C347:AD347">
    <cfRule type="expression" dxfId="900" priority="504">
      <formula>$CK$361&gt;0</formula>
    </cfRule>
  </conditionalFormatting>
  <conditionalFormatting sqref="C348:AD348">
    <cfRule type="expression" dxfId="899" priority="503">
      <formula>AND($DI$414&gt;0,$C$417="")</formula>
    </cfRule>
  </conditionalFormatting>
  <conditionalFormatting sqref="C432:AD432">
    <cfRule type="expression" dxfId="898" priority="405">
      <formula>$AY$448&gt;0</formula>
    </cfRule>
  </conditionalFormatting>
  <conditionalFormatting sqref="C433:AD433">
    <cfRule type="expression" dxfId="897" priority="404">
      <formula>$BB$448&gt;0</formula>
    </cfRule>
  </conditionalFormatting>
  <conditionalFormatting sqref="C459:AD459">
    <cfRule type="expression" dxfId="896" priority="403">
      <formula>AND($AS$489&gt;0,$C$491="")</formula>
    </cfRule>
  </conditionalFormatting>
  <conditionalFormatting sqref="C460:AD460">
    <cfRule type="expression" dxfId="895" priority="402">
      <formula>AND($AS$490&gt;0,$C$491="")</formula>
    </cfRule>
  </conditionalFormatting>
  <conditionalFormatting sqref="C461:AD461">
    <cfRule type="expression" dxfId="894" priority="401">
      <formula>AND($AT$489&gt;0,$C$491="")</formula>
    </cfRule>
  </conditionalFormatting>
  <conditionalFormatting sqref="C462:AD462">
    <cfRule type="expression" dxfId="893" priority="400">
      <formula>AND($AT$490&gt;0,$C$491="")</formula>
    </cfRule>
  </conditionalFormatting>
  <conditionalFormatting sqref="C463:AD463">
    <cfRule type="expression" dxfId="892" priority="399">
      <formula>AND($AU$489&gt;0,$C$491="")</formula>
    </cfRule>
  </conditionalFormatting>
  <conditionalFormatting sqref="C464:AD464">
    <cfRule type="expression" dxfId="891" priority="398">
      <formula>AND($AU$490&gt;0,$C$491="")</formula>
    </cfRule>
  </conditionalFormatting>
  <conditionalFormatting sqref="C465:AD465">
    <cfRule type="expression" dxfId="890" priority="397">
      <formula>$AW$487&gt;0</formula>
    </cfRule>
  </conditionalFormatting>
  <conditionalFormatting sqref="C466:AD466">
    <cfRule type="expression" dxfId="889" priority="396">
      <formula>$AZ$487&gt;0</formula>
    </cfRule>
  </conditionalFormatting>
  <conditionalFormatting sqref="C499:AD499">
    <cfRule type="expression" dxfId="888" priority="382">
      <formula>$AW$505&gt;0</formula>
    </cfRule>
  </conditionalFormatting>
  <conditionalFormatting sqref="C500:AD500">
    <cfRule type="expression" dxfId="887" priority="381">
      <formula>$AZ$505&gt;0</formula>
    </cfRule>
  </conditionalFormatting>
  <conditionalFormatting sqref="C516:AD516">
    <cfRule type="expression" dxfId="886" priority="380">
      <formula>$AW$525&gt;0</formula>
    </cfRule>
  </conditionalFormatting>
  <conditionalFormatting sqref="C517:AD517">
    <cfRule type="expression" dxfId="885" priority="379">
      <formula>AND($BC$540&gt;0,$C$545="")</formula>
    </cfRule>
  </conditionalFormatting>
  <conditionalFormatting sqref="C518:AD518">
    <cfRule type="expression" dxfId="884" priority="378">
      <formula>$AZ$525&gt;0</formula>
    </cfRule>
  </conditionalFormatting>
  <conditionalFormatting sqref="C519:AD519">
    <cfRule type="expression" dxfId="883" priority="377">
      <formula>AND($BF$540&gt;0,$C$545="")</formula>
    </cfRule>
  </conditionalFormatting>
  <conditionalFormatting sqref="C520:AD520">
    <cfRule type="expression" dxfId="882" priority="375">
      <formula>AND(BG523&gt;0,F542="")</formula>
    </cfRule>
  </conditionalFormatting>
  <conditionalFormatting sqref="C555:AD555">
    <cfRule type="expression" dxfId="881" priority="367">
      <formula>$AV$561&gt;0</formula>
    </cfRule>
  </conditionalFormatting>
  <conditionalFormatting sqref="C571:AD571">
    <cfRule type="expression" dxfId="880" priority="362">
      <formula>$AY$577&gt;0</formula>
    </cfRule>
  </conditionalFormatting>
  <conditionalFormatting sqref="C572:AD572">
    <cfRule type="expression" dxfId="879" priority="361">
      <formula>$BB$577&gt;0</formula>
    </cfRule>
  </conditionalFormatting>
  <conditionalFormatting sqref="C600:AD600">
    <cfRule type="expression" dxfId="878" priority="360">
      <formula>$AV$608&gt;0</formula>
    </cfRule>
  </conditionalFormatting>
  <conditionalFormatting sqref="C620:AD620">
    <cfRule type="expression" dxfId="877" priority="354">
      <formula>$AN$632&gt;0</formula>
    </cfRule>
  </conditionalFormatting>
  <conditionalFormatting sqref="C621:AD621">
    <cfRule type="expression" dxfId="876" priority="353">
      <formula>AND($AO$650&gt;0,$C$655="")</formula>
    </cfRule>
  </conditionalFormatting>
  <conditionalFormatting sqref="C622:AD622">
    <cfRule type="expression" dxfId="875" priority="352">
      <formula>$AP$632&gt;0</formula>
    </cfRule>
  </conditionalFormatting>
  <conditionalFormatting sqref="C623:AD623">
    <cfRule type="expression" dxfId="874" priority="351">
      <formula>AND($AQ$650&gt;0,$C$655="")</formula>
    </cfRule>
  </conditionalFormatting>
  <conditionalFormatting sqref="C624:AD624">
    <cfRule type="expression" dxfId="873" priority="350">
      <formula>$AR$650&gt;0</formula>
    </cfRule>
  </conditionalFormatting>
  <conditionalFormatting sqref="C626:AD626">
    <cfRule type="expression" dxfId="872" priority="349">
      <formula>$AU$633&gt;0</formula>
    </cfRule>
  </conditionalFormatting>
  <conditionalFormatting sqref="C627:AD627">
    <cfRule type="expression" dxfId="871" priority="348">
      <formula>AND($AX$650&gt;0,$C$655="")</formula>
    </cfRule>
  </conditionalFormatting>
  <conditionalFormatting sqref="C628:AD628">
    <cfRule type="expression" dxfId="870" priority="346">
      <formula>AND(AY632&gt;0,F652="")</formula>
    </cfRule>
  </conditionalFormatting>
  <conditionalFormatting sqref="C673:AD673">
    <cfRule type="expression" dxfId="869" priority="339">
      <formula>$BE$720&gt;0</formula>
    </cfRule>
  </conditionalFormatting>
  <conditionalFormatting sqref="C674:AD674">
    <cfRule type="expression" dxfId="868" priority="327">
      <formula>$BE$782&gt;0</formula>
    </cfRule>
  </conditionalFormatting>
  <conditionalFormatting sqref="C675:AD675">
    <cfRule type="expression" dxfId="867" priority="338">
      <formula>$BK$720&gt;0</formula>
    </cfRule>
  </conditionalFormatting>
  <conditionalFormatting sqref="C676:AD676">
    <cfRule type="expression" dxfId="866" priority="326">
      <formula>$BK$782&gt;0</formula>
    </cfRule>
  </conditionalFormatting>
  <conditionalFormatting sqref="C677:AD677">
    <cfRule type="expression" dxfId="865" priority="337">
      <formula>AND(BO684&gt;0,F721="")</formula>
    </cfRule>
    <cfRule type="expression" dxfId="864" priority="324">
      <formula>AND(BO746&gt;0,F783="")</formula>
    </cfRule>
  </conditionalFormatting>
  <conditionalFormatting sqref="C678:AD678">
    <cfRule type="expression" dxfId="863" priority="333">
      <formula>AND(BO687&gt;0,F723="")</formula>
    </cfRule>
    <cfRule type="expression" dxfId="862" priority="321">
      <formula>AND(BO749&gt;0,F785="")</formula>
    </cfRule>
  </conditionalFormatting>
  <conditionalFormatting sqref="C810:AD810">
    <cfRule type="expression" dxfId="861" priority="315">
      <formula>$AN$854&gt;0</formula>
    </cfRule>
  </conditionalFormatting>
  <conditionalFormatting sqref="C811:AD811">
    <cfRule type="expression" dxfId="860" priority="314">
      <formula>$AR$854&gt;0</formula>
    </cfRule>
  </conditionalFormatting>
  <conditionalFormatting sqref="C812:AD812">
    <cfRule type="expression" dxfId="859" priority="316">
      <formula>$AS$853&gt;0</formula>
    </cfRule>
  </conditionalFormatting>
  <conditionalFormatting sqref="D130:F133">
    <cfRule type="expression" dxfId="858" priority="529" stopIfTrue="1">
      <formula>ISNUMBER(SEARCH(" " &amp; D130 &amp; " ", " " &amp; SUBSTITUTE($AK$140, " / ", " ") &amp; " "))</formula>
    </cfRule>
  </conditionalFormatting>
  <conditionalFormatting sqref="D684:I718">
    <cfRule type="expression" dxfId="857" priority="575" stopIfTrue="1">
      <formula>ISNUMBER(SEARCH(" " &amp; D684 &amp; " ", " " &amp; SUBSTITUTE($BR$684, " / ", " ") &amp; " "))</formula>
    </cfRule>
  </conditionalFormatting>
  <conditionalFormatting sqref="D746:I780">
    <cfRule type="expression" dxfId="856" priority="577" stopIfTrue="1">
      <formula>ISNUMBER(SEARCH(" " &amp; D746 &amp; " ", " " &amp; SUBSTITUTE($BR$746, " / ", " ") &amp; " "))</formula>
    </cfRule>
  </conditionalFormatting>
  <conditionalFormatting sqref="D70:J75">
    <cfRule type="expression" dxfId="855" priority="527" stopIfTrue="1">
      <formula>ISNUMBER(SEARCH(" " &amp; D70 &amp; " ", " " &amp; SUBSTITUTE($AK$44, " / ", " ") &amp; " "))</formula>
    </cfRule>
  </conditionalFormatting>
  <conditionalFormatting sqref="D105:L110">
    <cfRule type="expression" dxfId="854" priority="528" stopIfTrue="1">
      <formula>ISNUMBER(SEARCH(" " &amp; D105 &amp; " ", " " &amp; SUBSTITUTE($AK$116, " / ", " ") &amp; " "))</formula>
    </cfRule>
  </conditionalFormatting>
  <conditionalFormatting sqref="D524:L535">
    <cfRule type="expression" dxfId="853" priority="573" stopIfTrue="1">
      <formula>ISNUMBER(SEARCH(" " &amp; D524 &amp; " ", " " &amp; SUBSTITUTE($BJ$524, " / ", " ") &amp; " "))</formula>
    </cfRule>
  </conditionalFormatting>
  <conditionalFormatting sqref="D632:L648">
    <cfRule type="expression" dxfId="852" priority="574" stopIfTrue="1">
      <formula>ISNUMBER(SEARCH(" " &amp; D632 &amp; " ", " " &amp; SUBSTITUTE($BF$632, " / ", " ") &amp; " "))</formula>
    </cfRule>
  </conditionalFormatting>
  <conditionalFormatting sqref="F488:I488 N488:AD488">
    <cfRule type="expression" dxfId="851" priority="394">
      <formula>AND(BA471&gt;0,F488="")</formula>
    </cfRule>
    <cfRule type="expression" dxfId="850" priority="393">
      <formula>AND(BA471=0,F488="")</formula>
    </cfRule>
  </conditionalFormatting>
  <conditionalFormatting sqref="F471:L485">
    <cfRule type="expression" dxfId="849" priority="572" stopIfTrue="1">
      <formula>ISNUMBER(SEARCH(" " &amp; F471 &amp; " ", " " &amp; SUBSTITUTE($BG$472, " / ", " ") &amp; " "))</formula>
    </cfRule>
  </conditionalFormatting>
  <conditionalFormatting sqref="F42:AD42">
    <cfRule type="expression" dxfId="848" priority="516">
      <formula>AND(AR40&gt;0,F42="")</formula>
    </cfRule>
    <cfRule type="expression" dxfId="847" priority="515">
      <formula>AND(AR40=0,F42="")</formula>
    </cfRule>
  </conditionalFormatting>
  <conditionalFormatting sqref="F138:AD138">
    <cfRule type="expression" dxfId="846" priority="509">
      <formula>AND(CH130=0,F138="")</formula>
    </cfRule>
    <cfRule type="expression" dxfId="845" priority="511">
      <formula>AND(CH130&gt;0,F138="")</formula>
    </cfRule>
  </conditionalFormatting>
  <conditionalFormatting sqref="F542:AD542">
    <cfRule type="expression" dxfId="844" priority="374">
      <formula>AND(BG523=0,F542="")</formula>
    </cfRule>
    <cfRule type="expression" dxfId="843" priority="376">
      <formula>AND(BG523&gt;0,F542="")</formula>
    </cfRule>
  </conditionalFormatting>
  <conditionalFormatting sqref="F652:AD652">
    <cfRule type="expression" dxfId="842" priority="347">
      <formula>AND(AY632&gt;0,F652="")</formula>
    </cfRule>
    <cfRule type="expression" dxfId="841" priority="345">
      <formula>AND(AY632=0,F652="")</formula>
    </cfRule>
  </conditionalFormatting>
  <conditionalFormatting sqref="F721:AD721">
    <cfRule type="expression" dxfId="840" priority="336">
      <formula>AND(BO684&gt;0,F721="")</formula>
    </cfRule>
    <cfRule type="expression" dxfId="839" priority="335">
      <formula>AND(BO684=0,F721="")</formula>
    </cfRule>
  </conditionalFormatting>
  <conditionalFormatting sqref="F723:AD723">
    <cfRule type="expression" dxfId="838" priority="334">
      <formula>AND(BO687&gt;0,F723="")</formula>
    </cfRule>
    <cfRule type="expression" dxfId="837" priority="332">
      <formula>AND(BO687=0,F723="")</formula>
    </cfRule>
  </conditionalFormatting>
  <conditionalFormatting sqref="F783:AD783">
    <cfRule type="expression" dxfId="836" priority="323">
      <formula>AND(BO746&gt;0,F783="")</formula>
    </cfRule>
    <cfRule type="expression" dxfId="835" priority="322">
      <formula>AND(BO746=0,F783="")</formula>
    </cfRule>
  </conditionalFormatting>
  <conditionalFormatting sqref="F785:AD785">
    <cfRule type="expression" dxfId="834" priority="320">
      <formula>AND(BO749&gt;0,F785="")</formula>
    </cfRule>
    <cfRule type="expression" dxfId="833" priority="319">
      <formula>AND(BO749=0,F785="")</formula>
    </cfRule>
  </conditionalFormatting>
  <conditionalFormatting sqref="G467:J467">
    <cfRule type="expression" dxfId="832" priority="567">
      <formula>AND(#REF!&gt;0,J488="")</formula>
    </cfRule>
  </conditionalFormatting>
  <conditionalFormatting sqref="G114:AD114">
    <cfRule type="expression" dxfId="831" priority="513">
      <formula>AND(AN105&gt;0,G114="")</formula>
    </cfRule>
    <cfRule type="expression" dxfId="830" priority="512">
      <formula>AND(AN105=0,G114="")</formula>
    </cfRule>
  </conditionalFormatting>
  <conditionalFormatting sqref="I607:AD607">
    <cfRule type="expression" dxfId="829" priority="358">
      <formula>AND($C$607&lt;&gt;"",$C$607&lt;&gt;1)</formula>
    </cfRule>
  </conditionalFormatting>
  <conditionalFormatting sqref="J488:M488">
    <cfRule type="expression" dxfId="828" priority="571">
      <formula>AND(#REF!&gt;0,J488="")</formula>
    </cfRule>
    <cfRule type="expression" dxfId="827" priority="570">
      <formula>AND(#REF!=0,J488="")</formula>
    </cfRule>
  </conditionalFormatting>
  <conditionalFormatting sqref="J558:P558">
    <cfRule type="expression" dxfId="826" priority="371">
      <formula>AND($C$558&lt;&gt;"",$C$558&lt;&gt;1)</formula>
    </cfRule>
  </conditionalFormatting>
  <conditionalFormatting sqref="J684:AD719">
    <cfRule type="expression" dxfId="825" priority="340">
      <formula>SUM($M$106)=0</formula>
    </cfRule>
  </conditionalFormatting>
  <conditionalFormatting sqref="J746:AD781">
    <cfRule type="expression" dxfId="824" priority="325">
      <formula>SUM($M$107)=0</formula>
    </cfRule>
  </conditionalFormatting>
  <conditionalFormatting sqref="L683:V683">
    <cfRule type="expression" dxfId="823" priority="576" stopIfTrue="1">
      <formula>ISNUMBER(SEARCH(" " &amp; L683 &amp; " ", " " &amp; SUBSTITUTE($BW$684, " / ", " ") &amp; " "))</formula>
    </cfRule>
  </conditionalFormatting>
  <conditionalFormatting sqref="L745:V745">
    <cfRule type="expression" dxfId="822" priority="578" stopIfTrue="1">
      <formula>ISNUMBER(SEARCH(" " &amp; L745 &amp; " ", " " &amp; SUBSTITUTE($BW$746, " / ", " ") &amp; " "))</formula>
    </cfRule>
  </conditionalFormatting>
  <conditionalFormatting sqref="L684:W719">
    <cfRule type="expression" dxfId="821" priority="343">
      <formula>$X684="X"</formula>
    </cfRule>
  </conditionalFormatting>
  <conditionalFormatting sqref="L746:W781">
    <cfRule type="expression" dxfId="820" priority="328">
      <formula>$X746="X"</formula>
    </cfRule>
  </conditionalFormatting>
  <conditionalFormatting sqref="L684:AD719">
    <cfRule type="expression" dxfId="819" priority="344">
      <formula>AND($J684&lt;&gt;"",$J684&lt;&gt;1)</formula>
    </cfRule>
  </conditionalFormatting>
  <conditionalFormatting sqref="L746:AD781">
    <cfRule type="expression" dxfId="818" priority="329">
      <formula>AND($J746&lt;&gt;"",$J746&lt;&gt;1)</formula>
    </cfRule>
  </conditionalFormatting>
  <conditionalFormatting sqref="M437:U437">
    <cfRule type="expression" dxfId="817" priority="429">
      <formula>AND($AQ$432=0,$AQ$434=0)</formula>
    </cfRule>
  </conditionalFormatting>
  <conditionalFormatting sqref="M437:U447">
    <cfRule type="expression" dxfId="816" priority="407">
      <formula>SUM($M$106)=0</formula>
    </cfRule>
  </conditionalFormatting>
  <conditionalFormatting sqref="M438:U438">
    <cfRule type="expression" dxfId="815" priority="428">
      <formula>AND($AR$432=0,$AR$434=0)</formula>
    </cfRule>
  </conditionalFormatting>
  <conditionalFormatting sqref="M439:U439">
    <cfRule type="expression" dxfId="814" priority="427">
      <formula>AND($AS$432=0,$AS$434=0)</formula>
    </cfRule>
  </conditionalFormatting>
  <conditionalFormatting sqref="M440:U440">
    <cfRule type="expression" dxfId="813" priority="426">
      <formula>AND($AT$432=0,$AT$434=0)</formula>
    </cfRule>
  </conditionalFormatting>
  <conditionalFormatting sqref="M441:U441">
    <cfRule type="expression" dxfId="812" priority="425">
      <formula>AND($AU$432=0,$AU$434=0)</formula>
    </cfRule>
  </conditionalFormatting>
  <conditionalFormatting sqref="M442:U442">
    <cfRule type="expression" dxfId="811" priority="424">
      <formula>AND($AV$432=0,$AV$434=0)</formula>
    </cfRule>
  </conditionalFormatting>
  <conditionalFormatting sqref="M443:U443">
    <cfRule type="expression" dxfId="810" priority="423">
      <formula>AND($AW$432=0,$AW$434=0)</formula>
    </cfRule>
  </conditionalFormatting>
  <conditionalFormatting sqref="M444:U444">
    <cfRule type="expression" dxfId="809" priority="422">
      <formula>AND($AX$432=0,$AX$434=0)</formula>
    </cfRule>
  </conditionalFormatting>
  <conditionalFormatting sqref="M445:U445">
    <cfRule type="expression" dxfId="808" priority="421">
      <formula>AND($AY$432=0,$AY$434=0)</formula>
    </cfRule>
  </conditionalFormatting>
  <conditionalFormatting sqref="M446:U446">
    <cfRule type="expression" dxfId="807" priority="420">
      <formula>AND($AZ$432=0,$AZ$434=0)</formula>
    </cfRule>
  </conditionalFormatting>
  <conditionalFormatting sqref="M447:U447">
    <cfRule type="expression" dxfId="806" priority="419">
      <formula>AND($BA$432=0,$BA$434=0)</formula>
    </cfRule>
  </conditionalFormatting>
  <conditionalFormatting sqref="M471:U481">
    <cfRule type="expression" dxfId="805" priority="392">
      <formula>SUM($M437)=0</formula>
    </cfRule>
  </conditionalFormatting>
  <conditionalFormatting sqref="M471:U486">
    <cfRule type="expression" dxfId="804" priority="386">
      <formula>SUM($M$106)=0</formula>
    </cfRule>
  </conditionalFormatting>
  <conditionalFormatting sqref="M484:U484">
    <cfRule type="expression" dxfId="803" priority="390">
      <formula>SUM($M$441)=0</formula>
    </cfRule>
  </conditionalFormatting>
  <conditionalFormatting sqref="M485:U485">
    <cfRule type="expression" dxfId="802" priority="388">
      <formula>SUM($M$443)=0</formula>
    </cfRule>
  </conditionalFormatting>
  <conditionalFormatting sqref="M524:U539">
    <cfRule type="expression" dxfId="801" priority="373">
      <formula>SUM($M$106)=0</formula>
    </cfRule>
  </conditionalFormatting>
  <conditionalFormatting sqref="M632:AD649">
    <cfRule type="expression" dxfId="800" priority="357">
      <formula>AND($C$607&lt;&gt;"",$C$607&lt;&gt;1)</formula>
    </cfRule>
  </conditionalFormatting>
  <conditionalFormatting sqref="M817:AD852">
    <cfRule type="expression" dxfId="799" priority="308">
      <formula>SUM($M$106)=0</formula>
    </cfRule>
    <cfRule type="expression" dxfId="798" priority="318">
      <formula>AND($J684&lt;&gt;"",$J684&lt;&gt;1)</formula>
    </cfRule>
  </conditionalFormatting>
  <conditionalFormatting sqref="M865:AD900">
    <cfRule type="expression" dxfId="797" priority="307">
      <formula>SUM($M$107)=0</formula>
    </cfRule>
    <cfRule type="expression" dxfId="796" priority="313">
      <formula>AND($J746&lt;&gt;"",$J746&lt;&gt;1)</formula>
    </cfRule>
  </conditionalFormatting>
  <conditionalFormatting sqref="P632:AD649">
    <cfRule type="expression" dxfId="795" priority="356">
      <formula>$M632="X"</formula>
    </cfRule>
  </conditionalFormatting>
  <conditionalFormatting sqref="Q504:AD504">
    <cfRule type="expression" dxfId="794" priority="383">
      <formula>SUM($M$107)=0</formula>
    </cfRule>
  </conditionalFormatting>
  <conditionalFormatting sqref="Q558:AD558">
    <cfRule type="expression" dxfId="793" priority="368">
      <formula>SUM($M$107)=0</formula>
    </cfRule>
  </conditionalFormatting>
  <conditionalFormatting sqref="Q576:AD576">
    <cfRule type="expression" dxfId="792" priority="365">
      <formula>AND($Q$558&lt;&gt;"",$Q$558&lt;&gt;1)</formula>
    </cfRule>
    <cfRule type="expression" dxfId="791" priority="363">
      <formula>SUM($M$107)=0</formula>
    </cfRule>
  </conditionalFormatting>
  <conditionalFormatting sqref="S817:AD852">
    <cfRule type="expression" dxfId="790" priority="317">
      <formula>AND($M817&lt;&gt;"",$M817&lt;&gt;1)</formula>
    </cfRule>
  </conditionalFormatting>
  <conditionalFormatting sqref="S865:AD900">
    <cfRule type="expression" dxfId="789" priority="311">
      <formula>AND($M865&lt;&gt;"",$M865&lt;&gt;1)</formula>
    </cfRule>
  </conditionalFormatting>
  <conditionalFormatting sqref="T40:AD40">
    <cfRule type="expression" dxfId="788" priority="306">
      <formula>AND($S$40&lt;&gt;"",$S$40=8)</formula>
    </cfRule>
  </conditionalFormatting>
  <conditionalFormatting sqref="V437:AD437">
    <cfRule type="expression" dxfId="787" priority="418">
      <formula>AND($AQ$433=0,$AQ$434=0)</formula>
    </cfRule>
  </conditionalFormatting>
  <conditionalFormatting sqref="V437:AD447">
    <cfRule type="expression" dxfId="786" priority="406">
      <formula>SUM($M$107)=0</formula>
    </cfRule>
  </conditionalFormatting>
  <conditionalFormatting sqref="V438:AD438">
    <cfRule type="expression" dxfId="785" priority="417">
      <formula>AND($AR$433=0,$AR$434=0)</formula>
    </cfRule>
  </conditionalFormatting>
  <conditionalFormatting sqref="V439:AD439">
    <cfRule type="expression" dxfId="784" priority="416">
      <formula>AND($AS$433=0,$AS$434=0)</formula>
    </cfRule>
  </conditionalFormatting>
  <conditionalFormatting sqref="V440:AD440">
    <cfRule type="expression" dxfId="783" priority="415">
      <formula>AND($AT$433=0,$AT$434=0)</formula>
    </cfRule>
  </conditionalFormatting>
  <conditionalFormatting sqref="V441:AD441">
    <cfRule type="expression" dxfId="782" priority="414">
      <formula>AND($AU$433=0,$AU$434=0)</formula>
    </cfRule>
  </conditionalFormatting>
  <conditionalFormatting sqref="V442:AD442">
    <cfRule type="expression" dxfId="781" priority="413">
      <formula>AND($AV$433=0,$AV$434=0)</formula>
    </cfRule>
  </conditionalFormatting>
  <conditionalFormatting sqref="V443:AD443">
    <cfRule type="expression" dxfId="780" priority="412">
      <formula>AND($AW$433=0,$AW$434=0)</formula>
    </cfRule>
  </conditionalFormatting>
  <conditionalFormatting sqref="V444:AD444">
    <cfRule type="expression" dxfId="779" priority="411">
      <formula>AND($AX$433=0,$AX$434=0)</formula>
    </cfRule>
  </conditionalFormatting>
  <conditionalFormatting sqref="V445:AD445">
    <cfRule type="expression" dxfId="778" priority="410">
      <formula>AND($AY$433=0,$AY$434=0)</formula>
    </cfRule>
  </conditionalFormatting>
  <conditionalFormatting sqref="V446:AD446">
    <cfRule type="expression" dxfId="777" priority="409">
      <formula>AND($AZ$433=0,$AZ$434=0)</formula>
    </cfRule>
  </conditionalFormatting>
  <conditionalFormatting sqref="V447:AD447">
    <cfRule type="expression" dxfId="776" priority="408">
      <formula>AND($BA$433=0,$BA$434=0)</formula>
    </cfRule>
  </conditionalFormatting>
  <conditionalFormatting sqref="V471:AD481">
    <cfRule type="expression" dxfId="775" priority="391">
      <formula>SUM($V437)=0</formula>
    </cfRule>
  </conditionalFormatting>
  <conditionalFormatting sqref="V471:AD486">
    <cfRule type="expression" dxfId="774" priority="385">
      <formula>SUM($M$107)=0</formula>
    </cfRule>
  </conditionalFormatting>
  <conditionalFormatting sqref="V484:AD484">
    <cfRule type="expression" dxfId="773" priority="389">
      <formula>SUM($V$441)=0</formula>
    </cfRule>
  </conditionalFormatting>
  <conditionalFormatting sqref="V485:AD485">
    <cfRule type="expression" dxfId="772" priority="387">
      <formula>SUM($V$443)=0</formula>
    </cfRule>
  </conditionalFormatting>
  <conditionalFormatting sqref="V524:AD539">
    <cfRule type="expression" dxfId="771" priority="372">
      <formula>SUM($M$107)=0</formula>
    </cfRule>
  </conditionalFormatting>
  <conditionalFormatting sqref="V632:AD649">
    <cfRule type="expression" dxfId="770" priority="355">
      <formula>SUM($S632)=0</formula>
    </cfRule>
  </conditionalFormatting>
  <conditionalFormatting sqref="X558:AD558">
    <cfRule type="expression" dxfId="769" priority="370">
      <formula>AND($Q$558&lt;&gt;"",$Q$558&lt;&gt;1)</formula>
    </cfRule>
  </conditionalFormatting>
  <conditionalFormatting sqref="Y607:AD607">
    <cfRule type="expression" dxfId="768" priority="359">
      <formula>SUM($Q$607)=0</formula>
    </cfRule>
  </conditionalFormatting>
  <conditionalFormatting sqref="Z704 AC704">
    <cfRule type="expression" dxfId="767" priority="342">
      <formula>$BB$694=""</formula>
    </cfRule>
  </conditionalFormatting>
  <conditionalFormatting sqref="Z766 AC766">
    <cfRule type="expression" dxfId="766" priority="331">
      <formula>$BB$769=""</formula>
    </cfRule>
  </conditionalFormatting>
  <conditionalFormatting sqref="AA705 AD705">
    <cfRule type="expression" dxfId="765" priority="341">
      <formula>$BB$704=""</formula>
    </cfRule>
  </conditionalFormatting>
  <conditionalFormatting sqref="AA767 AD767">
    <cfRule type="expression" dxfId="764" priority="330">
      <formula>$BB$773=""</formula>
    </cfRule>
  </conditionalFormatting>
  <conditionalFormatting sqref="AG42">
    <cfRule type="expression" dxfId="763" priority="295" stopIfTrue="1">
      <formula>AND($A$1&lt;&gt;"",SEARCH("en blanco",AG42)&gt;0)</formula>
    </cfRule>
    <cfRule type="expression" dxfId="762" priority="292" stopIfTrue="1">
      <formula>AND($A$1&lt;&gt;"",SEARCH("igual o mayor",AG42)&gt;0)</formula>
    </cfRule>
    <cfRule type="expression" dxfId="761" priority="294" stopIfTrue="1">
      <formula>AND($A$1&lt;&gt;"",SEARCH("pase a la pregunta",AG42)&gt;0)</formula>
    </cfRule>
    <cfRule type="expression" dxfId="760" priority="293" stopIfTrue="1">
      <formula>AND($A$1&lt;&gt;"",SEARCH("igual o menor",AG42)&gt;0)</formula>
    </cfRule>
    <cfRule type="expression" dxfId="759" priority="303" stopIfTrue="1">
      <formula>AND($A$1&lt;&gt;"",SEARCH("no puede registrar",AG42)&gt;0)</formula>
    </cfRule>
    <cfRule type="expression" dxfId="758" priority="297" stopIfTrue="1">
      <formula>AND($A$1&lt;&gt;"",SUM(AG42)&gt;0)</formula>
    </cfRule>
    <cfRule type="expression" dxfId="757" priority="298" stopIfTrue="1">
      <formula>AND($A$1&lt;&gt;"",SEARCH("la pregunta",AG42)&gt;0)</formula>
    </cfRule>
    <cfRule type="expression" dxfId="756" priority="299" stopIfTrue="1">
      <formula>AND($A$1&lt;&gt;"",SEARCH("igual o mayor",AG42)&gt;0)</formula>
    </cfRule>
    <cfRule type="expression" dxfId="755" priority="300" stopIfTrue="1">
      <formula>AND($A$1&lt;&gt;"",SEARCH("igual o menor",AG42)&gt;0)</formula>
    </cfRule>
    <cfRule type="expression" dxfId="754" priority="301" stopIfTrue="1">
      <formula>AND($A$1&lt;&gt;"",SEARCH("pase a la pregunta",AG42)&gt;0)</formula>
    </cfRule>
    <cfRule type="expression" dxfId="753" priority="302" stopIfTrue="1">
      <formula>AND($A$1&lt;&gt;"",SEARCH("en blanco",AG42)&gt;0)</formula>
    </cfRule>
    <cfRule type="expression" dxfId="752" priority="304" stopIfTrue="1">
      <formula>AND($A$1&lt;&gt;"",SUM(AG42)&gt;0)</formula>
    </cfRule>
    <cfRule type="expression" dxfId="751" priority="305" stopIfTrue="1">
      <formula>AND($A$1&lt;&gt;"",SEARCH("la pregunta",AG42)&gt;0)</formula>
    </cfRule>
    <cfRule type="expression" dxfId="750" priority="296" stopIfTrue="1">
      <formula>AND($A$1&lt;&gt;"",SEARCH("no puede registrar",AG42)&gt;0)</formula>
    </cfRule>
  </conditionalFormatting>
  <conditionalFormatting sqref="AG114">
    <cfRule type="expression" dxfId="749" priority="271" stopIfTrue="1">
      <formula>AND($A$1&lt;&gt;"",SEARCH("igual o mayor",AG114)&gt;0)</formula>
    </cfRule>
    <cfRule type="expression" dxfId="748" priority="280" stopIfTrue="1">
      <formula>AND($A$1&lt;&gt;"",SEARCH("pase a la pregunta",AG114)&gt;0)</formula>
    </cfRule>
    <cfRule type="expression" dxfId="747" priority="275" stopIfTrue="1">
      <formula>AND($A$1&lt;&gt;"",SEARCH("no puede registrar",AG114)&gt;0)</formula>
    </cfRule>
    <cfRule type="expression" dxfId="746" priority="284" stopIfTrue="1">
      <formula>AND($A$1&lt;&gt;"",SEARCH("la pregunta",AG114)&gt;0)</formula>
    </cfRule>
    <cfRule type="expression" dxfId="745" priority="283" stopIfTrue="1">
      <formula>AND($A$1&lt;&gt;"",SUM(AG114)&gt;0)</formula>
    </cfRule>
    <cfRule type="expression" dxfId="744" priority="282" stopIfTrue="1">
      <formula>AND($A$1&lt;&gt;"",SEARCH("no puede registrar",AG114)&gt;0)</formula>
    </cfRule>
    <cfRule type="expression" dxfId="743" priority="281" stopIfTrue="1">
      <formula>AND($A$1&lt;&gt;"",SEARCH("en blanco",AG114)&gt;0)</formula>
    </cfRule>
    <cfRule type="expression" dxfId="742" priority="279" stopIfTrue="1">
      <formula>AND($A$1&lt;&gt;"",SEARCH("igual o menor",AG114)&gt;0)</formula>
    </cfRule>
    <cfRule type="expression" dxfId="741" priority="278" stopIfTrue="1">
      <formula>AND($A$1&lt;&gt;"",SEARCH("igual o mayor",AG114)&gt;0)</formula>
    </cfRule>
    <cfRule type="expression" dxfId="740" priority="277" stopIfTrue="1">
      <formula>AND($A$1&lt;&gt;"",SEARCH("la pregunta",AG114)&gt;0)</formula>
    </cfRule>
    <cfRule type="expression" dxfId="739" priority="276" stopIfTrue="1">
      <formula>AND($A$1&lt;&gt;"",SUM(AG114)&gt;0)</formula>
    </cfRule>
    <cfRule type="expression" dxfId="738" priority="274" stopIfTrue="1">
      <formula>AND($A$1&lt;&gt;"",SEARCH("en blanco",AG114)&gt;0)</formula>
    </cfRule>
    <cfRule type="expression" dxfId="737" priority="273" stopIfTrue="1">
      <formula>AND($A$1&lt;&gt;"",SEARCH("pase a la pregunta",AG114)&gt;0)</formula>
    </cfRule>
    <cfRule type="expression" dxfId="736" priority="272" stopIfTrue="1">
      <formula>AND($A$1&lt;&gt;"",SEARCH("igual o menor",AG114)&gt;0)</formula>
    </cfRule>
  </conditionalFormatting>
  <conditionalFormatting sqref="AG138">
    <cfRule type="expression" dxfId="735" priority="262" stopIfTrue="1">
      <formula>AND($A$1&lt;&gt;"",SUM(AG138)&gt;0)</formula>
    </cfRule>
    <cfRule type="expression" dxfId="734" priority="261" stopIfTrue="1">
      <formula>AND($A$1&lt;&gt;"",SEARCH("no puede registrar",AG138)&gt;0)</formula>
    </cfRule>
    <cfRule type="expression" dxfId="733" priority="260" stopIfTrue="1">
      <formula>AND($A$1&lt;&gt;"",SEARCH("en blanco",AG138)&gt;0)</formula>
    </cfRule>
    <cfRule type="expression" dxfId="732" priority="254" stopIfTrue="1">
      <formula>AND($A$1&lt;&gt;"",SEARCH("no puede registrar",AG138)&gt;0)</formula>
    </cfRule>
    <cfRule type="expression" dxfId="731" priority="255" stopIfTrue="1">
      <formula>AND($A$1&lt;&gt;"",SUM(AG138)&gt;0)</formula>
    </cfRule>
    <cfRule type="expression" dxfId="730" priority="257" stopIfTrue="1">
      <formula>AND($A$1&lt;&gt;"",SEARCH("igual o mayor",AG138)&gt;0)</formula>
    </cfRule>
    <cfRule type="expression" dxfId="729" priority="258" stopIfTrue="1">
      <formula>AND($A$1&lt;&gt;"",SEARCH("igual o menor",AG138)&gt;0)</formula>
    </cfRule>
    <cfRule type="expression" dxfId="728" priority="256" stopIfTrue="1">
      <formula>AND($A$1&lt;&gt;"",SEARCH("la pregunta",AG138)&gt;0)</formula>
    </cfRule>
    <cfRule type="expression" dxfId="727" priority="259" stopIfTrue="1">
      <formula>AND($A$1&lt;&gt;"",SEARCH("pase a la pregunta",AG138)&gt;0)</formula>
    </cfRule>
    <cfRule type="expression" dxfId="726" priority="250" stopIfTrue="1">
      <formula>AND($A$1&lt;&gt;"",SEARCH("igual o mayor",AG138)&gt;0)</formula>
    </cfRule>
    <cfRule type="expression" dxfId="725" priority="251" stopIfTrue="1">
      <formula>AND($A$1&lt;&gt;"",SEARCH("igual o menor",AG138)&gt;0)</formula>
    </cfRule>
    <cfRule type="expression" dxfId="724" priority="252" stopIfTrue="1">
      <formula>AND($A$1&lt;&gt;"",SEARCH("pase a la pregunta",AG138)&gt;0)</formula>
    </cfRule>
    <cfRule type="expression" dxfId="723" priority="263" stopIfTrue="1">
      <formula>AND($A$1&lt;&gt;"",SEARCH("la pregunta",AG138)&gt;0)</formula>
    </cfRule>
    <cfRule type="expression" dxfId="722" priority="253" stopIfTrue="1">
      <formula>AND($A$1&lt;&gt;"",SEARCH("en blanco",AG138)&gt;0)</formula>
    </cfRule>
  </conditionalFormatting>
  <conditionalFormatting sqref="AG488">
    <cfRule type="expression" dxfId="721" priority="240" stopIfTrue="1">
      <formula>AND($A$1&lt;&gt;"",SEARCH("no puede registrar",AG488)&gt;0)</formula>
    </cfRule>
    <cfRule type="expression" dxfId="720" priority="241" stopIfTrue="1">
      <formula>AND($A$1&lt;&gt;"",SUM(AG488)&gt;0)</formula>
    </cfRule>
    <cfRule type="expression" dxfId="719" priority="242" stopIfTrue="1">
      <formula>AND($A$1&lt;&gt;"",SEARCH("la pregunta",AG488)&gt;0)</formula>
    </cfRule>
    <cfRule type="expression" dxfId="718" priority="229" stopIfTrue="1">
      <formula>AND($A$1&lt;&gt;"",SEARCH("igual o mayor",AG488)&gt;0)</formula>
    </cfRule>
    <cfRule type="expression" dxfId="717" priority="230" stopIfTrue="1">
      <formula>AND($A$1&lt;&gt;"",SEARCH("igual o menor",AG488)&gt;0)</formula>
    </cfRule>
    <cfRule type="expression" dxfId="716" priority="231" stopIfTrue="1">
      <formula>AND($A$1&lt;&gt;"",SEARCH("pase a la pregunta",AG488)&gt;0)</formula>
    </cfRule>
    <cfRule type="expression" dxfId="715" priority="232" stopIfTrue="1">
      <formula>AND($A$1&lt;&gt;"",SEARCH("en blanco",AG488)&gt;0)</formula>
    </cfRule>
    <cfRule type="expression" dxfId="714" priority="233" stopIfTrue="1">
      <formula>AND($A$1&lt;&gt;"",SEARCH("no puede registrar",AG488)&gt;0)</formula>
    </cfRule>
    <cfRule type="expression" dxfId="713" priority="234" stopIfTrue="1">
      <formula>AND($A$1&lt;&gt;"",SUM(AG488)&gt;0)</formula>
    </cfRule>
    <cfRule type="expression" dxfId="712" priority="235" stopIfTrue="1">
      <formula>AND($A$1&lt;&gt;"",SEARCH("la pregunta",AG488)&gt;0)</formula>
    </cfRule>
    <cfRule type="expression" dxfId="711" priority="236" stopIfTrue="1">
      <formula>AND($A$1&lt;&gt;"",SEARCH("igual o mayor",AG488)&gt;0)</formula>
    </cfRule>
    <cfRule type="expression" dxfId="710" priority="237" stopIfTrue="1">
      <formula>AND($A$1&lt;&gt;"",SEARCH("igual o menor",AG488)&gt;0)</formula>
    </cfRule>
    <cfRule type="expression" dxfId="709" priority="238" stopIfTrue="1">
      <formula>AND($A$1&lt;&gt;"",SEARCH("pase a la pregunta",AG488)&gt;0)</formula>
    </cfRule>
    <cfRule type="expression" dxfId="708" priority="239" stopIfTrue="1">
      <formula>AND($A$1&lt;&gt;"",SEARCH("en blanco",AG488)&gt;0)</formula>
    </cfRule>
  </conditionalFormatting>
  <conditionalFormatting sqref="AG652">
    <cfRule type="expression" dxfId="707" priority="189" stopIfTrue="1">
      <formula>AND($A$1&lt;&gt;"",SEARCH("pase a la pregunta",AG652)&gt;0)</formula>
    </cfRule>
    <cfRule type="expression" dxfId="706" priority="200" stopIfTrue="1">
      <formula>AND($A$1&lt;&gt;"",SEARCH("la pregunta",AG652)&gt;0)</formula>
    </cfRule>
    <cfRule type="expression" dxfId="705" priority="199" stopIfTrue="1">
      <formula>AND($A$1&lt;&gt;"",SUM(AG652)&gt;0)</formula>
    </cfRule>
    <cfRule type="expression" dxfId="704" priority="198" stopIfTrue="1">
      <formula>AND($A$1&lt;&gt;"",SEARCH("no puede registrar",AG652)&gt;0)</formula>
    </cfRule>
    <cfRule type="expression" dxfId="703" priority="197" stopIfTrue="1">
      <formula>AND($A$1&lt;&gt;"",SEARCH("en blanco",AG652)&gt;0)</formula>
    </cfRule>
    <cfRule type="expression" dxfId="702" priority="196" stopIfTrue="1">
      <formula>AND($A$1&lt;&gt;"",SEARCH("pase a la pregunta",AG652)&gt;0)</formula>
    </cfRule>
    <cfRule type="expression" dxfId="701" priority="195" stopIfTrue="1">
      <formula>AND($A$1&lt;&gt;"",SEARCH("igual o menor",AG652)&gt;0)</formula>
    </cfRule>
    <cfRule type="expression" dxfId="700" priority="194" stopIfTrue="1">
      <formula>AND($A$1&lt;&gt;"",SEARCH("igual o mayor",AG652)&gt;0)</formula>
    </cfRule>
    <cfRule type="expression" dxfId="699" priority="193" stopIfTrue="1">
      <formula>AND($A$1&lt;&gt;"",SEARCH("la pregunta",AG652)&gt;0)</formula>
    </cfRule>
    <cfRule type="expression" dxfId="698" priority="192" stopIfTrue="1">
      <formula>AND($A$1&lt;&gt;"",SUM(AG652)&gt;0)</formula>
    </cfRule>
    <cfRule type="expression" dxfId="697" priority="191" stopIfTrue="1">
      <formula>AND($A$1&lt;&gt;"",SEARCH("no puede registrar",AG652)&gt;0)</formula>
    </cfRule>
    <cfRule type="expression" dxfId="696" priority="190" stopIfTrue="1">
      <formula>AND($A$1&lt;&gt;"",SEARCH("en blanco",AG652)&gt;0)</formula>
    </cfRule>
    <cfRule type="expression" dxfId="695" priority="188" stopIfTrue="1">
      <formula>AND($A$1&lt;&gt;"",SEARCH("igual o menor",AG652)&gt;0)</formula>
    </cfRule>
    <cfRule type="expression" dxfId="694" priority="187" stopIfTrue="1">
      <formula>AND($A$1&lt;&gt;"",SEARCH("igual o mayor",AG652)&gt;0)</formula>
    </cfRule>
  </conditionalFormatting>
  <conditionalFormatting sqref="AG721">
    <cfRule type="expression" dxfId="693" priority="177" stopIfTrue="1">
      <formula>AND($A$1&lt;&gt;"",SEARCH("no puede registrar",AG721)&gt;0)</formula>
    </cfRule>
    <cfRule type="expression" dxfId="692" priority="178" stopIfTrue="1">
      <formula>AND($A$1&lt;&gt;"",SUM(AG721)&gt;0)</formula>
    </cfRule>
    <cfRule type="expression" dxfId="691" priority="179" stopIfTrue="1">
      <formula>AND($A$1&lt;&gt;"",SEARCH("la pregunta",AG721)&gt;0)</formula>
    </cfRule>
    <cfRule type="expression" dxfId="690" priority="170" stopIfTrue="1">
      <formula>AND($A$1&lt;&gt;"",SEARCH("no puede registrar",AG721)&gt;0)</formula>
    </cfRule>
    <cfRule type="expression" dxfId="689" priority="171" stopIfTrue="1">
      <formula>AND($A$1&lt;&gt;"",SUM(AG721)&gt;0)</formula>
    </cfRule>
    <cfRule type="expression" dxfId="688" priority="172" stopIfTrue="1">
      <formula>AND($A$1&lt;&gt;"",SEARCH("la pregunta",AG721)&gt;0)</formula>
    </cfRule>
    <cfRule type="expression" dxfId="687" priority="175" stopIfTrue="1">
      <formula>AND($A$1&lt;&gt;"",SEARCH("pase a la pregunta",AG721)&gt;0)</formula>
    </cfRule>
    <cfRule type="expression" dxfId="686" priority="173" stopIfTrue="1">
      <formula>AND($A$1&lt;&gt;"",SEARCH("igual o mayor",AG721)&gt;0)</formula>
    </cfRule>
    <cfRule type="expression" dxfId="685" priority="174" stopIfTrue="1">
      <formula>AND($A$1&lt;&gt;"",SEARCH("igual o menor",AG721)&gt;0)</formula>
    </cfRule>
    <cfRule type="expression" dxfId="684" priority="176" stopIfTrue="1">
      <formula>AND($A$1&lt;&gt;"",SEARCH("en blanco",AG721)&gt;0)</formula>
    </cfRule>
    <cfRule type="expression" dxfId="683" priority="166" stopIfTrue="1">
      <formula>AND($A$1&lt;&gt;"",SEARCH("igual o mayor",AG721)&gt;0)</formula>
    </cfRule>
    <cfRule type="expression" dxfId="682" priority="169" stopIfTrue="1">
      <formula>AND($A$1&lt;&gt;"",SEARCH("en blanco",AG721)&gt;0)</formula>
    </cfRule>
    <cfRule type="expression" dxfId="681" priority="168" stopIfTrue="1">
      <formula>AND($A$1&lt;&gt;"",SEARCH("pase a la pregunta",AG721)&gt;0)</formula>
    </cfRule>
    <cfRule type="expression" dxfId="680" priority="167" stopIfTrue="1">
      <formula>AND($A$1&lt;&gt;"",SEARCH("igual o menor",AG721)&gt;0)</formula>
    </cfRule>
  </conditionalFormatting>
  <conditionalFormatting sqref="AG723">
    <cfRule type="expression" dxfId="679" priority="162" stopIfTrue="1">
      <formula>AND($A$1&lt;&gt;"",SEARCH("en blanco",AG723)&gt;0)</formula>
    </cfRule>
    <cfRule type="expression" dxfId="678" priority="154" stopIfTrue="1">
      <formula>AND($A$1&lt;&gt;"",SEARCH("pase a la pregunta",AG723)&gt;0)</formula>
    </cfRule>
    <cfRule type="expression" dxfId="677" priority="153" stopIfTrue="1">
      <formula>AND($A$1&lt;&gt;"",SEARCH("igual o menor",AG723)&gt;0)</formula>
    </cfRule>
    <cfRule type="expression" dxfId="676" priority="152" stopIfTrue="1">
      <formula>AND($A$1&lt;&gt;"",SEARCH("igual o mayor",AG723)&gt;0)</formula>
    </cfRule>
    <cfRule type="expression" dxfId="675" priority="165" stopIfTrue="1">
      <formula>AND($A$1&lt;&gt;"",SEARCH("la pregunta",AG723)&gt;0)</formula>
    </cfRule>
    <cfRule type="expression" dxfId="674" priority="164" stopIfTrue="1">
      <formula>AND($A$1&lt;&gt;"",SUM(AG723)&gt;0)</formula>
    </cfRule>
    <cfRule type="expression" dxfId="673" priority="163" stopIfTrue="1">
      <formula>AND($A$1&lt;&gt;"",SEARCH("no puede registrar",AG723)&gt;0)</formula>
    </cfRule>
    <cfRule type="expression" dxfId="672" priority="161" stopIfTrue="1">
      <formula>AND($A$1&lt;&gt;"",SEARCH("pase a la pregunta",AG723)&gt;0)</formula>
    </cfRule>
    <cfRule type="expression" dxfId="671" priority="160" stopIfTrue="1">
      <formula>AND($A$1&lt;&gt;"",SEARCH("igual o menor",AG723)&gt;0)</formula>
    </cfRule>
    <cfRule type="expression" dxfId="670" priority="159" stopIfTrue="1">
      <formula>AND($A$1&lt;&gt;"",SEARCH("igual o mayor",AG723)&gt;0)</formula>
    </cfRule>
    <cfRule type="expression" dxfId="669" priority="158" stopIfTrue="1">
      <formula>AND($A$1&lt;&gt;"",SEARCH("la pregunta",AG723)&gt;0)</formula>
    </cfRule>
    <cfRule type="expression" dxfId="668" priority="157" stopIfTrue="1">
      <formula>AND($A$1&lt;&gt;"",SUM(AG723)&gt;0)</formula>
    </cfRule>
    <cfRule type="expression" dxfId="667" priority="156" stopIfTrue="1">
      <formula>AND($A$1&lt;&gt;"",SEARCH("no puede registrar",AG723)&gt;0)</formula>
    </cfRule>
    <cfRule type="expression" dxfId="666" priority="155" stopIfTrue="1">
      <formula>AND($A$1&lt;&gt;"",SEARCH("en blanco",AG723)&gt;0)</formula>
    </cfRule>
  </conditionalFormatting>
  <conditionalFormatting sqref="AG783">
    <cfRule type="expression" dxfId="665" priority="136" stopIfTrue="1">
      <formula>AND($A$1&lt;&gt;"",SEARCH("igual o menor",AG783)&gt;0)</formula>
    </cfRule>
    <cfRule type="expression" dxfId="664" priority="139" stopIfTrue="1">
      <formula>AND($A$1&lt;&gt;"",SEARCH("no puede registrar",AG783)&gt;0)</formula>
    </cfRule>
    <cfRule type="expression" dxfId="663" priority="135" stopIfTrue="1">
      <formula>AND($A$1&lt;&gt;"",SEARCH("igual o mayor",AG783)&gt;0)</formula>
    </cfRule>
    <cfRule type="expression" dxfId="662" priority="140" stopIfTrue="1">
      <formula>AND($A$1&lt;&gt;"",SUM(AG783)&gt;0)</formula>
    </cfRule>
    <cfRule type="expression" dxfId="661" priority="141" stopIfTrue="1">
      <formula>AND($A$1&lt;&gt;"",SEARCH("la pregunta",AG783)&gt;0)</formula>
    </cfRule>
    <cfRule type="expression" dxfId="660" priority="128" stopIfTrue="1">
      <formula>AND($A$1&lt;&gt;"",SEARCH("igual o mayor",AG783)&gt;0)</formula>
    </cfRule>
    <cfRule type="expression" dxfId="659" priority="131" stopIfTrue="1">
      <formula>AND($A$1&lt;&gt;"",SEARCH("en blanco",AG783)&gt;0)</formula>
    </cfRule>
    <cfRule type="expression" dxfId="658" priority="138" stopIfTrue="1">
      <formula>AND($A$1&lt;&gt;"",SEARCH("en blanco",AG783)&gt;0)</formula>
    </cfRule>
    <cfRule type="expression" dxfId="657" priority="129" stopIfTrue="1">
      <formula>AND($A$1&lt;&gt;"",SEARCH("igual o menor",AG783)&gt;0)</formula>
    </cfRule>
    <cfRule type="expression" dxfId="656" priority="130" stopIfTrue="1">
      <formula>AND($A$1&lt;&gt;"",SEARCH("pase a la pregunta",AG783)&gt;0)</formula>
    </cfRule>
    <cfRule type="expression" dxfId="655" priority="132" stopIfTrue="1">
      <formula>AND($A$1&lt;&gt;"",SEARCH("no puede registrar",AG783)&gt;0)</formula>
    </cfRule>
    <cfRule type="expression" dxfId="654" priority="133" stopIfTrue="1">
      <formula>AND($A$1&lt;&gt;"",SUM(AG783)&gt;0)</formula>
    </cfRule>
    <cfRule type="expression" dxfId="653" priority="134" stopIfTrue="1">
      <formula>AND($A$1&lt;&gt;"",SEARCH("la pregunta",AG783)&gt;0)</formula>
    </cfRule>
    <cfRule type="expression" dxfId="652" priority="137" stopIfTrue="1">
      <formula>AND($A$1&lt;&gt;"",SEARCH("pase a la pregunta",AG783)&gt;0)</formula>
    </cfRule>
  </conditionalFormatting>
  <conditionalFormatting sqref="AG785">
    <cfRule type="expression" dxfId="651" priority="123" stopIfTrue="1">
      <formula>AND($A$1&lt;&gt;"",SEARCH("pase a la pregunta",AG785)&gt;0)</formula>
    </cfRule>
    <cfRule type="expression" dxfId="650" priority="122" stopIfTrue="1">
      <formula>AND($A$1&lt;&gt;"",SEARCH("igual o menor",AG785)&gt;0)</formula>
    </cfRule>
    <cfRule type="expression" dxfId="649" priority="121" stopIfTrue="1">
      <formula>AND($A$1&lt;&gt;"",SEARCH("igual o mayor",AG785)&gt;0)</formula>
    </cfRule>
    <cfRule type="expression" dxfId="648" priority="120" stopIfTrue="1">
      <formula>AND($A$1&lt;&gt;"",SEARCH("la pregunta",AG785)&gt;0)</formula>
    </cfRule>
    <cfRule type="expression" dxfId="647" priority="119" stopIfTrue="1">
      <formula>AND($A$1&lt;&gt;"",SUM(AG785)&gt;0)</formula>
    </cfRule>
    <cfRule type="expression" dxfId="646" priority="118" stopIfTrue="1">
      <formula>AND($A$1&lt;&gt;"",SEARCH("no puede registrar",AG785)&gt;0)</formula>
    </cfRule>
    <cfRule type="expression" dxfId="645" priority="117" stopIfTrue="1">
      <formula>AND($A$1&lt;&gt;"",SEARCH("en blanco",AG785)&gt;0)</formula>
    </cfRule>
    <cfRule type="expression" dxfId="644" priority="116" stopIfTrue="1">
      <formula>AND($A$1&lt;&gt;"",SEARCH("pase a la pregunta",AG785)&gt;0)</formula>
    </cfRule>
    <cfRule type="expression" dxfId="643" priority="115" stopIfTrue="1">
      <formula>AND($A$1&lt;&gt;"",SEARCH("igual o menor",AG785)&gt;0)</formula>
    </cfRule>
    <cfRule type="expression" dxfId="642" priority="114" stopIfTrue="1">
      <formula>AND($A$1&lt;&gt;"",SEARCH("igual o mayor",AG785)&gt;0)</formula>
    </cfRule>
    <cfRule type="expression" dxfId="641" priority="127" stopIfTrue="1">
      <formula>AND($A$1&lt;&gt;"",SEARCH("la pregunta",AG785)&gt;0)</formula>
    </cfRule>
    <cfRule type="expression" dxfId="640" priority="126" stopIfTrue="1">
      <formula>AND($A$1&lt;&gt;"",SUM(AG785)&gt;0)</formula>
    </cfRule>
    <cfRule type="expression" dxfId="639" priority="125" stopIfTrue="1">
      <formula>AND($A$1&lt;&gt;"",SEARCH("no puede registrar",AG785)&gt;0)</formula>
    </cfRule>
    <cfRule type="expression" dxfId="638" priority="124" stopIfTrue="1">
      <formula>AND($A$1&lt;&gt;"",SEARCH("en blanco",AG785)&gt;0)</formula>
    </cfRule>
  </conditionalFormatting>
  <conditionalFormatting sqref="AH542">
    <cfRule type="expression" dxfId="637" priority="212" stopIfTrue="1">
      <formula>AND($A$1&lt;&gt;"",SEARCH("no puede registrar",AH542)&gt;0)</formula>
    </cfRule>
    <cfRule type="expression" dxfId="636" priority="220" stopIfTrue="1">
      <formula>AND($A$1&lt;&gt;"",SUM(AH542)&gt;0)</formula>
    </cfRule>
    <cfRule type="expression" dxfId="635" priority="213" stopIfTrue="1">
      <formula>AND($A$1&lt;&gt;"",SUM(AH542)&gt;0)</formula>
    </cfRule>
    <cfRule type="expression" dxfId="634" priority="208" stopIfTrue="1">
      <formula>AND($A$1&lt;&gt;"",SEARCH("igual o mayor",AH542)&gt;0)</formula>
    </cfRule>
    <cfRule type="expression" dxfId="633" priority="214" stopIfTrue="1">
      <formula>AND($A$1&lt;&gt;"",SEARCH("la pregunta",AH542)&gt;0)</formula>
    </cfRule>
    <cfRule type="expression" dxfId="632" priority="218" stopIfTrue="1">
      <formula>AND($A$1&lt;&gt;"",SEARCH("en blanco",AH542)&gt;0)</formula>
    </cfRule>
    <cfRule type="expression" dxfId="631" priority="215" stopIfTrue="1">
      <formula>AND($A$1&lt;&gt;"",SEARCH("igual o mayor",AH542)&gt;0)</formula>
    </cfRule>
    <cfRule type="expression" dxfId="630" priority="216" stopIfTrue="1">
      <formula>AND($A$1&lt;&gt;"",SEARCH("igual o menor",AH542)&gt;0)</formula>
    </cfRule>
    <cfRule type="expression" dxfId="629" priority="217" stopIfTrue="1">
      <formula>AND($A$1&lt;&gt;"",SEARCH("pase a la pregunta",AH542)&gt;0)</formula>
    </cfRule>
    <cfRule type="expression" dxfId="628" priority="221" stopIfTrue="1">
      <formula>AND($A$1&lt;&gt;"",SEARCH("la pregunta",AH542)&gt;0)</formula>
    </cfRule>
    <cfRule type="expression" dxfId="627" priority="219" stopIfTrue="1">
      <formula>AND($A$1&lt;&gt;"",SEARCH("no puede registrar",AH542)&gt;0)</formula>
    </cfRule>
    <cfRule type="expression" dxfId="626" priority="211" stopIfTrue="1">
      <formula>AND($A$1&lt;&gt;"",SEARCH("en blanco",AH542)&gt;0)</formula>
    </cfRule>
    <cfRule type="expression" dxfId="625" priority="210" stopIfTrue="1">
      <formula>AND($A$1&lt;&gt;"",SEARCH("pase a la pregunta",AH542)&gt;0)</formula>
    </cfRule>
    <cfRule type="expression" dxfId="624" priority="209" stopIfTrue="1">
      <formula>AND($A$1&lt;&gt;"",SEARCH("igual o menor",AH542)&gt;0)</formula>
    </cfRule>
  </conditionalFormatting>
  <conditionalFormatting sqref="AK44:AL44">
    <cfRule type="expression" dxfId="623" priority="285" stopIfTrue="1">
      <formula>AND($A$1&lt;&gt;"",SEARCH("igual o mayor",AK44)&gt;0)</formula>
    </cfRule>
    <cfRule type="expression" dxfId="622" priority="286" stopIfTrue="1">
      <formula>AND($A$1&lt;&gt;"",SEARCH("igual o menor",AK44)&gt;0)</formula>
    </cfRule>
    <cfRule type="expression" dxfId="621" priority="287" stopIfTrue="1">
      <formula>AND($A$1&lt;&gt;"",SEARCH("pase a la pregunta",AK44)&gt;0)</formula>
    </cfRule>
    <cfRule type="expression" dxfId="620" priority="289" stopIfTrue="1">
      <formula>AND($A$1&lt;&gt;"",SEARCH("no puede registrar",AK44)&gt;0)</formula>
    </cfRule>
    <cfRule type="expression" dxfId="619" priority="290" stopIfTrue="1">
      <formula>AND($A$1&lt;&gt;"",SUM(AK44)&gt;0)</formula>
    </cfRule>
    <cfRule type="expression" dxfId="618" priority="291" stopIfTrue="1">
      <formula>AND($A$1&lt;&gt;"",SEARCH("la pregunta",AK44)&gt;0)</formula>
    </cfRule>
    <cfRule type="expression" dxfId="617" priority="288" stopIfTrue="1">
      <formula>AND($A$1&lt;&gt;"",SEARCH("en blanco",AK44)&gt;0)</formula>
    </cfRule>
  </conditionalFormatting>
  <conditionalFormatting sqref="AK116:AL116">
    <cfRule type="expression" dxfId="616" priority="270" stopIfTrue="1">
      <formula>AND($A$1&lt;&gt;"",SEARCH("la pregunta",AK116)&gt;0)</formula>
    </cfRule>
    <cfRule type="expression" dxfId="615" priority="269" stopIfTrue="1">
      <formula>AND($A$1&lt;&gt;"",SUM(AK116)&gt;0)</formula>
    </cfRule>
    <cfRule type="expression" dxfId="614" priority="266" stopIfTrue="1">
      <formula>AND($A$1&lt;&gt;"",SEARCH("pase a la pregunta",AK116)&gt;0)</formula>
    </cfRule>
    <cfRule type="expression" dxfId="613" priority="265" stopIfTrue="1">
      <formula>AND($A$1&lt;&gt;"",SEARCH("igual o menor",AK116)&gt;0)</formula>
    </cfRule>
    <cfRule type="expression" dxfId="612" priority="264" stopIfTrue="1">
      <formula>AND($A$1&lt;&gt;"",SEARCH("igual o mayor",AK116)&gt;0)</formula>
    </cfRule>
    <cfRule type="expression" dxfId="611" priority="267" stopIfTrue="1">
      <formula>AND($A$1&lt;&gt;"",SEARCH("en blanco",AK116)&gt;0)</formula>
    </cfRule>
    <cfRule type="expression" dxfId="610" priority="268" stopIfTrue="1">
      <formula>AND($A$1&lt;&gt;"",SEARCH("no puede registrar",AK116)&gt;0)</formula>
    </cfRule>
  </conditionalFormatting>
  <conditionalFormatting sqref="AK140:AL140">
    <cfRule type="expression" dxfId="609" priority="245" stopIfTrue="1">
      <formula>AND($A$1&lt;&gt;"",SEARCH("pase a la pregunta",AK140)&gt;0)</formula>
    </cfRule>
    <cfRule type="expression" dxfId="608" priority="244" stopIfTrue="1">
      <formula>AND($A$1&lt;&gt;"",SEARCH("igual o menor",AK140)&gt;0)</formula>
    </cfRule>
    <cfRule type="expression" dxfId="607" priority="243" stopIfTrue="1">
      <formula>AND($A$1&lt;&gt;"",SEARCH("igual o mayor",AK140)&gt;0)</formula>
    </cfRule>
    <cfRule type="expression" dxfId="606" priority="249" stopIfTrue="1">
      <formula>AND($A$1&lt;&gt;"",SEARCH("la pregunta",AK140)&gt;0)</formula>
    </cfRule>
    <cfRule type="expression" dxfId="605" priority="248" stopIfTrue="1">
      <formula>AND($A$1&lt;&gt;"",SUM(AK140)&gt;0)</formula>
    </cfRule>
    <cfRule type="expression" dxfId="604" priority="247" stopIfTrue="1">
      <formula>AND($A$1&lt;&gt;"",SEARCH("no puede registrar",AK140)&gt;0)</formula>
    </cfRule>
    <cfRule type="expression" dxfId="603" priority="246" stopIfTrue="1">
      <formula>AND($A$1&lt;&gt;"",SEARCH("en blanco",AK140)&gt;0)</formula>
    </cfRule>
  </conditionalFormatting>
  <conditionalFormatting sqref="AM555:AM556">
    <cfRule type="expression" dxfId="602" priority="19" stopIfTrue="1">
      <formula>AND($A$1&lt;&gt;"",SEARCH("no puede registrar",AM555)&gt;0)</formula>
    </cfRule>
    <cfRule type="expression" dxfId="601" priority="18" stopIfTrue="1">
      <formula>AND($A$1&lt;&gt;"",SEARCH("en blanco",AM555)&gt;0)</formula>
    </cfRule>
    <cfRule type="expression" dxfId="600" priority="21" stopIfTrue="1">
      <formula>AND($A$1&lt;&gt;"",SEARCH("la pregunta",AM555)&gt;0)</formula>
    </cfRule>
    <cfRule type="expression" dxfId="599" priority="17" stopIfTrue="1">
      <formula>AND($A$1&lt;&gt;"",SEARCH("pase a la pregunta",AM555)&gt;0)</formula>
    </cfRule>
    <cfRule type="expression" dxfId="598" priority="16" stopIfTrue="1">
      <formula>AND($A$1&lt;&gt;"",SEARCH("igual o menor",AM555)&gt;0)</formula>
    </cfRule>
    <cfRule type="expression" dxfId="597" priority="20" stopIfTrue="1">
      <formula>AND($A$1&lt;&gt;"",SUM(AM555)&gt;0)</formula>
    </cfRule>
    <cfRule type="expression" dxfId="596" priority="15" stopIfTrue="1">
      <formula>AND($A$1&lt;&gt;"",SEARCH("igual o mayor",AM555)&gt;0)</formula>
    </cfRule>
  </conditionalFormatting>
  <conditionalFormatting sqref="AM557:AP558">
    <cfRule type="expression" dxfId="595" priority="11" stopIfTrue="1">
      <formula>AND($A$1&lt;&gt;"",SEARCH("en blanco",AM557)&gt;0)</formula>
    </cfRule>
    <cfRule type="expression" dxfId="594" priority="12" stopIfTrue="1">
      <formula>AND($A$1&lt;&gt;"",SEARCH("no puede registrar",AM557)&gt;0)</formula>
    </cfRule>
    <cfRule type="expression" dxfId="593" priority="14" stopIfTrue="1">
      <formula>AND($A$1&lt;&gt;"",SEARCH("la pregunta",AM557)&gt;0)</formula>
    </cfRule>
    <cfRule type="expression" dxfId="592" priority="13" stopIfTrue="1">
      <formula>AND($A$1&lt;&gt;"",SUM(AM557)&gt;0)</formula>
    </cfRule>
    <cfRule type="expression" dxfId="591" priority="8" stopIfTrue="1">
      <formula>AND($A$1&lt;&gt;"",SEARCH("igual o mayor",AM557)&gt;0)</formula>
    </cfRule>
    <cfRule type="expression" dxfId="590" priority="9" stopIfTrue="1">
      <formula>AND($A$1&lt;&gt;"",SEARCH("igual o menor",AM557)&gt;0)</formula>
    </cfRule>
    <cfRule type="expression" dxfId="589" priority="10" stopIfTrue="1">
      <formula>AND($A$1&lt;&gt;"",SEARCH("pase a la pregunta",AM557)&gt;0)</formula>
    </cfRule>
  </conditionalFormatting>
  <conditionalFormatting sqref="AO555:AO556">
    <cfRule type="expression" dxfId="588" priority="2" stopIfTrue="1">
      <formula>AND($A$1&lt;&gt;"",SEARCH("igual o menor",AO555)&gt;0)</formula>
    </cfRule>
    <cfRule type="expression" dxfId="587" priority="1" stopIfTrue="1">
      <formula>AND($A$1&lt;&gt;"",SEARCH("igual o mayor",AO555)&gt;0)</formula>
    </cfRule>
    <cfRule type="expression" dxfId="586" priority="7" stopIfTrue="1">
      <formula>AND($A$1&lt;&gt;"",SEARCH("la pregunta",AO555)&gt;0)</formula>
    </cfRule>
    <cfRule type="expression" dxfId="585" priority="4" stopIfTrue="1">
      <formula>AND($A$1&lt;&gt;"",SEARCH("en blanco",AO555)&gt;0)</formula>
    </cfRule>
    <cfRule type="expression" dxfId="584" priority="3" stopIfTrue="1">
      <formula>AND($A$1&lt;&gt;"",SEARCH("pase a la pregunta",AO555)&gt;0)</formula>
    </cfRule>
    <cfRule type="expression" dxfId="583" priority="5" stopIfTrue="1">
      <formula>AND($A$1&lt;&gt;"",SEARCH("no puede registrar",AO555)&gt;0)</formula>
    </cfRule>
    <cfRule type="expression" dxfId="582" priority="6" stopIfTrue="1">
      <formula>AND($A$1&lt;&gt;"",SUM(AO555)&gt;0)</formula>
    </cfRule>
  </conditionalFormatting>
  <conditionalFormatting sqref="AU39:AV40">
    <cfRule type="expression" dxfId="581" priority="142" stopIfTrue="1">
      <formula>AND($A$1&lt;&gt;"",SEARCH("igual o mayor",AU39)&gt;0)</formula>
    </cfRule>
    <cfRule type="expression" dxfId="580" priority="143" stopIfTrue="1">
      <formula>AND($A$1&lt;&gt;"",SEARCH("igual o menor",AU39)&gt;0)</formula>
    </cfRule>
    <cfRule type="expression" dxfId="579" priority="144" stopIfTrue="1">
      <formula>AND($A$1&lt;&gt;"",SEARCH("pase a la pregunta",AU39)&gt;0)</formula>
    </cfRule>
    <cfRule type="expression" dxfId="578" priority="145" stopIfTrue="1">
      <formula>AND($A$1&lt;&gt;"",SEARCH("en blanco",AU39)&gt;0)</formula>
    </cfRule>
    <cfRule type="expression" dxfId="577" priority="146" stopIfTrue="1">
      <formula>AND($A$1&lt;&gt;"",SEARCH("no puede registrar",AU39)&gt;0)</formula>
    </cfRule>
    <cfRule type="expression" dxfId="576" priority="148" stopIfTrue="1">
      <formula>AND($A$1&lt;&gt;"",SEARCH("la pregunta",AU39)&gt;0)</formula>
    </cfRule>
    <cfRule type="expression" dxfId="575" priority="147" stopIfTrue="1">
      <formula>AND($A$1&lt;&gt;"",SUM(AU39)&gt;0)</formula>
    </cfRule>
  </conditionalFormatting>
  <conditionalFormatting sqref="BF632:BG632">
    <cfRule type="expression" dxfId="574" priority="186" stopIfTrue="1">
      <formula>AND($A$1&lt;&gt;"",SEARCH("la pregunta",BF632)&gt;0)</formula>
    </cfRule>
    <cfRule type="expression" dxfId="573" priority="180" stopIfTrue="1">
      <formula>AND($A$1&lt;&gt;"",SEARCH("igual o mayor",BF632)&gt;0)</formula>
    </cfRule>
    <cfRule type="expression" dxfId="572" priority="181" stopIfTrue="1">
      <formula>AND($A$1&lt;&gt;"",SEARCH("igual o menor",BF632)&gt;0)</formula>
    </cfRule>
    <cfRule type="expression" dxfId="571" priority="182" stopIfTrue="1">
      <formula>AND($A$1&lt;&gt;"",SEARCH("pase a la pregunta",BF632)&gt;0)</formula>
    </cfRule>
    <cfRule type="expression" dxfId="570" priority="183" stopIfTrue="1">
      <formula>AND($A$1&lt;&gt;"",SEARCH("en blanco",BF632)&gt;0)</formula>
    </cfRule>
    <cfRule type="expression" dxfId="569" priority="184" stopIfTrue="1">
      <formula>AND($A$1&lt;&gt;"",SEARCH("no puede registrar",BF632)&gt;0)</formula>
    </cfRule>
    <cfRule type="expression" dxfId="568" priority="185" stopIfTrue="1">
      <formula>AND($A$1&lt;&gt;"",SUM(BF632)&gt;0)</formula>
    </cfRule>
  </conditionalFormatting>
  <conditionalFormatting sqref="BG472:BH472">
    <cfRule type="expression" dxfId="567" priority="228" stopIfTrue="1">
      <formula>AND($A$1&lt;&gt;"",SEARCH("la pregunta",BG472)&gt;0)</formula>
    </cfRule>
    <cfRule type="expression" dxfId="566" priority="227" stopIfTrue="1">
      <formula>AND($A$1&lt;&gt;"",SUM(BG472)&gt;0)</formula>
    </cfRule>
    <cfRule type="expression" dxfId="565" priority="226" stopIfTrue="1">
      <formula>AND($A$1&lt;&gt;"",SEARCH("no puede registrar",BG472)&gt;0)</formula>
    </cfRule>
    <cfRule type="expression" dxfId="564" priority="224" stopIfTrue="1">
      <formula>AND($A$1&lt;&gt;"",SEARCH("pase a la pregunta",BG472)&gt;0)</formula>
    </cfRule>
    <cfRule type="expression" dxfId="563" priority="223" stopIfTrue="1">
      <formula>AND($A$1&lt;&gt;"",SEARCH("igual o menor",BG472)&gt;0)</formula>
    </cfRule>
    <cfRule type="expression" dxfId="562" priority="222" stopIfTrue="1">
      <formula>AND($A$1&lt;&gt;"",SEARCH("igual o mayor",BG472)&gt;0)</formula>
    </cfRule>
    <cfRule type="expression" dxfId="561" priority="225" stopIfTrue="1">
      <formula>AND($A$1&lt;&gt;"",SEARCH("en blanco",BG472)&gt;0)</formula>
    </cfRule>
  </conditionalFormatting>
  <conditionalFormatting sqref="BJ524:BK524">
    <cfRule type="expression" dxfId="560" priority="202" stopIfTrue="1">
      <formula>AND($A$1&lt;&gt;"",SEARCH("igual o menor",BJ524)&gt;0)</formula>
    </cfRule>
    <cfRule type="expression" dxfId="559" priority="201" stopIfTrue="1">
      <formula>AND($A$1&lt;&gt;"",SEARCH("igual o mayor",BJ524)&gt;0)</formula>
    </cfRule>
    <cfRule type="expression" dxfId="558" priority="203" stopIfTrue="1">
      <formula>AND($A$1&lt;&gt;"",SEARCH("pase a la pregunta",BJ524)&gt;0)</formula>
    </cfRule>
    <cfRule type="expression" dxfId="557" priority="207" stopIfTrue="1">
      <formula>AND($A$1&lt;&gt;"",SEARCH("la pregunta",BJ524)&gt;0)</formula>
    </cfRule>
    <cfRule type="expression" dxfId="556" priority="206" stopIfTrue="1">
      <formula>AND($A$1&lt;&gt;"",SUM(BJ524)&gt;0)</formula>
    </cfRule>
    <cfRule type="expression" dxfId="555" priority="205" stopIfTrue="1">
      <formula>AND($A$1&lt;&gt;"",SEARCH("no puede registrar",BJ524)&gt;0)</formula>
    </cfRule>
    <cfRule type="expression" dxfId="554" priority="204" stopIfTrue="1">
      <formula>AND($A$1&lt;&gt;"",SEARCH("en blanco",BJ524)&gt;0)</formula>
    </cfRule>
  </conditionalFormatting>
  <conditionalFormatting sqref="BR684">
    <cfRule type="expression" dxfId="553" priority="113" stopIfTrue="1">
      <formula>AND($A$1&lt;&gt;"",SEARCH("la pregunta",BR684)&gt;0)</formula>
    </cfRule>
    <cfRule type="expression" dxfId="552" priority="107" stopIfTrue="1">
      <formula>AND($A$1&lt;&gt;"",SEARCH("igual o mayor",BR684)&gt;0)</formula>
    </cfRule>
    <cfRule type="expression" dxfId="551" priority="108" stopIfTrue="1">
      <formula>AND($A$1&lt;&gt;"",SEARCH("igual o menor",BR684)&gt;0)</formula>
    </cfRule>
    <cfRule type="expression" dxfId="550" priority="109" stopIfTrue="1">
      <formula>AND($A$1&lt;&gt;"",SEARCH("pase a la pregunta",BR684)&gt;0)</formula>
    </cfRule>
    <cfRule type="expression" dxfId="549" priority="110" stopIfTrue="1">
      <formula>AND($A$1&lt;&gt;"",SEARCH("en blanco",BR684)&gt;0)</formula>
    </cfRule>
    <cfRule type="expression" dxfId="548" priority="111" stopIfTrue="1">
      <formula>AND($A$1&lt;&gt;"",SEARCH("no puede registrar",BR684)&gt;0)</formula>
    </cfRule>
    <cfRule type="expression" dxfId="547" priority="112" stopIfTrue="1">
      <formula>AND($A$1&lt;&gt;"",SUM(BR684)&gt;0)</formula>
    </cfRule>
  </conditionalFormatting>
  <conditionalFormatting sqref="BR746">
    <cfRule type="expression" dxfId="546" priority="79" stopIfTrue="1">
      <formula>AND($A$1&lt;&gt;"",SEARCH("igual o mayor",BR746)&gt;0)</formula>
    </cfRule>
    <cfRule type="expression" dxfId="545" priority="80" stopIfTrue="1">
      <formula>AND($A$1&lt;&gt;"",SEARCH("igual o menor",BR746)&gt;0)</formula>
    </cfRule>
    <cfRule type="expression" dxfId="544" priority="82" stopIfTrue="1">
      <formula>AND($A$1&lt;&gt;"",SEARCH("en blanco",BR746)&gt;0)</formula>
    </cfRule>
    <cfRule type="expression" dxfId="543" priority="83" stopIfTrue="1">
      <formula>AND($A$1&lt;&gt;"",SEARCH("no puede registrar",BR746)&gt;0)</formula>
    </cfRule>
    <cfRule type="expression" dxfId="542" priority="84" stopIfTrue="1">
      <formula>AND($A$1&lt;&gt;"",SUM(BR746)&gt;0)</formula>
    </cfRule>
    <cfRule type="expression" dxfId="541" priority="85" stopIfTrue="1">
      <formula>AND($A$1&lt;&gt;"",SEARCH("la pregunta",BR746)&gt;0)</formula>
    </cfRule>
    <cfRule type="expression" dxfId="540" priority="81" stopIfTrue="1">
      <formula>AND($A$1&lt;&gt;"",SEARCH("pase a la pregunta",BR746)&gt;0)</formula>
    </cfRule>
  </conditionalFormatting>
  <conditionalFormatting sqref="BW684:BX684">
    <cfRule type="expression" dxfId="539" priority="100" stopIfTrue="1">
      <formula>AND($A$1&lt;&gt;"",SEARCH("igual o mayor",BW684)&gt;0)</formula>
    </cfRule>
    <cfRule type="expression" dxfId="538" priority="101" stopIfTrue="1">
      <formula>AND($A$1&lt;&gt;"",SEARCH("igual o menor",BW684)&gt;0)</formula>
    </cfRule>
    <cfRule type="expression" dxfId="537" priority="102" stopIfTrue="1">
      <formula>AND($A$1&lt;&gt;"",SEARCH("pase a la pregunta",BW684)&gt;0)</formula>
    </cfRule>
    <cfRule type="expression" dxfId="536" priority="103" stopIfTrue="1">
      <formula>AND($A$1&lt;&gt;"",SEARCH("en blanco",BW684)&gt;0)</formula>
    </cfRule>
    <cfRule type="expression" dxfId="535" priority="104" stopIfTrue="1">
      <formula>AND($A$1&lt;&gt;"",SEARCH("no puede registrar",BW684)&gt;0)</formula>
    </cfRule>
    <cfRule type="expression" dxfId="534" priority="105" stopIfTrue="1">
      <formula>AND($A$1&lt;&gt;"",SUM(BW684)&gt;0)</formula>
    </cfRule>
    <cfRule type="expression" dxfId="533" priority="106" stopIfTrue="1">
      <formula>AND($A$1&lt;&gt;"",SEARCH("la pregunta",BW684)&gt;0)</formula>
    </cfRule>
  </conditionalFormatting>
  <conditionalFormatting sqref="BW746:BX746">
    <cfRule type="expression" dxfId="532" priority="72" stopIfTrue="1">
      <formula>AND($A$1&lt;&gt;"",SEARCH("igual o mayor",BW746)&gt;0)</formula>
    </cfRule>
    <cfRule type="expression" dxfId="531" priority="73" stopIfTrue="1">
      <formula>AND($A$1&lt;&gt;"",SEARCH("igual o menor",BW746)&gt;0)</formula>
    </cfRule>
    <cfRule type="expression" dxfId="530" priority="74" stopIfTrue="1">
      <formula>AND($A$1&lt;&gt;"",SEARCH("pase a la pregunta",BW746)&gt;0)</formula>
    </cfRule>
    <cfRule type="expression" dxfId="529" priority="75" stopIfTrue="1">
      <formula>AND($A$1&lt;&gt;"",SEARCH("en blanco",BW746)&gt;0)</formula>
    </cfRule>
    <cfRule type="expression" dxfId="528" priority="76" stopIfTrue="1">
      <formula>AND($A$1&lt;&gt;"",SEARCH("no puede registrar",BW746)&gt;0)</formula>
    </cfRule>
    <cfRule type="expression" dxfId="527" priority="77" stopIfTrue="1">
      <formula>AND($A$1&lt;&gt;"",SUM(BW746)&gt;0)</formula>
    </cfRule>
    <cfRule type="expression" dxfId="526" priority="78" stopIfTrue="1">
      <formula>AND($A$1&lt;&gt;"",SEARCH("la pregunta",BW746)&gt;0)</formula>
    </cfRule>
  </conditionalFormatting>
  <dataValidations count="16">
    <dataValidation type="list" allowBlank="1" showErrorMessage="1" errorTitle="Datos incorrectos" error="Los datos ingresados no son correctos, revise las opciones disponibles" sqref="C558 Q558">
      <formula1>"1,2,3,9"</formula1>
    </dataValidation>
    <dataValidation type="list" allowBlank="1" showErrorMessage="1" errorTitle="Datos incorrectos" error="Los datos ingresados no son correctos, revise las opciones disponibles" sqref="C607 M865:M900 M817:M852">
      <formula1>"1,2,9"</formula1>
    </dataValidation>
    <dataValidation type="list" allowBlank="1" showInputMessage="1" showErrorMessage="1" sqref="S40">
      <formula1>"1,2,8,9"</formula1>
    </dataValidation>
    <dataValidation type="list" allowBlank="1" showInputMessage="1" showErrorMessage="1" sqref="V40">
      <formula1>"1,2,3,4,5,6,7,8,9"</formula1>
    </dataValidation>
    <dataValidation type="list" allowBlank="1" showInputMessage="1" showErrorMessage="1" sqref="W40">
      <formula1>"1,2,3,4,8,9"</formula1>
    </dataValidation>
    <dataValidation type="list" allowBlank="1" showInputMessage="1" showErrorMessage="1" sqref="X40">
      <formula1>"1,2,3,4,5,6,7,8,9,10,11,12,13,14,15,16,17,99"</formula1>
    </dataValidation>
    <dataValidation type="list" allowBlank="1" showInputMessage="1" showErrorMessage="1" sqref="AB40">
      <formula1>"1,2,3,4,5,6,7,8,9,10,11,12,13,14,15,16,17,18,19,20,21,22,23,24,25,26,99"</formula1>
    </dataValidation>
    <dataValidation type="list" allowBlank="1" showInputMessage="1" showErrorMessage="1" sqref="AC40">
      <formula1>"1,2,3,4,5,6,7,8,9,10,11,12,99"</formula1>
    </dataValidation>
    <dataValidation type="list" allowBlank="1" showInputMessage="1" showErrorMessage="1" sqref="AD40">
      <formula1>"1,2,3,4,5,6,7,9"</formula1>
    </dataValidation>
    <dataValidation type="list" allowBlank="1" showInputMessage="1" showErrorMessage="1" sqref="M632:O649 L684:X719 L746:X781">
      <formula1>"X"</formula1>
    </dataValidation>
    <dataValidation type="list" allowBlank="1" showErrorMessage="1" errorTitle="Datos incorrectos" error="Los datos ingresados no son correctos, revise las opciones disponibles" sqref="J684:K719 J746:K781">
      <formula1>"1,2,8,9"</formula1>
    </dataValidation>
    <dataValidation type="list" allowBlank="1" showInputMessage="1" showErrorMessage="1" sqref="AA40">
      <formula1>"1,2,9"</formula1>
    </dataValidation>
    <dataValidation type="custom" allowBlank="1" showInputMessage="1" showErrorMessage="1" errorTitle="Dato inválido" error="El nombre de la posición y/ o designación debe registrarse en mayúsculas, sin comillas ni signos de acentuación, puntuación, paréntesis y abreviaturas." sqref="D40:R40">
      <formula1>AV40="Correcto"</formula1>
    </dataValidation>
    <dataValidation type="custom" allowBlank="1" showInputMessage="1" showErrorMessage="1" errorTitle="Dato inválido" error="El nombre de la posición y/ o designación debe registrarse en mayúsculas, sin comillas ni signos de acentuación, puntuación, paréntesis y abreviaturas." sqref="J558:P558">
      <formula1>$AN558="Correcto"</formula1>
    </dataValidation>
    <dataValidation type="custom" allowBlank="1" showInputMessage="1" showErrorMessage="1" errorTitle="Dato inválido" error="El nombre de la posición y/ o designación debe registrarse en mayúsculas, sin comillas ni signos de acentuación, puntuación, paréntesis y abreviaturas." sqref="X558:AD558">
      <formula1>$AP558="Correcto"</formula1>
    </dataValidation>
    <dataValidation type="custom" allowBlank="1" showDropDown="1" showInputMessage="1" showErrorMessage="1" errorTitle="Valor no permitido" error="Ingrese solo números enteros (sin decimales),las cifras deben estar en pesos mexicanos (no agregue la frase miles o millones de pesos)." sqref="U40 Y865:Y900 S865:S900 Y817:Y852 S817:S852">
      <formula1>OR(ISBLANK(S40),IF(ISNUMBER(S40),MOD(S40,1)=0,FALSE),OR(LOWER(TRIM(SUBSTITUTE(S40,CHAR(160),"")))="ns",LOWER(TRIM(SUBSTITUTE(S40,CHAR(160),"")))="na"))</formula1>
    </dataValidation>
  </dataValidations>
  <hyperlinks>
    <hyperlink ref="AA7" location="Índice!B17"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Sección II
Cuestionario</oddHeader>
    <oddFooter>&amp;LCenso Nacional de Gobiernos Estatales 2026&amp;R&amp;P de &amp;N</oddFooter>
  </headerFooter>
  <rowBreaks count="11" manualBreakCount="11">
    <brk id="52" max="30" man="1"/>
    <brk id="151" max="30" man="1"/>
    <brk id="170" max="30" man="1"/>
    <brk id="196" max="30" man="1"/>
    <brk id="254" max="30" man="1"/>
    <brk id="318" max="30" man="1"/>
    <brk id="415" max="30" man="1"/>
    <brk id="456" max="30" man="1"/>
    <brk id="595" max="30" man="1"/>
    <brk id="625" max="30" man="1"/>
    <brk id="664" max="3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N127"/>
  <sheetViews>
    <sheetView showGridLines="0" view="pageBreakPreview" zoomScale="120" zoomScaleNormal="100" zoomScaleSheetLayoutView="120" workbookViewId="0"/>
  </sheetViews>
  <sheetFormatPr baseColWidth="10" defaultColWidth="0" defaultRowHeight="15" customHeight="1" zeroHeight="1"/>
  <cols>
    <col min="1" max="1" width="5.7109375" style="38" customWidth="1"/>
    <col min="2" max="30" width="3.7109375" customWidth="1"/>
    <col min="31" max="31" width="5.7109375" customWidth="1"/>
    <col min="32" max="16384" width="13.7109375" hidden="1"/>
  </cols>
  <sheetData>
    <row r="1" spans="1:31" ht="173.25" customHeight="1">
      <c r="A1" s="36"/>
      <c r="B1" s="714"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c r="AE1" s="1"/>
    </row>
    <row r="2" spans="1:31" ht="15" customHeight="1">
      <c r="A2" s="36"/>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5" customHeight="1">
      <c r="A3" s="36"/>
      <c r="B3" s="709" t="s">
        <v>1</v>
      </c>
      <c r="C3" s="728"/>
      <c r="D3" s="728"/>
      <c r="E3" s="728"/>
      <c r="F3" s="728"/>
      <c r="G3" s="728"/>
      <c r="H3" s="728"/>
      <c r="I3" s="728"/>
      <c r="J3" s="728"/>
      <c r="K3" s="728"/>
      <c r="L3" s="728"/>
      <c r="M3" s="728"/>
      <c r="N3" s="728"/>
      <c r="O3" s="728"/>
      <c r="P3" s="728"/>
      <c r="Q3" s="728"/>
      <c r="R3" s="728"/>
      <c r="S3" s="728"/>
      <c r="T3" s="728"/>
      <c r="U3" s="728"/>
      <c r="V3" s="728"/>
      <c r="W3" s="728"/>
      <c r="X3" s="728"/>
      <c r="Y3" s="728"/>
      <c r="Z3" s="728"/>
      <c r="AA3" s="728"/>
      <c r="AB3" s="728"/>
      <c r="AC3" s="728"/>
      <c r="AD3" s="728"/>
      <c r="AE3" s="1"/>
    </row>
    <row r="4" spans="1:31" ht="15" customHeight="1">
      <c r="A4" s="36"/>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36"/>
      <c r="B5" s="709" t="s">
        <v>12</v>
      </c>
      <c r="C5" s="728"/>
      <c r="D5" s="728"/>
      <c r="E5" s="728"/>
      <c r="F5" s="728"/>
      <c r="G5" s="728"/>
      <c r="H5" s="728"/>
      <c r="I5" s="728"/>
      <c r="J5" s="728"/>
      <c r="K5" s="728"/>
      <c r="L5" s="728"/>
      <c r="M5" s="728"/>
      <c r="N5" s="728"/>
      <c r="O5" s="728"/>
      <c r="P5" s="728"/>
      <c r="Q5" s="728"/>
      <c r="R5" s="728"/>
      <c r="S5" s="728"/>
      <c r="T5" s="728"/>
      <c r="U5" s="728"/>
      <c r="V5" s="728"/>
      <c r="W5" s="728"/>
      <c r="X5" s="728"/>
      <c r="Y5" s="728"/>
      <c r="Z5" s="728"/>
      <c r="AA5" s="728"/>
      <c r="AB5" s="728"/>
      <c r="AC5" s="728"/>
      <c r="AD5" s="728"/>
      <c r="AE5" s="1"/>
    </row>
    <row r="6" spans="1:31" ht="15" customHeight="1">
      <c r="A6" s="36"/>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36"/>
      <c r="B7" s="2" t="s">
        <v>3</v>
      </c>
      <c r="C7" s="38"/>
      <c r="D7" s="38"/>
      <c r="E7" s="38"/>
      <c r="F7" s="38"/>
      <c r="G7" s="38"/>
      <c r="H7" s="38"/>
      <c r="I7" s="38"/>
      <c r="J7" s="38"/>
      <c r="K7" s="38"/>
      <c r="L7" s="38"/>
      <c r="M7" s="38"/>
      <c r="N7" s="2" t="s">
        <v>4</v>
      </c>
      <c r="O7" s="38"/>
      <c r="P7" s="1"/>
      <c r="Q7" s="1"/>
      <c r="R7" s="1"/>
      <c r="S7" s="1"/>
      <c r="T7" s="1"/>
      <c r="U7" s="1"/>
      <c r="V7" s="1"/>
      <c r="W7" s="1"/>
      <c r="X7" s="1"/>
      <c r="Y7" s="1"/>
      <c r="Z7" s="1"/>
      <c r="AA7" s="735" t="s">
        <v>2</v>
      </c>
      <c r="AB7" s="728"/>
      <c r="AC7" s="728"/>
      <c r="AD7" s="728"/>
      <c r="AE7" s="1"/>
    </row>
    <row r="8" spans="1:31" ht="15" customHeight="1" thickBot="1">
      <c r="A8" s="36"/>
      <c r="B8" s="710" t="str">
        <f>IF(Presentación!B8="","",Presentación!B8)</f>
        <v>Veracruz de Ignacio de la Llave</v>
      </c>
      <c r="C8" s="712"/>
      <c r="D8" s="712"/>
      <c r="E8" s="712"/>
      <c r="F8" s="712"/>
      <c r="G8" s="712"/>
      <c r="H8" s="712"/>
      <c r="I8" s="712"/>
      <c r="J8" s="712"/>
      <c r="K8" s="712"/>
      <c r="L8" s="711"/>
      <c r="M8" s="37"/>
      <c r="N8" s="710" t="str">
        <f>IF(Presentación!N8="","",Presentación!N8)</f>
        <v>230</v>
      </c>
      <c r="O8" s="711"/>
      <c r="P8" s="1"/>
      <c r="Q8" s="1"/>
      <c r="R8" s="1"/>
      <c r="S8" s="1"/>
      <c r="T8" s="1"/>
      <c r="U8" s="1"/>
      <c r="V8" s="1"/>
      <c r="W8" s="1"/>
      <c r="X8" s="1"/>
      <c r="Y8" s="1"/>
      <c r="Z8" s="1"/>
      <c r="AA8" s="1"/>
      <c r="AB8" s="1"/>
      <c r="AC8" s="1"/>
      <c r="AD8" s="1"/>
      <c r="AE8" s="1"/>
    </row>
    <row r="9" spans="1:31" ht="15" customHeight="1" thickBot="1">
      <c r="A9" s="36"/>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thickBot="1">
      <c r="A10" s="46"/>
      <c r="B10" s="1056" t="s">
        <v>5982</v>
      </c>
      <c r="C10" s="750"/>
      <c r="D10" s="750"/>
      <c r="E10" s="750"/>
      <c r="F10" s="750"/>
      <c r="G10" s="750"/>
      <c r="H10" s="750"/>
      <c r="I10" s="750"/>
      <c r="J10" s="750"/>
      <c r="K10" s="750"/>
      <c r="L10" s="750"/>
      <c r="M10" s="750"/>
      <c r="N10" s="750"/>
      <c r="O10" s="750"/>
      <c r="P10" s="750"/>
      <c r="Q10" s="750"/>
      <c r="R10" s="750"/>
      <c r="S10" s="750"/>
      <c r="T10" s="750"/>
      <c r="U10" s="750"/>
      <c r="V10" s="750"/>
      <c r="W10" s="750"/>
      <c r="X10" s="750"/>
      <c r="Y10" s="750"/>
      <c r="Z10" s="750"/>
      <c r="AA10" s="750"/>
      <c r="AB10" s="750"/>
      <c r="AC10" s="750"/>
      <c r="AD10" s="770"/>
      <c r="AE10" s="1"/>
    </row>
    <row r="11" spans="1:31" ht="15" customHeight="1">
      <c r="A11" s="36"/>
      <c r="B11" s="870" t="s">
        <v>5056</v>
      </c>
      <c r="C11" s="859"/>
      <c r="D11" s="859"/>
      <c r="E11" s="859"/>
      <c r="F11" s="859"/>
      <c r="G11" s="859"/>
      <c r="H11" s="859"/>
      <c r="I11" s="859"/>
      <c r="J11" s="859"/>
      <c r="K11" s="859"/>
      <c r="L11" s="859"/>
      <c r="M11" s="859"/>
      <c r="N11" s="859"/>
      <c r="O11" s="859"/>
      <c r="P11" s="859"/>
      <c r="Q11" s="859"/>
      <c r="R11" s="859"/>
      <c r="S11" s="859"/>
      <c r="T11" s="859"/>
      <c r="U11" s="859"/>
      <c r="V11" s="859"/>
      <c r="W11" s="859"/>
      <c r="X11" s="859"/>
      <c r="Y11" s="859"/>
      <c r="Z11" s="859"/>
      <c r="AA11" s="859"/>
      <c r="AB11" s="859"/>
      <c r="AC11" s="859"/>
      <c r="AD11" s="860"/>
      <c r="AE11" s="37"/>
    </row>
    <row r="12" spans="1:31" ht="24" customHeight="1">
      <c r="A12" s="36"/>
      <c r="B12" s="39"/>
      <c r="C12" s="871" t="s">
        <v>5983</v>
      </c>
      <c r="D12" s="728"/>
      <c r="E12" s="728"/>
      <c r="F12" s="728"/>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c r="AD12" s="855"/>
      <c r="AE12" s="37"/>
    </row>
    <row r="13" spans="1:31" ht="24" customHeight="1">
      <c r="A13" s="36"/>
      <c r="B13" s="39"/>
      <c r="C13" s="854" t="s">
        <v>5058</v>
      </c>
      <c r="D13" s="728"/>
      <c r="E13" s="728"/>
      <c r="F13" s="728"/>
      <c r="G13" s="728"/>
      <c r="H13" s="728"/>
      <c r="I13" s="728"/>
      <c r="J13" s="728"/>
      <c r="K13" s="728"/>
      <c r="L13" s="728"/>
      <c r="M13" s="728"/>
      <c r="N13" s="728"/>
      <c r="O13" s="728"/>
      <c r="P13" s="728"/>
      <c r="Q13" s="728"/>
      <c r="R13" s="728"/>
      <c r="S13" s="728"/>
      <c r="T13" s="728"/>
      <c r="U13" s="728"/>
      <c r="V13" s="728"/>
      <c r="W13" s="728"/>
      <c r="X13" s="728"/>
      <c r="Y13" s="728"/>
      <c r="Z13" s="728"/>
      <c r="AA13" s="728"/>
      <c r="AB13" s="728"/>
      <c r="AC13" s="728"/>
      <c r="AD13" s="855"/>
      <c r="AE13" s="37"/>
    </row>
    <row r="14" spans="1:31" ht="48" customHeight="1">
      <c r="A14" s="36"/>
      <c r="B14" s="40"/>
      <c r="C14" s="854" t="s">
        <v>5059</v>
      </c>
      <c r="D14" s="728"/>
      <c r="E14" s="728"/>
      <c r="F14" s="728"/>
      <c r="G14" s="728"/>
      <c r="H14" s="728"/>
      <c r="I14" s="728"/>
      <c r="J14" s="728"/>
      <c r="K14" s="728"/>
      <c r="L14" s="728"/>
      <c r="M14" s="728"/>
      <c r="N14" s="728"/>
      <c r="O14" s="728"/>
      <c r="P14" s="728"/>
      <c r="Q14" s="728"/>
      <c r="R14" s="728"/>
      <c r="S14" s="728"/>
      <c r="T14" s="728"/>
      <c r="U14" s="728"/>
      <c r="V14" s="728"/>
      <c r="W14" s="728"/>
      <c r="X14" s="728"/>
      <c r="Y14" s="728"/>
      <c r="Z14" s="728"/>
      <c r="AA14" s="728"/>
      <c r="AB14" s="728"/>
      <c r="AC14" s="728"/>
      <c r="AD14" s="855"/>
      <c r="AE14" s="37"/>
    </row>
    <row r="15" spans="1:31" ht="15" customHeight="1">
      <c r="A15" s="36"/>
      <c r="B15" s="684"/>
      <c r="C15" s="774" t="s">
        <v>5984</v>
      </c>
      <c r="D15" s="728"/>
      <c r="E15" s="728"/>
      <c r="F15" s="728"/>
      <c r="G15" s="728"/>
      <c r="H15" s="728"/>
      <c r="I15" s="728"/>
      <c r="J15" s="728"/>
      <c r="K15" s="728"/>
      <c r="L15" s="728"/>
      <c r="M15" s="728"/>
      <c r="N15" s="728"/>
      <c r="O15" s="728"/>
      <c r="P15" s="728"/>
      <c r="Q15" s="728"/>
      <c r="R15" s="728"/>
      <c r="S15" s="728"/>
      <c r="T15" s="728"/>
      <c r="U15" s="728"/>
      <c r="V15" s="728"/>
      <c r="W15" s="728"/>
      <c r="X15" s="728"/>
      <c r="Y15" s="728"/>
      <c r="Z15" s="728"/>
      <c r="AA15" s="728"/>
      <c r="AB15" s="728"/>
      <c r="AC15" s="728"/>
      <c r="AD15" s="776"/>
      <c r="AE15" s="38"/>
    </row>
    <row r="16" spans="1:31" ht="15" customHeight="1">
      <c r="A16" s="36"/>
      <c r="B16" s="41"/>
      <c r="C16" s="871" t="s">
        <v>5985</v>
      </c>
      <c r="D16" s="728"/>
      <c r="E16" s="728"/>
      <c r="F16" s="728"/>
      <c r="G16" s="728"/>
      <c r="H16" s="728"/>
      <c r="I16" s="728"/>
      <c r="J16" s="728"/>
      <c r="K16" s="728"/>
      <c r="L16" s="728"/>
      <c r="M16" s="728"/>
      <c r="N16" s="728"/>
      <c r="O16" s="728"/>
      <c r="P16" s="728"/>
      <c r="Q16" s="728"/>
      <c r="R16" s="728"/>
      <c r="S16" s="728"/>
      <c r="T16" s="728"/>
      <c r="U16" s="728"/>
      <c r="V16" s="728"/>
      <c r="W16" s="728"/>
      <c r="X16" s="728"/>
      <c r="Y16" s="728"/>
      <c r="Z16" s="728"/>
      <c r="AA16" s="728"/>
      <c r="AB16" s="728"/>
      <c r="AC16" s="728"/>
      <c r="AD16" s="855"/>
      <c r="AE16" s="38"/>
    </row>
    <row r="17" spans="1:37" ht="36" customHeight="1">
      <c r="A17" s="36"/>
      <c r="B17" s="43"/>
      <c r="C17" s="774" t="s">
        <v>5986</v>
      </c>
      <c r="D17" s="728"/>
      <c r="E17" s="728"/>
      <c r="F17" s="728"/>
      <c r="G17" s="728"/>
      <c r="H17" s="728"/>
      <c r="I17" s="728"/>
      <c r="J17" s="728"/>
      <c r="K17" s="728"/>
      <c r="L17" s="728"/>
      <c r="M17" s="728"/>
      <c r="N17" s="728"/>
      <c r="O17" s="728"/>
      <c r="P17" s="728"/>
      <c r="Q17" s="728"/>
      <c r="R17" s="728"/>
      <c r="S17" s="728"/>
      <c r="T17" s="728"/>
      <c r="U17" s="728"/>
      <c r="V17" s="728"/>
      <c r="W17" s="728"/>
      <c r="X17" s="728"/>
      <c r="Y17" s="728"/>
      <c r="Z17" s="728"/>
      <c r="AA17" s="728"/>
      <c r="AB17" s="728"/>
      <c r="AC17" s="728"/>
      <c r="AD17" s="776"/>
      <c r="AE17" s="38"/>
    </row>
    <row r="18" spans="1:37" ht="48" customHeight="1">
      <c r="A18" s="36"/>
      <c r="B18" s="39"/>
      <c r="C18" s="774" t="s">
        <v>5987</v>
      </c>
      <c r="D18" s="728"/>
      <c r="E18" s="728"/>
      <c r="F18" s="728"/>
      <c r="G18" s="728"/>
      <c r="H18" s="728"/>
      <c r="I18" s="728"/>
      <c r="J18" s="728"/>
      <c r="K18" s="728"/>
      <c r="L18" s="728"/>
      <c r="M18" s="728"/>
      <c r="N18" s="728"/>
      <c r="O18" s="728"/>
      <c r="P18" s="728"/>
      <c r="Q18" s="728"/>
      <c r="R18" s="728"/>
      <c r="S18" s="728"/>
      <c r="T18" s="728"/>
      <c r="U18" s="728"/>
      <c r="V18" s="728"/>
      <c r="W18" s="728"/>
      <c r="X18" s="728"/>
      <c r="Y18" s="728"/>
      <c r="Z18" s="728"/>
      <c r="AA18" s="728"/>
      <c r="AB18" s="728"/>
      <c r="AC18" s="728"/>
      <c r="AD18" s="776"/>
      <c r="AE18" s="37"/>
    </row>
    <row r="19" spans="1:37" ht="15" customHeight="1">
      <c r="A19" s="36"/>
      <c r="B19" s="44"/>
      <c r="C19" s="882" t="s">
        <v>5988</v>
      </c>
      <c r="D19" s="883"/>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4"/>
      <c r="AE19" s="37"/>
    </row>
    <row r="20" spans="1:37" ht="15" customHeight="1">
      <c r="A20" s="25"/>
      <c r="B20" s="1050" t="s">
        <v>5064</v>
      </c>
      <c r="C20" s="859"/>
      <c r="D20" s="859"/>
      <c r="E20" s="859"/>
      <c r="F20" s="859"/>
      <c r="G20" s="859"/>
      <c r="H20" s="859"/>
      <c r="I20" s="859"/>
      <c r="J20" s="859"/>
      <c r="K20" s="859"/>
      <c r="L20" s="859"/>
      <c r="M20" s="859"/>
      <c r="N20" s="859"/>
      <c r="O20" s="859"/>
      <c r="P20" s="859"/>
      <c r="Q20" s="859"/>
      <c r="R20" s="859"/>
      <c r="S20" s="859"/>
      <c r="T20" s="859"/>
      <c r="U20" s="859"/>
      <c r="V20" s="859"/>
      <c r="W20" s="859"/>
      <c r="X20" s="859"/>
      <c r="Y20" s="859"/>
      <c r="Z20" s="859"/>
      <c r="AA20" s="859"/>
      <c r="AB20" s="859"/>
      <c r="AC20" s="859"/>
      <c r="AD20" s="1051"/>
      <c r="AE20" s="52"/>
    </row>
    <row r="21" spans="1:37" ht="24" customHeight="1">
      <c r="A21" s="25"/>
      <c r="B21" s="441"/>
      <c r="C21" s="781" t="s">
        <v>5989</v>
      </c>
      <c r="D21" s="782"/>
      <c r="E21" s="782"/>
      <c r="F21" s="782"/>
      <c r="G21" s="782"/>
      <c r="H21" s="782"/>
      <c r="I21" s="782"/>
      <c r="J21" s="782"/>
      <c r="K21" s="782"/>
      <c r="L21" s="782"/>
      <c r="M21" s="782"/>
      <c r="N21" s="782"/>
      <c r="O21" s="782"/>
      <c r="P21" s="782"/>
      <c r="Q21" s="782"/>
      <c r="R21" s="782"/>
      <c r="S21" s="782"/>
      <c r="T21" s="782"/>
      <c r="U21" s="782"/>
      <c r="V21" s="782"/>
      <c r="W21" s="782"/>
      <c r="X21" s="782"/>
      <c r="Y21" s="782"/>
      <c r="Z21" s="782"/>
      <c r="AA21" s="782"/>
      <c r="AB21" s="782"/>
      <c r="AC21" s="782"/>
      <c r="AD21" s="783"/>
      <c r="AE21" s="52"/>
    </row>
    <row r="22" spans="1:37" ht="15" customHeight="1">
      <c r="A22" s="25"/>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row>
    <row r="23" spans="1:37" ht="15" customHeight="1">
      <c r="A23" s="36" t="s">
        <v>5990</v>
      </c>
      <c r="B23" s="880" t="s">
        <v>5991</v>
      </c>
      <c r="C23" s="728"/>
      <c r="D23" s="728"/>
      <c r="E23" s="728"/>
      <c r="F23" s="728"/>
      <c r="G23" s="728"/>
      <c r="H23" s="728"/>
      <c r="I23" s="728"/>
      <c r="J23" s="728"/>
      <c r="K23" s="728"/>
      <c r="L23" s="728"/>
      <c r="M23" s="728"/>
      <c r="N23" s="728"/>
      <c r="O23" s="728"/>
      <c r="P23" s="728"/>
      <c r="Q23" s="728"/>
      <c r="R23" s="728"/>
      <c r="S23" s="728"/>
      <c r="T23" s="728"/>
      <c r="U23" s="728"/>
      <c r="V23" s="728"/>
      <c r="W23" s="728"/>
      <c r="X23" s="728"/>
      <c r="Y23" s="728"/>
      <c r="Z23" s="728"/>
      <c r="AA23" s="728"/>
      <c r="AB23" s="728"/>
      <c r="AC23" s="728"/>
      <c r="AD23" s="728"/>
      <c r="AE23" s="52"/>
      <c r="AK23" t="s">
        <v>5992</v>
      </c>
    </row>
    <row r="24" spans="1:37" ht="15" customHeight="1" thickBot="1">
      <c r="A24" s="25"/>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27"/>
      <c r="AG24" t="s">
        <v>5993</v>
      </c>
      <c r="AH24" t="s">
        <v>5994</v>
      </c>
      <c r="AI24" t="s">
        <v>5995</v>
      </c>
    </row>
    <row r="25" spans="1:37" ht="15" customHeight="1" thickBot="1">
      <c r="A25" s="25"/>
      <c r="B25" s="58"/>
      <c r="C25" s="1052"/>
      <c r="D25" s="1053"/>
      <c r="E25" s="1053"/>
      <c r="F25" s="1054"/>
      <c r="G25" s="88" t="s">
        <v>5996</v>
      </c>
      <c r="H25" s="27"/>
      <c r="I25" s="81"/>
      <c r="J25" s="58"/>
      <c r="K25" s="58"/>
      <c r="L25" s="58"/>
      <c r="M25" s="58"/>
      <c r="N25" s="58"/>
      <c r="O25" s="58"/>
      <c r="P25" s="58"/>
      <c r="Q25" s="58"/>
      <c r="R25" s="58"/>
      <c r="S25" s="58"/>
      <c r="T25" s="58"/>
      <c r="U25" s="58"/>
      <c r="V25" s="58"/>
      <c r="W25" s="58"/>
      <c r="X25" s="58"/>
      <c r="Y25" s="58"/>
      <c r="Z25" s="58"/>
      <c r="AA25" s="58"/>
      <c r="AB25" s="58"/>
      <c r="AC25" s="58"/>
      <c r="AD25" s="58"/>
      <c r="AE25" s="27"/>
      <c r="AG25" s="442">
        <f>IF(OR(C25="NS",C25="NA"),0,LEN(C25)-LEN(INT(C25))-1)</f>
        <v>-2</v>
      </c>
      <c r="AH25" s="443">
        <f>IFERROR(IF(AG25&lt;=0,0,1),0)</f>
        <v>0</v>
      </c>
      <c r="AI25" s="443">
        <f>IF(OR(ISNUMBER(C25),C25="",C25="NA",C25="NS"),0,1)</f>
        <v>0</v>
      </c>
    </row>
    <row r="26" spans="1:37" ht="15" customHeight="1">
      <c r="A26" s="25"/>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row>
    <row r="27" spans="1:37" ht="24" customHeight="1">
      <c r="A27" s="25"/>
      <c r="B27" s="52"/>
      <c r="C27" s="848" t="s">
        <v>5219</v>
      </c>
      <c r="D27" s="728"/>
      <c r="E27" s="728"/>
      <c r="F27" s="728"/>
      <c r="G27" s="728"/>
      <c r="H27" s="728"/>
      <c r="I27" s="728"/>
      <c r="J27" s="728"/>
      <c r="K27" s="728"/>
      <c r="L27" s="728"/>
      <c r="M27" s="728"/>
      <c r="N27" s="728"/>
      <c r="O27" s="728"/>
      <c r="P27" s="728"/>
      <c r="Q27" s="728"/>
      <c r="R27" s="728"/>
      <c r="S27" s="728"/>
      <c r="T27" s="728"/>
      <c r="U27" s="728"/>
      <c r="V27" s="728"/>
      <c r="W27" s="728"/>
      <c r="X27" s="728"/>
      <c r="Y27" s="728"/>
      <c r="Z27" s="728"/>
      <c r="AA27" s="728"/>
      <c r="AB27" s="728"/>
      <c r="AC27" s="728"/>
      <c r="AD27" s="728"/>
      <c r="AE27" s="52"/>
    </row>
    <row r="28" spans="1:37" ht="60" customHeight="1">
      <c r="A28" s="25"/>
      <c r="B28" s="52"/>
      <c r="C28" s="842"/>
      <c r="D28" s="759"/>
      <c r="E28" s="759"/>
      <c r="F28" s="759"/>
      <c r="G28" s="759"/>
      <c r="H28" s="759"/>
      <c r="I28" s="759"/>
      <c r="J28" s="759"/>
      <c r="K28" s="759"/>
      <c r="L28" s="759"/>
      <c r="M28" s="759"/>
      <c r="N28" s="759"/>
      <c r="O28" s="759"/>
      <c r="P28" s="759"/>
      <c r="Q28" s="759"/>
      <c r="R28" s="759"/>
      <c r="S28" s="759"/>
      <c r="T28" s="759"/>
      <c r="U28" s="759"/>
      <c r="V28" s="759"/>
      <c r="W28" s="759"/>
      <c r="X28" s="759"/>
      <c r="Y28" s="759"/>
      <c r="Z28" s="759"/>
      <c r="AA28" s="759"/>
      <c r="AB28" s="759"/>
      <c r="AC28" s="759"/>
      <c r="AD28" s="838"/>
      <c r="AE28" s="52"/>
    </row>
    <row r="29" spans="1:37" ht="15" customHeight="1">
      <c r="A29" s="25"/>
      <c r="B29" s="888" t="str">
        <f>IF(COUNTIF(C25,"NS")&lt;&gt;0,"Alerta: debido a que cuenta con registros NS, debe proporcionar una justificación en el area de comentarios al final de la pregunta","")</f>
        <v/>
      </c>
      <c r="C29" s="888"/>
      <c r="D29" s="888"/>
      <c r="E29" s="888"/>
      <c r="F29" s="888"/>
      <c r="G29" s="888"/>
      <c r="H29" s="888"/>
      <c r="I29" s="888"/>
      <c r="J29" s="888"/>
      <c r="K29" s="888"/>
      <c r="L29" s="888"/>
      <c r="M29" s="888"/>
      <c r="N29" s="888"/>
      <c r="O29" s="888"/>
      <c r="P29" s="888"/>
      <c r="Q29" s="888"/>
      <c r="R29" s="888"/>
      <c r="S29" s="888"/>
      <c r="T29" s="888"/>
      <c r="U29" s="888"/>
      <c r="V29" s="888"/>
      <c r="W29" s="888"/>
      <c r="X29" s="888"/>
      <c r="Y29" s="888"/>
      <c r="Z29" s="888"/>
      <c r="AA29" s="888"/>
      <c r="AB29" s="888"/>
      <c r="AC29" s="888"/>
      <c r="AD29" s="888"/>
      <c r="AE29" s="888"/>
    </row>
    <row r="30" spans="1:37" ht="15" customHeight="1">
      <c r="A30" s="25"/>
      <c r="B30" s="868"/>
      <c r="C30" s="868"/>
      <c r="D30" s="868"/>
      <c r="E30" s="868"/>
      <c r="F30" s="868"/>
      <c r="G30" s="868"/>
      <c r="H30" s="868"/>
      <c r="I30" s="868"/>
      <c r="J30" s="868"/>
      <c r="K30" s="868"/>
      <c r="L30" s="868"/>
      <c r="M30" s="868"/>
      <c r="N30" s="868"/>
      <c r="O30" s="868"/>
      <c r="P30" s="868"/>
      <c r="Q30" s="868"/>
      <c r="R30" s="868"/>
      <c r="S30" s="868"/>
      <c r="T30" s="868"/>
      <c r="U30" s="868"/>
      <c r="V30" s="868"/>
      <c r="W30" s="868"/>
      <c r="X30" s="868"/>
      <c r="Y30" s="868"/>
      <c r="Z30" s="868"/>
      <c r="AA30" s="868"/>
      <c r="AB30" s="868"/>
      <c r="AC30" s="868"/>
      <c r="AD30" s="868"/>
      <c r="AE30" s="868"/>
    </row>
    <row r="31" spans="1:37" ht="15" customHeight="1">
      <c r="A31" s="25"/>
      <c r="B31" s="868"/>
      <c r="C31" s="868"/>
      <c r="D31" s="868"/>
      <c r="E31" s="868"/>
      <c r="F31" s="868"/>
      <c r="G31" s="868"/>
      <c r="H31" s="868"/>
      <c r="I31" s="868"/>
      <c r="J31" s="868"/>
      <c r="K31" s="868"/>
      <c r="L31" s="868"/>
      <c r="M31" s="868"/>
      <c r="N31" s="868"/>
      <c r="O31" s="868"/>
      <c r="P31" s="868"/>
      <c r="Q31" s="868"/>
      <c r="R31" s="868"/>
      <c r="S31" s="868"/>
      <c r="T31" s="868"/>
      <c r="U31" s="868"/>
      <c r="V31" s="868"/>
      <c r="W31" s="868"/>
      <c r="X31" s="868"/>
      <c r="Y31" s="868"/>
      <c r="Z31" s="868"/>
      <c r="AA31" s="868"/>
      <c r="AB31" s="868"/>
      <c r="AC31" s="868"/>
      <c r="AD31" s="868"/>
      <c r="AE31" s="868"/>
    </row>
    <row r="32" spans="1:37" ht="15" customHeight="1">
      <c r="A32" s="25"/>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row>
    <row r="33" spans="1:40" ht="15" customHeight="1">
      <c r="A33" s="25"/>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row>
    <row r="34" spans="1:40" ht="15" customHeight="1">
      <c r="A34" s="25"/>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row>
    <row r="35" spans="1:40" ht="24" customHeight="1">
      <c r="A35" s="25" t="s">
        <v>5997</v>
      </c>
      <c r="B35" s="880" t="s">
        <v>5998</v>
      </c>
      <c r="C35" s="728"/>
      <c r="D35" s="728"/>
      <c r="E35" s="728"/>
      <c r="F35" s="728"/>
      <c r="G35" s="728"/>
      <c r="H35" s="728"/>
      <c r="I35" s="728"/>
      <c r="J35" s="728"/>
      <c r="K35" s="728"/>
      <c r="L35" s="728"/>
      <c r="M35" s="728"/>
      <c r="N35" s="728"/>
      <c r="O35" s="728"/>
      <c r="P35" s="728"/>
      <c r="Q35" s="728"/>
      <c r="R35" s="728"/>
      <c r="S35" s="728"/>
      <c r="T35" s="728"/>
      <c r="U35" s="728"/>
      <c r="V35" s="728"/>
      <c r="W35" s="728"/>
      <c r="X35" s="728"/>
      <c r="Y35" s="728"/>
      <c r="Z35" s="728"/>
      <c r="AA35" s="728"/>
      <c r="AB35" s="728"/>
      <c r="AC35" s="728"/>
      <c r="AD35" s="728"/>
      <c r="AE35" s="52"/>
    </row>
    <row r="36" spans="1:40" s="33" customFormat="1" ht="24" customHeight="1">
      <c r="A36" s="25"/>
      <c r="B36" s="64"/>
      <c r="C36" s="848" t="s">
        <v>5252</v>
      </c>
      <c r="D36" s="775"/>
      <c r="E36" s="775"/>
      <c r="F36" s="775"/>
      <c r="G36" s="775"/>
      <c r="H36" s="775"/>
      <c r="I36" s="775"/>
      <c r="J36" s="775"/>
      <c r="K36" s="775"/>
      <c r="L36" s="775"/>
      <c r="M36" s="775"/>
      <c r="N36" s="775"/>
      <c r="O36" s="775"/>
      <c r="P36" s="775"/>
      <c r="Q36" s="775"/>
      <c r="R36" s="775"/>
      <c r="S36" s="775"/>
      <c r="T36" s="775"/>
      <c r="U36" s="775"/>
      <c r="V36" s="775"/>
      <c r="W36" s="775"/>
      <c r="X36" s="775"/>
      <c r="Y36" s="775"/>
      <c r="Z36" s="775"/>
      <c r="AA36" s="775"/>
      <c r="AB36" s="775"/>
      <c r="AC36" s="775"/>
      <c r="AD36" s="775"/>
    </row>
    <row r="37" spans="1:40" s="33" customFormat="1" ht="36" customHeight="1">
      <c r="A37" s="25"/>
      <c r="B37" s="514"/>
      <c r="C37" s="848" t="s">
        <v>5999</v>
      </c>
      <c r="D37" s="775"/>
      <c r="E37" s="775"/>
      <c r="F37" s="775"/>
      <c r="G37" s="775"/>
      <c r="H37" s="775"/>
      <c r="I37" s="775"/>
      <c r="J37" s="775"/>
      <c r="K37" s="775"/>
      <c r="L37" s="775"/>
      <c r="M37" s="775"/>
      <c r="N37" s="775"/>
      <c r="O37" s="775"/>
      <c r="P37" s="775"/>
      <c r="Q37" s="775"/>
      <c r="R37" s="775"/>
      <c r="S37" s="775"/>
      <c r="T37" s="775"/>
      <c r="U37" s="775"/>
      <c r="V37" s="775"/>
      <c r="W37" s="775"/>
      <c r="X37" s="775"/>
      <c r="Y37" s="775"/>
      <c r="Z37" s="775"/>
      <c r="AA37" s="775"/>
      <c r="AB37" s="775"/>
      <c r="AC37" s="775"/>
      <c r="AD37" s="775"/>
    </row>
    <row r="38" spans="1:40" ht="36" customHeight="1">
      <c r="A38" s="25"/>
      <c r="B38" s="58"/>
      <c r="C38" s="848" t="s">
        <v>6000</v>
      </c>
      <c r="D38" s="728"/>
      <c r="E38" s="728"/>
      <c r="F38" s="728"/>
      <c r="G38" s="728"/>
      <c r="H38" s="728"/>
      <c r="I38" s="728"/>
      <c r="J38" s="728"/>
      <c r="K38" s="728"/>
      <c r="L38" s="728"/>
      <c r="M38" s="728"/>
      <c r="N38" s="728"/>
      <c r="O38" s="728"/>
      <c r="P38" s="728"/>
      <c r="Q38" s="728"/>
      <c r="R38" s="728"/>
      <c r="S38" s="728"/>
      <c r="T38" s="728"/>
      <c r="U38" s="728"/>
      <c r="V38" s="728"/>
      <c r="W38" s="728"/>
      <c r="X38" s="728"/>
      <c r="Y38" s="728"/>
      <c r="Z38" s="728"/>
      <c r="AA38" s="728"/>
      <c r="AB38" s="728"/>
      <c r="AC38" s="728"/>
      <c r="AD38" s="728"/>
      <c r="AE38" s="58"/>
      <c r="AK38">
        <f>COUNTBLANK($D42)</f>
        <v>1</v>
      </c>
    </row>
    <row r="39" spans="1:40" ht="15" customHeight="1">
      <c r="A39" s="25"/>
      <c r="B39" s="52"/>
      <c r="C39" s="853" t="s">
        <v>6001</v>
      </c>
      <c r="D39" s="728"/>
      <c r="E39" s="728"/>
      <c r="F39" s="728"/>
      <c r="G39" s="728"/>
      <c r="H39" s="728"/>
      <c r="I39" s="728"/>
      <c r="J39" s="728"/>
      <c r="K39" s="728"/>
      <c r="L39" s="728"/>
      <c r="M39" s="728"/>
      <c r="N39" s="728"/>
      <c r="O39" s="728"/>
      <c r="P39" s="728"/>
      <c r="Q39" s="728"/>
      <c r="R39" s="728"/>
      <c r="S39" s="728"/>
      <c r="T39" s="728"/>
      <c r="U39" s="728"/>
      <c r="V39" s="728"/>
      <c r="W39" s="728"/>
      <c r="X39" s="728"/>
      <c r="Y39" s="728"/>
      <c r="Z39" s="728"/>
      <c r="AA39" s="728"/>
      <c r="AB39" s="728"/>
      <c r="AC39" s="728"/>
      <c r="AD39" s="728"/>
      <c r="AE39" s="52"/>
    </row>
    <row r="40" spans="1:40" ht="15" customHeight="1">
      <c r="A40" s="25"/>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H40" s="1049" t="s">
        <v>5091</v>
      </c>
      <c r="AI40" s="1049"/>
      <c r="AJ40" s="1049"/>
    </row>
    <row r="41" spans="1:40" ht="15" customHeight="1">
      <c r="A41" s="25"/>
      <c r="B41" s="52"/>
      <c r="C41" s="723" t="s">
        <v>5085</v>
      </c>
      <c r="D41" s="757"/>
      <c r="E41" s="757"/>
      <c r="F41" s="757"/>
      <c r="G41" s="757"/>
      <c r="H41" s="757"/>
      <c r="I41" s="757"/>
      <c r="J41" s="757"/>
      <c r="K41" s="757"/>
      <c r="L41" s="757"/>
      <c r="M41" s="757"/>
      <c r="N41" s="757"/>
      <c r="O41" s="757"/>
      <c r="P41" s="757"/>
      <c r="Q41" s="757"/>
      <c r="R41" s="757"/>
      <c r="S41" s="757"/>
      <c r="T41" s="757"/>
      <c r="U41" s="757"/>
      <c r="V41" s="757"/>
      <c r="W41" s="757"/>
      <c r="X41" s="758"/>
      <c r="Y41" s="723" t="s">
        <v>6002</v>
      </c>
      <c r="Z41" s="757"/>
      <c r="AA41" s="757"/>
      <c r="AB41" s="757"/>
      <c r="AC41" s="757"/>
      <c r="AD41" s="758"/>
      <c r="AE41" s="52"/>
      <c r="AG41" t="s">
        <v>5090</v>
      </c>
      <c r="AH41" s="450" t="s">
        <v>5109</v>
      </c>
      <c r="AI41" s="277" t="s">
        <v>5110</v>
      </c>
      <c r="AJ41" s="451" t="s">
        <v>5111</v>
      </c>
      <c r="AK41" t="s">
        <v>6003</v>
      </c>
      <c r="AL41" t="s">
        <v>5993</v>
      </c>
      <c r="AM41" t="s">
        <v>5994</v>
      </c>
      <c r="AN41" t="s">
        <v>5995</v>
      </c>
    </row>
    <row r="42" spans="1:40" ht="15" customHeight="1">
      <c r="A42" s="25"/>
      <c r="B42" s="52"/>
      <c r="C42" s="53" t="s">
        <v>5012</v>
      </c>
      <c r="D42" s="918" t="str">
        <f>IF(CNGE_2026_M4_Secc1!D43="","",CNGE_2026_M4_Secc1!D43)</f>
        <v/>
      </c>
      <c r="E42" s="919"/>
      <c r="F42" s="919"/>
      <c r="G42" s="919"/>
      <c r="H42" s="919"/>
      <c r="I42" s="919"/>
      <c r="J42" s="919"/>
      <c r="K42" s="919"/>
      <c r="L42" s="919"/>
      <c r="M42" s="919"/>
      <c r="N42" s="919"/>
      <c r="O42" s="919"/>
      <c r="P42" s="919"/>
      <c r="Q42" s="919"/>
      <c r="R42" s="919"/>
      <c r="S42" s="919"/>
      <c r="T42" s="919"/>
      <c r="U42" s="919"/>
      <c r="V42" s="919"/>
      <c r="W42" s="919"/>
      <c r="X42" s="920"/>
      <c r="Y42" s="820"/>
      <c r="Z42" s="821"/>
      <c r="AA42" s="821"/>
      <c r="AB42" s="821"/>
      <c r="AC42" s="821"/>
      <c r="AD42" s="822"/>
      <c r="AE42" s="52"/>
      <c r="AG42">
        <f>IF(OR(COUNTBLANK(D42:AD42)=25,COUNTBLANK(D42:AD42)=27),0,1)</f>
        <v>0</v>
      </c>
      <c r="AH42" s="176">
        <f>IF(AG42=0,0,1)</f>
        <v>0</v>
      </c>
      <c r="AI42" s="639" t="str">
        <f>IF(AH42=0,"",
IF(SUM($AH$42:AH42)=1,AJ42,
IF($AH$103&gt;SUM($AH$42:AH42),_xlfn.CONCAT(", ",AJ42),
IF($AH$103=SUM($AH$42:AH42),_xlfn.CONCAT(" y ",AJ42)))))</f>
        <v/>
      </c>
      <c r="AJ42" s="53">
        <v>1</v>
      </c>
      <c r="AK42">
        <f t="shared" ref="AK42:AK73" si="0">IF(COUNTBLANK($D42)=1,IF(COUNTA(Y42)=0,0,1),0)</f>
        <v>0</v>
      </c>
      <c r="AL42">
        <f>IF(OR(Y42="NS",Y42="NA"),0,LEN(Y42)-LEN(INT(Y42))-1)</f>
        <v>-2</v>
      </c>
      <c r="AM42">
        <f>IF(AL42&lt;=0,0,1)</f>
        <v>0</v>
      </c>
      <c r="AN42">
        <f t="shared" ref="AN42:AN73" si="1">IF(OR(ISNUMBER(Y42),Y42="",Y42="NA",Y42="NS"),0,1)</f>
        <v>0</v>
      </c>
    </row>
    <row r="43" spans="1:40" ht="15" customHeight="1">
      <c r="A43" s="25"/>
      <c r="B43" s="52"/>
      <c r="C43" s="55" t="s">
        <v>5014</v>
      </c>
      <c r="D43" s="817" t="str">
        <f>IF(CNGE_2026_M4_Secc1!D44="","",CNGE_2026_M4_Secc1!D44)</f>
        <v/>
      </c>
      <c r="E43" s="757"/>
      <c r="F43" s="757"/>
      <c r="G43" s="757"/>
      <c r="H43" s="757"/>
      <c r="I43" s="757"/>
      <c r="J43" s="757"/>
      <c r="K43" s="757"/>
      <c r="L43" s="757"/>
      <c r="M43" s="757"/>
      <c r="N43" s="757"/>
      <c r="O43" s="757"/>
      <c r="P43" s="757"/>
      <c r="Q43" s="757"/>
      <c r="R43" s="757"/>
      <c r="S43" s="757"/>
      <c r="T43" s="757"/>
      <c r="U43" s="757"/>
      <c r="V43" s="757"/>
      <c r="W43" s="757"/>
      <c r="X43" s="758"/>
      <c r="Y43" s="839"/>
      <c r="Z43" s="840"/>
      <c r="AA43" s="840"/>
      <c r="AB43" s="840"/>
      <c r="AC43" s="840"/>
      <c r="AD43" s="841"/>
      <c r="AE43" s="52"/>
      <c r="AG43">
        <f t="shared" ref="AG43:AG73" si="2">IF(OR(COUNTBLANK(D43:AD43)=25,COUNTBLANK(D43:AD43)=27),0,1)</f>
        <v>0</v>
      </c>
      <c r="AH43" s="176">
        <f t="shared" ref="AH43:AH73" si="3">IF(AG43=0,0,1)</f>
        <v>0</v>
      </c>
      <c r="AI43" s="177" t="str">
        <f>IF(AH43=0,"",
IF(SUM($AH$42:AH43)=1,AJ43,
IF($AH$103&gt;SUM($AH$42:AH43),_xlfn.CONCAT(", ",AJ43),
IF($AH$103=SUM($AH$42:AH43),_xlfn.CONCAT(" y ",AJ43)))))</f>
        <v/>
      </c>
      <c r="AJ43" s="55">
        <v>2</v>
      </c>
      <c r="AK43">
        <f t="shared" si="0"/>
        <v>0</v>
      </c>
      <c r="AL43">
        <f t="shared" ref="AL43:AL73" si="4">IF(OR(Y43="NS",Y43="NA"),0,LEN(Y43)-LEN(INT(Y43))-1)</f>
        <v>-2</v>
      </c>
      <c r="AM43">
        <f t="shared" ref="AM43:AM73" si="5">IF(AL43&lt;=0,0,1)</f>
        <v>0</v>
      </c>
      <c r="AN43">
        <f t="shared" si="1"/>
        <v>0</v>
      </c>
    </row>
    <row r="44" spans="1:40" ht="15" customHeight="1">
      <c r="A44" s="25"/>
      <c r="B44" s="52"/>
      <c r="C44" s="55" t="s">
        <v>5016</v>
      </c>
      <c r="D44" s="817" t="str">
        <f>IF(CNGE_2026_M4_Secc1!D45="","",CNGE_2026_M4_Secc1!D45)</f>
        <v/>
      </c>
      <c r="E44" s="757"/>
      <c r="F44" s="757"/>
      <c r="G44" s="757"/>
      <c r="H44" s="757"/>
      <c r="I44" s="757"/>
      <c r="J44" s="757"/>
      <c r="K44" s="757"/>
      <c r="L44" s="757"/>
      <c r="M44" s="757"/>
      <c r="N44" s="757"/>
      <c r="O44" s="757"/>
      <c r="P44" s="757"/>
      <c r="Q44" s="757"/>
      <c r="R44" s="757"/>
      <c r="S44" s="757"/>
      <c r="T44" s="757"/>
      <c r="U44" s="757"/>
      <c r="V44" s="757"/>
      <c r="W44" s="757"/>
      <c r="X44" s="758"/>
      <c r="Y44" s="839"/>
      <c r="Z44" s="840"/>
      <c r="AA44" s="840"/>
      <c r="AB44" s="840"/>
      <c r="AC44" s="840"/>
      <c r="AD44" s="841"/>
      <c r="AE44" s="52"/>
      <c r="AG44">
        <f t="shared" si="2"/>
        <v>0</v>
      </c>
      <c r="AH44" s="176">
        <f t="shared" si="3"/>
        <v>0</v>
      </c>
      <c r="AI44" s="177" t="str">
        <f>IF(AH44=0,"",
IF(SUM($AH$42:AH44)=1,AJ44,
IF($AH$103&gt;SUM($AH$42:AH44),_xlfn.CONCAT(", ",AJ44),
IF($AH$103=SUM($AH$42:AH44),_xlfn.CONCAT(" y ",AJ44)))))</f>
        <v/>
      </c>
      <c r="AJ44" s="55">
        <v>3</v>
      </c>
      <c r="AK44">
        <f t="shared" si="0"/>
        <v>0</v>
      </c>
      <c r="AL44">
        <f t="shared" si="4"/>
        <v>-2</v>
      </c>
      <c r="AM44">
        <f t="shared" si="5"/>
        <v>0</v>
      </c>
      <c r="AN44">
        <f t="shared" si="1"/>
        <v>0</v>
      </c>
    </row>
    <row r="45" spans="1:40" ht="15" customHeight="1">
      <c r="A45" s="25"/>
      <c r="B45" s="52"/>
      <c r="C45" s="55" t="s">
        <v>5018</v>
      </c>
      <c r="D45" s="817" t="str">
        <f>IF(CNGE_2026_M4_Secc1!D46="","",CNGE_2026_M4_Secc1!D46)</f>
        <v/>
      </c>
      <c r="E45" s="757"/>
      <c r="F45" s="757"/>
      <c r="G45" s="757"/>
      <c r="H45" s="757"/>
      <c r="I45" s="757"/>
      <c r="J45" s="757"/>
      <c r="K45" s="757"/>
      <c r="L45" s="757"/>
      <c r="M45" s="757"/>
      <c r="N45" s="757"/>
      <c r="O45" s="757"/>
      <c r="P45" s="757"/>
      <c r="Q45" s="757"/>
      <c r="R45" s="757"/>
      <c r="S45" s="757"/>
      <c r="T45" s="757"/>
      <c r="U45" s="757"/>
      <c r="V45" s="757"/>
      <c r="W45" s="757"/>
      <c r="X45" s="758"/>
      <c r="Y45" s="839"/>
      <c r="Z45" s="840"/>
      <c r="AA45" s="840"/>
      <c r="AB45" s="840"/>
      <c r="AC45" s="840"/>
      <c r="AD45" s="841"/>
      <c r="AE45" s="52"/>
      <c r="AG45">
        <f t="shared" si="2"/>
        <v>0</v>
      </c>
      <c r="AH45" s="176">
        <f t="shared" si="3"/>
        <v>0</v>
      </c>
      <c r="AI45" s="177" t="str">
        <f>IF(AH45=0,"",
IF(SUM($AH$42:AH45)=1,AJ45,
IF($AH$103&gt;SUM($AH$42:AH45),_xlfn.CONCAT(", ",AJ45),
IF($AH$103=SUM($AH$42:AH45),_xlfn.CONCAT(" y ",AJ45)))))</f>
        <v/>
      </c>
      <c r="AJ45" s="55">
        <v>4</v>
      </c>
      <c r="AK45">
        <f t="shared" si="0"/>
        <v>0</v>
      </c>
      <c r="AL45">
        <f t="shared" si="4"/>
        <v>-2</v>
      </c>
      <c r="AM45">
        <f t="shared" si="5"/>
        <v>0</v>
      </c>
      <c r="AN45">
        <f t="shared" si="1"/>
        <v>0</v>
      </c>
    </row>
    <row r="46" spans="1:40" ht="15" customHeight="1">
      <c r="A46" s="25"/>
      <c r="B46" s="52"/>
      <c r="C46" s="55" t="s">
        <v>5020</v>
      </c>
      <c r="D46" s="817" t="str">
        <f>IF(CNGE_2026_M4_Secc1!D47="","",CNGE_2026_M4_Secc1!D47)</f>
        <v/>
      </c>
      <c r="E46" s="757"/>
      <c r="F46" s="757"/>
      <c r="G46" s="757"/>
      <c r="H46" s="757"/>
      <c r="I46" s="757"/>
      <c r="J46" s="757"/>
      <c r="K46" s="757"/>
      <c r="L46" s="757"/>
      <c r="M46" s="757"/>
      <c r="N46" s="757"/>
      <c r="O46" s="757"/>
      <c r="P46" s="757"/>
      <c r="Q46" s="757"/>
      <c r="R46" s="757"/>
      <c r="S46" s="757"/>
      <c r="T46" s="757"/>
      <c r="U46" s="757"/>
      <c r="V46" s="757"/>
      <c r="W46" s="757"/>
      <c r="X46" s="758"/>
      <c r="Y46" s="839"/>
      <c r="Z46" s="840"/>
      <c r="AA46" s="840"/>
      <c r="AB46" s="840"/>
      <c r="AC46" s="840"/>
      <c r="AD46" s="841"/>
      <c r="AE46" s="52"/>
      <c r="AG46">
        <f t="shared" si="2"/>
        <v>0</v>
      </c>
      <c r="AH46" s="176">
        <f t="shared" si="3"/>
        <v>0</v>
      </c>
      <c r="AI46" s="177" t="str">
        <f>IF(AH46=0,"",
IF(SUM($AH$42:AH46)=1,AJ46,
IF($AH$103&gt;SUM($AH$42:AH46),_xlfn.CONCAT(", ",AJ46),
IF($AH$103=SUM($AH$42:AH46),_xlfn.CONCAT(" y ",AJ46)))))</f>
        <v/>
      </c>
      <c r="AJ46" s="55">
        <v>5</v>
      </c>
      <c r="AK46">
        <f t="shared" si="0"/>
        <v>0</v>
      </c>
      <c r="AL46">
        <f t="shared" si="4"/>
        <v>-2</v>
      </c>
      <c r="AM46">
        <f t="shared" si="5"/>
        <v>0</v>
      </c>
      <c r="AN46">
        <f t="shared" si="1"/>
        <v>0</v>
      </c>
    </row>
    <row r="47" spans="1:40" ht="15" customHeight="1">
      <c r="A47" s="25"/>
      <c r="B47" s="52"/>
      <c r="C47" s="55" t="s">
        <v>5022</v>
      </c>
      <c r="D47" s="817" t="str">
        <f>IF(CNGE_2026_M4_Secc1!D48="","",CNGE_2026_M4_Secc1!D48)</f>
        <v/>
      </c>
      <c r="E47" s="757"/>
      <c r="F47" s="757"/>
      <c r="G47" s="757"/>
      <c r="H47" s="757"/>
      <c r="I47" s="757"/>
      <c r="J47" s="757"/>
      <c r="K47" s="757"/>
      <c r="L47" s="757"/>
      <c r="M47" s="757"/>
      <c r="N47" s="757"/>
      <c r="O47" s="757"/>
      <c r="P47" s="757"/>
      <c r="Q47" s="757"/>
      <c r="R47" s="757"/>
      <c r="S47" s="757"/>
      <c r="T47" s="757"/>
      <c r="U47" s="757"/>
      <c r="V47" s="757"/>
      <c r="W47" s="757"/>
      <c r="X47" s="758"/>
      <c r="Y47" s="839"/>
      <c r="Z47" s="840"/>
      <c r="AA47" s="840"/>
      <c r="AB47" s="840"/>
      <c r="AC47" s="840"/>
      <c r="AD47" s="841"/>
      <c r="AE47" s="52"/>
      <c r="AG47">
        <f t="shared" si="2"/>
        <v>0</v>
      </c>
      <c r="AH47" s="176">
        <f t="shared" si="3"/>
        <v>0</v>
      </c>
      <c r="AI47" s="177" t="str">
        <f>IF(AH47=0,"",
IF(SUM($AH$42:AH47)=1,AJ47,
IF($AH$103&gt;SUM($AH$42:AH47),_xlfn.CONCAT(", ",AJ47),
IF($AH$103=SUM($AH$42:AH47),_xlfn.CONCAT(" y ",AJ47)))))</f>
        <v/>
      </c>
      <c r="AJ47" s="55">
        <v>6</v>
      </c>
      <c r="AK47">
        <f t="shared" si="0"/>
        <v>0</v>
      </c>
      <c r="AL47">
        <f t="shared" si="4"/>
        <v>-2</v>
      </c>
      <c r="AM47">
        <f t="shared" si="5"/>
        <v>0</v>
      </c>
      <c r="AN47">
        <f t="shared" si="1"/>
        <v>0</v>
      </c>
    </row>
    <row r="48" spans="1:40" ht="15" customHeight="1">
      <c r="A48" s="25"/>
      <c r="B48" s="52"/>
      <c r="C48" s="55" t="s">
        <v>5024</v>
      </c>
      <c r="D48" s="817" t="str">
        <f>IF(CNGE_2026_M4_Secc1!D49="","",CNGE_2026_M4_Secc1!D49)</f>
        <v/>
      </c>
      <c r="E48" s="757"/>
      <c r="F48" s="757"/>
      <c r="G48" s="757"/>
      <c r="H48" s="757"/>
      <c r="I48" s="757"/>
      <c r="J48" s="757"/>
      <c r="K48" s="757"/>
      <c r="L48" s="757"/>
      <c r="M48" s="757"/>
      <c r="N48" s="757"/>
      <c r="O48" s="757"/>
      <c r="P48" s="757"/>
      <c r="Q48" s="757"/>
      <c r="R48" s="757"/>
      <c r="S48" s="757"/>
      <c r="T48" s="757"/>
      <c r="U48" s="757"/>
      <c r="V48" s="757"/>
      <c r="W48" s="757"/>
      <c r="X48" s="758"/>
      <c r="Y48" s="839"/>
      <c r="Z48" s="840"/>
      <c r="AA48" s="840"/>
      <c r="AB48" s="840"/>
      <c r="AC48" s="840"/>
      <c r="AD48" s="841"/>
      <c r="AE48" s="52"/>
      <c r="AG48">
        <f t="shared" si="2"/>
        <v>0</v>
      </c>
      <c r="AH48" s="176">
        <f t="shared" si="3"/>
        <v>0</v>
      </c>
      <c r="AI48" s="177" t="str">
        <f>IF(AH48=0,"",
IF(SUM($AH$42:AH48)=1,AJ48,
IF($AH$103&gt;SUM($AH$42:AH48),_xlfn.CONCAT(", ",AJ48),
IF($AH$103=SUM($AH$42:AH48),_xlfn.CONCAT(" y ",AJ48)))))</f>
        <v/>
      </c>
      <c r="AJ48" s="55">
        <v>7</v>
      </c>
      <c r="AK48">
        <f t="shared" si="0"/>
        <v>0</v>
      </c>
      <c r="AL48">
        <f t="shared" si="4"/>
        <v>-2</v>
      </c>
      <c r="AM48">
        <f t="shared" si="5"/>
        <v>0</v>
      </c>
      <c r="AN48">
        <f t="shared" si="1"/>
        <v>0</v>
      </c>
    </row>
    <row r="49" spans="1:40" ht="15" customHeight="1">
      <c r="A49" s="25"/>
      <c r="B49" s="52"/>
      <c r="C49" s="55" t="s">
        <v>5026</v>
      </c>
      <c r="D49" s="817" t="str">
        <f>IF(CNGE_2026_M4_Secc1!D50="","",CNGE_2026_M4_Secc1!D50)</f>
        <v/>
      </c>
      <c r="E49" s="757"/>
      <c r="F49" s="757"/>
      <c r="G49" s="757"/>
      <c r="H49" s="757"/>
      <c r="I49" s="757"/>
      <c r="J49" s="757"/>
      <c r="K49" s="757"/>
      <c r="L49" s="757"/>
      <c r="M49" s="757"/>
      <c r="N49" s="757"/>
      <c r="O49" s="757"/>
      <c r="P49" s="757"/>
      <c r="Q49" s="757"/>
      <c r="R49" s="757"/>
      <c r="S49" s="757"/>
      <c r="T49" s="757"/>
      <c r="U49" s="757"/>
      <c r="V49" s="757"/>
      <c r="W49" s="757"/>
      <c r="X49" s="758"/>
      <c r="Y49" s="839"/>
      <c r="Z49" s="840"/>
      <c r="AA49" s="840"/>
      <c r="AB49" s="840"/>
      <c r="AC49" s="840"/>
      <c r="AD49" s="841"/>
      <c r="AE49" s="52"/>
      <c r="AG49">
        <f t="shared" si="2"/>
        <v>0</v>
      </c>
      <c r="AH49" s="176">
        <f t="shared" si="3"/>
        <v>0</v>
      </c>
      <c r="AI49" s="177" t="str">
        <f>IF(AH49=0,"",
IF(SUM($AH$42:AH49)=1,AJ49,
IF($AH$103&gt;SUM($AH$42:AH49),_xlfn.CONCAT(", ",AJ49),
IF($AH$103=SUM($AH$42:AH49),_xlfn.CONCAT(" y ",AJ49)))))</f>
        <v/>
      </c>
      <c r="AJ49" s="55">
        <v>8</v>
      </c>
      <c r="AK49">
        <f t="shared" si="0"/>
        <v>0</v>
      </c>
      <c r="AL49">
        <f t="shared" si="4"/>
        <v>-2</v>
      </c>
      <c r="AM49">
        <f t="shared" si="5"/>
        <v>0</v>
      </c>
      <c r="AN49">
        <f t="shared" si="1"/>
        <v>0</v>
      </c>
    </row>
    <row r="50" spans="1:40" ht="15" customHeight="1">
      <c r="A50" s="25"/>
      <c r="B50" s="52"/>
      <c r="C50" s="55" t="s">
        <v>5028</v>
      </c>
      <c r="D50" s="817" t="str">
        <f>IF(CNGE_2026_M4_Secc1!D51="","",CNGE_2026_M4_Secc1!D51)</f>
        <v/>
      </c>
      <c r="E50" s="757"/>
      <c r="F50" s="757"/>
      <c r="G50" s="757"/>
      <c r="H50" s="757"/>
      <c r="I50" s="757"/>
      <c r="J50" s="757"/>
      <c r="K50" s="757"/>
      <c r="L50" s="757"/>
      <c r="M50" s="757"/>
      <c r="N50" s="757"/>
      <c r="O50" s="757"/>
      <c r="P50" s="757"/>
      <c r="Q50" s="757"/>
      <c r="R50" s="757"/>
      <c r="S50" s="757"/>
      <c r="T50" s="757"/>
      <c r="U50" s="757"/>
      <c r="V50" s="757"/>
      <c r="W50" s="757"/>
      <c r="X50" s="758"/>
      <c r="Y50" s="839"/>
      <c r="Z50" s="840"/>
      <c r="AA50" s="840"/>
      <c r="AB50" s="840"/>
      <c r="AC50" s="840"/>
      <c r="AD50" s="841"/>
      <c r="AE50" s="52"/>
      <c r="AG50">
        <f t="shared" si="2"/>
        <v>0</v>
      </c>
      <c r="AH50" s="176">
        <f t="shared" si="3"/>
        <v>0</v>
      </c>
      <c r="AI50" s="177" t="str">
        <f>IF(AH50=0,"",
IF(SUM($AH$42:AH50)=1,AJ50,
IF($AH$103&gt;SUM($AH$42:AH50),_xlfn.CONCAT(", ",AJ50),
IF($AH$103=SUM($AH$42:AH50),_xlfn.CONCAT(" y ",AJ50)))))</f>
        <v/>
      </c>
      <c r="AJ50" s="55">
        <v>9</v>
      </c>
      <c r="AK50">
        <f t="shared" si="0"/>
        <v>0</v>
      </c>
      <c r="AL50">
        <f t="shared" si="4"/>
        <v>-2</v>
      </c>
      <c r="AM50">
        <f t="shared" si="5"/>
        <v>0</v>
      </c>
      <c r="AN50">
        <f t="shared" si="1"/>
        <v>0</v>
      </c>
    </row>
    <row r="51" spans="1:40" ht="15" customHeight="1">
      <c r="A51" s="25"/>
      <c r="B51" s="52"/>
      <c r="C51" s="55" t="s">
        <v>5029</v>
      </c>
      <c r="D51" s="817" t="str">
        <f>IF(CNGE_2026_M4_Secc1!D52="","",CNGE_2026_M4_Secc1!D52)</f>
        <v/>
      </c>
      <c r="E51" s="757"/>
      <c r="F51" s="757"/>
      <c r="G51" s="757"/>
      <c r="H51" s="757"/>
      <c r="I51" s="757"/>
      <c r="J51" s="757"/>
      <c r="K51" s="757"/>
      <c r="L51" s="757"/>
      <c r="M51" s="757"/>
      <c r="N51" s="757"/>
      <c r="O51" s="757"/>
      <c r="P51" s="757"/>
      <c r="Q51" s="757"/>
      <c r="R51" s="757"/>
      <c r="S51" s="757"/>
      <c r="T51" s="757"/>
      <c r="U51" s="757"/>
      <c r="V51" s="757"/>
      <c r="W51" s="757"/>
      <c r="X51" s="758"/>
      <c r="Y51" s="839"/>
      <c r="Z51" s="840"/>
      <c r="AA51" s="840"/>
      <c r="AB51" s="840"/>
      <c r="AC51" s="840"/>
      <c r="AD51" s="841"/>
      <c r="AE51" s="52"/>
      <c r="AG51">
        <f t="shared" si="2"/>
        <v>0</v>
      </c>
      <c r="AH51" s="176">
        <f t="shared" si="3"/>
        <v>0</v>
      </c>
      <c r="AI51" s="177" t="str">
        <f>IF(AH51=0,"",
IF(SUM($AH$42:AH51)=1,AJ51,
IF($AH$103&gt;SUM($AH$42:AH51),_xlfn.CONCAT(", ",AJ51),
IF($AH$103=SUM($AH$42:AH51),_xlfn.CONCAT(" y ",AJ51)))))</f>
        <v/>
      </c>
      <c r="AJ51" s="55">
        <v>10</v>
      </c>
      <c r="AK51">
        <f t="shared" si="0"/>
        <v>0</v>
      </c>
      <c r="AL51">
        <f t="shared" si="4"/>
        <v>-2</v>
      </c>
      <c r="AM51">
        <f t="shared" si="5"/>
        <v>0</v>
      </c>
      <c r="AN51">
        <f t="shared" si="1"/>
        <v>0</v>
      </c>
    </row>
    <row r="52" spans="1:40" ht="15" customHeight="1">
      <c r="A52" s="25"/>
      <c r="B52" s="52"/>
      <c r="C52" s="55" t="s">
        <v>5031</v>
      </c>
      <c r="D52" s="817" t="str">
        <f>IF(CNGE_2026_M4_Secc1!D53="","",CNGE_2026_M4_Secc1!D53)</f>
        <v/>
      </c>
      <c r="E52" s="757"/>
      <c r="F52" s="757"/>
      <c r="G52" s="757"/>
      <c r="H52" s="757"/>
      <c r="I52" s="757"/>
      <c r="J52" s="757"/>
      <c r="K52" s="757"/>
      <c r="L52" s="757"/>
      <c r="M52" s="757"/>
      <c r="N52" s="757"/>
      <c r="O52" s="757"/>
      <c r="P52" s="757"/>
      <c r="Q52" s="757"/>
      <c r="R52" s="757"/>
      <c r="S52" s="757"/>
      <c r="T52" s="757"/>
      <c r="U52" s="757"/>
      <c r="V52" s="757"/>
      <c r="W52" s="757"/>
      <c r="X52" s="758"/>
      <c r="Y52" s="839"/>
      <c r="Z52" s="840"/>
      <c r="AA52" s="840"/>
      <c r="AB52" s="840"/>
      <c r="AC52" s="840"/>
      <c r="AD52" s="841"/>
      <c r="AE52" s="52"/>
      <c r="AG52">
        <f t="shared" si="2"/>
        <v>0</v>
      </c>
      <c r="AH52" s="176">
        <f t="shared" si="3"/>
        <v>0</v>
      </c>
      <c r="AI52" s="177" t="str">
        <f>IF(AH52=0,"",
IF(SUM($AH$42:AH52)=1,AJ52,
IF($AH$103&gt;SUM($AH$42:AH52),_xlfn.CONCAT(", ",AJ52),
IF($AH$103=SUM($AH$42:AH52),_xlfn.CONCAT(" y ",AJ52)))))</f>
        <v/>
      </c>
      <c r="AJ52" s="55">
        <v>11</v>
      </c>
      <c r="AK52">
        <f t="shared" si="0"/>
        <v>0</v>
      </c>
      <c r="AL52">
        <f t="shared" si="4"/>
        <v>-2</v>
      </c>
      <c r="AM52">
        <f t="shared" si="5"/>
        <v>0</v>
      </c>
      <c r="AN52">
        <f t="shared" si="1"/>
        <v>0</v>
      </c>
    </row>
    <row r="53" spans="1:40" ht="15" customHeight="1">
      <c r="A53" s="25"/>
      <c r="B53" s="52"/>
      <c r="C53" s="55" t="s">
        <v>5032</v>
      </c>
      <c r="D53" s="817" t="str">
        <f>IF(CNGE_2026_M4_Secc1!D54="","",CNGE_2026_M4_Secc1!D54)</f>
        <v/>
      </c>
      <c r="E53" s="757"/>
      <c r="F53" s="757"/>
      <c r="G53" s="757"/>
      <c r="H53" s="757"/>
      <c r="I53" s="757"/>
      <c r="J53" s="757"/>
      <c r="K53" s="757"/>
      <c r="L53" s="757"/>
      <c r="M53" s="757"/>
      <c r="N53" s="757"/>
      <c r="O53" s="757"/>
      <c r="P53" s="757"/>
      <c r="Q53" s="757"/>
      <c r="R53" s="757"/>
      <c r="S53" s="757"/>
      <c r="T53" s="757"/>
      <c r="U53" s="757"/>
      <c r="V53" s="757"/>
      <c r="W53" s="757"/>
      <c r="X53" s="758"/>
      <c r="Y53" s="839"/>
      <c r="Z53" s="840"/>
      <c r="AA53" s="840"/>
      <c r="AB53" s="840"/>
      <c r="AC53" s="840"/>
      <c r="AD53" s="841"/>
      <c r="AE53" s="52"/>
      <c r="AG53">
        <f t="shared" si="2"/>
        <v>0</v>
      </c>
      <c r="AH53" s="176">
        <f t="shared" si="3"/>
        <v>0</v>
      </c>
      <c r="AI53" s="177" t="str">
        <f>IF(AH53=0,"",
IF(SUM($AH$42:AH53)=1,AJ53,
IF($AH$103&gt;SUM($AH$42:AH53),_xlfn.CONCAT(", ",AJ53),
IF($AH$103=SUM($AH$42:AH53),_xlfn.CONCAT(" y ",AJ53)))))</f>
        <v/>
      </c>
      <c r="AJ53" s="55">
        <v>12</v>
      </c>
      <c r="AK53">
        <f t="shared" si="0"/>
        <v>0</v>
      </c>
      <c r="AL53">
        <f t="shared" si="4"/>
        <v>-2</v>
      </c>
      <c r="AM53">
        <f t="shared" si="5"/>
        <v>0</v>
      </c>
      <c r="AN53">
        <f t="shared" si="1"/>
        <v>0</v>
      </c>
    </row>
    <row r="54" spans="1:40" ht="15" customHeight="1">
      <c r="A54" s="25"/>
      <c r="B54" s="52"/>
      <c r="C54" s="55" t="s">
        <v>5033</v>
      </c>
      <c r="D54" s="817" t="str">
        <f>IF(CNGE_2026_M4_Secc1!D55="","",CNGE_2026_M4_Secc1!D55)</f>
        <v/>
      </c>
      <c r="E54" s="757"/>
      <c r="F54" s="757"/>
      <c r="G54" s="757"/>
      <c r="H54" s="757"/>
      <c r="I54" s="757"/>
      <c r="J54" s="757"/>
      <c r="K54" s="757"/>
      <c r="L54" s="757"/>
      <c r="M54" s="757"/>
      <c r="N54" s="757"/>
      <c r="O54" s="757"/>
      <c r="P54" s="757"/>
      <c r="Q54" s="757"/>
      <c r="R54" s="757"/>
      <c r="S54" s="757"/>
      <c r="T54" s="757"/>
      <c r="U54" s="757"/>
      <c r="V54" s="757"/>
      <c r="W54" s="757"/>
      <c r="X54" s="758"/>
      <c r="Y54" s="839"/>
      <c r="Z54" s="840"/>
      <c r="AA54" s="840"/>
      <c r="AB54" s="840"/>
      <c r="AC54" s="840"/>
      <c r="AD54" s="841"/>
      <c r="AE54" s="52"/>
      <c r="AG54">
        <f t="shared" si="2"/>
        <v>0</v>
      </c>
      <c r="AH54" s="176">
        <f t="shared" si="3"/>
        <v>0</v>
      </c>
      <c r="AI54" s="177" t="str">
        <f>IF(AH54=0,"",
IF(SUM($AH$42:AH54)=1,AJ54,
IF($AH$103&gt;SUM($AH$42:AH54),_xlfn.CONCAT(", ",AJ54),
IF($AH$103=SUM($AH$42:AH54),_xlfn.CONCAT(" y ",AJ54)))))</f>
        <v/>
      </c>
      <c r="AJ54" s="55">
        <v>13</v>
      </c>
      <c r="AK54">
        <f t="shared" si="0"/>
        <v>0</v>
      </c>
      <c r="AL54">
        <f t="shared" si="4"/>
        <v>-2</v>
      </c>
      <c r="AM54">
        <f t="shared" si="5"/>
        <v>0</v>
      </c>
      <c r="AN54">
        <f t="shared" si="1"/>
        <v>0</v>
      </c>
    </row>
    <row r="55" spans="1:40" ht="15" customHeight="1">
      <c r="A55" s="25"/>
      <c r="B55" s="52"/>
      <c r="C55" s="55" t="s">
        <v>5034</v>
      </c>
      <c r="D55" s="817" t="str">
        <f>IF(CNGE_2026_M4_Secc1!D56="","",CNGE_2026_M4_Secc1!D56)</f>
        <v/>
      </c>
      <c r="E55" s="757"/>
      <c r="F55" s="757"/>
      <c r="G55" s="757"/>
      <c r="H55" s="757"/>
      <c r="I55" s="757"/>
      <c r="J55" s="757"/>
      <c r="K55" s="757"/>
      <c r="L55" s="757"/>
      <c r="M55" s="757"/>
      <c r="N55" s="757"/>
      <c r="O55" s="757"/>
      <c r="P55" s="757"/>
      <c r="Q55" s="757"/>
      <c r="R55" s="757"/>
      <c r="S55" s="757"/>
      <c r="T55" s="757"/>
      <c r="U55" s="757"/>
      <c r="V55" s="757"/>
      <c r="W55" s="757"/>
      <c r="X55" s="758"/>
      <c r="Y55" s="839"/>
      <c r="Z55" s="840"/>
      <c r="AA55" s="840"/>
      <c r="AB55" s="840"/>
      <c r="AC55" s="840"/>
      <c r="AD55" s="841"/>
      <c r="AE55" s="52"/>
      <c r="AG55">
        <f t="shared" si="2"/>
        <v>0</v>
      </c>
      <c r="AH55" s="176">
        <f t="shared" si="3"/>
        <v>0</v>
      </c>
      <c r="AI55" s="177" t="str">
        <f>IF(AH55=0,"",
IF(SUM($AH$42:AH55)=1,AJ55,
IF($AH$103&gt;SUM($AH$42:AH55),_xlfn.CONCAT(", ",AJ55),
IF($AH$103=SUM($AH$42:AH55),_xlfn.CONCAT(" y ",AJ55)))))</f>
        <v/>
      </c>
      <c r="AJ55" s="55">
        <v>14</v>
      </c>
      <c r="AK55">
        <f t="shared" si="0"/>
        <v>0</v>
      </c>
      <c r="AL55">
        <f t="shared" si="4"/>
        <v>-2</v>
      </c>
      <c r="AM55">
        <f t="shared" si="5"/>
        <v>0</v>
      </c>
      <c r="AN55">
        <f t="shared" si="1"/>
        <v>0</v>
      </c>
    </row>
    <row r="56" spans="1:40" ht="15" customHeight="1">
      <c r="A56" s="25"/>
      <c r="B56" s="52"/>
      <c r="C56" s="55" t="s">
        <v>5035</v>
      </c>
      <c r="D56" s="817" t="str">
        <f>IF(CNGE_2026_M4_Secc1!D57="","",CNGE_2026_M4_Secc1!D57)</f>
        <v/>
      </c>
      <c r="E56" s="757"/>
      <c r="F56" s="757"/>
      <c r="G56" s="757"/>
      <c r="H56" s="757"/>
      <c r="I56" s="757"/>
      <c r="J56" s="757"/>
      <c r="K56" s="757"/>
      <c r="L56" s="757"/>
      <c r="M56" s="757"/>
      <c r="N56" s="757"/>
      <c r="O56" s="757"/>
      <c r="P56" s="757"/>
      <c r="Q56" s="757"/>
      <c r="R56" s="757"/>
      <c r="S56" s="757"/>
      <c r="T56" s="757"/>
      <c r="U56" s="757"/>
      <c r="V56" s="757"/>
      <c r="W56" s="757"/>
      <c r="X56" s="758"/>
      <c r="Y56" s="839"/>
      <c r="Z56" s="840"/>
      <c r="AA56" s="840"/>
      <c r="AB56" s="840"/>
      <c r="AC56" s="840"/>
      <c r="AD56" s="841"/>
      <c r="AE56" s="52"/>
      <c r="AG56">
        <f t="shared" si="2"/>
        <v>0</v>
      </c>
      <c r="AH56" s="176">
        <f t="shared" si="3"/>
        <v>0</v>
      </c>
      <c r="AI56" s="177" t="str">
        <f>IF(AH56=0,"",
IF(SUM($AH$42:AH56)=1,AJ56,
IF($AH$103&gt;SUM($AH$42:AH56),_xlfn.CONCAT(", ",AJ56),
IF($AH$103=SUM($AH$42:AH56),_xlfn.CONCAT(" y ",AJ56)))))</f>
        <v/>
      </c>
      <c r="AJ56" s="55">
        <v>15</v>
      </c>
      <c r="AK56">
        <f t="shared" si="0"/>
        <v>0</v>
      </c>
      <c r="AL56">
        <f t="shared" si="4"/>
        <v>-2</v>
      </c>
      <c r="AM56">
        <f t="shared" si="5"/>
        <v>0</v>
      </c>
      <c r="AN56">
        <f t="shared" si="1"/>
        <v>0</v>
      </c>
    </row>
    <row r="57" spans="1:40" ht="15" customHeight="1">
      <c r="A57" s="25"/>
      <c r="B57" s="52"/>
      <c r="C57" s="55" t="s">
        <v>5036</v>
      </c>
      <c r="D57" s="817" t="str">
        <f>IF(CNGE_2026_M4_Secc1!D58="","",CNGE_2026_M4_Secc1!D58)</f>
        <v/>
      </c>
      <c r="E57" s="757"/>
      <c r="F57" s="757"/>
      <c r="G57" s="757"/>
      <c r="H57" s="757"/>
      <c r="I57" s="757"/>
      <c r="J57" s="757"/>
      <c r="K57" s="757"/>
      <c r="L57" s="757"/>
      <c r="M57" s="757"/>
      <c r="N57" s="757"/>
      <c r="O57" s="757"/>
      <c r="P57" s="757"/>
      <c r="Q57" s="757"/>
      <c r="R57" s="757"/>
      <c r="S57" s="757"/>
      <c r="T57" s="757"/>
      <c r="U57" s="757"/>
      <c r="V57" s="757"/>
      <c r="W57" s="757"/>
      <c r="X57" s="758"/>
      <c r="Y57" s="839"/>
      <c r="Z57" s="840"/>
      <c r="AA57" s="840"/>
      <c r="AB57" s="840"/>
      <c r="AC57" s="840"/>
      <c r="AD57" s="841"/>
      <c r="AE57" s="52"/>
      <c r="AG57">
        <f t="shared" si="2"/>
        <v>0</v>
      </c>
      <c r="AH57" s="176">
        <f t="shared" si="3"/>
        <v>0</v>
      </c>
      <c r="AI57" s="177" t="str">
        <f>IF(AH57=0,"",
IF(SUM($AH$42:AH57)=1,AJ57,
IF($AH$103&gt;SUM($AH$42:AH57),_xlfn.CONCAT(", ",AJ57),
IF($AH$103=SUM($AH$42:AH57),_xlfn.CONCAT(" y ",AJ57)))))</f>
        <v/>
      </c>
      <c r="AJ57" s="55">
        <v>16</v>
      </c>
      <c r="AK57">
        <f t="shared" si="0"/>
        <v>0</v>
      </c>
      <c r="AL57">
        <f t="shared" si="4"/>
        <v>-2</v>
      </c>
      <c r="AM57">
        <f t="shared" si="5"/>
        <v>0</v>
      </c>
      <c r="AN57">
        <f t="shared" si="1"/>
        <v>0</v>
      </c>
    </row>
    <row r="58" spans="1:40" ht="15" customHeight="1">
      <c r="A58" s="25"/>
      <c r="B58" s="52"/>
      <c r="C58" s="55" t="s">
        <v>5037</v>
      </c>
      <c r="D58" s="817" t="str">
        <f>IF(CNGE_2026_M4_Secc1!D59="","",CNGE_2026_M4_Secc1!D59)</f>
        <v/>
      </c>
      <c r="E58" s="757"/>
      <c r="F58" s="757"/>
      <c r="G58" s="757"/>
      <c r="H58" s="757"/>
      <c r="I58" s="757"/>
      <c r="J58" s="757"/>
      <c r="K58" s="757"/>
      <c r="L58" s="757"/>
      <c r="M58" s="757"/>
      <c r="N58" s="757"/>
      <c r="O58" s="757"/>
      <c r="P58" s="757"/>
      <c r="Q58" s="757"/>
      <c r="R58" s="757"/>
      <c r="S58" s="757"/>
      <c r="T58" s="757"/>
      <c r="U58" s="757"/>
      <c r="V58" s="757"/>
      <c r="W58" s="757"/>
      <c r="X58" s="758"/>
      <c r="Y58" s="839"/>
      <c r="Z58" s="840"/>
      <c r="AA58" s="840"/>
      <c r="AB58" s="840"/>
      <c r="AC58" s="840"/>
      <c r="AD58" s="841"/>
      <c r="AE58" s="52"/>
      <c r="AG58">
        <f t="shared" si="2"/>
        <v>0</v>
      </c>
      <c r="AH58" s="176">
        <f t="shared" si="3"/>
        <v>0</v>
      </c>
      <c r="AI58" s="177" t="str">
        <f>IF(AH58=0,"",
IF(SUM($AH$42:AH58)=1,AJ58,
IF($AH$103&gt;SUM($AH$42:AH58),_xlfn.CONCAT(", ",AJ58),
IF($AH$103=SUM($AH$42:AH58),_xlfn.CONCAT(" y ",AJ58)))))</f>
        <v/>
      </c>
      <c r="AJ58" s="55">
        <v>17</v>
      </c>
      <c r="AK58">
        <f t="shared" si="0"/>
        <v>0</v>
      </c>
      <c r="AL58">
        <f t="shared" si="4"/>
        <v>-2</v>
      </c>
      <c r="AM58">
        <f t="shared" si="5"/>
        <v>0</v>
      </c>
      <c r="AN58">
        <f t="shared" si="1"/>
        <v>0</v>
      </c>
    </row>
    <row r="59" spans="1:40" ht="15" customHeight="1">
      <c r="A59" s="25"/>
      <c r="B59" s="52"/>
      <c r="C59" s="55" t="s">
        <v>5038</v>
      </c>
      <c r="D59" s="817" t="str">
        <f>IF(CNGE_2026_M4_Secc1!D60="","",CNGE_2026_M4_Secc1!D60)</f>
        <v/>
      </c>
      <c r="E59" s="757"/>
      <c r="F59" s="757"/>
      <c r="G59" s="757"/>
      <c r="H59" s="757"/>
      <c r="I59" s="757"/>
      <c r="J59" s="757"/>
      <c r="K59" s="757"/>
      <c r="L59" s="757"/>
      <c r="M59" s="757"/>
      <c r="N59" s="757"/>
      <c r="O59" s="757"/>
      <c r="P59" s="757"/>
      <c r="Q59" s="757"/>
      <c r="R59" s="757"/>
      <c r="S59" s="757"/>
      <c r="T59" s="757"/>
      <c r="U59" s="757"/>
      <c r="V59" s="757"/>
      <c r="W59" s="757"/>
      <c r="X59" s="758"/>
      <c r="Y59" s="839"/>
      <c r="Z59" s="840"/>
      <c r="AA59" s="840"/>
      <c r="AB59" s="840"/>
      <c r="AC59" s="840"/>
      <c r="AD59" s="841"/>
      <c r="AE59" s="52"/>
      <c r="AG59">
        <f t="shared" si="2"/>
        <v>0</v>
      </c>
      <c r="AH59" s="176">
        <f t="shared" si="3"/>
        <v>0</v>
      </c>
      <c r="AI59" s="177" t="str">
        <f>IF(AH59=0,"",
IF(SUM($AH$42:AH59)=1,AJ59,
IF($AH$103&gt;SUM($AH$42:AH59),_xlfn.CONCAT(", ",AJ59),
IF($AH$103=SUM($AH$42:AH59),_xlfn.CONCAT(" y ",AJ59)))))</f>
        <v/>
      </c>
      <c r="AJ59" s="55">
        <v>18</v>
      </c>
      <c r="AK59">
        <f t="shared" si="0"/>
        <v>0</v>
      </c>
      <c r="AL59">
        <f t="shared" si="4"/>
        <v>-2</v>
      </c>
      <c r="AM59">
        <f t="shared" si="5"/>
        <v>0</v>
      </c>
      <c r="AN59">
        <f t="shared" si="1"/>
        <v>0</v>
      </c>
    </row>
    <row r="60" spans="1:40" ht="15" customHeight="1">
      <c r="A60" s="25"/>
      <c r="B60" s="52"/>
      <c r="C60" s="55" t="s">
        <v>5039</v>
      </c>
      <c r="D60" s="817" t="str">
        <f>IF(CNGE_2026_M4_Secc1!D61="","",CNGE_2026_M4_Secc1!D61)</f>
        <v/>
      </c>
      <c r="E60" s="757"/>
      <c r="F60" s="757"/>
      <c r="G60" s="757"/>
      <c r="H60" s="757"/>
      <c r="I60" s="757"/>
      <c r="J60" s="757"/>
      <c r="K60" s="757"/>
      <c r="L60" s="757"/>
      <c r="M60" s="757"/>
      <c r="N60" s="757"/>
      <c r="O60" s="757"/>
      <c r="P60" s="757"/>
      <c r="Q60" s="757"/>
      <c r="R60" s="757"/>
      <c r="S60" s="757"/>
      <c r="T60" s="757"/>
      <c r="U60" s="757"/>
      <c r="V60" s="757"/>
      <c r="W60" s="757"/>
      <c r="X60" s="758"/>
      <c r="Y60" s="839"/>
      <c r="Z60" s="840"/>
      <c r="AA60" s="840"/>
      <c r="AB60" s="840"/>
      <c r="AC60" s="840"/>
      <c r="AD60" s="841"/>
      <c r="AE60" s="52"/>
      <c r="AG60">
        <f t="shared" si="2"/>
        <v>0</v>
      </c>
      <c r="AH60" s="176">
        <f t="shared" si="3"/>
        <v>0</v>
      </c>
      <c r="AI60" s="177" t="str">
        <f>IF(AH60=0,"",
IF(SUM($AH$42:AH60)=1,AJ60,
IF($AH$103&gt;SUM($AH$42:AH60),_xlfn.CONCAT(", ",AJ60),
IF($AH$103=SUM($AH$42:AH60),_xlfn.CONCAT(" y ",AJ60)))))</f>
        <v/>
      </c>
      <c r="AJ60" s="55">
        <v>19</v>
      </c>
      <c r="AK60">
        <f t="shared" si="0"/>
        <v>0</v>
      </c>
      <c r="AL60">
        <f t="shared" si="4"/>
        <v>-2</v>
      </c>
      <c r="AM60">
        <f t="shared" si="5"/>
        <v>0</v>
      </c>
      <c r="AN60">
        <f t="shared" si="1"/>
        <v>0</v>
      </c>
    </row>
    <row r="61" spans="1:40" ht="15" customHeight="1">
      <c r="A61" s="25"/>
      <c r="B61" s="52"/>
      <c r="C61" s="55" t="s">
        <v>5040</v>
      </c>
      <c r="D61" s="817" t="str">
        <f>IF(CNGE_2026_M4_Secc1!D62="","",CNGE_2026_M4_Secc1!D62)</f>
        <v/>
      </c>
      <c r="E61" s="757"/>
      <c r="F61" s="757"/>
      <c r="G61" s="757"/>
      <c r="H61" s="757"/>
      <c r="I61" s="757"/>
      <c r="J61" s="757"/>
      <c r="K61" s="757"/>
      <c r="L61" s="757"/>
      <c r="M61" s="757"/>
      <c r="N61" s="757"/>
      <c r="O61" s="757"/>
      <c r="P61" s="757"/>
      <c r="Q61" s="757"/>
      <c r="R61" s="757"/>
      <c r="S61" s="757"/>
      <c r="T61" s="757"/>
      <c r="U61" s="757"/>
      <c r="V61" s="757"/>
      <c r="W61" s="757"/>
      <c r="X61" s="758"/>
      <c r="Y61" s="839"/>
      <c r="Z61" s="840"/>
      <c r="AA61" s="840"/>
      <c r="AB61" s="840"/>
      <c r="AC61" s="840"/>
      <c r="AD61" s="841"/>
      <c r="AE61" s="52"/>
      <c r="AG61">
        <f t="shared" si="2"/>
        <v>0</v>
      </c>
      <c r="AH61" s="176">
        <f t="shared" si="3"/>
        <v>0</v>
      </c>
      <c r="AI61" s="177" t="str">
        <f>IF(AH61=0,"",
IF(SUM($AH$42:AH61)=1,AJ61,
IF($AH$103&gt;SUM($AH$42:AH61),_xlfn.CONCAT(", ",AJ61),
IF($AH$103=SUM($AH$42:AH61),_xlfn.CONCAT(" y ",AJ61)))))</f>
        <v/>
      </c>
      <c r="AJ61" s="55">
        <v>20</v>
      </c>
      <c r="AK61">
        <f t="shared" si="0"/>
        <v>0</v>
      </c>
      <c r="AL61">
        <f t="shared" si="4"/>
        <v>-2</v>
      </c>
      <c r="AM61">
        <f t="shared" si="5"/>
        <v>0</v>
      </c>
      <c r="AN61">
        <f t="shared" si="1"/>
        <v>0</v>
      </c>
    </row>
    <row r="62" spans="1:40" ht="15" customHeight="1">
      <c r="A62" s="25"/>
      <c r="B62" s="52"/>
      <c r="C62" s="55" t="s">
        <v>5041</v>
      </c>
      <c r="D62" s="817" t="str">
        <f>IF(CNGE_2026_M4_Secc1!D63="","",CNGE_2026_M4_Secc1!D63)</f>
        <v/>
      </c>
      <c r="E62" s="757"/>
      <c r="F62" s="757"/>
      <c r="G62" s="757"/>
      <c r="H62" s="757"/>
      <c r="I62" s="757"/>
      <c r="J62" s="757"/>
      <c r="K62" s="757"/>
      <c r="L62" s="757"/>
      <c r="M62" s="757"/>
      <c r="N62" s="757"/>
      <c r="O62" s="757"/>
      <c r="P62" s="757"/>
      <c r="Q62" s="757"/>
      <c r="R62" s="757"/>
      <c r="S62" s="757"/>
      <c r="T62" s="757"/>
      <c r="U62" s="757"/>
      <c r="V62" s="757"/>
      <c r="W62" s="757"/>
      <c r="X62" s="758"/>
      <c r="Y62" s="839"/>
      <c r="Z62" s="840"/>
      <c r="AA62" s="840"/>
      <c r="AB62" s="840"/>
      <c r="AC62" s="840"/>
      <c r="AD62" s="841"/>
      <c r="AE62" s="52"/>
      <c r="AG62">
        <f t="shared" si="2"/>
        <v>0</v>
      </c>
      <c r="AH62" s="176">
        <f t="shared" si="3"/>
        <v>0</v>
      </c>
      <c r="AI62" s="177" t="str">
        <f>IF(AH62=0,"",
IF(SUM($AH$42:AH62)=1,AJ62,
IF($AH$103&gt;SUM($AH$42:AH62),_xlfn.CONCAT(", ",AJ62),
IF($AH$103=SUM($AH$42:AH62),_xlfn.CONCAT(" y ",AJ62)))))</f>
        <v/>
      </c>
      <c r="AJ62" s="55">
        <v>21</v>
      </c>
      <c r="AK62">
        <f t="shared" si="0"/>
        <v>0</v>
      </c>
      <c r="AL62">
        <f t="shared" si="4"/>
        <v>-2</v>
      </c>
      <c r="AM62">
        <f t="shared" si="5"/>
        <v>0</v>
      </c>
      <c r="AN62">
        <f t="shared" si="1"/>
        <v>0</v>
      </c>
    </row>
    <row r="63" spans="1:40" ht="15" customHeight="1">
      <c r="A63" s="25"/>
      <c r="B63" s="52"/>
      <c r="C63" s="55" t="s">
        <v>5042</v>
      </c>
      <c r="D63" s="817" t="str">
        <f>IF(CNGE_2026_M4_Secc1!D64="","",CNGE_2026_M4_Secc1!D64)</f>
        <v/>
      </c>
      <c r="E63" s="757"/>
      <c r="F63" s="757"/>
      <c r="G63" s="757"/>
      <c r="H63" s="757"/>
      <c r="I63" s="757"/>
      <c r="J63" s="757"/>
      <c r="K63" s="757"/>
      <c r="L63" s="757"/>
      <c r="M63" s="757"/>
      <c r="N63" s="757"/>
      <c r="O63" s="757"/>
      <c r="P63" s="757"/>
      <c r="Q63" s="757"/>
      <c r="R63" s="757"/>
      <c r="S63" s="757"/>
      <c r="T63" s="757"/>
      <c r="U63" s="757"/>
      <c r="V63" s="757"/>
      <c r="W63" s="757"/>
      <c r="X63" s="758"/>
      <c r="Y63" s="839"/>
      <c r="Z63" s="840"/>
      <c r="AA63" s="840"/>
      <c r="AB63" s="840"/>
      <c r="AC63" s="840"/>
      <c r="AD63" s="841"/>
      <c r="AE63" s="52"/>
      <c r="AG63">
        <f t="shared" si="2"/>
        <v>0</v>
      </c>
      <c r="AH63" s="176">
        <f t="shared" si="3"/>
        <v>0</v>
      </c>
      <c r="AI63" s="177" t="str">
        <f>IF(AH63=0,"",
IF(SUM($AH$42:AH63)=1,AJ63,
IF($AH$103&gt;SUM($AH$42:AH63),_xlfn.CONCAT(", ",AJ63),
IF($AH$103=SUM($AH$42:AH63),_xlfn.CONCAT(" y ",AJ63)))))</f>
        <v/>
      </c>
      <c r="AJ63" s="55">
        <v>22</v>
      </c>
      <c r="AK63">
        <f t="shared" si="0"/>
        <v>0</v>
      </c>
      <c r="AL63">
        <f t="shared" si="4"/>
        <v>-2</v>
      </c>
      <c r="AM63">
        <f t="shared" si="5"/>
        <v>0</v>
      </c>
      <c r="AN63">
        <f t="shared" si="1"/>
        <v>0</v>
      </c>
    </row>
    <row r="64" spans="1:40" ht="15" customHeight="1">
      <c r="A64" s="25"/>
      <c r="B64" s="52"/>
      <c r="C64" s="55" t="s">
        <v>5043</v>
      </c>
      <c r="D64" s="817" t="str">
        <f>IF(CNGE_2026_M4_Secc1!D65="","",CNGE_2026_M4_Secc1!D65)</f>
        <v/>
      </c>
      <c r="E64" s="757"/>
      <c r="F64" s="757"/>
      <c r="G64" s="757"/>
      <c r="H64" s="757"/>
      <c r="I64" s="757"/>
      <c r="J64" s="757"/>
      <c r="K64" s="757"/>
      <c r="L64" s="757"/>
      <c r="M64" s="757"/>
      <c r="N64" s="757"/>
      <c r="O64" s="757"/>
      <c r="P64" s="757"/>
      <c r="Q64" s="757"/>
      <c r="R64" s="757"/>
      <c r="S64" s="757"/>
      <c r="T64" s="757"/>
      <c r="U64" s="757"/>
      <c r="V64" s="757"/>
      <c r="W64" s="757"/>
      <c r="X64" s="758"/>
      <c r="Y64" s="839"/>
      <c r="Z64" s="840"/>
      <c r="AA64" s="840"/>
      <c r="AB64" s="840"/>
      <c r="AC64" s="840"/>
      <c r="AD64" s="841"/>
      <c r="AE64" s="52"/>
      <c r="AG64">
        <f t="shared" si="2"/>
        <v>0</v>
      </c>
      <c r="AH64" s="176">
        <f t="shared" si="3"/>
        <v>0</v>
      </c>
      <c r="AI64" s="177" t="str">
        <f>IF(AH64=0,"",
IF(SUM($AH$42:AH64)=1,AJ64,
IF($AH$103&gt;SUM($AH$42:AH64),_xlfn.CONCAT(", ",AJ64),
IF($AH$103=SUM($AH$42:AH64),_xlfn.CONCAT(" y ",AJ64)))))</f>
        <v/>
      </c>
      <c r="AJ64" s="55">
        <v>23</v>
      </c>
      <c r="AK64">
        <f t="shared" si="0"/>
        <v>0</v>
      </c>
      <c r="AL64">
        <f t="shared" si="4"/>
        <v>-2</v>
      </c>
      <c r="AM64">
        <f t="shared" si="5"/>
        <v>0</v>
      </c>
      <c r="AN64">
        <f t="shared" si="1"/>
        <v>0</v>
      </c>
    </row>
    <row r="65" spans="1:40" ht="15" customHeight="1">
      <c r="A65" s="25"/>
      <c r="B65" s="52"/>
      <c r="C65" s="55" t="s">
        <v>5044</v>
      </c>
      <c r="D65" s="817" t="str">
        <f>IF(CNGE_2026_M4_Secc1!D66="","",CNGE_2026_M4_Secc1!D66)</f>
        <v/>
      </c>
      <c r="E65" s="757"/>
      <c r="F65" s="757"/>
      <c r="G65" s="757"/>
      <c r="H65" s="757"/>
      <c r="I65" s="757"/>
      <c r="J65" s="757"/>
      <c r="K65" s="757"/>
      <c r="L65" s="757"/>
      <c r="M65" s="757"/>
      <c r="N65" s="757"/>
      <c r="O65" s="757"/>
      <c r="P65" s="757"/>
      <c r="Q65" s="757"/>
      <c r="R65" s="757"/>
      <c r="S65" s="757"/>
      <c r="T65" s="757"/>
      <c r="U65" s="757"/>
      <c r="V65" s="757"/>
      <c r="W65" s="757"/>
      <c r="X65" s="758"/>
      <c r="Y65" s="839"/>
      <c r="Z65" s="840"/>
      <c r="AA65" s="840"/>
      <c r="AB65" s="840"/>
      <c r="AC65" s="840"/>
      <c r="AD65" s="841"/>
      <c r="AE65" s="52"/>
      <c r="AG65">
        <f t="shared" si="2"/>
        <v>0</v>
      </c>
      <c r="AH65" s="176">
        <f t="shared" si="3"/>
        <v>0</v>
      </c>
      <c r="AI65" s="177" t="str">
        <f>IF(AH65=0,"",
IF(SUM($AH$42:AH65)=1,AJ65,
IF($AH$103&gt;SUM($AH$42:AH65),_xlfn.CONCAT(", ",AJ65),
IF($AH$103=SUM($AH$42:AH65),_xlfn.CONCAT(" y ",AJ65)))))</f>
        <v/>
      </c>
      <c r="AJ65" s="55">
        <v>24</v>
      </c>
      <c r="AK65">
        <f t="shared" si="0"/>
        <v>0</v>
      </c>
      <c r="AL65">
        <f t="shared" si="4"/>
        <v>-2</v>
      </c>
      <c r="AM65">
        <f t="shared" si="5"/>
        <v>0</v>
      </c>
      <c r="AN65">
        <f t="shared" si="1"/>
        <v>0</v>
      </c>
    </row>
    <row r="66" spans="1:40" ht="15" customHeight="1">
      <c r="A66" s="25"/>
      <c r="B66" s="52"/>
      <c r="C66" s="55" t="s">
        <v>5045</v>
      </c>
      <c r="D66" s="817" t="str">
        <f>IF(CNGE_2026_M4_Secc1!D67="","",CNGE_2026_M4_Secc1!D67)</f>
        <v/>
      </c>
      <c r="E66" s="757"/>
      <c r="F66" s="757"/>
      <c r="G66" s="757"/>
      <c r="H66" s="757"/>
      <c r="I66" s="757"/>
      <c r="J66" s="757"/>
      <c r="K66" s="757"/>
      <c r="L66" s="757"/>
      <c r="M66" s="757"/>
      <c r="N66" s="757"/>
      <c r="O66" s="757"/>
      <c r="P66" s="757"/>
      <c r="Q66" s="757"/>
      <c r="R66" s="757"/>
      <c r="S66" s="757"/>
      <c r="T66" s="757"/>
      <c r="U66" s="757"/>
      <c r="V66" s="757"/>
      <c r="W66" s="757"/>
      <c r="X66" s="758"/>
      <c r="Y66" s="839"/>
      <c r="Z66" s="840"/>
      <c r="AA66" s="840"/>
      <c r="AB66" s="840"/>
      <c r="AC66" s="840"/>
      <c r="AD66" s="841"/>
      <c r="AE66" s="52"/>
      <c r="AG66">
        <f t="shared" si="2"/>
        <v>0</v>
      </c>
      <c r="AH66" s="176">
        <f t="shared" si="3"/>
        <v>0</v>
      </c>
      <c r="AI66" s="177" t="str">
        <f>IF(AH66=0,"",
IF(SUM($AH$42:AH66)=1,AJ66,
IF($AH$103&gt;SUM($AH$42:AH66),_xlfn.CONCAT(", ",AJ66),
IF($AH$103=SUM($AH$42:AH66),_xlfn.CONCAT(" y ",AJ66)))))</f>
        <v/>
      </c>
      <c r="AJ66" s="55">
        <v>25</v>
      </c>
      <c r="AK66">
        <f t="shared" si="0"/>
        <v>0</v>
      </c>
      <c r="AL66">
        <f t="shared" si="4"/>
        <v>-2</v>
      </c>
      <c r="AM66">
        <f t="shared" si="5"/>
        <v>0</v>
      </c>
      <c r="AN66">
        <f t="shared" si="1"/>
        <v>0</v>
      </c>
    </row>
    <row r="67" spans="1:40" ht="15" customHeight="1">
      <c r="A67" s="25"/>
      <c r="B67" s="52"/>
      <c r="C67" s="55" t="s">
        <v>5046</v>
      </c>
      <c r="D67" s="817" t="str">
        <f>IF(CNGE_2026_M4_Secc1!D68="","",CNGE_2026_M4_Secc1!D68)</f>
        <v/>
      </c>
      <c r="E67" s="757"/>
      <c r="F67" s="757"/>
      <c r="G67" s="757"/>
      <c r="H67" s="757"/>
      <c r="I67" s="757"/>
      <c r="J67" s="757"/>
      <c r="K67" s="757"/>
      <c r="L67" s="757"/>
      <c r="M67" s="757"/>
      <c r="N67" s="757"/>
      <c r="O67" s="757"/>
      <c r="P67" s="757"/>
      <c r="Q67" s="757"/>
      <c r="R67" s="757"/>
      <c r="S67" s="757"/>
      <c r="T67" s="757"/>
      <c r="U67" s="757"/>
      <c r="V67" s="757"/>
      <c r="W67" s="757"/>
      <c r="X67" s="758"/>
      <c r="Y67" s="839"/>
      <c r="Z67" s="840"/>
      <c r="AA67" s="840"/>
      <c r="AB67" s="840"/>
      <c r="AC67" s="840"/>
      <c r="AD67" s="841"/>
      <c r="AE67" s="52"/>
      <c r="AG67">
        <f t="shared" si="2"/>
        <v>0</v>
      </c>
      <c r="AH67" s="176">
        <f t="shared" si="3"/>
        <v>0</v>
      </c>
      <c r="AI67" s="177" t="str">
        <f>IF(AH67=0,"",
IF(SUM($AH$42:AH67)=1,AJ67,
IF($AH$103&gt;SUM($AH$42:AH67),_xlfn.CONCAT(", ",AJ67),
IF($AH$103=SUM($AH$42:AH67),_xlfn.CONCAT(" y ",AJ67)))))</f>
        <v/>
      </c>
      <c r="AJ67" s="55">
        <v>26</v>
      </c>
      <c r="AK67">
        <f t="shared" si="0"/>
        <v>0</v>
      </c>
      <c r="AL67">
        <f t="shared" si="4"/>
        <v>-2</v>
      </c>
      <c r="AM67">
        <f t="shared" si="5"/>
        <v>0</v>
      </c>
      <c r="AN67">
        <f t="shared" si="1"/>
        <v>0</v>
      </c>
    </row>
    <row r="68" spans="1:40" ht="15" customHeight="1">
      <c r="A68" s="25"/>
      <c r="B68" s="52"/>
      <c r="C68" s="55" t="s">
        <v>5047</v>
      </c>
      <c r="D68" s="817" t="str">
        <f>IF(CNGE_2026_M4_Secc1!D69="","",CNGE_2026_M4_Secc1!D69)</f>
        <v/>
      </c>
      <c r="E68" s="757"/>
      <c r="F68" s="757"/>
      <c r="G68" s="757"/>
      <c r="H68" s="757"/>
      <c r="I68" s="757"/>
      <c r="J68" s="757"/>
      <c r="K68" s="757"/>
      <c r="L68" s="757"/>
      <c r="M68" s="757"/>
      <c r="N68" s="757"/>
      <c r="O68" s="757"/>
      <c r="P68" s="757"/>
      <c r="Q68" s="757"/>
      <c r="R68" s="757"/>
      <c r="S68" s="757"/>
      <c r="T68" s="757"/>
      <c r="U68" s="757"/>
      <c r="V68" s="757"/>
      <c r="W68" s="757"/>
      <c r="X68" s="758"/>
      <c r="Y68" s="839"/>
      <c r="Z68" s="840"/>
      <c r="AA68" s="840"/>
      <c r="AB68" s="840"/>
      <c r="AC68" s="840"/>
      <c r="AD68" s="841"/>
      <c r="AE68" s="52"/>
      <c r="AG68">
        <f t="shared" si="2"/>
        <v>0</v>
      </c>
      <c r="AH68" s="176">
        <f t="shared" si="3"/>
        <v>0</v>
      </c>
      <c r="AI68" s="177" t="str">
        <f>IF(AH68=0,"",
IF(SUM($AH$42:AH68)=1,AJ68,
IF($AH$103&gt;SUM($AH$42:AH68),_xlfn.CONCAT(", ",AJ68),
IF($AH$103=SUM($AH$42:AH68),_xlfn.CONCAT(" y ",AJ68)))))</f>
        <v/>
      </c>
      <c r="AJ68" s="55">
        <v>27</v>
      </c>
      <c r="AK68">
        <f t="shared" si="0"/>
        <v>0</v>
      </c>
      <c r="AL68">
        <f t="shared" si="4"/>
        <v>-2</v>
      </c>
      <c r="AM68">
        <f t="shared" si="5"/>
        <v>0</v>
      </c>
      <c r="AN68">
        <f t="shared" si="1"/>
        <v>0</v>
      </c>
    </row>
    <row r="69" spans="1:40" ht="15" customHeight="1">
      <c r="A69" s="25"/>
      <c r="B69" s="52"/>
      <c r="C69" s="55" t="s">
        <v>5048</v>
      </c>
      <c r="D69" s="817" t="str">
        <f>IF(CNGE_2026_M4_Secc1!D70="","",CNGE_2026_M4_Secc1!D70)</f>
        <v/>
      </c>
      <c r="E69" s="757"/>
      <c r="F69" s="757"/>
      <c r="G69" s="757"/>
      <c r="H69" s="757"/>
      <c r="I69" s="757"/>
      <c r="J69" s="757"/>
      <c r="K69" s="757"/>
      <c r="L69" s="757"/>
      <c r="M69" s="757"/>
      <c r="N69" s="757"/>
      <c r="O69" s="757"/>
      <c r="P69" s="757"/>
      <c r="Q69" s="757"/>
      <c r="R69" s="757"/>
      <c r="S69" s="757"/>
      <c r="T69" s="757"/>
      <c r="U69" s="757"/>
      <c r="V69" s="757"/>
      <c r="W69" s="757"/>
      <c r="X69" s="758"/>
      <c r="Y69" s="839"/>
      <c r="Z69" s="840"/>
      <c r="AA69" s="840"/>
      <c r="AB69" s="840"/>
      <c r="AC69" s="840"/>
      <c r="AD69" s="841"/>
      <c r="AE69" s="52"/>
      <c r="AG69">
        <f t="shared" si="2"/>
        <v>0</v>
      </c>
      <c r="AH69" s="176">
        <f t="shared" si="3"/>
        <v>0</v>
      </c>
      <c r="AI69" s="177" t="str">
        <f>IF(AH69=0,"",
IF(SUM($AH$42:AH69)=1,AJ69,
IF($AH$103&gt;SUM($AH$42:AH69),_xlfn.CONCAT(", ",AJ69),
IF($AH$103=SUM($AH$42:AH69),_xlfn.CONCAT(" y ",AJ69)))))</f>
        <v/>
      </c>
      <c r="AJ69" s="55">
        <v>28</v>
      </c>
      <c r="AK69">
        <f t="shared" si="0"/>
        <v>0</v>
      </c>
      <c r="AL69">
        <f t="shared" si="4"/>
        <v>-2</v>
      </c>
      <c r="AM69">
        <f t="shared" si="5"/>
        <v>0</v>
      </c>
      <c r="AN69">
        <f t="shared" si="1"/>
        <v>0</v>
      </c>
    </row>
    <row r="70" spans="1:40" ht="15" customHeight="1">
      <c r="A70" s="25"/>
      <c r="B70" s="52"/>
      <c r="C70" s="55" t="s">
        <v>5049</v>
      </c>
      <c r="D70" s="817" t="str">
        <f>IF(CNGE_2026_M4_Secc1!D71="","",CNGE_2026_M4_Secc1!D71)</f>
        <v/>
      </c>
      <c r="E70" s="757"/>
      <c r="F70" s="757"/>
      <c r="G70" s="757"/>
      <c r="H70" s="757"/>
      <c r="I70" s="757"/>
      <c r="J70" s="757"/>
      <c r="K70" s="757"/>
      <c r="L70" s="757"/>
      <c r="M70" s="757"/>
      <c r="N70" s="757"/>
      <c r="O70" s="757"/>
      <c r="P70" s="757"/>
      <c r="Q70" s="757"/>
      <c r="R70" s="757"/>
      <c r="S70" s="757"/>
      <c r="T70" s="757"/>
      <c r="U70" s="757"/>
      <c r="V70" s="757"/>
      <c r="W70" s="757"/>
      <c r="X70" s="758"/>
      <c r="Y70" s="839"/>
      <c r="Z70" s="840"/>
      <c r="AA70" s="840"/>
      <c r="AB70" s="840"/>
      <c r="AC70" s="840"/>
      <c r="AD70" s="841"/>
      <c r="AE70" s="52"/>
      <c r="AG70">
        <f t="shared" si="2"/>
        <v>0</v>
      </c>
      <c r="AH70" s="176">
        <f t="shared" si="3"/>
        <v>0</v>
      </c>
      <c r="AI70" s="177" t="str">
        <f>IF(AH70=0,"",
IF(SUM($AH$42:AH70)=1,AJ70,
IF($AH$103&gt;SUM($AH$42:AH70),_xlfn.CONCAT(", ",AJ70),
IF($AH$103=SUM($AH$42:AH70),_xlfn.CONCAT(" y ",AJ70)))))</f>
        <v/>
      </c>
      <c r="AJ70" s="55">
        <v>29</v>
      </c>
      <c r="AK70">
        <f t="shared" si="0"/>
        <v>0</v>
      </c>
      <c r="AL70">
        <f t="shared" si="4"/>
        <v>-2</v>
      </c>
      <c r="AM70">
        <f t="shared" si="5"/>
        <v>0</v>
      </c>
      <c r="AN70">
        <f t="shared" si="1"/>
        <v>0</v>
      </c>
    </row>
    <row r="71" spans="1:40" ht="15" customHeight="1">
      <c r="A71" s="25"/>
      <c r="B71" s="52"/>
      <c r="C71" s="55" t="s">
        <v>5050</v>
      </c>
      <c r="D71" s="817" t="str">
        <f>IF(CNGE_2026_M4_Secc1!D72="","",CNGE_2026_M4_Secc1!D72)</f>
        <v/>
      </c>
      <c r="E71" s="757"/>
      <c r="F71" s="757"/>
      <c r="G71" s="757"/>
      <c r="H71" s="757"/>
      <c r="I71" s="757"/>
      <c r="J71" s="757"/>
      <c r="K71" s="757"/>
      <c r="L71" s="757"/>
      <c r="M71" s="757"/>
      <c r="N71" s="757"/>
      <c r="O71" s="757"/>
      <c r="P71" s="757"/>
      <c r="Q71" s="757"/>
      <c r="R71" s="757"/>
      <c r="S71" s="757"/>
      <c r="T71" s="757"/>
      <c r="U71" s="757"/>
      <c r="V71" s="757"/>
      <c r="W71" s="757"/>
      <c r="X71" s="758"/>
      <c r="Y71" s="839"/>
      <c r="Z71" s="840"/>
      <c r="AA71" s="840"/>
      <c r="AB71" s="840"/>
      <c r="AC71" s="840"/>
      <c r="AD71" s="841"/>
      <c r="AE71" s="52"/>
      <c r="AG71">
        <f t="shared" si="2"/>
        <v>0</v>
      </c>
      <c r="AH71" s="176">
        <f t="shared" si="3"/>
        <v>0</v>
      </c>
      <c r="AI71" s="177" t="str">
        <f>IF(AH71=0,"",
IF(SUM($AH$42:AH71)=1,AJ71,
IF($AH$103&gt;SUM($AH$42:AH71),_xlfn.CONCAT(", ",AJ71),
IF($AH$103=SUM($AH$42:AH71),_xlfn.CONCAT(" y ",AJ71)))))</f>
        <v/>
      </c>
      <c r="AJ71" s="55">
        <v>30</v>
      </c>
      <c r="AK71">
        <f t="shared" si="0"/>
        <v>0</v>
      </c>
      <c r="AL71">
        <f t="shared" si="4"/>
        <v>-2</v>
      </c>
      <c r="AM71">
        <f t="shared" si="5"/>
        <v>0</v>
      </c>
      <c r="AN71">
        <f t="shared" si="1"/>
        <v>0</v>
      </c>
    </row>
    <row r="72" spans="1:40" ht="15" customHeight="1">
      <c r="A72" s="25"/>
      <c r="B72" s="52"/>
      <c r="C72" s="55" t="s">
        <v>5051</v>
      </c>
      <c r="D72" s="817" t="str">
        <f>IF(CNGE_2026_M4_Secc1!D73="","",CNGE_2026_M4_Secc1!D73)</f>
        <v/>
      </c>
      <c r="E72" s="757"/>
      <c r="F72" s="757"/>
      <c r="G72" s="757"/>
      <c r="H72" s="757"/>
      <c r="I72" s="757"/>
      <c r="J72" s="757"/>
      <c r="K72" s="757"/>
      <c r="L72" s="757"/>
      <c r="M72" s="757"/>
      <c r="N72" s="757"/>
      <c r="O72" s="757"/>
      <c r="P72" s="757"/>
      <c r="Q72" s="757"/>
      <c r="R72" s="757"/>
      <c r="S72" s="757"/>
      <c r="T72" s="757"/>
      <c r="U72" s="757"/>
      <c r="V72" s="757"/>
      <c r="W72" s="757"/>
      <c r="X72" s="758"/>
      <c r="Y72" s="839"/>
      <c r="Z72" s="840"/>
      <c r="AA72" s="840"/>
      <c r="AB72" s="840"/>
      <c r="AC72" s="840"/>
      <c r="AD72" s="841"/>
      <c r="AE72" s="52"/>
      <c r="AG72">
        <f t="shared" si="2"/>
        <v>0</v>
      </c>
      <c r="AH72" s="176">
        <f t="shared" si="3"/>
        <v>0</v>
      </c>
      <c r="AI72" s="177" t="str">
        <f>IF(AH72=0,"",
IF(SUM($AH$42:AH72)=1,AJ72,
IF($AH$103&gt;SUM($AH$42:AH72),_xlfn.CONCAT(", ",AJ72),
IF($AH$103=SUM($AH$42:AH72),_xlfn.CONCAT(" y ",AJ72)))))</f>
        <v/>
      </c>
      <c r="AJ72" s="55">
        <v>31</v>
      </c>
      <c r="AK72">
        <f t="shared" si="0"/>
        <v>0</v>
      </c>
      <c r="AL72">
        <f t="shared" si="4"/>
        <v>-2</v>
      </c>
      <c r="AM72">
        <f t="shared" si="5"/>
        <v>0</v>
      </c>
      <c r="AN72">
        <f t="shared" si="1"/>
        <v>0</v>
      </c>
    </row>
    <row r="73" spans="1:40" ht="15" customHeight="1">
      <c r="A73" s="25"/>
      <c r="B73" s="52"/>
      <c r="C73" s="55" t="s">
        <v>5052</v>
      </c>
      <c r="D73" s="817" t="str">
        <f>IF(CNGE_2026_M4_Secc1!D74="","",CNGE_2026_M4_Secc1!D74)</f>
        <v/>
      </c>
      <c r="E73" s="757"/>
      <c r="F73" s="757"/>
      <c r="G73" s="757"/>
      <c r="H73" s="757"/>
      <c r="I73" s="757"/>
      <c r="J73" s="757"/>
      <c r="K73" s="757"/>
      <c r="L73" s="757"/>
      <c r="M73" s="757"/>
      <c r="N73" s="757"/>
      <c r="O73" s="757"/>
      <c r="P73" s="757"/>
      <c r="Q73" s="757"/>
      <c r="R73" s="757"/>
      <c r="S73" s="757"/>
      <c r="T73" s="757"/>
      <c r="U73" s="757"/>
      <c r="V73" s="757"/>
      <c r="W73" s="757"/>
      <c r="X73" s="758"/>
      <c r="Y73" s="839"/>
      <c r="Z73" s="840"/>
      <c r="AA73" s="840"/>
      <c r="AB73" s="840"/>
      <c r="AC73" s="840"/>
      <c r="AD73" s="841"/>
      <c r="AE73" s="52"/>
      <c r="AG73">
        <f t="shared" si="2"/>
        <v>0</v>
      </c>
      <c r="AH73" s="176">
        <f t="shared" si="3"/>
        <v>0</v>
      </c>
      <c r="AI73" s="177" t="str">
        <f>IF(AH73=0,"",
IF(SUM($AH$42:AH73)=1,AJ73,
IF($AH$103&gt;SUM($AH$42:AH73),_xlfn.CONCAT(", ",AJ73),
IF($AH$103=SUM($AH$42:AH73),_xlfn.CONCAT(" y ",AJ73)))))</f>
        <v/>
      </c>
      <c r="AJ73" s="55">
        <v>32</v>
      </c>
      <c r="AK73">
        <f t="shared" si="0"/>
        <v>0</v>
      </c>
      <c r="AL73">
        <f t="shared" si="4"/>
        <v>-2</v>
      </c>
      <c r="AM73">
        <f t="shared" si="5"/>
        <v>0</v>
      </c>
      <c r="AN73">
        <f t="shared" si="1"/>
        <v>0</v>
      </c>
    </row>
    <row r="74" spans="1:40" ht="15" customHeight="1">
      <c r="A74" s="25"/>
      <c r="B74" s="52"/>
      <c r="C74" s="55" t="s">
        <v>5053</v>
      </c>
      <c r="D74" s="817" t="str">
        <f>IF(CNGE_2026_M4_Secc1!D75="","",CNGE_2026_M4_Secc1!D75)</f>
        <v/>
      </c>
      <c r="E74" s="757"/>
      <c r="F74" s="757"/>
      <c r="G74" s="757"/>
      <c r="H74" s="757"/>
      <c r="I74" s="757"/>
      <c r="J74" s="757"/>
      <c r="K74" s="757"/>
      <c r="L74" s="757"/>
      <c r="M74" s="757"/>
      <c r="N74" s="757"/>
      <c r="O74" s="757"/>
      <c r="P74" s="757"/>
      <c r="Q74" s="757"/>
      <c r="R74" s="757"/>
      <c r="S74" s="757"/>
      <c r="T74" s="757"/>
      <c r="U74" s="757"/>
      <c r="V74" s="757"/>
      <c r="W74" s="757"/>
      <c r="X74" s="758"/>
      <c r="Y74" s="839"/>
      <c r="Z74" s="840"/>
      <c r="AA74" s="840"/>
      <c r="AB74" s="840"/>
      <c r="AC74" s="840"/>
      <c r="AD74" s="841"/>
      <c r="AE74" s="52"/>
      <c r="AG74">
        <f t="shared" ref="AG74:AG96" si="6">IF(OR(COUNTBLANK(D74:AD74)=25,COUNTBLANK(D74:AD74)=27),0,1)</f>
        <v>0</v>
      </c>
      <c r="AH74" s="176">
        <f t="shared" ref="AH74:AH96" si="7">IF(AG74=0,0,1)</f>
        <v>0</v>
      </c>
      <c r="AI74" s="177" t="str">
        <f>IF(AH74=0,"",
IF(SUM($AH$42:AH74)=1,AJ74,
IF($AH$103&gt;SUM($AH$42:AH74),_xlfn.CONCAT(", ",AJ74),
IF($AH$103=SUM($AH$42:AH74),_xlfn.CONCAT(" y ",AJ74)))))</f>
        <v/>
      </c>
      <c r="AJ74" s="55">
        <v>33</v>
      </c>
      <c r="AK74">
        <f t="shared" ref="AK74:AK96" si="8">IF(COUNTBLANK($D74)=1,IF(COUNTA(Y74)=0,0,1),0)</f>
        <v>0</v>
      </c>
      <c r="AL74">
        <f t="shared" ref="AL74:AL101" si="9">IF(OR(Y74="NS",Y74="NA"),0,LEN(Y74)-LEN(INT(Y74))-1)</f>
        <v>-2</v>
      </c>
      <c r="AM74">
        <f t="shared" ref="AM74:AM101" si="10">IF(AL74&lt;=0,0,1)</f>
        <v>0</v>
      </c>
      <c r="AN74">
        <f t="shared" ref="AN74:AN95" si="11">IF(OR(ISNUMBER(Y74),Y74="",Y74="NA",Y74="NS"),0,1)</f>
        <v>0</v>
      </c>
    </row>
    <row r="75" spans="1:40" ht="15" customHeight="1">
      <c r="A75" s="25"/>
      <c r="B75" s="52"/>
      <c r="C75" s="55" t="s">
        <v>5054</v>
      </c>
      <c r="D75" s="817" t="str">
        <f>IF(CNGE_2026_M4_Secc1!D76="","",CNGE_2026_M4_Secc1!D76)</f>
        <v/>
      </c>
      <c r="E75" s="757"/>
      <c r="F75" s="757"/>
      <c r="G75" s="757"/>
      <c r="H75" s="757"/>
      <c r="I75" s="757"/>
      <c r="J75" s="757"/>
      <c r="K75" s="757"/>
      <c r="L75" s="757"/>
      <c r="M75" s="757"/>
      <c r="N75" s="757"/>
      <c r="O75" s="757"/>
      <c r="P75" s="757"/>
      <c r="Q75" s="757"/>
      <c r="R75" s="757"/>
      <c r="S75" s="757"/>
      <c r="T75" s="757"/>
      <c r="U75" s="757"/>
      <c r="V75" s="757"/>
      <c r="W75" s="757"/>
      <c r="X75" s="758"/>
      <c r="Y75" s="839"/>
      <c r="Z75" s="840"/>
      <c r="AA75" s="840"/>
      <c r="AB75" s="840"/>
      <c r="AC75" s="840"/>
      <c r="AD75" s="841"/>
      <c r="AE75" s="52"/>
      <c r="AG75">
        <f t="shared" si="6"/>
        <v>0</v>
      </c>
      <c r="AH75" s="176">
        <f t="shared" si="7"/>
        <v>0</v>
      </c>
      <c r="AI75" s="177" t="str">
        <f>IF(AH75=0,"",
IF(SUM($AH$42:AH75)=1,AJ75,
IF($AH$103&gt;SUM($AH$42:AH75),_xlfn.CONCAT(", ",AJ75),
IF($AH$103=SUM($AH$42:AH75),_xlfn.CONCAT(" y ",AJ75)))))</f>
        <v/>
      </c>
      <c r="AJ75" s="55">
        <v>34</v>
      </c>
      <c r="AK75">
        <f t="shared" si="8"/>
        <v>0</v>
      </c>
      <c r="AL75">
        <f t="shared" si="9"/>
        <v>-2</v>
      </c>
      <c r="AM75">
        <f t="shared" si="10"/>
        <v>0</v>
      </c>
      <c r="AN75">
        <f t="shared" si="11"/>
        <v>0</v>
      </c>
    </row>
    <row r="76" spans="1:40" ht="15" customHeight="1">
      <c r="A76" s="25"/>
      <c r="B76" s="52"/>
      <c r="C76" s="55" t="s">
        <v>5055</v>
      </c>
      <c r="D76" s="817" t="str">
        <f>IF(CNGE_2026_M4_Secc1!D77="","",CNGE_2026_M4_Secc1!D77)</f>
        <v/>
      </c>
      <c r="E76" s="757"/>
      <c r="F76" s="757"/>
      <c r="G76" s="757"/>
      <c r="H76" s="757"/>
      <c r="I76" s="757"/>
      <c r="J76" s="757"/>
      <c r="K76" s="757"/>
      <c r="L76" s="757"/>
      <c r="M76" s="757"/>
      <c r="N76" s="757"/>
      <c r="O76" s="757"/>
      <c r="P76" s="757"/>
      <c r="Q76" s="757"/>
      <c r="R76" s="757"/>
      <c r="S76" s="757"/>
      <c r="T76" s="757"/>
      <c r="U76" s="757"/>
      <c r="V76" s="757"/>
      <c r="W76" s="757"/>
      <c r="X76" s="758"/>
      <c r="Y76" s="839"/>
      <c r="Z76" s="840"/>
      <c r="AA76" s="840"/>
      <c r="AB76" s="840"/>
      <c r="AC76" s="840"/>
      <c r="AD76" s="841"/>
      <c r="AE76" s="52"/>
      <c r="AG76">
        <f t="shared" si="6"/>
        <v>0</v>
      </c>
      <c r="AH76" s="176">
        <f t="shared" si="7"/>
        <v>0</v>
      </c>
      <c r="AI76" s="177" t="str">
        <f>IF(AH76=0,"",
IF(SUM($AH$42:AH76)=1,AJ76,
IF($AH$103&gt;SUM($AH$42:AH76),_xlfn.CONCAT(", ",AJ76),
IF($AH$103=SUM($AH$42:AH76),_xlfn.CONCAT(" y ",AJ76)))))</f>
        <v/>
      </c>
      <c r="AJ76" s="55">
        <v>35</v>
      </c>
      <c r="AK76">
        <f t="shared" si="8"/>
        <v>0</v>
      </c>
      <c r="AL76">
        <f t="shared" si="9"/>
        <v>-2</v>
      </c>
      <c r="AM76">
        <f t="shared" si="10"/>
        <v>0</v>
      </c>
      <c r="AN76">
        <f t="shared" si="11"/>
        <v>0</v>
      </c>
    </row>
    <row r="77" spans="1:40" ht="15" customHeight="1">
      <c r="A77" s="25"/>
      <c r="B77" s="52"/>
      <c r="C77" s="55" t="s">
        <v>5152</v>
      </c>
      <c r="D77" s="817" t="str">
        <f>IF(CNGE_2026_M4_Secc1!D78="","",CNGE_2026_M4_Secc1!D78)</f>
        <v/>
      </c>
      <c r="E77" s="757"/>
      <c r="F77" s="757"/>
      <c r="G77" s="757"/>
      <c r="H77" s="757"/>
      <c r="I77" s="757"/>
      <c r="J77" s="757"/>
      <c r="K77" s="757"/>
      <c r="L77" s="757"/>
      <c r="M77" s="757"/>
      <c r="N77" s="757"/>
      <c r="O77" s="757"/>
      <c r="P77" s="757"/>
      <c r="Q77" s="757"/>
      <c r="R77" s="757"/>
      <c r="S77" s="757"/>
      <c r="T77" s="757"/>
      <c r="U77" s="757"/>
      <c r="V77" s="757"/>
      <c r="W77" s="757"/>
      <c r="X77" s="758"/>
      <c r="Y77" s="839"/>
      <c r="Z77" s="840"/>
      <c r="AA77" s="840"/>
      <c r="AB77" s="840"/>
      <c r="AC77" s="840"/>
      <c r="AD77" s="841"/>
      <c r="AE77" s="52"/>
      <c r="AG77">
        <f t="shared" si="6"/>
        <v>0</v>
      </c>
      <c r="AH77" s="176">
        <f t="shared" si="7"/>
        <v>0</v>
      </c>
      <c r="AI77" s="177" t="str">
        <f>IF(AH77=0,"",
IF(SUM($AH$42:AH77)=1,AJ77,
IF($AH$103&gt;SUM($AH$42:AH77),_xlfn.CONCAT(", ",AJ77),
IF($AH$103=SUM($AH$42:AH77),_xlfn.CONCAT(" y ",AJ77)))))</f>
        <v/>
      </c>
      <c r="AJ77" s="55">
        <v>36</v>
      </c>
      <c r="AK77">
        <f t="shared" si="8"/>
        <v>0</v>
      </c>
      <c r="AL77">
        <f t="shared" si="9"/>
        <v>-2</v>
      </c>
      <c r="AM77">
        <f t="shared" si="10"/>
        <v>0</v>
      </c>
      <c r="AN77">
        <f t="shared" si="11"/>
        <v>0</v>
      </c>
    </row>
    <row r="78" spans="1:40" ht="15" customHeight="1">
      <c r="A78" s="25"/>
      <c r="B78" s="52"/>
      <c r="C78" s="55" t="s">
        <v>5154</v>
      </c>
      <c r="D78" s="817" t="str">
        <f>IF(CNGE_2026_M4_Secc1!D79="","",CNGE_2026_M4_Secc1!D79)</f>
        <v/>
      </c>
      <c r="E78" s="757"/>
      <c r="F78" s="757"/>
      <c r="G78" s="757"/>
      <c r="H78" s="757"/>
      <c r="I78" s="757"/>
      <c r="J78" s="757"/>
      <c r="K78" s="757"/>
      <c r="L78" s="757"/>
      <c r="M78" s="757"/>
      <c r="N78" s="757"/>
      <c r="O78" s="757"/>
      <c r="P78" s="757"/>
      <c r="Q78" s="757"/>
      <c r="R78" s="757"/>
      <c r="S78" s="757"/>
      <c r="T78" s="757"/>
      <c r="U78" s="757"/>
      <c r="V78" s="757"/>
      <c r="W78" s="757"/>
      <c r="X78" s="758"/>
      <c r="Y78" s="839"/>
      <c r="Z78" s="840"/>
      <c r="AA78" s="840"/>
      <c r="AB78" s="840"/>
      <c r="AC78" s="840"/>
      <c r="AD78" s="841"/>
      <c r="AE78" s="52"/>
      <c r="AG78">
        <f t="shared" si="6"/>
        <v>0</v>
      </c>
      <c r="AH78" s="176">
        <f t="shared" si="7"/>
        <v>0</v>
      </c>
      <c r="AI78" s="177" t="str">
        <f>IF(AH78=0,"",
IF(SUM($AH$42:AH78)=1,AJ78,
IF($AH$103&gt;SUM($AH$42:AH78),_xlfn.CONCAT(", ",AJ78),
IF($AH$103=SUM($AH$42:AH78),_xlfn.CONCAT(" y ",AJ78)))))</f>
        <v/>
      </c>
      <c r="AJ78" s="55">
        <v>37</v>
      </c>
      <c r="AK78">
        <f t="shared" si="8"/>
        <v>0</v>
      </c>
      <c r="AL78">
        <f t="shared" si="9"/>
        <v>-2</v>
      </c>
      <c r="AM78">
        <f t="shared" si="10"/>
        <v>0</v>
      </c>
      <c r="AN78">
        <f t="shared" si="11"/>
        <v>0</v>
      </c>
    </row>
    <row r="79" spans="1:40" ht="15" customHeight="1">
      <c r="A79" s="25"/>
      <c r="B79" s="52"/>
      <c r="C79" s="55" t="s">
        <v>5156</v>
      </c>
      <c r="D79" s="817" t="str">
        <f>IF(CNGE_2026_M4_Secc1!D80="","",CNGE_2026_M4_Secc1!D80)</f>
        <v/>
      </c>
      <c r="E79" s="757"/>
      <c r="F79" s="757"/>
      <c r="G79" s="757"/>
      <c r="H79" s="757"/>
      <c r="I79" s="757"/>
      <c r="J79" s="757"/>
      <c r="K79" s="757"/>
      <c r="L79" s="757"/>
      <c r="M79" s="757"/>
      <c r="N79" s="757"/>
      <c r="O79" s="757"/>
      <c r="P79" s="757"/>
      <c r="Q79" s="757"/>
      <c r="R79" s="757"/>
      <c r="S79" s="757"/>
      <c r="T79" s="757"/>
      <c r="U79" s="757"/>
      <c r="V79" s="757"/>
      <c r="W79" s="757"/>
      <c r="X79" s="758"/>
      <c r="Y79" s="839"/>
      <c r="Z79" s="840"/>
      <c r="AA79" s="840"/>
      <c r="AB79" s="840"/>
      <c r="AC79" s="840"/>
      <c r="AD79" s="841"/>
      <c r="AE79" s="52"/>
      <c r="AG79">
        <f t="shared" si="6"/>
        <v>0</v>
      </c>
      <c r="AH79" s="176">
        <f t="shared" si="7"/>
        <v>0</v>
      </c>
      <c r="AI79" s="177" t="str">
        <f>IF(AH79=0,"",
IF(SUM($AH$42:AH79)=1,AJ79,
IF($AH$103&gt;SUM($AH$42:AH79),_xlfn.CONCAT(", ",AJ79),
IF($AH$103=SUM($AH$42:AH79),_xlfn.CONCAT(" y ",AJ79)))))</f>
        <v/>
      </c>
      <c r="AJ79" s="55">
        <v>38</v>
      </c>
      <c r="AK79">
        <f t="shared" si="8"/>
        <v>0</v>
      </c>
      <c r="AL79">
        <f t="shared" si="9"/>
        <v>-2</v>
      </c>
      <c r="AM79">
        <f t="shared" si="10"/>
        <v>0</v>
      </c>
      <c r="AN79">
        <f t="shared" si="11"/>
        <v>0</v>
      </c>
    </row>
    <row r="80" spans="1:40" ht="15" customHeight="1">
      <c r="A80" s="25"/>
      <c r="B80" s="52"/>
      <c r="C80" s="55" t="s">
        <v>5158</v>
      </c>
      <c r="D80" s="817" t="str">
        <f>IF(CNGE_2026_M4_Secc1!D81="","",CNGE_2026_M4_Secc1!D81)</f>
        <v/>
      </c>
      <c r="E80" s="757"/>
      <c r="F80" s="757"/>
      <c r="G80" s="757"/>
      <c r="H80" s="757"/>
      <c r="I80" s="757"/>
      <c r="J80" s="757"/>
      <c r="K80" s="757"/>
      <c r="L80" s="757"/>
      <c r="M80" s="757"/>
      <c r="N80" s="757"/>
      <c r="O80" s="757"/>
      <c r="P80" s="757"/>
      <c r="Q80" s="757"/>
      <c r="R80" s="757"/>
      <c r="S80" s="757"/>
      <c r="T80" s="757"/>
      <c r="U80" s="757"/>
      <c r="V80" s="757"/>
      <c r="W80" s="757"/>
      <c r="X80" s="758"/>
      <c r="Y80" s="839"/>
      <c r="Z80" s="840"/>
      <c r="AA80" s="840"/>
      <c r="AB80" s="840"/>
      <c r="AC80" s="840"/>
      <c r="AD80" s="841"/>
      <c r="AE80" s="52"/>
      <c r="AG80">
        <f t="shared" si="6"/>
        <v>0</v>
      </c>
      <c r="AH80" s="176">
        <f t="shared" si="7"/>
        <v>0</v>
      </c>
      <c r="AI80" s="177" t="str">
        <f>IF(AH80=0,"",
IF(SUM($AH$42:AH80)=1,AJ80,
IF($AH$103&gt;SUM($AH$42:AH80),_xlfn.CONCAT(", ",AJ80),
IF($AH$103=SUM($AH$42:AH80),_xlfn.CONCAT(" y ",AJ80)))))</f>
        <v/>
      </c>
      <c r="AJ80" s="55">
        <v>39</v>
      </c>
      <c r="AK80">
        <f t="shared" si="8"/>
        <v>0</v>
      </c>
      <c r="AL80">
        <f t="shared" si="9"/>
        <v>-2</v>
      </c>
      <c r="AM80">
        <f t="shared" si="10"/>
        <v>0</v>
      </c>
      <c r="AN80">
        <f t="shared" si="11"/>
        <v>0</v>
      </c>
    </row>
    <row r="81" spans="1:40" ht="15" customHeight="1">
      <c r="A81" s="25"/>
      <c r="B81" s="52"/>
      <c r="C81" s="55" t="s">
        <v>5160</v>
      </c>
      <c r="D81" s="817" t="str">
        <f>IF(CNGE_2026_M4_Secc1!D82="","",CNGE_2026_M4_Secc1!D82)</f>
        <v/>
      </c>
      <c r="E81" s="757"/>
      <c r="F81" s="757"/>
      <c r="G81" s="757"/>
      <c r="H81" s="757"/>
      <c r="I81" s="757"/>
      <c r="J81" s="757"/>
      <c r="K81" s="757"/>
      <c r="L81" s="757"/>
      <c r="M81" s="757"/>
      <c r="N81" s="757"/>
      <c r="O81" s="757"/>
      <c r="P81" s="757"/>
      <c r="Q81" s="757"/>
      <c r="R81" s="757"/>
      <c r="S81" s="757"/>
      <c r="T81" s="757"/>
      <c r="U81" s="757"/>
      <c r="V81" s="757"/>
      <c r="W81" s="757"/>
      <c r="X81" s="758"/>
      <c r="Y81" s="839"/>
      <c r="Z81" s="840"/>
      <c r="AA81" s="840"/>
      <c r="AB81" s="840"/>
      <c r="AC81" s="840"/>
      <c r="AD81" s="841"/>
      <c r="AE81" s="52"/>
      <c r="AG81">
        <f t="shared" si="6"/>
        <v>0</v>
      </c>
      <c r="AH81" s="176">
        <f t="shared" si="7"/>
        <v>0</v>
      </c>
      <c r="AI81" s="177" t="str">
        <f>IF(AH81=0,"",
IF(SUM($AH$42:AH81)=1,AJ81,
IF($AH$103&gt;SUM($AH$42:AH81),_xlfn.CONCAT(", ",AJ81),
IF($AH$103=SUM($AH$42:AH81),_xlfn.CONCAT(" y ",AJ81)))))</f>
        <v/>
      </c>
      <c r="AJ81" s="55">
        <v>40</v>
      </c>
      <c r="AK81">
        <f t="shared" si="8"/>
        <v>0</v>
      </c>
      <c r="AL81">
        <f t="shared" si="9"/>
        <v>-2</v>
      </c>
      <c r="AM81">
        <f t="shared" si="10"/>
        <v>0</v>
      </c>
      <c r="AN81">
        <f t="shared" si="11"/>
        <v>0</v>
      </c>
    </row>
    <row r="82" spans="1:40" ht="15" customHeight="1">
      <c r="A82" s="25"/>
      <c r="B82" s="52"/>
      <c r="C82" s="55" t="s">
        <v>5162</v>
      </c>
      <c r="D82" s="817" t="str">
        <f>IF(CNGE_2026_M4_Secc1!D83="","",CNGE_2026_M4_Secc1!D83)</f>
        <v/>
      </c>
      <c r="E82" s="757"/>
      <c r="F82" s="757"/>
      <c r="G82" s="757"/>
      <c r="H82" s="757"/>
      <c r="I82" s="757"/>
      <c r="J82" s="757"/>
      <c r="K82" s="757"/>
      <c r="L82" s="757"/>
      <c r="M82" s="757"/>
      <c r="N82" s="757"/>
      <c r="O82" s="757"/>
      <c r="P82" s="757"/>
      <c r="Q82" s="757"/>
      <c r="R82" s="757"/>
      <c r="S82" s="757"/>
      <c r="T82" s="757"/>
      <c r="U82" s="757"/>
      <c r="V82" s="757"/>
      <c r="W82" s="757"/>
      <c r="X82" s="758"/>
      <c r="Y82" s="839"/>
      <c r="Z82" s="840"/>
      <c r="AA82" s="840"/>
      <c r="AB82" s="840"/>
      <c r="AC82" s="840"/>
      <c r="AD82" s="841"/>
      <c r="AE82" s="52"/>
      <c r="AG82">
        <f t="shared" si="6"/>
        <v>0</v>
      </c>
      <c r="AH82" s="176">
        <f t="shared" si="7"/>
        <v>0</v>
      </c>
      <c r="AI82" s="177" t="str">
        <f>IF(AH82=0,"",
IF(SUM($AH$42:AH82)=1,AJ82,
IF($AH$103&gt;SUM($AH$42:AH82),_xlfn.CONCAT(", ",AJ82),
IF($AH$103=SUM($AH$42:AH82),_xlfn.CONCAT(" y ",AJ82)))))</f>
        <v/>
      </c>
      <c r="AJ82" s="55">
        <v>41</v>
      </c>
      <c r="AK82">
        <f t="shared" si="8"/>
        <v>0</v>
      </c>
      <c r="AL82">
        <f t="shared" si="9"/>
        <v>-2</v>
      </c>
      <c r="AM82">
        <f t="shared" si="10"/>
        <v>0</v>
      </c>
      <c r="AN82">
        <f t="shared" si="11"/>
        <v>0</v>
      </c>
    </row>
    <row r="83" spans="1:40" ht="15" customHeight="1">
      <c r="A83" s="25"/>
      <c r="B83" s="52"/>
      <c r="C83" s="55" t="s">
        <v>5164</v>
      </c>
      <c r="D83" s="817" t="str">
        <f>IF(CNGE_2026_M4_Secc1!D84="","",CNGE_2026_M4_Secc1!D84)</f>
        <v/>
      </c>
      <c r="E83" s="757"/>
      <c r="F83" s="757"/>
      <c r="G83" s="757"/>
      <c r="H83" s="757"/>
      <c r="I83" s="757"/>
      <c r="J83" s="757"/>
      <c r="K83" s="757"/>
      <c r="L83" s="757"/>
      <c r="M83" s="757"/>
      <c r="N83" s="757"/>
      <c r="O83" s="757"/>
      <c r="P83" s="757"/>
      <c r="Q83" s="757"/>
      <c r="R83" s="757"/>
      <c r="S83" s="757"/>
      <c r="T83" s="757"/>
      <c r="U83" s="757"/>
      <c r="V83" s="757"/>
      <c r="W83" s="757"/>
      <c r="X83" s="758"/>
      <c r="Y83" s="839"/>
      <c r="Z83" s="840"/>
      <c r="AA83" s="840"/>
      <c r="AB83" s="840"/>
      <c r="AC83" s="840"/>
      <c r="AD83" s="841"/>
      <c r="AE83" s="52"/>
      <c r="AG83">
        <f t="shared" si="6"/>
        <v>0</v>
      </c>
      <c r="AH83" s="176">
        <f t="shared" si="7"/>
        <v>0</v>
      </c>
      <c r="AI83" s="177" t="str">
        <f>IF(AH83=0,"",
IF(SUM($AH$42:AH83)=1,AJ83,
IF($AH$103&gt;SUM($AH$42:AH83),_xlfn.CONCAT(", ",AJ83),
IF($AH$103=SUM($AH$42:AH83),_xlfn.CONCAT(" y ",AJ83)))))</f>
        <v/>
      </c>
      <c r="AJ83" s="55">
        <v>42</v>
      </c>
      <c r="AK83">
        <f t="shared" si="8"/>
        <v>0</v>
      </c>
      <c r="AL83">
        <f t="shared" si="9"/>
        <v>-2</v>
      </c>
      <c r="AM83">
        <f t="shared" si="10"/>
        <v>0</v>
      </c>
      <c r="AN83">
        <f t="shared" si="11"/>
        <v>0</v>
      </c>
    </row>
    <row r="84" spans="1:40" ht="15" customHeight="1">
      <c r="A84" s="25"/>
      <c r="B84" s="52"/>
      <c r="C84" s="55" t="s">
        <v>5166</v>
      </c>
      <c r="D84" s="817" t="str">
        <f>IF(CNGE_2026_M4_Secc1!D85="","",CNGE_2026_M4_Secc1!D85)</f>
        <v/>
      </c>
      <c r="E84" s="757"/>
      <c r="F84" s="757"/>
      <c r="G84" s="757"/>
      <c r="H84" s="757"/>
      <c r="I84" s="757"/>
      <c r="J84" s="757"/>
      <c r="K84" s="757"/>
      <c r="L84" s="757"/>
      <c r="M84" s="757"/>
      <c r="N84" s="757"/>
      <c r="O84" s="757"/>
      <c r="P84" s="757"/>
      <c r="Q84" s="757"/>
      <c r="R84" s="757"/>
      <c r="S84" s="757"/>
      <c r="T84" s="757"/>
      <c r="U84" s="757"/>
      <c r="V84" s="757"/>
      <c r="W84" s="757"/>
      <c r="X84" s="758"/>
      <c r="Y84" s="839"/>
      <c r="Z84" s="840"/>
      <c r="AA84" s="840"/>
      <c r="AB84" s="840"/>
      <c r="AC84" s="840"/>
      <c r="AD84" s="841"/>
      <c r="AE84" s="52"/>
      <c r="AG84">
        <f t="shared" si="6"/>
        <v>0</v>
      </c>
      <c r="AH84" s="176">
        <f t="shared" si="7"/>
        <v>0</v>
      </c>
      <c r="AI84" s="177" t="str">
        <f>IF(AH84=0,"",
IF(SUM($AH$42:AH84)=1,AJ84,
IF($AH$103&gt;SUM($AH$42:AH84),_xlfn.CONCAT(", ",AJ84),
IF($AH$103=SUM($AH$42:AH84),_xlfn.CONCAT(" y ",AJ84)))))</f>
        <v/>
      </c>
      <c r="AJ84" s="55">
        <v>43</v>
      </c>
      <c r="AK84">
        <f t="shared" si="8"/>
        <v>0</v>
      </c>
      <c r="AL84">
        <f t="shared" si="9"/>
        <v>-2</v>
      </c>
      <c r="AM84">
        <f t="shared" si="10"/>
        <v>0</v>
      </c>
      <c r="AN84">
        <f t="shared" si="11"/>
        <v>0</v>
      </c>
    </row>
    <row r="85" spans="1:40" ht="15" customHeight="1">
      <c r="A85" s="25"/>
      <c r="B85" s="52"/>
      <c r="C85" s="55" t="s">
        <v>5168</v>
      </c>
      <c r="D85" s="817" t="str">
        <f>IF(CNGE_2026_M4_Secc1!D86="","",CNGE_2026_M4_Secc1!D86)</f>
        <v/>
      </c>
      <c r="E85" s="757"/>
      <c r="F85" s="757"/>
      <c r="G85" s="757"/>
      <c r="H85" s="757"/>
      <c r="I85" s="757"/>
      <c r="J85" s="757"/>
      <c r="K85" s="757"/>
      <c r="L85" s="757"/>
      <c r="M85" s="757"/>
      <c r="N85" s="757"/>
      <c r="O85" s="757"/>
      <c r="P85" s="757"/>
      <c r="Q85" s="757"/>
      <c r="R85" s="757"/>
      <c r="S85" s="757"/>
      <c r="T85" s="757"/>
      <c r="U85" s="757"/>
      <c r="V85" s="757"/>
      <c r="W85" s="757"/>
      <c r="X85" s="758"/>
      <c r="Y85" s="839"/>
      <c r="Z85" s="840"/>
      <c r="AA85" s="840"/>
      <c r="AB85" s="840"/>
      <c r="AC85" s="840"/>
      <c r="AD85" s="841"/>
      <c r="AE85" s="52"/>
      <c r="AG85">
        <f t="shared" si="6"/>
        <v>0</v>
      </c>
      <c r="AH85" s="176">
        <f t="shared" si="7"/>
        <v>0</v>
      </c>
      <c r="AI85" s="177" t="str">
        <f>IF(AH85=0,"",
IF(SUM($AH$42:AH85)=1,AJ85,
IF($AH$103&gt;SUM($AH$42:AH85),_xlfn.CONCAT(", ",AJ85),
IF($AH$103=SUM($AH$42:AH85),_xlfn.CONCAT(" y ",AJ85)))))</f>
        <v/>
      </c>
      <c r="AJ85" s="55">
        <v>44</v>
      </c>
      <c r="AK85">
        <f t="shared" si="8"/>
        <v>0</v>
      </c>
      <c r="AL85">
        <f t="shared" si="9"/>
        <v>-2</v>
      </c>
      <c r="AM85">
        <f t="shared" si="10"/>
        <v>0</v>
      </c>
      <c r="AN85">
        <f t="shared" si="11"/>
        <v>0</v>
      </c>
    </row>
    <row r="86" spans="1:40" ht="15" customHeight="1">
      <c r="A86" s="25"/>
      <c r="B86" s="52"/>
      <c r="C86" s="55" t="s">
        <v>5170</v>
      </c>
      <c r="D86" s="817" t="str">
        <f>IF(CNGE_2026_M4_Secc1!D87="","",CNGE_2026_M4_Secc1!D87)</f>
        <v/>
      </c>
      <c r="E86" s="757"/>
      <c r="F86" s="757"/>
      <c r="G86" s="757"/>
      <c r="H86" s="757"/>
      <c r="I86" s="757"/>
      <c r="J86" s="757"/>
      <c r="K86" s="757"/>
      <c r="L86" s="757"/>
      <c r="M86" s="757"/>
      <c r="N86" s="757"/>
      <c r="O86" s="757"/>
      <c r="P86" s="757"/>
      <c r="Q86" s="757"/>
      <c r="R86" s="757"/>
      <c r="S86" s="757"/>
      <c r="T86" s="757"/>
      <c r="U86" s="757"/>
      <c r="V86" s="757"/>
      <c r="W86" s="757"/>
      <c r="X86" s="758"/>
      <c r="Y86" s="839"/>
      <c r="Z86" s="840"/>
      <c r="AA86" s="840"/>
      <c r="AB86" s="840"/>
      <c r="AC86" s="840"/>
      <c r="AD86" s="841"/>
      <c r="AE86" s="52"/>
      <c r="AG86">
        <f t="shared" si="6"/>
        <v>0</v>
      </c>
      <c r="AH86" s="176">
        <f t="shared" si="7"/>
        <v>0</v>
      </c>
      <c r="AI86" s="177" t="str">
        <f>IF(AH86=0,"",
IF(SUM($AH$42:AH86)=1,AJ86,
IF($AH$103&gt;SUM($AH$42:AH86),_xlfn.CONCAT(", ",AJ86),
IF($AH$103=SUM($AH$42:AH86),_xlfn.CONCAT(" y ",AJ86)))))</f>
        <v/>
      </c>
      <c r="AJ86" s="55">
        <v>45</v>
      </c>
      <c r="AK86">
        <f t="shared" si="8"/>
        <v>0</v>
      </c>
      <c r="AL86">
        <f t="shared" si="9"/>
        <v>-2</v>
      </c>
      <c r="AM86">
        <f t="shared" si="10"/>
        <v>0</v>
      </c>
      <c r="AN86">
        <f t="shared" si="11"/>
        <v>0</v>
      </c>
    </row>
    <row r="87" spans="1:40" ht="15" customHeight="1">
      <c r="A87" s="25"/>
      <c r="B87" s="52"/>
      <c r="C87" s="55" t="s">
        <v>5172</v>
      </c>
      <c r="D87" s="817" t="str">
        <f>IF(CNGE_2026_M4_Secc1!D88="","",CNGE_2026_M4_Secc1!D88)</f>
        <v/>
      </c>
      <c r="E87" s="757"/>
      <c r="F87" s="757"/>
      <c r="G87" s="757"/>
      <c r="H87" s="757"/>
      <c r="I87" s="757"/>
      <c r="J87" s="757"/>
      <c r="K87" s="757"/>
      <c r="L87" s="757"/>
      <c r="M87" s="757"/>
      <c r="N87" s="757"/>
      <c r="O87" s="757"/>
      <c r="P87" s="757"/>
      <c r="Q87" s="757"/>
      <c r="R87" s="757"/>
      <c r="S87" s="757"/>
      <c r="T87" s="757"/>
      <c r="U87" s="757"/>
      <c r="V87" s="757"/>
      <c r="W87" s="757"/>
      <c r="X87" s="758"/>
      <c r="Y87" s="839"/>
      <c r="Z87" s="840"/>
      <c r="AA87" s="840"/>
      <c r="AB87" s="840"/>
      <c r="AC87" s="840"/>
      <c r="AD87" s="841"/>
      <c r="AE87" s="52"/>
      <c r="AG87">
        <f t="shared" si="6"/>
        <v>0</v>
      </c>
      <c r="AH87" s="176">
        <f t="shared" si="7"/>
        <v>0</v>
      </c>
      <c r="AI87" s="177" t="str">
        <f>IF(AH87=0,"",
IF(SUM($AH$42:AH87)=1,AJ87,
IF($AH$103&gt;SUM($AH$42:AH87),_xlfn.CONCAT(", ",AJ87),
IF($AH$103=SUM($AH$42:AH87),_xlfn.CONCAT(" y ",AJ87)))))</f>
        <v/>
      </c>
      <c r="AJ87" s="55">
        <v>46</v>
      </c>
      <c r="AK87">
        <f t="shared" si="8"/>
        <v>0</v>
      </c>
      <c r="AL87">
        <f t="shared" si="9"/>
        <v>-2</v>
      </c>
      <c r="AM87">
        <f t="shared" si="10"/>
        <v>0</v>
      </c>
      <c r="AN87">
        <f t="shared" si="11"/>
        <v>0</v>
      </c>
    </row>
    <row r="88" spans="1:40" ht="15" customHeight="1">
      <c r="A88" s="25"/>
      <c r="B88" s="52"/>
      <c r="C88" s="55" t="s">
        <v>5174</v>
      </c>
      <c r="D88" s="817" t="str">
        <f>IF(CNGE_2026_M4_Secc1!D89="","",CNGE_2026_M4_Secc1!D89)</f>
        <v/>
      </c>
      <c r="E88" s="757"/>
      <c r="F88" s="757"/>
      <c r="G88" s="757"/>
      <c r="H88" s="757"/>
      <c r="I88" s="757"/>
      <c r="J88" s="757"/>
      <c r="K88" s="757"/>
      <c r="L88" s="757"/>
      <c r="M88" s="757"/>
      <c r="N88" s="757"/>
      <c r="O88" s="757"/>
      <c r="P88" s="757"/>
      <c r="Q88" s="757"/>
      <c r="R88" s="757"/>
      <c r="S88" s="757"/>
      <c r="T88" s="757"/>
      <c r="U88" s="757"/>
      <c r="V88" s="757"/>
      <c r="W88" s="757"/>
      <c r="X88" s="758"/>
      <c r="Y88" s="839"/>
      <c r="Z88" s="840"/>
      <c r="AA88" s="840"/>
      <c r="AB88" s="840"/>
      <c r="AC88" s="840"/>
      <c r="AD88" s="841"/>
      <c r="AE88" s="52"/>
      <c r="AG88">
        <f t="shared" si="6"/>
        <v>0</v>
      </c>
      <c r="AH88" s="176">
        <f t="shared" si="7"/>
        <v>0</v>
      </c>
      <c r="AI88" s="177" t="str">
        <f>IF(AH88=0,"",
IF(SUM($AH$42:AH88)=1,AJ88,
IF($AH$103&gt;SUM($AH$42:AH88),_xlfn.CONCAT(", ",AJ88),
IF($AH$103=SUM($AH$42:AH88),_xlfn.CONCAT(" y ",AJ88)))))</f>
        <v/>
      </c>
      <c r="AJ88" s="55">
        <v>47</v>
      </c>
      <c r="AK88">
        <f t="shared" si="8"/>
        <v>0</v>
      </c>
      <c r="AL88">
        <f t="shared" si="9"/>
        <v>-2</v>
      </c>
      <c r="AM88">
        <f t="shared" si="10"/>
        <v>0</v>
      </c>
      <c r="AN88">
        <f t="shared" si="11"/>
        <v>0</v>
      </c>
    </row>
    <row r="89" spans="1:40" ht="15" customHeight="1">
      <c r="A89" s="25"/>
      <c r="B89" s="52"/>
      <c r="C89" s="55" t="s">
        <v>5176</v>
      </c>
      <c r="D89" s="817" t="str">
        <f>IF(CNGE_2026_M4_Secc1!D90="","",CNGE_2026_M4_Secc1!D90)</f>
        <v/>
      </c>
      <c r="E89" s="757"/>
      <c r="F89" s="757"/>
      <c r="G89" s="757"/>
      <c r="H89" s="757"/>
      <c r="I89" s="757"/>
      <c r="J89" s="757"/>
      <c r="K89" s="757"/>
      <c r="L89" s="757"/>
      <c r="M89" s="757"/>
      <c r="N89" s="757"/>
      <c r="O89" s="757"/>
      <c r="P89" s="757"/>
      <c r="Q89" s="757"/>
      <c r="R89" s="757"/>
      <c r="S89" s="757"/>
      <c r="T89" s="757"/>
      <c r="U89" s="757"/>
      <c r="V89" s="757"/>
      <c r="W89" s="757"/>
      <c r="X89" s="758"/>
      <c r="Y89" s="839"/>
      <c r="Z89" s="840"/>
      <c r="AA89" s="840"/>
      <c r="AB89" s="840"/>
      <c r="AC89" s="840"/>
      <c r="AD89" s="841"/>
      <c r="AE89" s="52"/>
      <c r="AG89">
        <f t="shared" si="6"/>
        <v>0</v>
      </c>
      <c r="AH89" s="176">
        <f t="shared" si="7"/>
        <v>0</v>
      </c>
      <c r="AI89" s="177" t="str">
        <f>IF(AH89=0,"",
IF(SUM($AH$42:AH89)=1,AJ89,
IF($AH$103&gt;SUM($AH$42:AH89),_xlfn.CONCAT(", ",AJ89),
IF($AH$103=SUM($AH$42:AH89),_xlfn.CONCAT(" y ",AJ89)))))</f>
        <v/>
      </c>
      <c r="AJ89" s="55">
        <v>48</v>
      </c>
      <c r="AK89">
        <f t="shared" si="8"/>
        <v>0</v>
      </c>
      <c r="AL89">
        <f t="shared" si="9"/>
        <v>-2</v>
      </c>
      <c r="AM89">
        <f t="shared" si="10"/>
        <v>0</v>
      </c>
      <c r="AN89">
        <f t="shared" si="11"/>
        <v>0</v>
      </c>
    </row>
    <row r="90" spans="1:40" ht="15" customHeight="1">
      <c r="A90" s="25"/>
      <c r="B90" s="52"/>
      <c r="C90" s="55" t="s">
        <v>5178</v>
      </c>
      <c r="D90" s="817" t="str">
        <f>IF(CNGE_2026_M4_Secc1!D91="","",CNGE_2026_M4_Secc1!D91)</f>
        <v/>
      </c>
      <c r="E90" s="757"/>
      <c r="F90" s="757"/>
      <c r="G90" s="757"/>
      <c r="H90" s="757"/>
      <c r="I90" s="757"/>
      <c r="J90" s="757"/>
      <c r="K90" s="757"/>
      <c r="L90" s="757"/>
      <c r="M90" s="757"/>
      <c r="N90" s="757"/>
      <c r="O90" s="757"/>
      <c r="P90" s="757"/>
      <c r="Q90" s="757"/>
      <c r="R90" s="757"/>
      <c r="S90" s="757"/>
      <c r="T90" s="757"/>
      <c r="U90" s="757"/>
      <c r="V90" s="757"/>
      <c r="W90" s="757"/>
      <c r="X90" s="758"/>
      <c r="Y90" s="839"/>
      <c r="Z90" s="840"/>
      <c r="AA90" s="840"/>
      <c r="AB90" s="840"/>
      <c r="AC90" s="840"/>
      <c r="AD90" s="841"/>
      <c r="AE90" s="52"/>
      <c r="AG90">
        <f t="shared" si="6"/>
        <v>0</v>
      </c>
      <c r="AH90" s="176">
        <f t="shared" si="7"/>
        <v>0</v>
      </c>
      <c r="AI90" s="177" t="str">
        <f>IF(AH90=0,"",
IF(SUM($AH$42:AH90)=1,AJ90,
IF($AH$103&gt;SUM($AH$42:AH90),_xlfn.CONCAT(", ",AJ90),
IF($AH$103=SUM($AH$42:AH90),_xlfn.CONCAT(" y ",AJ90)))))</f>
        <v/>
      </c>
      <c r="AJ90" s="55">
        <v>49</v>
      </c>
      <c r="AK90">
        <f t="shared" si="8"/>
        <v>0</v>
      </c>
      <c r="AL90">
        <f t="shared" si="9"/>
        <v>-2</v>
      </c>
      <c r="AM90">
        <f t="shared" si="10"/>
        <v>0</v>
      </c>
      <c r="AN90">
        <f t="shared" si="11"/>
        <v>0</v>
      </c>
    </row>
    <row r="91" spans="1:40" ht="15" customHeight="1">
      <c r="A91" s="25"/>
      <c r="B91" s="52"/>
      <c r="C91" s="55" t="s">
        <v>5180</v>
      </c>
      <c r="D91" s="817" t="str">
        <f>IF(CNGE_2026_M4_Secc1!D92="","",CNGE_2026_M4_Secc1!D92)</f>
        <v/>
      </c>
      <c r="E91" s="757"/>
      <c r="F91" s="757"/>
      <c r="G91" s="757"/>
      <c r="H91" s="757"/>
      <c r="I91" s="757"/>
      <c r="J91" s="757"/>
      <c r="K91" s="757"/>
      <c r="L91" s="757"/>
      <c r="M91" s="757"/>
      <c r="N91" s="757"/>
      <c r="O91" s="757"/>
      <c r="P91" s="757"/>
      <c r="Q91" s="757"/>
      <c r="R91" s="757"/>
      <c r="S91" s="757"/>
      <c r="T91" s="757"/>
      <c r="U91" s="757"/>
      <c r="V91" s="757"/>
      <c r="W91" s="757"/>
      <c r="X91" s="758"/>
      <c r="Y91" s="839"/>
      <c r="Z91" s="840"/>
      <c r="AA91" s="840"/>
      <c r="AB91" s="840"/>
      <c r="AC91" s="840"/>
      <c r="AD91" s="841"/>
      <c r="AE91" s="52"/>
      <c r="AG91">
        <f t="shared" si="6"/>
        <v>0</v>
      </c>
      <c r="AH91" s="176">
        <f t="shared" si="7"/>
        <v>0</v>
      </c>
      <c r="AI91" s="177" t="str">
        <f>IF(AH91=0,"",
IF(SUM($AH$42:AH91)=1,AJ91,
IF($AH$103&gt;SUM($AH$42:AH91),_xlfn.CONCAT(", ",AJ91),
IF($AH$103=SUM($AH$42:AH91),_xlfn.CONCAT(" y ",AJ91)))))</f>
        <v/>
      </c>
      <c r="AJ91" s="55">
        <v>50</v>
      </c>
      <c r="AK91">
        <f t="shared" si="8"/>
        <v>0</v>
      </c>
      <c r="AL91">
        <f t="shared" si="9"/>
        <v>-2</v>
      </c>
      <c r="AM91">
        <f t="shared" si="10"/>
        <v>0</v>
      </c>
      <c r="AN91">
        <f t="shared" si="11"/>
        <v>0</v>
      </c>
    </row>
    <row r="92" spans="1:40" ht="15" customHeight="1">
      <c r="A92" s="25"/>
      <c r="B92" s="52"/>
      <c r="C92" s="55" t="s">
        <v>5182</v>
      </c>
      <c r="D92" s="817" t="str">
        <f>IF(CNGE_2026_M4_Secc1!D93="","",CNGE_2026_M4_Secc1!D93)</f>
        <v/>
      </c>
      <c r="E92" s="757"/>
      <c r="F92" s="757"/>
      <c r="G92" s="757"/>
      <c r="H92" s="757"/>
      <c r="I92" s="757"/>
      <c r="J92" s="757"/>
      <c r="K92" s="757"/>
      <c r="L92" s="757"/>
      <c r="M92" s="757"/>
      <c r="N92" s="757"/>
      <c r="O92" s="757"/>
      <c r="P92" s="757"/>
      <c r="Q92" s="757"/>
      <c r="R92" s="757"/>
      <c r="S92" s="757"/>
      <c r="T92" s="757"/>
      <c r="U92" s="757"/>
      <c r="V92" s="757"/>
      <c r="W92" s="757"/>
      <c r="X92" s="758"/>
      <c r="Y92" s="839"/>
      <c r="Z92" s="840"/>
      <c r="AA92" s="840"/>
      <c r="AB92" s="840"/>
      <c r="AC92" s="840"/>
      <c r="AD92" s="841"/>
      <c r="AE92" s="52"/>
      <c r="AG92">
        <f t="shared" si="6"/>
        <v>0</v>
      </c>
      <c r="AH92" s="176">
        <f t="shared" si="7"/>
        <v>0</v>
      </c>
      <c r="AI92" s="177" t="str">
        <f>IF(AH92=0,"",
IF(SUM($AH$42:AH92)=1,AJ92,
IF($AH$103&gt;SUM($AH$42:AH92),_xlfn.CONCAT(", ",AJ92),
IF($AH$103=SUM($AH$42:AH92),_xlfn.CONCAT(" y ",AJ92)))))</f>
        <v/>
      </c>
      <c r="AJ92" s="55">
        <v>51</v>
      </c>
      <c r="AK92">
        <f t="shared" si="8"/>
        <v>0</v>
      </c>
      <c r="AL92">
        <f t="shared" si="9"/>
        <v>-2</v>
      </c>
      <c r="AM92">
        <f t="shared" si="10"/>
        <v>0</v>
      </c>
      <c r="AN92">
        <f t="shared" si="11"/>
        <v>0</v>
      </c>
    </row>
    <row r="93" spans="1:40" ht="15" customHeight="1">
      <c r="A93" s="25"/>
      <c r="B93" s="52"/>
      <c r="C93" s="55" t="s">
        <v>5184</v>
      </c>
      <c r="D93" s="817" t="str">
        <f>IF(CNGE_2026_M4_Secc1!D94="","",CNGE_2026_M4_Secc1!D94)</f>
        <v/>
      </c>
      <c r="E93" s="757"/>
      <c r="F93" s="757"/>
      <c r="G93" s="757"/>
      <c r="H93" s="757"/>
      <c r="I93" s="757"/>
      <c r="J93" s="757"/>
      <c r="K93" s="757"/>
      <c r="L93" s="757"/>
      <c r="M93" s="757"/>
      <c r="N93" s="757"/>
      <c r="O93" s="757"/>
      <c r="P93" s="757"/>
      <c r="Q93" s="757"/>
      <c r="R93" s="757"/>
      <c r="S93" s="757"/>
      <c r="T93" s="757"/>
      <c r="U93" s="757"/>
      <c r="V93" s="757"/>
      <c r="W93" s="757"/>
      <c r="X93" s="758"/>
      <c r="Y93" s="839"/>
      <c r="Z93" s="840"/>
      <c r="AA93" s="840"/>
      <c r="AB93" s="840"/>
      <c r="AC93" s="840"/>
      <c r="AD93" s="841"/>
      <c r="AE93" s="52"/>
      <c r="AG93">
        <f t="shared" si="6"/>
        <v>0</v>
      </c>
      <c r="AH93" s="176">
        <f t="shared" si="7"/>
        <v>0</v>
      </c>
      <c r="AI93" s="177" t="str">
        <f>IF(AH93=0,"",
IF(SUM($AH$42:AH93)=1,AJ93,
IF($AH$103&gt;SUM($AH$42:AH93),_xlfn.CONCAT(", ",AJ93),
IF($AH$103=SUM($AH$42:AH93),_xlfn.CONCAT(" y ",AJ93)))))</f>
        <v/>
      </c>
      <c r="AJ93" s="55">
        <v>52</v>
      </c>
      <c r="AK93">
        <f t="shared" si="8"/>
        <v>0</v>
      </c>
      <c r="AL93">
        <f t="shared" si="9"/>
        <v>-2</v>
      </c>
      <c r="AM93">
        <f t="shared" si="10"/>
        <v>0</v>
      </c>
      <c r="AN93">
        <f t="shared" si="11"/>
        <v>0</v>
      </c>
    </row>
    <row r="94" spans="1:40" ht="15" customHeight="1">
      <c r="A94" s="25"/>
      <c r="B94" s="52"/>
      <c r="C94" s="55" t="s">
        <v>5186</v>
      </c>
      <c r="D94" s="817" t="str">
        <f>IF(CNGE_2026_M4_Secc1!D95="","",CNGE_2026_M4_Secc1!D95)</f>
        <v/>
      </c>
      <c r="E94" s="757"/>
      <c r="F94" s="757"/>
      <c r="G94" s="757"/>
      <c r="H94" s="757"/>
      <c r="I94" s="757"/>
      <c r="J94" s="757"/>
      <c r="K94" s="757"/>
      <c r="L94" s="757"/>
      <c r="M94" s="757"/>
      <c r="N94" s="757"/>
      <c r="O94" s="757"/>
      <c r="P94" s="757"/>
      <c r="Q94" s="757"/>
      <c r="R94" s="757"/>
      <c r="S94" s="757"/>
      <c r="T94" s="757"/>
      <c r="U94" s="757"/>
      <c r="V94" s="757"/>
      <c r="W94" s="757"/>
      <c r="X94" s="758"/>
      <c r="Y94" s="839"/>
      <c r="Z94" s="840"/>
      <c r="AA94" s="840"/>
      <c r="AB94" s="840"/>
      <c r="AC94" s="840"/>
      <c r="AD94" s="841"/>
      <c r="AE94" s="52"/>
      <c r="AG94">
        <f t="shared" si="6"/>
        <v>0</v>
      </c>
      <c r="AH94" s="176">
        <f t="shared" si="7"/>
        <v>0</v>
      </c>
      <c r="AI94" s="177" t="str">
        <f>IF(AH94=0,"",
IF(SUM($AH$42:AH94)=1,AJ94,
IF($AH$103&gt;SUM($AH$42:AH94),_xlfn.CONCAT(", ",AJ94),
IF($AH$103=SUM($AH$42:AH94),_xlfn.CONCAT(" y ",AJ94)))))</f>
        <v/>
      </c>
      <c r="AJ94" s="55">
        <v>53</v>
      </c>
      <c r="AK94">
        <f t="shared" si="8"/>
        <v>0</v>
      </c>
      <c r="AL94">
        <f t="shared" si="9"/>
        <v>-2</v>
      </c>
      <c r="AM94">
        <f t="shared" si="10"/>
        <v>0</v>
      </c>
      <c r="AN94">
        <f t="shared" si="11"/>
        <v>0</v>
      </c>
    </row>
    <row r="95" spans="1:40" ht="15" customHeight="1">
      <c r="A95" s="25"/>
      <c r="B95" s="52"/>
      <c r="C95" s="55" t="s">
        <v>5188</v>
      </c>
      <c r="D95" s="817" t="str">
        <f>IF(CNGE_2026_M4_Secc1!D96="","",CNGE_2026_M4_Secc1!D96)</f>
        <v/>
      </c>
      <c r="E95" s="757"/>
      <c r="F95" s="757"/>
      <c r="G95" s="757"/>
      <c r="H95" s="757"/>
      <c r="I95" s="757"/>
      <c r="J95" s="757"/>
      <c r="K95" s="757"/>
      <c r="L95" s="757"/>
      <c r="M95" s="757"/>
      <c r="N95" s="757"/>
      <c r="O95" s="757"/>
      <c r="P95" s="757"/>
      <c r="Q95" s="757"/>
      <c r="R95" s="757"/>
      <c r="S95" s="757"/>
      <c r="T95" s="757"/>
      <c r="U95" s="757"/>
      <c r="V95" s="757"/>
      <c r="W95" s="757"/>
      <c r="X95" s="758"/>
      <c r="Y95" s="839"/>
      <c r="Z95" s="840"/>
      <c r="AA95" s="840"/>
      <c r="AB95" s="840"/>
      <c r="AC95" s="840"/>
      <c r="AD95" s="841"/>
      <c r="AE95" s="52"/>
      <c r="AG95">
        <f t="shared" si="6"/>
        <v>0</v>
      </c>
      <c r="AH95" s="176">
        <f t="shared" si="7"/>
        <v>0</v>
      </c>
      <c r="AI95" s="177" t="str">
        <f>IF(AH95=0,"",
IF(SUM($AH$42:AH95)=1,AJ95,
IF($AH$103&gt;SUM($AH$42:AH95),_xlfn.CONCAT(", ",AJ95),
IF($AH$103=SUM($AH$42:AH95),_xlfn.CONCAT(" y ",AJ95)))))</f>
        <v/>
      </c>
      <c r="AJ95" s="55">
        <v>54</v>
      </c>
      <c r="AK95">
        <f t="shared" si="8"/>
        <v>0</v>
      </c>
      <c r="AL95">
        <f t="shared" si="9"/>
        <v>-2</v>
      </c>
      <c r="AM95">
        <f t="shared" si="10"/>
        <v>0</v>
      </c>
      <c r="AN95">
        <f t="shared" si="11"/>
        <v>0</v>
      </c>
    </row>
    <row r="96" spans="1:40" ht="15" customHeight="1">
      <c r="A96" s="25"/>
      <c r="B96" s="52"/>
      <c r="C96" s="55" t="s">
        <v>5190</v>
      </c>
      <c r="D96" s="817" t="str">
        <f>IF(CNGE_2026_M4_Secc1!D97="","",CNGE_2026_M4_Secc1!D97)</f>
        <v/>
      </c>
      <c r="E96" s="757"/>
      <c r="F96" s="757"/>
      <c r="G96" s="757"/>
      <c r="H96" s="757"/>
      <c r="I96" s="757"/>
      <c r="J96" s="757"/>
      <c r="K96" s="757"/>
      <c r="L96" s="757"/>
      <c r="M96" s="757"/>
      <c r="N96" s="757"/>
      <c r="O96" s="757"/>
      <c r="P96" s="757"/>
      <c r="Q96" s="757"/>
      <c r="R96" s="757"/>
      <c r="S96" s="757"/>
      <c r="T96" s="757"/>
      <c r="U96" s="757"/>
      <c r="V96" s="757"/>
      <c r="W96" s="757"/>
      <c r="X96" s="758"/>
      <c r="Y96" s="839"/>
      <c r="Z96" s="840"/>
      <c r="AA96" s="840"/>
      <c r="AB96" s="840"/>
      <c r="AC96" s="840"/>
      <c r="AD96" s="841"/>
      <c r="AE96" s="52"/>
      <c r="AG96">
        <f t="shared" si="6"/>
        <v>0</v>
      </c>
      <c r="AH96" s="176">
        <f t="shared" si="7"/>
        <v>0</v>
      </c>
      <c r="AI96" s="177" t="str">
        <f>IF(AH96=0,"",
IF(SUM($AH$42:AH96)=1,AJ96,
IF($AH$103&gt;SUM($AH$42:AH96),_xlfn.CONCAT(", ",AJ96),
IF($AH$103=SUM($AH$42:AH96),_xlfn.CONCAT(" y ",AJ96)))))</f>
        <v/>
      </c>
      <c r="AJ96" s="55">
        <v>55</v>
      </c>
      <c r="AK96">
        <f t="shared" si="8"/>
        <v>0</v>
      </c>
      <c r="AL96">
        <f t="shared" si="9"/>
        <v>-2</v>
      </c>
      <c r="AM96">
        <f t="shared" si="10"/>
        <v>0</v>
      </c>
      <c r="AN96">
        <f>IF(OR(ISNUMBER(Y96),Y96="",Y96="NA",Y96="NS"),0,1)</f>
        <v>0</v>
      </c>
    </row>
    <row r="97" spans="1:40" ht="15" customHeight="1">
      <c r="A97" s="25"/>
      <c r="B97" s="52"/>
      <c r="C97" s="55" t="s">
        <v>5192</v>
      </c>
      <c r="D97" s="817" t="str">
        <f>IF(CNGE_2026_M4_Secc1!D98="","",CNGE_2026_M4_Secc1!D98)</f>
        <v/>
      </c>
      <c r="E97" s="757"/>
      <c r="F97" s="757"/>
      <c r="G97" s="757"/>
      <c r="H97" s="757"/>
      <c r="I97" s="757"/>
      <c r="J97" s="757"/>
      <c r="K97" s="757"/>
      <c r="L97" s="757"/>
      <c r="M97" s="757"/>
      <c r="N97" s="757"/>
      <c r="O97" s="757"/>
      <c r="P97" s="757"/>
      <c r="Q97" s="757"/>
      <c r="R97" s="757"/>
      <c r="S97" s="757"/>
      <c r="T97" s="757"/>
      <c r="U97" s="757"/>
      <c r="V97" s="757"/>
      <c r="W97" s="757"/>
      <c r="X97" s="758"/>
      <c r="Y97" s="1057"/>
      <c r="Z97" s="1058"/>
      <c r="AA97" s="1058"/>
      <c r="AB97" s="1058"/>
      <c r="AC97" s="1058"/>
      <c r="AD97" s="1059"/>
      <c r="AE97" s="52"/>
      <c r="AG97">
        <f>IF(OR(COUNTBLANK(D97:AD97)=25,COUNTBLANK(D97:AD97)=27),0,1)</f>
        <v>0</v>
      </c>
      <c r="AH97" s="176">
        <f t="shared" ref="AH97:AH102" si="12">IF(AG97=0,0,1)</f>
        <v>0</v>
      </c>
      <c r="AI97" s="177" t="str">
        <f>IF(AH97=0,"",
IF(SUM($AH$42:AH97)=1,AJ97,
IF($AH$103&gt;SUM($AH$42:AH97),_xlfn.CONCAT(", ",AJ97),
IF($AH$103=SUM($AH$42:AH97),_xlfn.CONCAT(" y ",AJ97)))))</f>
        <v/>
      </c>
      <c r="AJ97" s="55">
        <v>56</v>
      </c>
      <c r="AK97">
        <f>IF(COUNTBLANK($D97)=1,IF(COUNTA(Y97)=0,0,1),0)</f>
        <v>0</v>
      </c>
      <c r="AL97">
        <f t="shared" si="9"/>
        <v>-2</v>
      </c>
      <c r="AM97">
        <f t="shared" si="10"/>
        <v>0</v>
      </c>
      <c r="AN97">
        <f t="shared" ref="AN97:AN101" si="13">IF(OR(ISNUMBER(Y97),Y97="",Y97="NA",Y97="NS"),0,1)</f>
        <v>0</v>
      </c>
    </row>
    <row r="98" spans="1:40" ht="15" customHeight="1">
      <c r="A98" s="25"/>
      <c r="B98" s="27"/>
      <c r="C98" s="55" t="s">
        <v>5194</v>
      </c>
      <c r="D98" s="817" t="str">
        <f>IF(CNGE_2026_M4_Secc1!D99="","",CNGE_2026_M4_Secc1!D99)</f>
        <v/>
      </c>
      <c r="E98" s="757"/>
      <c r="F98" s="757"/>
      <c r="G98" s="757"/>
      <c r="H98" s="757"/>
      <c r="I98" s="757"/>
      <c r="J98" s="757"/>
      <c r="K98" s="757"/>
      <c r="L98" s="757"/>
      <c r="M98" s="757"/>
      <c r="N98" s="757"/>
      <c r="O98" s="757"/>
      <c r="P98" s="757"/>
      <c r="Q98" s="757"/>
      <c r="R98" s="757"/>
      <c r="S98" s="757"/>
      <c r="T98" s="757"/>
      <c r="U98" s="757"/>
      <c r="V98" s="757"/>
      <c r="W98" s="757"/>
      <c r="X98" s="758"/>
      <c r="Y98" s="1057"/>
      <c r="Z98" s="1058"/>
      <c r="AA98" s="1058"/>
      <c r="AB98" s="1058"/>
      <c r="AC98" s="1058"/>
      <c r="AD98" s="1059"/>
      <c r="AE98" s="52"/>
      <c r="AG98">
        <f>IF(OR(COUNTBLANK(D98:AD98)=25,COUNTBLANK(D98:AD98)=27),0,1)</f>
        <v>0</v>
      </c>
      <c r="AH98" s="176">
        <f t="shared" si="12"/>
        <v>0</v>
      </c>
      <c r="AI98" s="177" t="str">
        <f>IF(AH98=0,"",
IF(SUM($AH$42:AH98)=1,AJ98,
IF($AH$103&gt;SUM($AH$42:AH98),_xlfn.CONCAT(", ",AJ98),
IF($AH$103=SUM($AH$42:AH98),_xlfn.CONCAT(" y ",AJ98)))))</f>
        <v/>
      </c>
      <c r="AJ98" s="55">
        <v>57</v>
      </c>
      <c r="AK98">
        <f>IF(COUNTBLANK($D98)=1,IF(COUNTA(Y98)=0,0,1),0)</f>
        <v>0</v>
      </c>
      <c r="AL98">
        <f t="shared" si="9"/>
        <v>-2</v>
      </c>
      <c r="AM98">
        <f t="shared" si="10"/>
        <v>0</v>
      </c>
      <c r="AN98">
        <f t="shared" si="13"/>
        <v>0</v>
      </c>
    </row>
    <row r="99" spans="1:40" ht="15" customHeight="1">
      <c r="A99" s="25"/>
      <c r="B99" s="27"/>
      <c r="C99" s="55" t="s">
        <v>5196</v>
      </c>
      <c r="D99" s="817" t="str">
        <f>IF(CNGE_2026_M4_Secc1!D100="","",CNGE_2026_M4_Secc1!D100)</f>
        <v/>
      </c>
      <c r="E99" s="757"/>
      <c r="F99" s="757"/>
      <c r="G99" s="757"/>
      <c r="H99" s="757"/>
      <c r="I99" s="757"/>
      <c r="J99" s="757"/>
      <c r="K99" s="757"/>
      <c r="L99" s="757"/>
      <c r="M99" s="757"/>
      <c r="N99" s="757"/>
      <c r="O99" s="757"/>
      <c r="P99" s="757"/>
      <c r="Q99" s="757"/>
      <c r="R99" s="757"/>
      <c r="S99" s="757"/>
      <c r="T99" s="757"/>
      <c r="U99" s="757"/>
      <c r="V99" s="757"/>
      <c r="W99" s="757"/>
      <c r="X99" s="758"/>
      <c r="Y99" s="1057"/>
      <c r="Z99" s="1058"/>
      <c r="AA99" s="1058"/>
      <c r="AB99" s="1058"/>
      <c r="AC99" s="1058"/>
      <c r="AD99" s="1059"/>
      <c r="AE99" s="52"/>
      <c r="AG99">
        <f>IF(OR(COUNTBLANK(D99:AD99)=25,COUNTBLANK(D99:AD99)=27),0,1)</f>
        <v>0</v>
      </c>
      <c r="AH99" s="176">
        <f t="shared" si="12"/>
        <v>0</v>
      </c>
      <c r="AI99" s="177" t="str">
        <f>IF(AH99=0,"",
IF(SUM($AH$42:AH99)=1,AJ99,
IF($AH$103&gt;SUM($AH$42:AH99),_xlfn.CONCAT(", ",AJ99),
IF($AH$103=SUM($AH$42:AH99),_xlfn.CONCAT(" y ",AJ99)))))</f>
        <v/>
      </c>
      <c r="AJ99" s="55">
        <v>58</v>
      </c>
      <c r="AK99">
        <f>IF(COUNTBLANK($D99)=1,IF(COUNTA(Y99)=0,0,1),0)</f>
        <v>0</v>
      </c>
      <c r="AL99">
        <f t="shared" si="9"/>
        <v>-2</v>
      </c>
      <c r="AM99">
        <f t="shared" si="10"/>
        <v>0</v>
      </c>
      <c r="AN99">
        <f t="shared" si="13"/>
        <v>0</v>
      </c>
    </row>
    <row r="100" spans="1:40" ht="15" customHeight="1">
      <c r="A100" s="25"/>
      <c r="B100" s="27"/>
      <c r="C100" s="55" t="s">
        <v>5198</v>
      </c>
      <c r="D100" s="817" t="str">
        <f>IF(CNGE_2026_M4_Secc1!D101="","",CNGE_2026_M4_Secc1!D101)</f>
        <v/>
      </c>
      <c r="E100" s="757"/>
      <c r="F100" s="757"/>
      <c r="G100" s="757"/>
      <c r="H100" s="757"/>
      <c r="I100" s="757"/>
      <c r="J100" s="757"/>
      <c r="K100" s="757"/>
      <c r="L100" s="757"/>
      <c r="M100" s="757"/>
      <c r="N100" s="757"/>
      <c r="O100" s="757"/>
      <c r="P100" s="757"/>
      <c r="Q100" s="757"/>
      <c r="R100" s="757"/>
      <c r="S100" s="757"/>
      <c r="T100" s="757"/>
      <c r="U100" s="757"/>
      <c r="V100" s="757"/>
      <c r="W100" s="757"/>
      <c r="X100" s="758"/>
      <c r="Y100" s="1057"/>
      <c r="Z100" s="1058"/>
      <c r="AA100" s="1058"/>
      <c r="AB100" s="1058"/>
      <c r="AC100" s="1058"/>
      <c r="AD100" s="1059"/>
      <c r="AE100" s="52"/>
      <c r="AG100">
        <f>IF(OR(COUNTBLANK(D100:AD100)=25,COUNTBLANK(D100:AD100)=27),0,1)</f>
        <v>0</v>
      </c>
      <c r="AH100" s="176">
        <f t="shared" si="12"/>
        <v>0</v>
      </c>
      <c r="AI100" s="177" t="str">
        <f>IF(AH100=0,"",
IF(SUM($AH$42:AH100)=1,AJ100,
IF($AH$103&gt;SUM($AH$42:AH100),_xlfn.CONCAT(", ",AJ100),
IF($AH$103=SUM($AH$42:AH100),_xlfn.CONCAT(" y ",AJ100)))))</f>
        <v/>
      </c>
      <c r="AJ100" s="55">
        <v>59</v>
      </c>
      <c r="AK100">
        <f>IF(COUNTBLANK($D100)=1,IF(COUNTA(Y100)=0,0,1),0)</f>
        <v>0</v>
      </c>
      <c r="AL100">
        <f t="shared" si="9"/>
        <v>-2</v>
      </c>
      <c r="AM100">
        <f t="shared" si="10"/>
        <v>0</v>
      </c>
      <c r="AN100">
        <f t="shared" si="13"/>
        <v>0</v>
      </c>
    </row>
    <row r="101" spans="1:40" ht="15" customHeight="1">
      <c r="A101" s="25"/>
      <c r="B101" s="27"/>
      <c r="C101" s="55" t="s">
        <v>5200</v>
      </c>
      <c r="D101" s="817" t="str">
        <f>IF(CNGE_2026_M4_Secc1!D102="","",CNGE_2026_M4_Secc1!D102)</f>
        <v/>
      </c>
      <c r="E101" s="757"/>
      <c r="F101" s="757"/>
      <c r="G101" s="757"/>
      <c r="H101" s="757"/>
      <c r="I101" s="757"/>
      <c r="J101" s="757"/>
      <c r="K101" s="757"/>
      <c r="L101" s="757"/>
      <c r="M101" s="757"/>
      <c r="N101" s="757"/>
      <c r="O101" s="757"/>
      <c r="P101" s="757"/>
      <c r="Q101" s="757"/>
      <c r="R101" s="757"/>
      <c r="S101" s="757"/>
      <c r="T101" s="757"/>
      <c r="U101" s="757"/>
      <c r="V101" s="757"/>
      <c r="W101" s="757"/>
      <c r="X101" s="758"/>
      <c r="Y101" s="1057"/>
      <c r="Z101" s="1058"/>
      <c r="AA101" s="1058"/>
      <c r="AB101" s="1058"/>
      <c r="AC101" s="1058"/>
      <c r="AD101" s="1059"/>
      <c r="AE101" s="52"/>
      <c r="AG101">
        <f>IF(OR(COUNTBLANK(D101:AD101)=25,COUNTBLANK(D101:AD101)=27),0,1)</f>
        <v>0</v>
      </c>
      <c r="AH101" s="176">
        <f t="shared" si="12"/>
        <v>0</v>
      </c>
      <c r="AI101" s="177" t="str">
        <f>IF(AH101=0,"",
IF(SUM($AH$42:AH101)=1,AJ101,
IF($AH$103&gt;SUM($AH$42:AH101),_xlfn.CONCAT(", ",AJ101),
IF($AH$103=SUM($AH$42:AH101),_xlfn.CONCAT(" y ",AJ101)))))</f>
        <v/>
      </c>
      <c r="AJ101" s="55">
        <v>60</v>
      </c>
      <c r="AK101">
        <f>IF(COUNTBLANK($D101)=1,IF(COUNTA(Y101)=0,0,1),0)</f>
        <v>0</v>
      </c>
      <c r="AL101">
        <f t="shared" si="9"/>
        <v>-2</v>
      </c>
      <c r="AM101">
        <f t="shared" si="10"/>
        <v>0</v>
      </c>
      <c r="AN101">
        <f t="shared" si="13"/>
        <v>0</v>
      </c>
    </row>
    <row r="102" spans="1:40" ht="15" customHeight="1">
      <c r="A102" s="25"/>
      <c r="B102" s="27"/>
      <c r="C102" s="53" t="s">
        <v>5370</v>
      </c>
      <c r="D102" s="918" t="s">
        <v>6004</v>
      </c>
      <c r="E102" s="919"/>
      <c r="F102" s="919"/>
      <c r="G102" s="919"/>
      <c r="H102" s="919"/>
      <c r="I102" s="919"/>
      <c r="J102" s="919"/>
      <c r="K102" s="919"/>
      <c r="L102" s="919"/>
      <c r="M102" s="919"/>
      <c r="N102" s="919"/>
      <c r="O102" s="919"/>
      <c r="P102" s="919"/>
      <c r="Q102" s="919"/>
      <c r="R102" s="919"/>
      <c r="S102" s="919"/>
      <c r="T102" s="919"/>
      <c r="U102" s="919"/>
      <c r="V102" s="919"/>
      <c r="W102" s="919"/>
      <c r="X102" s="920"/>
      <c r="Y102" s="820"/>
      <c r="Z102" s="821"/>
      <c r="AA102" s="821"/>
      <c r="AB102" s="821"/>
      <c r="AC102" s="821"/>
      <c r="AD102" s="822"/>
      <c r="AE102" s="52"/>
      <c r="AG102">
        <f>IF(COUNTA(Y42:AD101)&gt;0,IF(COUNTA(Y102)=1,0,1),0)</f>
        <v>0</v>
      </c>
      <c r="AH102" s="176">
        <f t="shared" si="12"/>
        <v>0</v>
      </c>
      <c r="AI102" s="177" t="str">
        <f>IF(AH102=0,"",
IF(SUM($AH$42:AH102)=1,AJ102,
IF($AH$103&gt;SUM($AH$42:AH102),_xlfn.CONCAT(", ",AJ102),
IF($AH$103=SUM($AH$42:AH102),_xlfn.CONCAT(" y ",AJ102)))))</f>
        <v/>
      </c>
      <c r="AJ102" s="55" t="s">
        <v>6005</v>
      </c>
      <c r="AK102">
        <f>IF(COUNTA(Y42:AD101)=0,IF(COUNTA(Y102)=0,0,1),0)</f>
        <v>0</v>
      </c>
      <c r="AL102">
        <f>IF(OR(Y102="NS",Y102="NA"),0,LEN(Y102)-LEN(INT(Y102))-1)</f>
        <v>-2</v>
      </c>
      <c r="AM102">
        <f>IF(AL102&lt;=0,0,1)</f>
        <v>0</v>
      </c>
      <c r="AN102">
        <f>IF(OR(ISNUMBER(Y102),Y102="",Y102="NA",Y102="NS"),0,1)</f>
        <v>0</v>
      </c>
    </row>
    <row r="103" spans="1:40" ht="15" customHeight="1">
      <c r="A103" s="25"/>
      <c r="B103" s="52"/>
      <c r="C103" s="11"/>
      <c r="D103" s="11"/>
      <c r="E103" s="11"/>
      <c r="F103" s="11"/>
      <c r="G103" s="11"/>
      <c r="H103" s="11"/>
      <c r="I103" s="11"/>
      <c r="J103" s="11"/>
      <c r="K103" s="11"/>
      <c r="L103" s="11"/>
      <c r="M103" s="11"/>
      <c r="N103" s="11"/>
      <c r="O103" s="11"/>
      <c r="P103" s="11"/>
      <c r="Q103" s="11"/>
      <c r="R103" s="11"/>
      <c r="S103" s="11"/>
      <c r="T103" s="11"/>
      <c r="U103" s="11"/>
      <c r="V103" s="11"/>
      <c r="W103" s="11"/>
      <c r="X103" s="65" t="s">
        <v>5270</v>
      </c>
      <c r="Y103" s="865">
        <f>IF(AND(SUM(Y42:Y102)=0,COUNTIF(Y42:Y102,"NS")&gt;0),"NS",IF(AND(SUM(Y42:Y102)=0,COUNTIF(Y42:Y102,0)&gt;0),0,IF(AND(SUM(Y42:Y102)=0,COUNTIF(Y42:Y102,"NA")&gt;0),"NA",SUM(Y42:Y102))))</f>
        <v>0</v>
      </c>
      <c r="Z103" s="866"/>
      <c r="AA103" s="866"/>
      <c r="AB103" s="866"/>
      <c r="AC103" s="866"/>
      <c r="AD103" s="867"/>
      <c r="AE103" s="52"/>
      <c r="AG103" s="443">
        <f>SUM(AG42:AG102)</f>
        <v>0</v>
      </c>
      <c r="AH103" s="179">
        <f>SUM(AH42:AH102)</f>
        <v>0</v>
      </c>
      <c r="AI103" s="179" t="str">
        <f>IF(AH103=0,"",_xlfn.CONCAT(AI42:AI102))</f>
        <v/>
      </c>
      <c r="AJ103" s="180" t="str">
        <f>IF(AH103=0,"",
IF(AH103=1,_xlfn.CONCAT("Favor de revisar la información capturada en el numeral: ",AI103),_xlfn.CONCAT("Favor de revisar la información capturada en los numerales: ",AI103)))</f>
        <v/>
      </c>
      <c r="AK103" s="443">
        <f>SUM(AK42:AK102)</f>
        <v>0</v>
      </c>
      <c r="AM103" s="443">
        <f>IFERROR(SUM(AM42:AM102),0)</f>
        <v>0</v>
      </c>
      <c r="AN103" s="443">
        <f>SUM(AN42:AN102)</f>
        <v>0</v>
      </c>
    </row>
    <row r="104" spans="1:40" ht="15" customHeight="1">
      <c r="A104" s="25"/>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row>
    <row r="105" spans="1:40" ht="24" customHeight="1">
      <c r="A105" s="25"/>
      <c r="B105" s="52"/>
      <c r="C105" s="848" t="s">
        <v>5219</v>
      </c>
      <c r="D105" s="728"/>
      <c r="E105" s="728"/>
      <c r="F105" s="728"/>
      <c r="G105" s="728"/>
      <c r="H105" s="728"/>
      <c r="I105" s="728"/>
      <c r="J105" s="728"/>
      <c r="K105" s="728"/>
      <c r="L105" s="728"/>
      <c r="M105" s="728"/>
      <c r="N105" s="728"/>
      <c r="O105" s="728"/>
      <c r="P105" s="728"/>
      <c r="Q105" s="728"/>
      <c r="R105" s="728"/>
      <c r="S105" s="728"/>
      <c r="T105" s="728"/>
      <c r="U105" s="728"/>
      <c r="V105" s="728"/>
      <c r="W105" s="728"/>
      <c r="X105" s="728"/>
      <c r="Y105" s="728"/>
      <c r="Z105" s="728"/>
      <c r="AA105" s="728"/>
      <c r="AB105" s="728"/>
      <c r="AC105" s="728"/>
      <c r="AD105" s="728"/>
      <c r="AE105" s="52"/>
    </row>
    <row r="106" spans="1:40" ht="60" customHeight="1">
      <c r="A106" s="25"/>
      <c r="B106" s="52"/>
      <c r="C106" s="842"/>
      <c r="D106" s="759"/>
      <c r="E106" s="759"/>
      <c r="F106" s="759"/>
      <c r="G106" s="759"/>
      <c r="H106" s="759"/>
      <c r="I106" s="759"/>
      <c r="J106" s="759"/>
      <c r="K106" s="759"/>
      <c r="L106" s="759"/>
      <c r="M106" s="759"/>
      <c r="N106" s="759"/>
      <c r="O106" s="759"/>
      <c r="P106" s="759"/>
      <c r="Q106" s="759"/>
      <c r="R106" s="759"/>
      <c r="S106" s="759"/>
      <c r="T106" s="759"/>
      <c r="U106" s="759"/>
      <c r="V106" s="759"/>
      <c r="W106" s="759"/>
      <c r="X106" s="759"/>
      <c r="Y106" s="759"/>
      <c r="Z106" s="759"/>
      <c r="AA106" s="759"/>
      <c r="AB106" s="759"/>
      <c r="AC106" s="759"/>
      <c r="AD106" s="838"/>
      <c r="AE106" s="52"/>
    </row>
    <row r="107" spans="1:40" ht="15" customHeight="1">
      <c r="A107" s="25"/>
      <c r="B107" s="1048" t="str">
        <f>AJ103</f>
        <v/>
      </c>
      <c r="C107" s="1048"/>
      <c r="D107" s="1048"/>
      <c r="E107" s="1048"/>
      <c r="F107" s="1048"/>
      <c r="G107" s="1048"/>
      <c r="H107" s="1048"/>
      <c r="I107" s="1048"/>
      <c r="J107" s="1048"/>
      <c r="K107" s="1048"/>
      <c r="L107" s="1048"/>
      <c r="M107" s="1048"/>
      <c r="N107" s="1048"/>
      <c r="O107" s="1048"/>
      <c r="P107" s="1048"/>
      <c r="Q107" s="1048"/>
      <c r="R107" s="1048"/>
      <c r="S107" s="1048"/>
      <c r="T107" s="1048"/>
      <c r="U107" s="1048"/>
      <c r="V107" s="1048"/>
      <c r="W107" s="1048"/>
      <c r="X107" s="1048"/>
      <c r="Y107" s="1048"/>
      <c r="Z107" s="1048"/>
      <c r="AA107" s="1048"/>
      <c r="AB107" s="1048"/>
      <c r="AC107" s="1048"/>
      <c r="AD107" s="1048"/>
      <c r="AE107" s="1048"/>
    </row>
    <row r="108" spans="1:40" ht="15" customHeight="1">
      <c r="A108" s="25"/>
      <c r="B108" s="888" t="str">
        <f>IF(SUM(COUNTIF(Y42:AD102,"NS"))&lt;&gt;0,"Alerta: debido a que cuenta con registros NS, debe proporcionar una justificación en el area de comentarios al final de la pregunta","")</f>
        <v/>
      </c>
      <c r="C108" s="728"/>
      <c r="D108" s="728"/>
      <c r="E108" s="728"/>
      <c r="F108" s="728"/>
      <c r="G108" s="728"/>
      <c r="H108" s="728"/>
      <c r="I108" s="728"/>
      <c r="J108" s="728"/>
      <c r="K108" s="728"/>
      <c r="L108" s="728"/>
      <c r="M108" s="728"/>
      <c r="N108" s="728"/>
      <c r="O108" s="728"/>
      <c r="P108" s="728"/>
      <c r="Q108" s="728"/>
      <c r="R108" s="728"/>
      <c r="S108" s="728"/>
      <c r="T108" s="728"/>
      <c r="U108" s="728"/>
      <c r="V108" s="728"/>
      <c r="W108" s="728"/>
      <c r="X108" s="728"/>
      <c r="Y108" s="728"/>
      <c r="Z108" s="728"/>
      <c r="AA108" s="728"/>
      <c r="AB108" s="728"/>
      <c r="AC108" s="728"/>
      <c r="AD108" s="728"/>
      <c r="AE108" s="728"/>
    </row>
    <row r="109" spans="1:40" ht="15" customHeight="1">
      <c r="A109" s="25"/>
      <c r="B109" s="868" t="str">
        <f>IF(AK103&gt;0,"Revise la información capturada, ya que tiene datos ingresados en celdas que están sombreadas","")</f>
        <v/>
      </c>
      <c r="C109" s="868"/>
      <c r="D109" s="868"/>
      <c r="E109" s="868"/>
      <c r="F109" s="868"/>
      <c r="G109" s="868"/>
      <c r="H109" s="868"/>
      <c r="I109" s="868"/>
      <c r="J109" s="868"/>
      <c r="K109" s="868"/>
      <c r="L109" s="868"/>
      <c r="M109" s="868"/>
      <c r="N109" s="868"/>
      <c r="O109" s="868"/>
      <c r="P109" s="868"/>
      <c r="Q109" s="868"/>
      <c r="R109" s="868"/>
      <c r="S109" s="868"/>
      <c r="T109" s="868"/>
      <c r="U109" s="868"/>
      <c r="V109" s="868"/>
      <c r="W109" s="868"/>
      <c r="X109" s="868"/>
      <c r="Y109" s="868"/>
      <c r="Z109" s="868"/>
      <c r="AA109" s="868"/>
      <c r="AB109" s="868"/>
      <c r="AC109" s="868"/>
      <c r="AD109" s="868"/>
      <c r="AE109" s="868"/>
    </row>
    <row r="110" spans="1:40" ht="15" customHeight="1">
      <c r="A110" s="25"/>
      <c r="B110" s="1009" t="str">
        <f>IF(COUNTIF(Y42:AD102,"NA")&lt;&gt;0,"Alerta: debe de proporcionar una justificación de acuerdo a lo establecido en la instrucción 3","")</f>
        <v/>
      </c>
      <c r="C110" s="1009"/>
      <c r="D110" s="1009"/>
      <c r="E110" s="1009"/>
      <c r="F110" s="1009"/>
      <c r="G110" s="1009"/>
      <c r="H110" s="1009"/>
      <c r="I110" s="1009"/>
      <c r="J110" s="1009"/>
      <c r="K110" s="1009"/>
      <c r="L110" s="1009"/>
      <c r="M110" s="1009"/>
      <c r="N110" s="1009"/>
      <c r="O110" s="1009"/>
      <c r="P110" s="1009"/>
      <c r="Q110" s="1009"/>
      <c r="R110" s="1009"/>
      <c r="S110" s="1009"/>
      <c r="T110" s="1009"/>
      <c r="U110" s="1009"/>
      <c r="V110" s="1009"/>
      <c r="W110" s="1009"/>
      <c r="X110" s="1009"/>
      <c r="Y110" s="1009"/>
      <c r="Z110" s="1009"/>
      <c r="AA110" s="1009"/>
      <c r="AB110" s="1009"/>
      <c r="AC110" s="1009"/>
      <c r="AD110" s="1009"/>
      <c r="AE110" s="1009"/>
    </row>
    <row r="111" spans="1:40" ht="15" customHeight="1">
      <c r="A111" s="25"/>
      <c r="B111" s="845" t="str">
        <f>IF(OR(Y103=C25,Y103="NA",Y103="NS"),"","Favor de revisar la instrucción 4, debido a que no se cumplen con los criterios mencionados")</f>
        <v/>
      </c>
      <c r="C111" s="845"/>
      <c r="D111" s="845"/>
      <c r="E111" s="845"/>
      <c r="F111" s="845"/>
      <c r="G111" s="845"/>
      <c r="H111" s="845"/>
      <c r="I111" s="845"/>
      <c r="J111" s="845"/>
      <c r="K111" s="845"/>
      <c r="L111" s="845"/>
      <c r="M111" s="845"/>
      <c r="N111" s="845"/>
      <c r="O111" s="845"/>
      <c r="P111" s="845"/>
      <c r="Q111" s="845"/>
      <c r="R111" s="845"/>
      <c r="S111" s="845"/>
      <c r="T111" s="845"/>
      <c r="U111" s="845"/>
      <c r="V111" s="845"/>
      <c r="W111" s="845"/>
      <c r="X111" s="845"/>
      <c r="Y111" s="845"/>
      <c r="Z111" s="845"/>
      <c r="AA111" s="845"/>
      <c r="AB111" s="845"/>
      <c r="AC111" s="845"/>
      <c r="AD111" s="845"/>
      <c r="AE111" s="845"/>
    </row>
    <row r="112" spans="1:40" ht="15" customHeight="1">
      <c r="A112" s="25"/>
      <c r="B112" s="868"/>
      <c r="C112" s="868"/>
      <c r="D112" s="868"/>
      <c r="E112" s="868"/>
      <c r="F112" s="868"/>
      <c r="G112" s="868"/>
      <c r="H112" s="868"/>
      <c r="I112" s="868"/>
      <c r="J112" s="868"/>
      <c r="K112" s="868"/>
      <c r="L112" s="868"/>
      <c r="M112" s="868"/>
      <c r="N112" s="868"/>
      <c r="O112" s="868"/>
      <c r="P112" s="868"/>
      <c r="Q112" s="868"/>
      <c r="R112" s="868"/>
      <c r="S112" s="868"/>
      <c r="T112" s="868"/>
      <c r="U112" s="868"/>
      <c r="V112" s="868"/>
      <c r="W112" s="868"/>
      <c r="X112" s="868"/>
      <c r="Y112" s="868"/>
      <c r="Z112" s="868"/>
      <c r="AA112" s="868"/>
      <c r="AB112" s="868"/>
      <c r="AC112" s="868"/>
      <c r="AD112" s="868"/>
      <c r="AE112" s="868"/>
    </row>
    <row r="113" spans="1:36" ht="24" customHeight="1">
      <c r="A113" s="25" t="s">
        <v>6006</v>
      </c>
      <c r="B113" s="847" t="s">
        <v>6007</v>
      </c>
      <c r="C113" s="728"/>
      <c r="D113" s="728"/>
      <c r="E113" s="728"/>
      <c r="F113" s="728"/>
      <c r="G113" s="728"/>
      <c r="H113" s="728"/>
      <c r="I113" s="728"/>
      <c r="J113" s="728"/>
      <c r="K113" s="728"/>
      <c r="L113" s="728"/>
      <c r="M113" s="728"/>
      <c r="N113" s="728"/>
      <c r="O113" s="728"/>
      <c r="P113" s="728"/>
      <c r="Q113" s="728"/>
      <c r="R113" s="728"/>
      <c r="S113" s="728"/>
      <c r="T113" s="728"/>
      <c r="U113" s="728"/>
      <c r="V113" s="728"/>
      <c r="W113" s="728"/>
      <c r="X113" s="728"/>
      <c r="Y113" s="728"/>
      <c r="Z113" s="728"/>
      <c r="AA113" s="728"/>
      <c r="AB113" s="728"/>
      <c r="AC113" s="728"/>
      <c r="AD113" s="728"/>
      <c r="AE113" s="52"/>
    </row>
    <row r="114" spans="1:36" ht="15" customHeight="1">
      <c r="A114" s="25"/>
      <c r="B114" s="42"/>
      <c r="C114" s="853" t="s">
        <v>6008</v>
      </c>
      <c r="D114" s="728"/>
      <c r="E114" s="728"/>
      <c r="F114" s="728"/>
      <c r="G114" s="728"/>
      <c r="H114" s="728"/>
      <c r="I114" s="728"/>
      <c r="J114" s="728"/>
      <c r="K114" s="728"/>
      <c r="L114" s="728"/>
      <c r="M114" s="728"/>
      <c r="N114" s="728"/>
      <c r="O114" s="728"/>
      <c r="P114" s="728"/>
      <c r="Q114" s="728"/>
      <c r="R114" s="728"/>
      <c r="S114" s="728"/>
      <c r="T114" s="728"/>
      <c r="U114" s="728"/>
      <c r="V114" s="728"/>
      <c r="W114" s="728"/>
      <c r="X114" s="728"/>
      <c r="Y114" s="728"/>
      <c r="Z114" s="728"/>
      <c r="AA114" s="728"/>
      <c r="AB114" s="728"/>
      <c r="AC114" s="728"/>
      <c r="AD114" s="728"/>
      <c r="AE114" s="52"/>
    </row>
    <row r="115" spans="1:36" ht="15" customHeight="1">
      <c r="A115" s="25"/>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27"/>
    </row>
    <row r="116" spans="1:36" ht="15" customHeight="1">
      <c r="A116" s="25"/>
      <c r="B116" s="13"/>
      <c r="C116" s="723" t="s">
        <v>6009</v>
      </c>
      <c r="D116" s="757"/>
      <c r="E116" s="757"/>
      <c r="F116" s="757"/>
      <c r="G116" s="757"/>
      <c r="H116" s="757"/>
      <c r="I116" s="757"/>
      <c r="J116" s="757"/>
      <c r="K116" s="757"/>
      <c r="L116" s="757"/>
      <c r="M116" s="757"/>
      <c r="N116" s="757"/>
      <c r="O116" s="757"/>
      <c r="P116" s="757"/>
      <c r="Q116" s="757"/>
      <c r="R116" s="757"/>
      <c r="S116" s="757"/>
      <c r="T116" s="757"/>
      <c r="U116" s="757"/>
      <c r="V116" s="757"/>
      <c r="W116" s="757"/>
      <c r="X116" s="757"/>
      <c r="Y116" s="757"/>
      <c r="Z116" s="757"/>
      <c r="AA116" s="757"/>
      <c r="AB116" s="757"/>
      <c r="AC116" s="757"/>
      <c r="AD116" s="758"/>
    </row>
    <row r="117" spans="1:36" ht="120" customHeight="1">
      <c r="A117" s="26"/>
      <c r="B117" s="13"/>
      <c r="C117" s="916" t="s">
        <v>6010</v>
      </c>
      <c r="D117" s="757"/>
      <c r="E117" s="758"/>
      <c r="F117" s="916" t="s">
        <v>6011</v>
      </c>
      <c r="G117" s="757"/>
      <c r="H117" s="758"/>
      <c r="I117" s="916" t="s">
        <v>6012</v>
      </c>
      <c r="J117" s="757"/>
      <c r="K117" s="758"/>
      <c r="L117" s="916" t="s">
        <v>6013</v>
      </c>
      <c r="M117" s="757"/>
      <c r="N117" s="757"/>
      <c r="O117" s="758"/>
      <c r="P117" s="916" t="s">
        <v>6014</v>
      </c>
      <c r="Q117" s="757"/>
      <c r="R117" s="758"/>
      <c r="S117" s="916" t="s">
        <v>6015</v>
      </c>
      <c r="T117" s="757"/>
      <c r="U117" s="758"/>
      <c r="V117" s="916" t="s">
        <v>6016</v>
      </c>
      <c r="W117" s="757"/>
      <c r="X117" s="758"/>
      <c r="Y117" s="916" t="s">
        <v>6017</v>
      </c>
      <c r="Z117" s="757"/>
      <c r="AA117" s="758"/>
      <c r="AB117" s="916" t="s">
        <v>6018</v>
      </c>
      <c r="AC117" s="757"/>
      <c r="AD117" s="758"/>
      <c r="AG117" t="s">
        <v>5993</v>
      </c>
      <c r="AH117" t="s">
        <v>5994</v>
      </c>
      <c r="AI117" t="s">
        <v>5995</v>
      </c>
      <c r="AJ117" t="s">
        <v>6019</v>
      </c>
    </row>
    <row r="118" spans="1:36" ht="15" customHeight="1">
      <c r="A118" s="25"/>
      <c r="B118" s="13"/>
      <c r="C118" s="839"/>
      <c r="D118" s="840"/>
      <c r="E118" s="841"/>
      <c r="F118" s="839"/>
      <c r="G118" s="840"/>
      <c r="H118" s="841"/>
      <c r="I118" s="839"/>
      <c r="J118" s="840"/>
      <c r="K118" s="841"/>
      <c r="L118" s="839"/>
      <c r="M118" s="840"/>
      <c r="N118" s="840"/>
      <c r="O118" s="841"/>
      <c r="P118" s="839"/>
      <c r="Q118" s="840"/>
      <c r="R118" s="841"/>
      <c r="S118" s="839"/>
      <c r="T118" s="840"/>
      <c r="U118" s="841"/>
      <c r="V118" s="839"/>
      <c r="W118" s="840"/>
      <c r="X118" s="841"/>
      <c r="Y118" s="839"/>
      <c r="Z118" s="840"/>
      <c r="AA118" s="841"/>
      <c r="AB118" s="1055"/>
      <c r="AC118" s="840"/>
      <c r="AD118" s="841"/>
      <c r="AG118">
        <f>IF(OR(C118="NS",C118="NA"),0,LEN(C118)-LEN(INT(C118))-1)</f>
        <v>-2</v>
      </c>
      <c r="AH118">
        <f>IF(AG118&lt;=0,0,1)</f>
        <v>0</v>
      </c>
      <c r="AI118">
        <f>IF(ISNUMBER(C118),0,IF(OR(C118="",C118="NA",C118="NS"),0,1))</f>
        <v>0</v>
      </c>
      <c r="AJ118" s="443">
        <f>IF(AND(SUM(C118:AD118)=0,COUNTIF(C118:AD118,"NS")&gt;0),"NS",IF(AND(SUM(C118:AD118)=0,COUNTIF(C118:AD118,0)&gt;0),0,IF(AND(SUM(C118:AD118)=0,COUNTIF(C118:AD118,"NA")&gt;0),"NA",SUM(C118:AD118))))</f>
        <v>0</v>
      </c>
    </row>
    <row r="119" spans="1:36" ht="15" customHeight="1">
      <c r="A119" s="25"/>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G119">
        <f>IF(OR(F118="NS",F118="NA"),0,LEN(F118)-LEN(INT(F118))-1)</f>
        <v>-2</v>
      </c>
      <c r="AH119">
        <f>IF(AG119&lt;=0,0,1)</f>
        <v>0</v>
      </c>
      <c r="AI119">
        <f>IF(ISNUMBER(F118),0,IF(OR(F118="",F118="NA",F118="NS"),0,1))</f>
        <v>0</v>
      </c>
    </row>
    <row r="120" spans="1:36" ht="24" customHeight="1">
      <c r="A120" s="25"/>
      <c r="B120" s="52"/>
      <c r="C120" s="848" t="s">
        <v>5219</v>
      </c>
      <c r="D120" s="728"/>
      <c r="E120" s="728"/>
      <c r="F120" s="728"/>
      <c r="G120" s="728"/>
      <c r="H120" s="728"/>
      <c r="I120" s="728"/>
      <c r="J120" s="728"/>
      <c r="K120" s="728"/>
      <c r="L120" s="728"/>
      <c r="M120" s="728"/>
      <c r="N120" s="728"/>
      <c r="O120" s="728"/>
      <c r="P120" s="728"/>
      <c r="Q120" s="728"/>
      <c r="R120" s="728"/>
      <c r="S120" s="728"/>
      <c r="T120" s="728"/>
      <c r="U120" s="728"/>
      <c r="V120" s="728"/>
      <c r="W120" s="728"/>
      <c r="X120" s="728"/>
      <c r="Y120" s="728"/>
      <c r="Z120" s="728"/>
      <c r="AA120" s="728"/>
      <c r="AB120" s="728"/>
      <c r="AC120" s="728"/>
      <c r="AD120" s="728"/>
      <c r="AE120" s="52"/>
      <c r="AG120">
        <f>IF(OR(I118="NS",I118="NA"),0,LEN(I118)-LEN(INT(I118))-1)</f>
        <v>-2</v>
      </c>
      <c r="AH120">
        <f t="shared" ref="AH120:AH125" si="14">IF(AG120&lt;=0,0,1)</f>
        <v>0</v>
      </c>
      <c r="AI120">
        <f>IF(ISNUMBER(I118),0,IF(OR(I118="",I118="NA",I118="NS"),0,1))</f>
        <v>0</v>
      </c>
    </row>
    <row r="121" spans="1:36" ht="60" customHeight="1">
      <c r="A121" s="25"/>
      <c r="B121" s="52"/>
      <c r="C121" s="842"/>
      <c r="D121" s="759"/>
      <c r="E121" s="759"/>
      <c r="F121" s="759"/>
      <c r="G121" s="759"/>
      <c r="H121" s="759"/>
      <c r="I121" s="759"/>
      <c r="J121" s="759"/>
      <c r="K121" s="759"/>
      <c r="L121" s="759"/>
      <c r="M121" s="759"/>
      <c r="N121" s="759"/>
      <c r="O121" s="759"/>
      <c r="P121" s="759"/>
      <c r="Q121" s="759"/>
      <c r="R121" s="759"/>
      <c r="S121" s="759"/>
      <c r="T121" s="759"/>
      <c r="U121" s="759"/>
      <c r="V121" s="759"/>
      <c r="W121" s="759"/>
      <c r="X121" s="759"/>
      <c r="Y121" s="759"/>
      <c r="Z121" s="759"/>
      <c r="AA121" s="759"/>
      <c r="AB121" s="759"/>
      <c r="AC121" s="759"/>
      <c r="AD121" s="838"/>
      <c r="AE121" s="52"/>
      <c r="AG121">
        <f>IF(OR(L118="NS",L118="NA"),0,LEN(L118)-LEN(INT(L118))-1)</f>
        <v>-2</v>
      </c>
      <c r="AH121">
        <f t="shared" si="14"/>
        <v>0</v>
      </c>
      <c r="AI121">
        <f>IF(ISNUMBER(L118),0,IF(OR(L118="",L118="NA",L118="NS"),0,1))</f>
        <v>0</v>
      </c>
    </row>
    <row r="122" spans="1:36" ht="15" customHeight="1">
      <c r="B122" s="1048" t="str">
        <f>IF(OR(COUNTBLANK(C118:AD118)=19,COUNTBLANK(C118:AD118)=28),"","Favor de ingresar toda la información requerida en la pregunta")</f>
        <v/>
      </c>
      <c r="C122" s="1048"/>
      <c r="D122" s="1048"/>
      <c r="E122" s="1048"/>
      <c r="F122" s="1048"/>
      <c r="G122" s="1048"/>
      <c r="H122" s="1048"/>
      <c r="I122" s="1048"/>
      <c r="J122" s="1048"/>
      <c r="K122" s="1048"/>
      <c r="L122" s="1048"/>
      <c r="M122" s="1048"/>
      <c r="N122" s="1048"/>
      <c r="O122" s="1048"/>
      <c r="P122" s="1048"/>
      <c r="Q122" s="1048"/>
      <c r="R122" s="1048"/>
      <c r="S122" s="1048"/>
      <c r="T122" s="1048"/>
      <c r="U122" s="1048"/>
      <c r="V122" s="1048"/>
      <c r="W122" s="1048"/>
      <c r="X122" s="1048"/>
      <c r="Y122" s="1048"/>
      <c r="Z122" s="1048"/>
      <c r="AA122" s="1048"/>
      <c r="AB122" s="1048"/>
      <c r="AC122" s="1048"/>
      <c r="AD122" s="1048"/>
      <c r="AE122" s="1048"/>
      <c r="AG122">
        <f>IF(OR(P118="NS",P118="NA"),0,LEN(P118)-LEN(INT(P118))-1)</f>
        <v>-2</v>
      </c>
      <c r="AH122">
        <f t="shared" si="14"/>
        <v>0</v>
      </c>
      <c r="AI122">
        <f>IF(ISNUMBER(P118),0,IF(OR(P118="",P118="NA",P118="NS"),0,1))</f>
        <v>0</v>
      </c>
    </row>
    <row r="123" spans="1:36" ht="15" customHeight="1">
      <c r="B123" s="888" t="str">
        <f>IF(SUM(COUNTIF(C118:AD118,"NS"))&lt;&gt;0,"Alerta: debido a que cuenta con registros NS, debe proporcionar una justificación en el area de comentarios al final de la pregunta","")</f>
        <v/>
      </c>
      <c r="C123" s="728"/>
      <c r="D123" s="728"/>
      <c r="E123" s="728"/>
      <c r="F123" s="728"/>
      <c r="G123" s="728"/>
      <c r="H123" s="728"/>
      <c r="I123" s="728"/>
      <c r="J123" s="728"/>
      <c r="K123" s="728"/>
      <c r="L123" s="728"/>
      <c r="M123" s="728"/>
      <c r="N123" s="728"/>
      <c r="O123" s="728"/>
      <c r="P123" s="728"/>
      <c r="Q123" s="728"/>
      <c r="R123" s="728"/>
      <c r="S123" s="728"/>
      <c r="T123" s="728"/>
      <c r="U123" s="728"/>
      <c r="V123" s="728"/>
      <c r="W123" s="728"/>
      <c r="X123" s="728"/>
      <c r="Y123" s="728"/>
      <c r="Z123" s="728"/>
      <c r="AA123" s="728"/>
      <c r="AB123" s="728"/>
      <c r="AC123" s="728"/>
      <c r="AD123" s="728"/>
      <c r="AE123" s="728"/>
      <c r="AG123">
        <f>IF(OR(S118="NS",S118="NA"),0,LEN(S118)-LEN(INT(S118))-1)</f>
        <v>-2</v>
      </c>
      <c r="AH123">
        <f t="shared" si="14"/>
        <v>0</v>
      </c>
      <c r="AI123">
        <f>IF(ISNUMBER(S118),0,IF(OR(S118="",S118="NA",S118="NS"),0,1))</f>
        <v>0</v>
      </c>
    </row>
    <row r="124" spans="1:36" ht="15" customHeight="1">
      <c r="B124" s="868"/>
      <c r="C124" s="868"/>
      <c r="D124" s="868"/>
      <c r="E124" s="868"/>
      <c r="F124" s="868"/>
      <c r="G124" s="868"/>
      <c r="H124" s="868"/>
      <c r="I124" s="868"/>
      <c r="J124" s="868"/>
      <c r="K124" s="868"/>
      <c r="L124" s="868"/>
      <c r="M124" s="868"/>
      <c r="N124" s="868"/>
      <c r="O124" s="868"/>
      <c r="P124" s="868"/>
      <c r="Q124" s="868"/>
      <c r="R124" s="868"/>
      <c r="S124" s="868"/>
      <c r="T124" s="868"/>
      <c r="U124" s="868"/>
      <c r="V124" s="868"/>
      <c r="W124" s="868"/>
      <c r="X124" s="868"/>
      <c r="Y124" s="868"/>
      <c r="Z124" s="868"/>
      <c r="AA124" s="868"/>
      <c r="AB124" s="868"/>
      <c r="AC124" s="868"/>
      <c r="AD124" s="868"/>
      <c r="AE124" s="868"/>
      <c r="AG124">
        <f>IF(OR(V118="NS",V118="NA"),0,LEN(V118)-LEN(INT(V118))-1)</f>
        <v>-2</v>
      </c>
      <c r="AH124">
        <f t="shared" si="14"/>
        <v>0</v>
      </c>
      <c r="AI124">
        <f>IF(ISNUMBER(V118),0,IF(OR(V118="",V118="NA",V118="NS"),0,1))</f>
        <v>0</v>
      </c>
    </row>
    <row r="125" spans="1:36" ht="15" customHeight="1">
      <c r="B125" s="868"/>
      <c r="C125" s="868"/>
      <c r="D125" s="868"/>
      <c r="E125" s="868"/>
      <c r="F125" s="868"/>
      <c r="G125" s="868"/>
      <c r="H125" s="868"/>
      <c r="I125" s="868"/>
      <c r="J125" s="868"/>
      <c r="K125" s="868"/>
      <c r="L125" s="868"/>
      <c r="M125" s="868"/>
      <c r="N125" s="868"/>
      <c r="O125" s="868"/>
      <c r="P125" s="868"/>
      <c r="Q125" s="868"/>
      <c r="R125" s="868"/>
      <c r="S125" s="868"/>
      <c r="T125" s="868"/>
      <c r="U125" s="868"/>
      <c r="V125" s="868"/>
      <c r="W125" s="868"/>
      <c r="X125" s="868"/>
      <c r="Y125" s="868"/>
      <c r="Z125" s="868"/>
      <c r="AA125" s="868"/>
      <c r="AB125" s="868"/>
      <c r="AC125" s="868"/>
      <c r="AD125" s="868"/>
      <c r="AE125" s="868"/>
      <c r="AG125">
        <f>IF(OR(Y118="NS",Y118="NA"),0,LEN(Y118)-LEN(INT(Y118))-1)</f>
        <v>-2</v>
      </c>
      <c r="AH125">
        <f t="shared" si="14"/>
        <v>0</v>
      </c>
      <c r="AI125">
        <f>IF(ISNUMBER(Y118),0,IF(OR(Y118="",Y118="NA",Y118="NS"),0,1))</f>
        <v>0</v>
      </c>
    </row>
    <row r="126" spans="1:36" ht="15" customHeight="1">
      <c r="B126" s="868" t="str">
        <f>IF(AJ118=C25,"","Favor de revisar la instrucción 1, debido a que no se cumplen con los criterios mencionados")</f>
        <v/>
      </c>
      <c r="C126" s="868"/>
      <c r="D126" s="868"/>
      <c r="E126" s="868"/>
      <c r="F126" s="868"/>
      <c r="G126" s="868"/>
      <c r="H126" s="868"/>
      <c r="I126" s="868"/>
      <c r="J126" s="868"/>
      <c r="K126" s="868"/>
      <c r="L126" s="868"/>
      <c r="M126" s="868"/>
      <c r="N126" s="868"/>
      <c r="O126" s="868"/>
      <c r="P126" s="868"/>
      <c r="Q126" s="868"/>
      <c r="R126" s="868"/>
      <c r="S126" s="868"/>
      <c r="T126" s="868"/>
      <c r="U126" s="868"/>
      <c r="V126" s="868"/>
      <c r="W126" s="868"/>
      <c r="X126" s="868"/>
      <c r="Y126" s="868"/>
      <c r="Z126" s="868"/>
      <c r="AA126" s="868"/>
      <c r="AB126" s="868"/>
      <c r="AC126" s="868"/>
      <c r="AD126" s="868"/>
      <c r="AE126" s="868"/>
      <c r="AG126">
        <f>IF(OR(AB118="NS",AB118="NA"),0,LEN(AB118)-LEN(INT(AB118))-1)</f>
        <v>-2</v>
      </c>
      <c r="AH126">
        <f>IF(AG126&lt;=0,0,1)</f>
        <v>0</v>
      </c>
      <c r="AI126">
        <f>IF(ISNUMBER(AB118),0,IF(OR(AB118="",AB118="NA",AB118="NS"),0,1))</f>
        <v>0</v>
      </c>
    </row>
    <row r="127" spans="1:36" ht="15" customHeight="1">
      <c r="AH127" s="443">
        <f>IFERROR(SUM(AH118:AH126),0)</f>
        <v>0</v>
      </c>
      <c r="AI127" s="443">
        <f>SUM(AI118:AI126)</f>
        <v>0</v>
      </c>
    </row>
  </sheetData>
  <sheetProtection algorithmName="SHA-512" hashValue="opO6XI9dv+fcvgBPNXva/A8oz5cyEk7pNtVMfrjeTKsgUY4cEkn5iO3B/sGfKoWB13MEpAuHQlZKxAjaazf+fw==" saltValue="fptIPzAD3YuS8kES7TfqWQ==" spinCount="100000" sheet="1" objects="1" scenarios="1"/>
  <mergeCells count="192">
    <mergeCell ref="D97:X97"/>
    <mergeCell ref="D98:X98"/>
    <mergeCell ref="D99:X99"/>
    <mergeCell ref="D100:X100"/>
    <mergeCell ref="D101:X101"/>
    <mergeCell ref="Y97:AD97"/>
    <mergeCell ref="Y98:AD98"/>
    <mergeCell ref="Y99:AD99"/>
    <mergeCell ref="Y100:AD100"/>
    <mergeCell ref="Y101:AD101"/>
    <mergeCell ref="C14:AD14"/>
    <mergeCell ref="D73:X73"/>
    <mergeCell ref="D51:X51"/>
    <mergeCell ref="Y91:AD91"/>
    <mergeCell ref="D88:X88"/>
    <mergeCell ref="Y63:AD63"/>
    <mergeCell ref="Y93:AD93"/>
    <mergeCell ref="D90:X90"/>
    <mergeCell ref="Y83:AD83"/>
    <mergeCell ref="Y92:AD92"/>
    <mergeCell ref="C18:AD18"/>
    <mergeCell ref="D78:X78"/>
    <mergeCell ref="C27:AD27"/>
    <mergeCell ref="Y65:AD65"/>
    <mergeCell ref="D62:X62"/>
    <mergeCell ref="D56:X56"/>
    <mergeCell ref="D71:X71"/>
    <mergeCell ref="D50:X50"/>
    <mergeCell ref="D44:X44"/>
    <mergeCell ref="D54:X54"/>
    <mergeCell ref="Y42:AD42"/>
    <mergeCell ref="D42:X42"/>
    <mergeCell ref="Y53:AD53"/>
    <mergeCell ref="Y102:AD102"/>
    <mergeCell ref="C37:AD37"/>
    <mergeCell ref="B8:L8"/>
    <mergeCell ref="B10:AD10"/>
    <mergeCell ref="B3:AD3"/>
    <mergeCell ref="Y90:AD90"/>
    <mergeCell ref="AB117:AD117"/>
    <mergeCell ref="P118:R118"/>
    <mergeCell ref="D87:X87"/>
    <mergeCell ref="C36:AD36"/>
    <mergeCell ref="D43:X43"/>
    <mergeCell ref="Y49:AD49"/>
    <mergeCell ref="C13:AD13"/>
    <mergeCell ref="Y117:AA117"/>
    <mergeCell ref="D58:X58"/>
    <mergeCell ref="N8:O8"/>
    <mergeCell ref="L118:O118"/>
    <mergeCell ref="B11:AD11"/>
    <mergeCell ref="Y76:AD76"/>
    <mergeCell ref="D68:X68"/>
    <mergeCell ref="D102:X102"/>
    <mergeCell ref="D82:X82"/>
    <mergeCell ref="Y66:AD66"/>
    <mergeCell ref="Y75:AD75"/>
    <mergeCell ref="AA7:AD7"/>
    <mergeCell ref="B23:AD23"/>
    <mergeCell ref="D80:X80"/>
    <mergeCell ref="Y64:AD64"/>
    <mergeCell ref="Y73:AD73"/>
    <mergeCell ref="C121:AD121"/>
    <mergeCell ref="Y51:AD51"/>
    <mergeCell ref="D95:X95"/>
    <mergeCell ref="D57:X57"/>
    <mergeCell ref="Y88:AD88"/>
    <mergeCell ref="C39:AD39"/>
    <mergeCell ref="D59:X59"/>
    <mergeCell ref="Y118:AA118"/>
    <mergeCell ref="Y68:AD68"/>
    <mergeCell ref="D60:X60"/>
    <mergeCell ref="Y55:AD55"/>
    <mergeCell ref="D84:X84"/>
    <mergeCell ref="Y54:AD54"/>
    <mergeCell ref="B30:AE30"/>
    <mergeCell ref="D45:X45"/>
    <mergeCell ref="S117:U117"/>
    <mergeCell ref="B108:AE108"/>
    <mergeCell ref="D77:X77"/>
    <mergeCell ref="D86:X86"/>
    <mergeCell ref="F118:H118"/>
    <mergeCell ref="C41:X41"/>
    <mergeCell ref="Y62:AD62"/>
    <mergeCell ref="C105:AD105"/>
    <mergeCell ref="Y71:AD71"/>
    <mergeCell ref="V117:X117"/>
    <mergeCell ref="D46:X46"/>
    <mergeCell ref="P117:R117"/>
    <mergeCell ref="Y79:AD79"/>
    <mergeCell ref="D61:X61"/>
    <mergeCell ref="D70:X70"/>
    <mergeCell ref="D48:X48"/>
    <mergeCell ref="S118:U118"/>
    <mergeCell ref="L117:O117"/>
    <mergeCell ref="Y81:AD81"/>
    <mergeCell ref="D72:X72"/>
    <mergeCell ref="AB118:AD118"/>
    <mergeCell ref="B113:AD113"/>
    <mergeCell ref="D64:X64"/>
    <mergeCell ref="C117:E117"/>
    <mergeCell ref="Y96:AD96"/>
    <mergeCell ref="D93:X93"/>
    <mergeCell ref="Y77:AD77"/>
    <mergeCell ref="D85:X85"/>
    <mergeCell ref="D94:X94"/>
    <mergeCell ref="Y72:AD72"/>
    <mergeCell ref="D69:X69"/>
    <mergeCell ref="C15:AD15"/>
    <mergeCell ref="C16:AD16"/>
    <mergeCell ref="D52:X52"/>
    <mergeCell ref="D49:X49"/>
    <mergeCell ref="Y50:AD50"/>
    <mergeCell ref="Y59:AD59"/>
    <mergeCell ref="Y60:AD60"/>
    <mergeCell ref="D91:X91"/>
    <mergeCell ref="C38:AD38"/>
    <mergeCell ref="Y52:AD52"/>
    <mergeCell ref="Y84:AD84"/>
    <mergeCell ref="Y45:AD45"/>
    <mergeCell ref="B1:AD1"/>
    <mergeCell ref="C25:F25"/>
    <mergeCell ref="Y41:AD41"/>
    <mergeCell ref="Y103:AD103"/>
    <mergeCell ref="D89:X89"/>
    <mergeCell ref="Y47:AD47"/>
    <mergeCell ref="Y56:AD56"/>
    <mergeCell ref="C19:AD19"/>
    <mergeCell ref="Y87:AD87"/>
    <mergeCell ref="D79:X79"/>
    <mergeCell ref="C28:AD28"/>
    <mergeCell ref="Y43:AD43"/>
    <mergeCell ref="C12:AD12"/>
    <mergeCell ref="D74:X74"/>
    <mergeCell ref="Y86:AD86"/>
    <mergeCell ref="D83:X83"/>
    <mergeCell ref="Y95:AD95"/>
    <mergeCell ref="D92:X92"/>
    <mergeCell ref="D55:X55"/>
    <mergeCell ref="D67:X67"/>
    <mergeCell ref="D63:X63"/>
    <mergeCell ref="Y58:AD58"/>
    <mergeCell ref="Y89:AD89"/>
    <mergeCell ref="C21:AD21"/>
    <mergeCell ref="AH40:AJ40"/>
    <mergeCell ref="B109:AE109"/>
    <mergeCell ref="B5:AD5"/>
    <mergeCell ref="Y44:AD44"/>
    <mergeCell ref="B35:AD35"/>
    <mergeCell ref="Y67:AD67"/>
    <mergeCell ref="I118:K118"/>
    <mergeCell ref="Y85:AD85"/>
    <mergeCell ref="D76:X76"/>
    <mergeCell ref="Y94:AD94"/>
    <mergeCell ref="C116:AD116"/>
    <mergeCell ref="Y69:AD69"/>
    <mergeCell ref="D66:X66"/>
    <mergeCell ref="Y78:AD78"/>
    <mergeCell ref="D75:X75"/>
    <mergeCell ref="D53:X53"/>
    <mergeCell ref="I117:K117"/>
    <mergeCell ref="D47:X47"/>
    <mergeCell ref="Y46:AD46"/>
    <mergeCell ref="Y80:AD80"/>
    <mergeCell ref="F117:H117"/>
    <mergeCell ref="B20:AD20"/>
    <mergeCell ref="C17:AD17"/>
    <mergeCell ref="Y61:AD61"/>
    <mergeCell ref="B122:AE122"/>
    <mergeCell ref="B124:AE124"/>
    <mergeCell ref="B125:AE125"/>
    <mergeCell ref="B126:AE126"/>
    <mergeCell ref="B29:AE29"/>
    <mergeCell ref="B31:AE31"/>
    <mergeCell ref="B107:AE107"/>
    <mergeCell ref="B110:AE110"/>
    <mergeCell ref="B111:AE111"/>
    <mergeCell ref="B112:AE112"/>
    <mergeCell ref="B123:AE123"/>
    <mergeCell ref="Y70:AD70"/>
    <mergeCell ref="Y48:AD48"/>
    <mergeCell ref="Y57:AD57"/>
    <mergeCell ref="C114:AD114"/>
    <mergeCell ref="C106:AD106"/>
    <mergeCell ref="V118:X118"/>
    <mergeCell ref="D81:X81"/>
    <mergeCell ref="C120:AD120"/>
    <mergeCell ref="Y74:AD74"/>
    <mergeCell ref="D96:X96"/>
    <mergeCell ref="D65:X65"/>
    <mergeCell ref="Y82:AD82"/>
    <mergeCell ref="C118:E118"/>
  </mergeCells>
  <conditionalFormatting sqref="Y42:AD101">
    <cfRule type="expression" dxfId="525" priority="6">
      <formula>COUNTBLANK($D42)=1</formula>
    </cfRule>
  </conditionalFormatting>
  <conditionalFormatting sqref="Y102:AD102">
    <cfRule type="expression" dxfId="524" priority="2">
      <formula>COUNTA(Y42:AD101)=0</formula>
    </cfRule>
  </conditionalFormatting>
  <dataValidations disablePrompts="1" count="1">
    <dataValidation type="custom" allowBlank="1" showDropDown="1" showInputMessage="1" showErrorMessage="1" errorTitle="Valor no permitido" error="Ingrese solo números enteros (sin decimales),las cifras deben estar en pesos mexicanos (no agregue la frase miles o millones de pesos)." sqref="C25 AB118 Y118 V118 S118 P118 L118 I118 F118 C118 Y42:Y102">
      <formula1>OR(ISBLANK(C25),IF(ISNUMBER(C25),MOD(C25,1)=0,FALSE),OR(LOWER(TRIM(SUBSTITUTE(C25,CHAR(160),"")))="ns",LOWER(TRIM(SUBSTITUTE(C25,CHAR(160),"")))="na"))</formula1>
    </dataValidation>
  </dataValidations>
  <hyperlinks>
    <hyperlink ref="AA7" location="Índice!B19"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Sección III
Cuestionario</oddHeader>
    <oddFooter>&amp;LCenso Nacional de Gobiernos Estatales 2026&amp;R&amp;P de &amp;N</oddFooter>
  </headerFooter>
  <rowBreaks count="1" manualBreakCount="1">
    <brk id="34" max="3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AT123"/>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30" width="3.7109375" customWidth="1"/>
    <col min="31" max="31" width="5.7109375" customWidth="1"/>
    <col min="32" max="16384" width="13.7109375" hidden="1"/>
  </cols>
  <sheetData>
    <row r="1" spans="1:31" ht="173.25" customHeight="1">
      <c r="A1" s="36"/>
      <c r="B1" s="714"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c r="AE1" s="1"/>
    </row>
    <row r="2" spans="1:31" ht="15" customHeight="1">
      <c r="A2" s="36"/>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5" customHeight="1">
      <c r="A3" s="36"/>
      <c r="B3" s="709" t="s">
        <v>1</v>
      </c>
      <c r="C3" s="728"/>
      <c r="D3" s="728"/>
      <c r="E3" s="728"/>
      <c r="F3" s="728"/>
      <c r="G3" s="728"/>
      <c r="H3" s="728"/>
      <c r="I3" s="728"/>
      <c r="J3" s="728"/>
      <c r="K3" s="728"/>
      <c r="L3" s="728"/>
      <c r="M3" s="728"/>
      <c r="N3" s="728"/>
      <c r="O3" s="728"/>
      <c r="P3" s="728"/>
      <c r="Q3" s="728"/>
      <c r="R3" s="728"/>
      <c r="S3" s="728"/>
      <c r="T3" s="728"/>
      <c r="U3" s="728"/>
      <c r="V3" s="728"/>
      <c r="W3" s="728"/>
      <c r="X3" s="728"/>
      <c r="Y3" s="728"/>
      <c r="Z3" s="728"/>
      <c r="AA3" s="728"/>
      <c r="AB3" s="728"/>
      <c r="AC3" s="728"/>
      <c r="AD3" s="728"/>
      <c r="AE3" s="1"/>
    </row>
    <row r="4" spans="1:31" ht="15" customHeight="1">
      <c r="A4" s="36"/>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36"/>
      <c r="B5" s="709" t="s">
        <v>14</v>
      </c>
      <c r="C5" s="728"/>
      <c r="D5" s="728"/>
      <c r="E5" s="728"/>
      <c r="F5" s="728"/>
      <c r="G5" s="728"/>
      <c r="H5" s="728"/>
      <c r="I5" s="728"/>
      <c r="J5" s="728"/>
      <c r="K5" s="728"/>
      <c r="L5" s="728"/>
      <c r="M5" s="728"/>
      <c r="N5" s="728"/>
      <c r="O5" s="728"/>
      <c r="P5" s="728"/>
      <c r="Q5" s="728"/>
      <c r="R5" s="728"/>
      <c r="S5" s="728"/>
      <c r="T5" s="728"/>
      <c r="U5" s="728"/>
      <c r="V5" s="728"/>
      <c r="W5" s="728"/>
      <c r="X5" s="728"/>
      <c r="Y5" s="728"/>
      <c r="Z5" s="728"/>
      <c r="AA5" s="728"/>
      <c r="AB5" s="728"/>
      <c r="AC5" s="728"/>
      <c r="AD5" s="728"/>
      <c r="AE5" s="1"/>
    </row>
    <row r="6" spans="1:31" ht="15" customHeight="1">
      <c r="A6" s="36"/>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36"/>
      <c r="B7" s="2" t="s">
        <v>3</v>
      </c>
      <c r="C7" s="38"/>
      <c r="D7" s="38"/>
      <c r="E7" s="38"/>
      <c r="F7" s="38"/>
      <c r="G7" s="38"/>
      <c r="H7" s="38"/>
      <c r="I7" s="38"/>
      <c r="J7" s="38"/>
      <c r="K7" s="38"/>
      <c r="L7" s="38"/>
      <c r="M7" s="38"/>
      <c r="N7" s="2" t="s">
        <v>4</v>
      </c>
      <c r="O7" s="38"/>
      <c r="P7" s="1"/>
      <c r="Q7" s="1"/>
      <c r="R7" s="1"/>
      <c r="S7" s="1"/>
      <c r="T7" s="1"/>
      <c r="U7" s="1"/>
      <c r="V7" s="1"/>
      <c r="W7" s="1"/>
      <c r="X7" s="1"/>
      <c r="Y7" s="1"/>
      <c r="Z7" s="1"/>
      <c r="AA7" s="735" t="s">
        <v>2</v>
      </c>
      <c r="AB7" s="728"/>
      <c r="AC7" s="728"/>
      <c r="AD7" s="728"/>
      <c r="AE7" s="1"/>
    </row>
    <row r="8" spans="1:31" ht="15" customHeight="1" thickBot="1">
      <c r="A8" s="36"/>
      <c r="B8" s="710" t="str">
        <f>IF(Presentación!B8="","",Presentación!B8)</f>
        <v>Veracruz de Ignacio de la Llave</v>
      </c>
      <c r="C8" s="712"/>
      <c r="D8" s="712"/>
      <c r="E8" s="712"/>
      <c r="F8" s="712"/>
      <c r="G8" s="712"/>
      <c r="H8" s="712"/>
      <c r="I8" s="712"/>
      <c r="J8" s="712"/>
      <c r="K8" s="712"/>
      <c r="L8" s="711"/>
      <c r="M8" s="37"/>
      <c r="N8" s="710" t="str">
        <f>IF(Presentación!N8="","",Presentación!N8)</f>
        <v>230</v>
      </c>
      <c r="O8" s="711"/>
      <c r="P8" s="1"/>
      <c r="Q8" s="1"/>
      <c r="R8" s="1"/>
      <c r="S8" s="1"/>
      <c r="T8" s="1"/>
      <c r="U8" s="1"/>
      <c r="V8" s="1"/>
      <c r="W8" s="1"/>
      <c r="X8" s="1"/>
      <c r="Y8" s="1"/>
      <c r="Z8" s="1"/>
      <c r="AA8" s="1"/>
      <c r="AB8" s="1"/>
      <c r="AC8" s="1"/>
      <c r="AD8" s="1"/>
      <c r="AE8" s="1"/>
    </row>
    <row r="9" spans="1:31" ht="15" customHeight="1">
      <c r="A9" s="36"/>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36"/>
      <c r="B10" s="870" t="s">
        <v>5056</v>
      </c>
      <c r="C10" s="859"/>
      <c r="D10" s="859"/>
      <c r="E10" s="859"/>
      <c r="F10" s="859"/>
      <c r="G10" s="859"/>
      <c r="H10" s="859"/>
      <c r="I10" s="859"/>
      <c r="J10" s="859"/>
      <c r="K10" s="859"/>
      <c r="L10" s="859"/>
      <c r="M10" s="859"/>
      <c r="N10" s="859"/>
      <c r="O10" s="859"/>
      <c r="P10" s="859"/>
      <c r="Q10" s="859"/>
      <c r="R10" s="859"/>
      <c r="S10" s="859"/>
      <c r="T10" s="859"/>
      <c r="U10" s="859"/>
      <c r="V10" s="859"/>
      <c r="W10" s="859"/>
      <c r="X10" s="859"/>
      <c r="Y10" s="859"/>
      <c r="Z10" s="859"/>
      <c r="AA10" s="859"/>
      <c r="AB10" s="859"/>
      <c r="AC10" s="859"/>
      <c r="AD10" s="860"/>
      <c r="AE10" s="37"/>
    </row>
    <row r="11" spans="1:31" ht="36" customHeight="1">
      <c r="A11" s="36"/>
      <c r="B11" s="39"/>
      <c r="C11" s="871" t="s">
        <v>6020</v>
      </c>
      <c r="D11" s="728"/>
      <c r="E11" s="728"/>
      <c r="F11" s="728"/>
      <c r="G11" s="728"/>
      <c r="H11" s="728"/>
      <c r="I11" s="728"/>
      <c r="J11" s="728"/>
      <c r="K11" s="728"/>
      <c r="L11" s="728"/>
      <c r="M11" s="728"/>
      <c r="N11" s="728"/>
      <c r="O11" s="728"/>
      <c r="P11" s="728"/>
      <c r="Q11" s="728"/>
      <c r="R11" s="728"/>
      <c r="S11" s="728"/>
      <c r="T11" s="728"/>
      <c r="U11" s="728"/>
      <c r="V11" s="728"/>
      <c r="W11" s="728"/>
      <c r="X11" s="728"/>
      <c r="Y11" s="728"/>
      <c r="Z11" s="728"/>
      <c r="AA11" s="728"/>
      <c r="AB11" s="728"/>
      <c r="AC11" s="728"/>
      <c r="AD11" s="855"/>
      <c r="AE11" s="37"/>
    </row>
    <row r="12" spans="1:31" ht="24" customHeight="1">
      <c r="A12" s="36"/>
      <c r="B12" s="39"/>
      <c r="C12" s="854" t="s">
        <v>5058</v>
      </c>
      <c r="D12" s="728"/>
      <c r="E12" s="728"/>
      <c r="F12" s="728"/>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c r="AD12" s="855"/>
      <c r="AE12" s="37"/>
    </row>
    <row r="13" spans="1:31" ht="48" customHeight="1">
      <c r="A13" s="36"/>
      <c r="B13" s="40"/>
      <c r="C13" s="854" t="s">
        <v>5059</v>
      </c>
      <c r="D13" s="728"/>
      <c r="E13" s="728"/>
      <c r="F13" s="728"/>
      <c r="G13" s="728"/>
      <c r="H13" s="728"/>
      <c r="I13" s="728"/>
      <c r="J13" s="728"/>
      <c r="K13" s="728"/>
      <c r="L13" s="728"/>
      <c r="M13" s="728"/>
      <c r="N13" s="728"/>
      <c r="O13" s="728"/>
      <c r="P13" s="728"/>
      <c r="Q13" s="728"/>
      <c r="R13" s="728"/>
      <c r="S13" s="728"/>
      <c r="T13" s="728"/>
      <c r="U13" s="728"/>
      <c r="V13" s="728"/>
      <c r="W13" s="728"/>
      <c r="X13" s="728"/>
      <c r="Y13" s="728"/>
      <c r="Z13" s="728"/>
      <c r="AA13" s="728"/>
      <c r="AB13" s="728"/>
      <c r="AC13" s="728"/>
      <c r="AD13" s="855"/>
      <c r="AE13" s="37"/>
    </row>
    <row r="14" spans="1:31" ht="36" customHeight="1">
      <c r="A14" s="36"/>
      <c r="B14" s="43"/>
      <c r="C14" s="774" t="s">
        <v>6021</v>
      </c>
      <c r="D14" s="728"/>
      <c r="E14" s="728"/>
      <c r="F14" s="728"/>
      <c r="G14" s="728"/>
      <c r="H14" s="728"/>
      <c r="I14" s="728"/>
      <c r="J14" s="728"/>
      <c r="K14" s="728"/>
      <c r="L14" s="728"/>
      <c r="M14" s="728"/>
      <c r="N14" s="728"/>
      <c r="O14" s="728"/>
      <c r="P14" s="728"/>
      <c r="Q14" s="728"/>
      <c r="R14" s="728"/>
      <c r="S14" s="728"/>
      <c r="T14" s="728"/>
      <c r="U14" s="728"/>
      <c r="V14" s="728"/>
      <c r="W14" s="728"/>
      <c r="X14" s="728"/>
      <c r="Y14" s="728"/>
      <c r="Z14" s="728"/>
      <c r="AA14" s="728"/>
      <c r="AB14" s="728"/>
      <c r="AC14" s="728"/>
      <c r="AD14" s="776"/>
      <c r="AE14" s="38"/>
    </row>
    <row r="15" spans="1:31" ht="48" customHeight="1">
      <c r="A15" s="36"/>
      <c r="B15" s="39"/>
      <c r="C15" s="774" t="s">
        <v>6022</v>
      </c>
      <c r="D15" s="728"/>
      <c r="E15" s="728"/>
      <c r="F15" s="728"/>
      <c r="G15" s="728"/>
      <c r="H15" s="728"/>
      <c r="I15" s="728"/>
      <c r="J15" s="728"/>
      <c r="K15" s="728"/>
      <c r="L15" s="728"/>
      <c r="M15" s="728"/>
      <c r="N15" s="728"/>
      <c r="O15" s="728"/>
      <c r="P15" s="728"/>
      <c r="Q15" s="728"/>
      <c r="R15" s="728"/>
      <c r="S15" s="728"/>
      <c r="T15" s="728"/>
      <c r="U15" s="728"/>
      <c r="V15" s="728"/>
      <c r="W15" s="728"/>
      <c r="X15" s="728"/>
      <c r="Y15" s="728"/>
      <c r="Z15" s="728"/>
      <c r="AA15" s="728"/>
      <c r="AB15" s="728"/>
      <c r="AC15" s="728"/>
      <c r="AD15" s="776"/>
      <c r="AE15" s="37"/>
    </row>
    <row r="16" spans="1:31" ht="15" customHeight="1">
      <c r="A16" s="36"/>
      <c r="B16" s="44"/>
      <c r="C16" s="882" t="s">
        <v>6023</v>
      </c>
      <c r="D16" s="883"/>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4"/>
      <c r="AE16" s="37"/>
    </row>
    <row r="17" spans="1:35" ht="15" customHeight="1" thickBot="1">
      <c r="A17" s="25"/>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row>
    <row r="18" spans="1:35" ht="15" customHeight="1" thickBot="1">
      <c r="A18" s="46"/>
      <c r="B18" s="1068" t="s">
        <v>6024</v>
      </c>
      <c r="C18" s="750"/>
      <c r="D18" s="750"/>
      <c r="E18" s="750"/>
      <c r="F18" s="750"/>
      <c r="G18" s="750"/>
      <c r="H18" s="750"/>
      <c r="I18" s="750"/>
      <c r="J18" s="750"/>
      <c r="K18" s="750"/>
      <c r="L18" s="750"/>
      <c r="M18" s="750"/>
      <c r="N18" s="750"/>
      <c r="O18" s="750"/>
      <c r="P18" s="750"/>
      <c r="Q18" s="750"/>
      <c r="R18" s="750"/>
      <c r="S18" s="750"/>
      <c r="T18" s="750"/>
      <c r="U18" s="750"/>
      <c r="V18" s="750"/>
      <c r="W18" s="750"/>
      <c r="X18" s="750"/>
      <c r="Y18" s="750"/>
      <c r="Z18" s="750"/>
      <c r="AA18" s="750"/>
      <c r="AB18" s="750"/>
      <c r="AC18" s="750"/>
      <c r="AD18" s="770"/>
      <c r="AE18" s="1"/>
    </row>
    <row r="19" spans="1:35" ht="15" customHeight="1">
      <c r="A19" s="25"/>
      <c r="B19" s="870" t="s">
        <v>5223</v>
      </c>
      <c r="C19" s="859"/>
      <c r="D19" s="859"/>
      <c r="E19" s="859"/>
      <c r="F19" s="859"/>
      <c r="G19" s="859"/>
      <c r="H19" s="859"/>
      <c r="I19" s="859"/>
      <c r="J19" s="859"/>
      <c r="K19" s="859"/>
      <c r="L19" s="859"/>
      <c r="M19" s="859"/>
      <c r="N19" s="859"/>
      <c r="O19" s="859"/>
      <c r="P19" s="859"/>
      <c r="Q19" s="859"/>
      <c r="R19" s="859"/>
      <c r="S19" s="859"/>
      <c r="T19" s="859"/>
      <c r="U19" s="859"/>
      <c r="V19" s="859"/>
      <c r="W19" s="859"/>
      <c r="X19" s="859"/>
      <c r="Y19" s="859"/>
      <c r="Z19" s="859"/>
      <c r="AA19" s="859"/>
      <c r="AB19" s="859"/>
      <c r="AC19" s="859"/>
      <c r="AD19" s="860"/>
      <c r="AE19" s="27"/>
    </row>
    <row r="20" spans="1:35" ht="48" customHeight="1">
      <c r="A20" s="25"/>
      <c r="B20" s="445"/>
      <c r="C20" s="1071" t="s">
        <v>6025</v>
      </c>
      <c r="D20" s="728"/>
      <c r="E20" s="728"/>
      <c r="F20" s="728"/>
      <c r="G20" s="728"/>
      <c r="H20" s="728"/>
      <c r="I20" s="728"/>
      <c r="J20" s="728"/>
      <c r="K20" s="728"/>
      <c r="L20" s="728"/>
      <c r="M20" s="728"/>
      <c r="N20" s="728"/>
      <c r="O20" s="728"/>
      <c r="P20" s="728"/>
      <c r="Q20" s="728"/>
      <c r="R20" s="728"/>
      <c r="S20" s="728"/>
      <c r="T20" s="728"/>
      <c r="U20" s="728"/>
      <c r="V20" s="728"/>
      <c r="W20" s="728"/>
      <c r="X20" s="728"/>
      <c r="Y20" s="728"/>
      <c r="Z20" s="728"/>
      <c r="AA20" s="728"/>
      <c r="AB20" s="728"/>
      <c r="AC20" s="728"/>
      <c r="AD20" s="855"/>
      <c r="AE20" s="51"/>
    </row>
    <row r="21" spans="1:35" ht="15" customHeight="1">
      <c r="A21" s="25"/>
      <c r="B21" s="1069" t="s">
        <v>5070</v>
      </c>
      <c r="C21" s="851"/>
      <c r="D21" s="851"/>
      <c r="E21" s="851"/>
      <c r="F21" s="851"/>
      <c r="G21" s="851"/>
      <c r="H21" s="851"/>
      <c r="I21" s="851"/>
      <c r="J21" s="851"/>
      <c r="K21" s="851"/>
      <c r="L21" s="851"/>
      <c r="M21" s="851"/>
      <c r="N21" s="851"/>
      <c r="O21" s="851"/>
      <c r="P21" s="851"/>
      <c r="Q21" s="851"/>
      <c r="R21" s="851"/>
      <c r="S21" s="851"/>
      <c r="T21" s="851"/>
      <c r="U21" s="851"/>
      <c r="V21" s="851"/>
      <c r="W21" s="851"/>
      <c r="X21" s="851"/>
      <c r="Y21" s="851"/>
      <c r="Z21" s="851"/>
      <c r="AA21" s="851"/>
      <c r="AB21" s="851"/>
      <c r="AC21" s="851"/>
      <c r="AD21" s="852"/>
      <c r="AE21" s="27"/>
    </row>
    <row r="22" spans="1:35" ht="48" customHeight="1">
      <c r="A22" s="25"/>
      <c r="B22" s="446"/>
      <c r="C22" s="1016" t="s">
        <v>6026</v>
      </c>
      <c r="D22" s="1016"/>
      <c r="E22" s="1016"/>
      <c r="F22" s="1016"/>
      <c r="G22" s="1016"/>
      <c r="H22" s="1016"/>
      <c r="I22" s="1016"/>
      <c r="J22" s="1016"/>
      <c r="K22" s="1016"/>
      <c r="L22" s="1016"/>
      <c r="M22" s="1016"/>
      <c r="N22" s="1016"/>
      <c r="O22" s="1016"/>
      <c r="P22" s="1016"/>
      <c r="Q22" s="1016"/>
      <c r="R22" s="1016"/>
      <c r="S22" s="1016"/>
      <c r="T22" s="1016"/>
      <c r="U22" s="1016"/>
      <c r="V22" s="1016"/>
      <c r="W22" s="1016"/>
      <c r="X22" s="1016"/>
      <c r="Y22" s="1016"/>
      <c r="Z22" s="1016"/>
      <c r="AA22" s="1016"/>
      <c r="AB22" s="1016"/>
      <c r="AC22" s="1016"/>
      <c r="AD22" s="781"/>
      <c r="AE22" s="27"/>
    </row>
    <row r="23" spans="1:35" ht="15" customHeight="1">
      <c r="A23" s="25"/>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row>
    <row r="24" spans="1:35" ht="24" customHeight="1">
      <c r="A24" s="25" t="s">
        <v>6027</v>
      </c>
      <c r="B24" s="847" t="s">
        <v>6028</v>
      </c>
      <c r="C24" s="728"/>
      <c r="D24" s="728"/>
      <c r="E24" s="728"/>
      <c r="F24" s="728"/>
      <c r="G24" s="728"/>
      <c r="H24" s="728"/>
      <c r="I24" s="728"/>
      <c r="J24" s="728"/>
      <c r="K24" s="728"/>
      <c r="L24" s="728"/>
      <c r="M24" s="728"/>
      <c r="N24" s="728"/>
      <c r="O24" s="728"/>
      <c r="P24" s="728"/>
      <c r="Q24" s="728"/>
      <c r="R24" s="728"/>
      <c r="S24" s="728"/>
      <c r="T24" s="728"/>
      <c r="U24" s="728"/>
      <c r="V24" s="728"/>
      <c r="W24" s="728"/>
      <c r="X24" s="728"/>
      <c r="Y24" s="728"/>
      <c r="Z24" s="728"/>
      <c r="AA24" s="728"/>
      <c r="AB24" s="728"/>
      <c r="AC24" s="728"/>
      <c r="AD24" s="728"/>
    </row>
    <row r="25" spans="1:35" ht="15" customHeight="1">
      <c r="A25" s="447"/>
      <c r="B25" s="448"/>
      <c r="C25" s="853" t="s">
        <v>6029</v>
      </c>
      <c r="D25" s="728"/>
      <c r="E25" s="728"/>
      <c r="F25" s="728"/>
      <c r="G25" s="728"/>
      <c r="H25" s="728"/>
      <c r="I25" s="728"/>
      <c r="J25" s="728"/>
      <c r="K25" s="728"/>
      <c r="L25" s="728"/>
      <c r="M25" s="728"/>
      <c r="N25" s="728"/>
      <c r="O25" s="728"/>
      <c r="P25" s="728"/>
      <c r="Q25" s="728"/>
      <c r="R25" s="728"/>
      <c r="S25" s="728"/>
      <c r="T25" s="728"/>
      <c r="U25" s="728"/>
      <c r="V25" s="728"/>
      <c r="W25" s="728"/>
      <c r="X25" s="728"/>
      <c r="Y25" s="728"/>
      <c r="Z25" s="728"/>
      <c r="AA25" s="728"/>
      <c r="AB25" s="728"/>
      <c r="AC25" s="728"/>
      <c r="AD25" s="728"/>
    </row>
    <row r="26" spans="1:35" ht="15" customHeight="1" thickBot="1">
      <c r="A26" s="1"/>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G26" t="s">
        <v>6030</v>
      </c>
      <c r="AH26" t="s">
        <v>6031</v>
      </c>
      <c r="AI26" t="s">
        <v>6032</v>
      </c>
    </row>
    <row r="27" spans="1:35" ht="15" customHeight="1" thickBot="1">
      <c r="A27" s="1"/>
      <c r="B27" s="12"/>
      <c r="C27" s="444"/>
      <c r="D27" s="449" t="s">
        <v>6033</v>
      </c>
      <c r="E27" s="12"/>
      <c r="F27" s="12"/>
      <c r="G27" s="12"/>
      <c r="H27" s="12"/>
      <c r="I27" s="444"/>
      <c r="J27" s="449" t="s">
        <v>6034</v>
      </c>
      <c r="K27" s="12"/>
      <c r="L27" s="12"/>
      <c r="M27" s="12"/>
      <c r="N27" s="12"/>
      <c r="O27" s="12"/>
      <c r="P27" s="12"/>
      <c r="Q27" s="12"/>
      <c r="R27" s="12"/>
      <c r="S27" s="12"/>
      <c r="T27" s="444"/>
      <c r="U27" s="449" t="s">
        <v>6035</v>
      </c>
      <c r="V27" s="12"/>
      <c r="W27" s="12"/>
      <c r="X27" s="12"/>
      <c r="Y27" s="12"/>
      <c r="Z27" s="12"/>
      <c r="AA27" s="12"/>
      <c r="AB27" s="12"/>
      <c r="AC27" s="12"/>
      <c r="AD27" s="12"/>
      <c r="AG27" t="b">
        <f>IF(C27="X",TRUE,FALSE)</f>
        <v>0</v>
      </c>
      <c r="AH27" t="b">
        <f>IF(I27="X",TRUE,FALSE)</f>
        <v>0</v>
      </c>
      <c r="AI27" t="b">
        <f>IF(T27="X",TRUE,FALSE)</f>
        <v>0</v>
      </c>
    </row>
    <row r="28" spans="1:35" ht="15" customHeight="1">
      <c r="A28" s="1"/>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row>
    <row r="29" spans="1:35" ht="24" customHeight="1">
      <c r="A29" s="1"/>
      <c r="B29" s="12"/>
      <c r="C29" s="1072" t="s">
        <v>5219</v>
      </c>
      <c r="D29" s="883"/>
      <c r="E29" s="883"/>
      <c r="F29" s="883"/>
      <c r="G29" s="883"/>
      <c r="H29" s="883"/>
      <c r="I29" s="883"/>
      <c r="J29" s="883"/>
      <c r="K29" s="883"/>
      <c r="L29" s="883"/>
      <c r="M29" s="883"/>
      <c r="N29" s="883"/>
      <c r="O29" s="883"/>
      <c r="P29" s="883"/>
      <c r="Q29" s="883"/>
      <c r="R29" s="883"/>
      <c r="S29" s="883"/>
      <c r="T29" s="883"/>
      <c r="U29" s="883"/>
      <c r="V29" s="883"/>
      <c r="W29" s="883"/>
      <c r="X29" s="883"/>
      <c r="Y29" s="883"/>
      <c r="Z29" s="883"/>
      <c r="AA29" s="883"/>
      <c r="AB29" s="883"/>
      <c r="AC29" s="883"/>
      <c r="AD29" s="883"/>
    </row>
    <row r="30" spans="1:35" ht="60" customHeight="1">
      <c r="A30" s="1"/>
      <c r="B30" s="12"/>
      <c r="C30" s="1067"/>
      <c r="D30" s="1000"/>
      <c r="E30" s="1000"/>
      <c r="F30" s="1000"/>
      <c r="G30" s="1000"/>
      <c r="H30" s="1000"/>
      <c r="I30" s="1000"/>
      <c r="J30" s="1000"/>
      <c r="K30" s="1000"/>
      <c r="L30" s="1000"/>
      <c r="M30" s="1000"/>
      <c r="N30" s="1000"/>
      <c r="O30" s="1000"/>
      <c r="P30" s="1000"/>
      <c r="Q30" s="1000"/>
      <c r="R30" s="1000"/>
      <c r="S30" s="1000"/>
      <c r="T30" s="1000"/>
      <c r="U30" s="1000"/>
      <c r="V30" s="1000"/>
      <c r="W30" s="1000"/>
      <c r="X30" s="1000"/>
      <c r="Y30" s="1000"/>
      <c r="Z30" s="1000"/>
      <c r="AA30" s="1000"/>
      <c r="AB30" s="1000"/>
      <c r="AC30" s="1000"/>
      <c r="AD30" s="1001"/>
    </row>
    <row r="31" spans="1:35" ht="15" customHeight="1">
      <c r="B31" s="868" t="str">
        <f>IF((3-SUM(COUNTBLANK(C27),COUNTBLANK(I27),COUNTBLANK(T27)))&gt;1,"Favor de seleccionar con una X un solo código","")</f>
        <v/>
      </c>
      <c r="C31" s="868"/>
      <c r="D31" s="868"/>
      <c r="E31" s="868"/>
      <c r="F31" s="868"/>
      <c r="G31" s="868"/>
      <c r="H31" s="868"/>
      <c r="I31" s="868"/>
      <c r="J31" s="868"/>
      <c r="K31" s="868"/>
      <c r="L31" s="868"/>
      <c r="M31" s="868"/>
      <c r="N31" s="868"/>
      <c r="O31" s="868"/>
      <c r="P31" s="868"/>
      <c r="Q31" s="868"/>
      <c r="R31" s="868"/>
      <c r="S31" s="868"/>
      <c r="T31" s="868"/>
      <c r="U31" s="868"/>
      <c r="V31" s="868"/>
      <c r="W31" s="868"/>
      <c r="X31" s="868"/>
      <c r="Y31" s="868"/>
      <c r="Z31" s="868"/>
      <c r="AA31" s="868"/>
      <c r="AB31" s="868"/>
      <c r="AC31" s="868"/>
      <c r="AD31" s="868"/>
      <c r="AE31" s="868"/>
    </row>
    <row r="32" spans="1:35" ht="15" customHeight="1"/>
    <row r="33" spans="1:46" ht="15" customHeight="1"/>
    <row r="34" spans="1:46" ht="15" customHeight="1"/>
    <row r="35" spans="1:46" ht="15" customHeight="1"/>
    <row r="36" spans="1:46" s="12" customFormat="1" ht="15" customHeight="1">
      <c r="A36" s="25"/>
    </row>
    <row r="37" spans="1:46" ht="48" customHeight="1">
      <c r="A37" s="36" t="s">
        <v>6036</v>
      </c>
      <c r="B37" s="880" t="s">
        <v>6037</v>
      </c>
      <c r="C37" s="728"/>
      <c r="D37" s="728"/>
      <c r="E37" s="728"/>
      <c r="F37" s="728"/>
      <c r="G37" s="728"/>
      <c r="H37" s="728"/>
      <c r="I37" s="728"/>
      <c r="J37" s="728"/>
      <c r="K37" s="728"/>
      <c r="L37" s="728"/>
      <c r="M37" s="728"/>
      <c r="N37" s="728"/>
      <c r="O37" s="728"/>
      <c r="P37" s="728"/>
      <c r="Q37" s="728"/>
      <c r="R37" s="728"/>
      <c r="S37" s="728"/>
      <c r="T37" s="728"/>
      <c r="U37" s="728"/>
      <c r="V37" s="728"/>
      <c r="W37" s="728"/>
      <c r="X37" s="728"/>
      <c r="Y37" s="728"/>
      <c r="Z37" s="728"/>
      <c r="AA37" s="728"/>
      <c r="AB37" s="728"/>
      <c r="AC37" s="728"/>
      <c r="AD37" s="728"/>
      <c r="AE37" s="51"/>
      <c r="AF37" s="38"/>
    </row>
    <row r="38" spans="1:46" ht="24" customHeight="1">
      <c r="A38" s="36"/>
      <c r="B38" s="64"/>
      <c r="C38" s="848" t="s">
        <v>6038</v>
      </c>
      <c r="D38" s="728"/>
      <c r="E38" s="728"/>
      <c r="F38" s="728"/>
      <c r="G38" s="728"/>
      <c r="H38" s="728"/>
      <c r="I38" s="728"/>
      <c r="J38" s="728"/>
      <c r="K38" s="728"/>
      <c r="L38" s="728"/>
      <c r="M38" s="728"/>
      <c r="N38" s="728"/>
      <c r="O38" s="728"/>
      <c r="P38" s="728"/>
      <c r="Q38" s="728"/>
      <c r="R38" s="728"/>
      <c r="S38" s="728"/>
      <c r="T38" s="728"/>
      <c r="U38" s="728"/>
      <c r="V38" s="728"/>
      <c r="W38" s="728"/>
      <c r="X38" s="728"/>
      <c r="Y38" s="728"/>
      <c r="Z38" s="728"/>
      <c r="AA38" s="728"/>
      <c r="AB38" s="728"/>
      <c r="AC38" s="728"/>
      <c r="AD38" s="728"/>
      <c r="AE38" s="51"/>
    </row>
    <row r="39" spans="1:46" ht="24" customHeight="1">
      <c r="A39" s="36"/>
      <c r="B39" s="64"/>
      <c r="C39" s="848" t="s">
        <v>6039</v>
      </c>
      <c r="D39" s="728"/>
      <c r="E39" s="728"/>
      <c r="F39" s="728"/>
      <c r="G39" s="728"/>
      <c r="H39" s="728"/>
      <c r="I39" s="728"/>
      <c r="J39" s="728"/>
      <c r="K39" s="728"/>
      <c r="L39" s="728"/>
      <c r="M39" s="728"/>
      <c r="N39" s="728"/>
      <c r="O39" s="728"/>
      <c r="P39" s="728"/>
      <c r="Q39" s="728"/>
      <c r="R39" s="728"/>
      <c r="S39" s="728"/>
      <c r="T39" s="728"/>
      <c r="U39" s="728"/>
      <c r="V39" s="728"/>
      <c r="W39" s="728"/>
      <c r="X39" s="728"/>
      <c r="Y39" s="728"/>
      <c r="Z39" s="728"/>
      <c r="AA39" s="728"/>
      <c r="AB39" s="728"/>
      <c r="AC39" s="728"/>
      <c r="AD39" s="728"/>
      <c r="AE39" s="51"/>
    </row>
    <row r="40" spans="1:46" ht="24" customHeight="1">
      <c r="A40" s="36"/>
      <c r="B40" s="64"/>
      <c r="C40" s="848" t="s">
        <v>6040</v>
      </c>
      <c r="D40" s="728"/>
      <c r="E40" s="728"/>
      <c r="F40" s="728"/>
      <c r="G40" s="728"/>
      <c r="H40" s="728"/>
      <c r="I40" s="728"/>
      <c r="J40" s="728"/>
      <c r="K40" s="728"/>
      <c r="L40" s="728"/>
      <c r="M40" s="728"/>
      <c r="N40" s="728"/>
      <c r="O40" s="728"/>
      <c r="P40" s="728"/>
      <c r="Q40" s="728"/>
      <c r="R40" s="728"/>
      <c r="S40" s="728"/>
      <c r="T40" s="728"/>
      <c r="U40" s="728"/>
      <c r="V40" s="728"/>
      <c r="W40" s="728"/>
      <c r="X40" s="728"/>
      <c r="Y40" s="728"/>
      <c r="Z40" s="728"/>
      <c r="AA40" s="728"/>
      <c r="AB40" s="728"/>
      <c r="AC40" s="728"/>
      <c r="AD40" s="728"/>
      <c r="AE40" s="51"/>
    </row>
    <row r="41" spans="1:46" ht="24" customHeight="1">
      <c r="A41" s="36"/>
      <c r="B41" s="64"/>
      <c r="C41" s="848" t="s">
        <v>6041</v>
      </c>
      <c r="D41" s="728"/>
      <c r="E41" s="728"/>
      <c r="F41" s="728"/>
      <c r="G41" s="728"/>
      <c r="H41" s="728"/>
      <c r="I41" s="728"/>
      <c r="J41" s="728"/>
      <c r="K41" s="728"/>
      <c r="L41" s="728"/>
      <c r="M41" s="728"/>
      <c r="N41" s="728"/>
      <c r="O41" s="728"/>
      <c r="P41" s="728"/>
      <c r="Q41" s="728"/>
      <c r="R41" s="728"/>
      <c r="S41" s="728"/>
      <c r="T41" s="728"/>
      <c r="U41" s="728"/>
      <c r="V41" s="728"/>
      <c r="W41" s="728"/>
      <c r="X41" s="728"/>
      <c r="Y41" s="728"/>
      <c r="Z41" s="728"/>
      <c r="AA41" s="728"/>
      <c r="AB41" s="728"/>
      <c r="AC41" s="728"/>
      <c r="AD41" s="728"/>
      <c r="AE41" s="51"/>
    </row>
    <row r="42" spans="1:46" ht="15" customHeight="1">
      <c r="A42" s="26"/>
      <c r="B42" s="1"/>
      <c r="C42" s="1"/>
      <c r="D42" s="1"/>
      <c r="E42" s="1"/>
      <c r="F42" s="1"/>
      <c r="G42" s="1"/>
      <c r="H42" s="1"/>
      <c r="I42" s="1"/>
      <c r="J42" s="1"/>
      <c r="K42" s="38"/>
      <c r="L42" s="38"/>
      <c r="M42" s="38"/>
      <c r="N42" s="38"/>
      <c r="O42" s="38"/>
      <c r="P42" s="38"/>
      <c r="Q42" s="1"/>
      <c r="R42" s="1"/>
      <c r="S42" s="1"/>
      <c r="T42" s="1"/>
      <c r="U42" s="1"/>
      <c r="V42" s="1"/>
      <c r="W42" s="1"/>
      <c r="X42" s="1"/>
      <c r="Y42" s="1"/>
      <c r="Z42" s="1"/>
      <c r="AA42" s="1"/>
      <c r="AB42" s="1"/>
      <c r="AC42" s="1"/>
      <c r="AD42" s="1"/>
      <c r="AE42" s="51"/>
    </row>
    <row r="43" spans="1:46" ht="24" customHeight="1">
      <c r="A43" s="38"/>
      <c r="B43" s="26"/>
      <c r="C43" s="723" t="s">
        <v>6042</v>
      </c>
      <c r="D43" s="859"/>
      <c r="E43" s="859"/>
      <c r="F43" s="859"/>
      <c r="G43" s="860"/>
      <c r="H43" s="756" t="s">
        <v>6043</v>
      </c>
      <c r="I43" s="859"/>
      <c r="J43" s="859"/>
      <c r="K43" s="860"/>
      <c r="L43" s="723" t="s">
        <v>6044</v>
      </c>
      <c r="M43" s="859"/>
      <c r="N43" s="859"/>
      <c r="O43" s="860"/>
      <c r="P43" s="723" t="s">
        <v>6045</v>
      </c>
      <c r="Q43" s="859"/>
      <c r="R43" s="859"/>
      <c r="S43" s="860"/>
      <c r="T43" s="723" t="s">
        <v>6046</v>
      </c>
      <c r="U43" s="859"/>
      <c r="V43" s="859"/>
      <c r="W43" s="860"/>
      <c r="X43" s="723" t="s">
        <v>6047</v>
      </c>
      <c r="Y43" s="757"/>
      <c r="Z43" s="757"/>
      <c r="AA43" s="757"/>
      <c r="AB43" s="757"/>
      <c r="AC43" s="757"/>
      <c r="AD43" s="758"/>
      <c r="AH43" s="1049" t="s">
        <v>5091</v>
      </c>
      <c r="AI43" s="1049"/>
      <c r="AJ43" s="1049"/>
    </row>
    <row r="44" spans="1:46" ht="60" customHeight="1">
      <c r="A44" s="26"/>
      <c r="B44" s="142"/>
      <c r="C44" s="861"/>
      <c r="D44" s="782"/>
      <c r="E44" s="782"/>
      <c r="F44" s="782"/>
      <c r="G44" s="783"/>
      <c r="H44" s="861"/>
      <c r="I44" s="782"/>
      <c r="J44" s="782"/>
      <c r="K44" s="783"/>
      <c r="L44" s="861"/>
      <c r="M44" s="782"/>
      <c r="N44" s="782"/>
      <c r="O44" s="783"/>
      <c r="P44" s="861"/>
      <c r="Q44" s="782"/>
      <c r="R44" s="782"/>
      <c r="S44" s="783"/>
      <c r="T44" s="861"/>
      <c r="U44" s="782"/>
      <c r="V44" s="782"/>
      <c r="W44" s="783"/>
      <c r="X44" s="55" t="s">
        <v>5012</v>
      </c>
      <c r="Y44" s="55" t="s">
        <v>5014</v>
      </c>
      <c r="Z44" s="55" t="s">
        <v>5016</v>
      </c>
      <c r="AA44" s="55" t="s">
        <v>5018</v>
      </c>
      <c r="AB44" s="55" t="s">
        <v>5020</v>
      </c>
      <c r="AC44" s="55" t="s">
        <v>5022</v>
      </c>
      <c r="AD44" s="55" t="s">
        <v>5028</v>
      </c>
      <c r="AG44" s="38" t="s">
        <v>5090</v>
      </c>
      <c r="AH44" s="450" t="s">
        <v>5109</v>
      </c>
      <c r="AI44" s="277" t="s">
        <v>5110</v>
      </c>
      <c r="AJ44" s="451" t="s">
        <v>5111</v>
      </c>
      <c r="AK44" s="452" t="s">
        <v>6048</v>
      </c>
      <c r="AL44" t="s">
        <v>6049</v>
      </c>
      <c r="AM44" s="647" t="s">
        <v>5107</v>
      </c>
      <c r="AN44" s="648" t="s">
        <v>5108</v>
      </c>
      <c r="AS44" t="s">
        <v>6050</v>
      </c>
      <c r="AT44" t="s">
        <v>6051</v>
      </c>
    </row>
    <row r="45" spans="1:46" ht="15" customHeight="1">
      <c r="A45" s="26"/>
      <c r="B45" s="142"/>
      <c r="C45" s="55" t="s">
        <v>5012</v>
      </c>
      <c r="D45" s="842"/>
      <c r="E45" s="759"/>
      <c r="F45" s="759"/>
      <c r="G45" s="838"/>
      <c r="H45" s="740"/>
      <c r="I45" s="759"/>
      <c r="J45" s="759"/>
      <c r="K45" s="838"/>
      <c r="L45" s="1061"/>
      <c r="M45" s="1062"/>
      <c r="N45" s="1062"/>
      <c r="O45" s="1063"/>
      <c r="P45" s="740"/>
      <c r="Q45" s="759"/>
      <c r="R45" s="759"/>
      <c r="S45" s="838"/>
      <c r="T45" s="740"/>
      <c r="U45" s="759"/>
      <c r="V45" s="759"/>
      <c r="W45" s="838"/>
      <c r="X45" s="127"/>
      <c r="Y45" s="127"/>
      <c r="Z45" s="127"/>
      <c r="AA45" s="127"/>
      <c r="AB45" s="127"/>
      <c r="AC45" s="127"/>
      <c r="AD45" s="127"/>
      <c r="AG45" s="54">
        <f t="shared" ref="AG45:AG74" si="0">IF(OR($I$27="X",$T$27="X",$C$27&lt;&gt;"X"),0,IF(AND(COUNTA(D45:AD45)=0,COUNTA($D$45:$AD$74)&gt;0),0,IF(AND(COUNTA(D45:W45)=5,COUNTA(X45:AD45)&gt;0),0,1)))</f>
        <v>0</v>
      </c>
      <c r="AH45" s="176">
        <f t="shared" ref="AH45:AH74" si="1">IF(AG45=0,0,1)</f>
        <v>0</v>
      </c>
      <c r="AI45" s="177" t="str">
        <f>IF(AH45=0,"",
IF(SUM($AH$45:AH45)=1,AJ45,
IF($AH$75&gt;SUM($AH$45:AH45),_xlfn.CONCAT(", ",AJ45),
IF($AH$75=SUM($AH$45:AH45),_xlfn.CONCAT(" y ",AJ45)))))</f>
        <v/>
      </c>
      <c r="AJ45" s="55">
        <v>1</v>
      </c>
      <c r="AK45" s="453">
        <f>IF(AND(COUNTIF(AC45:AC74,"X")=0,F76&lt;&gt;""),1,0)</f>
        <v>0</v>
      </c>
      <c r="AL45">
        <f t="shared" ref="AL45:AL74" si="2">IF(OR($I$27="X",$T$27="X",$C$27&lt;&gt;"X"),IF(COUNTA(D45:AD45)=0,0,1),0)</f>
        <v>0</v>
      </c>
      <c r="AM45" s="278" t="str" cm="1">
        <f t="array" ref="AM45">IF(EXACT(D45,UPPER(D45)),"Correcto-","Minusculas-")&amp;
IF(SUM(--NOT(ISERROR(SEARCH({"á","é","í","ó","ú","ñ"},D45))))&gt;0,"Acento-","Correcto-")&amp;
IF(SUM(--NOT(ISERROR(SEARCH({"'","""",".",",",";",":","¿","~?","¡","!","(",")"},D45))))&gt;0,"Signo","Correcto")</f>
        <v>Correcto-Correcto-Correcto</v>
      </c>
      <c r="AN45" s="649" t="str">
        <f>IF(OR(NOT(ISERROR(SEARCH("Minusculas", AM45))), NOT(ISERROR(SEARCH("Acento", AM45))), NOT(ISERROR(SEARCH("Signo", AM45))))=TRUE,"Incorrecto","Correcto")</f>
        <v>Correcto</v>
      </c>
      <c r="AS45">
        <f t="shared" ref="AS45:AS74" si="3">IF(AND(AD45="X",COUNTA(X45:AC45)&gt;0),1,0)</f>
        <v>0</v>
      </c>
      <c r="AT45">
        <f>IF(OR(L45="NS",L45="NA",L45=""),0,IF(AND(LEN(L45)=4,INT(L45)&gt;0,INT(L45)&lt;2026),0,1))</f>
        <v>0</v>
      </c>
    </row>
    <row r="46" spans="1:46" ht="15" customHeight="1">
      <c r="A46" s="26"/>
      <c r="B46" s="142"/>
      <c r="C46" s="55" t="s">
        <v>5014</v>
      </c>
      <c r="D46" s="842"/>
      <c r="E46" s="759"/>
      <c r="F46" s="759"/>
      <c r="G46" s="838"/>
      <c r="H46" s="740"/>
      <c r="I46" s="759"/>
      <c r="J46" s="759"/>
      <c r="K46" s="838"/>
      <c r="L46" s="1061"/>
      <c r="M46" s="1062"/>
      <c r="N46" s="1062"/>
      <c r="O46" s="1063"/>
      <c r="P46" s="740"/>
      <c r="Q46" s="759"/>
      <c r="R46" s="759"/>
      <c r="S46" s="838"/>
      <c r="T46" s="740"/>
      <c r="U46" s="759"/>
      <c r="V46" s="759"/>
      <c r="W46" s="838"/>
      <c r="X46" s="127"/>
      <c r="Y46" s="127"/>
      <c r="Z46" s="127"/>
      <c r="AA46" s="127"/>
      <c r="AB46" s="127"/>
      <c r="AC46" s="127"/>
      <c r="AD46" s="127"/>
      <c r="AG46" s="54">
        <f t="shared" si="0"/>
        <v>0</v>
      </c>
      <c r="AH46" s="176">
        <f t="shared" si="1"/>
        <v>0</v>
      </c>
      <c r="AI46" s="177" t="str">
        <f>IF(AH46=0,"",
IF(SUM($AH$45:AH46)=1,AJ46,
IF($AH$75&gt;SUM($AH$45:AH46),_xlfn.CONCAT(", ",AJ46),
IF($AH$75=SUM($AH$45:AH46),_xlfn.CONCAT(" y ",AJ46)))))</f>
        <v/>
      </c>
      <c r="AJ46" s="55">
        <v>2</v>
      </c>
      <c r="AL46">
        <f t="shared" si="2"/>
        <v>0</v>
      </c>
      <c r="AM46" s="278" t="str" cm="1">
        <f t="array" ref="AM46">IF(EXACT(D46,UPPER(D46)),"Correcto-","Minusculas-")&amp;
IF(SUM(--NOT(ISERROR(SEARCH({"á","é","í","ó","ú","ñ"},D46))))&gt;0,"Acento-","Correcto-")&amp;
IF(SUM(--NOT(ISERROR(SEARCH({"'","""",".",",",";",":","¿","~?","¡","!","(",")"},D46))))&gt;0,"Signo","Correcto")</f>
        <v>Correcto-Correcto-Correcto</v>
      </c>
      <c r="AN46" s="649" t="str">
        <f t="shared" ref="AN46:AN74" si="4">IF(OR(NOT(ISERROR(SEARCH("Minusculas", AM46))), NOT(ISERROR(SEARCH("Acento", AM46))), NOT(ISERROR(SEARCH("Signo", AM46))))=TRUE,"Incorrecto","Correcto")</f>
        <v>Correcto</v>
      </c>
      <c r="AS46">
        <f t="shared" si="3"/>
        <v>0</v>
      </c>
      <c r="AT46">
        <f t="shared" ref="AT46:AT73" si="5">IF(OR(L46="NS",L46="NA",L46=""),0,IF(AND(LEN(L46)=4,INT(L46)&gt;0,INT(L46)&lt;2026),0,1))</f>
        <v>0</v>
      </c>
    </row>
    <row r="47" spans="1:46" ht="15" customHeight="1">
      <c r="A47" s="26"/>
      <c r="B47" s="142"/>
      <c r="C47" s="55" t="s">
        <v>5016</v>
      </c>
      <c r="D47" s="842"/>
      <c r="E47" s="759"/>
      <c r="F47" s="759"/>
      <c r="G47" s="838"/>
      <c r="H47" s="740"/>
      <c r="I47" s="759"/>
      <c r="J47" s="759"/>
      <c r="K47" s="838"/>
      <c r="L47" s="1061"/>
      <c r="M47" s="1062"/>
      <c r="N47" s="1062"/>
      <c r="O47" s="1063"/>
      <c r="P47" s="740"/>
      <c r="Q47" s="759"/>
      <c r="R47" s="759"/>
      <c r="S47" s="838"/>
      <c r="T47" s="740"/>
      <c r="U47" s="759"/>
      <c r="V47" s="759"/>
      <c r="W47" s="838"/>
      <c r="X47" s="127"/>
      <c r="Y47" s="127"/>
      <c r="Z47" s="127"/>
      <c r="AA47" s="127"/>
      <c r="AB47" s="127"/>
      <c r="AC47" s="127"/>
      <c r="AD47" s="127"/>
      <c r="AG47" s="54">
        <f t="shared" si="0"/>
        <v>0</v>
      </c>
      <c r="AH47" s="176">
        <f t="shared" si="1"/>
        <v>0</v>
      </c>
      <c r="AI47" s="177" t="str">
        <f>IF(AH47=0,"",
IF(SUM($AH$45:AH47)=1,AJ47,
IF($AH$75&gt;SUM($AH$45:AH47),_xlfn.CONCAT(", ",AJ47),
IF($AH$75=SUM($AH$45:AH47),_xlfn.CONCAT(" y ",AJ47)))))</f>
        <v/>
      </c>
      <c r="AJ47" s="55">
        <v>3</v>
      </c>
      <c r="AL47">
        <f t="shared" si="2"/>
        <v>0</v>
      </c>
      <c r="AM47" s="278" t="str" cm="1">
        <f t="array" ref="AM47">IF(EXACT(D47,UPPER(D47)),"Correcto-","Minusculas-")&amp;
IF(SUM(--NOT(ISERROR(SEARCH({"á","é","í","ó","ú","ñ"},D47))))&gt;0,"Acento-","Correcto-")&amp;
IF(SUM(--NOT(ISERROR(SEARCH({"'","""",".",",",";",":","¿","~?","¡","!","(",")"},D47))))&gt;0,"Signo","Correcto")</f>
        <v>Correcto-Correcto-Correcto</v>
      </c>
      <c r="AN47" s="649" t="str">
        <f t="shared" si="4"/>
        <v>Correcto</v>
      </c>
      <c r="AS47">
        <f t="shared" si="3"/>
        <v>0</v>
      </c>
      <c r="AT47">
        <f t="shared" si="5"/>
        <v>0</v>
      </c>
    </row>
    <row r="48" spans="1:46" ht="15" customHeight="1">
      <c r="A48" s="26"/>
      <c r="B48" s="142"/>
      <c r="C48" s="55" t="s">
        <v>5018</v>
      </c>
      <c r="D48" s="842"/>
      <c r="E48" s="759"/>
      <c r="F48" s="759"/>
      <c r="G48" s="838"/>
      <c r="H48" s="740"/>
      <c r="I48" s="759"/>
      <c r="J48" s="759"/>
      <c r="K48" s="838"/>
      <c r="L48" s="1061"/>
      <c r="M48" s="1062"/>
      <c r="N48" s="1062"/>
      <c r="O48" s="1063"/>
      <c r="P48" s="740"/>
      <c r="Q48" s="759"/>
      <c r="R48" s="759"/>
      <c r="S48" s="838"/>
      <c r="T48" s="740"/>
      <c r="U48" s="759"/>
      <c r="V48" s="759"/>
      <c r="W48" s="838"/>
      <c r="X48" s="127"/>
      <c r="Y48" s="127"/>
      <c r="Z48" s="127"/>
      <c r="AA48" s="127"/>
      <c r="AB48" s="127"/>
      <c r="AC48" s="127"/>
      <c r="AD48" s="127"/>
      <c r="AG48" s="54">
        <f t="shared" si="0"/>
        <v>0</v>
      </c>
      <c r="AH48" s="176">
        <f t="shared" si="1"/>
        <v>0</v>
      </c>
      <c r="AI48" s="177" t="str">
        <f>IF(AH48=0,"",
IF(SUM($AH$45:AH48)=1,AJ48,
IF($AH$75&gt;SUM($AH$45:AH48),_xlfn.CONCAT(", ",AJ48),
IF($AH$75=SUM($AH$45:AH48),_xlfn.CONCAT(" y ",AJ48)))))</f>
        <v/>
      </c>
      <c r="AJ48" s="55">
        <v>4</v>
      </c>
      <c r="AL48">
        <f t="shared" si="2"/>
        <v>0</v>
      </c>
      <c r="AM48" s="278" t="str" cm="1">
        <f t="array" ref="AM48">IF(EXACT(D48,UPPER(D48)),"Correcto-","Minusculas-")&amp;
IF(SUM(--NOT(ISERROR(SEARCH({"á","é","í","ó","ú","ñ"},D48))))&gt;0,"Acento-","Correcto-")&amp;
IF(SUM(--NOT(ISERROR(SEARCH({"'","""",".",",",";",":","¿","~?","¡","!","(",")"},D48))))&gt;0,"Signo","Correcto")</f>
        <v>Correcto-Correcto-Correcto</v>
      </c>
      <c r="AN48" s="649" t="str">
        <f t="shared" si="4"/>
        <v>Correcto</v>
      </c>
      <c r="AS48">
        <f t="shared" si="3"/>
        <v>0</v>
      </c>
      <c r="AT48">
        <f t="shared" si="5"/>
        <v>0</v>
      </c>
    </row>
    <row r="49" spans="1:46" ht="15" customHeight="1">
      <c r="A49" s="26"/>
      <c r="B49" s="142"/>
      <c r="C49" s="55" t="s">
        <v>5020</v>
      </c>
      <c r="D49" s="842"/>
      <c r="E49" s="759"/>
      <c r="F49" s="759"/>
      <c r="G49" s="838"/>
      <c r="H49" s="740"/>
      <c r="I49" s="759"/>
      <c r="J49" s="759"/>
      <c r="K49" s="838"/>
      <c r="L49" s="1061"/>
      <c r="M49" s="1062"/>
      <c r="N49" s="1062"/>
      <c r="O49" s="1063"/>
      <c r="P49" s="740"/>
      <c r="Q49" s="759"/>
      <c r="R49" s="759"/>
      <c r="S49" s="838"/>
      <c r="T49" s="740"/>
      <c r="U49" s="759"/>
      <c r="V49" s="759"/>
      <c r="W49" s="838"/>
      <c r="X49" s="127"/>
      <c r="Y49" s="127"/>
      <c r="Z49" s="127"/>
      <c r="AA49" s="127"/>
      <c r="AB49" s="127"/>
      <c r="AC49" s="127"/>
      <c r="AD49" s="127"/>
      <c r="AG49" s="54">
        <f t="shared" si="0"/>
        <v>0</v>
      </c>
      <c r="AH49" s="176">
        <f t="shared" si="1"/>
        <v>0</v>
      </c>
      <c r="AI49" s="177" t="str">
        <f>IF(AH49=0,"",
IF(SUM($AH$45:AH49)=1,AJ49,
IF($AH$75&gt;SUM($AH$45:AH49),_xlfn.CONCAT(", ",AJ49),
IF($AH$75=SUM($AH$45:AH49),_xlfn.CONCAT(" y ",AJ49)))))</f>
        <v/>
      </c>
      <c r="AJ49" s="55">
        <v>5</v>
      </c>
      <c r="AL49">
        <f t="shared" si="2"/>
        <v>0</v>
      </c>
      <c r="AM49" s="278" t="str" cm="1">
        <f t="array" ref="AM49">IF(EXACT(D49,UPPER(D49)),"Correcto-","Minusculas-")&amp;
IF(SUM(--NOT(ISERROR(SEARCH({"á","é","í","ó","ú","ñ"},D49))))&gt;0,"Acento-","Correcto-")&amp;
IF(SUM(--NOT(ISERROR(SEARCH({"'","""",".",",",";",":","¿","~?","¡","!","(",")"},D49))))&gt;0,"Signo","Correcto")</f>
        <v>Correcto-Correcto-Correcto</v>
      </c>
      <c r="AN49" s="649" t="str">
        <f t="shared" si="4"/>
        <v>Correcto</v>
      </c>
      <c r="AS49">
        <f t="shared" si="3"/>
        <v>0</v>
      </c>
      <c r="AT49">
        <f t="shared" si="5"/>
        <v>0</v>
      </c>
    </row>
    <row r="50" spans="1:46" ht="15" customHeight="1">
      <c r="A50" s="26"/>
      <c r="B50" s="142"/>
      <c r="C50" s="55" t="s">
        <v>5022</v>
      </c>
      <c r="D50" s="842"/>
      <c r="E50" s="759"/>
      <c r="F50" s="759"/>
      <c r="G50" s="838"/>
      <c r="H50" s="740"/>
      <c r="I50" s="759"/>
      <c r="J50" s="759"/>
      <c r="K50" s="838"/>
      <c r="L50" s="1061"/>
      <c r="M50" s="1062"/>
      <c r="N50" s="1062"/>
      <c r="O50" s="1063"/>
      <c r="P50" s="740"/>
      <c r="Q50" s="759"/>
      <c r="R50" s="759"/>
      <c r="S50" s="838"/>
      <c r="T50" s="740"/>
      <c r="U50" s="759"/>
      <c r="V50" s="759"/>
      <c r="W50" s="838"/>
      <c r="X50" s="127"/>
      <c r="Y50" s="127"/>
      <c r="Z50" s="127"/>
      <c r="AA50" s="127"/>
      <c r="AB50" s="127"/>
      <c r="AC50" s="127"/>
      <c r="AD50" s="127"/>
      <c r="AG50" s="54">
        <f t="shared" si="0"/>
        <v>0</v>
      </c>
      <c r="AH50" s="176">
        <f t="shared" si="1"/>
        <v>0</v>
      </c>
      <c r="AI50" s="177" t="str">
        <f>IF(AH50=0,"",
IF(SUM($AH$45:AH50)=1,AJ50,
IF($AH$75&gt;SUM($AH$45:AH50),_xlfn.CONCAT(", ",AJ50),
IF($AH$75=SUM($AH$45:AH50),_xlfn.CONCAT(" y ",AJ50)))))</f>
        <v/>
      </c>
      <c r="AJ50" s="55">
        <v>6</v>
      </c>
      <c r="AL50">
        <f t="shared" si="2"/>
        <v>0</v>
      </c>
      <c r="AM50" s="278" t="str" cm="1">
        <f t="array" ref="AM50">IF(EXACT(D50,UPPER(D50)),"Correcto-","Minusculas-")&amp;
IF(SUM(--NOT(ISERROR(SEARCH({"á","é","í","ó","ú","ñ"},D50))))&gt;0,"Acento-","Correcto-")&amp;
IF(SUM(--NOT(ISERROR(SEARCH({"'","""",".",",",";",":","¿","~?","¡","!","(",")"},D50))))&gt;0,"Signo","Correcto")</f>
        <v>Correcto-Correcto-Correcto</v>
      </c>
      <c r="AN50" s="649" t="str">
        <f t="shared" si="4"/>
        <v>Correcto</v>
      </c>
      <c r="AS50">
        <f t="shared" si="3"/>
        <v>0</v>
      </c>
      <c r="AT50">
        <f t="shared" si="5"/>
        <v>0</v>
      </c>
    </row>
    <row r="51" spans="1:46" ht="15" customHeight="1">
      <c r="A51" s="26"/>
      <c r="B51" s="142"/>
      <c r="C51" s="55" t="s">
        <v>5024</v>
      </c>
      <c r="D51" s="842"/>
      <c r="E51" s="759"/>
      <c r="F51" s="759"/>
      <c r="G51" s="838"/>
      <c r="H51" s="740"/>
      <c r="I51" s="759"/>
      <c r="J51" s="759"/>
      <c r="K51" s="838"/>
      <c r="L51" s="1061"/>
      <c r="M51" s="1062"/>
      <c r="N51" s="1062"/>
      <c r="O51" s="1063"/>
      <c r="P51" s="740"/>
      <c r="Q51" s="759"/>
      <c r="R51" s="759"/>
      <c r="S51" s="838"/>
      <c r="T51" s="740"/>
      <c r="U51" s="759"/>
      <c r="V51" s="759"/>
      <c r="W51" s="838"/>
      <c r="X51" s="127"/>
      <c r="Y51" s="127"/>
      <c r="Z51" s="127"/>
      <c r="AA51" s="127"/>
      <c r="AB51" s="127"/>
      <c r="AC51" s="127"/>
      <c r="AD51" s="127"/>
      <c r="AG51" s="54">
        <f t="shared" si="0"/>
        <v>0</v>
      </c>
      <c r="AH51" s="176">
        <f t="shared" si="1"/>
        <v>0</v>
      </c>
      <c r="AI51" s="177" t="str">
        <f>IF(AH51=0,"",
IF(SUM($AH$45:AH51)=1,AJ51,
IF($AH$75&gt;SUM($AH$45:AH51),_xlfn.CONCAT(", ",AJ51),
IF($AH$75=SUM($AH$45:AH51),_xlfn.CONCAT(" y ",AJ51)))))</f>
        <v/>
      </c>
      <c r="AJ51" s="55">
        <v>7</v>
      </c>
      <c r="AL51">
        <f t="shared" si="2"/>
        <v>0</v>
      </c>
      <c r="AM51" s="278" t="str" cm="1">
        <f t="array" ref="AM51">IF(EXACT(D51,UPPER(D51)),"Correcto-","Minusculas-")&amp;
IF(SUM(--NOT(ISERROR(SEARCH({"á","é","í","ó","ú","ñ"},D51))))&gt;0,"Acento-","Correcto-")&amp;
IF(SUM(--NOT(ISERROR(SEARCH({"'","""",".",",",";",":","¿","~?","¡","!","(",")"},D51))))&gt;0,"Signo","Correcto")</f>
        <v>Correcto-Correcto-Correcto</v>
      </c>
      <c r="AN51" s="649" t="str">
        <f t="shared" si="4"/>
        <v>Correcto</v>
      </c>
      <c r="AS51">
        <f t="shared" si="3"/>
        <v>0</v>
      </c>
      <c r="AT51">
        <f t="shared" si="5"/>
        <v>0</v>
      </c>
    </row>
    <row r="52" spans="1:46" ht="15" customHeight="1">
      <c r="A52" s="26"/>
      <c r="B52" s="142"/>
      <c r="C52" s="55" t="s">
        <v>5026</v>
      </c>
      <c r="D52" s="842"/>
      <c r="E52" s="759"/>
      <c r="F52" s="759"/>
      <c r="G52" s="838"/>
      <c r="H52" s="740"/>
      <c r="I52" s="759"/>
      <c r="J52" s="759"/>
      <c r="K52" s="838"/>
      <c r="L52" s="1061"/>
      <c r="M52" s="1062"/>
      <c r="N52" s="1062"/>
      <c r="O52" s="1063"/>
      <c r="P52" s="740"/>
      <c r="Q52" s="759"/>
      <c r="R52" s="759"/>
      <c r="S52" s="838"/>
      <c r="T52" s="740"/>
      <c r="U52" s="759"/>
      <c r="V52" s="759"/>
      <c r="W52" s="838"/>
      <c r="X52" s="127"/>
      <c r="Y52" s="127"/>
      <c r="Z52" s="127"/>
      <c r="AA52" s="127"/>
      <c r="AB52" s="127"/>
      <c r="AC52" s="127"/>
      <c r="AD52" s="127"/>
      <c r="AG52" s="54">
        <f t="shared" si="0"/>
        <v>0</v>
      </c>
      <c r="AH52" s="176">
        <f t="shared" si="1"/>
        <v>0</v>
      </c>
      <c r="AI52" s="177" t="str">
        <f>IF(AH52=0,"",
IF(SUM($AH$45:AH52)=1,AJ52,
IF($AH$75&gt;SUM($AH$45:AH52),_xlfn.CONCAT(", ",AJ52),
IF($AH$75=SUM($AH$45:AH52),_xlfn.CONCAT(" y ",AJ52)))))</f>
        <v/>
      </c>
      <c r="AJ52" s="55">
        <v>8</v>
      </c>
      <c r="AL52">
        <f t="shared" si="2"/>
        <v>0</v>
      </c>
      <c r="AM52" s="278" t="str" cm="1">
        <f t="array" ref="AM52">IF(EXACT(D52,UPPER(D52)),"Correcto-","Minusculas-")&amp;
IF(SUM(--NOT(ISERROR(SEARCH({"á","é","í","ó","ú","ñ"},D52))))&gt;0,"Acento-","Correcto-")&amp;
IF(SUM(--NOT(ISERROR(SEARCH({"'","""",".",",",";",":","¿","~?","¡","!","(",")"},D52))))&gt;0,"Signo","Correcto")</f>
        <v>Correcto-Correcto-Correcto</v>
      </c>
      <c r="AN52" s="649" t="str">
        <f t="shared" si="4"/>
        <v>Correcto</v>
      </c>
      <c r="AS52">
        <f t="shared" si="3"/>
        <v>0</v>
      </c>
      <c r="AT52">
        <f t="shared" si="5"/>
        <v>0</v>
      </c>
    </row>
    <row r="53" spans="1:46" ht="15" customHeight="1">
      <c r="A53" s="26"/>
      <c r="B53" s="142"/>
      <c r="C53" s="55" t="s">
        <v>5028</v>
      </c>
      <c r="D53" s="842"/>
      <c r="E53" s="759"/>
      <c r="F53" s="759"/>
      <c r="G53" s="838"/>
      <c r="H53" s="740"/>
      <c r="I53" s="759"/>
      <c r="J53" s="759"/>
      <c r="K53" s="838"/>
      <c r="L53" s="1061"/>
      <c r="M53" s="1062"/>
      <c r="N53" s="1062"/>
      <c r="O53" s="1063"/>
      <c r="P53" s="740"/>
      <c r="Q53" s="759"/>
      <c r="R53" s="759"/>
      <c r="S53" s="838"/>
      <c r="T53" s="740"/>
      <c r="U53" s="759"/>
      <c r="V53" s="759"/>
      <c r="W53" s="838"/>
      <c r="X53" s="127"/>
      <c r="Y53" s="127"/>
      <c r="Z53" s="127"/>
      <c r="AA53" s="127"/>
      <c r="AB53" s="127"/>
      <c r="AC53" s="127"/>
      <c r="AD53" s="127"/>
      <c r="AG53" s="54">
        <f t="shared" si="0"/>
        <v>0</v>
      </c>
      <c r="AH53" s="176">
        <f t="shared" si="1"/>
        <v>0</v>
      </c>
      <c r="AI53" s="177" t="str">
        <f>IF(AH53=0,"",
IF(SUM($AH$45:AH53)=1,AJ53,
IF($AH$75&gt;SUM($AH$45:AH53),_xlfn.CONCAT(", ",AJ53),
IF($AH$75=SUM($AH$45:AH53),_xlfn.CONCAT(" y ",AJ53)))))</f>
        <v/>
      </c>
      <c r="AJ53" s="55">
        <v>9</v>
      </c>
      <c r="AL53">
        <f t="shared" si="2"/>
        <v>0</v>
      </c>
      <c r="AM53" s="278" t="str" cm="1">
        <f t="array" ref="AM53">IF(EXACT(D53,UPPER(D53)),"Correcto-","Minusculas-")&amp;
IF(SUM(--NOT(ISERROR(SEARCH({"á","é","í","ó","ú","ñ"},D53))))&gt;0,"Acento-","Correcto-")&amp;
IF(SUM(--NOT(ISERROR(SEARCH({"'","""",".",",",";",":","¿","~?","¡","!","(",")"},D53))))&gt;0,"Signo","Correcto")</f>
        <v>Correcto-Correcto-Correcto</v>
      </c>
      <c r="AN53" s="649" t="str">
        <f t="shared" si="4"/>
        <v>Correcto</v>
      </c>
      <c r="AS53">
        <f t="shared" si="3"/>
        <v>0</v>
      </c>
      <c r="AT53">
        <f t="shared" si="5"/>
        <v>0</v>
      </c>
    </row>
    <row r="54" spans="1:46" ht="15" customHeight="1">
      <c r="A54" s="26"/>
      <c r="B54" s="142"/>
      <c r="C54" s="55" t="s">
        <v>5029</v>
      </c>
      <c r="D54" s="842"/>
      <c r="E54" s="759"/>
      <c r="F54" s="759"/>
      <c r="G54" s="838"/>
      <c r="H54" s="740"/>
      <c r="I54" s="759"/>
      <c r="J54" s="759"/>
      <c r="K54" s="838"/>
      <c r="L54" s="1061"/>
      <c r="M54" s="1062"/>
      <c r="N54" s="1062"/>
      <c r="O54" s="1063"/>
      <c r="P54" s="740"/>
      <c r="Q54" s="759"/>
      <c r="R54" s="759"/>
      <c r="S54" s="838"/>
      <c r="T54" s="740"/>
      <c r="U54" s="759"/>
      <c r="V54" s="759"/>
      <c r="W54" s="838"/>
      <c r="X54" s="127"/>
      <c r="Y54" s="127"/>
      <c r="Z54" s="127"/>
      <c r="AA54" s="127"/>
      <c r="AB54" s="127"/>
      <c r="AC54" s="127"/>
      <c r="AD54" s="127"/>
      <c r="AG54" s="54">
        <f t="shared" si="0"/>
        <v>0</v>
      </c>
      <c r="AH54" s="176">
        <f t="shared" si="1"/>
        <v>0</v>
      </c>
      <c r="AI54" s="177" t="str">
        <f>IF(AH54=0,"",
IF(SUM($AH$45:AH54)=1,AJ54,
IF($AH$75&gt;SUM($AH$45:AH54),_xlfn.CONCAT(", ",AJ54),
IF($AH$75=SUM($AH$45:AH54),_xlfn.CONCAT(" y ",AJ54)))))</f>
        <v/>
      </c>
      <c r="AJ54" s="55">
        <v>10</v>
      </c>
      <c r="AL54">
        <f t="shared" si="2"/>
        <v>0</v>
      </c>
      <c r="AM54" s="278" t="str" cm="1">
        <f t="array" ref="AM54">IF(EXACT(D54,UPPER(D54)),"Correcto-","Minusculas-")&amp;
IF(SUM(--NOT(ISERROR(SEARCH({"á","é","í","ó","ú","ñ"},D54))))&gt;0,"Acento-","Correcto-")&amp;
IF(SUM(--NOT(ISERROR(SEARCH({"'","""",".",",",";",":","¿","~?","¡","!","(",")"},D54))))&gt;0,"Signo","Correcto")</f>
        <v>Correcto-Correcto-Correcto</v>
      </c>
      <c r="AN54" s="649" t="str">
        <f t="shared" si="4"/>
        <v>Correcto</v>
      </c>
      <c r="AS54">
        <f t="shared" si="3"/>
        <v>0</v>
      </c>
      <c r="AT54">
        <f t="shared" si="5"/>
        <v>0</v>
      </c>
    </row>
    <row r="55" spans="1:46" ht="15" customHeight="1">
      <c r="A55" s="26"/>
      <c r="B55" s="142"/>
      <c r="C55" s="55" t="s">
        <v>5031</v>
      </c>
      <c r="D55" s="842"/>
      <c r="E55" s="759"/>
      <c r="F55" s="759"/>
      <c r="G55" s="838"/>
      <c r="H55" s="740"/>
      <c r="I55" s="759"/>
      <c r="J55" s="759"/>
      <c r="K55" s="838"/>
      <c r="L55" s="1061"/>
      <c r="M55" s="1062"/>
      <c r="N55" s="1062"/>
      <c r="O55" s="1063"/>
      <c r="P55" s="740"/>
      <c r="Q55" s="759"/>
      <c r="R55" s="759"/>
      <c r="S55" s="838"/>
      <c r="T55" s="740"/>
      <c r="U55" s="759"/>
      <c r="V55" s="759"/>
      <c r="W55" s="838"/>
      <c r="X55" s="127"/>
      <c r="Y55" s="127"/>
      <c r="Z55" s="127"/>
      <c r="AA55" s="127"/>
      <c r="AB55" s="127"/>
      <c r="AC55" s="127"/>
      <c r="AD55" s="127"/>
      <c r="AG55" s="54">
        <f t="shared" si="0"/>
        <v>0</v>
      </c>
      <c r="AH55" s="176">
        <f t="shared" si="1"/>
        <v>0</v>
      </c>
      <c r="AI55" s="177" t="str">
        <f>IF(AH55=0,"",
IF(SUM($AH$45:AH55)=1,AJ55,
IF($AH$75&gt;SUM($AH$45:AH55),_xlfn.CONCAT(", ",AJ55),
IF($AH$75=SUM($AH$45:AH55),_xlfn.CONCAT(" y ",AJ55)))))</f>
        <v/>
      </c>
      <c r="AJ55" s="55">
        <v>11</v>
      </c>
      <c r="AL55">
        <f t="shared" si="2"/>
        <v>0</v>
      </c>
      <c r="AM55" s="278" t="str" cm="1">
        <f t="array" ref="AM55">IF(EXACT(D55,UPPER(D55)),"Correcto-","Minusculas-")&amp;
IF(SUM(--NOT(ISERROR(SEARCH({"á","é","í","ó","ú","ñ"},D55))))&gt;0,"Acento-","Correcto-")&amp;
IF(SUM(--NOT(ISERROR(SEARCH({"'","""",".",",",";",":","¿","~?","¡","!","(",")"},D55))))&gt;0,"Signo","Correcto")</f>
        <v>Correcto-Correcto-Correcto</v>
      </c>
      <c r="AN55" s="649" t="str">
        <f t="shared" si="4"/>
        <v>Correcto</v>
      </c>
      <c r="AS55">
        <f t="shared" si="3"/>
        <v>0</v>
      </c>
      <c r="AT55">
        <f t="shared" si="5"/>
        <v>0</v>
      </c>
    </row>
    <row r="56" spans="1:46" ht="15" customHeight="1">
      <c r="A56" s="26"/>
      <c r="B56" s="142"/>
      <c r="C56" s="55" t="s">
        <v>5032</v>
      </c>
      <c r="D56" s="842"/>
      <c r="E56" s="759"/>
      <c r="F56" s="759"/>
      <c r="G56" s="838"/>
      <c r="H56" s="740"/>
      <c r="I56" s="759"/>
      <c r="J56" s="759"/>
      <c r="K56" s="838"/>
      <c r="L56" s="1061"/>
      <c r="M56" s="1062"/>
      <c r="N56" s="1062"/>
      <c r="O56" s="1063"/>
      <c r="P56" s="740"/>
      <c r="Q56" s="759"/>
      <c r="R56" s="759"/>
      <c r="S56" s="838"/>
      <c r="T56" s="740"/>
      <c r="U56" s="759"/>
      <c r="V56" s="759"/>
      <c r="W56" s="838"/>
      <c r="X56" s="127"/>
      <c r="Y56" s="127"/>
      <c r="Z56" s="127"/>
      <c r="AA56" s="127"/>
      <c r="AB56" s="127"/>
      <c r="AC56" s="127"/>
      <c r="AD56" s="127"/>
      <c r="AG56" s="54">
        <f t="shared" si="0"/>
        <v>0</v>
      </c>
      <c r="AH56" s="176">
        <f t="shared" si="1"/>
        <v>0</v>
      </c>
      <c r="AI56" s="177" t="str">
        <f>IF(AH56=0,"",
IF(SUM($AH$45:AH56)=1,AJ56,
IF($AH$75&gt;SUM($AH$45:AH56),_xlfn.CONCAT(", ",AJ56),
IF($AH$75=SUM($AH$45:AH56),_xlfn.CONCAT(" y ",AJ56)))))</f>
        <v/>
      </c>
      <c r="AJ56" s="55">
        <v>12</v>
      </c>
      <c r="AL56">
        <f t="shared" si="2"/>
        <v>0</v>
      </c>
      <c r="AM56" s="278" t="str" cm="1">
        <f t="array" ref="AM56">IF(EXACT(D56,UPPER(D56)),"Correcto-","Minusculas-")&amp;
IF(SUM(--NOT(ISERROR(SEARCH({"á","é","í","ó","ú","ñ"},D56))))&gt;0,"Acento-","Correcto-")&amp;
IF(SUM(--NOT(ISERROR(SEARCH({"'","""",".",",",";",":","¿","~?","¡","!","(",")"},D56))))&gt;0,"Signo","Correcto")</f>
        <v>Correcto-Correcto-Correcto</v>
      </c>
      <c r="AN56" s="649" t="str">
        <f t="shared" si="4"/>
        <v>Correcto</v>
      </c>
      <c r="AS56">
        <f t="shared" si="3"/>
        <v>0</v>
      </c>
      <c r="AT56">
        <f t="shared" si="5"/>
        <v>0</v>
      </c>
    </row>
    <row r="57" spans="1:46" ht="15" customHeight="1">
      <c r="A57" s="26"/>
      <c r="B57" s="142"/>
      <c r="C57" s="55" t="s">
        <v>5033</v>
      </c>
      <c r="D57" s="842"/>
      <c r="E57" s="759"/>
      <c r="F57" s="759"/>
      <c r="G57" s="838"/>
      <c r="H57" s="740"/>
      <c r="I57" s="759"/>
      <c r="J57" s="759"/>
      <c r="K57" s="838"/>
      <c r="L57" s="1061"/>
      <c r="M57" s="1062"/>
      <c r="N57" s="1062"/>
      <c r="O57" s="1063"/>
      <c r="P57" s="740"/>
      <c r="Q57" s="759"/>
      <c r="R57" s="759"/>
      <c r="S57" s="838"/>
      <c r="T57" s="740"/>
      <c r="U57" s="759"/>
      <c r="V57" s="759"/>
      <c r="W57" s="838"/>
      <c r="X57" s="127"/>
      <c r="Y57" s="127"/>
      <c r="Z57" s="127"/>
      <c r="AA57" s="127"/>
      <c r="AB57" s="127"/>
      <c r="AC57" s="127"/>
      <c r="AD57" s="127"/>
      <c r="AG57" s="54">
        <f t="shared" si="0"/>
        <v>0</v>
      </c>
      <c r="AH57" s="176">
        <f t="shared" si="1"/>
        <v>0</v>
      </c>
      <c r="AI57" s="177" t="str">
        <f>IF(AH57=0,"",
IF(SUM($AH$45:AH57)=1,AJ57,
IF($AH$75&gt;SUM($AH$45:AH57),_xlfn.CONCAT(", ",AJ57),
IF($AH$75=SUM($AH$45:AH57),_xlfn.CONCAT(" y ",AJ57)))))</f>
        <v/>
      </c>
      <c r="AJ57" s="55">
        <v>13</v>
      </c>
      <c r="AL57">
        <f t="shared" si="2"/>
        <v>0</v>
      </c>
      <c r="AM57" s="278" t="str" cm="1">
        <f t="array" ref="AM57">IF(EXACT(D57,UPPER(D57)),"Correcto-","Minusculas-")&amp;
IF(SUM(--NOT(ISERROR(SEARCH({"á","é","í","ó","ú","ñ"},D57))))&gt;0,"Acento-","Correcto-")&amp;
IF(SUM(--NOT(ISERROR(SEARCH({"'","""",".",",",";",":","¿","~?","¡","!","(",")"},D57))))&gt;0,"Signo","Correcto")</f>
        <v>Correcto-Correcto-Correcto</v>
      </c>
      <c r="AN57" s="649" t="str">
        <f t="shared" si="4"/>
        <v>Correcto</v>
      </c>
      <c r="AS57">
        <f t="shared" si="3"/>
        <v>0</v>
      </c>
      <c r="AT57">
        <f t="shared" si="5"/>
        <v>0</v>
      </c>
    </row>
    <row r="58" spans="1:46" ht="15" customHeight="1">
      <c r="A58" s="26"/>
      <c r="B58" s="142"/>
      <c r="C58" s="55" t="s">
        <v>5034</v>
      </c>
      <c r="D58" s="842"/>
      <c r="E58" s="759"/>
      <c r="F58" s="759"/>
      <c r="G58" s="838"/>
      <c r="H58" s="740"/>
      <c r="I58" s="759"/>
      <c r="J58" s="759"/>
      <c r="K58" s="838"/>
      <c r="L58" s="1061"/>
      <c r="M58" s="1062"/>
      <c r="N58" s="1062"/>
      <c r="O58" s="1063"/>
      <c r="P58" s="740"/>
      <c r="Q58" s="759"/>
      <c r="R58" s="759"/>
      <c r="S58" s="838"/>
      <c r="T58" s="740"/>
      <c r="U58" s="759"/>
      <c r="V58" s="759"/>
      <c r="W58" s="838"/>
      <c r="X58" s="127"/>
      <c r="Y58" s="127"/>
      <c r="Z58" s="127"/>
      <c r="AA58" s="127"/>
      <c r="AB58" s="127"/>
      <c r="AC58" s="127"/>
      <c r="AD58" s="127"/>
      <c r="AG58" s="54">
        <f t="shared" si="0"/>
        <v>0</v>
      </c>
      <c r="AH58" s="176">
        <f t="shared" si="1"/>
        <v>0</v>
      </c>
      <c r="AI58" s="177" t="str">
        <f>IF(AH58=0,"",
IF(SUM($AH$45:AH58)=1,AJ58,
IF($AH$75&gt;SUM($AH$45:AH58),_xlfn.CONCAT(", ",AJ58),
IF($AH$75=SUM($AH$45:AH58),_xlfn.CONCAT(" y ",AJ58)))))</f>
        <v/>
      </c>
      <c r="AJ58" s="55">
        <v>14</v>
      </c>
      <c r="AL58">
        <f t="shared" si="2"/>
        <v>0</v>
      </c>
      <c r="AM58" s="278" t="str" cm="1">
        <f t="array" ref="AM58">IF(EXACT(D58,UPPER(D58)),"Correcto-","Minusculas-")&amp;
IF(SUM(--NOT(ISERROR(SEARCH({"á","é","í","ó","ú","ñ"},D58))))&gt;0,"Acento-","Correcto-")&amp;
IF(SUM(--NOT(ISERROR(SEARCH({"'","""",".",",",";",":","¿","~?","¡","!","(",")"},D58))))&gt;0,"Signo","Correcto")</f>
        <v>Correcto-Correcto-Correcto</v>
      </c>
      <c r="AN58" s="649" t="str">
        <f t="shared" si="4"/>
        <v>Correcto</v>
      </c>
      <c r="AS58">
        <f t="shared" si="3"/>
        <v>0</v>
      </c>
      <c r="AT58">
        <f t="shared" si="5"/>
        <v>0</v>
      </c>
    </row>
    <row r="59" spans="1:46" ht="15" customHeight="1">
      <c r="A59" s="26"/>
      <c r="B59" s="142"/>
      <c r="C59" s="55" t="s">
        <v>5035</v>
      </c>
      <c r="D59" s="842"/>
      <c r="E59" s="759"/>
      <c r="F59" s="759"/>
      <c r="G59" s="838"/>
      <c r="H59" s="740"/>
      <c r="I59" s="759"/>
      <c r="J59" s="759"/>
      <c r="K59" s="838"/>
      <c r="L59" s="1061"/>
      <c r="M59" s="1062"/>
      <c r="N59" s="1062"/>
      <c r="O59" s="1063"/>
      <c r="P59" s="740"/>
      <c r="Q59" s="759"/>
      <c r="R59" s="759"/>
      <c r="S59" s="838"/>
      <c r="T59" s="740"/>
      <c r="U59" s="759"/>
      <c r="V59" s="759"/>
      <c r="W59" s="838"/>
      <c r="X59" s="127"/>
      <c r="Y59" s="127"/>
      <c r="Z59" s="127"/>
      <c r="AA59" s="127"/>
      <c r="AB59" s="127"/>
      <c r="AC59" s="127"/>
      <c r="AD59" s="127"/>
      <c r="AG59" s="54">
        <f t="shared" si="0"/>
        <v>0</v>
      </c>
      <c r="AH59" s="176">
        <f t="shared" si="1"/>
        <v>0</v>
      </c>
      <c r="AI59" s="177" t="str">
        <f>IF(AH59=0,"",
IF(SUM($AH$45:AH59)=1,AJ59,
IF($AH$75&gt;SUM($AH$45:AH59),_xlfn.CONCAT(", ",AJ59),
IF($AH$75=SUM($AH$45:AH59),_xlfn.CONCAT(" y ",AJ59)))))</f>
        <v/>
      </c>
      <c r="AJ59" s="55">
        <v>15</v>
      </c>
      <c r="AL59">
        <f t="shared" si="2"/>
        <v>0</v>
      </c>
      <c r="AM59" s="278" t="str" cm="1">
        <f t="array" ref="AM59">IF(EXACT(D59,UPPER(D59)),"Correcto-","Minusculas-")&amp;
IF(SUM(--NOT(ISERROR(SEARCH({"á","é","í","ó","ú","ñ"},D59))))&gt;0,"Acento-","Correcto-")&amp;
IF(SUM(--NOT(ISERROR(SEARCH({"'","""",".",",",";",":","¿","~?","¡","!","(",")"},D59))))&gt;0,"Signo","Correcto")</f>
        <v>Correcto-Correcto-Correcto</v>
      </c>
      <c r="AN59" s="649" t="str">
        <f t="shared" si="4"/>
        <v>Correcto</v>
      </c>
      <c r="AS59">
        <f t="shared" si="3"/>
        <v>0</v>
      </c>
      <c r="AT59">
        <f t="shared" si="5"/>
        <v>0</v>
      </c>
    </row>
    <row r="60" spans="1:46" ht="15" customHeight="1">
      <c r="A60" s="26"/>
      <c r="B60" s="142"/>
      <c r="C60" s="55" t="s">
        <v>5036</v>
      </c>
      <c r="D60" s="842"/>
      <c r="E60" s="759"/>
      <c r="F60" s="759"/>
      <c r="G60" s="838"/>
      <c r="H60" s="740"/>
      <c r="I60" s="759"/>
      <c r="J60" s="759"/>
      <c r="K60" s="838"/>
      <c r="L60" s="1061"/>
      <c r="M60" s="1062"/>
      <c r="N60" s="1062"/>
      <c r="O60" s="1063"/>
      <c r="P60" s="740"/>
      <c r="Q60" s="759"/>
      <c r="R60" s="759"/>
      <c r="S60" s="838"/>
      <c r="T60" s="740"/>
      <c r="U60" s="759"/>
      <c r="V60" s="759"/>
      <c r="W60" s="838"/>
      <c r="X60" s="127"/>
      <c r="Y60" s="127"/>
      <c r="Z60" s="127"/>
      <c r="AA60" s="127"/>
      <c r="AB60" s="127"/>
      <c r="AC60" s="127"/>
      <c r="AD60" s="127"/>
      <c r="AG60" s="54">
        <f t="shared" si="0"/>
        <v>0</v>
      </c>
      <c r="AH60" s="176">
        <f t="shared" si="1"/>
        <v>0</v>
      </c>
      <c r="AI60" s="177" t="str">
        <f>IF(AH60=0,"",
IF(SUM($AH$45:AH60)=1,AJ60,
IF($AH$75&gt;SUM($AH$45:AH60),_xlfn.CONCAT(", ",AJ60),
IF($AH$75=SUM($AH$45:AH60),_xlfn.CONCAT(" y ",AJ60)))))</f>
        <v/>
      </c>
      <c r="AJ60" s="55">
        <v>16</v>
      </c>
      <c r="AL60">
        <f t="shared" si="2"/>
        <v>0</v>
      </c>
      <c r="AM60" s="278" t="str" cm="1">
        <f t="array" ref="AM60">IF(EXACT(D60,UPPER(D60)),"Correcto-","Minusculas-")&amp;
IF(SUM(--NOT(ISERROR(SEARCH({"á","é","í","ó","ú","ñ"},D60))))&gt;0,"Acento-","Correcto-")&amp;
IF(SUM(--NOT(ISERROR(SEARCH({"'","""",".",",",";",":","¿","~?","¡","!","(",")"},D60))))&gt;0,"Signo","Correcto")</f>
        <v>Correcto-Correcto-Correcto</v>
      </c>
      <c r="AN60" s="649" t="str">
        <f t="shared" si="4"/>
        <v>Correcto</v>
      </c>
      <c r="AS60">
        <f t="shared" si="3"/>
        <v>0</v>
      </c>
      <c r="AT60">
        <f t="shared" si="5"/>
        <v>0</v>
      </c>
    </row>
    <row r="61" spans="1:46" ht="15" customHeight="1">
      <c r="A61" s="26"/>
      <c r="B61" s="142"/>
      <c r="C61" s="55" t="s">
        <v>5037</v>
      </c>
      <c r="D61" s="842"/>
      <c r="E61" s="759"/>
      <c r="F61" s="759"/>
      <c r="G61" s="838"/>
      <c r="H61" s="740"/>
      <c r="I61" s="759"/>
      <c r="J61" s="759"/>
      <c r="K61" s="838"/>
      <c r="L61" s="1061"/>
      <c r="M61" s="1062"/>
      <c r="N61" s="1062"/>
      <c r="O61" s="1063"/>
      <c r="P61" s="740"/>
      <c r="Q61" s="759"/>
      <c r="R61" s="759"/>
      <c r="S61" s="838"/>
      <c r="T61" s="740"/>
      <c r="U61" s="759"/>
      <c r="V61" s="759"/>
      <c r="W61" s="838"/>
      <c r="X61" s="127"/>
      <c r="Y61" s="127"/>
      <c r="Z61" s="127"/>
      <c r="AA61" s="127"/>
      <c r="AB61" s="127"/>
      <c r="AC61" s="127"/>
      <c r="AD61" s="127"/>
      <c r="AG61" s="54">
        <f t="shared" si="0"/>
        <v>0</v>
      </c>
      <c r="AH61" s="176">
        <f t="shared" si="1"/>
        <v>0</v>
      </c>
      <c r="AI61" s="177" t="str">
        <f>IF(AH61=0,"",
IF(SUM($AH$45:AH61)=1,AJ61,
IF($AH$75&gt;SUM($AH$45:AH61),_xlfn.CONCAT(", ",AJ61),
IF($AH$75=SUM($AH$45:AH61),_xlfn.CONCAT(" y ",AJ61)))))</f>
        <v/>
      </c>
      <c r="AJ61" s="55">
        <v>17</v>
      </c>
      <c r="AL61">
        <f t="shared" si="2"/>
        <v>0</v>
      </c>
      <c r="AM61" s="278" t="str" cm="1">
        <f t="array" ref="AM61">IF(EXACT(D61,UPPER(D61)),"Correcto-","Minusculas-")&amp;
IF(SUM(--NOT(ISERROR(SEARCH({"á","é","í","ó","ú","ñ"},D61))))&gt;0,"Acento-","Correcto-")&amp;
IF(SUM(--NOT(ISERROR(SEARCH({"'","""",".",",",";",":","¿","~?","¡","!","(",")"},D61))))&gt;0,"Signo","Correcto")</f>
        <v>Correcto-Correcto-Correcto</v>
      </c>
      <c r="AN61" s="649" t="str">
        <f t="shared" si="4"/>
        <v>Correcto</v>
      </c>
      <c r="AS61">
        <f t="shared" si="3"/>
        <v>0</v>
      </c>
      <c r="AT61">
        <f t="shared" si="5"/>
        <v>0</v>
      </c>
    </row>
    <row r="62" spans="1:46" ht="15" customHeight="1">
      <c r="A62" s="26"/>
      <c r="B62" s="142"/>
      <c r="C62" s="55" t="s">
        <v>5038</v>
      </c>
      <c r="D62" s="842"/>
      <c r="E62" s="759"/>
      <c r="F62" s="759"/>
      <c r="G62" s="838"/>
      <c r="H62" s="740"/>
      <c r="I62" s="759"/>
      <c r="J62" s="759"/>
      <c r="K62" s="838"/>
      <c r="L62" s="1061"/>
      <c r="M62" s="1062"/>
      <c r="N62" s="1062"/>
      <c r="O62" s="1063"/>
      <c r="P62" s="740"/>
      <c r="Q62" s="759"/>
      <c r="R62" s="759"/>
      <c r="S62" s="838"/>
      <c r="T62" s="740"/>
      <c r="U62" s="759"/>
      <c r="V62" s="759"/>
      <c r="W62" s="838"/>
      <c r="X62" s="127"/>
      <c r="Y62" s="127"/>
      <c r="Z62" s="127"/>
      <c r="AA62" s="127"/>
      <c r="AB62" s="127"/>
      <c r="AC62" s="127"/>
      <c r="AD62" s="127"/>
      <c r="AG62" s="54">
        <f t="shared" si="0"/>
        <v>0</v>
      </c>
      <c r="AH62" s="176">
        <f t="shared" si="1"/>
        <v>0</v>
      </c>
      <c r="AI62" s="177" t="str">
        <f>IF(AH62=0,"",
IF(SUM($AH$45:AH62)=1,AJ62,
IF($AH$75&gt;SUM($AH$45:AH62),_xlfn.CONCAT(", ",AJ62),
IF($AH$75=SUM($AH$45:AH62),_xlfn.CONCAT(" y ",AJ62)))))</f>
        <v/>
      </c>
      <c r="AJ62" s="55">
        <v>18</v>
      </c>
      <c r="AL62">
        <f t="shared" si="2"/>
        <v>0</v>
      </c>
      <c r="AM62" s="278" t="str" cm="1">
        <f t="array" ref="AM62">IF(EXACT(D62,UPPER(D62)),"Correcto-","Minusculas-")&amp;
IF(SUM(--NOT(ISERROR(SEARCH({"á","é","í","ó","ú","ñ"},D62))))&gt;0,"Acento-","Correcto-")&amp;
IF(SUM(--NOT(ISERROR(SEARCH({"'","""",".",",",";",":","¿","~?","¡","!","(",")"},D62))))&gt;0,"Signo","Correcto")</f>
        <v>Correcto-Correcto-Correcto</v>
      </c>
      <c r="AN62" s="649" t="str">
        <f t="shared" si="4"/>
        <v>Correcto</v>
      </c>
      <c r="AS62">
        <f t="shared" si="3"/>
        <v>0</v>
      </c>
      <c r="AT62">
        <f t="shared" si="5"/>
        <v>0</v>
      </c>
    </row>
    <row r="63" spans="1:46" ht="15" customHeight="1">
      <c r="A63" s="26"/>
      <c r="B63" s="142"/>
      <c r="C63" s="55" t="s">
        <v>5039</v>
      </c>
      <c r="D63" s="842"/>
      <c r="E63" s="759"/>
      <c r="F63" s="759"/>
      <c r="G63" s="838"/>
      <c r="H63" s="740"/>
      <c r="I63" s="759"/>
      <c r="J63" s="759"/>
      <c r="K63" s="838"/>
      <c r="L63" s="1061"/>
      <c r="M63" s="1062"/>
      <c r="N63" s="1062"/>
      <c r="O63" s="1063"/>
      <c r="P63" s="740"/>
      <c r="Q63" s="759"/>
      <c r="R63" s="759"/>
      <c r="S63" s="838"/>
      <c r="T63" s="740"/>
      <c r="U63" s="759"/>
      <c r="V63" s="759"/>
      <c r="W63" s="838"/>
      <c r="X63" s="127"/>
      <c r="Y63" s="127"/>
      <c r="Z63" s="127"/>
      <c r="AA63" s="127"/>
      <c r="AB63" s="127"/>
      <c r="AC63" s="127"/>
      <c r="AD63" s="127"/>
      <c r="AG63" s="54">
        <f t="shared" si="0"/>
        <v>0</v>
      </c>
      <c r="AH63" s="176">
        <f t="shared" si="1"/>
        <v>0</v>
      </c>
      <c r="AI63" s="177" t="str">
        <f>IF(AH63=0,"",
IF(SUM($AH$45:AH63)=1,AJ63,
IF($AH$75&gt;SUM($AH$45:AH63),_xlfn.CONCAT(", ",AJ63),
IF($AH$75=SUM($AH$45:AH63),_xlfn.CONCAT(" y ",AJ63)))))</f>
        <v/>
      </c>
      <c r="AJ63" s="55">
        <v>19</v>
      </c>
      <c r="AL63">
        <f t="shared" si="2"/>
        <v>0</v>
      </c>
      <c r="AM63" s="278" t="str" cm="1">
        <f t="array" ref="AM63">IF(EXACT(D63,UPPER(D63)),"Correcto-","Minusculas-")&amp;
IF(SUM(--NOT(ISERROR(SEARCH({"á","é","í","ó","ú","ñ"},D63))))&gt;0,"Acento-","Correcto-")&amp;
IF(SUM(--NOT(ISERROR(SEARCH({"'","""",".",",",";",":","¿","~?","¡","!","(",")"},D63))))&gt;0,"Signo","Correcto")</f>
        <v>Correcto-Correcto-Correcto</v>
      </c>
      <c r="AN63" s="649" t="str">
        <f t="shared" si="4"/>
        <v>Correcto</v>
      </c>
      <c r="AS63">
        <f t="shared" si="3"/>
        <v>0</v>
      </c>
      <c r="AT63">
        <f t="shared" si="5"/>
        <v>0</v>
      </c>
    </row>
    <row r="64" spans="1:46" ht="15" customHeight="1">
      <c r="A64" s="26"/>
      <c r="B64" s="142"/>
      <c r="C64" s="55" t="s">
        <v>5040</v>
      </c>
      <c r="D64" s="842"/>
      <c r="E64" s="759"/>
      <c r="F64" s="759"/>
      <c r="G64" s="838"/>
      <c r="H64" s="740"/>
      <c r="I64" s="759"/>
      <c r="J64" s="759"/>
      <c r="K64" s="838"/>
      <c r="L64" s="1061"/>
      <c r="M64" s="1062"/>
      <c r="N64" s="1062"/>
      <c r="O64" s="1063"/>
      <c r="P64" s="740"/>
      <c r="Q64" s="759"/>
      <c r="R64" s="759"/>
      <c r="S64" s="838"/>
      <c r="T64" s="740"/>
      <c r="U64" s="759"/>
      <c r="V64" s="759"/>
      <c r="W64" s="838"/>
      <c r="X64" s="127"/>
      <c r="Y64" s="127"/>
      <c r="Z64" s="127"/>
      <c r="AA64" s="127"/>
      <c r="AB64" s="127"/>
      <c r="AC64" s="127"/>
      <c r="AD64" s="127"/>
      <c r="AG64" s="54">
        <f t="shared" si="0"/>
        <v>0</v>
      </c>
      <c r="AH64" s="176">
        <f t="shared" si="1"/>
        <v>0</v>
      </c>
      <c r="AI64" s="177" t="str">
        <f>IF(AH64=0,"",
IF(SUM($AH$45:AH64)=1,AJ64,
IF($AH$75&gt;SUM($AH$45:AH64),_xlfn.CONCAT(", ",AJ64),
IF($AH$75=SUM($AH$45:AH64),_xlfn.CONCAT(" y ",AJ64)))))</f>
        <v/>
      </c>
      <c r="AJ64" s="55">
        <v>20</v>
      </c>
      <c r="AL64">
        <f t="shared" si="2"/>
        <v>0</v>
      </c>
      <c r="AM64" s="278" t="str" cm="1">
        <f t="array" ref="AM64">IF(EXACT(D64,UPPER(D64)),"Correcto-","Minusculas-")&amp;
IF(SUM(--NOT(ISERROR(SEARCH({"á","é","í","ó","ú","ñ"},D64))))&gt;0,"Acento-","Correcto-")&amp;
IF(SUM(--NOT(ISERROR(SEARCH({"'","""",".",",",";",":","¿","~?","¡","!","(",")"},D64))))&gt;0,"Signo","Correcto")</f>
        <v>Correcto-Correcto-Correcto</v>
      </c>
      <c r="AN64" s="649" t="str">
        <f t="shared" si="4"/>
        <v>Correcto</v>
      </c>
      <c r="AS64">
        <f t="shared" si="3"/>
        <v>0</v>
      </c>
      <c r="AT64">
        <f t="shared" si="5"/>
        <v>0</v>
      </c>
    </row>
    <row r="65" spans="1:46" ht="15" customHeight="1">
      <c r="A65" s="26"/>
      <c r="B65" s="142"/>
      <c r="C65" s="55" t="s">
        <v>5041</v>
      </c>
      <c r="D65" s="842"/>
      <c r="E65" s="759"/>
      <c r="F65" s="759"/>
      <c r="G65" s="838"/>
      <c r="H65" s="740"/>
      <c r="I65" s="759"/>
      <c r="J65" s="759"/>
      <c r="K65" s="838"/>
      <c r="L65" s="1061"/>
      <c r="M65" s="1062"/>
      <c r="N65" s="1062"/>
      <c r="O65" s="1063"/>
      <c r="P65" s="740"/>
      <c r="Q65" s="759"/>
      <c r="R65" s="759"/>
      <c r="S65" s="838"/>
      <c r="T65" s="740"/>
      <c r="U65" s="759"/>
      <c r="V65" s="759"/>
      <c r="W65" s="838"/>
      <c r="X65" s="127"/>
      <c r="Y65" s="127"/>
      <c r="Z65" s="127"/>
      <c r="AA65" s="127"/>
      <c r="AB65" s="127"/>
      <c r="AC65" s="127"/>
      <c r="AD65" s="127"/>
      <c r="AG65" s="54">
        <f t="shared" si="0"/>
        <v>0</v>
      </c>
      <c r="AH65" s="176">
        <f t="shared" si="1"/>
        <v>0</v>
      </c>
      <c r="AI65" s="177" t="str">
        <f>IF(AH65=0,"",
IF(SUM($AH$45:AH65)=1,AJ65,
IF($AH$75&gt;SUM($AH$45:AH65),_xlfn.CONCAT(", ",AJ65),
IF($AH$75=SUM($AH$45:AH65),_xlfn.CONCAT(" y ",AJ65)))))</f>
        <v/>
      </c>
      <c r="AJ65" s="55">
        <v>21</v>
      </c>
      <c r="AL65">
        <f t="shared" si="2"/>
        <v>0</v>
      </c>
      <c r="AM65" s="278" t="str" cm="1">
        <f t="array" ref="AM65">IF(EXACT(D65,UPPER(D65)),"Correcto-","Minusculas-")&amp;
IF(SUM(--NOT(ISERROR(SEARCH({"á","é","í","ó","ú","ñ"},D65))))&gt;0,"Acento-","Correcto-")&amp;
IF(SUM(--NOT(ISERROR(SEARCH({"'","""",".",",",";",":","¿","~?","¡","!","(",")"},D65))))&gt;0,"Signo","Correcto")</f>
        <v>Correcto-Correcto-Correcto</v>
      </c>
      <c r="AN65" s="649" t="str">
        <f t="shared" si="4"/>
        <v>Correcto</v>
      </c>
      <c r="AS65">
        <f t="shared" si="3"/>
        <v>0</v>
      </c>
      <c r="AT65">
        <f t="shared" si="5"/>
        <v>0</v>
      </c>
    </row>
    <row r="66" spans="1:46" ht="15" customHeight="1">
      <c r="A66" s="26"/>
      <c r="B66" s="142"/>
      <c r="C66" s="55" t="s">
        <v>5042</v>
      </c>
      <c r="D66" s="842"/>
      <c r="E66" s="759"/>
      <c r="F66" s="759"/>
      <c r="G66" s="838"/>
      <c r="H66" s="740"/>
      <c r="I66" s="759"/>
      <c r="J66" s="759"/>
      <c r="K66" s="838"/>
      <c r="L66" s="1061"/>
      <c r="M66" s="1062"/>
      <c r="N66" s="1062"/>
      <c r="O66" s="1063"/>
      <c r="P66" s="740"/>
      <c r="Q66" s="759"/>
      <c r="R66" s="759"/>
      <c r="S66" s="838"/>
      <c r="T66" s="740"/>
      <c r="U66" s="759"/>
      <c r="V66" s="759"/>
      <c r="W66" s="838"/>
      <c r="X66" s="127"/>
      <c r="Y66" s="127"/>
      <c r="Z66" s="127"/>
      <c r="AA66" s="127"/>
      <c r="AB66" s="127"/>
      <c r="AC66" s="127"/>
      <c r="AD66" s="127"/>
      <c r="AG66" s="54">
        <f t="shared" si="0"/>
        <v>0</v>
      </c>
      <c r="AH66" s="176">
        <f t="shared" si="1"/>
        <v>0</v>
      </c>
      <c r="AI66" s="177" t="str">
        <f>IF(AH66=0,"",
IF(SUM($AH$45:AH66)=1,AJ66,
IF($AH$75&gt;SUM($AH$45:AH66),_xlfn.CONCAT(", ",AJ66),
IF($AH$75=SUM($AH$45:AH66),_xlfn.CONCAT(" y ",AJ66)))))</f>
        <v/>
      </c>
      <c r="AJ66" s="55">
        <v>22</v>
      </c>
      <c r="AL66">
        <f t="shared" si="2"/>
        <v>0</v>
      </c>
      <c r="AM66" s="278" t="str" cm="1">
        <f t="array" ref="AM66">IF(EXACT(D66,UPPER(D66)),"Correcto-","Minusculas-")&amp;
IF(SUM(--NOT(ISERROR(SEARCH({"á","é","í","ó","ú","ñ"},D66))))&gt;0,"Acento-","Correcto-")&amp;
IF(SUM(--NOT(ISERROR(SEARCH({"'","""",".",",",";",":","¿","~?","¡","!","(",")"},D66))))&gt;0,"Signo","Correcto")</f>
        <v>Correcto-Correcto-Correcto</v>
      </c>
      <c r="AN66" s="649" t="str">
        <f t="shared" si="4"/>
        <v>Correcto</v>
      </c>
      <c r="AS66">
        <f t="shared" si="3"/>
        <v>0</v>
      </c>
      <c r="AT66">
        <f t="shared" si="5"/>
        <v>0</v>
      </c>
    </row>
    <row r="67" spans="1:46" ht="15" customHeight="1">
      <c r="A67" s="26"/>
      <c r="B67" s="142"/>
      <c r="C67" s="55" t="s">
        <v>5043</v>
      </c>
      <c r="D67" s="842"/>
      <c r="E67" s="759"/>
      <c r="F67" s="759"/>
      <c r="G67" s="838"/>
      <c r="H67" s="740"/>
      <c r="I67" s="759"/>
      <c r="J67" s="759"/>
      <c r="K67" s="838"/>
      <c r="L67" s="1061"/>
      <c r="M67" s="1062"/>
      <c r="N67" s="1062"/>
      <c r="O67" s="1063"/>
      <c r="P67" s="740"/>
      <c r="Q67" s="759"/>
      <c r="R67" s="759"/>
      <c r="S67" s="838"/>
      <c r="T67" s="740"/>
      <c r="U67" s="759"/>
      <c r="V67" s="759"/>
      <c r="W67" s="838"/>
      <c r="X67" s="127"/>
      <c r="Y67" s="127"/>
      <c r="Z67" s="127"/>
      <c r="AA67" s="127"/>
      <c r="AB67" s="127"/>
      <c r="AC67" s="127"/>
      <c r="AD67" s="127"/>
      <c r="AG67" s="54">
        <f t="shared" si="0"/>
        <v>0</v>
      </c>
      <c r="AH67" s="176">
        <f t="shared" si="1"/>
        <v>0</v>
      </c>
      <c r="AI67" s="177" t="str">
        <f>IF(AH67=0,"",
IF(SUM($AH$45:AH67)=1,AJ67,
IF($AH$75&gt;SUM($AH$45:AH67),_xlfn.CONCAT(", ",AJ67),
IF($AH$75=SUM($AH$45:AH67),_xlfn.CONCAT(" y ",AJ67)))))</f>
        <v/>
      </c>
      <c r="AJ67" s="55">
        <v>23</v>
      </c>
      <c r="AL67">
        <f t="shared" si="2"/>
        <v>0</v>
      </c>
      <c r="AM67" s="278" t="str" cm="1">
        <f t="array" ref="AM67">IF(EXACT(D67,UPPER(D67)),"Correcto-","Minusculas-")&amp;
IF(SUM(--NOT(ISERROR(SEARCH({"á","é","í","ó","ú","ñ"},D67))))&gt;0,"Acento-","Correcto-")&amp;
IF(SUM(--NOT(ISERROR(SEARCH({"'","""",".",",",";",":","¿","~?","¡","!","(",")"},D67))))&gt;0,"Signo","Correcto")</f>
        <v>Correcto-Correcto-Correcto</v>
      </c>
      <c r="AN67" s="649" t="str">
        <f t="shared" si="4"/>
        <v>Correcto</v>
      </c>
      <c r="AS67">
        <f t="shared" si="3"/>
        <v>0</v>
      </c>
      <c r="AT67">
        <f t="shared" si="5"/>
        <v>0</v>
      </c>
    </row>
    <row r="68" spans="1:46" ht="15" customHeight="1">
      <c r="A68" s="26"/>
      <c r="B68" s="142"/>
      <c r="C68" s="55" t="s">
        <v>5044</v>
      </c>
      <c r="D68" s="842"/>
      <c r="E68" s="759"/>
      <c r="F68" s="759"/>
      <c r="G68" s="838"/>
      <c r="H68" s="740"/>
      <c r="I68" s="759"/>
      <c r="J68" s="759"/>
      <c r="K68" s="838"/>
      <c r="L68" s="1061"/>
      <c r="M68" s="1062"/>
      <c r="N68" s="1062"/>
      <c r="O68" s="1063"/>
      <c r="P68" s="740"/>
      <c r="Q68" s="759"/>
      <c r="R68" s="759"/>
      <c r="S68" s="838"/>
      <c r="T68" s="740"/>
      <c r="U68" s="759"/>
      <c r="V68" s="759"/>
      <c r="W68" s="838"/>
      <c r="X68" s="127"/>
      <c r="Y68" s="127"/>
      <c r="Z68" s="127"/>
      <c r="AA68" s="127"/>
      <c r="AB68" s="127"/>
      <c r="AC68" s="127"/>
      <c r="AD68" s="127"/>
      <c r="AG68" s="54">
        <f t="shared" si="0"/>
        <v>0</v>
      </c>
      <c r="AH68" s="176">
        <f t="shared" si="1"/>
        <v>0</v>
      </c>
      <c r="AI68" s="177" t="str">
        <f>IF(AH68=0,"",
IF(SUM($AH$45:AH68)=1,AJ68,
IF($AH$75&gt;SUM($AH$45:AH68),_xlfn.CONCAT(", ",AJ68),
IF($AH$75=SUM($AH$45:AH68),_xlfn.CONCAT(" y ",AJ68)))))</f>
        <v/>
      </c>
      <c r="AJ68" s="55">
        <v>24</v>
      </c>
      <c r="AL68">
        <f t="shared" si="2"/>
        <v>0</v>
      </c>
      <c r="AM68" s="278" t="str" cm="1">
        <f t="array" ref="AM68">IF(EXACT(D68,UPPER(D68)),"Correcto-","Minusculas-")&amp;
IF(SUM(--NOT(ISERROR(SEARCH({"á","é","í","ó","ú","ñ"},D68))))&gt;0,"Acento-","Correcto-")&amp;
IF(SUM(--NOT(ISERROR(SEARCH({"'","""",".",",",";",":","¿","~?","¡","!","(",")"},D68))))&gt;0,"Signo","Correcto")</f>
        <v>Correcto-Correcto-Correcto</v>
      </c>
      <c r="AN68" s="649" t="str">
        <f t="shared" si="4"/>
        <v>Correcto</v>
      </c>
      <c r="AS68">
        <f t="shared" si="3"/>
        <v>0</v>
      </c>
      <c r="AT68">
        <f t="shared" si="5"/>
        <v>0</v>
      </c>
    </row>
    <row r="69" spans="1:46" ht="15" customHeight="1">
      <c r="A69" s="26"/>
      <c r="B69" s="142"/>
      <c r="C69" s="55" t="s">
        <v>5045</v>
      </c>
      <c r="D69" s="842"/>
      <c r="E69" s="759"/>
      <c r="F69" s="759"/>
      <c r="G69" s="838"/>
      <c r="H69" s="740"/>
      <c r="I69" s="759"/>
      <c r="J69" s="759"/>
      <c r="K69" s="838"/>
      <c r="L69" s="1061"/>
      <c r="M69" s="1062"/>
      <c r="N69" s="1062"/>
      <c r="O69" s="1063"/>
      <c r="P69" s="740"/>
      <c r="Q69" s="759"/>
      <c r="R69" s="759"/>
      <c r="S69" s="838"/>
      <c r="T69" s="740"/>
      <c r="U69" s="759"/>
      <c r="V69" s="759"/>
      <c r="W69" s="838"/>
      <c r="X69" s="127"/>
      <c r="Y69" s="127"/>
      <c r="Z69" s="127"/>
      <c r="AA69" s="127"/>
      <c r="AB69" s="127"/>
      <c r="AC69" s="127"/>
      <c r="AD69" s="127"/>
      <c r="AG69" s="54">
        <f t="shared" si="0"/>
        <v>0</v>
      </c>
      <c r="AH69" s="176">
        <f t="shared" si="1"/>
        <v>0</v>
      </c>
      <c r="AI69" s="177" t="str">
        <f>IF(AH69=0,"",
IF(SUM($AH$45:AH69)=1,AJ69,
IF($AH$75&gt;SUM($AH$45:AH69),_xlfn.CONCAT(", ",AJ69),
IF($AH$75=SUM($AH$45:AH69),_xlfn.CONCAT(" y ",AJ69)))))</f>
        <v/>
      </c>
      <c r="AJ69" s="55">
        <v>25</v>
      </c>
      <c r="AL69">
        <f t="shared" si="2"/>
        <v>0</v>
      </c>
      <c r="AM69" s="278" t="str" cm="1">
        <f t="array" ref="AM69">IF(EXACT(D69,UPPER(D69)),"Correcto-","Minusculas-")&amp;
IF(SUM(--NOT(ISERROR(SEARCH({"á","é","í","ó","ú","ñ"},D69))))&gt;0,"Acento-","Correcto-")&amp;
IF(SUM(--NOT(ISERROR(SEARCH({"'","""",".",",",";",":","¿","~?","¡","!","(",")"},D69))))&gt;0,"Signo","Correcto")</f>
        <v>Correcto-Correcto-Correcto</v>
      </c>
      <c r="AN69" s="649" t="str">
        <f t="shared" si="4"/>
        <v>Correcto</v>
      </c>
      <c r="AS69">
        <f t="shared" si="3"/>
        <v>0</v>
      </c>
      <c r="AT69">
        <f t="shared" si="5"/>
        <v>0</v>
      </c>
    </row>
    <row r="70" spans="1:46" ht="15" customHeight="1">
      <c r="A70" s="25"/>
      <c r="B70" s="30"/>
      <c r="C70" s="55" t="s">
        <v>5046</v>
      </c>
      <c r="D70" s="842"/>
      <c r="E70" s="759"/>
      <c r="F70" s="759"/>
      <c r="G70" s="838"/>
      <c r="H70" s="740"/>
      <c r="I70" s="759"/>
      <c r="J70" s="759"/>
      <c r="K70" s="838"/>
      <c r="L70" s="1061"/>
      <c r="M70" s="1062"/>
      <c r="N70" s="1062"/>
      <c r="O70" s="1063"/>
      <c r="P70" s="740"/>
      <c r="Q70" s="759"/>
      <c r="R70" s="759"/>
      <c r="S70" s="838"/>
      <c r="T70" s="740"/>
      <c r="U70" s="759"/>
      <c r="V70" s="759"/>
      <c r="W70" s="838"/>
      <c r="X70" s="127"/>
      <c r="Y70" s="127"/>
      <c r="Z70" s="127"/>
      <c r="AA70" s="127"/>
      <c r="AB70" s="127"/>
      <c r="AC70" s="127"/>
      <c r="AD70" s="127"/>
      <c r="AG70" s="54">
        <f t="shared" si="0"/>
        <v>0</v>
      </c>
      <c r="AH70" s="176">
        <f t="shared" si="1"/>
        <v>0</v>
      </c>
      <c r="AI70" s="177" t="str">
        <f>IF(AH70=0,"",
IF(SUM($AH$45:AH70)=1,AJ70,
IF($AH$75&gt;SUM($AH$45:AH70),_xlfn.CONCAT(", ",AJ70),
IF($AH$75=SUM($AH$45:AH70),_xlfn.CONCAT(" y ",AJ70)))))</f>
        <v/>
      </c>
      <c r="AJ70" s="55">
        <v>26</v>
      </c>
      <c r="AL70">
        <f t="shared" si="2"/>
        <v>0</v>
      </c>
      <c r="AM70" s="278" t="str" cm="1">
        <f t="array" ref="AM70">IF(EXACT(D70,UPPER(D70)),"Correcto-","Minusculas-")&amp;
IF(SUM(--NOT(ISERROR(SEARCH({"á","é","í","ó","ú","ñ"},D70))))&gt;0,"Acento-","Correcto-")&amp;
IF(SUM(--NOT(ISERROR(SEARCH({"'","""",".",",",";",":","¿","~?","¡","!","(",")"},D70))))&gt;0,"Signo","Correcto")</f>
        <v>Correcto-Correcto-Correcto</v>
      </c>
      <c r="AN70" s="649" t="str">
        <f t="shared" si="4"/>
        <v>Correcto</v>
      </c>
      <c r="AS70">
        <f t="shared" si="3"/>
        <v>0</v>
      </c>
      <c r="AT70">
        <f t="shared" si="5"/>
        <v>0</v>
      </c>
    </row>
    <row r="71" spans="1:46" ht="15" customHeight="1">
      <c r="A71" s="25"/>
      <c r="B71" s="30"/>
      <c r="C71" s="55" t="s">
        <v>5047</v>
      </c>
      <c r="D71" s="842"/>
      <c r="E71" s="759"/>
      <c r="F71" s="759"/>
      <c r="G71" s="838"/>
      <c r="H71" s="740"/>
      <c r="I71" s="759"/>
      <c r="J71" s="759"/>
      <c r="K71" s="838"/>
      <c r="L71" s="1061"/>
      <c r="M71" s="1062"/>
      <c r="N71" s="1062"/>
      <c r="O71" s="1063"/>
      <c r="P71" s="740"/>
      <c r="Q71" s="759"/>
      <c r="R71" s="759"/>
      <c r="S71" s="838"/>
      <c r="T71" s="740"/>
      <c r="U71" s="759"/>
      <c r="V71" s="759"/>
      <c r="W71" s="838"/>
      <c r="X71" s="127"/>
      <c r="Y71" s="127"/>
      <c r="Z71" s="127"/>
      <c r="AA71" s="127"/>
      <c r="AB71" s="127"/>
      <c r="AC71" s="127"/>
      <c r="AD71" s="127"/>
      <c r="AG71" s="54">
        <f t="shared" si="0"/>
        <v>0</v>
      </c>
      <c r="AH71" s="176">
        <f t="shared" si="1"/>
        <v>0</v>
      </c>
      <c r="AI71" s="177" t="str">
        <f>IF(AH71=0,"",
IF(SUM($AH$45:AH71)=1,AJ71,
IF($AH$75&gt;SUM($AH$45:AH71),_xlfn.CONCAT(", ",AJ71),
IF($AH$75=SUM($AH$45:AH71),_xlfn.CONCAT(" y ",AJ71)))))</f>
        <v/>
      </c>
      <c r="AJ71" s="55">
        <v>27</v>
      </c>
      <c r="AL71">
        <f t="shared" si="2"/>
        <v>0</v>
      </c>
      <c r="AM71" s="278" t="str" cm="1">
        <f t="array" ref="AM71">IF(EXACT(D71,UPPER(D71)),"Correcto-","Minusculas-")&amp;
IF(SUM(--NOT(ISERROR(SEARCH({"á","é","í","ó","ú","ñ"},D71))))&gt;0,"Acento-","Correcto-")&amp;
IF(SUM(--NOT(ISERROR(SEARCH({"'","""",".",",",";",":","¿","~?","¡","!","(",")"},D71))))&gt;0,"Signo","Correcto")</f>
        <v>Correcto-Correcto-Correcto</v>
      </c>
      <c r="AN71" s="649" t="str">
        <f t="shared" si="4"/>
        <v>Correcto</v>
      </c>
      <c r="AS71">
        <f t="shared" si="3"/>
        <v>0</v>
      </c>
      <c r="AT71">
        <f t="shared" si="5"/>
        <v>0</v>
      </c>
    </row>
    <row r="72" spans="1:46" ht="15" customHeight="1">
      <c r="A72" s="25"/>
      <c r="B72" s="30"/>
      <c r="C72" s="55" t="s">
        <v>5048</v>
      </c>
      <c r="D72" s="842"/>
      <c r="E72" s="759"/>
      <c r="F72" s="759"/>
      <c r="G72" s="838"/>
      <c r="H72" s="740"/>
      <c r="I72" s="759"/>
      <c r="J72" s="759"/>
      <c r="K72" s="838"/>
      <c r="L72" s="1061"/>
      <c r="M72" s="1062"/>
      <c r="N72" s="1062"/>
      <c r="O72" s="1063"/>
      <c r="P72" s="740"/>
      <c r="Q72" s="759"/>
      <c r="R72" s="759"/>
      <c r="S72" s="838"/>
      <c r="T72" s="740"/>
      <c r="U72" s="759"/>
      <c r="V72" s="759"/>
      <c r="W72" s="838"/>
      <c r="X72" s="127"/>
      <c r="Y72" s="127"/>
      <c r="Z72" s="127"/>
      <c r="AA72" s="127"/>
      <c r="AB72" s="127"/>
      <c r="AC72" s="127"/>
      <c r="AD72" s="127"/>
      <c r="AG72" s="54">
        <f t="shared" si="0"/>
        <v>0</v>
      </c>
      <c r="AH72" s="176">
        <f t="shared" si="1"/>
        <v>0</v>
      </c>
      <c r="AI72" s="177" t="str">
        <f>IF(AH72=0,"",
IF(SUM($AH$45:AH72)=1,AJ72,
IF($AH$75&gt;SUM($AH$45:AH72),_xlfn.CONCAT(", ",AJ72),
IF($AH$75=SUM($AH$45:AH72),_xlfn.CONCAT(" y ",AJ72)))))</f>
        <v/>
      </c>
      <c r="AJ72" s="55">
        <v>28</v>
      </c>
      <c r="AL72">
        <f t="shared" si="2"/>
        <v>0</v>
      </c>
      <c r="AM72" s="278" t="str" cm="1">
        <f t="array" ref="AM72">IF(EXACT(D72,UPPER(D72)),"Correcto-","Minusculas-")&amp;
IF(SUM(--NOT(ISERROR(SEARCH({"á","é","í","ó","ú","ñ"},D72))))&gt;0,"Acento-","Correcto-")&amp;
IF(SUM(--NOT(ISERROR(SEARCH({"'","""",".",",",";",":","¿","~?","¡","!","(",")"},D72))))&gt;0,"Signo","Correcto")</f>
        <v>Correcto-Correcto-Correcto</v>
      </c>
      <c r="AN72" s="649" t="str">
        <f t="shared" si="4"/>
        <v>Correcto</v>
      </c>
      <c r="AS72">
        <f t="shared" si="3"/>
        <v>0</v>
      </c>
      <c r="AT72">
        <f t="shared" si="5"/>
        <v>0</v>
      </c>
    </row>
    <row r="73" spans="1:46" ht="15" customHeight="1">
      <c r="A73" s="25"/>
      <c r="B73" s="30"/>
      <c r="C73" s="55" t="s">
        <v>5049</v>
      </c>
      <c r="D73" s="842"/>
      <c r="E73" s="759"/>
      <c r="F73" s="759"/>
      <c r="G73" s="838"/>
      <c r="H73" s="740"/>
      <c r="I73" s="759"/>
      <c r="J73" s="759"/>
      <c r="K73" s="838"/>
      <c r="L73" s="1061"/>
      <c r="M73" s="1062"/>
      <c r="N73" s="1062"/>
      <c r="O73" s="1063"/>
      <c r="P73" s="740"/>
      <c r="Q73" s="759"/>
      <c r="R73" s="759"/>
      <c r="S73" s="838"/>
      <c r="T73" s="740"/>
      <c r="U73" s="759"/>
      <c r="V73" s="759"/>
      <c r="W73" s="838"/>
      <c r="X73" s="127"/>
      <c r="Y73" s="127"/>
      <c r="Z73" s="127"/>
      <c r="AA73" s="127"/>
      <c r="AB73" s="127"/>
      <c r="AC73" s="127"/>
      <c r="AD73" s="127"/>
      <c r="AG73" s="54">
        <f t="shared" si="0"/>
        <v>0</v>
      </c>
      <c r="AH73" s="176">
        <f t="shared" si="1"/>
        <v>0</v>
      </c>
      <c r="AI73" s="177" t="str">
        <f>IF(AH73=0,"",
IF(SUM($AH$45:AH73)=1,AJ73,
IF($AH$75&gt;SUM($AH$45:AH73),_xlfn.CONCAT(", ",AJ73),
IF($AH$75=SUM($AH$45:AH73),_xlfn.CONCAT(" y ",AJ73)))))</f>
        <v/>
      </c>
      <c r="AJ73" s="55">
        <v>29</v>
      </c>
      <c r="AL73">
        <f t="shared" si="2"/>
        <v>0</v>
      </c>
      <c r="AM73" s="278" t="str" cm="1">
        <f t="array" ref="AM73">IF(EXACT(D73,UPPER(D73)),"Correcto-","Minusculas-")&amp;
IF(SUM(--NOT(ISERROR(SEARCH({"á","é","í","ó","ú","ñ"},D73))))&gt;0,"Acento-","Correcto-")&amp;
IF(SUM(--NOT(ISERROR(SEARCH({"'","""",".",",",";",":","¿","~?","¡","!","(",")"},D73))))&gt;0,"Signo","Correcto")</f>
        <v>Correcto-Correcto-Correcto</v>
      </c>
      <c r="AN73" s="649" t="str">
        <f t="shared" si="4"/>
        <v>Correcto</v>
      </c>
      <c r="AS73">
        <f t="shared" si="3"/>
        <v>0</v>
      </c>
      <c r="AT73">
        <f t="shared" si="5"/>
        <v>0</v>
      </c>
    </row>
    <row r="74" spans="1:46" ht="15" customHeight="1">
      <c r="A74" s="25"/>
      <c r="B74" s="30"/>
      <c r="C74" s="55" t="s">
        <v>5050</v>
      </c>
      <c r="D74" s="842"/>
      <c r="E74" s="759"/>
      <c r="F74" s="759"/>
      <c r="G74" s="838"/>
      <c r="H74" s="740"/>
      <c r="I74" s="759"/>
      <c r="J74" s="759"/>
      <c r="K74" s="838"/>
      <c r="L74" s="1061"/>
      <c r="M74" s="1062"/>
      <c r="N74" s="1062"/>
      <c r="O74" s="1063"/>
      <c r="P74" s="740"/>
      <c r="Q74" s="759"/>
      <c r="R74" s="759"/>
      <c r="S74" s="838"/>
      <c r="T74" s="740"/>
      <c r="U74" s="759"/>
      <c r="V74" s="759"/>
      <c r="W74" s="838"/>
      <c r="X74" s="127"/>
      <c r="Y74" s="127"/>
      <c r="Z74" s="127"/>
      <c r="AA74" s="127"/>
      <c r="AB74" s="127"/>
      <c r="AC74" s="127"/>
      <c r="AD74" s="127"/>
      <c r="AG74" s="54">
        <f t="shared" si="0"/>
        <v>0</v>
      </c>
      <c r="AH74" s="176">
        <f t="shared" si="1"/>
        <v>0</v>
      </c>
      <c r="AI74" s="177" t="str">
        <f>IF(AH74=0,"",
IF(SUM($AH$45:AH74)=1,AJ74,
IF($AH$75&gt;SUM($AH$45:AH74),_xlfn.CONCAT(", ",AJ74),
IF($AH$75=SUM($AH$45:AH74),_xlfn.CONCAT(" y ",AJ74)))))</f>
        <v/>
      </c>
      <c r="AJ74" s="55">
        <v>30</v>
      </c>
      <c r="AL74">
        <f t="shared" si="2"/>
        <v>0</v>
      </c>
      <c r="AM74" s="278" t="str" cm="1">
        <f t="array" ref="AM74">IF(EXACT(D74,UPPER(D74)),"Correcto-","Minusculas-")&amp;
IF(SUM(--NOT(ISERROR(SEARCH({"á","é","í","ó","ú","ñ"},D74))))&gt;0,"Acento-","Correcto-")&amp;
IF(SUM(--NOT(ISERROR(SEARCH({"'","""",".",",",";",":","¿","~?","¡","!","(",")"},D74))))&gt;0,"Signo","Correcto")</f>
        <v>Correcto-Correcto-Correcto</v>
      </c>
      <c r="AN74" s="649" t="str">
        <f t="shared" si="4"/>
        <v>Correcto</v>
      </c>
      <c r="AS74">
        <f t="shared" si="3"/>
        <v>0</v>
      </c>
      <c r="AT74">
        <f>IF(OR(L74="NS",L74="NA",L74=""),0,IF(AND(LEN(L74)=4,INT(L74)&gt;0,INT(L74)&lt;2026),0,1))</f>
        <v>0</v>
      </c>
    </row>
    <row r="75" spans="1:46" ht="15" customHeight="1">
      <c r="A75" s="36"/>
      <c r="B75" s="1046" t="str">
        <f>AK79</f>
        <v/>
      </c>
      <c r="C75" s="1046"/>
      <c r="D75" s="1046"/>
      <c r="E75" s="1046"/>
      <c r="F75" s="1046"/>
      <c r="G75" s="1046"/>
      <c r="H75" s="1046"/>
      <c r="I75" s="1046"/>
      <c r="J75" s="1046"/>
      <c r="K75" s="1046"/>
      <c r="L75" s="1046"/>
      <c r="M75" s="1046"/>
      <c r="N75" s="1046"/>
      <c r="O75" s="1046"/>
      <c r="P75" s="1046"/>
      <c r="Q75" s="1046"/>
      <c r="R75" s="1046"/>
      <c r="S75" s="1046"/>
      <c r="T75" s="1046"/>
      <c r="U75" s="1046"/>
      <c r="V75" s="1046"/>
      <c r="W75" s="1046"/>
      <c r="X75" s="1046"/>
      <c r="Y75" s="1046"/>
      <c r="Z75" s="1046"/>
      <c r="AA75" s="1046"/>
      <c r="AB75" s="1046"/>
      <c r="AC75" s="1046"/>
      <c r="AD75" s="1046"/>
      <c r="AE75" s="51"/>
      <c r="AG75" s="454">
        <f>SUM(AG45:AG74)</f>
        <v>0</v>
      </c>
      <c r="AH75" s="179">
        <f>SUM(AH45:AH74)</f>
        <v>0</v>
      </c>
      <c r="AI75" s="179" t="str">
        <f>IF(AH75=0,"",_xlfn.CONCAT(AI45:AI74))</f>
        <v/>
      </c>
      <c r="AJ75" s="180" t="str">
        <f>IF(AH75=0,"",
IF(AH75=1,_xlfn.CONCAT("Favor de revisar la información capturada en el numeral: ",AI75),_xlfn.CONCAT("Favor de revisar la información capturada en los numerales: ",AI75)))</f>
        <v/>
      </c>
      <c r="AL75" s="454">
        <f>SUM(AK45,AL45:AL74)</f>
        <v>0</v>
      </c>
      <c r="AS75" s="454">
        <f>SUM(AS45:AS74)</f>
        <v>0</v>
      </c>
      <c r="AT75" s="454">
        <f>SUM(AT45:AT74)</f>
        <v>0</v>
      </c>
    </row>
    <row r="76" spans="1:46" ht="45" customHeight="1">
      <c r="A76" s="455"/>
      <c r="B76" s="34"/>
      <c r="C76" s="997" t="s">
        <v>6052</v>
      </c>
      <c r="D76" s="728"/>
      <c r="E76" s="728"/>
      <c r="F76" s="740"/>
      <c r="G76" s="759"/>
      <c r="H76" s="759"/>
      <c r="I76" s="759"/>
      <c r="J76" s="759"/>
      <c r="K76" s="759"/>
      <c r="L76" s="759"/>
      <c r="M76" s="759"/>
      <c r="N76" s="759"/>
      <c r="O76" s="759"/>
      <c r="P76" s="759"/>
      <c r="Q76" s="759"/>
      <c r="R76" s="759"/>
      <c r="S76" s="759"/>
      <c r="T76" s="759"/>
      <c r="U76" s="759"/>
      <c r="V76" s="759"/>
      <c r="W76" s="759"/>
      <c r="X76" s="759"/>
      <c r="Y76" s="759"/>
      <c r="Z76" s="759"/>
      <c r="AA76" s="759"/>
      <c r="AB76" s="759"/>
      <c r="AC76" s="759"/>
      <c r="AD76" s="838"/>
      <c r="AF76" s="621" t="str">
        <f>SUBSTITUTE( SUBSTITUTE( SUBSTITUTE( SUBSTITUTE( SUBSTITUTE( SUBSTITUTE( SUBSTITUTE( SUBSTITUTE( SUBSTITUTE( SUBSTITUTE(F76, "á", "a"), "é", "e"), "í", "i"), "ó", "o"), "ú", "u"), "Á", "A"), "É", "E"), "Í", "I"), "Ó", "O"), "Ú", "U")</f>
        <v/>
      </c>
    </row>
    <row r="77" spans="1:46" ht="15" customHeight="1">
      <c r="A77" s="36"/>
      <c r="B77" s="845" t="str">
        <f>IF(AND(COUNTIF(AC45:AC74,"X")&gt;0,F76=""),"Debido a que seleccionó el código 6, debe anotar el nombre de dicho(s) tipo(s) de información","")</f>
        <v/>
      </c>
      <c r="C77" s="845"/>
      <c r="D77" s="845"/>
      <c r="E77" s="845"/>
      <c r="F77" s="845"/>
      <c r="G77" s="845"/>
      <c r="H77" s="845"/>
      <c r="I77" s="845"/>
      <c r="J77" s="845"/>
      <c r="K77" s="845"/>
      <c r="L77" s="845"/>
      <c r="M77" s="845"/>
      <c r="N77" s="845"/>
      <c r="O77" s="845"/>
      <c r="P77" s="845"/>
      <c r="Q77" s="845"/>
      <c r="R77" s="845"/>
      <c r="S77" s="845"/>
      <c r="T77" s="845"/>
      <c r="U77" s="845"/>
      <c r="V77" s="845"/>
      <c r="W77" s="845"/>
      <c r="X77" s="845"/>
      <c r="Y77" s="845"/>
      <c r="Z77" s="845"/>
      <c r="AA77" s="845"/>
      <c r="AB77" s="845"/>
      <c r="AC77" s="845"/>
      <c r="AD77" s="845"/>
      <c r="AE77" s="845"/>
      <c r="AH77" s="885" t="s">
        <v>6053</v>
      </c>
      <c r="AI77" s="886"/>
      <c r="AJ77" s="886"/>
      <c r="AK77" s="886"/>
    </row>
    <row r="78" spans="1:46" ht="15" customHeight="1">
      <c r="A78" s="23"/>
      <c r="B78" s="23"/>
      <c r="C78" s="723" t="s">
        <v>6054</v>
      </c>
      <c r="D78" s="757"/>
      <c r="E78" s="757"/>
      <c r="F78" s="757"/>
      <c r="G78" s="757"/>
      <c r="H78" s="757"/>
      <c r="I78" s="757"/>
      <c r="J78" s="757"/>
      <c r="K78" s="757"/>
      <c r="L78" s="757"/>
      <c r="M78" s="757"/>
      <c r="N78" s="757"/>
      <c r="O78" s="757"/>
      <c r="P78" s="758"/>
      <c r="Q78" s="54"/>
      <c r="R78" s="723" t="s">
        <v>6055</v>
      </c>
      <c r="S78" s="757"/>
      <c r="T78" s="757"/>
      <c r="U78" s="757"/>
      <c r="V78" s="757"/>
      <c r="W78" s="757"/>
      <c r="X78" s="757"/>
      <c r="Y78" s="757"/>
      <c r="Z78" s="757"/>
      <c r="AA78" s="757"/>
      <c r="AB78" s="757"/>
      <c r="AC78" s="757"/>
      <c r="AD78" s="758"/>
      <c r="AH78" s="679" t="s">
        <v>5215</v>
      </c>
      <c r="AI78" s="679" t="s">
        <v>5216</v>
      </c>
      <c r="AJ78" s="679" t="s">
        <v>5217</v>
      </c>
      <c r="AK78" s="679" t="s">
        <v>5218</v>
      </c>
    </row>
    <row r="79" spans="1:46" ht="24" customHeight="1">
      <c r="A79" s="23"/>
      <c r="B79" s="23"/>
      <c r="C79" s="97" t="s">
        <v>5012</v>
      </c>
      <c r="D79" s="817" t="s">
        <v>6056</v>
      </c>
      <c r="E79" s="757"/>
      <c r="F79" s="757"/>
      <c r="G79" s="757"/>
      <c r="H79" s="757"/>
      <c r="I79" s="757"/>
      <c r="J79" s="757"/>
      <c r="K79" s="757"/>
      <c r="L79" s="757"/>
      <c r="M79" s="757"/>
      <c r="N79" s="757"/>
      <c r="O79" s="757"/>
      <c r="P79" s="758"/>
      <c r="Q79" s="54"/>
      <c r="R79" s="55" t="s">
        <v>5012</v>
      </c>
      <c r="S79" s="817" t="s">
        <v>6057</v>
      </c>
      <c r="T79" s="757"/>
      <c r="U79" s="757"/>
      <c r="V79" s="757"/>
      <c r="W79" s="757"/>
      <c r="X79" s="757"/>
      <c r="Y79" s="757"/>
      <c r="Z79" s="757"/>
      <c r="AA79" s="757"/>
      <c r="AB79" s="757"/>
      <c r="AC79" s="757"/>
      <c r="AD79" s="758"/>
      <c r="AH79" t="s">
        <v>6058</v>
      </c>
      <c r="AI79" t="s">
        <v>5012</v>
      </c>
      <c r="AJ79" s="680" t="str" cm="1">
        <f t="array" ref="AJ79">IF(AF76&lt;&gt;"",_xlfn.TEXTJOIN(" / ", TRUE, _xlfn.UNIQUE(IF($AH$79:$AH$83&lt;&gt;"",IF(ISNUMBER(SEARCH(AF76, $AH$79:$AH$83)) + (_xlfn.MAP($AH$79:$AH$83, _xlfn.LAMBDA(_xlpm.r, SUM(--ISNUMBER(SEARCH(_xlfn.TEXTSPLIT(_xlpm.r, ","), AF76))))))&gt;0,$AI$79:$AI$83, ""), ""))), "")</f>
        <v/>
      </c>
      <c r="AK79" t="str">
        <f>IF(AJ79 = "", "", "Alerta: Revise el texto ingresado en el Especifique ya que podría existir en las opciones resaltadas en amarillo")</f>
        <v/>
      </c>
    </row>
    <row r="80" spans="1:46" ht="24" customHeight="1">
      <c r="A80" s="23"/>
      <c r="B80" s="23"/>
      <c r="C80" s="97" t="s">
        <v>5014</v>
      </c>
      <c r="D80" s="817" t="s">
        <v>5868</v>
      </c>
      <c r="E80" s="757"/>
      <c r="F80" s="757"/>
      <c r="G80" s="757"/>
      <c r="H80" s="757"/>
      <c r="I80" s="757"/>
      <c r="J80" s="757"/>
      <c r="K80" s="757"/>
      <c r="L80" s="757"/>
      <c r="M80" s="757"/>
      <c r="N80" s="757"/>
      <c r="O80" s="757"/>
      <c r="P80" s="758"/>
      <c r="Q80" s="54"/>
      <c r="R80" s="55" t="s">
        <v>5014</v>
      </c>
      <c r="S80" s="817" t="s">
        <v>6059</v>
      </c>
      <c r="T80" s="757"/>
      <c r="U80" s="757"/>
      <c r="V80" s="757"/>
      <c r="W80" s="757"/>
      <c r="X80" s="757"/>
      <c r="Y80" s="757"/>
      <c r="Z80" s="757"/>
      <c r="AA80" s="757"/>
      <c r="AB80" s="757"/>
      <c r="AC80" s="757"/>
      <c r="AD80" s="758"/>
      <c r="AH80" t="s">
        <v>6060</v>
      </c>
      <c r="AI80" t="s">
        <v>5014</v>
      </c>
    </row>
    <row r="81" spans="1:35" ht="24" customHeight="1">
      <c r="A81" s="23"/>
      <c r="B81" s="23"/>
      <c r="C81" s="97" t="s">
        <v>5016</v>
      </c>
      <c r="D81" s="817" t="s">
        <v>5873</v>
      </c>
      <c r="E81" s="757"/>
      <c r="F81" s="757"/>
      <c r="G81" s="757"/>
      <c r="H81" s="757"/>
      <c r="I81" s="757"/>
      <c r="J81" s="757"/>
      <c r="K81" s="757"/>
      <c r="L81" s="757"/>
      <c r="M81" s="757"/>
      <c r="N81" s="757"/>
      <c r="O81" s="757"/>
      <c r="P81" s="758"/>
      <c r="Q81" s="54"/>
      <c r="R81" s="55" t="s">
        <v>5016</v>
      </c>
      <c r="S81" s="817" t="s">
        <v>6061</v>
      </c>
      <c r="T81" s="757"/>
      <c r="U81" s="757"/>
      <c r="V81" s="757"/>
      <c r="W81" s="757"/>
      <c r="X81" s="757"/>
      <c r="Y81" s="757"/>
      <c r="Z81" s="757"/>
      <c r="AA81" s="757"/>
      <c r="AB81" s="757"/>
      <c r="AC81" s="757"/>
      <c r="AD81" s="758"/>
      <c r="AH81" t="s">
        <v>6062</v>
      </c>
      <c r="AI81" t="s">
        <v>5016</v>
      </c>
    </row>
    <row r="82" spans="1:35" ht="24" customHeight="1">
      <c r="A82" s="23"/>
      <c r="B82" s="23"/>
      <c r="C82" s="97" t="s">
        <v>5018</v>
      </c>
      <c r="D82" s="817" t="s">
        <v>5876</v>
      </c>
      <c r="E82" s="757"/>
      <c r="F82" s="757"/>
      <c r="G82" s="757"/>
      <c r="H82" s="757"/>
      <c r="I82" s="757"/>
      <c r="J82" s="757"/>
      <c r="K82" s="757"/>
      <c r="L82" s="757"/>
      <c r="M82" s="757"/>
      <c r="N82" s="757"/>
      <c r="O82" s="757"/>
      <c r="P82" s="758"/>
      <c r="Q82" s="54"/>
      <c r="R82" s="55" t="s">
        <v>5018</v>
      </c>
      <c r="S82" s="817" t="s">
        <v>6063</v>
      </c>
      <c r="T82" s="757"/>
      <c r="U82" s="757"/>
      <c r="V82" s="757"/>
      <c r="W82" s="757"/>
      <c r="X82" s="757"/>
      <c r="Y82" s="757"/>
      <c r="Z82" s="757"/>
      <c r="AA82" s="757"/>
      <c r="AB82" s="757"/>
      <c r="AC82" s="757"/>
      <c r="AD82" s="758"/>
      <c r="AH82" t="s">
        <v>6064</v>
      </c>
      <c r="AI82" t="s">
        <v>5018</v>
      </c>
    </row>
    <row r="83" spans="1:35" ht="36" customHeight="1">
      <c r="A83" s="23"/>
      <c r="B83" s="23"/>
      <c r="C83" s="97" t="s">
        <v>5020</v>
      </c>
      <c r="D83" s="817" t="s">
        <v>5879</v>
      </c>
      <c r="E83" s="757"/>
      <c r="F83" s="757"/>
      <c r="G83" s="757"/>
      <c r="H83" s="757"/>
      <c r="I83" s="757"/>
      <c r="J83" s="757"/>
      <c r="K83" s="757"/>
      <c r="L83" s="757"/>
      <c r="M83" s="757"/>
      <c r="N83" s="757"/>
      <c r="O83" s="757"/>
      <c r="P83" s="758"/>
      <c r="Q83" s="54"/>
      <c r="R83" s="55" t="s">
        <v>5020</v>
      </c>
      <c r="S83" s="817" t="s">
        <v>6065</v>
      </c>
      <c r="T83" s="757"/>
      <c r="U83" s="757"/>
      <c r="V83" s="757"/>
      <c r="W83" s="757"/>
      <c r="X83" s="757"/>
      <c r="Y83" s="757"/>
      <c r="Z83" s="757"/>
      <c r="AA83" s="757"/>
      <c r="AB83" s="757"/>
      <c r="AC83" s="757"/>
      <c r="AD83" s="758"/>
      <c r="AH83" t="s">
        <v>6066</v>
      </c>
      <c r="AI83" t="s">
        <v>5020</v>
      </c>
    </row>
    <row r="84" spans="1:35" ht="15" customHeight="1">
      <c r="B84" s="23"/>
      <c r="C84" s="97" t="s">
        <v>5022</v>
      </c>
      <c r="D84" s="817" t="s">
        <v>5883</v>
      </c>
      <c r="E84" s="757"/>
      <c r="F84" s="757"/>
      <c r="G84" s="757"/>
      <c r="H84" s="757"/>
      <c r="I84" s="757"/>
      <c r="J84" s="757"/>
      <c r="K84" s="757"/>
      <c r="L84" s="757"/>
      <c r="M84" s="757"/>
      <c r="N84" s="757"/>
      <c r="O84" s="757"/>
      <c r="P84" s="758"/>
      <c r="Q84" s="23"/>
      <c r="R84" s="456" t="s">
        <v>5022</v>
      </c>
      <c r="S84" s="1070" t="s">
        <v>6067</v>
      </c>
      <c r="T84" s="859"/>
      <c r="U84" s="859"/>
      <c r="V84" s="859"/>
      <c r="W84" s="859"/>
      <c r="X84" s="859"/>
      <c r="Y84" s="859"/>
      <c r="Z84" s="859"/>
      <c r="AA84" s="859"/>
      <c r="AB84" s="859"/>
      <c r="AC84" s="859"/>
      <c r="AD84" s="860"/>
    </row>
    <row r="85" spans="1:35" ht="15" customHeight="1">
      <c r="A85" s="23"/>
      <c r="B85" s="23"/>
      <c r="C85" s="97" t="s">
        <v>5024</v>
      </c>
      <c r="D85" s="817" t="s">
        <v>5886</v>
      </c>
      <c r="E85" s="757"/>
      <c r="F85" s="757"/>
      <c r="G85" s="757"/>
      <c r="H85" s="757"/>
      <c r="I85" s="757"/>
      <c r="J85" s="757"/>
      <c r="K85" s="757"/>
      <c r="L85" s="757"/>
      <c r="M85" s="757"/>
      <c r="N85" s="757"/>
      <c r="O85" s="757"/>
      <c r="P85" s="758"/>
      <c r="Q85" s="54"/>
      <c r="R85" s="55" t="s">
        <v>5028</v>
      </c>
      <c r="S85" s="817" t="s">
        <v>5106</v>
      </c>
      <c r="T85" s="757"/>
      <c r="U85" s="757"/>
      <c r="V85" s="757"/>
      <c r="W85" s="757"/>
      <c r="X85" s="757"/>
      <c r="Y85" s="757"/>
      <c r="Z85" s="757"/>
      <c r="AA85" s="757"/>
      <c r="AB85" s="757"/>
      <c r="AC85" s="757"/>
      <c r="AD85" s="758"/>
    </row>
    <row r="86" spans="1:35" ht="15" customHeight="1">
      <c r="A86" s="23"/>
      <c r="B86" s="23"/>
      <c r="C86" s="97" t="s">
        <v>5026</v>
      </c>
      <c r="D86" s="817" t="s">
        <v>5890</v>
      </c>
      <c r="E86" s="757"/>
      <c r="F86" s="757"/>
      <c r="G86" s="757"/>
      <c r="H86" s="757"/>
      <c r="I86" s="757"/>
      <c r="J86" s="757"/>
      <c r="K86" s="757"/>
      <c r="L86" s="757"/>
      <c r="M86" s="757"/>
      <c r="N86" s="757"/>
      <c r="O86" s="757"/>
      <c r="P86" s="758"/>
      <c r="Q86" s="54"/>
      <c r="R86" s="66"/>
      <c r="S86" s="27"/>
      <c r="T86" s="27"/>
      <c r="U86" s="27"/>
      <c r="V86" s="27"/>
      <c r="W86" s="27"/>
      <c r="X86" s="27"/>
      <c r="Y86" s="27"/>
      <c r="Z86" s="27"/>
      <c r="AA86" s="27"/>
      <c r="AB86" s="27"/>
      <c r="AC86" s="27"/>
      <c r="AD86" s="27"/>
    </row>
    <row r="87" spans="1:35" ht="15" customHeight="1">
      <c r="A87" s="23"/>
      <c r="B87" s="23"/>
      <c r="C87" s="97" t="s">
        <v>5028</v>
      </c>
      <c r="D87" s="817" t="s">
        <v>5893</v>
      </c>
      <c r="E87" s="757"/>
      <c r="F87" s="757"/>
      <c r="G87" s="757"/>
      <c r="H87" s="757"/>
      <c r="I87" s="757"/>
      <c r="J87" s="757"/>
      <c r="K87" s="757"/>
      <c r="L87" s="757"/>
      <c r="M87" s="757"/>
      <c r="N87" s="757"/>
      <c r="O87" s="757"/>
      <c r="P87" s="758"/>
      <c r="Q87" s="54"/>
      <c r="R87" s="723" t="s">
        <v>6068</v>
      </c>
      <c r="S87" s="757"/>
      <c r="T87" s="757"/>
      <c r="U87" s="757"/>
      <c r="V87" s="757"/>
      <c r="W87" s="757"/>
      <c r="X87" s="757"/>
      <c r="Y87" s="757"/>
      <c r="Z87" s="757"/>
      <c r="AA87" s="757"/>
      <c r="AB87" s="757"/>
      <c r="AC87" s="757"/>
      <c r="AD87" s="758"/>
      <c r="AE87" s="75"/>
    </row>
    <row r="88" spans="1:35" ht="48" customHeight="1">
      <c r="A88" s="23"/>
      <c r="B88" s="23"/>
      <c r="C88" s="97" t="s">
        <v>5029</v>
      </c>
      <c r="D88" s="817" t="s">
        <v>5896</v>
      </c>
      <c r="E88" s="757"/>
      <c r="F88" s="757"/>
      <c r="G88" s="757"/>
      <c r="H88" s="757"/>
      <c r="I88" s="757"/>
      <c r="J88" s="757"/>
      <c r="K88" s="757"/>
      <c r="L88" s="757"/>
      <c r="M88" s="757"/>
      <c r="N88" s="757"/>
      <c r="O88" s="757"/>
      <c r="P88" s="758"/>
      <c r="Q88" s="54"/>
      <c r="R88" s="55" t="s">
        <v>5012</v>
      </c>
      <c r="S88" s="817" t="s">
        <v>6069</v>
      </c>
      <c r="T88" s="757"/>
      <c r="U88" s="757"/>
      <c r="V88" s="757"/>
      <c r="W88" s="757"/>
      <c r="X88" s="757"/>
      <c r="Y88" s="757"/>
      <c r="Z88" s="757"/>
      <c r="AA88" s="757"/>
      <c r="AB88" s="757"/>
      <c r="AC88" s="757"/>
      <c r="AD88" s="758"/>
    </row>
    <row r="89" spans="1:35" ht="48" customHeight="1">
      <c r="A89" s="23"/>
      <c r="B89" s="23"/>
      <c r="C89" s="97" t="s">
        <v>5031</v>
      </c>
      <c r="D89" s="817" t="s">
        <v>5955</v>
      </c>
      <c r="E89" s="757"/>
      <c r="F89" s="757"/>
      <c r="G89" s="757"/>
      <c r="H89" s="757"/>
      <c r="I89" s="757"/>
      <c r="J89" s="757"/>
      <c r="K89" s="757"/>
      <c r="L89" s="757"/>
      <c r="M89" s="757"/>
      <c r="N89" s="757"/>
      <c r="O89" s="757"/>
      <c r="P89" s="758"/>
      <c r="Q89" s="54"/>
      <c r="R89" s="55" t="s">
        <v>5014</v>
      </c>
      <c r="S89" s="817" t="s">
        <v>6070</v>
      </c>
      <c r="T89" s="757"/>
      <c r="U89" s="757"/>
      <c r="V89" s="757"/>
      <c r="W89" s="757"/>
      <c r="X89" s="757"/>
      <c r="Y89" s="757"/>
      <c r="Z89" s="757"/>
      <c r="AA89" s="757"/>
      <c r="AB89" s="757"/>
      <c r="AC89" s="757"/>
      <c r="AD89" s="758"/>
    </row>
    <row r="90" spans="1:35" ht="72" customHeight="1">
      <c r="A90" s="23"/>
      <c r="B90" s="23"/>
      <c r="C90" s="97" t="s">
        <v>5032</v>
      </c>
      <c r="D90" s="817" t="s">
        <v>6071</v>
      </c>
      <c r="E90" s="757"/>
      <c r="F90" s="757"/>
      <c r="G90" s="757"/>
      <c r="H90" s="757"/>
      <c r="I90" s="757"/>
      <c r="J90" s="757"/>
      <c r="K90" s="757"/>
      <c r="L90" s="757"/>
      <c r="M90" s="757"/>
      <c r="N90" s="757"/>
      <c r="O90" s="757"/>
      <c r="P90" s="758"/>
      <c r="Q90" s="54"/>
      <c r="R90" s="55" t="s">
        <v>5016</v>
      </c>
      <c r="S90" s="817" t="s">
        <v>6072</v>
      </c>
      <c r="T90" s="757"/>
      <c r="U90" s="757"/>
      <c r="V90" s="757"/>
      <c r="W90" s="757"/>
      <c r="X90" s="757"/>
      <c r="Y90" s="757"/>
      <c r="Z90" s="757"/>
      <c r="AA90" s="757"/>
      <c r="AB90" s="757"/>
      <c r="AC90" s="757"/>
      <c r="AD90" s="758"/>
    </row>
    <row r="91" spans="1:35" ht="96" customHeight="1">
      <c r="A91" s="23"/>
      <c r="B91" s="23"/>
      <c r="C91" s="97" t="s">
        <v>5370</v>
      </c>
      <c r="D91" s="817" t="s">
        <v>5106</v>
      </c>
      <c r="E91" s="757"/>
      <c r="F91" s="757"/>
      <c r="G91" s="757"/>
      <c r="H91" s="757"/>
      <c r="I91" s="757"/>
      <c r="J91" s="757"/>
      <c r="K91" s="757"/>
      <c r="L91" s="757"/>
      <c r="M91" s="757"/>
      <c r="N91" s="757"/>
      <c r="O91" s="757"/>
      <c r="P91" s="758"/>
      <c r="Q91" s="54"/>
      <c r="R91" s="55" t="s">
        <v>5018</v>
      </c>
      <c r="S91" s="817" t="s">
        <v>6073</v>
      </c>
      <c r="T91" s="757"/>
      <c r="U91" s="757"/>
      <c r="V91" s="757"/>
      <c r="W91" s="757"/>
      <c r="X91" s="757"/>
      <c r="Y91" s="757"/>
      <c r="Z91" s="757"/>
      <c r="AA91" s="757"/>
      <c r="AB91" s="757"/>
      <c r="AC91" s="757"/>
      <c r="AD91" s="758"/>
    </row>
    <row r="92" spans="1:35" ht="48" customHeight="1">
      <c r="A92" s="23"/>
      <c r="B92" s="23"/>
      <c r="C92" s="38"/>
      <c r="D92" s="38"/>
      <c r="E92" s="38"/>
      <c r="F92" s="38"/>
      <c r="G92" s="38"/>
      <c r="H92" s="38"/>
      <c r="I92" s="38"/>
      <c r="J92" s="38"/>
      <c r="K92" s="38"/>
      <c r="L92" s="38"/>
      <c r="M92" s="38"/>
      <c r="N92" s="38"/>
      <c r="O92" s="38"/>
      <c r="P92" s="38"/>
      <c r="Q92" s="54"/>
      <c r="R92" s="55" t="s">
        <v>5020</v>
      </c>
      <c r="S92" s="817" t="s">
        <v>6074</v>
      </c>
      <c r="T92" s="757"/>
      <c r="U92" s="757"/>
      <c r="V92" s="757"/>
      <c r="W92" s="757"/>
      <c r="X92" s="757"/>
      <c r="Y92" s="757"/>
      <c r="Z92" s="757"/>
      <c r="AA92" s="757"/>
      <c r="AB92" s="757"/>
      <c r="AC92" s="757"/>
      <c r="AD92" s="758"/>
    </row>
    <row r="93" spans="1:35" ht="15" customHeight="1">
      <c r="A93" s="23"/>
      <c r="B93" s="23"/>
      <c r="C93" s="27"/>
      <c r="D93" s="27"/>
      <c r="E93" s="27"/>
      <c r="F93" s="27"/>
      <c r="G93" s="27"/>
      <c r="H93" s="27"/>
      <c r="I93" s="27"/>
      <c r="J93" s="27"/>
      <c r="K93" s="27"/>
      <c r="L93" s="27"/>
      <c r="M93" s="27"/>
      <c r="N93" s="27"/>
      <c r="O93" s="27"/>
      <c r="P93" s="27"/>
      <c r="Q93" s="54"/>
      <c r="R93" s="55" t="s">
        <v>5028</v>
      </c>
      <c r="S93" s="817" t="s">
        <v>5106</v>
      </c>
      <c r="T93" s="757"/>
      <c r="U93" s="757"/>
      <c r="V93" s="757"/>
      <c r="W93" s="757"/>
      <c r="X93" s="757"/>
      <c r="Y93" s="757"/>
      <c r="Z93" s="757"/>
      <c r="AA93" s="757"/>
      <c r="AB93" s="757"/>
      <c r="AC93" s="757"/>
      <c r="AD93" s="758"/>
    </row>
    <row r="94" spans="1:35" ht="15" customHeight="1">
      <c r="A94" s="36"/>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51"/>
    </row>
    <row r="95" spans="1:35" ht="24" customHeight="1">
      <c r="A95" s="25"/>
      <c r="B95" s="58"/>
      <c r="C95" s="1016" t="s">
        <v>5219</v>
      </c>
      <c r="D95" s="782"/>
      <c r="E95" s="782"/>
      <c r="F95" s="782"/>
      <c r="G95" s="782"/>
      <c r="H95" s="782"/>
      <c r="I95" s="782"/>
      <c r="J95" s="782"/>
      <c r="K95" s="782"/>
      <c r="L95" s="782"/>
      <c r="M95" s="782"/>
      <c r="N95" s="782"/>
      <c r="O95" s="782"/>
      <c r="P95" s="782"/>
      <c r="Q95" s="782"/>
      <c r="R95" s="782"/>
      <c r="S95" s="782"/>
      <c r="T95" s="782"/>
      <c r="U95" s="782"/>
      <c r="V95" s="782"/>
      <c r="W95" s="782"/>
      <c r="X95" s="782"/>
      <c r="Y95" s="782"/>
      <c r="Z95" s="782"/>
      <c r="AA95" s="782"/>
      <c r="AB95" s="782"/>
      <c r="AC95" s="782"/>
      <c r="AD95" s="782"/>
      <c r="AE95" s="51"/>
    </row>
    <row r="96" spans="1:35" ht="60" customHeight="1">
      <c r="A96" s="25"/>
      <c r="B96" s="58"/>
      <c r="C96" s="842"/>
      <c r="D96" s="759"/>
      <c r="E96" s="759"/>
      <c r="F96" s="759"/>
      <c r="G96" s="759"/>
      <c r="H96" s="759"/>
      <c r="I96" s="759"/>
      <c r="J96" s="759"/>
      <c r="K96" s="759"/>
      <c r="L96" s="759"/>
      <c r="M96" s="759"/>
      <c r="N96" s="759"/>
      <c r="O96" s="759"/>
      <c r="P96" s="759"/>
      <c r="Q96" s="759"/>
      <c r="R96" s="759"/>
      <c r="S96" s="759"/>
      <c r="T96" s="759"/>
      <c r="U96" s="759"/>
      <c r="V96" s="759"/>
      <c r="W96" s="759"/>
      <c r="X96" s="759"/>
      <c r="Y96" s="759"/>
      <c r="Z96" s="759"/>
      <c r="AA96" s="759"/>
      <c r="AB96" s="759"/>
      <c r="AC96" s="759"/>
      <c r="AD96" s="838"/>
      <c r="AE96" s="51"/>
    </row>
    <row r="97" spans="1:31" ht="15" customHeight="1">
      <c r="A97" s="25"/>
      <c r="B97" s="1048" t="str">
        <f>AJ75</f>
        <v/>
      </c>
      <c r="C97" s="1048"/>
      <c r="D97" s="1048"/>
      <c r="E97" s="1048"/>
      <c r="F97" s="1048"/>
      <c r="G97" s="1048"/>
      <c r="H97" s="1048"/>
      <c r="I97" s="1048"/>
      <c r="J97" s="1048"/>
      <c r="K97" s="1048"/>
      <c r="L97" s="1048"/>
      <c r="M97" s="1048"/>
      <c r="N97" s="1048"/>
      <c r="O97" s="1048"/>
      <c r="P97" s="1048"/>
      <c r="Q97" s="1048"/>
      <c r="R97" s="1048"/>
      <c r="S97" s="1048"/>
      <c r="T97" s="1048"/>
      <c r="U97" s="1048"/>
      <c r="V97" s="1048"/>
      <c r="W97" s="1048"/>
      <c r="X97" s="1048"/>
      <c r="Y97" s="1048"/>
      <c r="Z97" s="1048"/>
      <c r="AA97" s="1048"/>
      <c r="AB97" s="1048"/>
      <c r="AC97" s="1048"/>
      <c r="AD97" s="1048"/>
      <c r="AE97" s="1048"/>
    </row>
    <row r="98" spans="1:31" ht="15" customHeight="1">
      <c r="A98" s="25"/>
      <c r="B98" s="888" t="str">
        <f>IF(SUM(COUNTIF(L45:O74,"NS"))&lt;&gt;0,"Alerta: debido a que cuenta con registros NS, debe proporcionar una justificación en el area de comentarios al final de la pregunta","")</f>
        <v/>
      </c>
      <c r="C98" s="728"/>
      <c r="D98" s="728"/>
      <c r="E98" s="728"/>
      <c r="F98" s="728"/>
      <c r="G98" s="728"/>
      <c r="H98" s="728"/>
      <c r="I98" s="728"/>
      <c r="J98" s="728"/>
      <c r="K98" s="728"/>
      <c r="L98" s="728"/>
      <c r="M98" s="728"/>
      <c r="N98" s="728"/>
      <c r="O98" s="728"/>
      <c r="P98" s="728"/>
      <c r="Q98" s="728"/>
      <c r="R98" s="728"/>
      <c r="S98" s="728"/>
      <c r="T98" s="728"/>
      <c r="U98" s="728"/>
      <c r="V98" s="728"/>
      <c r="W98" s="728"/>
      <c r="X98" s="728"/>
      <c r="Y98" s="728"/>
      <c r="Z98" s="728"/>
      <c r="AA98" s="728"/>
      <c r="AB98" s="728"/>
      <c r="AC98" s="728"/>
      <c r="AD98" s="728"/>
      <c r="AE98" s="728"/>
    </row>
    <row r="99" spans="1:31" ht="15" customHeight="1">
      <c r="A99" s="25"/>
      <c r="B99" s="868" t="str">
        <f>IF(AL75&gt;0,"Revise la información capturada, ya que tiene datos ingresados en celdas que están sombreadas","")</f>
        <v/>
      </c>
      <c r="C99" s="868"/>
      <c r="D99" s="868"/>
      <c r="E99" s="868"/>
      <c r="F99" s="868"/>
      <c r="G99" s="868"/>
      <c r="H99" s="868"/>
      <c r="I99" s="868"/>
      <c r="J99" s="868"/>
      <c r="K99" s="868"/>
      <c r="L99" s="868"/>
      <c r="M99" s="868"/>
      <c r="N99" s="868"/>
      <c r="O99" s="868"/>
      <c r="P99" s="868"/>
      <c r="Q99" s="868"/>
      <c r="R99" s="868"/>
      <c r="S99" s="868"/>
      <c r="T99" s="868"/>
      <c r="U99" s="868"/>
      <c r="V99" s="868"/>
      <c r="W99" s="868"/>
      <c r="X99" s="868"/>
      <c r="Y99" s="868"/>
      <c r="Z99" s="868"/>
      <c r="AA99" s="868"/>
      <c r="AB99" s="868"/>
      <c r="AC99" s="868"/>
      <c r="AD99" s="868"/>
      <c r="AE99" s="868"/>
    </row>
    <row r="100" spans="1:31" ht="15" customHeight="1">
      <c r="A100" s="25"/>
      <c r="B100" s="868"/>
      <c r="C100" s="868"/>
      <c r="D100" s="868"/>
      <c r="E100" s="868"/>
      <c r="F100" s="868"/>
      <c r="G100" s="868"/>
      <c r="H100" s="868"/>
      <c r="I100" s="868"/>
      <c r="J100" s="868"/>
      <c r="K100" s="868"/>
      <c r="L100" s="868"/>
      <c r="M100" s="868"/>
      <c r="N100" s="868"/>
      <c r="O100" s="868"/>
      <c r="P100" s="868"/>
      <c r="Q100" s="868"/>
      <c r="R100" s="868"/>
      <c r="S100" s="868"/>
      <c r="T100" s="868"/>
      <c r="U100" s="868"/>
      <c r="V100" s="868"/>
      <c r="W100" s="868"/>
      <c r="X100" s="868"/>
      <c r="Y100" s="868"/>
      <c r="Z100" s="868"/>
      <c r="AA100" s="868"/>
      <c r="AB100" s="868"/>
      <c r="AC100" s="868"/>
      <c r="AD100" s="868"/>
      <c r="AE100" s="868"/>
    </row>
    <row r="101" spans="1:31" ht="15" customHeight="1">
      <c r="A101" s="25"/>
      <c r="B101" s="868" t="str">
        <f>IF(AS75=0,"","Si seleccionó el código 9 no puede seleccionar otro código")</f>
        <v/>
      </c>
      <c r="C101" s="868"/>
      <c r="D101" s="868"/>
      <c r="E101" s="868"/>
      <c r="F101" s="868"/>
      <c r="G101" s="868"/>
      <c r="H101" s="868"/>
      <c r="I101" s="868"/>
      <c r="J101" s="868"/>
      <c r="K101" s="868"/>
      <c r="L101" s="868"/>
      <c r="M101" s="868"/>
      <c r="N101" s="868"/>
      <c r="O101" s="868"/>
      <c r="P101" s="868"/>
      <c r="Q101" s="868"/>
      <c r="R101" s="868"/>
      <c r="S101" s="868"/>
      <c r="T101" s="868"/>
      <c r="U101" s="868"/>
      <c r="V101" s="868"/>
      <c r="W101" s="868"/>
      <c r="X101" s="868"/>
      <c r="Y101" s="868"/>
      <c r="Z101" s="868"/>
      <c r="AA101" s="868"/>
      <c r="AB101" s="868"/>
      <c r="AC101" s="868"/>
      <c r="AD101" s="868"/>
      <c r="AE101" s="868"/>
    </row>
    <row r="102" spans="1:31" ht="15" customHeight="1" thickBot="1">
      <c r="A102" s="25"/>
      <c r="B102" s="868" t="str">
        <f>IF(AT75=0,"","Favor de ingresar una fecha válida y/o verifique que el formato solicitado esté correcto")</f>
        <v/>
      </c>
      <c r="C102" s="868"/>
      <c r="D102" s="868"/>
      <c r="E102" s="868"/>
      <c r="F102" s="868"/>
      <c r="G102" s="868"/>
      <c r="H102" s="868"/>
      <c r="I102" s="868"/>
      <c r="J102" s="868"/>
      <c r="K102" s="868"/>
      <c r="L102" s="868"/>
      <c r="M102" s="868"/>
      <c r="N102" s="868"/>
      <c r="O102" s="868"/>
      <c r="P102" s="868"/>
      <c r="Q102" s="868"/>
      <c r="R102" s="868"/>
      <c r="S102" s="868"/>
      <c r="T102" s="868"/>
      <c r="U102" s="868"/>
      <c r="V102" s="868"/>
      <c r="W102" s="868"/>
      <c r="X102" s="868"/>
      <c r="Y102" s="868"/>
      <c r="Z102" s="868"/>
      <c r="AA102" s="868"/>
      <c r="AB102" s="868"/>
      <c r="AC102" s="868"/>
      <c r="AD102" s="868"/>
      <c r="AE102" s="868"/>
    </row>
    <row r="103" spans="1:31" ht="15" customHeight="1" thickBot="1">
      <c r="A103" s="46"/>
      <c r="B103" s="1068" t="s">
        <v>6075</v>
      </c>
      <c r="C103" s="750"/>
      <c r="D103" s="750"/>
      <c r="E103" s="750"/>
      <c r="F103" s="750"/>
      <c r="G103" s="750"/>
      <c r="H103" s="750"/>
      <c r="I103" s="750"/>
      <c r="J103" s="750"/>
      <c r="K103" s="750"/>
      <c r="L103" s="750"/>
      <c r="M103" s="750"/>
      <c r="N103" s="750"/>
      <c r="O103" s="750"/>
      <c r="P103" s="750"/>
      <c r="Q103" s="750"/>
      <c r="R103" s="750"/>
      <c r="S103" s="750"/>
      <c r="T103" s="750"/>
      <c r="U103" s="750"/>
      <c r="V103" s="750"/>
      <c r="W103" s="750"/>
      <c r="X103" s="750"/>
      <c r="Y103" s="750"/>
      <c r="Z103" s="750"/>
      <c r="AA103" s="750"/>
      <c r="AB103" s="750"/>
      <c r="AC103" s="750"/>
      <c r="AD103" s="770"/>
    </row>
    <row r="104" spans="1:31" ht="15" customHeight="1">
      <c r="A104" s="457"/>
      <c r="B104" s="875" t="s">
        <v>6076</v>
      </c>
      <c r="C104" s="766"/>
      <c r="D104" s="766"/>
      <c r="E104" s="766"/>
      <c r="F104" s="766"/>
      <c r="G104" s="766"/>
      <c r="H104" s="766"/>
      <c r="I104" s="766"/>
      <c r="J104" s="766"/>
      <c r="K104" s="766"/>
      <c r="L104" s="766"/>
      <c r="M104" s="766"/>
      <c r="N104" s="766"/>
      <c r="O104" s="766"/>
      <c r="P104" s="766"/>
      <c r="Q104" s="766"/>
      <c r="R104" s="766"/>
      <c r="S104" s="766"/>
      <c r="T104" s="766"/>
      <c r="U104" s="766"/>
      <c r="V104" s="766"/>
      <c r="W104" s="766"/>
      <c r="X104" s="766"/>
      <c r="Y104" s="766"/>
      <c r="Z104" s="766"/>
      <c r="AA104" s="766"/>
      <c r="AB104" s="766"/>
      <c r="AC104" s="766"/>
      <c r="AD104" s="876"/>
    </row>
    <row r="105" spans="1:31" ht="36" customHeight="1">
      <c r="A105" s="457"/>
      <c r="B105" s="458"/>
      <c r="C105" s="871" t="s">
        <v>6077</v>
      </c>
      <c r="D105" s="728"/>
      <c r="E105" s="728"/>
      <c r="F105" s="728"/>
      <c r="G105" s="728"/>
      <c r="H105" s="728"/>
      <c r="I105" s="728"/>
      <c r="J105" s="728"/>
      <c r="K105" s="728"/>
      <c r="L105" s="728"/>
      <c r="M105" s="728"/>
      <c r="N105" s="728"/>
      <c r="O105" s="728"/>
      <c r="P105" s="728"/>
      <c r="Q105" s="728"/>
      <c r="R105" s="728"/>
      <c r="S105" s="728"/>
      <c r="T105" s="728"/>
      <c r="U105" s="728"/>
      <c r="V105" s="728"/>
      <c r="W105" s="728"/>
      <c r="X105" s="728"/>
      <c r="Y105" s="728"/>
      <c r="Z105" s="728"/>
      <c r="AA105" s="728"/>
      <c r="AB105" s="728"/>
      <c r="AC105" s="728"/>
      <c r="AD105" s="855"/>
    </row>
    <row r="106" spans="1:31" ht="24" customHeight="1">
      <c r="A106" s="457"/>
      <c r="B106" s="459"/>
      <c r="C106" s="1064" t="s">
        <v>6078</v>
      </c>
      <c r="D106" s="782"/>
      <c r="E106" s="782"/>
      <c r="F106" s="782"/>
      <c r="G106" s="782"/>
      <c r="H106" s="782"/>
      <c r="I106" s="782"/>
      <c r="J106" s="782"/>
      <c r="K106" s="782"/>
      <c r="L106" s="782"/>
      <c r="M106" s="782"/>
      <c r="N106" s="782"/>
      <c r="O106" s="782"/>
      <c r="P106" s="782"/>
      <c r="Q106" s="782"/>
      <c r="R106" s="782"/>
      <c r="S106" s="782"/>
      <c r="T106" s="782"/>
      <c r="U106" s="782"/>
      <c r="V106" s="782"/>
      <c r="W106" s="782"/>
      <c r="X106" s="782"/>
      <c r="Y106" s="782"/>
      <c r="Z106" s="782"/>
      <c r="AA106" s="782"/>
      <c r="AB106" s="782"/>
      <c r="AC106" s="782"/>
      <c r="AD106" s="1065"/>
    </row>
    <row r="107" spans="1:31" ht="15" customHeight="1">
      <c r="A107" s="457"/>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row>
    <row r="108" spans="1:31" ht="24" customHeight="1">
      <c r="A108" s="36" t="s">
        <v>6079</v>
      </c>
      <c r="B108" s="880" t="s">
        <v>6080</v>
      </c>
      <c r="C108" s="728"/>
      <c r="D108" s="728"/>
      <c r="E108" s="728"/>
      <c r="F108" s="728"/>
      <c r="G108" s="728"/>
      <c r="H108" s="728"/>
      <c r="I108" s="728"/>
      <c r="J108" s="728"/>
      <c r="K108" s="728"/>
      <c r="L108" s="728"/>
      <c r="M108" s="728"/>
      <c r="N108" s="728"/>
      <c r="O108" s="728"/>
      <c r="P108" s="728"/>
      <c r="Q108" s="728"/>
      <c r="R108" s="728"/>
      <c r="S108" s="728"/>
      <c r="T108" s="728"/>
      <c r="U108" s="728"/>
      <c r="V108" s="728"/>
      <c r="W108" s="728"/>
      <c r="X108" s="728"/>
      <c r="Y108" s="728"/>
      <c r="Z108" s="728"/>
      <c r="AA108" s="728"/>
      <c r="AB108" s="728"/>
      <c r="AC108" s="728"/>
      <c r="AD108" s="728"/>
      <c r="AE108" s="1"/>
    </row>
    <row r="109" spans="1:31" ht="24" customHeight="1">
      <c r="A109" s="26"/>
      <c r="B109" s="58"/>
      <c r="C109" s="848" t="s">
        <v>6081</v>
      </c>
      <c r="D109" s="728"/>
      <c r="E109" s="728"/>
      <c r="F109" s="728"/>
      <c r="G109" s="728"/>
      <c r="H109" s="728"/>
      <c r="I109" s="728"/>
      <c r="J109" s="728"/>
      <c r="K109" s="728"/>
      <c r="L109" s="728"/>
      <c r="M109" s="728"/>
      <c r="N109" s="728"/>
      <c r="O109" s="728"/>
      <c r="P109" s="728"/>
      <c r="Q109" s="728"/>
      <c r="R109" s="728"/>
      <c r="S109" s="728"/>
      <c r="T109" s="728"/>
      <c r="U109" s="728"/>
      <c r="V109" s="728"/>
      <c r="W109" s="728"/>
      <c r="X109" s="728"/>
      <c r="Y109" s="728"/>
      <c r="Z109" s="728"/>
      <c r="AA109" s="728"/>
      <c r="AB109" s="728"/>
      <c r="AC109" s="728"/>
      <c r="AD109" s="728"/>
    </row>
    <row r="110" spans="1:31" ht="24" customHeight="1">
      <c r="A110" s="26"/>
      <c r="B110" s="58"/>
      <c r="C110" s="848" t="s">
        <v>6082</v>
      </c>
      <c r="D110" s="728"/>
      <c r="E110" s="728"/>
      <c r="F110" s="728"/>
      <c r="G110" s="728"/>
      <c r="H110" s="728"/>
      <c r="I110" s="728"/>
      <c r="J110" s="728"/>
      <c r="K110" s="728"/>
      <c r="L110" s="728"/>
      <c r="M110" s="728"/>
      <c r="N110" s="728"/>
      <c r="O110" s="728"/>
      <c r="P110" s="728"/>
      <c r="Q110" s="728"/>
      <c r="R110" s="728"/>
      <c r="S110" s="728"/>
      <c r="T110" s="728"/>
      <c r="U110" s="728"/>
      <c r="V110" s="728"/>
      <c r="W110" s="728"/>
      <c r="X110" s="728"/>
      <c r="Y110" s="728"/>
      <c r="Z110" s="728"/>
      <c r="AA110" s="728"/>
      <c r="AB110" s="728"/>
      <c r="AC110" s="728"/>
      <c r="AD110" s="728"/>
    </row>
    <row r="111" spans="1:31" ht="24" customHeight="1">
      <c r="A111" s="26"/>
      <c r="B111" s="58"/>
      <c r="C111" s="848" t="s">
        <v>6083</v>
      </c>
      <c r="D111" s="728"/>
      <c r="E111" s="728"/>
      <c r="F111" s="728"/>
      <c r="G111" s="728"/>
      <c r="H111" s="728"/>
      <c r="I111" s="728"/>
      <c r="J111" s="728"/>
      <c r="K111" s="728"/>
      <c r="L111" s="728"/>
      <c r="M111" s="728"/>
      <c r="N111" s="728"/>
      <c r="O111" s="728"/>
      <c r="P111" s="728"/>
      <c r="Q111" s="728"/>
      <c r="R111" s="728"/>
      <c r="S111" s="728"/>
      <c r="T111" s="728"/>
      <c r="U111" s="728"/>
      <c r="V111" s="728"/>
      <c r="W111" s="728"/>
      <c r="X111" s="728"/>
      <c r="Y111" s="728"/>
      <c r="Z111" s="728"/>
      <c r="AA111" s="728"/>
      <c r="AB111" s="728"/>
      <c r="AC111" s="728"/>
      <c r="AD111" s="728"/>
    </row>
    <row r="112" spans="1:31" ht="15" customHeight="1">
      <c r="A112" s="37"/>
      <c r="B112" s="3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row>
    <row r="113" spans="1:34" ht="24" customHeight="1">
      <c r="A113" s="37"/>
      <c r="B113" s="38"/>
      <c r="C113" s="723" t="s">
        <v>6084</v>
      </c>
      <c r="D113" s="757"/>
      <c r="E113" s="757"/>
      <c r="F113" s="757"/>
      <c r="G113" s="757"/>
      <c r="H113" s="757"/>
      <c r="I113" s="757"/>
      <c r="J113" s="757"/>
      <c r="K113" s="757"/>
      <c r="L113" s="757"/>
      <c r="M113" s="757"/>
      <c r="N113" s="757"/>
      <c r="O113" s="757"/>
      <c r="P113" s="758"/>
      <c r="Q113" s="723" t="s">
        <v>6085</v>
      </c>
      <c r="R113" s="757"/>
      <c r="S113" s="757"/>
      <c r="T113" s="757"/>
      <c r="U113" s="757"/>
      <c r="V113" s="757"/>
      <c r="W113" s="757"/>
      <c r="X113" s="757"/>
      <c r="Y113" s="757"/>
      <c r="Z113" s="757"/>
      <c r="AA113" s="757"/>
      <c r="AB113" s="757"/>
      <c r="AC113" s="757"/>
      <c r="AD113" s="758"/>
      <c r="AG113" t="s">
        <v>6086</v>
      </c>
      <c r="AH113" t="s">
        <v>6049</v>
      </c>
    </row>
    <row r="114" spans="1:34" s="33" customFormat="1" ht="15" customHeight="1">
      <c r="A114" s="52"/>
      <c r="B114" s="54"/>
      <c r="C114" s="740"/>
      <c r="D114" s="759"/>
      <c r="E114" s="759"/>
      <c r="F114" s="759"/>
      <c r="G114" s="759"/>
      <c r="H114" s="759"/>
      <c r="I114" s="759"/>
      <c r="J114" s="759"/>
      <c r="K114" s="759"/>
      <c r="L114" s="759"/>
      <c r="M114" s="759"/>
      <c r="N114" s="759"/>
      <c r="O114" s="759"/>
      <c r="P114" s="838"/>
      <c r="Q114" s="740"/>
      <c r="R114" s="759"/>
      <c r="S114" s="759"/>
      <c r="T114" s="759"/>
      <c r="U114" s="759"/>
      <c r="V114" s="759"/>
      <c r="W114" s="759"/>
      <c r="X114" s="759"/>
      <c r="Y114" s="759"/>
      <c r="Z114" s="759"/>
      <c r="AA114" s="759"/>
      <c r="AB114" s="759"/>
      <c r="AC114" s="759"/>
      <c r="AD114" s="838"/>
      <c r="AG114" s="443">
        <f>IF(C114&lt;&gt;1,0,IF(COUNTA(Q114)=1,0,1))</f>
        <v>0</v>
      </c>
      <c r="AH114" s="443">
        <f>IF(C114&gt;1,IF(COUNTA(Q114)=0,0,1),0)</f>
        <v>0</v>
      </c>
    </row>
    <row r="115" spans="1:34" s="33" customFormat="1" ht="15" customHeight="1">
      <c r="A115" s="52"/>
      <c r="B115" s="58"/>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row>
    <row r="116" spans="1:34" ht="24" customHeight="1">
      <c r="A116" s="37"/>
      <c r="B116" s="58"/>
      <c r="C116" s="853" t="s">
        <v>5219</v>
      </c>
      <c r="D116" s="728"/>
      <c r="E116" s="728"/>
      <c r="F116" s="728"/>
      <c r="G116" s="728"/>
      <c r="H116" s="728"/>
      <c r="I116" s="728"/>
      <c r="J116" s="728"/>
      <c r="K116" s="728"/>
      <c r="L116" s="728"/>
      <c r="M116" s="728"/>
      <c r="N116" s="728"/>
      <c r="O116" s="728"/>
      <c r="P116" s="728"/>
      <c r="Q116" s="728"/>
      <c r="R116" s="728"/>
      <c r="S116" s="728"/>
      <c r="T116" s="728"/>
      <c r="U116" s="728"/>
      <c r="V116" s="728"/>
      <c r="W116" s="728"/>
      <c r="X116" s="728"/>
      <c r="Y116" s="728"/>
      <c r="Z116" s="728"/>
      <c r="AA116" s="728"/>
      <c r="AB116" s="728"/>
      <c r="AC116" s="728"/>
      <c r="AD116" s="728"/>
    </row>
    <row r="117" spans="1:34" ht="60" customHeight="1">
      <c r="A117" s="37"/>
      <c r="B117" s="58"/>
      <c r="C117" s="842"/>
      <c r="D117" s="759"/>
      <c r="E117" s="759"/>
      <c r="F117" s="759"/>
      <c r="G117" s="759"/>
      <c r="H117" s="759"/>
      <c r="I117" s="759"/>
      <c r="J117" s="759"/>
      <c r="K117" s="759"/>
      <c r="L117" s="759"/>
      <c r="M117" s="759"/>
      <c r="N117" s="759"/>
      <c r="O117" s="759"/>
      <c r="P117" s="759"/>
      <c r="Q117" s="759"/>
      <c r="R117" s="759"/>
      <c r="S117" s="759"/>
      <c r="T117" s="759"/>
      <c r="U117" s="759"/>
      <c r="V117" s="759"/>
      <c r="W117" s="759"/>
      <c r="X117" s="759"/>
      <c r="Y117" s="759"/>
      <c r="Z117" s="759"/>
      <c r="AA117" s="759"/>
      <c r="AB117" s="759"/>
      <c r="AC117" s="759"/>
      <c r="AD117" s="838"/>
      <c r="AE117" s="51"/>
    </row>
    <row r="118" spans="1:34" ht="15" customHeight="1">
      <c r="B118" s="1060" t="str">
        <f>IF(AG114=0,"","Favor de ingresar toda la información requerida en la pregunta")</f>
        <v/>
      </c>
      <c r="C118" s="1060"/>
      <c r="D118" s="1060"/>
      <c r="E118" s="1060"/>
      <c r="F118" s="1060"/>
      <c r="G118" s="1060"/>
      <c r="H118" s="1060"/>
      <c r="I118" s="1060"/>
      <c r="J118" s="1060"/>
      <c r="K118" s="1060"/>
      <c r="L118" s="1060"/>
      <c r="M118" s="1060"/>
      <c r="N118" s="1060"/>
      <c r="O118" s="1060"/>
      <c r="P118" s="1060"/>
      <c r="Q118" s="1060"/>
      <c r="R118" s="1060"/>
      <c r="S118" s="1060"/>
      <c r="T118" s="1060"/>
      <c r="U118" s="1060"/>
      <c r="V118" s="1060"/>
      <c r="W118" s="1060"/>
      <c r="X118" s="1060"/>
      <c r="Y118" s="1060"/>
      <c r="Z118" s="1060"/>
      <c r="AA118" s="1060"/>
      <c r="AB118" s="1060"/>
      <c r="AC118" s="1060"/>
      <c r="AD118" s="1060"/>
      <c r="AE118" s="1060"/>
    </row>
    <row r="119" spans="1:34" ht="15" customHeight="1">
      <c r="B119" s="1066" t="str">
        <f>IF(C114&gt;1,"",IF(COUNTIF(Q114,"NS")&lt;&gt;0,"Alerta: debido a que cuenta con registros NS, debe proporcionar una justificación en el area de comentarios al final de la pregunta",""))</f>
        <v/>
      </c>
      <c r="C119" s="1066"/>
      <c r="D119" s="1066"/>
      <c r="E119" s="1066"/>
      <c r="F119" s="1066"/>
      <c r="G119" s="1066"/>
      <c r="H119" s="1066"/>
      <c r="I119" s="1066"/>
      <c r="J119" s="1066"/>
      <c r="K119" s="1066"/>
      <c r="L119" s="1066"/>
      <c r="M119" s="1066"/>
      <c r="N119" s="1066"/>
      <c r="O119" s="1066"/>
      <c r="P119" s="1066"/>
      <c r="Q119" s="1066"/>
      <c r="R119" s="1066"/>
      <c r="S119" s="1066"/>
      <c r="T119" s="1066"/>
      <c r="U119" s="1066"/>
      <c r="V119" s="1066"/>
      <c r="W119" s="1066"/>
      <c r="X119" s="1066"/>
      <c r="Y119" s="1066"/>
      <c r="Z119" s="1066"/>
      <c r="AA119" s="1066"/>
      <c r="AB119" s="1066"/>
      <c r="AC119" s="1066"/>
      <c r="AD119" s="1066"/>
      <c r="AE119" s="1066"/>
    </row>
    <row r="120" spans="1:34" ht="15" customHeight="1">
      <c r="B120" s="868" t="str">
        <f>IF(AH114&gt;0,"Revise la información capturada, ya que tiene datos ingresados en celdas que están sombreadas","")</f>
        <v/>
      </c>
      <c r="C120" s="868"/>
      <c r="D120" s="868"/>
      <c r="E120" s="868"/>
      <c r="F120" s="868"/>
      <c r="G120" s="868"/>
      <c r="H120" s="868"/>
      <c r="I120" s="868"/>
      <c r="J120" s="868"/>
      <c r="K120" s="868"/>
      <c r="L120" s="868"/>
      <c r="M120" s="868"/>
      <c r="N120" s="868"/>
      <c r="O120" s="868"/>
      <c r="P120" s="868"/>
      <c r="Q120" s="868"/>
      <c r="R120" s="868"/>
      <c r="S120" s="868"/>
      <c r="T120" s="868"/>
      <c r="U120" s="868"/>
      <c r="V120" s="868"/>
      <c r="W120" s="868"/>
      <c r="X120" s="868"/>
      <c r="Y120" s="868"/>
      <c r="Z120" s="868"/>
      <c r="AA120" s="868"/>
      <c r="AB120" s="868"/>
      <c r="AC120" s="868"/>
      <c r="AD120" s="868"/>
      <c r="AE120" s="868"/>
    </row>
    <row r="121" spans="1:34" ht="15" customHeight="1"/>
    <row r="122" spans="1:34" ht="15" customHeight="1"/>
    <row r="123" spans="1:34" ht="15" customHeight="1"/>
  </sheetData>
  <sheetProtection algorithmName="SHA-512" hashValue="gfYrTPHFWLvnu2Jt6xeN+RHB1wHlptQ7Zhc6siipjrAZLaaNAuSa+aC3lLHZ9OuzJ7zBH5/aW8FYqbSMy66Jxw==" saltValue="FcVNatePMej7Smha5qJcOQ==" spinCount="100000" sheet="1" objects="1" scenarios="1"/>
  <mergeCells count="244">
    <mergeCell ref="P43:S44"/>
    <mergeCell ref="D55:G55"/>
    <mergeCell ref="T56:W56"/>
    <mergeCell ref="D65:G65"/>
    <mergeCell ref="T58:W58"/>
    <mergeCell ref="T70:W70"/>
    <mergeCell ref="T66:W66"/>
    <mergeCell ref="H46:K46"/>
    <mergeCell ref="AH77:AK77"/>
    <mergeCell ref="B75:AD75"/>
    <mergeCell ref="D57:G57"/>
    <mergeCell ref="L62:O62"/>
    <mergeCell ref="T59:W59"/>
    <mergeCell ref="AH43:AJ43"/>
    <mergeCell ref="D52:G52"/>
    <mergeCell ref="D71:G71"/>
    <mergeCell ref="D62:G62"/>
    <mergeCell ref="H67:K67"/>
    <mergeCell ref="L47:O47"/>
    <mergeCell ref="T63:W63"/>
    <mergeCell ref="P57:S57"/>
    <mergeCell ref="P74:S74"/>
    <mergeCell ref="H48:K48"/>
    <mergeCell ref="P72:S72"/>
    <mergeCell ref="H64:K64"/>
    <mergeCell ref="H51:K51"/>
    <mergeCell ref="H57:K57"/>
    <mergeCell ref="T47:W47"/>
    <mergeCell ref="P65:S65"/>
    <mergeCell ref="H70:K70"/>
    <mergeCell ref="L64:O64"/>
    <mergeCell ref="L73:O73"/>
    <mergeCell ref="T68:W68"/>
    <mergeCell ref="T67:W67"/>
    <mergeCell ref="P69:S69"/>
    <mergeCell ref="P56:S56"/>
    <mergeCell ref="P71:S71"/>
    <mergeCell ref="L71:O71"/>
    <mergeCell ref="C13:AD13"/>
    <mergeCell ref="P51:S51"/>
    <mergeCell ref="D63:G63"/>
    <mergeCell ref="P73:S73"/>
    <mergeCell ref="N8:O8"/>
    <mergeCell ref="D64:G64"/>
    <mergeCell ref="H62:K62"/>
    <mergeCell ref="B5:AD5"/>
    <mergeCell ref="T54:W54"/>
    <mergeCell ref="T48:W48"/>
    <mergeCell ref="C15:AD15"/>
    <mergeCell ref="L50:O50"/>
    <mergeCell ref="C16:AD16"/>
    <mergeCell ref="D61:G61"/>
    <mergeCell ref="C25:AD25"/>
    <mergeCell ref="D53:G53"/>
    <mergeCell ref="T72:W72"/>
    <mergeCell ref="C22:AD22"/>
    <mergeCell ref="T73:W73"/>
    <mergeCell ref="T69:W69"/>
    <mergeCell ref="T46:W46"/>
    <mergeCell ref="P45:S45"/>
    <mergeCell ref="B24:AD24"/>
    <mergeCell ref="L43:O44"/>
    <mergeCell ref="C117:AD117"/>
    <mergeCell ref="D47:G47"/>
    <mergeCell ref="H69:K69"/>
    <mergeCell ref="F76:AD76"/>
    <mergeCell ref="Q113:AD113"/>
    <mergeCell ref="C116:AD116"/>
    <mergeCell ref="D49:G49"/>
    <mergeCell ref="H60:K60"/>
    <mergeCell ref="P49:S49"/>
    <mergeCell ref="B108:AD108"/>
    <mergeCell ref="P67:S67"/>
    <mergeCell ref="L74:O74"/>
    <mergeCell ref="T74:W74"/>
    <mergeCell ref="T71:W71"/>
    <mergeCell ref="D66:G66"/>
    <mergeCell ref="C114:P114"/>
    <mergeCell ref="T53:W53"/>
    <mergeCell ref="P60:S60"/>
    <mergeCell ref="H56:K56"/>
    <mergeCell ref="S79:AD79"/>
    <mergeCell ref="P63:S63"/>
    <mergeCell ref="H58:K58"/>
    <mergeCell ref="L51:O51"/>
    <mergeCell ref="L49:O49"/>
    <mergeCell ref="B1:AD1"/>
    <mergeCell ref="R78:AD78"/>
    <mergeCell ref="P59:S59"/>
    <mergeCell ref="T65:W65"/>
    <mergeCell ref="P46:S46"/>
    <mergeCell ref="H59:K59"/>
    <mergeCell ref="T50:W50"/>
    <mergeCell ref="T62:W62"/>
    <mergeCell ref="C20:AD20"/>
    <mergeCell ref="C29:AD29"/>
    <mergeCell ref="D70:G70"/>
    <mergeCell ref="L45:O45"/>
    <mergeCell ref="D48:G48"/>
    <mergeCell ref="H52:K52"/>
    <mergeCell ref="P61:S61"/>
    <mergeCell ref="H61:K61"/>
    <mergeCell ref="P70:S70"/>
    <mergeCell ref="P48:S48"/>
    <mergeCell ref="T57:W57"/>
    <mergeCell ref="D58:G58"/>
    <mergeCell ref="H68:K68"/>
    <mergeCell ref="C11:AD11"/>
    <mergeCell ref="L59:O59"/>
    <mergeCell ref="B3:AD3"/>
    <mergeCell ref="C40:AD40"/>
    <mergeCell ref="L58:O58"/>
    <mergeCell ref="H49:K49"/>
    <mergeCell ref="P53:S53"/>
    <mergeCell ref="D56:G56"/>
    <mergeCell ref="C38:AD38"/>
    <mergeCell ref="H43:K44"/>
    <mergeCell ref="C14:AD14"/>
    <mergeCell ref="Q114:AD114"/>
    <mergeCell ref="D89:P89"/>
    <mergeCell ref="P58:S58"/>
    <mergeCell ref="L61:O61"/>
    <mergeCell ref="L70:O70"/>
    <mergeCell ref="P55:S55"/>
    <mergeCell ref="L48:O48"/>
    <mergeCell ref="D79:P79"/>
    <mergeCell ref="B18:AD18"/>
    <mergeCell ref="D88:P88"/>
    <mergeCell ref="P64:S64"/>
    <mergeCell ref="S84:AD84"/>
    <mergeCell ref="D59:G59"/>
    <mergeCell ref="P66:S66"/>
    <mergeCell ref="D45:G45"/>
    <mergeCell ref="L46:O46"/>
    <mergeCell ref="C109:AD109"/>
    <mergeCell ref="S90:AD90"/>
    <mergeCell ref="B103:AD103"/>
    <mergeCell ref="C110:AD110"/>
    <mergeCell ref="L72:O72"/>
    <mergeCell ref="C39:AD39"/>
    <mergeCell ref="D50:G50"/>
    <mergeCell ref="S91:AD91"/>
    <mergeCell ref="AA7:AD7"/>
    <mergeCell ref="H53:K53"/>
    <mergeCell ref="D60:G60"/>
    <mergeCell ref="C12:AD12"/>
    <mergeCell ref="B8:L8"/>
    <mergeCell ref="B10:AD10"/>
    <mergeCell ref="T51:W51"/>
    <mergeCell ref="H45:K45"/>
    <mergeCell ref="D54:G54"/>
    <mergeCell ref="B21:AD21"/>
    <mergeCell ref="X43:AD43"/>
    <mergeCell ref="T49:W49"/>
    <mergeCell ref="B19:AD19"/>
    <mergeCell ref="C41:AD41"/>
    <mergeCell ref="T43:W44"/>
    <mergeCell ref="H47:K47"/>
    <mergeCell ref="C30:AD30"/>
    <mergeCell ref="B37:AD37"/>
    <mergeCell ref="L60:O60"/>
    <mergeCell ref="T60:W60"/>
    <mergeCell ref="T52:W52"/>
    <mergeCell ref="L52:O52"/>
    <mergeCell ref="H54:K54"/>
    <mergeCell ref="B120:AE120"/>
    <mergeCell ref="B31:AE31"/>
    <mergeCell ref="B77:AE77"/>
    <mergeCell ref="B97:AE97"/>
    <mergeCell ref="B99:AE99"/>
    <mergeCell ref="B100:AE100"/>
    <mergeCell ref="B101:AE101"/>
    <mergeCell ref="B102:AE102"/>
    <mergeCell ref="P47:S47"/>
    <mergeCell ref="P52:S52"/>
    <mergeCell ref="T61:W61"/>
    <mergeCell ref="P62:S62"/>
    <mergeCell ref="S92:AD92"/>
    <mergeCell ref="D90:P90"/>
    <mergeCell ref="B104:AD104"/>
    <mergeCell ref="C113:P113"/>
    <mergeCell ref="H63:K63"/>
    <mergeCell ref="C96:AD96"/>
    <mergeCell ref="H72:K72"/>
    <mergeCell ref="C95:AD95"/>
    <mergeCell ref="D87:P87"/>
    <mergeCell ref="D83:P83"/>
    <mergeCell ref="S81:AD81"/>
    <mergeCell ref="D91:P91"/>
    <mergeCell ref="S88:AD88"/>
    <mergeCell ref="D81:P81"/>
    <mergeCell ref="S93:AD93"/>
    <mergeCell ref="S85:AD85"/>
    <mergeCell ref="H73:K73"/>
    <mergeCell ref="D80:P80"/>
    <mergeCell ref="C78:P78"/>
    <mergeCell ref="B119:AE119"/>
    <mergeCell ref="S80:AD80"/>
    <mergeCell ref="S89:AD89"/>
    <mergeCell ref="C76:E76"/>
    <mergeCell ref="P54:S54"/>
    <mergeCell ref="D84:P84"/>
    <mergeCell ref="L53:O53"/>
    <mergeCell ref="H65:K65"/>
    <mergeCell ref="P68:S68"/>
    <mergeCell ref="D67:G67"/>
    <mergeCell ref="H66:K66"/>
    <mergeCell ref="L68:O68"/>
    <mergeCell ref="D82:P82"/>
    <mergeCell ref="D74:G74"/>
    <mergeCell ref="D68:G68"/>
    <mergeCell ref="C105:AD105"/>
    <mergeCell ref="L69:O69"/>
    <mergeCell ref="S82:AD82"/>
    <mergeCell ref="L63:O63"/>
    <mergeCell ref="L57:O57"/>
    <mergeCell ref="L66:O66"/>
    <mergeCell ref="L54:O54"/>
    <mergeCell ref="T55:W55"/>
    <mergeCell ref="L56:O56"/>
    <mergeCell ref="B118:AE118"/>
    <mergeCell ref="C43:G44"/>
    <mergeCell ref="H71:K71"/>
    <mergeCell ref="L65:O65"/>
    <mergeCell ref="S83:AD83"/>
    <mergeCell ref="T45:W45"/>
    <mergeCell ref="D46:G46"/>
    <mergeCell ref="C111:AD111"/>
    <mergeCell ref="D73:G73"/>
    <mergeCell ref="D51:G51"/>
    <mergeCell ref="C106:AD106"/>
    <mergeCell ref="R87:AD87"/>
    <mergeCell ref="D86:P86"/>
    <mergeCell ref="L55:O55"/>
    <mergeCell ref="T64:W64"/>
    <mergeCell ref="D85:P85"/>
    <mergeCell ref="H74:K74"/>
    <mergeCell ref="D69:G69"/>
    <mergeCell ref="D72:G72"/>
    <mergeCell ref="L67:O67"/>
    <mergeCell ref="H55:K55"/>
    <mergeCell ref="P50:S50"/>
    <mergeCell ref="H50:K50"/>
    <mergeCell ref="B98:AE98"/>
  </mergeCells>
  <conditionalFormatting sqref="B75:AD75">
    <cfRule type="expression" dxfId="523" priority="2" stopIfTrue="1">
      <formula>AND($A$1&lt;&gt;"",SEARCH("igual o mayor",B75)&gt;0)</formula>
    </cfRule>
    <cfRule type="expression" dxfId="522" priority="3" stopIfTrue="1">
      <formula>AND($A$1&lt;&gt;"",SEARCH("igual o menor",B75)&gt;0)</formula>
    </cfRule>
    <cfRule type="expression" dxfId="521" priority="4" stopIfTrue="1">
      <formula>AND($A$1&lt;&gt;"",SEARCH("pase a la pregunta",B75)&gt;0)</formula>
    </cfRule>
    <cfRule type="expression" dxfId="520" priority="5" stopIfTrue="1">
      <formula>AND($A$1&lt;&gt;"",SEARCH("en blanco",B75)&gt;0)</formula>
    </cfRule>
    <cfRule type="expression" dxfId="519" priority="6" stopIfTrue="1">
      <formula>AND($A$1&lt;&gt;"",SEARCH("no puede registrar",B75)&gt;0)</formula>
    </cfRule>
    <cfRule type="expression" dxfId="518" priority="7" stopIfTrue="1">
      <formula>AND($A$1&lt;&gt;"",SUM(B75)&gt;0)</formula>
    </cfRule>
    <cfRule type="expression" dxfId="517" priority="8" stopIfTrue="1">
      <formula>AND($A$1&lt;&gt;"",SEARCH("la pregunta",B75)&gt;0)</formula>
    </cfRule>
    <cfRule type="expression" dxfId="516" priority="9" stopIfTrue="1">
      <formula>AND($A$1&lt;&gt;"",SEARCH("igual o mayor",B75)&gt;0)</formula>
    </cfRule>
    <cfRule type="expression" dxfId="515" priority="10" stopIfTrue="1">
      <formula>AND($A$1&lt;&gt;"",SEARCH("igual o menor",B75)&gt;0)</formula>
    </cfRule>
    <cfRule type="expression" dxfId="514" priority="11" stopIfTrue="1">
      <formula>AND($A$1&lt;&gt;"",SEARCH("pase a la pregunta",B75)&gt;0)</formula>
    </cfRule>
    <cfRule type="expression" dxfId="513" priority="12" stopIfTrue="1">
      <formula>AND($A$1&lt;&gt;"",SEARCH("en blanco",B75)&gt;0)</formula>
    </cfRule>
    <cfRule type="expression" dxfId="512" priority="13" stopIfTrue="1">
      <formula>AND($A$1&lt;&gt;"",SEARCH("no puede registrar",B75)&gt;0)</formula>
    </cfRule>
    <cfRule type="expression" dxfId="511" priority="14" stopIfTrue="1">
      <formula>AND($A$1&lt;&gt;"",SUM(B75)&gt;0)</formula>
    </cfRule>
    <cfRule type="expression" dxfId="510" priority="15" stopIfTrue="1">
      <formula>AND($A$1&lt;&gt;"",SEARCH("la pregunta",B75)&gt;0)</formula>
    </cfRule>
  </conditionalFormatting>
  <conditionalFormatting sqref="C27 I27">
    <cfRule type="expression" dxfId="509" priority="44">
      <formula>IF($T$27="X",TRUE,FALSE)</formula>
    </cfRule>
  </conditionalFormatting>
  <conditionalFormatting sqref="C27 T27">
    <cfRule type="expression" dxfId="508" priority="45">
      <formula>IF($I$27="X",TRUE,FALSE)</formula>
    </cfRule>
  </conditionalFormatting>
  <conditionalFormatting sqref="D45:AD74">
    <cfRule type="expression" dxfId="507" priority="43">
      <formula>OR($I$27="X",$T$27="X",$C$27&lt;&gt;"X")</formula>
    </cfRule>
  </conditionalFormatting>
  <conditionalFormatting sqref="F76:AD76">
    <cfRule type="expression" dxfId="506" priority="42">
      <formula>AND(COUNTIF(AC45:AC74,"X")&gt;0,F76="")</formula>
    </cfRule>
    <cfRule type="expression" dxfId="505" priority="41">
      <formula>COUNTIF(AC45:AC74,"X")=0</formula>
    </cfRule>
  </conditionalFormatting>
  <conditionalFormatting sqref="I27 T27">
    <cfRule type="expression" dxfId="504" priority="46">
      <formula>IF($C$27="X",TRUE,FALSE)</formula>
    </cfRule>
  </conditionalFormatting>
  <conditionalFormatting sqref="Q114:AD114">
    <cfRule type="expression" dxfId="503" priority="40">
      <formula>C114&gt;1</formula>
    </cfRule>
  </conditionalFormatting>
  <conditionalFormatting sqref="X44:AB44">
    <cfRule type="expression" dxfId="502" priority="47" stopIfTrue="1">
      <formula>ISNUMBER(SEARCH(" " &amp; X44 &amp; " ", " " &amp; SUBSTITUTE($AJ$79, " / ", " ") &amp; " "))</formula>
    </cfRule>
  </conditionalFormatting>
  <conditionalFormatting sqref="X45:AC74">
    <cfRule type="expression" dxfId="501" priority="39">
      <formula>$AD45="X"</formula>
    </cfRule>
  </conditionalFormatting>
  <conditionalFormatting sqref="AF76">
    <cfRule type="expression" dxfId="500" priority="16" stopIfTrue="1">
      <formula>AND($A$1&lt;&gt;"",SEARCH("igual o mayor",AF76)&gt;0)</formula>
    </cfRule>
    <cfRule type="expression" dxfId="499" priority="25" stopIfTrue="1">
      <formula>AND($A$1&lt;&gt;"",SEARCH("pase a la pregunta",AF76)&gt;0)</formula>
    </cfRule>
    <cfRule type="expression" dxfId="498" priority="26" stopIfTrue="1">
      <formula>AND($A$1&lt;&gt;"",SEARCH("en blanco",AF76)&gt;0)</formula>
    </cfRule>
    <cfRule type="expression" dxfId="497" priority="27" stopIfTrue="1">
      <formula>AND($A$1&lt;&gt;"",SEARCH("no puede registrar",AF76)&gt;0)</formula>
    </cfRule>
    <cfRule type="expression" dxfId="496" priority="28" stopIfTrue="1">
      <formula>AND($A$1&lt;&gt;"",SUM(AF76)&gt;0)</formula>
    </cfRule>
    <cfRule type="expression" dxfId="495" priority="29" stopIfTrue="1">
      <formula>AND($A$1&lt;&gt;"",SEARCH("la pregunta",AF76)&gt;0)</formula>
    </cfRule>
    <cfRule type="expression" dxfId="494" priority="23" stopIfTrue="1">
      <formula>AND($A$1&lt;&gt;"",SEARCH("igual o mayor",AF76)&gt;0)</formula>
    </cfRule>
    <cfRule type="expression" dxfId="493" priority="22" stopIfTrue="1">
      <formula>AND($A$1&lt;&gt;"",SEARCH("la pregunta",AF76)&gt;0)</formula>
    </cfRule>
    <cfRule type="expression" dxfId="492" priority="21" stopIfTrue="1">
      <formula>AND($A$1&lt;&gt;"",SUM(AF76)&gt;0)</formula>
    </cfRule>
    <cfRule type="expression" dxfId="491" priority="24" stopIfTrue="1">
      <formula>AND($A$1&lt;&gt;"",SEARCH("igual o menor",AF76)&gt;0)</formula>
    </cfRule>
    <cfRule type="expression" dxfId="490" priority="20" stopIfTrue="1">
      <formula>AND($A$1&lt;&gt;"",SEARCH("no puede registrar",AF76)&gt;0)</formula>
    </cfRule>
    <cfRule type="expression" dxfId="489" priority="19" stopIfTrue="1">
      <formula>AND($A$1&lt;&gt;"",SEARCH("en blanco",AF76)&gt;0)</formula>
    </cfRule>
    <cfRule type="expression" dxfId="488" priority="18" stopIfTrue="1">
      <formula>AND($A$1&lt;&gt;"",SEARCH("pase a la pregunta",AF76)&gt;0)</formula>
    </cfRule>
    <cfRule type="expression" dxfId="487" priority="17" stopIfTrue="1">
      <formula>AND($A$1&lt;&gt;"",SEARCH("igual o menor",AF76)&gt;0)</formula>
    </cfRule>
  </conditionalFormatting>
  <conditionalFormatting sqref="AM44:AN74">
    <cfRule type="expression" dxfId="486" priority="30" stopIfTrue="1">
      <formula>AND($A$1&lt;&gt;"",SEARCH("igual o mayor",AM44)&gt;0)</formula>
    </cfRule>
    <cfRule type="expression" dxfId="485" priority="31" stopIfTrue="1">
      <formula>AND($A$1&lt;&gt;"",SEARCH("igual o menor",AM44)&gt;0)</formula>
    </cfRule>
    <cfRule type="expression" dxfId="484" priority="32" stopIfTrue="1">
      <formula>AND($A$1&lt;&gt;"",SEARCH("pase a la pregunta",AM44)&gt;0)</formula>
    </cfRule>
    <cfRule type="expression" dxfId="483" priority="33" stopIfTrue="1">
      <formula>AND($A$1&lt;&gt;"",SEARCH("en blanco",AM44)&gt;0)</formula>
    </cfRule>
    <cfRule type="expression" dxfId="482" priority="34" stopIfTrue="1">
      <formula>AND($A$1&lt;&gt;"",SEARCH("no puede registrar",AM44)&gt;0)</formula>
    </cfRule>
    <cfRule type="expression" dxfId="481" priority="36" stopIfTrue="1">
      <formula>AND($A$1&lt;&gt;"",SEARCH("la pregunta",AM44)&gt;0)</formula>
    </cfRule>
    <cfRule type="expression" dxfId="480" priority="35" stopIfTrue="1">
      <formula>AND($A$1&lt;&gt;"",SUM(AM44)&gt;0)</formula>
    </cfRule>
  </conditionalFormatting>
  <dataValidations count="6">
    <dataValidation type="list" allowBlank="1" showErrorMessage="1" errorTitle="Datos incorrectos" error="Los datos ingresados no son correctos, revise las opciones disponibles" sqref="C114">
      <formula1>"1,2,3,9"</formula1>
    </dataValidation>
    <dataValidation type="list" allowBlank="1" showInputMessage="1" showErrorMessage="1" sqref="C27 I27 T27 X45:AD74">
      <formula1>"X"</formula1>
    </dataValidation>
    <dataValidation type="list" allowBlank="1" showInputMessage="1" showErrorMessage="1" sqref="P45:S74">
      <formula1>"1,2,3,4,5,6,7,8,9,10,11,12,99"</formula1>
    </dataValidation>
    <dataValidation type="list" allowBlank="1" showInputMessage="1" showErrorMessage="1" sqref="T45:W74">
      <formula1>"1,2,3,4,5,9"</formula1>
    </dataValidation>
    <dataValidation type="list" allowBlank="1" showInputMessage="1" showErrorMessage="1" sqref="H45:K74">
      <formula1>"1,2,9"</formula1>
    </dataValidation>
    <dataValidation type="custom" allowBlank="1" showInputMessage="1" showErrorMessage="1" errorTitle="Dato inválido" error="El nombre de la posición y/ o designación debe registrarse en mayúsculas, sin comillas ni signos de acentuación, puntuación, paréntesis y abreviaturas." sqref="D45:G74">
      <formula1>AN45="Correcto"</formula1>
    </dataValidation>
  </dataValidations>
  <hyperlinks>
    <hyperlink ref="AA7" location="Índice!B21"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Sección IV
Cuestionario</oddHeader>
    <oddFooter>&amp;LCenso Nacional de Gobiernos Estatales 2026&amp;R&amp;P de &amp;N</oddFooter>
  </headerFooter>
  <rowBreaks count="1" manualBreakCount="1">
    <brk id="115" max="3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FK1040"/>
  <sheetViews>
    <sheetView showGridLines="0" view="pageBreakPreview" zoomScale="120" zoomScaleNormal="100" zoomScaleSheetLayoutView="120" workbookViewId="0"/>
  </sheetViews>
  <sheetFormatPr baseColWidth="10" defaultColWidth="0" defaultRowHeight="15" customHeight="1" zeroHeight="1"/>
  <cols>
    <col min="1" max="1" width="5.7109375" style="36" customWidth="1"/>
    <col min="2" max="30" width="3.7109375" style="1" customWidth="1"/>
    <col min="31" max="31" width="5.7109375" style="27" customWidth="1"/>
    <col min="32" max="16384" width="13.7109375" style="1" hidden="1"/>
  </cols>
  <sheetData>
    <row r="1" spans="1:31" ht="173.25" customHeight="1">
      <c r="B1" s="714"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1:31" ht="15" customHeight="1"/>
    <row r="3" spans="1:31" ht="45" customHeight="1">
      <c r="B3" s="709" t="s">
        <v>1</v>
      </c>
      <c r="C3" s="708"/>
      <c r="D3" s="708"/>
      <c r="E3" s="708"/>
      <c r="F3" s="708"/>
      <c r="G3" s="708"/>
      <c r="H3" s="708"/>
      <c r="I3" s="708"/>
      <c r="J3" s="708"/>
      <c r="K3" s="708"/>
      <c r="L3" s="708"/>
      <c r="M3" s="708"/>
      <c r="N3" s="708"/>
      <c r="O3" s="708"/>
      <c r="P3" s="708"/>
      <c r="Q3" s="708"/>
      <c r="R3" s="708"/>
      <c r="S3" s="708"/>
      <c r="T3" s="708"/>
      <c r="U3" s="708"/>
      <c r="V3" s="708"/>
      <c r="W3" s="708"/>
      <c r="X3" s="708"/>
      <c r="Y3" s="708"/>
      <c r="Z3" s="708"/>
      <c r="AA3" s="708"/>
      <c r="AB3" s="708"/>
      <c r="AC3" s="708"/>
      <c r="AD3" s="708"/>
    </row>
    <row r="4" spans="1:31" ht="15" customHeight="1"/>
    <row r="5" spans="1:31" ht="45" customHeight="1">
      <c r="B5" s="709" t="s">
        <v>16</v>
      </c>
      <c r="C5" s="708"/>
      <c r="D5" s="708"/>
      <c r="E5" s="708"/>
      <c r="F5" s="708"/>
      <c r="G5" s="708"/>
      <c r="H5" s="708"/>
      <c r="I5" s="708"/>
      <c r="J5" s="708"/>
      <c r="K5" s="708"/>
      <c r="L5" s="708"/>
      <c r="M5" s="708"/>
      <c r="N5" s="708"/>
      <c r="O5" s="708"/>
      <c r="P5" s="708"/>
      <c r="Q5" s="708"/>
      <c r="R5" s="708"/>
      <c r="S5" s="708"/>
      <c r="T5" s="708"/>
      <c r="U5" s="708"/>
      <c r="V5" s="708"/>
      <c r="W5" s="708"/>
      <c r="X5" s="708"/>
      <c r="Y5" s="708"/>
      <c r="Z5" s="708"/>
      <c r="AA5" s="708"/>
      <c r="AB5" s="708"/>
      <c r="AC5" s="708"/>
      <c r="AD5" s="708"/>
    </row>
    <row r="6" spans="1:31" ht="15" customHeight="1"/>
    <row r="7" spans="1:31" ht="15" customHeight="1" thickBot="1">
      <c r="B7" s="2" t="s">
        <v>3</v>
      </c>
      <c r="C7" s="38"/>
      <c r="D7" s="38"/>
      <c r="E7" s="38"/>
      <c r="F7" s="38"/>
      <c r="G7" s="38"/>
      <c r="H7" s="38"/>
      <c r="I7" s="38"/>
      <c r="J7" s="38"/>
      <c r="K7" s="38"/>
      <c r="L7" s="38"/>
      <c r="M7" s="38"/>
      <c r="N7" s="2" t="s">
        <v>4</v>
      </c>
      <c r="O7" s="38"/>
      <c r="AA7" s="735" t="s">
        <v>2</v>
      </c>
      <c r="AB7" s="708"/>
      <c r="AC7" s="708"/>
      <c r="AD7" s="708"/>
    </row>
    <row r="8" spans="1:31" ht="15" customHeight="1" thickBot="1">
      <c r="B8" s="710" t="str">
        <f>IF(Presentación!B8="","",Presentación!B8)</f>
        <v>Veracruz de Ignacio de la Llave</v>
      </c>
      <c r="C8" s="712"/>
      <c r="D8" s="712"/>
      <c r="E8" s="712"/>
      <c r="F8" s="712"/>
      <c r="G8" s="712"/>
      <c r="H8" s="712"/>
      <c r="I8" s="712"/>
      <c r="J8" s="712"/>
      <c r="K8" s="712"/>
      <c r="L8" s="711"/>
      <c r="M8" s="37"/>
      <c r="N8" s="710" t="str">
        <f>IF(Presentación!N8="","",Presentación!N8)</f>
        <v>230</v>
      </c>
      <c r="O8" s="711"/>
    </row>
    <row r="9" spans="1:31" ht="15" customHeight="1"/>
    <row r="10" spans="1:31" ht="15" customHeight="1">
      <c r="A10" s="25"/>
      <c r="B10" s="870" t="s">
        <v>5056</v>
      </c>
      <c r="C10" s="859"/>
      <c r="D10" s="859"/>
      <c r="E10" s="859"/>
      <c r="F10" s="859"/>
      <c r="G10" s="859"/>
      <c r="H10" s="859"/>
      <c r="I10" s="859"/>
      <c r="J10" s="859"/>
      <c r="K10" s="859"/>
      <c r="L10" s="859"/>
      <c r="M10" s="859"/>
      <c r="N10" s="859"/>
      <c r="O10" s="859"/>
      <c r="P10" s="859"/>
      <c r="Q10" s="859"/>
      <c r="R10" s="859"/>
      <c r="S10" s="859"/>
      <c r="T10" s="859"/>
      <c r="U10" s="859"/>
      <c r="V10" s="859"/>
      <c r="W10" s="859"/>
      <c r="X10" s="859"/>
      <c r="Y10" s="859"/>
      <c r="Z10" s="859"/>
      <c r="AA10" s="859"/>
      <c r="AB10" s="859"/>
      <c r="AC10" s="859"/>
      <c r="AD10" s="860"/>
    </row>
    <row r="11" spans="1:31" ht="48" customHeight="1">
      <c r="A11" s="25"/>
      <c r="B11" s="461"/>
      <c r="C11" s="857" t="s">
        <v>6087</v>
      </c>
      <c r="D11" s="708"/>
      <c r="E11" s="708"/>
      <c r="F11" s="708"/>
      <c r="G11" s="708"/>
      <c r="H11" s="708"/>
      <c r="I11" s="708"/>
      <c r="J11" s="708"/>
      <c r="K11" s="708"/>
      <c r="L11" s="708"/>
      <c r="M11" s="708"/>
      <c r="N11" s="708"/>
      <c r="O11" s="708"/>
      <c r="P11" s="708"/>
      <c r="Q11" s="708"/>
      <c r="R11" s="708"/>
      <c r="S11" s="708"/>
      <c r="T11" s="708"/>
      <c r="U11" s="708"/>
      <c r="V11" s="708"/>
      <c r="W11" s="708"/>
      <c r="X11" s="708"/>
      <c r="Y11" s="708"/>
      <c r="Z11" s="708"/>
      <c r="AA11" s="708"/>
      <c r="AB11" s="708"/>
      <c r="AC11" s="708"/>
      <c r="AD11" s="776"/>
    </row>
    <row r="12" spans="1:31" ht="24" customHeight="1">
      <c r="A12" s="25"/>
      <c r="B12" s="461"/>
      <c r="C12" s="871" t="s">
        <v>5058</v>
      </c>
      <c r="D12" s="708"/>
      <c r="E12" s="708"/>
      <c r="F12" s="708"/>
      <c r="G12" s="708"/>
      <c r="H12" s="708"/>
      <c r="I12" s="708"/>
      <c r="J12" s="708"/>
      <c r="K12" s="708"/>
      <c r="L12" s="708"/>
      <c r="M12" s="708"/>
      <c r="N12" s="708"/>
      <c r="O12" s="708"/>
      <c r="P12" s="708"/>
      <c r="Q12" s="708"/>
      <c r="R12" s="708"/>
      <c r="S12" s="708"/>
      <c r="T12" s="708"/>
      <c r="U12" s="708"/>
      <c r="V12" s="708"/>
      <c r="W12" s="708"/>
      <c r="X12" s="708"/>
      <c r="Y12" s="708"/>
      <c r="Z12" s="708"/>
      <c r="AA12" s="708"/>
      <c r="AB12" s="708"/>
      <c r="AC12" s="708"/>
      <c r="AD12" s="855"/>
    </row>
    <row r="13" spans="1:31" ht="48" customHeight="1">
      <c r="A13" s="25"/>
      <c r="B13" s="461"/>
      <c r="C13" s="854" t="s">
        <v>5059</v>
      </c>
      <c r="D13" s="708"/>
      <c r="E13" s="708"/>
      <c r="F13" s="708"/>
      <c r="G13" s="708"/>
      <c r="H13" s="708"/>
      <c r="I13" s="708"/>
      <c r="J13" s="708"/>
      <c r="K13" s="708"/>
      <c r="L13" s="708"/>
      <c r="M13" s="708"/>
      <c r="N13" s="708"/>
      <c r="O13" s="708"/>
      <c r="P13" s="708"/>
      <c r="Q13" s="708"/>
      <c r="R13" s="708"/>
      <c r="S13" s="708"/>
      <c r="T13" s="708"/>
      <c r="U13" s="708"/>
      <c r="V13" s="708"/>
      <c r="W13" s="708"/>
      <c r="X13" s="708"/>
      <c r="Y13" s="708"/>
      <c r="Z13" s="708"/>
      <c r="AA13" s="708"/>
      <c r="AB13" s="708"/>
      <c r="AC13" s="708"/>
      <c r="AD13" s="855"/>
    </row>
    <row r="14" spans="1:31" ht="24" customHeight="1">
      <c r="A14" s="25"/>
      <c r="B14" s="461"/>
      <c r="C14" s="1106" t="s">
        <v>6088</v>
      </c>
      <c r="D14" s="708"/>
      <c r="E14" s="708"/>
      <c r="F14" s="708"/>
      <c r="G14" s="708"/>
      <c r="H14" s="708"/>
      <c r="I14" s="708"/>
      <c r="J14" s="708"/>
      <c r="K14" s="708"/>
      <c r="L14" s="708"/>
      <c r="M14" s="708"/>
      <c r="N14" s="708"/>
      <c r="O14" s="708"/>
      <c r="P14" s="708"/>
      <c r="Q14" s="708"/>
      <c r="R14" s="708"/>
      <c r="S14" s="708"/>
      <c r="T14" s="708"/>
      <c r="U14" s="708"/>
      <c r="V14" s="708"/>
      <c r="W14" s="708"/>
      <c r="X14" s="708"/>
      <c r="Y14" s="708"/>
      <c r="Z14" s="708"/>
      <c r="AA14" s="708"/>
      <c r="AB14" s="708"/>
      <c r="AC14" s="708"/>
      <c r="AD14" s="776"/>
    </row>
    <row r="15" spans="1:31" s="31" customFormat="1" ht="24" customHeight="1">
      <c r="A15" s="25"/>
      <c r="B15" s="43"/>
      <c r="C15" s="774" t="s">
        <v>6089</v>
      </c>
      <c r="D15" s="1094"/>
      <c r="E15" s="1094"/>
      <c r="F15" s="1094"/>
      <c r="G15" s="1094"/>
      <c r="H15" s="1094"/>
      <c r="I15" s="1094"/>
      <c r="J15" s="1094"/>
      <c r="K15" s="1094"/>
      <c r="L15" s="1094"/>
      <c r="M15" s="1094"/>
      <c r="N15" s="1094"/>
      <c r="O15" s="1094"/>
      <c r="P15" s="1094"/>
      <c r="Q15" s="1094"/>
      <c r="R15" s="1094"/>
      <c r="S15" s="1094"/>
      <c r="T15" s="1094"/>
      <c r="U15" s="1094"/>
      <c r="V15" s="1094"/>
      <c r="W15" s="1094"/>
      <c r="X15" s="1094"/>
      <c r="Y15" s="1094"/>
      <c r="Z15" s="1094"/>
      <c r="AA15" s="1094"/>
      <c r="AB15" s="1094"/>
      <c r="AC15" s="1094"/>
      <c r="AD15" s="776"/>
      <c r="AE15" s="51"/>
    </row>
    <row r="16" spans="1:31" s="31" customFormat="1" ht="36" customHeight="1">
      <c r="A16" s="25"/>
      <c r="B16" s="43"/>
      <c r="C16" s="857" t="s">
        <v>6090</v>
      </c>
      <c r="D16" s="1094"/>
      <c r="E16" s="1094"/>
      <c r="F16" s="1094"/>
      <c r="G16" s="1094"/>
      <c r="H16" s="1094"/>
      <c r="I16" s="1094"/>
      <c r="J16" s="1094"/>
      <c r="K16" s="1094"/>
      <c r="L16" s="1094"/>
      <c r="M16" s="1094"/>
      <c r="N16" s="1094"/>
      <c r="O16" s="1094"/>
      <c r="P16" s="1094"/>
      <c r="Q16" s="1094"/>
      <c r="R16" s="1094"/>
      <c r="S16" s="1094"/>
      <c r="T16" s="1094"/>
      <c r="U16" s="1094"/>
      <c r="V16" s="1094"/>
      <c r="W16" s="1094"/>
      <c r="X16" s="1094"/>
      <c r="Y16" s="1094"/>
      <c r="Z16" s="1094"/>
      <c r="AA16" s="1094"/>
      <c r="AB16" s="1094"/>
      <c r="AC16" s="1094"/>
      <c r="AD16" s="776"/>
      <c r="AE16" s="51"/>
    </row>
    <row r="17" spans="1:31" s="31" customFormat="1" ht="48" customHeight="1">
      <c r="A17" s="25"/>
      <c r="B17" s="685"/>
      <c r="C17" s="857" t="s">
        <v>6091</v>
      </c>
      <c r="D17" s="1094"/>
      <c r="E17" s="1094"/>
      <c r="F17" s="1094"/>
      <c r="G17" s="1094"/>
      <c r="H17" s="1094"/>
      <c r="I17" s="1094"/>
      <c r="J17" s="1094"/>
      <c r="K17" s="1094"/>
      <c r="L17" s="1094"/>
      <c r="M17" s="1094"/>
      <c r="N17" s="1094"/>
      <c r="O17" s="1094"/>
      <c r="P17" s="1094"/>
      <c r="Q17" s="1094"/>
      <c r="R17" s="1094"/>
      <c r="S17" s="1094"/>
      <c r="T17" s="1094"/>
      <c r="U17" s="1094"/>
      <c r="V17" s="1094"/>
      <c r="W17" s="1094"/>
      <c r="X17" s="1094"/>
      <c r="Y17" s="1094"/>
      <c r="Z17" s="1094"/>
      <c r="AA17" s="1094"/>
      <c r="AB17" s="1094"/>
      <c r="AC17" s="1094"/>
      <c r="AD17" s="776"/>
      <c r="AE17" s="51"/>
    </row>
    <row r="18" spans="1:31" ht="24" customHeight="1">
      <c r="A18" s="25"/>
      <c r="B18" s="461"/>
      <c r="C18" s="857" t="s">
        <v>6092</v>
      </c>
      <c r="D18" s="708"/>
      <c r="E18" s="708"/>
      <c r="F18" s="708"/>
      <c r="G18" s="708"/>
      <c r="H18" s="708"/>
      <c r="I18" s="708"/>
      <c r="J18" s="708"/>
      <c r="K18" s="708"/>
      <c r="L18" s="708"/>
      <c r="M18" s="708"/>
      <c r="N18" s="708"/>
      <c r="O18" s="708"/>
      <c r="P18" s="708"/>
      <c r="Q18" s="708"/>
      <c r="R18" s="708"/>
      <c r="S18" s="708"/>
      <c r="T18" s="708"/>
      <c r="U18" s="708"/>
      <c r="V18" s="708"/>
      <c r="W18" s="708"/>
      <c r="X18" s="708"/>
      <c r="Y18" s="708"/>
      <c r="Z18" s="708"/>
      <c r="AA18" s="708"/>
      <c r="AB18" s="708"/>
      <c r="AC18" s="708"/>
      <c r="AD18" s="776"/>
    </row>
    <row r="19" spans="1:31" ht="24" customHeight="1">
      <c r="A19" s="25"/>
      <c r="B19" s="43"/>
      <c r="C19" s="857" t="s">
        <v>6093</v>
      </c>
      <c r="D19" s="708"/>
      <c r="E19" s="708"/>
      <c r="F19" s="708"/>
      <c r="G19" s="708"/>
      <c r="H19" s="708"/>
      <c r="I19" s="708"/>
      <c r="J19" s="708"/>
      <c r="K19" s="708"/>
      <c r="L19" s="708"/>
      <c r="M19" s="708"/>
      <c r="N19" s="708"/>
      <c r="O19" s="708"/>
      <c r="P19" s="708"/>
      <c r="Q19" s="708"/>
      <c r="R19" s="708"/>
      <c r="S19" s="708"/>
      <c r="T19" s="708"/>
      <c r="U19" s="708"/>
      <c r="V19" s="708"/>
      <c r="W19" s="708"/>
      <c r="X19" s="708"/>
      <c r="Y19" s="708"/>
      <c r="Z19" s="708"/>
      <c r="AA19" s="708"/>
      <c r="AB19" s="708"/>
      <c r="AC19" s="708"/>
      <c r="AD19" s="776"/>
    </row>
    <row r="20" spans="1:31" ht="36" customHeight="1">
      <c r="A20" s="25"/>
      <c r="B20" s="461"/>
      <c r="C20" s="774" t="s">
        <v>6094</v>
      </c>
      <c r="D20" s="708"/>
      <c r="E20" s="708"/>
      <c r="F20" s="708"/>
      <c r="G20" s="708"/>
      <c r="H20" s="708"/>
      <c r="I20" s="708"/>
      <c r="J20" s="708"/>
      <c r="K20" s="708"/>
      <c r="L20" s="708"/>
      <c r="M20" s="708"/>
      <c r="N20" s="708"/>
      <c r="O20" s="708"/>
      <c r="P20" s="708"/>
      <c r="Q20" s="708"/>
      <c r="R20" s="708"/>
      <c r="S20" s="708"/>
      <c r="T20" s="708"/>
      <c r="U20" s="708"/>
      <c r="V20" s="708"/>
      <c r="W20" s="708"/>
      <c r="X20" s="708"/>
      <c r="Y20" s="708"/>
      <c r="Z20" s="708"/>
      <c r="AA20" s="708"/>
      <c r="AB20" s="708"/>
      <c r="AC20" s="708"/>
      <c r="AD20" s="776"/>
    </row>
    <row r="21" spans="1:31" ht="48" customHeight="1">
      <c r="A21" s="25"/>
      <c r="B21" s="461"/>
      <c r="C21" s="774" t="s">
        <v>6095</v>
      </c>
      <c r="D21" s="708"/>
      <c r="E21" s="708"/>
      <c r="F21" s="708"/>
      <c r="G21" s="708"/>
      <c r="H21" s="708"/>
      <c r="I21" s="708"/>
      <c r="J21" s="708"/>
      <c r="K21" s="708"/>
      <c r="L21" s="708"/>
      <c r="M21" s="708"/>
      <c r="N21" s="708"/>
      <c r="O21" s="708"/>
      <c r="P21" s="708"/>
      <c r="Q21" s="708"/>
      <c r="R21" s="708"/>
      <c r="S21" s="708"/>
      <c r="T21" s="708"/>
      <c r="U21" s="708"/>
      <c r="V21" s="708"/>
      <c r="W21" s="708"/>
      <c r="X21" s="708"/>
      <c r="Y21" s="708"/>
      <c r="Z21" s="708"/>
      <c r="AA21" s="708"/>
      <c r="AB21" s="708"/>
      <c r="AC21" s="708"/>
      <c r="AD21" s="776"/>
    </row>
    <row r="22" spans="1:31" ht="15" customHeight="1">
      <c r="A22" s="25"/>
      <c r="B22" s="83"/>
      <c r="C22" s="882" t="s">
        <v>6096</v>
      </c>
      <c r="D22" s="883"/>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4"/>
    </row>
    <row r="23" spans="1:31" ht="15" customHeight="1">
      <c r="A23" s="25"/>
      <c r="B23" s="870" t="s">
        <v>5064</v>
      </c>
      <c r="C23" s="859"/>
      <c r="D23" s="859"/>
      <c r="E23" s="859"/>
      <c r="F23" s="859"/>
      <c r="G23" s="859"/>
      <c r="H23" s="859"/>
      <c r="I23" s="859"/>
      <c r="J23" s="859"/>
      <c r="K23" s="859"/>
      <c r="L23" s="859"/>
      <c r="M23" s="859"/>
      <c r="N23" s="859"/>
      <c r="O23" s="859"/>
      <c r="P23" s="859"/>
      <c r="Q23" s="859"/>
      <c r="R23" s="859"/>
      <c r="S23" s="859"/>
      <c r="T23" s="859"/>
      <c r="U23" s="859"/>
      <c r="V23" s="859"/>
      <c r="W23" s="859"/>
      <c r="X23" s="859"/>
      <c r="Y23" s="859"/>
      <c r="Z23" s="859"/>
      <c r="AA23" s="859"/>
      <c r="AB23" s="859"/>
      <c r="AC23" s="859"/>
      <c r="AD23" s="860"/>
    </row>
    <row r="24" spans="1:31" ht="60" customHeight="1">
      <c r="A24" s="461"/>
      <c r="B24" s="461"/>
      <c r="C24" s="774" t="s">
        <v>6097</v>
      </c>
      <c r="D24" s="708"/>
      <c r="E24" s="708"/>
      <c r="F24" s="708"/>
      <c r="G24" s="708"/>
      <c r="H24" s="708"/>
      <c r="I24" s="708"/>
      <c r="J24" s="708"/>
      <c r="K24" s="708"/>
      <c r="L24" s="708"/>
      <c r="M24" s="708"/>
      <c r="N24" s="708"/>
      <c r="O24" s="708"/>
      <c r="P24" s="708"/>
      <c r="Q24" s="708"/>
      <c r="R24" s="708"/>
      <c r="S24" s="708"/>
      <c r="T24" s="708"/>
      <c r="U24" s="708"/>
      <c r="V24" s="708"/>
      <c r="W24" s="708"/>
      <c r="X24" s="708"/>
      <c r="Y24" s="708"/>
      <c r="Z24" s="708"/>
      <c r="AA24" s="708"/>
      <c r="AB24" s="708"/>
      <c r="AC24" s="708"/>
      <c r="AD24" s="776"/>
    </row>
    <row r="25" spans="1:31" ht="36" customHeight="1">
      <c r="A25" s="25"/>
      <c r="B25" s="461"/>
      <c r="C25" s="853" t="s">
        <v>6098</v>
      </c>
      <c r="D25" s="853"/>
      <c r="E25" s="853"/>
      <c r="F25" s="853"/>
      <c r="G25" s="853"/>
      <c r="H25" s="853"/>
      <c r="I25" s="853"/>
      <c r="J25" s="853"/>
      <c r="K25" s="853"/>
      <c r="L25" s="853"/>
      <c r="M25" s="853"/>
      <c r="N25" s="853"/>
      <c r="O25" s="853"/>
      <c r="P25" s="853"/>
      <c r="Q25" s="853"/>
      <c r="R25" s="853"/>
      <c r="S25" s="853"/>
      <c r="T25" s="853"/>
      <c r="U25" s="853"/>
      <c r="V25" s="853"/>
      <c r="W25" s="853"/>
      <c r="X25" s="853"/>
      <c r="Y25" s="853"/>
      <c r="Z25" s="853"/>
      <c r="AA25" s="853"/>
      <c r="AB25" s="853"/>
      <c r="AC25" s="853"/>
      <c r="AD25" s="857"/>
    </row>
    <row r="26" spans="1:31" ht="36" customHeight="1">
      <c r="A26" s="25"/>
      <c r="B26" s="461"/>
      <c r="C26" s="774" t="s">
        <v>6099</v>
      </c>
      <c r="D26" s="708"/>
      <c r="E26" s="708"/>
      <c r="F26" s="708"/>
      <c r="G26" s="708"/>
      <c r="H26" s="708"/>
      <c r="I26" s="708"/>
      <c r="J26" s="708"/>
      <c r="K26" s="708"/>
      <c r="L26" s="708"/>
      <c r="M26" s="708"/>
      <c r="N26" s="708"/>
      <c r="O26" s="708"/>
      <c r="P26" s="708"/>
      <c r="Q26" s="708"/>
      <c r="R26" s="708"/>
      <c r="S26" s="708"/>
      <c r="T26" s="708"/>
      <c r="U26" s="708"/>
      <c r="V26" s="708"/>
      <c r="W26" s="708"/>
      <c r="X26" s="708"/>
      <c r="Y26" s="708"/>
      <c r="Z26" s="708"/>
      <c r="AA26" s="708"/>
      <c r="AB26" s="708"/>
      <c r="AC26" s="708"/>
      <c r="AD26" s="776"/>
    </row>
    <row r="27" spans="1:31" ht="36" customHeight="1">
      <c r="A27" s="25"/>
      <c r="B27" s="462"/>
      <c r="C27" s="857" t="s">
        <v>6100</v>
      </c>
      <c r="D27" s="708"/>
      <c r="E27" s="708"/>
      <c r="F27" s="708"/>
      <c r="G27" s="708"/>
      <c r="H27" s="708"/>
      <c r="I27" s="708"/>
      <c r="J27" s="708"/>
      <c r="K27" s="708"/>
      <c r="L27" s="708"/>
      <c r="M27" s="708"/>
      <c r="N27" s="708"/>
      <c r="O27" s="708"/>
      <c r="P27" s="708"/>
      <c r="Q27" s="708"/>
      <c r="R27" s="708"/>
      <c r="S27" s="708"/>
      <c r="T27" s="708"/>
      <c r="U27" s="708"/>
      <c r="V27" s="708"/>
      <c r="W27" s="708"/>
      <c r="X27" s="708"/>
      <c r="Y27" s="708"/>
      <c r="Z27" s="708"/>
      <c r="AA27" s="708"/>
      <c r="AB27" s="708"/>
      <c r="AC27" s="708"/>
      <c r="AD27" s="776"/>
    </row>
    <row r="28" spans="1:31" ht="48" customHeight="1">
      <c r="A28" s="25"/>
      <c r="B28" s="462"/>
      <c r="C28" s="857" t="s">
        <v>6101</v>
      </c>
      <c r="D28" s="708"/>
      <c r="E28" s="708"/>
      <c r="F28" s="708"/>
      <c r="G28" s="708"/>
      <c r="H28" s="708"/>
      <c r="I28" s="708"/>
      <c r="J28" s="708"/>
      <c r="K28" s="708"/>
      <c r="L28" s="708"/>
      <c r="M28" s="708"/>
      <c r="N28" s="708"/>
      <c r="O28" s="708"/>
      <c r="P28" s="708"/>
      <c r="Q28" s="708"/>
      <c r="R28" s="708"/>
      <c r="S28" s="708"/>
      <c r="T28" s="708"/>
      <c r="U28" s="708"/>
      <c r="V28" s="708"/>
      <c r="W28" s="708"/>
      <c r="X28" s="708"/>
      <c r="Y28" s="708"/>
      <c r="Z28" s="708"/>
      <c r="AA28" s="708"/>
      <c r="AB28" s="708"/>
      <c r="AC28" s="708"/>
      <c r="AD28" s="776"/>
    </row>
    <row r="29" spans="1:31" ht="36" customHeight="1">
      <c r="A29" s="25"/>
      <c r="B29" s="462"/>
      <c r="C29" s="857" t="s">
        <v>6102</v>
      </c>
      <c r="D29" s="708"/>
      <c r="E29" s="708"/>
      <c r="F29" s="708"/>
      <c r="G29" s="708"/>
      <c r="H29" s="708"/>
      <c r="I29" s="708"/>
      <c r="J29" s="708"/>
      <c r="K29" s="708"/>
      <c r="L29" s="708"/>
      <c r="M29" s="708"/>
      <c r="N29" s="708"/>
      <c r="O29" s="708"/>
      <c r="P29" s="708"/>
      <c r="Q29" s="708"/>
      <c r="R29" s="708"/>
      <c r="S29" s="708"/>
      <c r="T29" s="708"/>
      <c r="U29" s="708"/>
      <c r="V29" s="708"/>
      <c r="W29" s="708"/>
      <c r="X29" s="708"/>
      <c r="Y29" s="708"/>
      <c r="Z29" s="708"/>
      <c r="AA29" s="708"/>
      <c r="AB29" s="708"/>
      <c r="AC29" s="708"/>
      <c r="AD29" s="776"/>
    </row>
    <row r="30" spans="1:31" ht="84" customHeight="1">
      <c r="A30" s="25"/>
      <c r="B30" s="462"/>
      <c r="C30" s="774" t="s">
        <v>6103</v>
      </c>
      <c r="D30" s="708"/>
      <c r="E30" s="708"/>
      <c r="F30" s="708"/>
      <c r="G30" s="708"/>
      <c r="H30" s="708"/>
      <c r="I30" s="708"/>
      <c r="J30" s="708"/>
      <c r="K30" s="708"/>
      <c r="L30" s="708"/>
      <c r="M30" s="708"/>
      <c r="N30" s="708"/>
      <c r="O30" s="708"/>
      <c r="P30" s="708"/>
      <c r="Q30" s="708"/>
      <c r="R30" s="708"/>
      <c r="S30" s="708"/>
      <c r="T30" s="708"/>
      <c r="U30" s="708"/>
      <c r="V30" s="708"/>
      <c r="W30" s="708"/>
      <c r="X30" s="708"/>
      <c r="Y30" s="708"/>
      <c r="Z30" s="708"/>
      <c r="AA30" s="708"/>
      <c r="AB30" s="708"/>
      <c r="AC30" s="708"/>
      <c r="AD30" s="776"/>
    </row>
    <row r="31" spans="1:31" ht="60" customHeight="1">
      <c r="A31" s="25"/>
      <c r="B31" s="463"/>
      <c r="C31" s="781" t="s">
        <v>6104</v>
      </c>
      <c r="D31" s="782"/>
      <c r="E31" s="782"/>
      <c r="F31" s="782"/>
      <c r="G31" s="782"/>
      <c r="H31" s="782"/>
      <c r="I31" s="782"/>
      <c r="J31" s="782"/>
      <c r="K31" s="782"/>
      <c r="L31" s="782"/>
      <c r="M31" s="782"/>
      <c r="N31" s="782"/>
      <c r="O31" s="782"/>
      <c r="P31" s="782"/>
      <c r="Q31" s="782"/>
      <c r="R31" s="782"/>
      <c r="S31" s="782"/>
      <c r="T31" s="782"/>
      <c r="U31" s="782"/>
      <c r="V31" s="782"/>
      <c r="W31" s="782"/>
      <c r="X31" s="782"/>
      <c r="Y31" s="782"/>
      <c r="Z31" s="782"/>
      <c r="AA31" s="782"/>
      <c r="AB31" s="782"/>
      <c r="AC31" s="782"/>
      <c r="AD31" s="783"/>
    </row>
    <row r="32" spans="1:31" ht="15" customHeight="1" thickBot="1">
      <c r="A32" s="25"/>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row>
    <row r="33" spans="1:41" ht="15" customHeight="1" thickBot="1">
      <c r="A33" s="46"/>
      <c r="B33" s="769" t="s">
        <v>6105</v>
      </c>
      <c r="C33" s="750"/>
      <c r="D33" s="750"/>
      <c r="E33" s="750"/>
      <c r="F33" s="750"/>
      <c r="G33" s="750"/>
      <c r="H33" s="750"/>
      <c r="I33" s="750"/>
      <c r="J33" s="750"/>
      <c r="K33" s="750"/>
      <c r="L33" s="750"/>
      <c r="M33" s="750"/>
      <c r="N33" s="750"/>
      <c r="O33" s="750"/>
      <c r="P33" s="750"/>
      <c r="Q33" s="750"/>
      <c r="R33" s="750"/>
      <c r="S33" s="750"/>
      <c r="T33" s="750"/>
      <c r="U33" s="750"/>
      <c r="V33" s="750"/>
      <c r="W33" s="750"/>
      <c r="X33" s="750"/>
      <c r="Y33" s="750"/>
      <c r="Z33" s="750"/>
      <c r="AA33" s="750"/>
      <c r="AB33" s="750"/>
      <c r="AC33" s="750"/>
      <c r="AD33" s="770"/>
    </row>
    <row r="34" spans="1:41" ht="15" customHeight="1" thickBot="1">
      <c r="A34" s="46"/>
      <c r="B34" s="1097" t="s">
        <v>6106</v>
      </c>
      <c r="C34" s="750"/>
      <c r="D34" s="750"/>
      <c r="E34" s="750"/>
      <c r="F34" s="750"/>
      <c r="G34" s="750"/>
      <c r="H34" s="750"/>
      <c r="I34" s="750"/>
      <c r="J34" s="750"/>
      <c r="K34" s="750"/>
      <c r="L34" s="750"/>
      <c r="M34" s="750"/>
      <c r="N34" s="750"/>
      <c r="O34" s="750"/>
      <c r="P34" s="750"/>
      <c r="Q34" s="750"/>
      <c r="R34" s="750"/>
      <c r="S34" s="750"/>
      <c r="T34" s="750"/>
      <c r="U34" s="750"/>
      <c r="V34" s="750"/>
      <c r="W34" s="750"/>
      <c r="X34" s="750"/>
      <c r="Y34" s="750"/>
      <c r="Z34" s="750"/>
      <c r="AA34" s="750"/>
      <c r="AB34" s="750"/>
      <c r="AC34" s="750"/>
      <c r="AD34" s="770"/>
    </row>
    <row r="35" spans="1:41" ht="15" customHeight="1">
      <c r="A35" s="25"/>
      <c r="B35" s="870" t="s">
        <v>6107</v>
      </c>
      <c r="C35" s="859"/>
      <c r="D35" s="859"/>
      <c r="E35" s="859"/>
      <c r="F35" s="859"/>
      <c r="G35" s="859"/>
      <c r="H35" s="859"/>
      <c r="I35" s="859"/>
      <c r="J35" s="859"/>
      <c r="K35" s="859"/>
      <c r="L35" s="859"/>
      <c r="M35" s="859"/>
      <c r="N35" s="859"/>
      <c r="O35" s="859"/>
      <c r="P35" s="859"/>
      <c r="Q35" s="859"/>
      <c r="R35" s="859"/>
      <c r="S35" s="859"/>
      <c r="T35" s="859"/>
      <c r="U35" s="859"/>
      <c r="V35" s="859"/>
      <c r="W35" s="859"/>
      <c r="X35" s="859"/>
      <c r="Y35" s="859"/>
      <c r="Z35" s="859"/>
      <c r="AA35" s="859"/>
      <c r="AB35" s="859"/>
      <c r="AC35" s="859"/>
      <c r="AD35" s="860"/>
    </row>
    <row r="36" spans="1:41" ht="24" customHeight="1">
      <c r="A36" s="25"/>
      <c r="B36" s="464"/>
      <c r="C36" s="781" t="s">
        <v>6108</v>
      </c>
      <c r="D36" s="782"/>
      <c r="E36" s="782"/>
      <c r="F36" s="782"/>
      <c r="G36" s="782"/>
      <c r="H36" s="782"/>
      <c r="I36" s="782"/>
      <c r="J36" s="782"/>
      <c r="K36" s="782"/>
      <c r="L36" s="782"/>
      <c r="M36" s="782"/>
      <c r="N36" s="782"/>
      <c r="O36" s="782"/>
      <c r="P36" s="782"/>
      <c r="Q36" s="782"/>
      <c r="R36" s="782"/>
      <c r="S36" s="782"/>
      <c r="T36" s="782"/>
      <c r="U36" s="782"/>
      <c r="V36" s="782"/>
      <c r="W36" s="782"/>
      <c r="X36" s="782"/>
      <c r="Y36" s="782"/>
      <c r="Z36" s="782"/>
      <c r="AA36" s="782"/>
      <c r="AB36" s="782"/>
      <c r="AC36" s="782"/>
      <c r="AD36" s="783"/>
    </row>
    <row r="37" spans="1:41" ht="15" customHeight="1">
      <c r="A37" s="25"/>
      <c r="B37" s="60"/>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row>
    <row r="38" spans="1:41" ht="24" customHeight="1">
      <c r="A38" s="36" t="s">
        <v>6109</v>
      </c>
      <c r="B38" s="880" t="s">
        <v>6110</v>
      </c>
      <c r="C38" s="708"/>
      <c r="D38" s="708"/>
      <c r="E38" s="708"/>
      <c r="F38" s="708"/>
      <c r="G38" s="708"/>
      <c r="H38" s="708"/>
      <c r="I38" s="708"/>
      <c r="J38" s="708"/>
      <c r="K38" s="708"/>
      <c r="L38" s="708"/>
      <c r="M38" s="708"/>
      <c r="N38" s="708"/>
      <c r="O38" s="708"/>
      <c r="P38" s="708"/>
      <c r="Q38" s="708"/>
      <c r="R38" s="708"/>
      <c r="S38" s="708"/>
      <c r="T38" s="708"/>
      <c r="U38" s="708"/>
      <c r="V38" s="708"/>
      <c r="W38" s="708"/>
      <c r="X38" s="708"/>
      <c r="Y38" s="708"/>
      <c r="Z38" s="708"/>
      <c r="AA38" s="708"/>
      <c r="AB38" s="708"/>
      <c r="AC38" s="708"/>
      <c r="AD38" s="708"/>
    </row>
    <row r="39" spans="1:41" ht="36" customHeight="1">
      <c r="A39" s="25"/>
      <c r="B39" s="64"/>
      <c r="C39" s="848" t="s">
        <v>6111</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row>
    <row r="40" spans="1:41" ht="15" customHeight="1">
      <c r="A40" s="25"/>
      <c r="B40" s="64"/>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row>
    <row r="41" spans="1:41" ht="15" customHeight="1">
      <c r="A41" s="25"/>
      <c r="B41" s="52"/>
      <c r="C41" s="723" t="s">
        <v>5085</v>
      </c>
      <c r="D41" s="859"/>
      <c r="E41" s="859"/>
      <c r="F41" s="859"/>
      <c r="G41" s="859"/>
      <c r="H41" s="859"/>
      <c r="I41" s="859"/>
      <c r="J41" s="859"/>
      <c r="K41" s="859"/>
      <c r="L41" s="860"/>
      <c r="M41" s="723" t="s">
        <v>6112</v>
      </c>
      <c r="N41" s="757"/>
      <c r="O41" s="757"/>
      <c r="P41" s="757"/>
      <c r="Q41" s="757"/>
      <c r="R41" s="757"/>
      <c r="S41" s="757"/>
      <c r="T41" s="757"/>
      <c r="U41" s="757"/>
      <c r="V41" s="757"/>
      <c r="W41" s="757"/>
      <c r="X41" s="757"/>
      <c r="Y41" s="757"/>
      <c r="Z41" s="757"/>
      <c r="AA41" s="757"/>
      <c r="AB41" s="757"/>
      <c r="AC41" s="757"/>
      <c r="AD41" s="758"/>
      <c r="AH41" s="1049" t="s">
        <v>5091</v>
      </c>
      <c r="AI41" s="1049"/>
      <c r="AJ41" s="1049"/>
    </row>
    <row r="42" spans="1:41" ht="24" customHeight="1">
      <c r="A42" s="25"/>
      <c r="B42" s="52"/>
      <c r="C42" s="861"/>
      <c r="D42" s="782"/>
      <c r="E42" s="782"/>
      <c r="F42" s="782"/>
      <c r="G42" s="782"/>
      <c r="H42" s="782"/>
      <c r="I42" s="782"/>
      <c r="J42" s="782"/>
      <c r="K42" s="782"/>
      <c r="L42" s="783"/>
      <c r="M42" s="723" t="s">
        <v>5235</v>
      </c>
      <c r="N42" s="757"/>
      <c r="O42" s="757"/>
      <c r="P42" s="757"/>
      <c r="Q42" s="757"/>
      <c r="R42" s="758"/>
      <c r="S42" s="756" t="s">
        <v>6113</v>
      </c>
      <c r="T42" s="757"/>
      <c r="U42" s="757"/>
      <c r="V42" s="757"/>
      <c r="W42" s="757"/>
      <c r="X42" s="758"/>
      <c r="Y42" s="756" t="s">
        <v>6114</v>
      </c>
      <c r="Z42" s="757"/>
      <c r="AA42" s="757"/>
      <c r="AB42" s="757"/>
      <c r="AC42" s="757"/>
      <c r="AD42" s="758"/>
      <c r="AG42" t="s">
        <v>5090</v>
      </c>
      <c r="AH42" s="450" t="s">
        <v>5109</v>
      </c>
      <c r="AI42" s="277" t="s">
        <v>5110</v>
      </c>
      <c r="AJ42" s="451" t="s">
        <v>5111</v>
      </c>
      <c r="AK42" s="52" t="s">
        <v>6049</v>
      </c>
      <c r="AL42" t="s">
        <v>5240</v>
      </c>
      <c r="AM42" t="s">
        <v>5241</v>
      </c>
      <c r="AN42" t="s">
        <v>5242</v>
      </c>
      <c r="AO42" t="s">
        <v>5243</v>
      </c>
    </row>
    <row r="43" spans="1:41" ht="15" customHeight="1">
      <c r="A43" s="25"/>
      <c r="B43" s="52"/>
      <c r="C43" s="55" t="s">
        <v>5568</v>
      </c>
      <c r="D43" s="817" t="s">
        <v>5106</v>
      </c>
      <c r="E43" s="757"/>
      <c r="F43" s="757"/>
      <c r="G43" s="757"/>
      <c r="H43" s="757"/>
      <c r="I43" s="757"/>
      <c r="J43" s="757"/>
      <c r="K43" s="757"/>
      <c r="L43" s="758"/>
      <c r="M43" s="839"/>
      <c r="N43" s="840"/>
      <c r="O43" s="840"/>
      <c r="P43" s="840"/>
      <c r="Q43" s="840"/>
      <c r="R43" s="841"/>
      <c r="S43" s="839"/>
      <c r="T43" s="840"/>
      <c r="U43" s="840"/>
      <c r="V43" s="840"/>
      <c r="W43" s="840"/>
      <c r="X43" s="841"/>
      <c r="Y43" s="839"/>
      <c r="Z43" s="840"/>
      <c r="AA43" s="840"/>
      <c r="AB43" s="840"/>
      <c r="AC43" s="840"/>
      <c r="AD43" s="841"/>
      <c r="AG43">
        <f>IF(COUNTIF(CNGE_2026_M4_Secc1!$CX$43:$DI$102,"0")&lt;&gt;720,IF(COUNTBLANK(M43:AD43)=15,0,1),0)</f>
        <v>0</v>
      </c>
      <c r="AH43" s="176">
        <f>IF(AG43=0,0,1)</f>
        <v>0</v>
      </c>
      <c r="AI43" s="177" t="str">
        <f>IF(AH43=0,"",
IF(SUM($AH$43:AH43)=1,AJ43,
IF($AH$105&gt;SUM($AH$43:AH43),_xlfn.CONCAT(", ",AJ43),
IF($AH$105=SUM($AH$43:AH43),_xlfn.CONCAT(" y ",AJ43)))))</f>
        <v/>
      </c>
      <c r="AJ43" s="97">
        <v>0</v>
      </c>
      <c r="AK43" s="27">
        <f>IF(COUNTIF(CNGE_2026_M4_Secc1!$CX$43:$DI$102,"0")=720,IF(COUNTA(M43:AD43)=0,0,1),0)</f>
        <v>0</v>
      </c>
      <c r="AL43" s="634">
        <f>M43</f>
        <v>0</v>
      </c>
      <c r="AM43">
        <f>COUNTIF(S43:AD43,"NS")</f>
        <v>0</v>
      </c>
      <c r="AN43">
        <f>SUM(S43:AD43)</f>
        <v>0</v>
      </c>
      <c r="AO43">
        <f>IF(COUNTIF(M43:AD43,"NA")=3,0,IF(OR(AND(AL43=0,AM43&gt;0),AND(AL43="NS",AN43&gt;0), AND(AL43="NS", AM43=0,AN43=0)), 1, IF(OR(AND(AL43&gt;0,AM43&gt;1,AL43&gt;AN43), AND(AL43="NS",AM43=2), AND(AL43="NS",AN43=0,AM43&gt;0),AL43=AN43), 0, 1)))</f>
        <v>0</v>
      </c>
    </row>
    <row r="44" spans="1:41" ht="15" customHeight="1">
      <c r="A44" s="25"/>
      <c r="B44" s="52"/>
      <c r="C44" s="55" t="s">
        <v>5012</v>
      </c>
      <c r="D44" s="817" t="str">
        <f>IF(CNGE_2026_M4_Secc1!D43="","",CNGE_2026_M4_Secc1!D43)</f>
        <v/>
      </c>
      <c r="E44" s="757"/>
      <c r="F44" s="757"/>
      <c r="G44" s="757"/>
      <c r="H44" s="757"/>
      <c r="I44" s="757"/>
      <c r="J44" s="757"/>
      <c r="K44" s="757"/>
      <c r="L44" s="758"/>
      <c r="M44" s="839"/>
      <c r="N44" s="840"/>
      <c r="O44" s="840"/>
      <c r="P44" s="840"/>
      <c r="Q44" s="840"/>
      <c r="R44" s="841"/>
      <c r="S44" s="839"/>
      <c r="T44" s="840"/>
      <c r="U44" s="840"/>
      <c r="V44" s="840"/>
      <c r="W44" s="840"/>
      <c r="X44" s="841"/>
      <c r="Y44" s="839"/>
      <c r="Z44" s="840"/>
      <c r="AA44" s="840"/>
      <c r="AB44" s="840"/>
      <c r="AC44" s="840"/>
      <c r="AD44" s="841"/>
      <c r="AG44">
        <f>IF(AND(CNGE_2026_M4_Secc1!$N43&lt;&gt;2,CNGE_2026_M4_Secc1!$N43&lt;&gt;"",CNGE_2026_M4_Secc1!AC43=""),IF(OR(COUNTBLANK(D44:AD44)=23,COUNTBLANK(D44:AD44)=27),0,1),0)</f>
        <v>0</v>
      </c>
      <c r="AH44" s="176">
        <f t="shared" ref="AH44:AH97" si="0">IF(AG44=0,0,1)</f>
        <v>0</v>
      </c>
      <c r="AI44" s="177" t="str">
        <f>IF(AH44=0,"",
IF(SUM($AH$43:AH44)=1,AJ44,
IF($AH$105&gt;SUM($AH$43:AH44),_xlfn.CONCAT(", ",AJ44),
IF($AH$105=SUM($AH$43:AH44),_xlfn.CONCAT(" y ",AJ44)))))</f>
        <v/>
      </c>
      <c r="AJ44" s="53">
        <v>1</v>
      </c>
      <c r="AK44" s="27">
        <f>IF(OR(CNGE_2026_M4_Secc1!$N43=2,CNGE_2026_M4_Secc1!$N43="",CNGE_2026_M4_Secc1!AC43="X"),IF(COUNTA(M44:AD44)=0,0,1),0)</f>
        <v>0</v>
      </c>
      <c r="AL44">
        <f t="shared" ref="AL44:AL74" si="1">M44</f>
        <v>0</v>
      </c>
      <c r="AM44">
        <f t="shared" ref="AM44:AM74" si="2">COUNTIF(S44:AD44,"NS")</f>
        <v>0</v>
      </c>
      <c r="AN44">
        <f t="shared" ref="AN44:AN74" si="3">SUM(S44:AD44)</f>
        <v>0</v>
      </c>
      <c r="AO44">
        <f t="shared" ref="AO44:AO74" si="4">IF(COUNTIF(M44:AD44,"NA")=3,0,IF(OR(AND(AL44=0,AM44&gt;0),AND(AL44="NS",AN44&gt;0), AND(AL44="NS", AM44=0,AN44=0)), 1, IF(OR(AND(AL44&gt;0,AM44&gt;1,AL44&gt;AN44), AND(AL44="NS",AM44=2), AND(AL44="NS",AN44=0,AM44&gt;0),AL44=AN44), 0, 1)))</f>
        <v>0</v>
      </c>
    </row>
    <row r="45" spans="1:41" ht="15" customHeight="1">
      <c r="A45" s="25"/>
      <c r="B45" s="52"/>
      <c r="C45" s="55" t="s">
        <v>5014</v>
      </c>
      <c r="D45" s="817" t="str">
        <f>IF(CNGE_2026_M4_Secc1!D44="","",CNGE_2026_M4_Secc1!D44)</f>
        <v/>
      </c>
      <c r="E45" s="757"/>
      <c r="F45" s="757"/>
      <c r="G45" s="757"/>
      <c r="H45" s="757"/>
      <c r="I45" s="757"/>
      <c r="J45" s="757"/>
      <c r="K45" s="757"/>
      <c r="L45" s="758"/>
      <c r="M45" s="839"/>
      <c r="N45" s="840"/>
      <c r="O45" s="840"/>
      <c r="P45" s="840"/>
      <c r="Q45" s="840"/>
      <c r="R45" s="841"/>
      <c r="S45" s="839"/>
      <c r="T45" s="840"/>
      <c r="U45" s="840"/>
      <c r="V45" s="840"/>
      <c r="W45" s="840"/>
      <c r="X45" s="841"/>
      <c r="Y45" s="839"/>
      <c r="Z45" s="840"/>
      <c r="AA45" s="840"/>
      <c r="AB45" s="840"/>
      <c r="AC45" s="840"/>
      <c r="AD45" s="841"/>
      <c r="AG45">
        <f>IF(AND(CNGE_2026_M4_Secc1!$N44&lt;&gt;2,CNGE_2026_M4_Secc1!$N44&lt;&gt;""),IF(OR(COUNTBLANK(D45:AD45)=23,COUNTBLANK(D45:AD45)=27),0,1),0)</f>
        <v>0</v>
      </c>
      <c r="AH45" s="176">
        <f t="shared" si="0"/>
        <v>0</v>
      </c>
      <c r="AI45" s="177" t="str">
        <f>IF(AH45=0,"",
IF(SUM($AH$43:AH45)=1,AJ45,
IF($AH$105&gt;SUM($AH$43:AH45),_xlfn.CONCAT(", ",AJ45),
IF($AH$105=SUM($AH$43:AH45),_xlfn.CONCAT(" y ",AJ45)))))</f>
        <v/>
      </c>
      <c r="AJ45" s="55">
        <v>2</v>
      </c>
      <c r="AK45" s="27">
        <f>IF(OR(CNGE_2026_M4_Secc1!$N44=2,CNGE_2026_M4_Secc1!$N44=""),IF(COUNTA(M45:AD45)=0,0,1),0)</f>
        <v>0</v>
      </c>
      <c r="AL45">
        <f t="shared" si="1"/>
        <v>0</v>
      </c>
      <c r="AM45">
        <f t="shared" si="2"/>
        <v>0</v>
      </c>
      <c r="AN45">
        <f t="shared" si="3"/>
        <v>0</v>
      </c>
      <c r="AO45">
        <f t="shared" si="4"/>
        <v>0</v>
      </c>
    </row>
    <row r="46" spans="1:41" ht="15" customHeight="1">
      <c r="A46" s="25"/>
      <c r="B46" s="52"/>
      <c r="C46" s="55" t="s">
        <v>5016</v>
      </c>
      <c r="D46" s="817" t="str">
        <f>IF(CNGE_2026_M4_Secc1!D45="","",CNGE_2026_M4_Secc1!D45)</f>
        <v/>
      </c>
      <c r="E46" s="757"/>
      <c r="F46" s="757"/>
      <c r="G46" s="757"/>
      <c r="H46" s="757"/>
      <c r="I46" s="757"/>
      <c r="J46" s="757"/>
      <c r="K46" s="757"/>
      <c r="L46" s="758"/>
      <c r="M46" s="839"/>
      <c r="N46" s="840"/>
      <c r="O46" s="840"/>
      <c r="P46" s="840"/>
      <c r="Q46" s="840"/>
      <c r="R46" s="841"/>
      <c r="S46" s="839"/>
      <c r="T46" s="840"/>
      <c r="U46" s="840"/>
      <c r="V46" s="840"/>
      <c r="W46" s="840"/>
      <c r="X46" s="841"/>
      <c r="Y46" s="839"/>
      <c r="Z46" s="840"/>
      <c r="AA46" s="840"/>
      <c r="AB46" s="840"/>
      <c r="AC46" s="840"/>
      <c r="AD46" s="841"/>
      <c r="AG46">
        <f>IF(AND(CNGE_2026_M4_Secc1!$N45&lt;&gt;2,CNGE_2026_M4_Secc1!$N45&lt;&gt;""),IF(OR(COUNTBLANK(D46:AD46)=23,COUNTBLANK(D46:AD46)=27),0,1),0)</f>
        <v>0</v>
      </c>
      <c r="AH46" s="176">
        <f t="shared" si="0"/>
        <v>0</v>
      </c>
      <c r="AI46" s="177" t="str">
        <f>IF(AH46=0,"",
IF(SUM($AH$43:AH46)=1,AJ46,
IF($AH$105&gt;SUM($AH$43:AH46),_xlfn.CONCAT(", ",AJ46),
IF($AH$105=SUM($AH$43:AH46),_xlfn.CONCAT(" y ",AJ46)))))</f>
        <v/>
      </c>
      <c r="AJ46" s="55">
        <v>3</v>
      </c>
      <c r="AK46" s="27">
        <f>IF(OR(CNGE_2026_M4_Secc1!$N45=2,CNGE_2026_M4_Secc1!$N45=""),IF(COUNTA(M46:AD46)=0,0,1),0)</f>
        <v>0</v>
      </c>
      <c r="AL46">
        <f t="shared" si="1"/>
        <v>0</v>
      </c>
      <c r="AM46">
        <f t="shared" si="2"/>
        <v>0</v>
      </c>
      <c r="AN46">
        <f t="shared" si="3"/>
        <v>0</v>
      </c>
      <c r="AO46">
        <f t="shared" si="4"/>
        <v>0</v>
      </c>
    </row>
    <row r="47" spans="1:41" ht="15" customHeight="1">
      <c r="A47" s="25"/>
      <c r="B47" s="52"/>
      <c r="C47" s="55" t="s">
        <v>5018</v>
      </c>
      <c r="D47" s="817" t="str">
        <f>IF(CNGE_2026_M4_Secc1!D46="","",CNGE_2026_M4_Secc1!D46)</f>
        <v/>
      </c>
      <c r="E47" s="757"/>
      <c r="F47" s="757"/>
      <c r="G47" s="757"/>
      <c r="H47" s="757"/>
      <c r="I47" s="757"/>
      <c r="J47" s="757"/>
      <c r="K47" s="757"/>
      <c r="L47" s="758"/>
      <c r="M47" s="839"/>
      <c r="N47" s="840"/>
      <c r="O47" s="840"/>
      <c r="P47" s="840"/>
      <c r="Q47" s="840"/>
      <c r="R47" s="841"/>
      <c r="S47" s="839"/>
      <c r="T47" s="840"/>
      <c r="U47" s="840"/>
      <c r="V47" s="840"/>
      <c r="W47" s="840"/>
      <c r="X47" s="841"/>
      <c r="Y47" s="839"/>
      <c r="Z47" s="840"/>
      <c r="AA47" s="840"/>
      <c r="AB47" s="840"/>
      <c r="AC47" s="840"/>
      <c r="AD47" s="841"/>
      <c r="AG47">
        <f>IF(AND(CNGE_2026_M4_Secc1!$N46&lt;&gt;2,CNGE_2026_M4_Secc1!$N46&lt;&gt;""),IF(OR(COUNTBLANK(D47:AD47)=23,COUNTBLANK(D47:AD47)=27),0,1),0)</f>
        <v>0</v>
      </c>
      <c r="AH47" s="176">
        <f t="shared" si="0"/>
        <v>0</v>
      </c>
      <c r="AI47" s="177" t="str">
        <f>IF(AH47=0,"",
IF(SUM($AH$43:AH47)=1,AJ47,
IF($AH$105&gt;SUM($AH$43:AH47),_xlfn.CONCAT(", ",AJ47),
IF($AH$105=SUM($AH$43:AH47),_xlfn.CONCAT(" y ",AJ47)))))</f>
        <v/>
      </c>
      <c r="AJ47" s="55">
        <v>4</v>
      </c>
      <c r="AK47" s="27">
        <f>IF(OR(CNGE_2026_M4_Secc1!$N46=2,CNGE_2026_M4_Secc1!$N46=""),IF(COUNTA(M47:AD47)=0,0,1),0)</f>
        <v>0</v>
      </c>
      <c r="AL47">
        <f t="shared" si="1"/>
        <v>0</v>
      </c>
      <c r="AM47">
        <f t="shared" si="2"/>
        <v>0</v>
      </c>
      <c r="AN47">
        <f t="shared" si="3"/>
        <v>0</v>
      </c>
      <c r="AO47">
        <f t="shared" si="4"/>
        <v>0</v>
      </c>
    </row>
    <row r="48" spans="1:41" ht="15" customHeight="1">
      <c r="A48" s="25"/>
      <c r="B48" s="52"/>
      <c r="C48" s="55" t="s">
        <v>5020</v>
      </c>
      <c r="D48" s="817" t="str">
        <f>IF(CNGE_2026_M4_Secc1!D47="","",CNGE_2026_M4_Secc1!D47)</f>
        <v/>
      </c>
      <c r="E48" s="757"/>
      <c r="F48" s="757"/>
      <c r="G48" s="757"/>
      <c r="H48" s="757"/>
      <c r="I48" s="757"/>
      <c r="J48" s="757"/>
      <c r="K48" s="757"/>
      <c r="L48" s="758"/>
      <c r="M48" s="839"/>
      <c r="N48" s="840"/>
      <c r="O48" s="840"/>
      <c r="P48" s="840"/>
      <c r="Q48" s="840"/>
      <c r="R48" s="841"/>
      <c r="S48" s="839"/>
      <c r="T48" s="840"/>
      <c r="U48" s="840"/>
      <c r="V48" s="840"/>
      <c r="W48" s="840"/>
      <c r="X48" s="841"/>
      <c r="Y48" s="839"/>
      <c r="Z48" s="840"/>
      <c r="AA48" s="840"/>
      <c r="AB48" s="840"/>
      <c r="AC48" s="840"/>
      <c r="AD48" s="841"/>
      <c r="AG48">
        <f>IF(AND(CNGE_2026_M4_Secc1!$N47&lt;&gt;2,CNGE_2026_M4_Secc1!$N47&lt;&gt;""),IF(OR(COUNTBLANK(D48:AD48)=23,COUNTBLANK(D48:AD48)=27),0,1),0)</f>
        <v>0</v>
      </c>
      <c r="AH48" s="176">
        <f t="shared" si="0"/>
        <v>0</v>
      </c>
      <c r="AI48" s="177" t="str">
        <f>IF(AH48=0,"",
IF(SUM($AH$43:AH48)=1,AJ48,
IF($AH$105&gt;SUM($AH$43:AH48),_xlfn.CONCAT(", ",AJ48),
IF($AH$105=SUM($AH$43:AH48),_xlfn.CONCAT(" y ",AJ48)))))</f>
        <v/>
      </c>
      <c r="AJ48" s="55">
        <v>5</v>
      </c>
      <c r="AK48" s="27">
        <f>IF(OR(CNGE_2026_M4_Secc1!$N47=2,CNGE_2026_M4_Secc1!$N47=""),IF(COUNTA(M48:AD48)=0,0,1),0)</f>
        <v>0</v>
      </c>
      <c r="AL48">
        <f t="shared" si="1"/>
        <v>0</v>
      </c>
      <c r="AM48">
        <f t="shared" si="2"/>
        <v>0</v>
      </c>
      <c r="AN48">
        <f t="shared" si="3"/>
        <v>0</v>
      </c>
      <c r="AO48">
        <f t="shared" si="4"/>
        <v>0</v>
      </c>
    </row>
    <row r="49" spans="1:41" ht="15" customHeight="1">
      <c r="A49" s="25"/>
      <c r="B49" s="52"/>
      <c r="C49" s="55" t="s">
        <v>5022</v>
      </c>
      <c r="D49" s="817" t="str">
        <f>IF(CNGE_2026_M4_Secc1!D48="","",CNGE_2026_M4_Secc1!D48)</f>
        <v/>
      </c>
      <c r="E49" s="757"/>
      <c r="F49" s="757"/>
      <c r="G49" s="757"/>
      <c r="H49" s="757"/>
      <c r="I49" s="757"/>
      <c r="J49" s="757"/>
      <c r="K49" s="757"/>
      <c r="L49" s="758"/>
      <c r="M49" s="839"/>
      <c r="N49" s="840"/>
      <c r="O49" s="840"/>
      <c r="P49" s="840"/>
      <c r="Q49" s="840"/>
      <c r="R49" s="841"/>
      <c r="S49" s="839"/>
      <c r="T49" s="840"/>
      <c r="U49" s="840"/>
      <c r="V49" s="840"/>
      <c r="W49" s="840"/>
      <c r="X49" s="841"/>
      <c r="Y49" s="839"/>
      <c r="Z49" s="840"/>
      <c r="AA49" s="840"/>
      <c r="AB49" s="840"/>
      <c r="AC49" s="840"/>
      <c r="AD49" s="841"/>
      <c r="AG49">
        <f>IF(AND(CNGE_2026_M4_Secc1!$N48&lt;&gt;2,CNGE_2026_M4_Secc1!$N48&lt;&gt;""),IF(OR(COUNTBLANK(D49:AD49)=23,COUNTBLANK(D49:AD49)=27),0,1),0)</f>
        <v>0</v>
      </c>
      <c r="AH49" s="176">
        <f t="shared" si="0"/>
        <v>0</v>
      </c>
      <c r="AI49" s="177" t="str">
        <f>IF(AH49=0,"",
IF(SUM($AH$43:AH49)=1,AJ49,
IF($AH$105&gt;SUM($AH$43:AH49),_xlfn.CONCAT(", ",AJ49),
IF($AH$105=SUM($AH$43:AH49),_xlfn.CONCAT(" y ",AJ49)))))</f>
        <v/>
      </c>
      <c r="AJ49" s="55">
        <v>6</v>
      </c>
      <c r="AK49" s="27">
        <f>IF(OR(CNGE_2026_M4_Secc1!$N48=2,CNGE_2026_M4_Secc1!$N48=""),IF(COUNTA(M49:AD49)=0,0,1),0)</f>
        <v>0</v>
      </c>
      <c r="AL49">
        <f t="shared" si="1"/>
        <v>0</v>
      </c>
      <c r="AM49">
        <f t="shared" si="2"/>
        <v>0</v>
      </c>
      <c r="AN49">
        <f t="shared" si="3"/>
        <v>0</v>
      </c>
      <c r="AO49">
        <f t="shared" si="4"/>
        <v>0</v>
      </c>
    </row>
    <row r="50" spans="1:41" ht="15" customHeight="1">
      <c r="A50" s="25"/>
      <c r="B50" s="52"/>
      <c r="C50" s="55" t="s">
        <v>5024</v>
      </c>
      <c r="D50" s="817" t="str">
        <f>IF(CNGE_2026_M4_Secc1!D49="","",CNGE_2026_M4_Secc1!D49)</f>
        <v/>
      </c>
      <c r="E50" s="757"/>
      <c r="F50" s="757"/>
      <c r="G50" s="757"/>
      <c r="H50" s="757"/>
      <c r="I50" s="757"/>
      <c r="J50" s="757"/>
      <c r="K50" s="757"/>
      <c r="L50" s="758"/>
      <c r="M50" s="839"/>
      <c r="N50" s="840"/>
      <c r="O50" s="840"/>
      <c r="P50" s="840"/>
      <c r="Q50" s="840"/>
      <c r="R50" s="841"/>
      <c r="S50" s="839"/>
      <c r="T50" s="840"/>
      <c r="U50" s="840"/>
      <c r="V50" s="840"/>
      <c r="W50" s="840"/>
      <c r="X50" s="841"/>
      <c r="Y50" s="839"/>
      <c r="Z50" s="840"/>
      <c r="AA50" s="840"/>
      <c r="AB50" s="840"/>
      <c r="AC50" s="840"/>
      <c r="AD50" s="841"/>
      <c r="AG50">
        <f>IF(AND(CNGE_2026_M4_Secc1!$N49&lt;&gt;2,CNGE_2026_M4_Secc1!$N49&lt;&gt;""),IF(OR(COUNTBLANK(D50:AD50)=23,COUNTBLANK(D50:AD50)=27),0,1),0)</f>
        <v>0</v>
      </c>
      <c r="AH50" s="176">
        <f t="shared" si="0"/>
        <v>0</v>
      </c>
      <c r="AI50" s="177" t="str">
        <f>IF(AH50=0,"",
IF(SUM($AH$43:AH50)=1,AJ50,
IF($AH$105&gt;SUM($AH$43:AH50),_xlfn.CONCAT(", ",AJ50),
IF($AH$105=SUM($AH$43:AH50),_xlfn.CONCAT(" y ",AJ50)))))</f>
        <v/>
      </c>
      <c r="AJ50" s="55">
        <v>7</v>
      </c>
      <c r="AK50" s="27">
        <f>IF(OR(CNGE_2026_M4_Secc1!$N49=2,CNGE_2026_M4_Secc1!$N49=""),IF(COUNTA(M50:AD50)=0,0,1),0)</f>
        <v>0</v>
      </c>
      <c r="AL50">
        <f t="shared" si="1"/>
        <v>0</v>
      </c>
      <c r="AM50">
        <f t="shared" si="2"/>
        <v>0</v>
      </c>
      <c r="AN50">
        <f t="shared" si="3"/>
        <v>0</v>
      </c>
      <c r="AO50">
        <f t="shared" si="4"/>
        <v>0</v>
      </c>
    </row>
    <row r="51" spans="1:41" ht="15" customHeight="1">
      <c r="A51" s="25"/>
      <c r="B51" s="52"/>
      <c r="C51" s="55" t="s">
        <v>5026</v>
      </c>
      <c r="D51" s="817" t="str">
        <f>IF(CNGE_2026_M4_Secc1!D50="","",CNGE_2026_M4_Secc1!D50)</f>
        <v/>
      </c>
      <c r="E51" s="757"/>
      <c r="F51" s="757"/>
      <c r="G51" s="757"/>
      <c r="H51" s="757"/>
      <c r="I51" s="757"/>
      <c r="J51" s="757"/>
      <c r="K51" s="757"/>
      <c r="L51" s="758"/>
      <c r="M51" s="839"/>
      <c r="N51" s="840"/>
      <c r="O51" s="840"/>
      <c r="P51" s="840"/>
      <c r="Q51" s="840"/>
      <c r="R51" s="841"/>
      <c r="S51" s="839"/>
      <c r="T51" s="840"/>
      <c r="U51" s="840"/>
      <c r="V51" s="840"/>
      <c r="W51" s="840"/>
      <c r="X51" s="841"/>
      <c r="Y51" s="839"/>
      <c r="Z51" s="840"/>
      <c r="AA51" s="840"/>
      <c r="AB51" s="840"/>
      <c r="AC51" s="840"/>
      <c r="AD51" s="841"/>
      <c r="AG51">
        <f>IF(AND(CNGE_2026_M4_Secc1!$N50&lt;&gt;2,CNGE_2026_M4_Secc1!$N50&lt;&gt;""),IF(OR(COUNTBLANK(D51:AD51)=23,COUNTBLANK(D51:AD51)=27),0,1),0)</f>
        <v>0</v>
      </c>
      <c r="AH51" s="176">
        <f t="shared" si="0"/>
        <v>0</v>
      </c>
      <c r="AI51" s="177" t="str">
        <f>IF(AH51=0,"",
IF(SUM($AH$43:AH51)=1,AJ51,
IF($AH$105&gt;SUM($AH$43:AH51),_xlfn.CONCAT(", ",AJ51),
IF($AH$105=SUM($AH$43:AH51),_xlfn.CONCAT(" y ",AJ51)))))</f>
        <v/>
      </c>
      <c r="AJ51" s="55">
        <v>8</v>
      </c>
      <c r="AK51" s="27">
        <f>IF(OR(CNGE_2026_M4_Secc1!$N50=2,CNGE_2026_M4_Secc1!$N50=""),IF(COUNTA(M51:AD51)=0,0,1),0)</f>
        <v>0</v>
      </c>
      <c r="AL51">
        <f t="shared" si="1"/>
        <v>0</v>
      </c>
      <c r="AM51">
        <f t="shared" si="2"/>
        <v>0</v>
      </c>
      <c r="AN51">
        <f t="shared" si="3"/>
        <v>0</v>
      </c>
      <c r="AO51">
        <f t="shared" si="4"/>
        <v>0</v>
      </c>
    </row>
    <row r="52" spans="1:41" ht="15" customHeight="1">
      <c r="A52" s="25"/>
      <c r="B52" s="52"/>
      <c r="C52" s="55" t="s">
        <v>5028</v>
      </c>
      <c r="D52" s="817" t="str">
        <f>IF(CNGE_2026_M4_Secc1!D51="","",CNGE_2026_M4_Secc1!D51)</f>
        <v/>
      </c>
      <c r="E52" s="757"/>
      <c r="F52" s="757"/>
      <c r="G52" s="757"/>
      <c r="H52" s="757"/>
      <c r="I52" s="757"/>
      <c r="J52" s="757"/>
      <c r="K52" s="757"/>
      <c r="L52" s="758"/>
      <c r="M52" s="839"/>
      <c r="N52" s="840"/>
      <c r="O52" s="840"/>
      <c r="P52" s="840"/>
      <c r="Q52" s="840"/>
      <c r="R52" s="841"/>
      <c r="S52" s="839"/>
      <c r="T52" s="840"/>
      <c r="U52" s="840"/>
      <c r="V52" s="840"/>
      <c r="W52" s="840"/>
      <c r="X52" s="841"/>
      <c r="Y52" s="839"/>
      <c r="Z52" s="840"/>
      <c r="AA52" s="840"/>
      <c r="AB52" s="840"/>
      <c r="AC52" s="840"/>
      <c r="AD52" s="841"/>
      <c r="AG52">
        <f>IF(AND(CNGE_2026_M4_Secc1!$N51&lt;&gt;2,CNGE_2026_M4_Secc1!$N51&lt;&gt;""),IF(OR(COUNTBLANK(D52:AD52)=23,COUNTBLANK(D52:AD52)=27),0,1),0)</f>
        <v>0</v>
      </c>
      <c r="AH52" s="176">
        <f t="shared" si="0"/>
        <v>0</v>
      </c>
      <c r="AI52" s="177" t="str">
        <f>IF(AH52=0,"",
IF(SUM($AH$43:AH52)=1,AJ52,
IF($AH$105&gt;SUM($AH$43:AH52),_xlfn.CONCAT(", ",AJ52),
IF($AH$105=SUM($AH$43:AH52),_xlfn.CONCAT(" y ",AJ52)))))</f>
        <v/>
      </c>
      <c r="AJ52" s="55">
        <v>9</v>
      </c>
      <c r="AK52" s="27">
        <f>IF(OR(CNGE_2026_M4_Secc1!$N51=2,CNGE_2026_M4_Secc1!$N51=""),IF(COUNTA(M52:AD52)=0,0,1),0)</f>
        <v>0</v>
      </c>
      <c r="AL52">
        <f t="shared" si="1"/>
        <v>0</v>
      </c>
      <c r="AM52">
        <f t="shared" si="2"/>
        <v>0</v>
      </c>
      <c r="AN52">
        <f t="shared" si="3"/>
        <v>0</v>
      </c>
      <c r="AO52">
        <f t="shared" si="4"/>
        <v>0</v>
      </c>
    </row>
    <row r="53" spans="1:41" ht="15" customHeight="1">
      <c r="A53" s="25"/>
      <c r="B53" s="52"/>
      <c r="C53" s="55" t="s">
        <v>5029</v>
      </c>
      <c r="D53" s="817" t="str">
        <f>IF(CNGE_2026_M4_Secc1!D52="","",CNGE_2026_M4_Secc1!D52)</f>
        <v/>
      </c>
      <c r="E53" s="757"/>
      <c r="F53" s="757"/>
      <c r="G53" s="757"/>
      <c r="H53" s="757"/>
      <c r="I53" s="757"/>
      <c r="J53" s="757"/>
      <c r="K53" s="757"/>
      <c r="L53" s="758"/>
      <c r="M53" s="839"/>
      <c r="N53" s="840"/>
      <c r="O53" s="840"/>
      <c r="P53" s="840"/>
      <c r="Q53" s="840"/>
      <c r="R53" s="841"/>
      <c r="S53" s="839"/>
      <c r="T53" s="840"/>
      <c r="U53" s="840"/>
      <c r="V53" s="840"/>
      <c r="W53" s="840"/>
      <c r="X53" s="841"/>
      <c r="Y53" s="839"/>
      <c r="Z53" s="840"/>
      <c r="AA53" s="840"/>
      <c r="AB53" s="840"/>
      <c r="AC53" s="840"/>
      <c r="AD53" s="841"/>
      <c r="AG53">
        <f>IF(AND(CNGE_2026_M4_Secc1!$N52&lt;&gt;2,CNGE_2026_M4_Secc1!$N52&lt;&gt;""),IF(OR(COUNTBLANK(D53:AD53)=23,COUNTBLANK(D53:AD53)=27),0,1),0)</f>
        <v>0</v>
      </c>
      <c r="AH53" s="176">
        <f t="shared" si="0"/>
        <v>0</v>
      </c>
      <c r="AI53" s="177" t="str">
        <f>IF(AH53=0,"",
IF(SUM($AH$43:AH53)=1,AJ53,
IF($AH$105&gt;SUM($AH$43:AH53),_xlfn.CONCAT(", ",AJ53),
IF($AH$105=SUM($AH$43:AH53),_xlfn.CONCAT(" y ",AJ53)))))</f>
        <v/>
      </c>
      <c r="AJ53" s="55">
        <v>10</v>
      </c>
      <c r="AK53" s="27">
        <f>IF(OR(CNGE_2026_M4_Secc1!$N52=2,CNGE_2026_M4_Secc1!$N52=""),IF(COUNTA(M53:AD53)=0,0,1),0)</f>
        <v>0</v>
      </c>
      <c r="AL53">
        <f t="shared" si="1"/>
        <v>0</v>
      </c>
      <c r="AM53">
        <f t="shared" si="2"/>
        <v>0</v>
      </c>
      <c r="AN53">
        <f t="shared" si="3"/>
        <v>0</v>
      </c>
      <c r="AO53">
        <f t="shared" si="4"/>
        <v>0</v>
      </c>
    </row>
    <row r="54" spans="1:41" ht="15" customHeight="1">
      <c r="A54" s="25"/>
      <c r="B54" s="52"/>
      <c r="C54" s="55" t="s">
        <v>5031</v>
      </c>
      <c r="D54" s="817" t="str">
        <f>IF(CNGE_2026_M4_Secc1!D53="","",CNGE_2026_M4_Secc1!D53)</f>
        <v/>
      </c>
      <c r="E54" s="757"/>
      <c r="F54" s="757"/>
      <c r="G54" s="757"/>
      <c r="H54" s="757"/>
      <c r="I54" s="757"/>
      <c r="J54" s="757"/>
      <c r="K54" s="757"/>
      <c r="L54" s="758"/>
      <c r="M54" s="839"/>
      <c r="N54" s="840"/>
      <c r="O54" s="840"/>
      <c r="P54" s="840"/>
      <c r="Q54" s="840"/>
      <c r="R54" s="841"/>
      <c r="S54" s="839"/>
      <c r="T54" s="840"/>
      <c r="U54" s="840"/>
      <c r="V54" s="840"/>
      <c r="W54" s="840"/>
      <c r="X54" s="841"/>
      <c r="Y54" s="839"/>
      <c r="Z54" s="840"/>
      <c r="AA54" s="840"/>
      <c r="AB54" s="840"/>
      <c r="AC54" s="840"/>
      <c r="AD54" s="841"/>
      <c r="AG54">
        <f>IF(AND(CNGE_2026_M4_Secc1!$N53&lt;&gt;2,CNGE_2026_M4_Secc1!$N53&lt;&gt;""),IF(OR(COUNTBLANK(D54:AD54)=23,COUNTBLANK(D54:AD54)=27),0,1),0)</f>
        <v>0</v>
      </c>
      <c r="AH54" s="176">
        <f t="shared" si="0"/>
        <v>0</v>
      </c>
      <c r="AI54" s="177" t="str">
        <f>IF(AH54=0,"",
IF(SUM($AH$43:AH54)=1,AJ54,
IF($AH$105&gt;SUM($AH$43:AH54),_xlfn.CONCAT(", ",AJ54),
IF($AH$105=SUM($AH$43:AH54),_xlfn.CONCAT(" y ",AJ54)))))</f>
        <v/>
      </c>
      <c r="AJ54" s="55">
        <v>11</v>
      </c>
      <c r="AK54" s="27">
        <f>IF(OR(CNGE_2026_M4_Secc1!$N53=2,CNGE_2026_M4_Secc1!$N53=""),IF(COUNTA(M54:AD54)=0,0,1),0)</f>
        <v>0</v>
      </c>
      <c r="AL54">
        <f t="shared" si="1"/>
        <v>0</v>
      </c>
      <c r="AM54">
        <f t="shared" si="2"/>
        <v>0</v>
      </c>
      <c r="AN54">
        <f t="shared" si="3"/>
        <v>0</v>
      </c>
      <c r="AO54">
        <f t="shared" si="4"/>
        <v>0</v>
      </c>
    </row>
    <row r="55" spans="1:41" ht="15" customHeight="1">
      <c r="A55" s="25"/>
      <c r="B55" s="52"/>
      <c r="C55" s="55" t="s">
        <v>5032</v>
      </c>
      <c r="D55" s="817" t="str">
        <f>IF(CNGE_2026_M4_Secc1!D54="","",CNGE_2026_M4_Secc1!D54)</f>
        <v/>
      </c>
      <c r="E55" s="757"/>
      <c r="F55" s="757"/>
      <c r="G55" s="757"/>
      <c r="H55" s="757"/>
      <c r="I55" s="757"/>
      <c r="J55" s="757"/>
      <c r="K55" s="757"/>
      <c r="L55" s="758"/>
      <c r="M55" s="839"/>
      <c r="N55" s="840"/>
      <c r="O55" s="840"/>
      <c r="P55" s="840"/>
      <c r="Q55" s="840"/>
      <c r="R55" s="841"/>
      <c r="S55" s="839"/>
      <c r="T55" s="840"/>
      <c r="U55" s="840"/>
      <c r="V55" s="840"/>
      <c r="W55" s="840"/>
      <c r="X55" s="841"/>
      <c r="Y55" s="839"/>
      <c r="Z55" s="840"/>
      <c r="AA55" s="840"/>
      <c r="AB55" s="840"/>
      <c r="AC55" s="840"/>
      <c r="AD55" s="841"/>
      <c r="AG55">
        <f>IF(AND(CNGE_2026_M4_Secc1!$N54&lt;&gt;2,CNGE_2026_M4_Secc1!$N54&lt;&gt;""),IF(OR(COUNTBLANK(D55:AD55)=23,COUNTBLANK(D55:AD55)=27),0,1),0)</f>
        <v>0</v>
      </c>
      <c r="AH55" s="176">
        <f t="shared" si="0"/>
        <v>0</v>
      </c>
      <c r="AI55" s="177" t="str">
        <f>IF(AH55=0,"",
IF(SUM($AH$43:AH55)=1,AJ55,
IF($AH$105&gt;SUM($AH$43:AH55),_xlfn.CONCAT(", ",AJ55),
IF($AH$105=SUM($AH$43:AH55),_xlfn.CONCAT(" y ",AJ55)))))</f>
        <v/>
      </c>
      <c r="AJ55" s="55">
        <v>12</v>
      </c>
      <c r="AK55" s="27">
        <f>IF(OR(CNGE_2026_M4_Secc1!$N54=2,CNGE_2026_M4_Secc1!$N54=""),IF(COUNTA(M55:AD55)=0,0,1),0)</f>
        <v>0</v>
      </c>
      <c r="AL55">
        <f t="shared" si="1"/>
        <v>0</v>
      </c>
      <c r="AM55">
        <f t="shared" si="2"/>
        <v>0</v>
      </c>
      <c r="AN55">
        <f t="shared" si="3"/>
        <v>0</v>
      </c>
      <c r="AO55">
        <f t="shared" si="4"/>
        <v>0</v>
      </c>
    </row>
    <row r="56" spans="1:41" ht="15" customHeight="1">
      <c r="A56" s="25"/>
      <c r="B56" s="52"/>
      <c r="C56" s="55" t="s">
        <v>5033</v>
      </c>
      <c r="D56" s="817" t="str">
        <f>IF(CNGE_2026_M4_Secc1!D55="","",CNGE_2026_M4_Secc1!D55)</f>
        <v/>
      </c>
      <c r="E56" s="757"/>
      <c r="F56" s="757"/>
      <c r="G56" s="757"/>
      <c r="H56" s="757"/>
      <c r="I56" s="757"/>
      <c r="J56" s="757"/>
      <c r="K56" s="757"/>
      <c r="L56" s="758"/>
      <c r="M56" s="839"/>
      <c r="N56" s="840"/>
      <c r="O56" s="840"/>
      <c r="P56" s="840"/>
      <c r="Q56" s="840"/>
      <c r="R56" s="841"/>
      <c r="S56" s="839"/>
      <c r="T56" s="840"/>
      <c r="U56" s="840"/>
      <c r="V56" s="840"/>
      <c r="W56" s="840"/>
      <c r="X56" s="841"/>
      <c r="Y56" s="839"/>
      <c r="Z56" s="840"/>
      <c r="AA56" s="840"/>
      <c r="AB56" s="840"/>
      <c r="AC56" s="840"/>
      <c r="AD56" s="841"/>
      <c r="AG56">
        <f>IF(AND(CNGE_2026_M4_Secc1!$N55&lt;&gt;2,CNGE_2026_M4_Secc1!$N55&lt;&gt;""),IF(OR(COUNTBLANK(D56:AD56)=23,COUNTBLANK(D56:AD56)=27),0,1),0)</f>
        <v>0</v>
      </c>
      <c r="AH56" s="176">
        <f t="shared" si="0"/>
        <v>0</v>
      </c>
      <c r="AI56" s="177" t="str">
        <f>IF(AH56=0,"",
IF(SUM($AH$43:AH56)=1,AJ56,
IF($AH$105&gt;SUM($AH$43:AH56),_xlfn.CONCAT(", ",AJ56),
IF($AH$105=SUM($AH$43:AH56),_xlfn.CONCAT(" y ",AJ56)))))</f>
        <v/>
      </c>
      <c r="AJ56" s="55">
        <v>13</v>
      </c>
      <c r="AK56" s="27">
        <f>IF(OR(CNGE_2026_M4_Secc1!$N55=2,CNGE_2026_M4_Secc1!$N55=""),IF(COUNTA(M56:AD56)=0,0,1),0)</f>
        <v>0</v>
      </c>
      <c r="AL56">
        <f t="shared" si="1"/>
        <v>0</v>
      </c>
      <c r="AM56">
        <f t="shared" si="2"/>
        <v>0</v>
      </c>
      <c r="AN56">
        <f t="shared" si="3"/>
        <v>0</v>
      </c>
      <c r="AO56">
        <f t="shared" si="4"/>
        <v>0</v>
      </c>
    </row>
    <row r="57" spans="1:41" ht="15" customHeight="1">
      <c r="A57" s="25"/>
      <c r="B57" s="52"/>
      <c r="C57" s="55" t="s">
        <v>5034</v>
      </c>
      <c r="D57" s="817" t="str">
        <f>IF(CNGE_2026_M4_Secc1!D56="","",CNGE_2026_M4_Secc1!D56)</f>
        <v/>
      </c>
      <c r="E57" s="757"/>
      <c r="F57" s="757"/>
      <c r="G57" s="757"/>
      <c r="H57" s="757"/>
      <c r="I57" s="757"/>
      <c r="J57" s="757"/>
      <c r="K57" s="757"/>
      <c r="L57" s="758"/>
      <c r="M57" s="839"/>
      <c r="N57" s="840"/>
      <c r="O57" s="840"/>
      <c r="P57" s="840"/>
      <c r="Q57" s="840"/>
      <c r="R57" s="841"/>
      <c r="S57" s="839"/>
      <c r="T57" s="840"/>
      <c r="U57" s="840"/>
      <c r="V57" s="840"/>
      <c r="W57" s="840"/>
      <c r="X57" s="841"/>
      <c r="Y57" s="839"/>
      <c r="Z57" s="840"/>
      <c r="AA57" s="840"/>
      <c r="AB57" s="840"/>
      <c r="AC57" s="840"/>
      <c r="AD57" s="841"/>
      <c r="AG57">
        <f>IF(AND(CNGE_2026_M4_Secc1!$N56&lt;&gt;2,CNGE_2026_M4_Secc1!$N56&lt;&gt;""),IF(OR(COUNTBLANK(D57:AD57)=23,COUNTBLANK(D57:AD57)=27),0,1),0)</f>
        <v>0</v>
      </c>
      <c r="AH57" s="176">
        <f t="shared" si="0"/>
        <v>0</v>
      </c>
      <c r="AI57" s="177" t="str">
        <f>IF(AH57=0,"",
IF(SUM($AH$43:AH57)=1,AJ57,
IF($AH$105&gt;SUM($AH$43:AH57),_xlfn.CONCAT(", ",AJ57),
IF($AH$105=SUM($AH$43:AH57),_xlfn.CONCAT(" y ",AJ57)))))</f>
        <v/>
      </c>
      <c r="AJ57" s="55">
        <v>14</v>
      </c>
      <c r="AK57" s="27">
        <f>IF(OR(CNGE_2026_M4_Secc1!$N56=2,CNGE_2026_M4_Secc1!$N56=""),IF(COUNTA(M57:AD57)=0,0,1),0)</f>
        <v>0</v>
      </c>
      <c r="AL57">
        <f t="shared" si="1"/>
        <v>0</v>
      </c>
      <c r="AM57">
        <f t="shared" si="2"/>
        <v>0</v>
      </c>
      <c r="AN57">
        <f t="shared" si="3"/>
        <v>0</v>
      </c>
      <c r="AO57">
        <f t="shared" si="4"/>
        <v>0</v>
      </c>
    </row>
    <row r="58" spans="1:41" ht="15" customHeight="1">
      <c r="A58" s="25"/>
      <c r="B58" s="52"/>
      <c r="C58" s="55" t="s">
        <v>5035</v>
      </c>
      <c r="D58" s="817" t="str">
        <f>IF(CNGE_2026_M4_Secc1!D57="","",CNGE_2026_M4_Secc1!D57)</f>
        <v/>
      </c>
      <c r="E58" s="757"/>
      <c r="F58" s="757"/>
      <c r="G58" s="757"/>
      <c r="H58" s="757"/>
      <c r="I58" s="757"/>
      <c r="J58" s="757"/>
      <c r="K58" s="757"/>
      <c r="L58" s="758"/>
      <c r="M58" s="839"/>
      <c r="N58" s="840"/>
      <c r="O58" s="840"/>
      <c r="P58" s="840"/>
      <c r="Q58" s="840"/>
      <c r="R58" s="841"/>
      <c r="S58" s="839"/>
      <c r="T58" s="840"/>
      <c r="U58" s="840"/>
      <c r="V58" s="840"/>
      <c r="W58" s="840"/>
      <c r="X58" s="841"/>
      <c r="Y58" s="839"/>
      <c r="Z58" s="840"/>
      <c r="AA58" s="840"/>
      <c r="AB58" s="840"/>
      <c r="AC58" s="840"/>
      <c r="AD58" s="841"/>
      <c r="AG58">
        <f>IF(AND(CNGE_2026_M4_Secc1!$N57&lt;&gt;2,CNGE_2026_M4_Secc1!$N57&lt;&gt;""),IF(OR(COUNTBLANK(D58:AD58)=23,COUNTBLANK(D58:AD58)=27),0,1),0)</f>
        <v>0</v>
      </c>
      <c r="AH58" s="176">
        <f t="shared" si="0"/>
        <v>0</v>
      </c>
      <c r="AI58" s="177" t="str">
        <f>IF(AH58=0,"",
IF(SUM($AH$43:AH58)=1,AJ58,
IF($AH$105&gt;SUM($AH$43:AH58),_xlfn.CONCAT(", ",AJ58),
IF($AH$105=SUM($AH$43:AH58),_xlfn.CONCAT(" y ",AJ58)))))</f>
        <v/>
      </c>
      <c r="AJ58" s="55">
        <v>15</v>
      </c>
      <c r="AK58" s="27">
        <f>IF(OR(CNGE_2026_M4_Secc1!$N57=2,CNGE_2026_M4_Secc1!$N57=""),IF(COUNTA(M58:AD58)=0,0,1),0)</f>
        <v>0</v>
      </c>
      <c r="AL58">
        <f t="shared" si="1"/>
        <v>0</v>
      </c>
      <c r="AM58">
        <f t="shared" si="2"/>
        <v>0</v>
      </c>
      <c r="AN58">
        <f t="shared" si="3"/>
        <v>0</v>
      </c>
      <c r="AO58">
        <f t="shared" si="4"/>
        <v>0</v>
      </c>
    </row>
    <row r="59" spans="1:41" ht="15" customHeight="1">
      <c r="A59" s="25"/>
      <c r="B59" s="52"/>
      <c r="C59" s="55" t="s">
        <v>5036</v>
      </c>
      <c r="D59" s="817" t="str">
        <f>IF(CNGE_2026_M4_Secc1!D58="","",CNGE_2026_M4_Secc1!D58)</f>
        <v/>
      </c>
      <c r="E59" s="757"/>
      <c r="F59" s="757"/>
      <c r="G59" s="757"/>
      <c r="H59" s="757"/>
      <c r="I59" s="757"/>
      <c r="J59" s="757"/>
      <c r="K59" s="757"/>
      <c r="L59" s="758"/>
      <c r="M59" s="839"/>
      <c r="N59" s="840"/>
      <c r="O59" s="840"/>
      <c r="P59" s="840"/>
      <c r="Q59" s="840"/>
      <c r="R59" s="841"/>
      <c r="S59" s="839"/>
      <c r="T59" s="840"/>
      <c r="U59" s="840"/>
      <c r="V59" s="840"/>
      <c r="W59" s="840"/>
      <c r="X59" s="841"/>
      <c r="Y59" s="839"/>
      <c r="Z59" s="840"/>
      <c r="AA59" s="840"/>
      <c r="AB59" s="840"/>
      <c r="AC59" s="840"/>
      <c r="AD59" s="841"/>
      <c r="AG59">
        <f>IF(AND(CNGE_2026_M4_Secc1!$N58&lt;&gt;2,CNGE_2026_M4_Secc1!$N58&lt;&gt;""),IF(OR(COUNTBLANK(D59:AD59)=23,COUNTBLANK(D59:AD59)=27),0,1),0)</f>
        <v>0</v>
      </c>
      <c r="AH59" s="176">
        <f t="shared" si="0"/>
        <v>0</v>
      </c>
      <c r="AI59" s="177" t="str">
        <f>IF(AH59=0,"",
IF(SUM($AH$43:AH59)=1,AJ59,
IF($AH$105&gt;SUM($AH$43:AH59),_xlfn.CONCAT(", ",AJ59),
IF($AH$105=SUM($AH$43:AH59),_xlfn.CONCAT(" y ",AJ59)))))</f>
        <v/>
      </c>
      <c r="AJ59" s="55">
        <v>16</v>
      </c>
      <c r="AK59" s="27">
        <f>IF(OR(CNGE_2026_M4_Secc1!$N58=2,CNGE_2026_M4_Secc1!$N58=""),IF(COUNTA(M59:AD59)=0,0,1),0)</f>
        <v>0</v>
      </c>
      <c r="AL59">
        <f t="shared" si="1"/>
        <v>0</v>
      </c>
      <c r="AM59">
        <f t="shared" si="2"/>
        <v>0</v>
      </c>
      <c r="AN59">
        <f t="shared" si="3"/>
        <v>0</v>
      </c>
      <c r="AO59">
        <f t="shared" si="4"/>
        <v>0</v>
      </c>
    </row>
    <row r="60" spans="1:41" ht="15" customHeight="1">
      <c r="A60" s="25"/>
      <c r="B60" s="52"/>
      <c r="C60" s="55" t="s">
        <v>5037</v>
      </c>
      <c r="D60" s="817" t="str">
        <f>IF(CNGE_2026_M4_Secc1!D59="","",CNGE_2026_M4_Secc1!D59)</f>
        <v/>
      </c>
      <c r="E60" s="757"/>
      <c r="F60" s="757"/>
      <c r="G60" s="757"/>
      <c r="H60" s="757"/>
      <c r="I60" s="757"/>
      <c r="J60" s="757"/>
      <c r="K60" s="757"/>
      <c r="L60" s="758"/>
      <c r="M60" s="839"/>
      <c r="N60" s="840"/>
      <c r="O60" s="840"/>
      <c r="P60" s="840"/>
      <c r="Q60" s="840"/>
      <c r="R60" s="841"/>
      <c r="S60" s="839"/>
      <c r="T60" s="840"/>
      <c r="U60" s="840"/>
      <c r="V60" s="840"/>
      <c r="W60" s="840"/>
      <c r="X60" s="841"/>
      <c r="Y60" s="839"/>
      <c r="Z60" s="840"/>
      <c r="AA60" s="840"/>
      <c r="AB60" s="840"/>
      <c r="AC60" s="840"/>
      <c r="AD60" s="841"/>
      <c r="AG60">
        <f>IF(AND(CNGE_2026_M4_Secc1!$N59&lt;&gt;2,CNGE_2026_M4_Secc1!$N59&lt;&gt;""),IF(OR(COUNTBLANK(D60:AD60)=23,COUNTBLANK(D60:AD60)=27),0,1),0)</f>
        <v>0</v>
      </c>
      <c r="AH60" s="176">
        <f t="shared" si="0"/>
        <v>0</v>
      </c>
      <c r="AI60" s="177" t="str">
        <f>IF(AH60=0,"",
IF(SUM($AH$43:AH60)=1,AJ60,
IF($AH$105&gt;SUM($AH$43:AH60),_xlfn.CONCAT(", ",AJ60),
IF($AH$105=SUM($AH$43:AH60),_xlfn.CONCAT(" y ",AJ60)))))</f>
        <v/>
      </c>
      <c r="AJ60" s="55">
        <v>17</v>
      </c>
      <c r="AK60" s="27">
        <f>IF(OR(CNGE_2026_M4_Secc1!$N59=2,CNGE_2026_M4_Secc1!$N59=""),IF(COUNTA(M60:AD60)=0,0,1),0)</f>
        <v>0</v>
      </c>
      <c r="AL60">
        <f t="shared" si="1"/>
        <v>0</v>
      </c>
      <c r="AM60">
        <f t="shared" si="2"/>
        <v>0</v>
      </c>
      <c r="AN60">
        <f t="shared" si="3"/>
        <v>0</v>
      </c>
      <c r="AO60">
        <f t="shared" si="4"/>
        <v>0</v>
      </c>
    </row>
    <row r="61" spans="1:41" ht="15" customHeight="1">
      <c r="A61" s="25"/>
      <c r="B61" s="52"/>
      <c r="C61" s="55" t="s">
        <v>5038</v>
      </c>
      <c r="D61" s="817" t="str">
        <f>IF(CNGE_2026_M4_Secc1!D60="","",CNGE_2026_M4_Secc1!D60)</f>
        <v/>
      </c>
      <c r="E61" s="757"/>
      <c r="F61" s="757"/>
      <c r="G61" s="757"/>
      <c r="H61" s="757"/>
      <c r="I61" s="757"/>
      <c r="J61" s="757"/>
      <c r="K61" s="757"/>
      <c r="L61" s="758"/>
      <c r="M61" s="839"/>
      <c r="N61" s="840"/>
      <c r="O61" s="840"/>
      <c r="P61" s="840"/>
      <c r="Q61" s="840"/>
      <c r="R61" s="841"/>
      <c r="S61" s="839"/>
      <c r="T61" s="840"/>
      <c r="U61" s="840"/>
      <c r="V61" s="840"/>
      <c r="W61" s="840"/>
      <c r="X61" s="841"/>
      <c r="Y61" s="839"/>
      <c r="Z61" s="840"/>
      <c r="AA61" s="840"/>
      <c r="AB61" s="840"/>
      <c r="AC61" s="840"/>
      <c r="AD61" s="841"/>
      <c r="AG61">
        <f>IF(AND(CNGE_2026_M4_Secc1!$N60&lt;&gt;2,CNGE_2026_M4_Secc1!$N60&lt;&gt;""),IF(OR(COUNTBLANK(D61:AD61)=23,COUNTBLANK(D61:AD61)=27),0,1),0)</f>
        <v>0</v>
      </c>
      <c r="AH61" s="176">
        <f t="shared" si="0"/>
        <v>0</v>
      </c>
      <c r="AI61" s="177" t="str">
        <f>IF(AH61=0,"",
IF(SUM($AH$43:AH61)=1,AJ61,
IF($AH$105&gt;SUM($AH$43:AH61),_xlfn.CONCAT(", ",AJ61),
IF($AH$105=SUM($AH$43:AH61),_xlfn.CONCAT(" y ",AJ61)))))</f>
        <v/>
      </c>
      <c r="AJ61" s="55">
        <v>18</v>
      </c>
      <c r="AK61" s="27">
        <f>IF(OR(CNGE_2026_M4_Secc1!$N60=2,CNGE_2026_M4_Secc1!$N60=""),IF(COUNTA(M61:AD61)=0,0,1),0)</f>
        <v>0</v>
      </c>
      <c r="AL61">
        <f t="shared" si="1"/>
        <v>0</v>
      </c>
      <c r="AM61">
        <f t="shared" si="2"/>
        <v>0</v>
      </c>
      <c r="AN61">
        <f t="shared" si="3"/>
        <v>0</v>
      </c>
      <c r="AO61">
        <f t="shared" si="4"/>
        <v>0</v>
      </c>
    </row>
    <row r="62" spans="1:41" ht="15" customHeight="1">
      <c r="A62" s="25"/>
      <c r="B62" s="52"/>
      <c r="C62" s="55" t="s">
        <v>5039</v>
      </c>
      <c r="D62" s="817" t="str">
        <f>IF(CNGE_2026_M4_Secc1!D61="","",CNGE_2026_M4_Secc1!D61)</f>
        <v/>
      </c>
      <c r="E62" s="757"/>
      <c r="F62" s="757"/>
      <c r="G62" s="757"/>
      <c r="H62" s="757"/>
      <c r="I62" s="757"/>
      <c r="J62" s="757"/>
      <c r="K62" s="757"/>
      <c r="L62" s="758"/>
      <c r="M62" s="839"/>
      <c r="N62" s="840"/>
      <c r="O62" s="840"/>
      <c r="P62" s="840"/>
      <c r="Q62" s="840"/>
      <c r="R62" s="841"/>
      <c r="S62" s="839"/>
      <c r="T62" s="840"/>
      <c r="U62" s="840"/>
      <c r="V62" s="840"/>
      <c r="W62" s="840"/>
      <c r="X62" s="841"/>
      <c r="Y62" s="839"/>
      <c r="Z62" s="840"/>
      <c r="AA62" s="840"/>
      <c r="AB62" s="840"/>
      <c r="AC62" s="840"/>
      <c r="AD62" s="841"/>
      <c r="AG62">
        <f>IF(AND(CNGE_2026_M4_Secc1!$N61&lt;&gt;2,CNGE_2026_M4_Secc1!$N61&lt;&gt;""),IF(OR(COUNTBLANK(D62:AD62)=23,COUNTBLANK(D62:AD62)=27),0,1),0)</f>
        <v>0</v>
      </c>
      <c r="AH62" s="176">
        <f t="shared" si="0"/>
        <v>0</v>
      </c>
      <c r="AI62" s="177" t="str">
        <f>IF(AH62=0,"",
IF(SUM($AH$43:AH62)=1,AJ62,
IF($AH$105&gt;SUM($AH$43:AH62),_xlfn.CONCAT(", ",AJ62),
IF($AH$105=SUM($AH$43:AH62),_xlfn.CONCAT(" y ",AJ62)))))</f>
        <v/>
      </c>
      <c r="AJ62" s="55">
        <v>19</v>
      </c>
      <c r="AK62" s="27">
        <f>IF(OR(CNGE_2026_M4_Secc1!$N61=2,CNGE_2026_M4_Secc1!$N61=""),IF(COUNTA(M62:AD62)=0,0,1),0)</f>
        <v>0</v>
      </c>
      <c r="AL62">
        <f t="shared" si="1"/>
        <v>0</v>
      </c>
      <c r="AM62">
        <f t="shared" si="2"/>
        <v>0</v>
      </c>
      <c r="AN62">
        <f t="shared" si="3"/>
        <v>0</v>
      </c>
      <c r="AO62">
        <f t="shared" si="4"/>
        <v>0</v>
      </c>
    </row>
    <row r="63" spans="1:41" ht="15" customHeight="1">
      <c r="A63" s="25"/>
      <c r="B63" s="52"/>
      <c r="C63" s="55" t="s">
        <v>5040</v>
      </c>
      <c r="D63" s="817" t="str">
        <f>IF(CNGE_2026_M4_Secc1!D62="","",CNGE_2026_M4_Secc1!D62)</f>
        <v/>
      </c>
      <c r="E63" s="757"/>
      <c r="F63" s="757"/>
      <c r="G63" s="757"/>
      <c r="H63" s="757"/>
      <c r="I63" s="757"/>
      <c r="J63" s="757"/>
      <c r="K63" s="757"/>
      <c r="L63" s="758"/>
      <c r="M63" s="839"/>
      <c r="N63" s="840"/>
      <c r="O63" s="840"/>
      <c r="P63" s="840"/>
      <c r="Q63" s="840"/>
      <c r="R63" s="841"/>
      <c r="S63" s="839"/>
      <c r="T63" s="840"/>
      <c r="U63" s="840"/>
      <c r="V63" s="840"/>
      <c r="W63" s="840"/>
      <c r="X63" s="841"/>
      <c r="Y63" s="839"/>
      <c r="Z63" s="840"/>
      <c r="AA63" s="840"/>
      <c r="AB63" s="840"/>
      <c r="AC63" s="840"/>
      <c r="AD63" s="841"/>
      <c r="AG63">
        <f>IF(AND(CNGE_2026_M4_Secc1!$N62&lt;&gt;2,CNGE_2026_M4_Secc1!$N62&lt;&gt;""),IF(OR(COUNTBLANK(D63:AD63)=23,COUNTBLANK(D63:AD63)=27),0,1),0)</f>
        <v>0</v>
      </c>
      <c r="AH63" s="176">
        <f t="shared" si="0"/>
        <v>0</v>
      </c>
      <c r="AI63" s="177" t="str">
        <f>IF(AH63=0,"",
IF(SUM($AH$43:AH63)=1,AJ63,
IF($AH$105&gt;SUM($AH$43:AH63),_xlfn.CONCAT(", ",AJ63),
IF($AH$105=SUM($AH$43:AH63),_xlfn.CONCAT(" y ",AJ63)))))</f>
        <v/>
      </c>
      <c r="AJ63" s="55">
        <v>20</v>
      </c>
      <c r="AK63" s="27">
        <f>IF(OR(CNGE_2026_M4_Secc1!$N62=2,CNGE_2026_M4_Secc1!$N62=""),IF(COUNTA(M63:AD63)=0,0,1),0)</f>
        <v>0</v>
      </c>
      <c r="AL63">
        <f t="shared" si="1"/>
        <v>0</v>
      </c>
      <c r="AM63">
        <f t="shared" si="2"/>
        <v>0</v>
      </c>
      <c r="AN63">
        <f t="shared" si="3"/>
        <v>0</v>
      </c>
      <c r="AO63">
        <f t="shared" si="4"/>
        <v>0</v>
      </c>
    </row>
    <row r="64" spans="1:41" ht="15" customHeight="1">
      <c r="A64" s="25"/>
      <c r="B64" s="52"/>
      <c r="C64" s="55" t="s">
        <v>5041</v>
      </c>
      <c r="D64" s="817" t="str">
        <f>IF(CNGE_2026_M4_Secc1!D63="","",CNGE_2026_M4_Secc1!D63)</f>
        <v/>
      </c>
      <c r="E64" s="757"/>
      <c r="F64" s="757"/>
      <c r="G64" s="757"/>
      <c r="H64" s="757"/>
      <c r="I64" s="757"/>
      <c r="J64" s="757"/>
      <c r="K64" s="757"/>
      <c r="L64" s="758"/>
      <c r="M64" s="839"/>
      <c r="N64" s="840"/>
      <c r="O64" s="840"/>
      <c r="P64" s="840"/>
      <c r="Q64" s="840"/>
      <c r="R64" s="841"/>
      <c r="S64" s="839"/>
      <c r="T64" s="840"/>
      <c r="U64" s="840"/>
      <c r="V64" s="840"/>
      <c r="W64" s="840"/>
      <c r="X64" s="841"/>
      <c r="Y64" s="839"/>
      <c r="Z64" s="840"/>
      <c r="AA64" s="840"/>
      <c r="AB64" s="840"/>
      <c r="AC64" s="840"/>
      <c r="AD64" s="841"/>
      <c r="AG64">
        <f>IF(AND(CNGE_2026_M4_Secc1!$N63&lt;&gt;2,CNGE_2026_M4_Secc1!$N63&lt;&gt;""),IF(OR(COUNTBLANK(D64:AD64)=23,COUNTBLANK(D64:AD64)=27),0,1),0)</f>
        <v>0</v>
      </c>
      <c r="AH64" s="176">
        <f t="shared" si="0"/>
        <v>0</v>
      </c>
      <c r="AI64" s="177" t="str">
        <f>IF(AH64=0,"",
IF(SUM($AH$43:AH64)=1,AJ64,
IF($AH$105&gt;SUM($AH$43:AH64),_xlfn.CONCAT(", ",AJ64),
IF($AH$105=SUM($AH$43:AH64),_xlfn.CONCAT(" y ",AJ64)))))</f>
        <v/>
      </c>
      <c r="AJ64" s="55">
        <v>21</v>
      </c>
      <c r="AK64" s="27">
        <f>IF(OR(CNGE_2026_M4_Secc1!$N63=2,CNGE_2026_M4_Secc1!$N63=""),IF(COUNTA(M64:AD64)=0,0,1),0)</f>
        <v>0</v>
      </c>
      <c r="AL64">
        <f t="shared" si="1"/>
        <v>0</v>
      </c>
      <c r="AM64">
        <f t="shared" si="2"/>
        <v>0</v>
      </c>
      <c r="AN64">
        <f t="shared" si="3"/>
        <v>0</v>
      </c>
      <c r="AO64">
        <f t="shared" si="4"/>
        <v>0</v>
      </c>
    </row>
    <row r="65" spans="1:41" ht="15" customHeight="1">
      <c r="A65" s="25"/>
      <c r="B65" s="52"/>
      <c r="C65" s="55" t="s">
        <v>5042</v>
      </c>
      <c r="D65" s="817" t="str">
        <f>IF(CNGE_2026_M4_Secc1!D64="","",CNGE_2026_M4_Secc1!D64)</f>
        <v/>
      </c>
      <c r="E65" s="757"/>
      <c r="F65" s="757"/>
      <c r="G65" s="757"/>
      <c r="H65" s="757"/>
      <c r="I65" s="757"/>
      <c r="J65" s="757"/>
      <c r="K65" s="757"/>
      <c r="L65" s="758"/>
      <c r="M65" s="839"/>
      <c r="N65" s="840"/>
      <c r="O65" s="840"/>
      <c r="P65" s="840"/>
      <c r="Q65" s="840"/>
      <c r="R65" s="841"/>
      <c r="S65" s="839"/>
      <c r="T65" s="840"/>
      <c r="U65" s="840"/>
      <c r="V65" s="840"/>
      <c r="W65" s="840"/>
      <c r="X65" s="841"/>
      <c r="Y65" s="839"/>
      <c r="Z65" s="840"/>
      <c r="AA65" s="840"/>
      <c r="AB65" s="840"/>
      <c r="AC65" s="840"/>
      <c r="AD65" s="841"/>
      <c r="AG65">
        <f>IF(AND(CNGE_2026_M4_Secc1!$N64&lt;&gt;2,CNGE_2026_M4_Secc1!$N64&lt;&gt;""),IF(OR(COUNTBLANK(D65:AD65)=23,COUNTBLANK(D65:AD65)=27),0,1),0)</f>
        <v>0</v>
      </c>
      <c r="AH65" s="176">
        <f t="shared" si="0"/>
        <v>0</v>
      </c>
      <c r="AI65" s="177" t="str">
        <f>IF(AH65=0,"",
IF(SUM($AH$43:AH65)=1,AJ65,
IF($AH$105&gt;SUM($AH$43:AH65),_xlfn.CONCAT(", ",AJ65),
IF($AH$105=SUM($AH$43:AH65),_xlfn.CONCAT(" y ",AJ65)))))</f>
        <v/>
      </c>
      <c r="AJ65" s="55">
        <v>22</v>
      </c>
      <c r="AK65" s="27">
        <f>IF(OR(CNGE_2026_M4_Secc1!$N64=2,CNGE_2026_M4_Secc1!$N64=""),IF(COUNTA(M65:AD65)=0,0,1),0)</f>
        <v>0</v>
      </c>
      <c r="AL65">
        <f t="shared" si="1"/>
        <v>0</v>
      </c>
      <c r="AM65">
        <f t="shared" si="2"/>
        <v>0</v>
      </c>
      <c r="AN65">
        <f t="shared" si="3"/>
        <v>0</v>
      </c>
      <c r="AO65">
        <f t="shared" si="4"/>
        <v>0</v>
      </c>
    </row>
    <row r="66" spans="1:41" ht="15" customHeight="1">
      <c r="A66" s="25"/>
      <c r="B66" s="52"/>
      <c r="C66" s="55" t="s">
        <v>5043</v>
      </c>
      <c r="D66" s="817" t="str">
        <f>IF(CNGE_2026_M4_Secc1!D65="","",CNGE_2026_M4_Secc1!D65)</f>
        <v/>
      </c>
      <c r="E66" s="757"/>
      <c r="F66" s="757"/>
      <c r="G66" s="757"/>
      <c r="H66" s="757"/>
      <c r="I66" s="757"/>
      <c r="J66" s="757"/>
      <c r="K66" s="757"/>
      <c r="L66" s="758"/>
      <c r="M66" s="839"/>
      <c r="N66" s="840"/>
      <c r="O66" s="840"/>
      <c r="P66" s="840"/>
      <c r="Q66" s="840"/>
      <c r="R66" s="841"/>
      <c r="S66" s="839"/>
      <c r="T66" s="840"/>
      <c r="U66" s="840"/>
      <c r="V66" s="840"/>
      <c r="W66" s="840"/>
      <c r="X66" s="841"/>
      <c r="Y66" s="839"/>
      <c r="Z66" s="840"/>
      <c r="AA66" s="840"/>
      <c r="AB66" s="840"/>
      <c r="AC66" s="840"/>
      <c r="AD66" s="841"/>
      <c r="AG66">
        <f>IF(AND(CNGE_2026_M4_Secc1!$N65&lt;&gt;2,CNGE_2026_M4_Secc1!$N65&lt;&gt;""),IF(OR(COUNTBLANK(D66:AD66)=23,COUNTBLANK(D66:AD66)=27),0,1),0)</f>
        <v>0</v>
      </c>
      <c r="AH66" s="176">
        <f t="shared" si="0"/>
        <v>0</v>
      </c>
      <c r="AI66" s="177" t="str">
        <f>IF(AH66=0,"",
IF(SUM($AH$43:AH66)=1,AJ66,
IF($AH$105&gt;SUM($AH$43:AH66),_xlfn.CONCAT(", ",AJ66),
IF($AH$105=SUM($AH$43:AH66),_xlfn.CONCAT(" y ",AJ66)))))</f>
        <v/>
      </c>
      <c r="AJ66" s="55">
        <v>23</v>
      </c>
      <c r="AK66" s="27">
        <f>IF(OR(CNGE_2026_M4_Secc1!$N65=2,CNGE_2026_M4_Secc1!$N65=""),IF(COUNTA(M66:AD66)=0,0,1),0)</f>
        <v>0</v>
      </c>
      <c r="AL66">
        <f t="shared" si="1"/>
        <v>0</v>
      </c>
      <c r="AM66">
        <f t="shared" si="2"/>
        <v>0</v>
      </c>
      <c r="AN66">
        <f t="shared" si="3"/>
        <v>0</v>
      </c>
      <c r="AO66">
        <f t="shared" si="4"/>
        <v>0</v>
      </c>
    </row>
    <row r="67" spans="1:41" ht="15" customHeight="1">
      <c r="A67" s="25"/>
      <c r="B67" s="52"/>
      <c r="C67" s="55" t="s">
        <v>5044</v>
      </c>
      <c r="D67" s="817" t="str">
        <f>IF(CNGE_2026_M4_Secc1!D66="","",CNGE_2026_M4_Secc1!D66)</f>
        <v/>
      </c>
      <c r="E67" s="757"/>
      <c r="F67" s="757"/>
      <c r="G67" s="757"/>
      <c r="H67" s="757"/>
      <c r="I67" s="757"/>
      <c r="J67" s="757"/>
      <c r="K67" s="757"/>
      <c r="L67" s="758"/>
      <c r="M67" s="839"/>
      <c r="N67" s="840"/>
      <c r="O67" s="840"/>
      <c r="P67" s="840"/>
      <c r="Q67" s="840"/>
      <c r="R67" s="841"/>
      <c r="S67" s="839"/>
      <c r="T67" s="840"/>
      <c r="U67" s="840"/>
      <c r="V67" s="840"/>
      <c r="W67" s="840"/>
      <c r="X67" s="841"/>
      <c r="Y67" s="839"/>
      <c r="Z67" s="840"/>
      <c r="AA67" s="840"/>
      <c r="AB67" s="840"/>
      <c r="AC67" s="840"/>
      <c r="AD67" s="841"/>
      <c r="AG67">
        <f>IF(AND(CNGE_2026_M4_Secc1!$N66&lt;&gt;2,CNGE_2026_M4_Secc1!$N66&lt;&gt;""),IF(OR(COUNTBLANK(D67:AD67)=23,COUNTBLANK(D67:AD67)=27),0,1),0)</f>
        <v>0</v>
      </c>
      <c r="AH67" s="176">
        <f t="shared" si="0"/>
        <v>0</v>
      </c>
      <c r="AI67" s="177" t="str">
        <f>IF(AH67=0,"",
IF(SUM($AH$43:AH67)=1,AJ67,
IF($AH$105&gt;SUM($AH$43:AH67),_xlfn.CONCAT(", ",AJ67),
IF($AH$105=SUM($AH$43:AH67),_xlfn.CONCAT(" y ",AJ67)))))</f>
        <v/>
      </c>
      <c r="AJ67" s="55">
        <v>24</v>
      </c>
      <c r="AK67" s="27">
        <f>IF(OR(CNGE_2026_M4_Secc1!$N66=2,CNGE_2026_M4_Secc1!$N66=""),IF(COUNTA(M67:AD67)=0,0,1),0)</f>
        <v>0</v>
      </c>
      <c r="AL67">
        <f t="shared" si="1"/>
        <v>0</v>
      </c>
      <c r="AM67">
        <f t="shared" si="2"/>
        <v>0</v>
      </c>
      <c r="AN67">
        <f t="shared" si="3"/>
        <v>0</v>
      </c>
      <c r="AO67">
        <f t="shared" si="4"/>
        <v>0</v>
      </c>
    </row>
    <row r="68" spans="1:41" ht="15" customHeight="1">
      <c r="A68" s="25"/>
      <c r="B68" s="52"/>
      <c r="C68" s="55" t="s">
        <v>5045</v>
      </c>
      <c r="D68" s="817" t="str">
        <f>IF(CNGE_2026_M4_Secc1!D67="","",CNGE_2026_M4_Secc1!D67)</f>
        <v/>
      </c>
      <c r="E68" s="757"/>
      <c r="F68" s="757"/>
      <c r="G68" s="757"/>
      <c r="H68" s="757"/>
      <c r="I68" s="757"/>
      <c r="J68" s="757"/>
      <c r="K68" s="757"/>
      <c r="L68" s="758"/>
      <c r="M68" s="839"/>
      <c r="N68" s="840"/>
      <c r="O68" s="840"/>
      <c r="P68" s="840"/>
      <c r="Q68" s="840"/>
      <c r="R68" s="841"/>
      <c r="S68" s="839"/>
      <c r="T68" s="840"/>
      <c r="U68" s="840"/>
      <c r="V68" s="840"/>
      <c r="W68" s="840"/>
      <c r="X68" s="841"/>
      <c r="Y68" s="839"/>
      <c r="Z68" s="840"/>
      <c r="AA68" s="840"/>
      <c r="AB68" s="840"/>
      <c r="AC68" s="840"/>
      <c r="AD68" s="841"/>
      <c r="AG68">
        <f>IF(AND(CNGE_2026_M4_Secc1!$N67&lt;&gt;2,CNGE_2026_M4_Secc1!$N67&lt;&gt;""),IF(OR(COUNTBLANK(D68:AD68)=23,COUNTBLANK(D68:AD68)=27),0,1),0)</f>
        <v>0</v>
      </c>
      <c r="AH68" s="176">
        <f t="shared" si="0"/>
        <v>0</v>
      </c>
      <c r="AI68" s="177" t="str">
        <f>IF(AH68=0,"",
IF(SUM($AH$43:AH68)=1,AJ68,
IF($AH$105&gt;SUM($AH$43:AH68),_xlfn.CONCAT(", ",AJ68),
IF($AH$105=SUM($AH$43:AH68),_xlfn.CONCAT(" y ",AJ68)))))</f>
        <v/>
      </c>
      <c r="AJ68" s="55">
        <v>25</v>
      </c>
      <c r="AK68" s="27">
        <f>IF(OR(CNGE_2026_M4_Secc1!$N67=2,CNGE_2026_M4_Secc1!$N67=""),IF(COUNTA(M68:AD68)=0,0,1),0)</f>
        <v>0</v>
      </c>
      <c r="AL68">
        <f t="shared" si="1"/>
        <v>0</v>
      </c>
      <c r="AM68">
        <f t="shared" si="2"/>
        <v>0</v>
      </c>
      <c r="AN68">
        <f t="shared" si="3"/>
        <v>0</v>
      </c>
      <c r="AO68">
        <f t="shared" si="4"/>
        <v>0</v>
      </c>
    </row>
    <row r="69" spans="1:41" ht="15" customHeight="1">
      <c r="A69" s="25"/>
      <c r="B69" s="52"/>
      <c r="C69" s="55" t="s">
        <v>5046</v>
      </c>
      <c r="D69" s="817" t="str">
        <f>IF(CNGE_2026_M4_Secc1!D68="","",CNGE_2026_M4_Secc1!D68)</f>
        <v/>
      </c>
      <c r="E69" s="757"/>
      <c r="F69" s="757"/>
      <c r="G69" s="757"/>
      <c r="H69" s="757"/>
      <c r="I69" s="757"/>
      <c r="J69" s="757"/>
      <c r="K69" s="757"/>
      <c r="L69" s="758"/>
      <c r="M69" s="839"/>
      <c r="N69" s="840"/>
      <c r="O69" s="840"/>
      <c r="P69" s="840"/>
      <c r="Q69" s="840"/>
      <c r="R69" s="841"/>
      <c r="S69" s="839"/>
      <c r="T69" s="840"/>
      <c r="U69" s="840"/>
      <c r="V69" s="840"/>
      <c r="W69" s="840"/>
      <c r="X69" s="841"/>
      <c r="Y69" s="839"/>
      <c r="Z69" s="840"/>
      <c r="AA69" s="840"/>
      <c r="AB69" s="840"/>
      <c r="AC69" s="840"/>
      <c r="AD69" s="841"/>
      <c r="AG69">
        <f>IF(AND(CNGE_2026_M4_Secc1!$N68&lt;&gt;2,CNGE_2026_M4_Secc1!$N68&lt;&gt;""),IF(OR(COUNTBLANK(D69:AD69)=23,COUNTBLANK(D69:AD69)=27),0,1),0)</f>
        <v>0</v>
      </c>
      <c r="AH69" s="176">
        <f t="shared" si="0"/>
        <v>0</v>
      </c>
      <c r="AI69" s="177" t="str">
        <f>IF(AH69=0,"",
IF(SUM($AH$43:AH69)=1,AJ69,
IF($AH$105&gt;SUM($AH$43:AH69),_xlfn.CONCAT(", ",AJ69),
IF($AH$105=SUM($AH$43:AH69),_xlfn.CONCAT(" y ",AJ69)))))</f>
        <v/>
      </c>
      <c r="AJ69" s="55">
        <v>26</v>
      </c>
      <c r="AK69" s="27">
        <f>IF(OR(CNGE_2026_M4_Secc1!$N68=2,CNGE_2026_M4_Secc1!$N68=""),IF(COUNTA(M69:AD69)=0,0,1),0)</f>
        <v>0</v>
      </c>
      <c r="AL69">
        <f t="shared" si="1"/>
        <v>0</v>
      </c>
      <c r="AM69">
        <f t="shared" si="2"/>
        <v>0</v>
      </c>
      <c r="AN69">
        <f t="shared" si="3"/>
        <v>0</v>
      </c>
      <c r="AO69">
        <f t="shared" si="4"/>
        <v>0</v>
      </c>
    </row>
    <row r="70" spans="1:41" ht="15" customHeight="1">
      <c r="A70" s="25"/>
      <c r="B70" s="52"/>
      <c r="C70" s="55" t="s">
        <v>5047</v>
      </c>
      <c r="D70" s="817" t="str">
        <f>IF(CNGE_2026_M4_Secc1!D69="","",CNGE_2026_M4_Secc1!D69)</f>
        <v/>
      </c>
      <c r="E70" s="757"/>
      <c r="F70" s="757"/>
      <c r="G70" s="757"/>
      <c r="H70" s="757"/>
      <c r="I70" s="757"/>
      <c r="J70" s="757"/>
      <c r="K70" s="757"/>
      <c r="L70" s="758"/>
      <c r="M70" s="839"/>
      <c r="N70" s="840"/>
      <c r="O70" s="840"/>
      <c r="P70" s="840"/>
      <c r="Q70" s="840"/>
      <c r="R70" s="841"/>
      <c r="S70" s="839"/>
      <c r="T70" s="840"/>
      <c r="U70" s="840"/>
      <c r="V70" s="840"/>
      <c r="W70" s="840"/>
      <c r="X70" s="841"/>
      <c r="Y70" s="839"/>
      <c r="Z70" s="840"/>
      <c r="AA70" s="840"/>
      <c r="AB70" s="840"/>
      <c r="AC70" s="840"/>
      <c r="AD70" s="841"/>
      <c r="AG70">
        <f>IF(AND(CNGE_2026_M4_Secc1!$N69&lt;&gt;2,CNGE_2026_M4_Secc1!$N69&lt;&gt;""),IF(OR(COUNTBLANK(D70:AD70)=23,COUNTBLANK(D70:AD70)=27),0,1),0)</f>
        <v>0</v>
      </c>
      <c r="AH70" s="176">
        <f t="shared" si="0"/>
        <v>0</v>
      </c>
      <c r="AI70" s="177" t="str">
        <f>IF(AH70=0,"",
IF(SUM($AH$43:AH70)=1,AJ70,
IF($AH$105&gt;SUM($AH$43:AH70),_xlfn.CONCAT(", ",AJ70),
IF($AH$105=SUM($AH$43:AH70),_xlfn.CONCAT(" y ",AJ70)))))</f>
        <v/>
      </c>
      <c r="AJ70" s="55">
        <v>27</v>
      </c>
      <c r="AK70" s="27">
        <f>IF(OR(CNGE_2026_M4_Secc1!$N69=2,CNGE_2026_M4_Secc1!$N69=""),IF(COUNTA(M70:AD70)=0,0,1),0)</f>
        <v>0</v>
      </c>
      <c r="AL70">
        <f t="shared" si="1"/>
        <v>0</v>
      </c>
      <c r="AM70">
        <f t="shared" si="2"/>
        <v>0</v>
      </c>
      <c r="AN70">
        <f t="shared" si="3"/>
        <v>0</v>
      </c>
      <c r="AO70">
        <f t="shared" si="4"/>
        <v>0</v>
      </c>
    </row>
    <row r="71" spans="1:41" ht="15" customHeight="1">
      <c r="A71" s="25"/>
      <c r="B71" s="52"/>
      <c r="C71" s="55" t="s">
        <v>5048</v>
      </c>
      <c r="D71" s="817" t="str">
        <f>IF(CNGE_2026_M4_Secc1!D70="","",CNGE_2026_M4_Secc1!D70)</f>
        <v/>
      </c>
      <c r="E71" s="757"/>
      <c r="F71" s="757"/>
      <c r="G71" s="757"/>
      <c r="H71" s="757"/>
      <c r="I71" s="757"/>
      <c r="J71" s="757"/>
      <c r="K71" s="757"/>
      <c r="L71" s="758"/>
      <c r="M71" s="839"/>
      <c r="N71" s="840"/>
      <c r="O71" s="840"/>
      <c r="P71" s="840"/>
      <c r="Q71" s="840"/>
      <c r="R71" s="841"/>
      <c r="S71" s="839"/>
      <c r="T71" s="840"/>
      <c r="U71" s="840"/>
      <c r="V71" s="840"/>
      <c r="W71" s="840"/>
      <c r="X71" s="841"/>
      <c r="Y71" s="839"/>
      <c r="Z71" s="840"/>
      <c r="AA71" s="840"/>
      <c r="AB71" s="840"/>
      <c r="AC71" s="840"/>
      <c r="AD71" s="841"/>
      <c r="AG71">
        <f>IF(AND(CNGE_2026_M4_Secc1!$N70&lt;&gt;2,CNGE_2026_M4_Secc1!$N70&lt;&gt;""),IF(OR(COUNTBLANK(D71:AD71)=23,COUNTBLANK(D71:AD71)=27),0,1),0)</f>
        <v>0</v>
      </c>
      <c r="AH71" s="176">
        <f t="shared" si="0"/>
        <v>0</v>
      </c>
      <c r="AI71" s="177" t="str">
        <f>IF(AH71=0,"",
IF(SUM($AH$43:AH71)=1,AJ71,
IF($AH$105&gt;SUM($AH$43:AH71),_xlfn.CONCAT(", ",AJ71),
IF($AH$105=SUM($AH$43:AH71),_xlfn.CONCAT(" y ",AJ71)))))</f>
        <v/>
      </c>
      <c r="AJ71" s="55">
        <v>28</v>
      </c>
      <c r="AK71" s="27">
        <f>IF(OR(CNGE_2026_M4_Secc1!$N70=2,CNGE_2026_M4_Secc1!$N70=""),IF(COUNTA(M71:AD71)=0,0,1),0)</f>
        <v>0</v>
      </c>
      <c r="AL71">
        <f t="shared" si="1"/>
        <v>0</v>
      </c>
      <c r="AM71">
        <f t="shared" si="2"/>
        <v>0</v>
      </c>
      <c r="AN71">
        <f t="shared" si="3"/>
        <v>0</v>
      </c>
      <c r="AO71">
        <f t="shared" si="4"/>
        <v>0</v>
      </c>
    </row>
    <row r="72" spans="1:41" ht="15" customHeight="1">
      <c r="A72" s="25"/>
      <c r="B72" s="52"/>
      <c r="C72" s="55" t="s">
        <v>5049</v>
      </c>
      <c r="D72" s="817" t="str">
        <f>IF(CNGE_2026_M4_Secc1!D71="","",CNGE_2026_M4_Secc1!D71)</f>
        <v/>
      </c>
      <c r="E72" s="757"/>
      <c r="F72" s="757"/>
      <c r="G72" s="757"/>
      <c r="H72" s="757"/>
      <c r="I72" s="757"/>
      <c r="J72" s="757"/>
      <c r="K72" s="757"/>
      <c r="L72" s="758"/>
      <c r="M72" s="839"/>
      <c r="N72" s="840"/>
      <c r="O72" s="840"/>
      <c r="P72" s="840"/>
      <c r="Q72" s="840"/>
      <c r="R72" s="841"/>
      <c r="S72" s="839"/>
      <c r="T72" s="840"/>
      <c r="U72" s="840"/>
      <c r="V72" s="840"/>
      <c r="W72" s="840"/>
      <c r="X72" s="841"/>
      <c r="Y72" s="839"/>
      <c r="Z72" s="840"/>
      <c r="AA72" s="840"/>
      <c r="AB72" s="840"/>
      <c r="AC72" s="840"/>
      <c r="AD72" s="841"/>
      <c r="AG72">
        <f>IF(AND(CNGE_2026_M4_Secc1!$N71&lt;&gt;2,CNGE_2026_M4_Secc1!$N71&lt;&gt;""),IF(OR(COUNTBLANK(D72:AD72)=23,COUNTBLANK(D72:AD72)=27),0,1),0)</f>
        <v>0</v>
      </c>
      <c r="AH72" s="176">
        <f t="shared" si="0"/>
        <v>0</v>
      </c>
      <c r="AI72" s="177" t="str">
        <f>IF(AH72=0,"",
IF(SUM($AH$43:AH72)=1,AJ72,
IF($AH$105&gt;SUM($AH$43:AH72),_xlfn.CONCAT(", ",AJ72),
IF($AH$105=SUM($AH$43:AH72),_xlfn.CONCAT(" y ",AJ72)))))</f>
        <v/>
      </c>
      <c r="AJ72" s="55">
        <v>29</v>
      </c>
      <c r="AK72" s="27">
        <f>IF(OR(CNGE_2026_M4_Secc1!$N71=2,CNGE_2026_M4_Secc1!$N71=""),IF(COUNTA(M72:AD72)=0,0,1),0)</f>
        <v>0</v>
      </c>
      <c r="AL72">
        <f t="shared" si="1"/>
        <v>0</v>
      </c>
      <c r="AM72">
        <f t="shared" si="2"/>
        <v>0</v>
      </c>
      <c r="AN72">
        <f t="shared" si="3"/>
        <v>0</v>
      </c>
      <c r="AO72">
        <f t="shared" si="4"/>
        <v>0</v>
      </c>
    </row>
    <row r="73" spans="1:41" ht="15" customHeight="1">
      <c r="A73" s="25"/>
      <c r="B73" s="52"/>
      <c r="C73" s="55" t="s">
        <v>5050</v>
      </c>
      <c r="D73" s="817" t="str">
        <f>IF(CNGE_2026_M4_Secc1!D72="","",CNGE_2026_M4_Secc1!D72)</f>
        <v/>
      </c>
      <c r="E73" s="757"/>
      <c r="F73" s="757"/>
      <c r="G73" s="757"/>
      <c r="H73" s="757"/>
      <c r="I73" s="757"/>
      <c r="J73" s="757"/>
      <c r="K73" s="757"/>
      <c r="L73" s="758"/>
      <c r="M73" s="839"/>
      <c r="N73" s="840"/>
      <c r="O73" s="840"/>
      <c r="P73" s="840"/>
      <c r="Q73" s="840"/>
      <c r="R73" s="841"/>
      <c r="S73" s="839"/>
      <c r="T73" s="840"/>
      <c r="U73" s="840"/>
      <c r="V73" s="840"/>
      <c r="W73" s="840"/>
      <c r="X73" s="841"/>
      <c r="Y73" s="839"/>
      <c r="Z73" s="840"/>
      <c r="AA73" s="840"/>
      <c r="AB73" s="840"/>
      <c r="AC73" s="840"/>
      <c r="AD73" s="841"/>
      <c r="AG73">
        <f>IF(AND(CNGE_2026_M4_Secc1!$N72&lt;&gt;2,CNGE_2026_M4_Secc1!$N72&lt;&gt;""),IF(OR(COUNTBLANK(D73:AD73)=23,COUNTBLANK(D73:AD73)=27),0,1),0)</f>
        <v>0</v>
      </c>
      <c r="AH73" s="176">
        <f t="shared" si="0"/>
        <v>0</v>
      </c>
      <c r="AI73" s="177" t="str">
        <f>IF(AH73=0,"",
IF(SUM($AH$43:AH73)=1,AJ73,
IF($AH$105&gt;SUM($AH$43:AH73),_xlfn.CONCAT(", ",AJ73),
IF($AH$105=SUM($AH$43:AH73),_xlfn.CONCAT(" y ",AJ73)))))</f>
        <v/>
      </c>
      <c r="AJ73" s="55">
        <v>30</v>
      </c>
      <c r="AK73" s="27">
        <f>IF(OR(CNGE_2026_M4_Secc1!$N72=2,CNGE_2026_M4_Secc1!$N72=""),IF(COUNTA(M73:AD73)=0,0,1),0)</f>
        <v>0</v>
      </c>
      <c r="AL73">
        <f t="shared" si="1"/>
        <v>0</v>
      </c>
      <c r="AM73">
        <f t="shared" si="2"/>
        <v>0</v>
      </c>
      <c r="AN73">
        <f t="shared" si="3"/>
        <v>0</v>
      </c>
      <c r="AO73">
        <f t="shared" si="4"/>
        <v>0</v>
      </c>
    </row>
    <row r="74" spans="1:41" ht="15" customHeight="1">
      <c r="A74" s="25"/>
      <c r="B74" s="52"/>
      <c r="C74" s="55" t="s">
        <v>5051</v>
      </c>
      <c r="D74" s="817" t="str">
        <f>IF(CNGE_2026_M4_Secc1!D73="","",CNGE_2026_M4_Secc1!D73)</f>
        <v/>
      </c>
      <c r="E74" s="757"/>
      <c r="F74" s="757"/>
      <c r="G74" s="757"/>
      <c r="H74" s="757"/>
      <c r="I74" s="757"/>
      <c r="J74" s="757"/>
      <c r="K74" s="757"/>
      <c r="L74" s="758"/>
      <c r="M74" s="839"/>
      <c r="N74" s="840"/>
      <c r="O74" s="840"/>
      <c r="P74" s="840"/>
      <c r="Q74" s="840"/>
      <c r="R74" s="841"/>
      <c r="S74" s="839"/>
      <c r="T74" s="840"/>
      <c r="U74" s="840"/>
      <c r="V74" s="840"/>
      <c r="W74" s="840"/>
      <c r="X74" s="841"/>
      <c r="Y74" s="839"/>
      <c r="Z74" s="840"/>
      <c r="AA74" s="840"/>
      <c r="AB74" s="840"/>
      <c r="AC74" s="840"/>
      <c r="AD74" s="841"/>
      <c r="AG74">
        <f>IF(AND(CNGE_2026_M4_Secc1!$N73&lt;&gt;2,CNGE_2026_M4_Secc1!$N73&lt;&gt;""),IF(OR(COUNTBLANK(D74:AD74)=23,COUNTBLANK(D74:AD74)=27),0,1),0)</f>
        <v>0</v>
      </c>
      <c r="AH74" s="176">
        <f t="shared" si="0"/>
        <v>0</v>
      </c>
      <c r="AI74" s="177" t="str">
        <f>IF(AH74=0,"",
IF(SUM($AH$43:AH74)=1,AJ74,
IF($AH$105&gt;SUM($AH$43:AH74),_xlfn.CONCAT(", ",AJ74),
IF($AH$105=SUM($AH$43:AH74),_xlfn.CONCAT(" y ",AJ74)))))</f>
        <v/>
      </c>
      <c r="AJ74" s="55">
        <v>31</v>
      </c>
      <c r="AK74" s="27">
        <f>IF(OR(CNGE_2026_M4_Secc1!$N73=2,CNGE_2026_M4_Secc1!$N73=""),IF(COUNTA(M74:AD74)=0,0,1),0)</f>
        <v>0</v>
      </c>
      <c r="AL74">
        <f t="shared" si="1"/>
        <v>0</v>
      </c>
      <c r="AM74">
        <f t="shared" si="2"/>
        <v>0</v>
      </c>
      <c r="AN74">
        <f t="shared" si="3"/>
        <v>0</v>
      </c>
      <c r="AO74">
        <f t="shared" si="4"/>
        <v>0</v>
      </c>
    </row>
    <row r="75" spans="1:41" ht="15" customHeight="1">
      <c r="A75" s="25"/>
      <c r="B75" s="52"/>
      <c r="C75" s="55" t="s">
        <v>5052</v>
      </c>
      <c r="D75" s="817" t="str">
        <f>IF(CNGE_2026_M4_Secc1!D74="","",CNGE_2026_M4_Secc1!D74)</f>
        <v/>
      </c>
      <c r="E75" s="757"/>
      <c r="F75" s="757"/>
      <c r="G75" s="757"/>
      <c r="H75" s="757"/>
      <c r="I75" s="757"/>
      <c r="J75" s="757"/>
      <c r="K75" s="757"/>
      <c r="L75" s="758"/>
      <c r="M75" s="839"/>
      <c r="N75" s="840"/>
      <c r="O75" s="840"/>
      <c r="P75" s="840"/>
      <c r="Q75" s="840"/>
      <c r="R75" s="841"/>
      <c r="S75" s="839"/>
      <c r="T75" s="840"/>
      <c r="U75" s="840"/>
      <c r="V75" s="840"/>
      <c r="W75" s="840"/>
      <c r="X75" s="841"/>
      <c r="Y75" s="839"/>
      <c r="Z75" s="840"/>
      <c r="AA75" s="840"/>
      <c r="AB75" s="840"/>
      <c r="AC75" s="840"/>
      <c r="AD75" s="841"/>
      <c r="AG75">
        <f>IF(AND(CNGE_2026_M4_Secc1!$N74&lt;&gt;2,CNGE_2026_M4_Secc1!$N74&lt;&gt;""),IF(OR(COUNTBLANK(D75:AD75)=23,COUNTBLANK(D75:AD75)=27),0,1),0)</f>
        <v>0</v>
      </c>
      <c r="AH75" s="176">
        <f t="shared" si="0"/>
        <v>0</v>
      </c>
      <c r="AI75" s="177" t="str">
        <f>IF(AH75=0,"",
IF(SUM($AH$43:AH75)=1,AJ75,
IF($AH$105&gt;SUM($AH$43:AH75),_xlfn.CONCAT(", ",AJ75),
IF($AH$105=SUM($AH$43:AH75),_xlfn.CONCAT(" y ",AJ75)))))</f>
        <v/>
      </c>
      <c r="AJ75" s="55">
        <v>32</v>
      </c>
      <c r="AK75" s="27">
        <f>IF(OR(CNGE_2026_M4_Secc1!$N74=2,CNGE_2026_M4_Secc1!$N74=""),IF(COUNTA(M75:AD75)=0,0,1),0)</f>
        <v>0</v>
      </c>
      <c r="AL75">
        <f t="shared" ref="AL75:AL97" si="5">M75</f>
        <v>0</v>
      </c>
      <c r="AM75">
        <f t="shared" ref="AM75:AM97" si="6">COUNTIF(S75:AD75,"NS")</f>
        <v>0</v>
      </c>
      <c r="AN75">
        <f t="shared" ref="AN75:AN97" si="7">SUM(S75:AD75)</f>
        <v>0</v>
      </c>
      <c r="AO75">
        <f t="shared" ref="AO75:AO97" si="8">IF(COUNTIF(M75:AD75,"NA")=3,0,IF(OR(AND(AL75=0,AM75&gt;0),AND(AL75="NS",AN75&gt;0), AND(AL75="NS", AM75=0,AN75=0)), 1, IF(OR(AND(AL75&gt;0,AM75&gt;1,AL75&gt;AN75), AND(AL75="NS",AM75=2), AND(AL75="NS",AN75=0,AM75&gt;0),AL75=AN75), 0, 1)))</f>
        <v>0</v>
      </c>
    </row>
    <row r="76" spans="1:41" ht="15" customHeight="1">
      <c r="A76" s="25"/>
      <c r="B76" s="52"/>
      <c r="C76" s="55" t="s">
        <v>5053</v>
      </c>
      <c r="D76" s="817" t="str">
        <f>IF(CNGE_2026_M4_Secc1!D75="","",CNGE_2026_M4_Secc1!D75)</f>
        <v/>
      </c>
      <c r="E76" s="757"/>
      <c r="F76" s="757"/>
      <c r="G76" s="757"/>
      <c r="H76" s="757"/>
      <c r="I76" s="757"/>
      <c r="J76" s="757"/>
      <c r="K76" s="757"/>
      <c r="L76" s="758"/>
      <c r="M76" s="839"/>
      <c r="N76" s="840"/>
      <c r="O76" s="840"/>
      <c r="P76" s="840"/>
      <c r="Q76" s="840"/>
      <c r="R76" s="841"/>
      <c r="S76" s="839"/>
      <c r="T76" s="840"/>
      <c r="U76" s="840"/>
      <c r="V76" s="840"/>
      <c r="W76" s="840"/>
      <c r="X76" s="841"/>
      <c r="Y76" s="839"/>
      <c r="Z76" s="840"/>
      <c r="AA76" s="840"/>
      <c r="AB76" s="840"/>
      <c r="AC76" s="840"/>
      <c r="AD76" s="841"/>
      <c r="AG76">
        <f>IF(AND(CNGE_2026_M4_Secc1!$N75&lt;&gt;2,CNGE_2026_M4_Secc1!$N75&lt;&gt;""),IF(OR(COUNTBLANK(D76:AD76)=23,COUNTBLANK(D76:AD76)=27),0,1),0)</f>
        <v>0</v>
      </c>
      <c r="AH76" s="176">
        <f t="shared" si="0"/>
        <v>0</v>
      </c>
      <c r="AI76" s="177" t="str">
        <f>IF(AH76=0,"",
IF(SUM($AH$43:AH76)=1,AJ76,
IF($AH$105&gt;SUM($AH$43:AH76),_xlfn.CONCAT(", ",AJ76),
IF($AH$105=SUM($AH$43:AH76),_xlfn.CONCAT(" y ",AJ76)))))</f>
        <v/>
      </c>
      <c r="AJ76" s="55">
        <v>33</v>
      </c>
      <c r="AK76" s="27">
        <f>IF(OR(CNGE_2026_M4_Secc1!$N75=2,CNGE_2026_M4_Secc1!$N75=""),IF(COUNTA(M76:AD76)=0,0,1),0)</f>
        <v>0</v>
      </c>
      <c r="AL76">
        <f t="shared" si="5"/>
        <v>0</v>
      </c>
      <c r="AM76">
        <f t="shared" si="6"/>
        <v>0</v>
      </c>
      <c r="AN76">
        <f t="shared" si="7"/>
        <v>0</v>
      </c>
      <c r="AO76">
        <f t="shared" si="8"/>
        <v>0</v>
      </c>
    </row>
    <row r="77" spans="1:41" ht="15" customHeight="1">
      <c r="A77" s="25"/>
      <c r="B77" s="52"/>
      <c r="C77" s="55" t="s">
        <v>5054</v>
      </c>
      <c r="D77" s="817" t="str">
        <f>IF(CNGE_2026_M4_Secc1!D76="","",CNGE_2026_M4_Secc1!D76)</f>
        <v/>
      </c>
      <c r="E77" s="757"/>
      <c r="F77" s="757"/>
      <c r="G77" s="757"/>
      <c r="H77" s="757"/>
      <c r="I77" s="757"/>
      <c r="J77" s="757"/>
      <c r="K77" s="757"/>
      <c r="L77" s="758"/>
      <c r="M77" s="839"/>
      <c r="N77" s="840"/>
      <c r="O77" s="840"/>
      <c r="P77" s="840"/>
      <c r="Q77" s="840"/>
      <c r="R77" s="841"/>
      <c r="S77" s="839"/>
      <c r="T77" s="840"/>
      <c r="U77" s="840"/>
      <c r="V77" s="840"/>
      <c r="W77" s="840"/>
      <c r="X77" s="841"/>
      <c r="Y77" s="839"/>
      <c r="Z77" s="840"/>
      <c r="AA77" s="840"/>
      <c r="AB77" s="840"/>
      <c r="AC77" s="840"/>
      <c r="AD77" s="841"/>
      <c r="AG77">
        <f>IF(AND(CNGE_2026_M4_Secc1!$N76&lt;&gt;2,CNGE_2026_M4_Secc1!$N76&lt;&gt;""),IF(OR(COUNTBLANK(D77:AD77)=23,COUNTBLANK(D77:AD77)=27),0,1),0)</f>
        <v>0</v>
      </c>
      <c r="AH77" s="176">
        <f t="shared" si="0"/>
        <v>0</v>
      </c>
      <c r="AI77" s="177" t="str">
        <f>IF(AH77=0,"",
IF(SUM($AH$43:AH77)=1,AJ77,
IF($AH$105&gt;SUM($AH$43:AH77),_xlfn.CONCAT(", ",AJ77),
IF($AH$105=SUM($AH$43:AH77),_xlfn.CONCAT(" y ",AJ77)))))</f>
        <v/>
      </c>
      <c r="AJ77" s="55">
        <v>34</v>
      </c>
      <c r="AK77" s="27">
        <f>IF(OR(CNGE_2026_M4_Secc1!$N76=2,CNGE_2026_M4_Secc1!$N76=""),IF(COUNTA(M77:AD77)=0,0,1),0)</f>
        <v>0</v>
      </c>
      <c r="AL77">
        <f t="shared" si="5"/>
        <v>0</v>
      </c>
      <c r="AM77">
        <f t="shared" si="6"/>
        <v>0</v>
      </c>
      <c r="AN77">
        <f t="shared" si="7"/>
        <v>0</v>
      </c>
      <c r="AO77">
        <f t="shared" si="8"/>
        <v>0</v>
      </c>
    </row>
    <row r="78" spans="1:41" ht="15" customHeight="1">
      <c r="A78" s="25"/>
      <c r="B78" s="52"/>
      <c r="C78" s="55" t="s">
        <v>5055</v>
      </c>
      <c r="D78" s="817" t="str">
        <f>IF(CNGE_2026_M4_Secc1!D77="","",CNGE_2026_M4_Secc1!D77)</f>
        <v/>
      </c>
      <c r="E78" s="757"/>
      <c r="F78" s="757"/>
      <c r="G78" s="757"/>
      <c r="H78" s="757"/>
      <c r="I78" s="757"/>
      <c r="J78" s="757"/>
      <c r="K78" s="757"/>
      <c r="L78" s="758"/>
      <c r="M78" s="839"/>
      <c r="N78" s="840"/>
      <c r="O78" s="840"/>
      <c r="P78" s="840"/>
      <c r="Q78" s="840"/>
      <c r="R78" s="841"/>
      <c r="S78" s="839"/>
      <c r="T78" s="840"/>
      <c r="U78" s="840"/>
      <c r="V78" s="840"/>
      <c r="W78" s="840"/>
      <c r="X78" s="841"/>
      <c r="Y78" s="839"/>
      <c r="Z78" s="840"/>
      <c r="AA78" s="840"/>
      <c r="AB78" s="840"/>
      <c r="AC78" s="840"/>
      <c r="AD78" s="841"/>
      <c r="AG78">
        <f>IF(AND(CNGE_2026_M4_Secc1!$N77&lt;&gt;2,CNGE_2026_M4_Secc1!$N77&lt;&gt;""),IF(OR(COUNTBLANK(D78:AD78)=23,COUNTBLANK(D78:AD78)=27),0,1),0)</f>
        <v>0</v>
      </c>
      <c r="AH78" s="176">
        <f t="shared" si="0"/>
        <v>0</v>
      </c>
      <c r="AI78" s="177" t="str">
        <f>IF(AH78=0,"",
IF(SUM($AH$43:AH78)=1,AJ78,
IF($AH$105&gt;SUM($AH$43:AH78),_xlfn.CONCAT(", ",AJ78),
IF($AH$105=SUM($AH$43:AH78),_xlfn.CONCAT(" y ",AJ78)))))</f>
        <v/>
      </c>
      <c r="AJ78" s="55">
        <v>35</v>
      </c>
      <c r="AK78" s="27">
        <f>IF(OR(CNGE_2026_M4_Secc1!$N77=2,CNGE_2026_M4_Secc1!$N77=""),IF(COUNTA(M78:AD78)=0,0,1),0)</f>
        <v>0</v>
      </c>
      <c r="AL78">
        <f t="shared" si="5"/>
        <v>0</v>
      </c>
      <c r="AM78">
        <f t="shared" si="6"/>
        <v>0</v>
      </c>
      <c r="AN78">
        <f t="shared" si="7"/>
        <v>0</v>
      </c>
      <c r="AO78">
        <f t="shared" si="8"/>
        <v>0</v>
      </c>
    </row>
    <row r="79" spans="1:41" ht="15" customHeight="1">
      <c r="A79" s="25"/>
      <c r="B79" s="52"/>
      <c r="C79" s="55" t="s">
        <v>5152</v>
      </c>
      <c r="D79" s="817" t="str">
        <f>IF(CNGE_2026_M4_Secc1!D78="","",CNGE_2026_M4_Secc1!D78)</f>
        <v/>
      </c>
      <c r="E79" s="757"/>
      <c r="F79" s="757"/>
      <c r="G79" s="757"/>
      <c r="H79" s="757"/>
      <c r="I79" s="757"/>
      <c r="J79" s="757"/>
      <c r="K79" s="757"/>
      <c r="L79" s="758"/>
      <c r="M79" s="839"/>
      <c r="N79" s="840"/>
      <c r="O79" s="840"/>
      <c r="P79" s="840"/>
      <c r="Q79" s="840"/>
      <c r="R79" s="841"/>
      <c r="S79" s="839"/>
      <c r="T79" s="840"/>
      <c r="U79" s="840"/>
      <c r="V79" s="840"/>
      <c r="W79" s="840"/>
      <c r="X79" s="841"/>
      <c r="Y79" s="839"/>
      <c r="Z79" s="840"/>
      <c r="AA79" s="840"/>
      <c r="AB79" s="840"/>
      <c r="AC79" s="840"/>
      <c r="AD79" s="841"/>
      <c r="AG79">
        <f>IF(AND(CNGE_2026_M4_Secc1!$N78&lt;&gt;2,CNGE_2026_M4_Secc1!$N78&lt;&gt;""),IF(OR(COUNTBLANK(D79:AD79)=23,COUNTBLANK(D79:AD79)=27),0,1),0)</f>
        <v>0</v>
      </c>
      <c r="AH79" s="176">
        <f t="shared" si="0"/>
        <v>0</v>
      </c>
      <c r="AI79" s="177" t="str">
        <f>IF(AH79=0,"",
IF(SUM($AH$43:AH79)=1,AJ79,
IF($AH$105&gt;SUM($AH$43:AH79),_xlfn.CONCAT(", ",AJ79),
IF($AH$105=SUM($AH$43:AH79),_xlfn.CONCAT(" y ",AJ79)))))</f>
        <v/>
      </c>
      <c r="AJ79" s="55">
        <v>36</v>
      </c>
      <c r="AK79" s="27">
        <f>IF(OR(CNGE_2026_M4_Secc1!$N78=2,CNGE_2026_M4_Secc1!$N78=""),IF(COUNTA(M79:AD79)=0,0,1),0)</f>
        <v>0</v>
      </c>
      <c r="AL79">
        <f t="shared" si="5"/>
        <v>0</v>
      </c>
      <c r="AM79">
        <f t="shared" si="6"/>
        <v>0</v>
      </c>
      <c r="AN79">
        <f t="shared" si="7"/>
        <v>0</v>
      </c>
      <c r="AO79">
        <f t="shared" si="8"/>
        <v>0</v>
      </c>
    </row>
    <row r="80" spans="1:41" ht="15" customHeight="1">
      <c r="A80" s="25"/>
      <c r="B80" s="52"/>
      <c r="C80" s="55" t="s">
        <v>5154</v>
      </c>
      <c r="D80" s="817" t="str">
        <f>IF(CNGE_2026_M4_Secc1!D79="","",CNGE_2026_M4_Secc1!D79)</f>
        <v/>
      </c>
      <c r="E80" s="757"/>
      <c r="F80" s="757"/>
      <c r="G80" s="757"/>
      <c r="H80" s="757"/>
      <c r="I80" s="757"/>
      <c r="J80" s="757"/>
      <c r="K80" s="757"/>
      <c r="L80" s="758"/>
      <c r="M80" s="839"/>
      <c r="N80" s="840"/>
      <c r="O80" s="840"/>
      <c r="P80" s="840"/>
      <c r="Q80" s="840"/>
      <c r="R80" s="841"/>
      <c r="S80" s="839"/>
      <c r="T80" s="840"/>
      <c r="U80" s="840"/>
      <c r="V80" s="840"/>
      <c r="W80" s="840"/>
      <c r="X80" s="841"/>
      <c r="Y80" s="839"/>
      <c r="Z80" s="840"/>
      <c r="AA80" s="840"/>
      <c r="AB80" s="840"/>
      <c r="AC80" s="840"/>
      <c r="AD80" s="841"/>
      <c r="AG80">
        <f>IF(AND(CNGE_2026_M4_Secc1!$N79&lt;&gt;2,CNGE_2026_M4_Secc1!$N79&lt;&gt;""),IF(OR(COUNTBLANK(D80:AD80)=23,COUNTBLANK(D80:AD80)=27),0,1),0)</f>
        <v>0</v>
      </c>
      <c r="AH80" s="176">
        <f t="shared" si="0"/>
        <v>0</v>
      </c>
      <c r="AI80" s="177" t="str">
        <f>IF(AH80=0,"",
IF(SUM($AH$43:AH80)=1,AJ80,
IF($AH$105&gt;SUM($AH$43:AH80),_xlfn.CONCAT(", ",AJ80),
IF($AH$105=SUM($AH$43:AH80),_xlfn.CONCAT(" y ",AJ80)))))</f>
        <v/>
      </c>
      <c r="AJ80" s="55">
        <v>37</v>
      </c>
      <c r="AK80" s="27">
        <f>IF(OR(CNGE_2026_M4_Secc1!$N79=2,CNGE_2026_M4_Secc1!$N79=""),IF(COUNTA(M80:AD80)=0,0,1),0)</f>
        <v>0</v>
      </c>
      <c r="AL80">
        <f t="shared" si="5"/>
        <v>0</v>
      </c>
      <c r="AM80">
        <f t="shared" si="6"/>
        <v>0</v>
      </c>
      <c r="AN80">
        <f t="shared" si="7"/>
        <v>0</v>
      </c>
      <c r="AO80">
        <f t="shared" si="8"/>
        <v>0</v>
      </c>
    </row>
    <row r="81" spans="1:41" ht="15" customHeight="1">
      <c r="A81" s="25"/>
      <c r="B81" s="52"/>
      <c r="C81" s="55" t="s">
        <v>5156</v>
      </c>
      <c r="D81" s="817" t="str">
        <f>IF(CNGE_2026_M4_Secc1!D80="","",CNGE_2026_M4_Secc1!D80)</f>
        <v/>
      </c>
      <c r="E81" s="757"/>
      <c r="F81" s="757"/>
      <c r="G81" s="757"/>
      <c r="H81" s="757"/>
      <c r="I81" s="757"/>
      <c r="J81" s="757"/>
      <c r="K81" s="757"/>
      <c r="L81" s="758"/>
      <c r="M81" s="839"/>
      <c r="N81" s="840"/>
      <c r="O81" s="840"/>
      <c r="P81" s="840"/>
      <c r="Q81" s="840"/>
      <c r="R81" s="841"/>
      <c r="S81" s="839"/>
      <c r="T81" s="840"/>
      <c r="U81" s="840"/>
      <c r="V81" s="840"/>
      <c r="W81" s="840"/>
      <c r="X81" s="841"/>
      <c r="Y81" s="839"/>
      <c r="Z81" s="840"/>
      <c r="AA81" s="840"/>
      <c r="AB81" s="840"/>
      <c r="AC81" s="840"/>
      <c r="AD81" s="841"/>
      <c r="AG81">
        <f>IF(AND(CNGE_2026_M4_Secc1!$N80&lt;&gt;2,CNGE_2026_M4_Secc1!$N80&lt;&gt;""),IF(OR(COUNTBLANK(D81:AD81)=23,COUNTBLANK(D81:AD81)=27),0,1),0)</f>
        <v>0</v>
      </c>
      <c r="AH81" s="176">
        <f t="shared" si="0"/>
        <v>0</v>
      </c>
      <c r="AI81" s="177" t="str">
        <f>IF(AH81=0,"",
IF(SUM($AH$43:AH81)=1,AJ81,
IF($AH$105&gt;SUM($AH$43:AH81),_xlfn.CONCAT(", ",AJ81),
IF($AH$105=SUM($AH$43:AH81),_xlfn.CONCAT(" y ",AJ81)))))</f>
        <v/>
      </c>
      <c r="AJ81" s="55">
        <v>38</v>
      </c>
      <c r="AK81" s="27">
        <f>IF(OR(CNGE_2026_M4_Secc1!$N80=2,CNGE_2026_M4_Secc1!$N80=""),IF(COUNTA(M81:AD81)=0,0,1),0)</f>
        <v>0</v>
      </c>
      <c r="AL81">
        <f t="shared" si="5"/>
        <v>0</v>
      </c>
      <c r="AM81">
        <f t="shared" si="6"/>
        <v>0</v>
      </c>
      <c r="AN81">
        <f t="shared" si="7"/>
        <v>0</v>
      </c>
      <c r="AO81">
        <f t="shared" si="8"/>
        <v>0</v>
      </c>
    </row>
    <row r="82" spans="1:41" ht="15" customHeight="1">
      <c r="A82" s="25"/>
      <c r="B82" s="52"/>
      <c r="C82" s="55" t="s">
        <v>5158</v>
      </c>
      <c r="D82" s="817" t="str">
        <f>IF(CNGE_2026_M4_Secc1!D81="","",CNGE_2026_M4_Secc1!D81)</f>
        <v/>
      </c>
      <c r="E82" s="757"/>
      <c r="F82" s="757"/>
      <c r="G82" s="757"/>
      <c r="H82" s="757"/>
      <c r="I82" s="757"/>
      <c r="J82" s="757"/>
      <c r="K82" s="757"/>
      <c r="L82" s="758"/>
      <c r="M82" s="839"/>
      <c r="N82" s="840"/>
      <c r="O82" s="840"/>
      <c r="P82" s="840"/>
      <c r="Q82" s="840"/>
      <c r="R82" s="841"/>
      <c r="S82" s="839"/>
      <c r="T82" s="840"/>
      <c r="U82" s="840"/>
      <c r="V82" s="840"/>
      <c r="W82" s="840"/>
      <c r="X82" s="841"/>
      <c r="Y82" s="839"/>
      <c r="Z82" s="840"/>
      <c r="AA82" s="840"/>
      <c r="AB82" s="840"/>
      <c r="AC82" s="840"/>
      <c r="AD82" s="841"/>
      <c r="AG82">
        <f>IF(AND(CNGE_2026_M4_Secc1!$N81&lt;&gt;2,CNGE_2026_M4_Secc1!$N81&lt;&gt;""),IF(OR(COUNTBLANK(D82:AD82)=23,COUNTBLANK(D82:AD82)=27),0,1),0)</f>
        <v>0</v>
      </c>
      <c r="AH82" s="176">
        <f t="shared" si="0"/>
        <v>0</v>
      </c>
      <c r="AI82" s="177" t="str">
        <f>IF(AH82=0,"",
IF(SUM($AH$43:AH82)=1,AJ82,
IF($AH$105&gt;SUM($AH$43:AH82),_xlfn.CONCAT(", ",AJ82),
IF($AH$105=SUM($AH$43:AH82),_xlfn.CONCAT(" y ",AJ82)))))</f>
        <v/>
      </c>
      <c r="AJ82" s="55">
        <v>39</v>
      </c>
      <c r="AK82" s="27">
        <f>IF(OR(CNGE_2026_M4_Secc1!$N81=2,CNGE_2026_M4_Secc1!$N81=""),IF(COUNTA(M82:AD82)=0,0,1),0)</f>
        <v>0</v>
      </c>
      <c r="AL82">
        <f t="shared" si="5"/>
        <v>0</v>
      </c>
      <c r="AM82">
        <f t="shared" si="6"/>
        <v>0</v>
      </c>
      <c r="AN82">
        <f t="shared" si="7"/>
        <v>0</v>
      </c>
      <c r="AO82">
        <f t="shared" si="8"/>
        <v>0</v>
      </c>
    </row>
    <row r="83" spans="1:41" ht="15" customHeight="1">
      <c r="A83" s="25"/>
      <c r="B83" s="52"/>
      <c r="C83" s="55" t="s">
        <v>5160</v>
      </c>
      <c r="D83" s="817" t="str">
        <f>IF(CNGE_2026_M4_Secc1!D82="","",CNGE_2026_M4_Secc1!D82)</f>
        <v/>
      </c>
      <c r="E83" s="757"/>
      <c r="F83" s="757"/>
      <c r="G83" s="757"/>
      <c r="H83" s="757"/>
      <c r="I83" s="757"/>
      <c r="J83" s="757"/>
      <c r="K83" s="757"/>
      <c r="L83" s="758"/>
      <c r="M83" s="839"/>
      <c r="N83" s="840"/>
      <c r="O83" s="840"/>
      <c r="P83" s="840"/>
      <c r="Q83" s="840"/>
      <c r="R83" s="841"/>
      <c r="S83" s="839"/>
      <c r="T83" s="840"/>
      <c r="U83" s="840"/>
      <c r="V83" s="840"/>
      <c r="W83" s="840"/>
      <c r="X83" s="841"/>
      <c r="Y83" s="839"/>
      <c r="Z83" s="840"/>
      <c r="AA83" s="840"/>
      <c r="AB83" s="840"/>
      <c r="AC83" s="840"/>
      <c r="AD83" s="841"/>
      <c r="AG83">
        <f>IF(AND(CNGE_2026_M4_Secc1!$N82&lt;&gt;2,CNGE_2026_M4_Secc1!$N82&lt;&gt;""),IF(OR(COUNTBLANK(D83:AD83)=23,COUNTBLANK(D83:AD83)=27),0,1),0)</f>
        <v>0</v>
      </c>
      <c r="AH83" s="176">
        <f t="shared" si="0"/>
        <v>0</v>
      </c>
      <c r="AI83" s="177" t="str">
        <f>IF(AH83=0,"",
IF(SUM($AH$43:AH83)=1,AJ83,
IF($AH$105&gt;SUM($AH$43:AH83),_xlfn.CONCAT(", ",AJ83),
IF($AH$105=SUM($AH$43:AH83),_xlfn.CONCAT(" y ",AJ83)))))</f>
        <v/>
      </c>
      <c r="AJ83" s="55">
        <v>40</v>
      </c>
      <c r="AK83" s="27">
        <f>IF(OR(CNGE_2026_M4_Secc1!$N82=2,CNGE_2026_M4_Secc1!$N82=""),IF(COUNTA(M83:AD83)=0,0,1),0)</f>
        <v>0</v>
      </c>
      <c r="AL83">
        <f t="shared" si="5"/>
        <v>0</v>
      </c>
      <c r="AM83">
        <f t="shared" si="6"/>
        <v>0</v>
      </c>
      <c r="AN83">
        <f t="shared" si="7"/>
        <v>0</v>
      </c>
      <c r="AO83">
        <f t="shared" si="8"/>
        <v>0</v>
      </c>
    </row>
    <row r="84" spans="1:41" ht="15" customHeight="1">
      <c r="A84" s="25"/>
      <c r="B84" s="52"/>
      <c r="C84" s="55" t="s">
        <v>5162</v>
      </c>
      <c r="D84" s="817" t="str">
        <f>IF(CNGE_2026_M4_Secc1!D83="","",CNGE_2026_M4_Secc1!D83)</f>
        <v/>
      </c>
      <c r="E84" s="757"/>
      <c r="F84" s="757"/>
      <c r="G84" s="757"/>
      <c r="H84" s="757"/>
      <c r="I84" s="757"/>
      <c r="J84" s="757"/>
      <c r="K84" s="757"/>
      <c r="L84" s="758"/>
      <c r="M84" s="839"/>
      <c r="N84" s="840"/>
      <c r="O84" s="840"/>
      <c r="P84" s="840"/>
      <c r="Q84" s="840"/>
      <c r="R84" s="841"/>
      <c r="S84" s="839"/>
      <c r="T84" s="840"/>
      <c r="U84" s="840"/>
      <c r="V84" s="840"/>
      <c r="W84" s="840"/>
      <c r="X84" s="841"/>
      <c r="Y84" s="839"/>
      <c r="Z84" s="840"/>
      <c r="AA84" s="840"/>
      <c r="AB84" s="840"/>
      <c r="AC84" s="840"/>
      <c r="AD84" s="841"/>
      <c r="AG84">
        <f>IF(AND(CNGE_2026_M4_Secc1!$N83&lt;&gt;2,CNGE_2026_M4_Secc1!$N83&lt;&gt;""),IF(OR(COUNTBLANK(D84:AD84)=23,COUNTBLANK(D84:AD84)=27),0,1),0)</f>
        <v>0</v>
      </c>
      <c r="AH84" s="176">
        <f t="shared" si="0"/>
        <v>0</v>
      </c>
      <c r="AI84" s="177" t="str">
        <f>IF(AH84=0,"",
IF(SUM($AH$43:AH84)=1,AJ84,
IF($AH$105&gt;SUM($AH$43:AH84),_xlfn.CONCAT(", ",AJ84),
IF($AH$105=SUM($AH$43:AH84),_xlfn.CONCAT(" y ",AJ84)))))</f>
        <v/>
      </c>
      <c r="AJ84" s="55">
        <v>41</v>
      </c>
      <c r="AK84" s="27">
        <f>IF(OR(CNGE_2026_M4_Secc1!$N83=2,CNGE_2026_M4_Secc1!$N83=""),IF(COUNTA(M84:AD84)=0,0,1),0)</f>
        <v>0</v>
      </c>
      <c r="AL84">
        <f t="shared" si="5"/>
        <v>0</v>
      </c>
      <c r="AM84">
        <f t="shared" si="6"/>
        <v>0</v>
      </c>
      <c r="AN84">
        <f t="shared" si="7"/>
        <v>0</v>
      </c>
      <c r="AO84">
        <f t="shared" si="8"/>
        <v>0</v>
      </c>
    </row>
    <row r="85" spans="1:41" ht="15" customHeight="1">
      <c r="A85" s="25"/>
      <c r="B85" s="52"/>
      <c r="C85" s="55" t="s">
        <v>5164</v>
      </c>
      <c r="D85" s="817" t="str">
        <f>IF(CNGE_2026_M4_Secc1!D84="","",CNGE_2026_M4_Secc1!D84)</f>
        <v/>
      </c>
      <c r="E85" s="757"/>
      <c r="F85" s="757"/>
      <c r="G85" s="757"/>
      <c r="H85" s="757"/>
      <c r="I85" s="757"/>
      <c r="J85" s="757"/>
      <c r="K85" s="757"/>
      <c r="L85" s="758"/>
      <c r="M85" s="839"/>
      <c r="N85" s="840"/>
      <c r="O85" s="840"/>
      <c r="P85" s="840"/>
      <c r="Q85" s="840"/>
      <c r="R85" s="841"/>
      <c r="S85" s="839"/>
      <c r="T85" s="840"/>
      <c r="U85" s="840"/>
      <c r="V85" s="840"/>
      <c r="W85" s="840"/>
      <c r="X85" s="841"/>
      <c r="Y85" s="839"/>
      <c r="Z85" s="840"/>
      <c r="AA85" s="840"/>
      <c r="AB85" s="840"/>
      <c r="AC85" s="840"/>
      <c r="AD85" s="841"/>
      <c r="AG85">
        <f>IF(AND(CNGE_2026_M4_Secc1!$N84&lt;&gt;2,CNGE_2026_M4_Secc1!$N84&lt;&gt;""),IF(OR(COUNTBLANK(D85:AD85)=23,COUNTBLANK(D85:AD85)=27),0,1),0)</f>
        <v>0</v>
      </c>
      <c r="AH85" s="176">
        <f t="shared" si="0"/>
        <v>0</v>
      </c>
      <c r="AI85" s="177" t="str">
        <f>IF(AH85=0,"",
IF(SUM($AH$43:AH85)=1,AJ85,
IF($AH$105&gt;SUM($AH$43:AH85),_xlfn.CONCAT(", ",AJ85),
IF($AH$105=SUM($AH$43:AH85),_xlfn.CONCAT(" y ",AJ85)))))</f>
        <v/>
      </c>
      <c r="AJ85" s="55">
        <v>42</v>
      </c>
      <c r="AK85" s="27">
        <f>IF(OR(CNGE_2026_M4_Secc1!$N84=2,CNGE_2026_M4_Secc1!$N84=""),IF(COUNTA(M85:AD85)=0,0,1),0)</f>
        <v>0</v>
      </c>
      <c r="AL85">
        <f t="shared" si="5"/>
        <v>0</v>
      </c>
      <c r="AM85">
        <f t="shared" si="6"/>
        <v>0</v>
      </c>
      <c r="AN85">
        <f t="shared" si="7"/>
        <v>0</v>
      </c>
      <c r="AO85">
        <f t="shared" si="8"/>
        <v>0</v>
      </c>
    </row>
    <row r="86" spans="1:41" ht="15" customHeight="1">
      <c r="A86" s="25"/>
      <c r="B86" s="52"/>
      <c r="C86" s="55" t="s">
        <v>5166</v>
      </c>
      <c r="D86" s="817" t="str">
        <f>IF(CNGE_2026_M4_Secc1!D85="","",CNGE_2026_M4_Secc1!D85)</f>
        <v/>
      </c>
      <c r="E86" s="757"/>
      <c r="F86" s="757"/>
      <c r="G86" s="757"/>
      <c r="H86" s="757"/>
      <c r="I86" s="757"/>
      <c r="J86" s="757"/>
      <c r="K86" s="757"/>
      <c r="L86" s="758"/>
      <c r="M86" s="839"/>
      <c r="N86" s="840"/>
      <c r="O86" s="840"/>
      <c r="P86" s="840"/>
      <c r="Q86" s="840"/>
      <c r="R86" s="841"/>
      <c r="S86" s="839"/>
      <c r="T86" s="840"/>
      <c r="U86" s="840"/>
      <c r="V86" s="840"/>
      <c r="W86" s="840"/>
      <c r="X86" s="841"/>
      <c r="Y86" s="839"/>
      <c r="Z86" s="840"/>
      <c r="AA86" s="840"/>
      <c r="AB86" s="840"/>
      <c r="AC86" s="840"/>
      <c r="AD86" s="841"/>
      <c r="AG86">
        <f>IF(AND(CNGE_2026_M4_Secc1!$N85&lt;&gt;2,CNGE_2026_M4_Secc1!$N85&lt;&gt;""),IF(OR(COUNTBLANK(D86:AD86)=23,COUNTBLANK(D86:AD86)=27),0,1),0)</f>
        <v>0</v>
      </c>
      <c r="AH86" s="176">
        <f t="shared" si="0"/>
        <v>0</v>
      </c>
      <c r="AI86" s="177" t="str">
        <f>IF(AH86=0,"",
IF(SUM($AH$43:AH86)=1,AJ86,
IF($AH$105&gt;SUM($AH$43:AH86),_xlfn.CONCAT(", ",AJ86),
IF($AH$105=SUM($AH$43:AH86),_xlfn.CONCAT(" y ",AJ86)))))</f>
        <v/>
      </c>
      <c r="AJ86" s="55">
        <v>43</v>
      </c>
      <c r="AK86" s="27">
        <f>IF(OR(CNGE_2026_M4_Secc1!$N85=2,CNGE_2026_M4_Secc1!$N85=""),IF(COUNTA(M86:AD86)=0,0,1),0)</f>
        <v>0</v>
      </c>
      <c r="AL86">
        <f t="shared" si="5"/>
        <v>0</v>
      </c>
      <c r="AM86">
        <f t="shared" si="6"/>
        <v>0</v>
      </c>
      <c r="AN86">
        <f t="shared" si="7"/>
        <v>0</v>
      </c>
      <c r="AO86">
        <f t="shared" si="8"/>
        <v>0</v>
      </c>
    </row>
    <row r="87" spans="1:41" ht="15" customHeight="1">
      <c r="A87" s="25"/>
      <c r="B87" s="52"/>
      <c r="C87" s="55" t="s">
        <v>5168</v>
      </c>
      <c r="D87" s="817" t="str">
        <f>IF(CNGE_2026_M4_Secc1!D86="","",CNGE_2026_M4_Secc1!D86)</f>
        <v/>
      </c>
      <c r="E87" s="757"/>
      <c r="F87" s="757"/>
      <c r="G87" s="757"/>
      <c r="H87" s="757"/>
      <c r="I87" s="757"/>
      <c r="J87" s="757"/>
      <c r="K87" s="757"/>
      <c r="L87" s="758"/>
      <c r="M87" s="839"/>
      <c r="N87" s="840"/>
      <c r="O87" s="840"/>
      <c r="P87" s="840"/>
      <c r="Q87" s="840"/>
      <c r="R87" s="841"/>
      <c r="S87" s="839"/>
      <c r="T87" s="840"/>
      <c r="U87" s="840"/>
      <c r="V87" s="840"/>
      <c r="W87" s="840"/>
      <c r="X87" s="841"/>
      <c r="Y87" s="839"/>
      <c r="Z87" s="840"/>
      <c r="AA87" s="840"/>
      <c r="AB87" s="840"/>
      <c r="AC87" s="840"/>
      <c r="AD87" s="841"/>
      <c r="AG87">
        <f>IF(AND(CNGE_2026_M4_Secc1!$N86&lt;&gt;2,CNGE_2026_M4_Secc1!$N86&lt;&gt;""),IF(OR(COUNTBLANK(D87:AD87)=23,COUNTBLANK(D87:AD87)=27),0,1),0)</f>
        <v>0</v>
      </c>
      <c r="AH87" s="176">
        <f t="shared" si="0"/>
        <v>0</v>
      </c>
      <c r="AI87" s="177" t="str">
        <f>IF(AH87=0,"",
IF(SUM($AH$43:AH87)=1,AJ87,
IF($AH$105&gt;SUM($AH$43:AH87),_xlfn.CONCAT(", ",AJ87),
IF($AH$105=SUM($AH$43:AH87),_xlfn.CONCAT(" y ",AJ87)))))</f>
        <v/>
      </c>
      <c r="AJ87" s="55">
        <v>44</v>
      </c>
      <c r="AK87" s="27">
        <f>IF(OR(CNGE_2026_M4_Secc1!$N86=2,CNGE_2026_M4_Secc1!$N86=""),IF(COUNTA(M87:AD87)=0,0,1),0)</f>
        <v>0</v>
      </c>
      <c r="AL87">
        <f t="shared" si="5"/>
        <v>0</v>
      </c>
      <c r="AM87">
        <f t="shared" si="6"/>
        <v>0</v>
      </c>
      <c r="AN87">
        <f t="shared" si="7"/>
        <v>0</v>
      </c>
      <c r="AO87">
        <f t="shared" si="8"/>
        <v>0</v>
      </c>
    </row>
    <row r="88" spans="1:41" ht="15" customHeight="1">
      <c r="A88" s="25"/>
      <c r="B88" s="52"/>
      <c r="C88" s="55" t="s">
        <v>5170</v>
      </c>
      <c r="D88" s="817" t="str">
        <f>IF(CNGE_2026_M4_Secc1!D87="","",CNGE_2026_M4_Secc1!D87)</f>
        <v/>
      </c>
      <c r="E88" s="757"/>
      <c r="F88" s="757"/>
      <c r="G88" s="757"/>
      <c r="H88" s="757"/>
      <c r="I88" s="757"/>
      <c r="J88" s="757"/>
      <c r="K88" s="757"/>
      <c r="L88" s="758"/>
      <c r="M88" s="839"/>
      <c r="N88" s="840"/>
      <c r="O88" s="840"/>
      <c r="P88" s="840"/>
      <c r="Q88" s="840"/>
      <c r="R88" s="841"/>
      <c r="S88" s="839"/>
      <c r="T88" s="840"/>
      <c r="U88" s="840"/>
      <c r="V88" s="840"/>
      <c r="W88" s="840"/>
      <c r="X88" s="841"/>
      <c r="Y88" s="839"/>
      <c r="Z88" s="840"/>
      <c r="AA88" s="840"/>
      <c r="AB88" s="840"/>
      <c r="AC88" s="840"/>
      <c r="AD88" s="841"/>
      <c r="AG88">
        <f>IF(AND(CNGE_2026_M4_Secc1!$N87&lt;&gt;2,CNGE_2026_M4_Secc1!$N87&lt;&gt;""),IF(OR(COUNTBLANK(D88:AD88)=23,COUNTBLANK(D88:AD88)=27),0,1),0)</f>
        <v>0</v>
      </c>
      <c r="AH88" s="176">
        <f t="shared" si="0"/>
        <v>0</v>
      </c>
      <c r="AI88" s="177" t="str">
        <f>IF(AH88=0,"",
IF(SUM($AH$43:AH88)=1,AJ88,
IF($AH$105&gt;SUM($AH$43:AH88),_xlfn.CONCAT(", ",AJ88),
IF($AH$105=SUM($AH$43:AH88),_xlfn.CONCAT(" y ",AJ88)))))</f>
        <v/>
      </c>
      <c r="AJ88" s="55">
        <v>45</v>
      </c>
      <c r="AK88" s="27">
        <f>IF(OR(CNGE_2026_M4_Secc1!$N87=2,CNGE_2026_M4_Secc1!$N87=""),IF(COUNTA(M88:AD88)=0,0,1),0)</f>
        <v>0</v>
      </c>
      <c r="AL88">
        <f t="shared" si="5"/>
        <v>0</v>
      </c>
      <c r="AM88">
        <f t="shared" si="6"/>
        <v>0</v>
      </c>
      <c r="AN88">
        <f t="shared" si="7"/>
        <v>0</v>
      </c>
      <c r="AO88">
        <f t="shared" si="8"/>
        <v>0</v>
      </c>
    </row>
    <row r="89" spans="1:41" ht="15" customHeight="1">
      <c r="A89" s="25"/>
      <c r="B89" s="52"/>
      <c r="C89" s="55" t="s">
        <v>5172</v>
      </c>
      <c r="D89" s="817" t="str">
        <f>IF(CNGE_2026_M4_Secc1!D88="","",CNGE_2026_M4_Secc1!D88)</f>
        <v/>
      </c>
      <c r="E89" s="757"/>
      <c r="F89" s="757"/>
      <c r="G89" s="757"/>
      <c r="H89" s="757"/>
      <c r="I89" s="757"/>
      <c r="J89" s="757"/>
      <c r="K89" s="757"/>
      <c r="L89" s="758"/>
      <c r="M89" s="839"/>
      <c r="N89" s="840"/>
      <c r="O89" s="840"/>
      <c r="P89" s="840"/>
      <c r="Q89" s="840"/>
      <c r="R89" s="841"/>
      <c r="S89" s="839"/>
      <c r="T89" s="840"/>
      <c r="U89" s="840"/>
      <c r="V89" s="840"/>
      <c r="W89" s="840"/>
      <c r="X89" s="841"/>
      <c r="Y89" s="839"/>
      <c r="Z89" s="840"/>
      <c r="AA89" s="840"/>
      <c r="AB89" s="840"/>
      <c r="AC89" s="840"/>
      <c r="AD89" s="841"/>
      <c r="AG89">
        <f>IF(AND(CNGE_2026_M4_Secc1!$N88&lt;&gt;2,CNGE_2026_M4_Secc1!$N88&lt;&gt;""),IF(OR(COUNTBLANK(D89:AD89)=23,COUNTBLANK(D89:AD89)=27),0,1),0)</f>
        <v>0</v>
      </c>
      <c r="AH89" s="176">
        <f t="shared" si="0"/>
        <v>0</v>
      </c>
      <c r="AI89" s="177" t="str">
        <f>IF(AH89=0,"",
IF(SUM($AH$43:AH89)=1,AJ89,
IF($AH$105&gt;SUM($AH$43:AH89),_xlfn.CONCAT(", ",AJ89),
IF($AH$105=SUM($AH$43:AH89),_xlfn.CONCAT(" y ",AJ89)))))</f>
        <v/>
      </c>
      <c r="AJ89" s="55">
        <v>46</v>
      </c>
      <c r="AK89" s="27">
        <f>IF(OR(CNGE_2026_M4_Secc1!$N88=2,CNGE_2026_M4_Secc1!$N88=""),IF(COUNTA(M89:AD89)=0,0,1),0)</f>
        <v>0</v>
      </c>
      <c r="AL89">
        <f t="shared" si="5"/>
        <v>0</v>
      </c>
      <c r="AM89">
        <f t="shared" si="6"/>
        <v>0</v>
      </c>
      <c r="AN89">
        <f t="shared" si="7"/>
        <v>0</v>
      </c>
      <c r="AO89">
        <f t="shared" si="8"/>
        <v>0</v>
      </c>
    </row>
    <row r="90" spans="1:41" ht="15" customHeight="1">
      <c r="A90" s="25"/>
      <c r="B90" s="52"/>
      <c r="C90" s="55" t="s">
        <v>5174</v>
      </c>
      <c r="D90" s="817" t="str">
        <f>IF(CNGE_2026_M4_Secc1!D89="","",CNGE_2026_M4_Secc1!D89)</f>
        <v/>
      </c>
      <c r="E90" s="757"/>
      <c r="F90" s="757"/>
      <c r="G90" s="757"/>
      <c r="H90" s="757"/>
      <c r="I90" s="757"/>
      <c r="J90" s="757"/>
      <c r="K90" s="757"/>
      <c r="L90" s="758"/>
      <c r="M90" s="839"/>
      <c r="N90" s="840"/>
      <c r="O90" s="840"/>
      <c r="P90" s="840"/>
      <c r="Q90" s="840"/>
      <c r="R90" s="841"/>
      <c r="S90" s="839"/>
      <c r="T90" s="840"/>
      <c r="U90" s="840"/>
      <c r="V90" s="840"/>
      <c r="W90" s="840"/>
      <c r="X90" s="841"/>
      <c r="Y90" s="839"/>
      <c r="Z90" s="840"/>
      <c r="AA90" s="840"/>
      <c r="AB90" s="840"/>
      <c r="AC90" s="840"/>
      <c r="AD90" s="841"/>
      <c r="AG90">
        <f>IF(AND(CNGE_2026_M4_Secc1!$N89&lt;&gt;2,CNGE_2026_M4_Secc1!$N89&lt;&gt;""),IF(OR(COUNTBLANK(D90:AD90)=23,COUNTBLANK(D90:AD90)=27),0,1),0)</f>
        <v>0</v>
      </c>
      <c r="AH90" s="176">
        <f t="shared" si="0"/>
        <v>0</v>
      </c>
      <c r="AI90" s="177" t="str">
        <f>IF(AH90=0,"",
IF(SUM($AH$43:AH90)=1,AJ90,
IF($AH$105&gt;SUM($AH$43:AH90),_xlfn.CONCAT(", ",AJ90),
IF($AH$105=SUM($AH$43:AH90),_xlfn.CONCAT(" y ",AJ90)))))</f>
        <v/>
      </c>
      <c r="AJ90" s="55">
        <v>47</v>
      </c>
      <c r="AK90" s="27">
        <f>IF(OR(CNGE_2026_M4_Secc1!$N89=2,CNGE_2026_M4_Secc1!$N89=""),IF(COUNTA(M90:AD90)=0,0,1),0)</f>
        <v>0</v>
      </c>
      <c r="AL90">
        <f t="shared" si="5"/>
        <v>0</v>
      </c>
      <c r="AM90">
        <f t="shared" si="6"/>
        <v>0</v>
      </c>
      <c r="AN90">
        <f t="shared" si="7"/>
        <v>0</v>
      </c>
      <c r="AO90">
        <f t="shared" si="8"/>
        <v>0</v>
      </c>
    </row>
    <row r="91" spans="1:41" ht="15" customHeight="1">
      <c r="A91" s="25"/>
      <c r="B91" s="52"/>
      <c r="C91" s="55" t="s">
        <v>5176</v>
      </c>
      <c r="D91" s="817" t="str">
        <f>IF(CNGE_2026_M4_Secc1!D90="","",CNGE_2026_M4_Secc1!D90)</f>
        <v/>
      </c>
      <c r="E91" s="757"/>
      <c r="F91" s="757"/>
      <c r="G91" s="757"/>
      <c r="H91" s="757"/>
      <c r="I91" s="757"/>
      <c r="J91" s="757"/>
      <c r="K91" s="757"/>
      <c r="L91" s="758"/>
      <c r="M91" s="839"/>
      <c r="N91" s="840"/>
      <c r="O91" s="840"/>
      <c r="P91" s="840"/>
      <c r="Q91" s="840"/>
      <c r="R91" s="841"/>
      <c r="S91" s="839"/>
      <c r="T91" s="840"/>
      <c r="U91" s="840"/>
      <c r="V91" s="840"/>
      <c r="W91" s="840"/>
      <c r="X91" s="841"/>
      <c r="Y91" s="839"/>
      <c r="Z91" s="840"/>
      <c r="AA91" s="840"/>
      <c r="AB91" s="840"/>
      <c r="AC91" s="840"/>
      <c r="AD91" s="841"/>
      <c r="AG91">
        <f>IF(AND(CNGE_2026_M4_Secc1!$N90&lt;&gt;2,CNGE_2026_M4_Secc1!$N90&lt;&gt;""),IF(OR(COUNTBLANK(D91:AD91)=23,COUNTBLANK(D91:AD91)=27),0,1),0)</f>
        <v>0</v>
      </c>
      <c r="AH91" s="176">
        <f t="shared" si="0"/>
        <v>0</v>
      </c>
      <c r="AI91" s="177" t="str">
        <f>IF(AH91=0,"",
IF(SUM($AH$43:AH91)=1,AJ91,
IF($AH$105&gt;SUM($AH$43:AH91),_xlfn.CONCAT(", ",AJ91),
IF($AH$105=SUM($AH$43:AH91),_xlfn.CONCAT(" y ",AJ91)))))</f>
        <v/>
      </c>
      <c r="AJ91" s="55">
        <v>48</v>
      </c>
      <c r="AK91" s="27">
        <f>IF(OR(CNGE_2026_M4_Secc1!$N90=2,CNGE_2026_M4_Secc1!$N90=""),IF(COUNTA(M91:AD91)=0,0,1),0)</f>
        <v>0</v>
      </c>
      <c r="AL91">
        <f t="shared" si="5"/>
        <v>0</v>
      </c>
      <c r="AM91">
        <f t="shared" si="6"/>
        <v>0</v>
      </c>
      <c r="AN91">
        <f t="shared" si="7"/>
        <v>0</v>
      </c>
      <c r="AO91">
        <f t="shared" si="8"/>
        <v>0</v>
      </c>
    </row>
    <row r="92" spans="1:41" ht="15" customHeight="1">
      <c r="A92" s="25"/>
      <c r="B92" s="52"/>
      <c r="C92" s="55" t="s">
        <v>5178</v>
      </c>
      <c r="D92" s="817" t="str">
        <f>IF(CNGE_2026_M4_Secc1!D91="","",CNGE_2026_M4_Secc1!D91)</f>
        <v/>
      </c>
      <c r="E92" s="757"/>
      <c r="F92" s="757"/>
      <c r="G92" s="757"/>
      <c r="H92" s="757"/>
      <c r="I92" s="757"/>
      <c r="J92" s="757"/>
      <c r="K92" s="757"/>
      <c r="L92" s="758"/>
      <c r="M92" s="839"/>
      <c r="N92" s="840"/>
      <c r="O92" s="840"/>
      <c r="P92" s="840"/>
      <c r="Q92" s="840"/>
      <c r="R92" s="841"/>
      <c r="S92" s="839"/>
      <c r="T92" s="840"/>
      <c r="U92" s="840"/>
      <c r="V92" s="840"/>
      <c r="W92" s="840"/>
      <c r="X92" s="841"/>
      <c r="Y92" s="839"/>
      <c r="Z92" s="840"/>
      <c r="AA92" s="840"/>
      <c r="AB92" s="840"/>
      <c r="AC92" s="840"/>
      <c r="AD92" s="841"/>
      <c r="AG92">
        <f>IF(AND(CNGE_2026_M4_Secc1!$N91&lt;&gt;2,CNGE_2026_M4_Secc1!$N91&lt;&gt;""),IF(OR(COUNTBLANK(D92:AD92)=23,COUNTBLANK(D92:AD92)=27),0,1),0)</f>
        <v>0</v>
      </c>
      <c r="AH92" s="176">
        <f t="shared" si="0"/>
        <v>0</v>
      </c>
      <c r="AI92" s="177" t="str">
        <f>IF(AH92=0,"",
IF(SUM($AH$43:AH92)=1,AJ92,
IF($AH$105&gt;SUM($AH$43:AH92),_xlfn.CONCAT(", ",AJ92),
IF($AH$105=SUM($AH$43:AH92),_xlfn.CONCAT(" y ",AJ92)))))</f>
        <v/>
      </c>
      <c r="AJ92" s="55">
        <v>49</v>
      </c>
      <c r="AK92" s="27">
        <f>IF(OR(CNGE_2026_M4_Secc1!$N91=2,CNGE_2026_M4_Secc1!$N91=""),IF(COUNTA(M92:AD92)=0,0,1),0)</f>
        <v>0</v>
      </c>
      <c r="AL92">
        <f t="shared" si="5"/>
        <v>0</v>
      </c>
      <c r="AM92">
        <f t="shared" si="6"/>
        <v>0</v>
      </c>
      <c r="AN92">
        <f t="shared" si="7"/>
        <v>0</v>
      </c>
      <c r="AO92">
        <f t="shared" si="8"/>
        <v>0</v>
      </c>
    </row>
    <row r="93" spans="1:41" ht="15" customHeight="1">
      <c r="A93" s="25"/>
      <c r="B93" s="52"/>
      <c r="C93" s="55" t="s">
        <v>5180</v>
      </c>
      <c r="D93" s="817" t="str">
        <f>IF(CNGE_2026_M4_Secc1!D92="","",CNGE_2026_M4_Secc1!D92)</f>
        <v/>
      </c>
      <c r="E93" s="757"/>
      <c r="F93" s="757"/>
      <c r="G93" s="757"/>
      <c r="H93" s="757"/>
      <c r="I93" s="757"/>
      <c r="J93" s="757"/>
      <c r="K93" s="757"/>
      <c r="L93" s="758"/>
      <c r="M93" s="839"/>
      <c r="N93" s="840"/>
      <c r="O93" s="840"/>
      <c r="P93" s="840"/>
      <c r="Q93" s="840"/>
      <c r="R93" s="841"/>
      <c r="S93" s="839"/>
      <c r="T93" s="840"/>
      <c r="U93" s="840"/>
      <c r="V93" s="840"/>
      <c r="W93" s="840"/>
      <c r="X93" s="841"/>
      <c r="Y93" s="839"/>
      <c r="Z93" s="840"/>
      <c r="AA93" s="840"/>
      <c r="AB93" s="840"/>
      <c r="AC93" s="840"/>
      <c r="AD93" s="841"/>
      <c r="AG93">
        <f>IF(AND(CNGE_2026_M4_Secc1!$N92&lt;&gt;2,CNGE_2026_M4_Secc1!$N92&lt;&gt;""),IF(OR(COUNTBLANK(D93:AD93)=23,COUNTBLANK(D93:AD93)=27),0,1),0)</f>
        <v>0</v>
      </c>
      <c r="AH93" s="176">
        <f t="shared" si="0"/>
        <v>0</v>
      </c>
      <c r="AI93" s="177" t="str">
        <f>IF(AH93=0,"",
IF(SUM($AH$43:AH93)=1,AJ93,
IF($AH$105&gt;SUM($AH$43:AH93),_xlfn.CONCAT(", ",AJ93),
IF($AH$105=SUM($AH$43:AH93),_xlfn.CONCAT(" y ",AJ93)))))</f>
        <v/>
      </c>
      <c r="AJ93" s="55">
        <v>50</v>
      </c>
      <c r="AK93" s="27">
        <f>IF(OR(CNGE_2026_M4_Secc1!$N92=2,CNGE_2026_M4_Secc1!$N92=""),IF(COUNTA(M93:AD93)=0,0,1),0)</f>
        <v>0</v>
      </c>
      <c r="AL93">
        <f t="shared" si="5"/>
        <v>0</v>
      </c>
      <c r="AM93">
        <f t="shared" si="6"/>
        <v>0</v>
      </c>
      <c r="AN93">
        <f t="shared" si="7"/>
        <v>0</v>
      </c>
      <c r="AO93">
        <f t="shared" si="8"/>
        <v>0</v>
      </c>
    </row>
    <row r="94" spans="1:41" ht="15" customHeight="1">
      <c r="A94" s="25"/>
      <c r="B94" s="52"/>
      <c r="C94" s="55" t="s">
        <v>5182</v>
      </c>
      <c r="D94" s="817" t="str">
        <f>IF(CNGE_2026_M4_Secc1!D93="","",CNGE_2026_M4_Secc1!D93)</f>
        <v/>
      </c>
      <c r="E94" s="757"/>
      <c r="F94" s="757"/>
      <c r="G94" s="757"/>
      <c r="H94" s="757"/>
      <c r="I94" s="757"/>
      <c r="J94" s="757"/>
      <c r="K94" s="757"/>
      <c r="L94" s="758"/>
      <c r="M94" s="839"/>
      <c r="N94" s="840"/>
      <c r="O94" s="840"/>
      <c r="P94" s="840"/>
      <c r="Q94" s="840"/>
      <c r="R94" s="841"/>
      <c r="S94" s="839"/>
      <c r="T94" s="840"/>
      <c r="U94" s="840"/>
      <c r="V94" s="840"/>
      <c r="W94" s="840"/>
      <c r="X94" s="841"/>
      <c r="Y94" s="839"/>
      <c r="Z94" s="840"/>
      <c r="AA94" s="840"/>
      <c r="AB94" s="840"/>
      <c r="AC94" s="840"/>
      <c r="AD94" s="841"/>
      <c r="AG94">
        <f>IF(AND(CNGE_2026_M4_Secc1!$N93&lt;&gt;2,CNGE_2026_M4_Secc1!$N93&lt;&gt;""),IF(OR(COUNTBLANK(D94:AD94)=23,COUNTBLANK(D94:AD94)=27),0,1),0)</f>
        <v>0</v>
      </c>
      <c r="AH94" s="176">
        <f t="shared" si="0"/>
        <v>0</v>
      </c>
      <c r="AI94" s="177" t="str">
        <f>IF(AH94=0,"",
IF(SUM($AH$43:AH94)=1,AJ94,
IF($AH$105&gt;SUM($AH$43:AH94),_xlfn.CONCAT(", ",AJ94),
IF($AH$105=SUM($AH$43:AH94),_xlfn.CONCAT(" y ",AJ94)))))</f>
        <v/>
      </c>
      <c r="AJ94" s="55">
        <v>51</v>
      </c>
      <c r="AK94" s="27">
        <f>IF(OR(CNGE_2026_M4_Secc1!$N93=2,CNGE_2026_M4_Secc1!$N93=""),IF(COUNTA(M94:AD94)=0,0,1),0)</f>
        <v>0</v>
      </c>
      <c r="AL94">
        <f t="shared" si="5"/>
        <v>0</v>
      </c>
      <c r="AM94">
        <f t="shared" si="6"/>
        <v>0</v>
      </c>
      <c r="AN94">
        <f t="shared" si="7"/>
        <v>0</v>
      </c>
      <c r="AO94">
        <f t="shared" si="8"/>
        <v>0</v>
      </c>
    </row>
    <row r="95" spans="1:41" ht="15" customHeight="1">
      <c r="A95" s="25"/>
      <c r="B95" s="52"/>
      <c r="C95" s="55" t="s">
        <v>5184</v>
      </c>
      <c r="D95" s="817" t="str">
        <f>IF(CNGE_2026_M4_Secc1!D94="","",CNGE_2026_M4_Secc1!D94)</f>
        <v/>
      </c>
      <c r="E95" s="757"/>
      <c r="F95" s="757"/>
      <c r="G95" s="757"/>
      <c r="H95" s="757"/>
      <c r="I95" s="757"/>
      <c r="J95" s="757"/>
      <c r="K95" s="757"/>
      <c r="L95" s="758"/>
      <c r="M95" s="839"/>
      <c r="N95" s="840"/>
      <c r="O95" s="840"/>
      <c r="P95" s="840"/>
      <c r="Q95" s="840"/>
      <c r="R95" s="841"/>
      <c r="S95" s="839"/>
      <c r="T95" s="840"/>
      <c r="U95" s="840"/>
      <c r="V95" s="840"/>
      <c r="W95" s="840"/>
      <c r="X95" s="841"/>
      <c r="Y95" s="839"/>
      <c r="Z95" s="840"/>
      <c r="AA95" s="840"/>
      <c r="AB95" s="840"/>
      <c r="AC95" s="840"/>
      <c r="AD95" s="841"/>
      <c r="AG95">
        <f>IF(AND(CNGE_2026_M4_Secc1!$N94&lt;&gt;2,CNGE_2026_M4_Secc1!$N94&lt;&gt;""),IF(OR(COUNTBLANK(D95:AD95)=23,COUNTBLANK(D95:AD95)=27),0,1),0)</f>
        <v>0</v>
      </c>
      <c r="AH95" s="176">
        <f t="shared" si="0"/>
        <v>0</v>
      </c>
      <c r="AI95" s="177" t="str">
        <f>IF(AH95=0,"",
IF(SUM($AH$43:AH95)=1,AJ95,
IF($AH$105&gt;SUM($AH$43:AH95),_xlfn.CONCAT(", ",AJ95),
IF($AH$105=SUM($AH$43:AH95),_xlfn.CONCAT(" y ",AJ95)))))</f>
        <v/>
      </c>
      <c r="AJ95" s="55">
        <v>52</v>
      </c>
      <c r="AK95" s="27">
        <f>IF(OR(CNGE_2026_M4_Secc1!$N94=2,CNGE_2026_M4_Secc1!$N94=""),IF(COUNTA(M95:AD95)=0,0,1),0)</f>
        <v>0</v>
      </c>
      <c r="AL95">
        <f t="shared" si="5"/>
        <v>0</v>
      </c>
      <c r="AM95">
        <f t="shared" si="6"/>
        <v>0</v>
      </c>
      <c r="AN95">
        <f t="shared" si="7"/>
        <v>0</v>
      </c>
      <c r="AO95">
        <f t="shared" si="8"/>
        <v>0</v>
      </c>
    </row>
    <row r="96" spans="1:41" ht="15" customHeight="1">
      <c r="A96" s="25"/>
      <c r="B96" s="52"/>
      <c r="C96" s="55" t="s">
        <v>5186</v>
      </c>
      <c r="D96" s="817" t="str">
        <f>IF(CNGE_2026_M4_Secc1!D95="","",CNGE_2026_M4_Secc1!D95)</f>
        <v/>
      </c>
      <c r="E96" s="757"/>
      <c r="F96" s="757"/>
      <c r="G96" s="757"/>
      <c r="H96" s="757"/>
      <c r="I96" s="757"/>
      <c r="J96" s="757"/>
      <c r="K96" s="757"/>
      <c r="L96" s="758"/>
      <c r="M96" s="839"/>
      <c r="N96" s="840"/>
      <c r="O96" s="840"/>
      <c r="P96" s="840"/>
      <c r="Q96" s="840"/>
      <c r="R96" s="841"/>
      <c r="S96" s="839"/>
      <c r="T96" s="840"/>
      <c r="U96" s="840"/>
      <c r="V96" s="840"/>
      <c r="W96" s="840"/>
      <c r="X96" s="841"/>
      <c r="Y96" s="839"/>
      <c r="Z96" s="840"/>
      <c r="AA96" s="840"/>
      <c r="AB96" s="840"/>
      <c r="AC96" s="840"/>
      <c r="AD96" s="841"/>
      <c r="AG96">
        <f>IF(AND(CNGE_2026_M4_Secc1!$N95&lt;&gt;2,CNGE_2026_M4_Secc1!$N95&lt;&gt;""),IF(OR(COUNTBLANK(D96:AD96)=23,COUNTBLANK(D96:AD96)=27),0,1),0)</f>
        <v>0</v>
      </c>
      <c r="AH96" s="176">
        <f t="shared" si="0"/>
        <v>0</v>
      </c>
      <c r="AI96" s="177" t="str">
        <f>IF(AH96=0,"",
IF(SUM($AH$43:AH96)=1,AJ96,
IF($AH$105&gt;SUM($AH$43:AH96),_xlfn.CONCAT(", ",AJ96),
IF($AH$105=SUM($AH$43:AH96),_xlfn.CONCAT(" y ",AJ96)))))</f>
        <v/>
      </c>
      <c r="AJ96" s="55">
        <v>53</v>
      </c>
      <c r="AK96" s="27">
        <f>IF(OR(CNGE_2026_M4_Secc1!$N95=2,CNGE_2026_M4_Secc1!$N95=""),IF(COUNTA(M96:AD96)=0,0,1),0)</f>
        <v>0</v>
      </c>
      <c r="AL96">
        <f t="shared" si="5"/>
        <v>0</v>
      </c>
      <c r="AM96">
        <f t="shared" si="6"/>
        <v>0</v>
      </c>
      <c r="AN96">
        <f t="shared" si="7"/>
        <v>0</v>
      </c>
      <c r="AO96">
        <f t="shared" si="8"/>
        <v>0</v>
      </c>
    </row>
    <row r="97" spans="1:41" ht="15" customHeight="1">
      <c r="A97" s="25"/>
      <c r="B97" s="52"/>
      <c r="C97" s="55" t="s">
        <v>5188</v>
      </c>
      <c r="D97" s="817" t="str">
        <f>IF(CNGE_2026_M4_Secc1!D96="","",CNGE_2026_M4_Secc1!D96)</f>
        <v/>
      </c>
      <c r="E97" s="757"/>
      <c r="F97" s="757"/>
      <c r="G97" s="757"/>
      <c r="H97" s="757"/>
      <c r="I97" s="757"/>
      <c r="J97" s="757"/>
      <c r="K97" s="757"/>
      <c r="L97" s="758"/>
      <c r="M97" s="839"/>
      <c r="N97" s="840"/>
      <c r="O97" s="840"/>
      <c r="P97" s="840"/>
      <c r="Q97" s="840"/>
      <c r="R97" s="841"/>
      <c r="S97" s="839"/>
      <c r="T97" s="840"/>
      <c r="U97" s="840"/>
      <c r="V97" s="840"/>
      <c r="W97" s="840"/>
      <c r="X97" s="841"/>
      <c r="Y97" s="839"/>
      <c r="Z97" s="840"/>
      <c r="AA97" s="840"/>
      <c r="AB97" s="840"/>
      <c r="AC97" s="840"/>
      <c r="AD97" s="841"/>
      <c r="AG97">
        <f>IF(AND(CNGE_2026_M4_Secc1!$N96&lt;&gt;2,CNGE_2026_M4_Secc1!$N96&lt;&gt;""),IF(OR(COUNTBLANK(D97:AD97)=23,COUNTBLANK(D97:AD97)=27),0,1),0)</f>
        <v>0</v>
      </c>
      <c r="AH97" s="176">
        <f t="shared" si="0"/>
        <v>0</v>
      </c>
      <c r="AI97" s="177" t="str">
        <f>IF(AH97=0,"",
IF(SUM($AH$43:AH97)=1,AJ97,
IF($AH$105&gt;SUM($AH$43:AH97),_xlfn.CONCAT(", ",AJ97),
IF($AH$105=SUM($AH$43:AH97),_xlfn.CONCAT(" y ",AJ97)))))</f>
        <v/>
      </c>
      <c r="AJ97" s="55">
        <v>54</v>
      </c>
      <c r="AK97" s="27">
        <f>IF(OR(CNGE_2026_M4_Secc1!$N96=2,CNGE_2026_M4_Secc1!$N96=""),IF(COUNTA(M97:AD97)=0,0,1),0)</f>
        <v>0</v>
      </c>
      <c r="AL97">
        <f t="shared" si="5"/>
        <v>0</v>
      </c>
      <c r="AM97">
        <f t="shared" si="6"/>
        <v>0</v>
      </c>
      <c r="AN97">
        <f t="shared" si="7"/>
        <v>0</v>
      </c>
      <c r="AO97">
        <f t="shared" si="8"/>
        <v>0</v>
      </c>
    </row>
    <row r="98" spans="1:41" ht="15" customHeight="1">
      <c r="A98" s="25"/>
      <c r="B98" s="52"/>
      <c r="C98" s="55" t="s">
        <v>5190</v>
      </c>
      <c r="D98" s="817" t="str">
        <f>IF(CNGE_2026_M4_Secc1!D97="","",CNGE_2026_M4_Secc1!D97)</f>
        <v/>
      </c>
      <c r="E98" s="757"/>
      <c r="F98" s="757"/>
      <c r="G98" s="757"/>
      <c r="H98" s="757"/>
      <c r="I98" s="757"/>
      <c r="J98" s="757"/>
      <c r="K98" s="757"/>
      <c r="L98" s="758"/>
      <c r="M98" s="839"/>
      <c r="N98" s="840"/>
      <c r="O98" s="840"/>
      <c r="P98" s="840"/>
      <c r="Q98" s="840"/>
      <c r="R98" s="841"/>
      <c r="S98" s="839"/>
      <c r="T98" s="840"/>
      <c r="U98" s="840"/>
      <c r="V98" s="840"/>
      <c r="W98" s="840"/>
      <c r="X98" s="841"/>
      <c r="Y98" s="839"/>
      <c r="Z98" s="840"/>
      <c r="AA98" s="840"/>
      <c r="AB98" s="840"/>
      <c r="AC98" s="840"/>
      <c r="AD98" s="841"/>
      <c r="AG98">
        <f>IF(AND(CNGE_2026_M4_Secc1!$N97&lt;&gt;2,CNGE_2026_M4_Secc1!$N97&lt;&gt;""),IF(OR(COUNTBLANK(D98:AD98)=23,COUNTBLANK(D98:AD98)=27),0,1),0)</f>
        <v>0</v>
      </c>
      <c r="AH98" s="176">
        <f>IF(AG98=0,0,1)</f>
        <v>0</v>
      </c>
      <c r="AI98" s="177" t="str">
        <f>IF(AH98=0,"",
IF(SUM($AH$43:AH98)=1,AJ98,
IF($AH$105&gt;SUM($AH$43:AH98),_xlfn.CONCAT(", ",AJ98),
IF($AH$105=SUM($AH$43:AH98),_xlfn.CONCAT(" y ",AJ98)))))</f>
        <v/>
      </c>
      <c r="AJ98" s="55">
        <v>55</v>
      </c>
      <c r="AK98" s="27">
        <f>IF(OR(CNGE_2026_M4_Secc1!$N97=2,CNGE_2026_M4_Secc1!$N97=""),IF(COUNTA(M98:AD98)=0,0,1),0)</f>
        <v>0</v>
      </c>
      <c r="AL98">
        <f>M98</f>
        <v>0</v>
      </c>
      <c r="AM98">
        <f>COUNTIF(S98:AD98,"NS")</f>
        <v>0</v>
      </c>
      <c r="AN98">
        <f>SUM(S98:AD98)</f>
        <v>0</v>
      </c>
      <c r="AO98">
        <f>IF(COUNTIF(M98:AD98,"NA")=3,0,IF(OR(AND(AL98=0,AM98&gt;0),AND(AL98="NS",AN98&gt;0), AND(AL98="NS", AM98=0,AN98=0)), 1, IF(OR(AND(AL98&gt;0,AM98&gt;1,AL98&gt;AN98), AND(AL98="NS",AM98=2), AND(AL98="NS",AN98=0,AM98&gt;0),AL98=AN98), 0, 1)))</f>
        <v>0</v>
      </c>
    </row>
    <row r="99" spans="1:41" ht="15" customHeight="1">
      <c r="A99" s="25"/>
      <c r="B99" s="52"/>
      <c r="C99" s="55" t="s">
        <v>5192</v>
      </c>
      <c r="D99" s="817" t="str">
        <f>IF(CNGE_2026_M4_Secc1!D98="","",CNGE_2026_M4_Secc1!D98)</f>
        <v/>
      </c>
      <c r="E99" s="757"/>
      <c r="F99" s="757"/>
      <c r="G99" s="757"/>
      <c r="H99" s="757"/>
      <c r="I99" s="757"/>
      <c r="J99" s="757"/>
      <c r="K99" s="757"/>
      <c r="L99" s="758"/>
      <c r="M99" s="1076"/>
      <c r="N99" s="1077"/>
      <c r="O99" s="1077"/>
      <c r="P99" s="1077"/>
      <c r="Q99" s="1077"/>
      <c r="R99" s="1078"/>
      <c r="S99" s="1076"/>
      <c r="T99" s="1077"/>
      <c r="U99" s="1077"/>
      <c r="V99" s="1077"/>
      <c r="W99" s="1077"/>
      <c r="X99" s="1078"/>
      <c r="Y99" s="1076"/>
      <c r="Z99" s="1077"/>
      <c r="AA99" s="1077"/>
      <c r="AB99" s="1077"/>
      <c r="AC99" s="1077"/>
      <c r="AD99" s="1078"/>
      <c r="AG99">
        <f>IF(AND(CNGE_2026_M4_Secc1!$N98&lt;&gt;2,CNGE_2026_M4_Secc1!$N98&lt;&gt;""),IF(OR(COUNTBLANK(D99:AD99)=23,COUNTBLANK(D99:AD99)=27),0,1),0)</f>
        <v>0</v>
      </c>
      <c r="AH99" s="176">
        <f t="shared" ref="AH99:AH103" si="9">IF(AG99=0,0,1)</f>
        <v>0</v>
      </c>
      <c r="AI99" s="177" t="str">
        <f>IF(AH99=0,"",
IF(SUM($AH$43:AH99)=1,AJ99,
IF($AH$105&gt;SUM($AH$43:AH99),_xlfn.CONCAT(", ",AJ99),
IF($AH$105=SUM($AH$43:AH99),_xlfn.CONCAT(" y ",AJ99)))))</f>
        <v/>
      </c>
      <c r="AJ99" s="55">
        <v>56</v>
      </c>
      <c r="AK99" s="27">
        <f>IF(OR(CNGE_2026_M4_Secc1!$N98=2,CNGE_2026_M4_Secc1!$N98=""),IF(COUNTA(M99:AD99)=0,0,1),0)</f>
        <v>0</v>
      </c>
      <c r="AL99">
        <f t="shared" ref="AL99:AL103" si="10">M99</f>
        <v>0</v>
      </c>
      <c r="AM99">
        <f t="shared" ref="AM99:AM103" si="11">COUNTIF(S99:AD99,"NS")</f>
        <v>0</v>
      </c>
      <c r="AN99">
        <f t="shared" ref="AN99:AN103" si="12">SUM(S99:AD99)</f>
        <v>0</v>
      </c>
      <c r="AO99">
        <f t="shared" ref="AO99:AO103" si="13">IF(COUNTIF(M99:AD99,"NA")=3,0,IF(OR(AND(AL99=0,AM99&gt;0),AND(AL99="NS",AN99&gt;0), AND(AL99="NS", AM99=0,AN99=0)), 1, IF(OR(AND(AL99&gt;0,AM99&gt;1,AL99&gt;AN99), AND(AL99="NS",AM99=2), AND(AL99="NS",AN99=0,AM99&gt;0),AL99=AN99), 0, 1)))</f>
        <v>0</v>
      </c>
    </row>
    <row r="100" spans="1:41" ht="15" customHeight="1">
      <c r="A100" s="25"/>
      <c r="B100" s="52"/>
      <c r="C100" s="55" t="s">
        <v>5194</v>
      </c>
      <c r="D100" s="817" t="str">
        <f>IF(CNGE_2026_M4_Secc1!D99="","",CNGE_2026_M4_Secc1!D99)</f>
        <v/>
      </c>
      <c r="E100" s="757"/>
      <c r="F100" s="757"/>
      <c r="G100" s="757"/>
      <c r="H100" s="757"/>
      <c r="I100" s="757"/>
      <c r="J100" s="757"/>
      <c r="K100" s="757"/>
      <c r="L100" s="758"/>
      <c r="M100" s="1076"/>
      <c r="N100" s="1077"/>
      <c r="O100" s="1077"/>
      <c r="P100" s="1077"/>
      <c r="Q100" s="1077"/>
      <c r="R100" s="1078"/>
      <c r="S100" s="1076"/>
      <c r="T100" s="1077"/>
      <c r="U100" s="1077"/>
      <c r="V100" s="1077"/>
      <c r="W100" s="1077"/>
      <c r="X100" s="1078"/>
      <c r="Y100" s="1076"/>
      <c r="Z100" s="1077"/>
      <c r="AA100" s="1077"/>
      <c r="AB100" s="1077"/>
      <c r="AC100" s="1077"/>
      <c r="AD100" s="1078"/>
      <c r="AG100">
        <f>IF(AND(CNGE_2026_M4_Secc1!$N99&lt;&gt;2,CNGE_2026_M4_Secc1!$N99&lt;&gt;""),IF(OR(COUNTBLANK(D100:AD100)=23,COUNTBLANK(D100:AD100)=27),0,1),0)</f>
        <v>0</v>
      </c>
      <c r="AH100" s="176">
        <f t="shared" si="9"/>
        <v>0</v>
      </c>
      <c r="AI100" s="177" t="str">
        <f>IF(AH100=0,"",
IF(SUM($AH$43:AH100)=1,AJ100,
IF($AH$105&gt;SUM($AH$43:AH100),_xlfn.CONCAT(", ",AJ100),
IF($AH$105=SUM($AH$43:AH100),_xlfn.CONCAT(" y ",AJ100)))))</f>
        <v/>
      </c>
      <c r="AJ100" s="55">
        <v>57</v>
      </c>
      <c r="AK100" s="27">
        <f>IF(OR(CNGE_2026_M4_Secc1!$N99=2,CNGE_2026_M4_Secc1!$N99=""),IF(COUNTA(M100:AD100)=0,0,1),0)</f>
        <v>0</v>
      </c>
      <c r="AL100">
        <f t="shared" si="10"/>
        <v>0</v>
      </c>
      <c r="AM100">
        <f t="shared" si="11"/>
        <v>0</v>
      </c>
      <c r="AN100">
        <f t="shared" si="12"/>
        <v>0</v>
      </c>
      <c r="AO100">
        <f t="shared" si="13"/>
        <v>0</v>
      </c>
    </row>
    <row r="101" spans="1:41" ht="15" customHeight="1">
      <c r="A101" s="25"/>
      <c r="B101" s="52"/>
      <c r="C101" s="55" t="s">
        <v>5196</v>
      </c>
      <c r="D101" s="817" t="str">
        <f>IF(CNGE_2026_M4_Secc1!D100="","",CNGE_2026_M4_Secc1!D100)</f>
        <v/>
      </c>
      <c r="E101" s="757"/>
      <c r="F101" s="757"/>
      <c r="G101" s="757"/>
      <c r="H101" s="757"/>
      <c r="I101" s="757"/>
      <c r="J101" s="757"/>
      <c r="K101" s="757"/>
      <c r="L101" s="758"/>
      <c r="M101" s="1076"/>
      <c r="N101" s="1077"/>
      <c r="O101" s="1077"/>
      <c r="P101" s="1077"/>
      <c r="Q101" s="1077"/>
      <c r="R101" s="1078"/>
      <c r="S101" s="1076"/>
      <c r="T101" s="1077"/>
      <c r="U101" s="1077"/>
      <c r="V101" s="1077"/>
      <c r="W101" s="1077"/>
      <c r="X101" s="1078"/>
      <c r="Y101" s="1076"/>
      <c r="Z101" s="1077"/>
      <c r="AA101" s="1077"/>
      <c r="AB101" s="1077"/>
      <c r="AC101" s="1077"/>
      <c r="AD101" s="1078"/>
      <c r="AG101">
        <f>IF(AND(CNGE_2026_M4_Secc1!$N100&lt;&gt;2,CNGE_2026_M4_Secc1!$N100&lt;&gt;""),IF(OR(COUNTBLANK(D101:AD101)=23,COUNTBLANK(D101:AD101)=27),0,1),0)</f>
        <v>0</v>
      </c>
      <c r="AH101" s="176">
        <f t="shared" si="9"/>
        <v>0</v>
      </c>
      <c r="AI101" s="177" t="str">
        <f>IF(AH101=0,"",
IF(SUM($AH$43:AH101)=1,AJ101,
IF($AH$105&gt;SUM($AH$43:AH101),_xlfn.CONCAT(", ",AJ101),
IF($AH$105=SUM($AH$43:AH101),_xlfn.CONCAT(" y ",AJ101)))))</f>
        <v/>
      </c>
      <c r="AJ101" s="55">
        <v>58</v>
      </c>
      <c r="AK101" s="27">
        <f>IF(OR(CNGE_2026_M4_Secc1!$N100=2,CNGE_2026_M4_Secc1!$N100=""),IF(COUNTA(M101:AD101)=0,0,1),0)</f>
        <v>0</v>
      </c>
      <c r="AL101">
        <f t="shared" si="10"/>
        <v>0</v>
      </c>
      <c r="AM101">
        <f t="shared" si="11"/>
        <v>0</v>
      </c>
      <c r="AN101">
        <f t="shared" si="12"/>
        <v>0</v>
      </c>
      <c r="AO101">
        <f t="shared" si="13"/>
        <v>0</v>
      </c>
    </row>
    <row r="102" spans="1:41" ht="15" customHeight="1">
      <c r="A102" s="25"/>
      <c r="B102" s="52"/>
      <c r="C102" s="55" t="s">
        <v>5198</v>
      </c>
      <c r="D102" s="817" t="str">
        <f>IF(CNGE_2026_M4_Secc1!D101="","",CNGE_2026_M4_Secc1!D101)</f>
        <v/>
      </c>
      <c r="E102" s="757"/>
      <c r="F102" s="757"/>
      <c r="G102" s="757"/>
      <c r="H102" s="757"/>
      <c r="I102" s="757"/>
      <c r="J102" s="757"/>
      <c r="K102" s="757"/>
      <c r="L102" s="758"/>
      <c r="M102" s="1076"/>
      <c r="N102" s="1077"/>
      <c r="O102" s="1077"/>
      <c r="P102" s="1077"/>
      <c r="Q102" s="1077"/>
      <c r="R102" s="1078"/>
      <c r="S102" s="1076"/>
      <c r="T102" s="1077"/>
      <c r="U102" s="1077"/>
      <c r="V102" s="1077"/>
      <c r="W102" s="1077"/>
      <c r="X102" s="1078"/>
      <c r="Y102" s="1076"/>
      <c r="Z102" s="1077"/>
      <c r="AA102" s="1077"/>
      <c r="AB102" s="1077"/>
      <c r="AC102" s="1077"/>
      <c r="AD102" s="1078"/>
      <c r="AG102">
        <f>IF(AND(CNGE_2026_M4_Secc1!$N101&lt;&gt;2,CNGE_2026_M4_Secc1!$N101&lt;&gt;""),IF(OR(COUNTBLANK(D102:AD102)=23,COUNTBLANK(D102:AD102)=27),0,1),0)</f>
        <v>0</v>
      </c>
      <c r="AH102" s="176">
        <f t="shared" si="9"/>
        <v>0</v>
      </c>
      <c r="AI102" s="177" t="str">
        <f>IF(AH102=0,"",
IF(SUM($AH$43:AH102)=1,AJ102,
IF($AH$105&gt;SUM($AH$43:AH102),_xlfn.CONCAT(", ",AJ102),
IF($AH$105=SUM($AH$43:AH102),_xlfn.CONCAT(" y ",AJ102)))))</f>
        <v/>
      </c>
      <c r="AJ102" s="55">
        <v>59</v>
      </c>
      <c r="AK102" s="27">
        <f>IF(OR(CNGE_2026_M4_Secc1!$N101=2,CNGE_2026_M4_Secc1!$N101=""),IF(COUNTA(M102:AD102)=0,0,1),0)</f>
        <v>0</v>
      </c>
      <c r="AL102">
        <f t="shared" si="10"/>
        <v>0</v>
      </c>
      <c r="AM102">
        <f t="shared" si="11"/>
        <v>0</v>
      </c>
      <c r="AN102">
        <f t="shared" si="12"/>
        <v>0</v>
      </c>
      <c r="AO102">
        <f t="shared" si="13"/>
        <v>0</v>
      </c>
    </row>
    <row r="103" spans="1:41" ht="15" customHeight="1">
      <c r="A103" s="25"/>
      <c r="B103" s="52"/>
      <c r="C103" s="55" t="s">
        <v>5200</v>
      </c>
      <c r="D103" s="817" t="str">
        <f>IF(CNGE_2026_M4_Secc1!D102="","",CNGE_2026_M4_Secc1!D102)</f>
        <v/>
      </c>
      <c r="E103" s="757"/>
      <c r="F103" s="757"/>
      <c r="G103" s="757"/>
      <c r="H103" s="757"/>
      <c r="I103" s="757"/>
      <c r="J103" s="757"/>
      <c r="K103" s="757"/>
      <c r="L103" s="758"/>
      <c r="M103" s="1076"/>
      <c r="N103" s="1077"/>
      <c r="O103" s="1077"/>
      <c r="P103" s="1077"/>
      <c r="Q103" s="1077"/>
      <c r="R103" s="1078"/>
      <c r="S103" s="1076"/>
      <c r="T103" s="1077"/>
      <c r="U103" s="1077"/>
      <c r="V103" s="1077"/>
      <c r="W103" s="1077"/>
      <c r="X103" s="1078"/>
      <c r="Y103" s="1076"/>
      <c r="Z103" s="1077"/>
      <c r="AA103" s="1077"/>
      <c r="AB103" s="1077"/>
      <c r="AC103" s="1077"/>
      <c r="AD103" s="1078"/>
      <c r="AG103">
        <f>IF(AND(CNGE_2026_M4_Secc1!$N102&lt;&gt;2,CNGE_2026_M4_Secc1!$N102&lt;&gt;""),IF(OR(COUNTBLANK(D103:AD103)=23,COUNTBLANK(D103:AD103)=27),0,1),0)</f>
        <v>0</v>
      </c>
      <c r="AH103" s="176">
        <f t="shared" si="9"/>
        <v>0</v>
      </c>
      <c r="AI103" s="177" t="str">
        <f>IF(AH103=0,"",
IF(SUM($AH$43:AH103)=1,AJ103,
IF($AH$105&gt;SUM($AH$43:AH103),_xlfn.CONCAT(", ",AJ103),
IF($AH$105=SUM($AH$43:AH103),_xlfn.CONCAT(" y ",AJ103)))))</f>
        <v/>
      </c>
      <c r="AJ103" s="55">
        <v>60</v>
      </c>
      <c r="AK103" s="27">
        <f>IF(OR(CNGE_2026_M4_Secc1!$N102=2,CNGE_2026_M4_Secc1!$N102=""),IF(COUNTA(M103:AD103)=0,0,1),0)</f>
        <v>0</v>
      </c>
      <c r="AL103">
        <f t="shared" si="10"/>
        <v>0</v>
      </c>
      <c r="AM103">
        <f t="shared" si="11"/>
        <v>0</v>
      </c>
      <c r="AN103">
        <f t="shared" si="12"/>
        <v>0</v>
      </c>
      <c r="AO103">
        <f t="shared" si="13"/>
        <v>0</v>
      </c>
    </row>
    <row r="104" spans="1:41" customFormat="1" ht="24" customHeight="1">
      <c r="C104" s="55" t="s">
        <v>5370</v>
      </c>
      <c r="D104" s="817" t="s">
        <v>6004</v>
      </c>
      <c r="E104" s="829"/>
      <c r="F104" s="829"/>
      <c r="G104" s="829"/>
      <c r="H104" s="829"/>
      <c r="I104" s="829"/>
      <c r="J104" s="829"/>
      <c r="K104" s="829"/>
      <c r="L104" s="829"/>
      <c r="M104" s="993"/>
      <c r="N104" s="993"/>
      <c r="O104" s="993"/>
      <c r="P104" s="993"/>
      <c r="Q104" s="993"/>
      <c r="R104" s="993"/>
      <c r="S104" s="993"/>
      <c r="T104" s="993"/>
      <c r="U104" s="993"/>
      <c r="V104" s="993"/>
      <c r="W104" s="993"/>
      <c r="X104" s="993"/>
      <c r="Y104" s="993"/>
      <c r="Z104" s="993"/>
      <c r="AA104" s="993"/>
      <c r="AB104" s="993"/>
      <c r="AC104" s="993"/>
      <c r="AD104" s="993"/>
      <c r="AG104">
        <f>IF(COUNTIF(CNGE_2026_M4_Secc1!$CX$43:$DI$102,"0")&lt;&gt;720,IF(COUNTBLANK(M104:AD104)=15,0,1),0)</f>
        <v>0</v>
      </c>
      <c r="AH104" s="176">
        <f>IF(AG104=0,0,1)</f>
        <v>0</v>
      </c>
      <c r="AI104" s="177" t="str">
        <f>IF(AH104=0,"",
IF(SUM($AH$43:AH104)=1,AJ104,
IF($AH$105&gt;SUM($AH$43:AH104),_xlfn.CONCAT(", ",AJ104),
IF($AH$105=SUM($AH$43:AH104),_xlfn.CONCAT(" y ",AJ104)))))</f>
        <v/>
      </c>
      <c r="AJ104" s="55" t="s">
        <v>6005</v>
      </c>
      <c r="AK104" s="27">
        <f>IF(COUNTIF(CNGE_2026_M4_Secc1!$CX$43:$DI$102,"0")=720,IF(COUNTA(M104:AD104)=0,0,1),0)</f>
        <v>0</v>
      </c>
      <c r="AL104">
        <f>M104</f>
        <v>0</v>
      </c>
      <c r="AM104">
        <f>COUNTIF(S104:AD104,"NS")</f>
        <v>0</v>
      </c>
      <c r="AN104">
        <f>SUM(S104:AD104)</f>
        <v>0</v>
      </c>
      <c r="AO104">
        <f>IF(COUNTIF(M104:AD104,"NA")=3,0,IF(OR(AND(AL104=0,AM104&gt;0),AND(AL104="NS",AN104&gt;0), AND(AL104="NS", AM104=0,AN104=0)), 1, IF(OR(AND(AL104&gt;0,AM104&gt;1,AL104&gt;AN104), AND(AL104="NS",AM104=2), AND(AL104="NS",AN104=0,AM104&gt;0),AL104=AN104), 0, 1)))</f>
        <v>0</v>
      </c>
    </row>
    <row r="105" spans="1:41" ht="15" customHeight="1">
      <c r="A105" s="25"/>
      <c r="B105" s="52"/>
      <c r="C105" s="58"/>
      <c r="D105" s="58"/>
      <c r="E105" s="58"/>
      <c r="F105" s="52"/>
      <c r="G105" s="52"/>
      <c r="H105" s="52"/>
      <c r="I105" s="52"/>
      <c r="J105" s="52"/>
      <c r="K105" s="52"/>
      <c r="L105" s="65" t="s">
        <v>5270</v>
      </c>
      <c r="M105" s="865">
        <f>IF(AND(SUM(M43:M104)=0,COUNTIF(M43:M104,"NS")&gt;0),"NS",IF(AND(SUM(M43:M104)=0,COUNTIF(M43:M104,0)&gt;0),0,IF(AND(SUM(M43:M104)=0,COUNTIF(M43:M104,"NA")&gt;0),"NA",SUM(M43:M104))))</f>
        <v>0</v>
      </c>
      <c r="N105" s="866"/>
      <c r="O105" s="866"/>
      <c r="P105" s="866"/>
      <c r="Q105" s="866"/>
      <c r="R105" s="867"/>
      <c r="S105" s="865">
        <f t="shared" ref="S105" si="14">IF(AND(SUM(S43:S104)=0,COUNTIF(S43:S104,"NS")&gt;0),"NS",IF(AND(SUM(S43:S104)=0,COUNTIF(S43:S104,0)&gt;0),0,IF(AND(SUM(S43:S104)=0,COUNTIF(S43:S104,"NA")&gt;0),"NA",SUM(S43:S104))))</f>
        <v>0</v>
      </c>
      <c r="T105" s="866"/>
      <c r="U105" s="866"/>
      <c r="V105" s="866"/>
      <c r="W105" s="866"/>
      <c r="X105" s="867"/>
      <c r="Y105" s="865">
        <f>IF(AND(SUM(Y43:Y104)=0,COUNTIF(Y43:Y104,"NS")&gt;0),"NS",IF(AND(SUM(Y43:Y104)=0,COUNTIF(Y43:Y104,0)&gt;0),0,IF(AND(SUM(Y43:Y104)=0,COUNTIF(Y43:Y104,"NA")&gt;0),"NA",SUM(Y43:Y104))))</f>
        <v>0</v>
      </c>
      <c r="Z105" s="866"/>
      <c r="AA105" s="866"/>
      <c r="AB105" s="866"/>
      <c r="AC105" s="866"/>
      <c r="AD105" s="867"/>
      <c r="AG105" s="443">
        <f>SUM(AG43:AG104)</f>
        <v>0</v>
      </c>
      <c r="AH105" s="179">
        <f>SUM(AH43:AH104)</f>
        <v>0</v>
      </c>
      <c r="AI105" s="179" t="str">
        <f>IF(AH105=0,"",_xlfn.CONCAT(AI43:AI104))</f>
        <v/>
      </c>
      <c r="AJ105" s="180" t="str">
        <f>IF(AH105=0,"",
IF(AH105=1,_xlfn.CONCAT("Favor de revisar la información capturada en el numeral: ",AI105),_xlfn.CONCAT("Favor de revisar la información capturada en los numerales: ",AI105)))</f>
        <v/>
      </c>
      <c r="AK105" s="443">
        <f>SUM(AK43:AK104)</f>
        <v>0</v>
      </c>
      <c r="AO105" s="169">
        <f>SUM(AO43:AO104)</f>
        <v>0</v>
      </c>
    </row>
    <row r="106" spans="1:41" ht="15" customHeight="1">
      <c r="A106" s="25"/>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L106" t="s">
        <v>5248</v>
      </c>
      <c r="AM106" s="170">
        <f>SUM(AO105)</f>
        <v>0</v>
      </c>
    </row>
    <row r="107" spans="1:41" ht="24" customHeight="1">
      <c r="A107" s="25"/>
      <c r="B107" s="52"/>
      <c r="C107" s="848" t="s">
        <v>5219</v>
      </c>
      <c r="D107" s="708"/>
      <c r="E107" s="708"/>
      <c r="F107" s="708"/>
      <c r="G107" s="708"/>
      <c r="H107" s="708"/>
      <c r="I107" s="708"/>
      <c r="J107" s="708"/>
      <c r="K107" s="708"/>
      <c r="L107" s="708"/>
      <c r="M107" s="708"/>
      <c r="N107" s="708"/>
      <c r="O107" s="708"/>
      <c r="P107" s="708"/>
      <c r="Q107" s="708"/>
      <c r="R107" s="708"/>
      <c r="S107" s="708"/>
      <c r="T107" s="708"/>
      <c r="U107" s="708"/>
      <c r="V107" s="708"/>
      <c r="W107" s="708"/>
      <c r="X107" s="708"/>
      <c r="Y107" s="708"/>
      <c r="Z107" s="708"/>
      <c r="AA107" s="708"/>
      <c r="AB107" s="708"/>
      <c r="AC107" s="708"/>
      <c r="AD107" s="708"/>
    </row>
    <row r="108" spans="1:41" ht="60" customHeight="1">
      <c r="A108" s="25"/>
      <c r="B108" s="52"/>
      <c r="C108" s="842"/>
      <c r="D108" s="759"/>
      <c r="E108" s="759"/>
      <c r="F108" s="759"/>
      <c r="G108" s="759"/>
      <c r="H108" s="759"/>
      <c r="I108" s="759"/>
      <c r="J108" s="759"/>
      <c r="K108" s="759"/>
      <c r="L108" s="759"/>
      <c r="M108" s="759"/>
      <c r="N108" s="759"/>
      <c r="O108" s="759"/>
      <c r="P108" s="759"/>
      <c r="Q108" s="759"/>
      <c r="R108" s="759"/>
      <c r="S108" s="759"/>
      <c r="T108" s="759"/>
      <c r="U108" s="759"/>
      <c r="V108" s="759"/>
      <c r="W108" s="759"/>
      <c r="X108" s="759"/>
      <c r="Y108" s="759"/>
      <c r="Z108" s="759"/>
      <c r="AA108" s="759"/>
      <c r="AB108" s="759"/>
      <c r="AC108" s="759"/>
      <c r="AD108" s="838"/>
    </row>
    <row r="109" spans="1:41" ht="15" customHeight="1">
      <c r="A109" s="25"/>
      <c r="B109" s="1048" t="str">
        <f>AJ105</f>
        <v/>
      </c>
      <c r="C109" s="1048"/>
      <c r="D109" s="1048"/>
      <c r="E109" s="1048"/>
      <c r="F109" s="1048"/>
      <c r="G109" s="1048"/>
      <c r="H109" s="1048"/>
      <c r="I109" s="1048"/>
      <c r="J109" s="1048"/>
      <c r="K109" s="1048"/>
      <c r="L109" s="1048"/>
      <c r="M109" s="1048"/>
      <c r="N109" s="1048"/>
      <c r="O109" s="1048"/>
      <c r="P109" s="1048"/>
      <c r="Q109" s="1048"/>
      <c r="R109" s="1048"/>
      <c r="S109" s="1048"/>
      <c r="T109" s="1048"/>
      <c r="U109" s="1048"/>
      <c r="V109" s="1048"/>
      <c r="W109" s="1048"/>
      <c r="X109" s="1048"/>
      <c r="Y109" s="1048"/>
      <c r="Z109" s="1048"/>
      <c r="AA109" s="1048"/>
      <c r="AB109" s="1048"/>
      <c r="AC109" s="1048"/>
      <c r="AD109" s="1048"/>
      <c r="AE109" s="1048"/>
    </row>
    <row r="110" spans="1:41" ht="15" customHeight="1">
      <c r="A110" s="25"/>
      <c r="B110" s="888" t="str">
        <f>IF(SUM(COUNTIF(M43:AD104,"NS"))&lt;&gt;0,"Alerta: debido a que cuenta con registros NS, debe proporcionar una justificación en el area de comentarios al final de la pregunta","")</f>
        <v/>
      </c>
      <c r="C110" s="708"/>
      <c r="D110" s="708"/>
      <c r="E110" s="708"/>
      <c r="F110" s="708"/>
      <c r="G110" s="708"/>
      <c r="H110" s="708"/>
      <c r="I110" s="708"/>
      <c r="J110" s="708"/>
      <c r="K110" s="708"/>
      <c r="L110" s="708"/>
      <c r="M110" s="708"/>
      <c r="N110" s="708"/>
      <c r="O110" s="708"/>
      <c r="P110" s="708"/>
      <c r="Q110" s="708"/>
      <c r="R110" s="708"/>
      <c r="S110" s="708"/>
      <c r="T110" s="708"/>
      <c r="U110" s="708"/>
      <c r="V110" s="708"/>
      <c r="W110" s="708"/>
      <c r="X110" s="708"/>
      <c r="Y110" s="708"/>
      <c r="Z110" s="708"/>
      <c r="AA110" s="708"/>
      <c r="AB110" s="708"/>
      <c r="AC110" s="708"/>
      <c r="AD110" s="708"/>
      <c r="AE110" s="733"/>
    </row>
    <row r="111" spans="1:41" ht="15" customHeight="1">
      <c r="A111" s="25"/>
      <c r="B111" s="868" t="str">
        <f>IF(AM106&gt;0,"Favor de revisar la suma y consistencia de totales y/o subtotales por filas (numéricos y NS)","")</f>
        <v/>
      </c>
      <c r="C111" s="708"/>
      <c r="D111" s="708"/>
      <c r="E111" s="708"/>
      <c r="F111" s="708"/>
      <c r="G111" s="708"/>
      <c r="H111" s="708"/>
      <c r="I111" s="708"/>
      <c r="J111" s="708"/>
      <c r="K111" s="708"/>
      <c r="L111" s="708"/>
      <c r="M111" s="708"/>
      <c r="N111" s="708"/>
      <c r="O111" s="708"/>
      <c r="P111" s="708"/>
      <c r="Q111" s="708"/>
      <c r="R111" s="708"/>
      <c r="S111" s="708"/>
      <c r="T111" s="708"/>
      <c r="U111" s="708"/>
      <c r="V111" s="708"/>
      <c r="W111" s="708"/>
      <c r="X111" s="708"/>
      <c r="Y111" s="708"/>
      <c r="Z111" s="708"/>
      <c r="AA111" s="708"/>
      <c r="AB111" s="708"/>
      <c r="AC111" s="708"/>
      <c r="AD111" s="708"/>
      <c r="AE111" s="733"/>
    </row>
    <row r="112" spans="1:41" ht="15" customHeight="1">
      <c r="A112" s="25"/>
      <c r="B112" s="868" t="str">
        <f>IF(AK105&gt;0,"Revise la información capturada, ya que tiene datos ingresados en celdas que están sombreadas","")</f>
        <v/>
      </c>
      <c r="C112" s="868"/>
      <c r="D112" s="868"/>
      <c r="E112" s="868"/>
      <c r="F112" s="868"/>
      <c r="G112" s="868"/>
      <c r="H112" s="868"/>
      <c r="I112" s="868"/>
      <c r="J112" s="868"/>
      <c r="K112" s="868"/>
      <c r="L112" s="868"/>
      <c r="M112" s="868"/>
      <c r="N112" s="868"/>
      <c r="O112" s="868"/>
      <c r="P112" s="868"/>
      <c r="Q112" s="868"/>
      <c r="R112" s="868"/>
      <c r="S112" s="868"/>
      <c r="T112" s="868"/>
      <c r="U112" s="868"/>
      <c r="V112" s="868"/>
      <c r="W112" s="868"/>
      <c r="X112" s="868"/>
      <c r="Y112" s="868"/>
      <c r="Z112" s="868"/>
      <c r="AA112" s="868"/>
      <c r="AB112" s="868"/>
      <c r="AC112" s="868"/>
      <c r="AD112" s="868"/>
      <c r="AE112" s="868"/>
    </row>
    <row r="113" spans="1:41" ht="15" customHeight="1">
      <c r="A113" s="64"/>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row>
    <row r="114" spans="1:41" ht="15" customHeight="1">
      <c r="A114" s="25"/>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row>
    <row r="115" spans="1:41" ht="24" customHeight="1">
      <c r="A115" s="36" t="s">
        <v>6115</v>
      </c>
      <c r="B115" s="880" t="s">
        <v>6116</v>
      </c>
      <c r="C115" s="708"/>
      <c r="D115" s="708"/>
      <c r="E115" s="708"/>
      <c r="F115" s="708"/>
      <c r="G115" s="708"/>
      <c r="H115" s="708"/>
      <c r="I115" s="708"/>
      <c r="J115" s="708"/>
      <c r="K115" s="708"/>
      <c r="L115" s="708"/>
      <c r="M115" s="708"/>
      <c r="N115" s="708"/>
      <c r="O115" s="708"/>
      <c r="P115" s="708"/>
      <c r="Q115" s="708"/>
      <c r="R115" s="708"/>
      <c r="S115" s="708"/>
      <c r="T115" s="708"/>
      <c r="U115" s="708"/>
      <c r="V115" s="708"/>
      <c r="W115" s="708"/>
      <c r="X115" s="708"/>
      <c r="Y115" s="708"/>
      <c r="Z115" s="708"/>
      <c r="AA115" s="708"/>
      <c r="AB115" s="708"/>
      <c r="AC115" s="708"/>
      <c r="AD115" s="708"/>
    </row>
    <row r="116" spans="1:41" ht="24" customHeight="1">
      <c r="A116" s="25"/>
      <c r="B116" s="64"/>
      <c r="C116" s="853" t="s">
        <v>6117</v>
      </c>
      <c r="D116" s="708"/>
      <c r="E116" s="708"/>
      <c r="F116" s="708"/>
      <c r="G116" s="708"/>
      <c r="H116" s="708"/>
      <c r="I116" s="708"/>
      <c r="J116" s="708"/>
      <c r="K116" s="708"/>
      <c r="L116" s="708"/>
      <c r="M116" s="708"/>
      <c r="N116" s="708"/>
      <c r="O116" s="708"/>
      <c r="P116" s="708"/>
      <c r="Q116" s="708"/>
      <c r="R116" s="708"/>
      <c r="S116" s="708"/>
      <c r="T116" s="708"/>
      <c r="U116" s="708"/>
      <c r="V116" s="708"/>
      <c r="W116" s="708"/>
      <c r="X116" s="708"/>
      <c r="Y116" s="708"/>
      <c r="Z116" s="708"/>
      <c r="AA116" s="708"/>
      <c r="AB116" s="708"/>
      <c r="AC116" s="708"/>
      <c r="AD116" s="708"/>
    </row>
    <row r="117" spans="1:41" ht="36" customHeight="1">
      <c r="A117" s="25"/>
      <c r="B117" s="64"/>
      <c r="C117" s="848" t="s">
        <v>6118</v>
      </c>
      <c r="D117" s="708"/>
      <c r="E117" s="708"/>
      <c r="F117" s="708"/>
      <c r="G117" s="708"/>
      <c r="H117" s="708"/>
      <c r="I117" s="708"/>
      <c r="J117" s="708"/>
      <c r="K117" s="708"/>
      <c r="L117" s="708"/>
      <c r="M117" s="708"/>
      <c r="N117" s="708"/>
      <c r="O117" s="708"/>
      <c r="P117" s="708"/>
      <c r="Q117" s="708"/>
      <c r="R117" s="708"/>
      <c r="S117" s="708"/>
      <c r="T117" s="708"/>
      <c r="U117" s="708"/>
      <c r="V117" s="708"/>
      <c r="W117" s="708"/>
      <c r="X117" s="708"/>
      <c r="Y117" s="708"/>
      <c r="Z117" s="708"/>
      <c r="AA117" s="708"/>
      <c r="AB117" s="708"/>
      <c r="AC117" s="708"/>
      <c r="AD117" s="708"/>
    </row>
    <row r="118" spans="1:41" ht="24" customHeight="1">
      <c r="A118" s="25"/>
      <c r="B118" s="52"/>
      <c r="C118" s="848" t="s">
        <v>6119</v>
      </c>
      <c r="D118" s="708"/>
      <c r="E118" s="708"/>
      <c r="F118" s="708"/>
      <c r="G118" s="708"/>
      <c r="H118" s="708"/>
      <c r="I118" s="708"/>
      <c r="J118" s="708"/>
      <c r="K118" s="708"/>
      <c r="L118" s="708"/>
      <c r="M118" s="708"/>
      <c r="N118" s="708"/>
      <c r="O118" s="708"/>
      <c r="P118" s="708"/>
      <c r="Q118" s="708"/>
      <c r="R118" s="708"/>
      <c r="S118" s="708"/>
      <c r="T118" s="708"/>
      <c r="U118" s="708"/>
      <c r="V118" s="708"/>
      <c r="W118" s="708"/>
      <c r="X118" s="708"/>
      <c r="Y118" s="708"/>
      <c r="Z118" s="708"/>
      <c r="AA118" s="708"/>
      <c r="AB118" s="708"/>
      <c r="AC118" s="708"/>
      <c r="AD118" s="708"/>
    </row>
    <row r="119" spans="1:41" ht="15" customHeight="1">
      <c r="A119" s="25"/>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row>
    <row r="120" spans="1:41" ht="24" customHeight="1">
      <c r="A120" s="25"/>
      <c r="B120" s="52"/>
      <c r="C120" s="723" t="s">
        <v>6120</v>
      </c>
      <c r="D120" s="757"/>
      <c r="E120" s="757"/>
      <c r="F120" s="757"/>
      <c r="G120" s="757"/>
      <c r="H120" s="757"/>
      <c r="I120" s="757"/>
      <c r="J120" s="757"/>
      <c r="K120" s="757"/>
      <c r="L120" s="757"/>
      <c r="M120" s="757"/>
      <c r="N120" s="757"/>
      <c r="O120" s="757"/>
      <c r="P120" s="757"/>
      <c r="Q120" s="757"/>
      <c r="R120" s="757"/>
      <c r="S120" s="757"/>
      <c r="T120" s="757"/>
      <c r="U120" s="757"/>
      <c r="V120" s="757"/>
      <c r="W120" s="757"/>
      <c r="X120" s="758"/>
      <c r="Y120" s="723" t="s">
        <v>6121</v>
      </c>
      <c r="Z120" s="757"/>
      <c r="AA120" s="757"/>
      <c r="AB120" s="757"/>
      <c r="AC120" s="757"/>
      <c r="AD120" s="758"/>
      <c r="AF120" s="95" t="s">
        <v>6048</v>
      </c>
      <c r="AG120" t="s">
        <v>5090</v>
      </c>
      <c r="AH120" t="s">
        <v>6049</v>
      </c>
      <c r="AI120" s="27" t="s">
        <v>6122</v>
      </c>
      <c r="AJ120" s="27" t="s">
        <v>6123</v>
      </c>
      <c r="AL120" s="885" t="s">
        <v>6124</v>
      </c>
      <c r="AM120" s="886"/>
      <c r="AN120" s="886"/>
      <c r="AO120" s="886"/>
    </row>
    <row r="121" spans="1:41" ht="15" customHeight="1">
      <c r="A121" s="25"/>
      <c r="B121" s="52"/>
      <c r="C121" s="1010" t="s">
        <v>5615</v>
      </c>
      <c r="D121" s="860"/>
      <c r="E121" s="53" t="s">
        <v>5616</v>
      </c>
      <c r="F121" s="817" t="s">
        <v>5617</v>
      </c>
      <c r="G121" s="757"/>
      <c r="H121" s="757"/>
      <c r="I121" s="757"/>
      <c r="J121" s="757"/>
      <c r="K121" s="757"/>
      <c r="L121" s="757"/>
      <c r="M121" s="757"/>
      <c r="N121" s="757"/>
      <c r="O121" s="757"/>
      <c r="P121" s="757"/>
      <c r="Q121" s="757"/>
      <c r="R121" s="757"/>
      <c r="S121" s="757"/>
      <c r="T121" s="757"/>
      <c r="U121" s="757"/>
      <c r="V121" s="757"/>
      <c r="W121" s="757"/>
      <c r="X121" s="758"/>
      <c r="Y121" s="820"/>
      <c r="Z121" s="821"/>
      <c r="AA121" s="821"/>
      <c r="AB121" s="821"/>
      <c r="AC121" s="821"/>
      <c r="AD121" s="822"/>
      <c r="AF121" s="453">
        <f>IF(AND(OR(Y143=0,Y143="NA",Y143="NS"),F147&lt;&gt;""),1,0)</f>
        <v>0</v>
      </c>
      <c r="AG121" s="443">
        <f>IF(AND($S$105&gt;0,$S$105&lt;&gt;"NS",$S$105&lt;&gt;"NA"),IF(COUNTA(Y121:AD144)=24,0,1),0)</f>
        <v>0</v>
      </c>
      <c r="AH121">
        <f>IF(OR($S$105=0,$S$105="NS",$S$105="NA"),IF(COUNTA(Y121:AD144)=0,0,1),0)</f>
        <v>0</v>
      </c>
      <c r="AI121" s="443" cm="1">
        <f t="array" ref="AI121">IF(OR(Y145={"NS","NA"},$S$105={"NS","NA"}),0,IF(Y145&gt;=$S$105,0,1))</f>
        <v>0</v>
      </c>
      <c r="AJ121" cm="1">
        <f t="array" ref="AJ121">IF(OR(Y121={"NS","NA"},$S$105={"NS","NA"}),0,IF(Y121&lt;=$S$105,0,1))</f>
        <v>0</v>
      </c>
      <c r="AL121" s="679" t="s">
        <v>5215</v>
      </c>
      <c r="AM121" s="679" t="s">
        <v>5216</v>
      </c>
      <c r="AN121" s="679" t="s">
        <v>5217</v>
      </c>
      <c r="AO121" s="679" t="s">
        <v>5218</v>
      </c>
    </row>
    <row r="122" spans="1:41" ht="15" customHeight="1">
      <c r="A122" s="25"/>
      <c r="B122" s="52"/>
      <c r="C122" s="1007"/>
      <c r="D122" s="776"/>
      <c r="E122" s="55" t="s">
        <v>5618</v>
      </c>
      <c r="F122" s="817" t="s">
        <v>5619</v>
      </c>
      <c r="G122" s="757"/>
      <c r="H122" s="757"/>
      <c r="I122" s="757"/>
      <c r="J122" s="757"/>
      <c r="K122" s="757"/>
      <c r="L122" s="757"/>
      <c r="M122" s="757"/>
      <c r="N122" s="757"/>
      <c r="O122" s="757"/>
      <c r="P122" s="757"/>
      <c r="Q122" s="757"/>
      <c r="R122" s="757"/>
      <c r="S122" s="757"/>
      <c r="T122" s="757"/>
      <c r="U122" s="757"/>
      <c r="V122" s="757"/>
      <c r="W122" s="757"/>
      <c r="X122" s="758"/>
      <c r="Y122" s="820"/>
      <c r="Z122" s="821"/>
      <c r="AA122" s="821"/>
      <c r="AB122" s="821"/>
      <c r="AC122" s="821"/>
      <c r="AD122" s="822"/>
      <c r="AF122" s="27"/>
      <c r="AG122" s="27"/>
      <c r="AH122" s="465">
        <f>SUM(AF121,AH121)</f>
        <v>0</v>
      </c>
      <c r="AI122" s="27"/>
      <c r="AJ122" cm="1">
        <f t="array" ref="AJ122">IF(OR(Y122={"NS","NA"},$S$105={"NS","NA"}),0,IF(Y122&lt;=$S$105,0,1))</f>
        <v>0</v>
      </c>
      <c r="AL122" s="1" t="s">
        <v>5620</v>
      </c>
      <c r="AM122" s="1" t="s">
        <v>5617</v>
      </c>
      <c r="AN122" s="681" t="str" cm="1">
        <f t="array" ref="AN122">IF(AG147&lt;&gt;"",_xlfn.TEXTJOIN(" / ", TRUE, _xlfn.UNIQUE(IF($AL$122:$AL$143&lt;&gt;"",IF(ISNUMBER(SEARCH(AG147, $AL$122:$AL$143)) + (_xlfn.MAP($AL$122:$AL$143, _xlfn.LAMBDA(_xlpm.r, SUM(--ISNUMBER(SEARCH(_xlfn.TEXTSPLIT(_xlpm.r, ","), AG147))))))&gt;0,$AM$122:$AM$143, ""), ""))), "")</f>
        <v/>
      </c>
      <c r="AO122" s="1" t="str">
        <f>IF(AN122 = "", "", "Alerta: Revise el texto ingresado en el Especifique ya que podría existir en las opciones resaltadas en amarillo")</f>
        <v/>
      </c>
    </row>
    <row r="123" spans="1:41" ht="15" customHeight="1">
      <c r="A123" s="25"/>
      <c r="B123" s="52"/>
      <c r="C123" s="1007"/>
      <c r="D123" s="776"/>
      <c r="E123" s="55" t="s">
        <v>5621</v>
      </c>
      <c r="F123" s="817" t="s">
        <v>5622</v>
      </c>
      <c r="G123" s="757"/>
      <c r="H123" s="757"/>
      <c r="I123" s="757"/>
      <c r="J123" s="757"/>
      <c r="K123" s="757"/>
      <c r="L123" s="757"/>
      <c r="M123" s="757"/>
      <c r="N123" s="757"/>
      <c r="O123" s="757"/>
      <c r="P123" s="757"/>
      <c r="Q123" s="757"/>
      <c r="R123" s="757"/>
      <c r="S123" s="757"/>
      <c r="T123" s="757"/>
      <c r="U123" s="757"/>
      <c r="V123" s="757"/>
      <c r="W123" s="757"/>
      <c r="X123" s="758"/>
      <c r="Y123" s="820"/>
      <c r="Z123" s="821"/>
      <c r="AA123" s="821"/>
      <c r="AB123" s="821"/>
      <c r="AC123" s="821"/>
      <c r="AD123" s="822"/>
      <c r="AF123" s="27"/>
      <c r="AG123" s="27"/>
      <c r="AH123" s="27"/>
      <c r="AI123" s="27"/>
      <c r="AJ123" cm="1">
        <f t="array" ref="AJ123">IF(OR(Y123={"NS","NA"},$S$105={"NS","NA"}),0,IF(Y123&lt;=$S$105,0,1))</f>
        <v>0</v>
      </c>
      <c r="AL123" s="1" t="s">
        <v>5623</v>
      </c>
      <c r="AM123" s="1" t="s">
        <v>5619</v>
      </c>
    </row>
    <row r="124" spans="1:41" ht="15" customHeight="1">
      <c r="A124" s="25"/>
      <c r="B124" s="52"/>
      <c r="C124" s="1007"/>
      <c r="D124" s="776"/>
      <c r="E124" s="55" t="s">
        <v>5624</v>
      </c>
      <c r="F124" s="817" t="s">
        <v>5625</v>
      </c>
      <c r="G124" s="757"/>
      <c r="H124" s="757"/>
      <c r="I124" s="757"/>
      <c r="J124" s="757"/>
      <c r="K124" s="757"/>
      <c r="L124" s="757"/>
      <c r="M124" s="757"/>
      <c r="N124" s="757"/>
      <c r="O124" s="757"/>
      <c r="P124" s="757"/>
      <c r="Q124" s="757"/>
      <c r="R124" s="757"/>
      <c r="S124" s="757"/>
      <c r="T124" s="757"/>
      <c r="U124" s="757"/>
      <c r="V124" s="757"/>
      <c r="W124" s="757"/>
      <c r="X124" s="758"/>
      <c r="Y124" s="820"/>
      <c r="Z124" s="821"/>
      <c r="AA124" s="821"/>
      <c r="AB124" s="821"/>
      <c r="AC124" s="821"/>
      <c r="AD124" s="822"/>
      <c r="AF124" s="27"/>
      <c r="AG124" s="27"/>
      <c r="AH124" s="27"/>
      <c r="AI124" s="27"/>
      <c r="AJ124" cm="1">
        <f t="array" ref="AJ124">IF(OR(Y124={"NS","NA"},$S$105={"NS","NA"}),0,IF(Y124&lt;=$S$105,0,1))</f>
        <v>0</v>
      </c>
      <c r="AL124" s="1" t="s">
        <v>5626</v>
      </c>
      <c r="AM124" s="1" t="s">
        <v>5622</v>
      </c>
    </row>
    <row r="125" spans="1:41" ht="15" customHeight="1">
      <c r="A125" s="25"/>
      <c r="B125" s="52"/>
      <c r="C125" s="1007"/>
      <c r="D125" s="776"/>
      <c r="E125" s="55" t="s">
        <v>5627</v>
      </c>
      <c r="F125" s="817" t="s">
        <v>5628</v>
      </c>
      <c r="G125" s="757"/>
      <c r="H125" s="757"/>
      <c r="I125" s="757"/>
      <c r="J125" s="757"/>
      <c r="K125" s="757"/>
      <c r="L125" s="757"/>
      <c r="M125" s="757"/>
      <c r="N125" s="757"/>
      <c r="O125" s="757"/>
      <c r="P125" s="757"/>
      <c r="Q125" s="757"/>
      <c r="R125" s="757"/>
      <c r="S125" s="757"/>
      <c r="T125" s="757"/>
      <c r="U125" s="757"/>
      <c r="V125" s="757"/>
      <c r="W125" s="757"/>
      <c r="X125" s="758"/>
      <c r="Y125" s="820"/>
      <c r="Z125" s="821"/>
      <c r="AA125" s="821"/>
      <c r="AB125" s="821"/>
      <c r="AC125" s="821"/>
      <c r="AD125" s="822"/>
      <c r="AF125" s="27"/>
      <c r="AG125" s="27"/>
      <c r="AH125" s="27"/>
      <c r="AI125" s="27"/>
      <c r="AJ125" cm="1">
        <f t="array" ref="AJ125">IF(OR(Y125={"NS","NA"},$S$105={"NS","NA"}),0,IF(Y125&lt;=$S$105,0,1))</f>
        <v>0</v>
      </c>
      <c r="AL125" s="1" t="s">
        <v>5629</v>
      </c>
      <c r="AM125" s="1" t="s">
        <v>5625</v>
      </c>
    </row>
    <row r="126" spans="1:41" ht="24" customHeight="1">
      <c r="A126" s="25"/>
      <c r="B126" s="52"/>
      <c r="C126" s="1007"/>
      <c r="D126" s="776"/>
      <c r="E126" s="55" t="s">
        <v>5630</v>
      </c>
      <c r="F126" s="817" t="s">
        <v>5631</v>
      </c>
      <c r="G126" s="757"/>
      <c r="H126" s="757"/>
      <c r="I126" s="757"/>
      <c r="J126" s="757"/>
      <c r="K126" s="757"/>
      <c r="L126" s="757"/>
      <c r="M126" s="757"/>
      <c r="N126" s="757"/>
      <c r="O126" s="757"/>
      <c r="P126" s="757"/>
      <c r="Q126" s="757"/>
      <c r="R126" s="757"/>
      <c r="S126" s="757"/>
      <c r="T126" s="757"/>
      <c r="U126" s="757"/>
      <c r="V126" s="757"/>
      <c r="W126" s="757"/>
      <c r="X126" s="758"/>
      <c r="Y126" s="820"/>
      <c r="Z126" s="821"/>
      <c r="AA126" s="821"/>
      <c r="AB126" s="821"/>
      <c r="AC126" s="821"/>
      <c r="AD126" s="822"/>
      <c r="AF126" s="27"/>
      <c r="AG126" s="27"/>
      <c r="AH126" s="27"/>
      <c r="AI126" s="27"/>
      <c r="AJ126" cm="1">
        <f t="array" ref="AJ126">IF(OR(Y126={"NS","NA"},$S$105={"NS","NA"}),0,IF(Y126&lt;=$S$105,0,1))</f>
        <v>0</v>
      </c>
      <c r="AL126" s="1" t="s">
        <v>5632</v>
      </c>
      <c r="AM126" s="1" t="s">
        <v>5628</v>
      </c>
    </row>
    <row r="127" spans="1:41" ht="15" customHeight="1">
      <c r="A127" s="25"/>
      <c r="B127" s="52"/>
      <c r="C127" s="1007"/>
      <c r="D127" s="776"/>
      <c r="E127" s="55" t="s">
        <v>5633</v>
      </c>
      <c r="F127" s="817" t="s">
        <v>5634</v>
      </c>
      <c r="G127" s="757"/>
      <c r="H127" s="757"/>
      <c r="I127" s="757"/>
      <c r="J127" s="757"/>
      <c r="K127" s="757"/>
      <c r="L127" s="757"/>
      <c r="M127" s="757"/>
      <c r="N127" s="757"/>
      <c r="O127" s="757"/>
      <c r="P127" s="757"/>
      <c r="Q127" s="757"/>
      <c r="R127" s="757"/>
      <c r="S127" s="757"/>
      <c r="T127" s="757"/>
      <c r="U127" s="757"/>
      <c r="V127" s="757"/>
      <c r="W127" s="757"/>
      <c r="X127" s="758"/>
      <c r="Y127" s="820"/>
      <c r="Z127" s="821"/>
      <c r="AA127" s="821"/>
      <c r="AB127" s="821"/>
      <c r="AC127" s="821"/>
      <c r="AD127" s="822"/>
      <c r="AF127" s="27"/>
      <c r="AG127" s="27"/>
      <c r="AH127" s="27"/>
      <c r="AI127" s="27"/>
      <c r="AJ127" cm="1">
        <f t="array" ref="AJ127">IF(OR(Y127={"NS","NA"},$S$105={"NS","NA"}),0,IF(Y127&lt;=$S$105,0,1))</f>
        <v>0</v>
      </c>
      <c r="AL127" s="1" t="s">
        <v>6125</v>
      </c>
      <c r="AM127" s="1" t="s">
        <v>5631</v>
      </c>
    </row>
    <row r="128" spans="1:41" ht="15" customHeight="1">
      <c r="A128" s="25"/>
      <c r="B128" s="52"/>
      <c r="C128" s="1007"/>
      <c r="D128" s="776"/>
      <c r="E128" s="55" t="s">
        <v>5636</v>
      </c>
      <c r="F128" s="817" t="s">
        <v>5637</v>
      </c>
      <c r="G128" s="757"/>
      <c r="H128" s="757"/>
      <c r="I128" s="757"/>
      <c r="J128" s="757"/>
      <c r="K128" s="757"/>
      <c r="L128" s="757"/>
      <c r="M128" s="757"/>
      <c r="N128" s="757"/>
      <c r="O128" s="757"/>
      <c r="P128" s="757"/>
      <c r="Q128" s="757"/>
      <c r="R128" s="757"/>
      <c r="S128" s="757"/>
      <c r="T128" s="757"/>
      <c r="U128" s="757"/>
      <c r="V128" s="757"/>
      <c r="W128" s="757"/>
      <c r="X128" s="758"/>
      <c r="Y128" s="820"/>
      <c r="Z128" s="821"/>
      <c r="AA128" s="821"/>
      <c r="AB128" s="821"/>
      <c r="AC128" s="821"/>
      <c r="AD128" s="822"/>
      <c r="AF128" s="27"/>
      <c r="AG128" s="27"/>
      <c r="AH128" s="27"/>
      <c r="AI128" s="27"/>
      <c r="AJ128" cm="1">
        <f t="array" ref="AJ128">IF(OR(Y128={"NS","NA"},$S$105={"NS","NA"}),0,IF(Y128&lt;=$S$105,0,1))</f>
        <v>0</v>
      </c>
      <c r="AL128" s="1" t="s">
        <v>5638</v>
      </c>
      <c r="AM128" s="1" t="s">
        <v>5634</v>
      </c>
    </row>
    <row r="129" spans="1:39" ht="15" customHeight="1">
      <c r="A129" s="25"/>
      <c r="B129" s="52"/>
      <c r="C129" s="1007"/>
      <c r="D129" s="776"/>
      <c r="E129" s="55" t="s">
        <v>5639</v>
      </c>
      <c r="F129" s="817" t="s">
        <v>5640</v>
      </c>
      <c r="G129" s="757"/>
      <c r="H129" s="757"/>
      <c r="I129" s="757"/>
      <c r="J129" s="757"/>
      <c r="K129" s="757"/>
      <c r="L129" s="757"/>
      <c r="M129" s="757"/>
      <c r="N129" s="757"/>
      <c r="O129" s="757"/>
      <c r="P129" s="757"/>
      <c r="Q129" s="757"/>
      <c r="R129" s="757"/>
      <c r="S129" s="757"/>
      <c r="T129" s="757"/>
      <c r="U129" s="757"/>
      <c r="V129" s="757"/>
      <c r="W129" s="757"/>
      <c r="X129" s="758"/>
      <c r="Y129" s="820"/>
      <c r="Z129" s="821"/>
      <c r="AA129" s="821"/>
      <c r="AB129" s="821"/>
      <c r="AC129" s="821"/>
      <c r="AD129" s="822"/>
      <c r="AF129" s="27"/>
      <c r="AG129" s="27"/>
      <c r="AH129" s="27"/>
      <c r="AI129" s="27"/>
      <c r="AJ129" cm="1">
        <f t="array" ref="AJ129">IF(OR(Y129={"NS","NA"},$S$105={"NS","NA"}),0,IF(Y129&lt;=$S$105,0,1))</f>
        <v>0</v>
      </c>
      <c r="AL129" s="1" t="s">
        <v>5221</v>
      </c>
      <c r="AM129" s="1" t="s">
        <v>5637</v>
      </c>
    </row>
    <row r="130" spans="1:39" ht="15" customHeight="1">
      <c r="A130" s="25"/>
      <c r="B130" s="52"/>
      <c r="C130" s="1007"/>
      <c r="D130" s="776"/>
      <c r="E130" s="84" t="s">
        <v>5641</v>
      </c>
      <c r="F130" s="817" t="s">
        <v>5642</v>
      </c>
      <c r="G130" s="757"/>
      <c r="H130" s="757"/>
      <c r="I130" s="757"/>
      <c r="J130" s="757"/>
      <c r="K130" s="757"/>
      <c r="L130" s="757"/>
      <c r="M130" s="757"/>
      <c r="N130" s="757"/>
      <c r="O130" s="757"/>
      <c r="P130" s="757"/>
      <c r="Q130" s="757"/>
      <c r="R130" s="757"/>
      <c r="S130" s="757"/>
      <c r="T130" s="757"/>
      <c r="U130" s="757"/>
      <c r="V130" s="757"/>
      <c r="W130" s="757"/>
      <c r="X130" s="758"/>
      <c r="Y130" s="820"/>
      <c r="Z130" s="821"/>
      <c r="AA130" s="821"/>
      <c r="AB130" s="821"/>
      <c r="AC130" s="821"/>
      <c r="AD130" s="822"/>
      <c r="AF130" s="27"/>
      <c r="AG130" s="27"/>
      <c r="AH130" s="27"/>
      <c r="AI130" s="27"/>
      <c r="AJ130" cm="1">
        <f t="array" ref="AJ130">IF(OR(Y130={"NS","NA"},$S$105={"NS","NA"}),0,IF(Y130&lt;=$S$105,0,1))</f>
        <v>0</v>
      </c>
      <c r="AL130" s="1" t="s">
        <v>5643</v>
      </c>
      <c r="AM130" s="1" t="s">
        <v>5640</v>
      </c>
    </row>
    <row r="131" spans="1:39" ht="15" customHeight="1">
      <c r="A131" s="25"/>
      <c r="B131" s="52"/>
      <c r="C131" s="1007"/>
      <c r="D131" s="776"/>
      <c r="E131" s="84" t="s">
        <v>5644</v>
      </c>
      <c r="F131" s="817" t="s">
        <v>5645</v>
      </c>
      <c r="G131" s="757"/>
      <c r="H131" s="757"/>
      <c r="I131" s="757"/>
      <c r="J131" s="757"/>
      <c r="K131" s="757"/>
      <c r="L131" s="757"/>
      <c r="M131" s="757"/>
      <c r="N131" s="757"/>
      <c r="O131" s="757"/>
      <c r="P131" s="757"/>
      <c r="Q131" s="757"/>
      <c r="R131" s="757"/>
      <c r="S131" s="757"/>
      <c r="T131" s="757"/>
      <c r="U131" s="757"/>
      <c r="V131" s="757"/>
      <c r="W131" s="757"/>
      <c r="X131" s="758"/>
      <c r="Y131" s="820"/>
      <c r="Z131" s="821"/>
      <c r="AA131" s="821"/>
      <c r="AB131" s="821"/>
      <c r="AC131" s="821"/>
      <c r="AD131" s="822"/>
      <c r="AF131" s="27"/>
      <c r="AG131" s="27"/>
      <c r="AH131" s="27"/>
      <c r="AI131" s="27"/>
      <c r="AJ131" cm="1">
        <f t="array" ref="AJ131">IF(OR(Y131={"NS","NA"},$S$105={"NS","NA"}),0,IF(Y131&lt;=$S$105,0,1))</f>
        <v>0</v>
      </c>
      <c r="AL131" s="1" t="s">
        <v>5646</v>
      </c>
      <c r="AM131" s="1" t="s">
        <v>5642</v>
      </c>
    </row>
    <row r="132" spans="1:39" ht="15" customHeight="1">
      <c r="A132" s="25"/>
      <c r="B132" s="52"/>
      <c r="C132" s="861"/>
      <c r="D132" s="783"/>
      <c r="E132" s="84" t="s">
        <v>5647</v>
      </c>
      <c r="F132" s="817" t="s">
        <v>5648</v>
      </c>
      <c r="G132" s="757"/>
      <c r="H132" s="757"/>
      <c r="I132" s="757"/>
      <c r="J132" s="757"/>
      <c r="K132" s="757"/>
      <c r="L132" s="757"/>
      <c r="M132" s="757"/>
      <c r="N132" s="757"/>
      <c r="O132" s="757"/>
      <c r="P132" s="757"/>
      <c r="Q132" s="757"/>
      <c r="R132" s="757"/>
      <c r="S132" s="757"/>
      <c r="T132" s="757"/>
      <c r="U132" s="757"/>
      <c r="V132" s="757"/>
      <c r="W132" s="757"/>
      <c r="X132" s="758"/>
      <c r="Y132" s="820"/>
      <c r="Z132" s="821"/>
      <c r="AA132" s="821"/>
      <c r="AB132" s="821"/>
      <c r="AC132" s="821"/>
      <c r="AD132" s="822"/>
      <c r="AF132" s="27"/>
      <c r="AG132" s="27"/>
      <c r="AH132" s="27"/>
      <c r="AI132" s="27"/>
      <c r="AJ132" cm="1">
        <f t="array" ref="AJ132">IF(OR(Y132={"NS","NA"},$S$105={"NS","NA"}),0,IF(Y132&lt;=$S$105,0,1))</f>
        <v>0</v>
      </c>
      <c r="AL132" s="1" t="s">
        <v>6126</v>
      </c>
      <c r="AM132" s="1" t="s">
        <v>5645</v>
      </c>
    </row>
    <row r="133" spans="1:39" ht="24" customHeight="1">
      <c r="A133" s="25"/>
      <c r="B133" s="52"/>
      <c r="C133" s="996" t="s">
        <v>5014</v>
      </c>
      <c r="D133" s="757"/>
      <c r="E133" s="758"/>
      <c r="F133" s="817" t="s">
        <v>5650</v>
      </c>
      <c r="G133" s="757"/>
      <c r="H133" s="757"/>
      <c r="I133" s="757"/>
      <c r="J133" s="757"/>
      <c r="K133" s="757"/>
      <c r="L133" s="757"/>
      <c r="M133" s="757"/>
      <c r="N133" s="757"/>
      <c r="O133" s="757"/>
      <c r="P133" s="757"/>
      <c r="Q133" s="757"/>
      <c r="R133" s="757"/>
      <c r="S133" s="757"/>
      <c r="T133" s="757"/>
      <c r="U133" s="757"/>
      <c r="V133" s="757"/>
      <c r="W133" s="757"/>
      <c r="X133" s="758"/>
      <c r="Y133" s="820"/>
      <c r="Z133" s="821"/>
      <c r="AA133" s="821"/>
      <c r="AB133" s="821"/>
      <c r="AC133" s="821"/>
      <c r="AD133" s="822"/>
      <c r="AF133" s="27"/>
      <c r="AG133" s="27"/>
      <c r="AH133" s="27"/>
      <c r="AI133" s="27"/>
      <c r="AJ133" cm="1">
        <f t="array" ref="AJ133">IF(OR(Y133={"NS","NA"},$S$105={"NS","NA"}),0,IF(Y133&lt;=$S$105,0,1))</f>
        <v>0</v>
      </c>
      <c r="AL133" s="1" t="s">
        <v>6127</v>
      </c>
      <c r="AM133" s="1" t="s">
        <v>5648</v>
      </c>
    </row>
    <row r="134" spans="1:39" ht="24" customHeight="1">
      <c r="A134" s="25"/>
      <c r="B134" s="52"/>
      <c r="C134" s="996" t="s">
        <v>5016</v>
      </c>
      <c r="D134" s="757"/>
      <c r="E134" s="758"/>
      <c r="F134" s="817" t="s">
        <v>5652</v>
      </c>
      <c r="G134" s="757"/>
      <c r="H134" s="757"/>
      <c r="I134" s="757"/>
      <c r="J134" s="757"/>
      <c r="K134" s="757"/>
      <c r="L134" s="757"/>
      <c r="M134" s="757"/>
      <c r="N134" s="757"/>
      <c r="O134" s="757"/>
      <c r="P134" s="757"/>
      <c r="Q134" s="757"/>
      <c r="R134" s="757"/>
      <c r="S134" s="757"/>
      <c r="T134" s="757"/>
      <c r="U134" s="757"/>
      <c r="V134" s="757"/>
      <c r="W134" s="757"/>
      <c r="X134" s="758"/>
      <c r="Y134" s="820"/>
      <c r="Z134" s="821"/>
      <c r="AA134" s="821"/>
      <c r="AB134" s="821"/>
      <c r="AC134" s="821"/>
      <c r="AD134" s="822"/>
      <c r="AF134" s="27"/>
      <c r="AG134" s="27"/>
      <c r="AH134" s="27"/>
      <c r="AI134" s="27"/>
      <c r="AJ134" cm="1">
        <f t="array" ref="AJ134">IF(OR(Y134={"NS","NA"},$S$105={"NS","NA"}),0,IF(Y134&lt;=$S$105,0,1))</f>
        <v>0</v>
      </c>
      <c r="AL134" s="1" t="s">
        <v>6128</v>
      </c>
      <c r="AM134" s="1" t="s">
        <v>5650</v>
      </c>
    </row>
    <row r="135" spans="1:39" ht="15" customHeight="1">
      <c r="A135" s="25"/>
      <c r="B135" s="52"/>
      <c r="C135" s="996" t="s">
        <v>5018</v>
      </c>
      <c r="D135" s="757"/>
      <c r="E135" s="758"/>
      <c r="F135" s="817" t="s">
        <v>6129</v>
      </c>
      <c r="G135" s="757"/>
      <c r="H135" s="757"/>
      <c r="I135" s="757"/>
      <c r="J135" s="757"/>
      <c r="K135" s="757"/>
      <c r="L135" s="757"/>
      <c r="M135" s="757"/>
      <c r="N135" s="757"/>
      <c r="O135" s="757"/>
      <c r="P135" s="757"/>
      <c r="Q135" s="757"/>
      <c r="R135" s="757"/>
      <c r="S135" s="757"/>
      <c r="T135" s="757"/>
      <c r="U135" s="757"/>
      <c r="V135" s="757"/>
      <c r="W135" s="757"/>
      <c r="X135" s="758"/>
      <c r="Y135" s="820"/>
      <c r="Z135" s="821"/>
      <c r="AA135" s="821"/>
      <c r="AB135" s="821"/>
      <c r="AC135" s="821"/>
      <c r="AD135" s="822"/>
      <c r="AF135" s="27"/>
      <c r="AG135" s="27"/>
      <c r="AH135" s="27"/>
      <c r="AI135" s="27"/>
      <c r="AJ135" cm="1">
        <f t="array" ref="AJ135">IF(OR(Y135={"NS","NA"},$S$105={"NS","NA"}),0,IF(Y135&lt;=$S$105,0,1))</f>
        <v>0</v>
      </c>
      <c r="AL135" s="1" t="s">
        <v>6130</v>
      </c>
      <c r="AM135" s="1" t="s">
        <v>5652</v>
      </c>
    </row>
    <row r="136" spans="1:39" ht="15" customHeight="1">
      <c r="A136" s="25"/>
      <c r="B136" s="52"/>
      <c r="C136" s="996" t="s">
        <v>5020</v>
      </c>
      <c r="D136" s="757"/>
      <c r="E136" s="758"/>
      <c r="F136" s="817" t="s">
        <v>6131</v>
      </c>
      <c r="G136" s="757"/>
      <c r="H136" s="757"/>
      <c r="I136" s="757"/>
      <c r="J136" s="757"/>
      <c r="K136" s="757"/>
      <c r="L136" s="757"/>
      <c r="M136" s="757"/>
      <c r="N136" s="757"/>
      <c r="O136" s="757"/>
      <c r="P136" s="757"/>
      <c r="Q136" s="757"/>
      <c r="R136" s="757"/>
      <c r="S136" s="757"/>
      <c r="T136" s="757"/>
      <c r="U136" s="757"/>
      <c r="V136" s="757"/>
      <c r="W136" s="757"/>
      <c r="X136" s="758"/>
      <c r="Y136" s="820"/>
      <c r="Z136" s="821"/>
      <c r="AA136" s="821"/>
      <c r="AB136" s="821"/>
      <c r="AC136" s="821"/>
      <c r="AD136" s="822"/>
      <c r="AJ136" cm="1">
        <f t="array" ref="AJ136">IF(OR(Y136={"NS","NA"},$S$105={"NS","NA"}),0,IF(Y136&lt;=$S$105,0,1))</f>
        <v>0</v>
      </c>
      <c r="AL136" s="1" t="s">
        <v>6129</v>
      </c>
      <c r="AM136" s="1" t="s">
        <v>6129</v>
      </c>
    </row>
    <row r="137" spans="1:39" ht="15" customHeight="1">
      <c r="A137" s="25"/>
      <c r="B137" s="52"/>
      <c r="C137" s="996" t="s">
        <v>5022</v>
      </c>
      <c r="D137" s="757"/>
      <c r="E137" s="758"/>
      <c r="F137" s="817" t="s">
        <v>5654</v>
      </c>
      <c r="G137" s="757"/>
      <c r="H137" s="757"/>
      <c r="I137" s="757"/>
      <c r="J137" s="757"/>
      <c r="K137" s="757"/>
      <c r="L137" s="757"/>
      <c r="M137" s="757"/>
      <c r="N137" s="757"/>
      <c r="O137" s="757"/>
      <c r="P137" s="757"/>
      <c r="Q137" s="757"/>
      <c r="R137" s="757"/>
      <c r="S137" s="757"/>
      <c r="T137" s="757"/>
      <c r="U137" s="757"/>
      <c r="V137" s="757"/>
      <c r="W137" s="757"/>
      <c r="X137" s="758"/>
      <c r="Y137" s="820"/>
      <c r="Z137" s="821"/>
      <c r="AA137" s="821"/>
      <c r="AB137" s="821"/>
      <c r="AC137" s="821"/>
      <c r="AD137" s="822"/>
      <c r="AJ137" cm="1">
        <f t="array" ref="AJ137">IF(OR(Y137={"NS","NA"},$S$105={"NS","NA"}),0,IF(Y137&lt;=$S$105,0,1))</f>
        <v>0</v>
      </c>
      <c r="AL137" s="1" t="s">
        <v>6132</v>
      </c>
      <c r="AM137" s="1" t="s">
        <v>6133</v>
      </c>
    </row>
    <row r="138" spans="1:39" ht="15" customHeight="1">
      <c r="A138" s="25"/>
      <c r="B138" s="52"/>
      <c r="C138" s="996" t="s">
        <v>5024</v>
      </c>
      <c r="D138" s="757"/>
      <c r="E138" s="758"/>
      <c r="F138" s="817" t="s">
        <v>6134</v>
      </c>
      <c r="G138" s="757"/>
      <c r="H138" s="757"/>
      <c r="I138" s="757"/>
      <c r="J138" s="757"/>
      <c r="K138" s="757"/>
      <c r="L138" s="757"/>
      <c r="M138" s="757"/>
      <c r="N138" s="757"/>
      <c r="O138" s="757"/>
      <c r="P138" s="757"/>
      <c r="Q138" s="757"/>
      <c r="R138" s="757"/>
      <c r="S138" s="757"/>
      <c r="T138" s="757"/>
      <c r="U138" s="757"/>
      <c r="V138" s="757"/>
      <c r="W138" s="757"/>
      <c r="X138" s="758"/>
      <c r="Y138" s="820"/>
      <c r="Z138" s="821"/>
      <c r="AA138" s="821"/>
      <c r="AB138" s="821"/>
      <c r="AC138" s="821"/>
      <c r="AD138" s="822"/>
      <c r="AJ138" cm="1">
        <f t="array" ref="AJ138">IF(OR(Y138={"NS","NA"},$S$105={"NS","NA"}),0,IF(Y138&lt;=$S$105,0,1))</f>
        <v>0</v>
      </c>
      <c r="AL138" s="1" t="s">
        <v>6135</v>
      </c>
      <c r="AM138" s="1" t="s">
        <v>5654</v>
      </c>
    </row>
    <row r="139" spans="1:39" ht="15" customHeight="1">
      <c r="A139" s="25"/>
      <c r="B139" s="52"/>
      <c r="C139" s="996" t="s">
        <v>5026</v>
      </c>
      <c r="D139" s="757"/>
      <c r="E139" s="758"/>
      <c r="F139" s="817" t="s">
        <v>6136</v>
      </c>
      <c r="G139" s="757"/>
      <c r="H139" s="757"/>
      <c r="I139" s="757"/>
      <c r="J139" s="757"/>
      <c r="K139" s="757"/>
      <c r="L139" s="757"/>
      <c r="M139" s="757"/>
      <c r="N139" s="757"/>
      <c r="O139" s="757"/>
      <c r="P139" s="757"/>
      <c r="Q139" s="757"/>
      <c r="R139" s="757"/>
      <c r="S139" s="757"/>
      <c r="T139" s="757"/>
      <c r="U139" s="757"/>
      <c r="V139" s="757"/>
      <c r="W139" s="757"/>
      <c r="X139" s="758"/>
      <c r="Y139" s="820"/>
      <c r="Z139" s="821"/>
      <c r="AA139" s="821"/>
      <c r="AB139" s="821"/>
      <c r="AC139" s="821"/>
      <c r="AD139" s="822"/>
      <c r="AJ139" cm="1">
        <f t="array" ref="AJ139">IF(OR(Y139={"NS","NA"},$S$105={"NS","NA"}),0,IF(Y139&lt;=$S$105,0,1))</f>
        <v>0</v>
      </c>
      <c r="AL139" s="1" t="s">
        <v>6137</v>
      </c>
      <c r="AM139" s="1" t="s">
        <v>6134</v>
      </c>
    </row>
    <row r="140" spans="1:39" ht="15" customHeight="1">
      <c r="A140" s="25"/>
      <c r="B140" s="52"/>
      <c r="C140" s="996" t="s">
        <v>5028</v>
      </c>
      <c r="D140" s="757"/>
      <c r="E140" s="758"/>
      <c r="F140" s="817" t="s">
        <v>6138</v>
      </c>
      <c r="G140" s="757"/>
      <c r="H140" s="757"/>
      <c r="I140" s="757"/>
      <c r="J140" s="757"/>
      <c r="K140" s="757"/>
      <c r="L140" s="757"/>
      <c r="M140" s="757"/>
      <c r="N140" s="757"/>
      <c r="O140" s="757"/>
      <c r="P140" s="757"/>
      <c r="Q140" s="757"/>
      <c r="R140" s="757"/>
      <c r="S140" s="757"/>
      <c r="T140" s="757"/>
      <c r="U140" s="757"/>
      <c r="V140" s="757"/>
      <c r="W140" s="757"/>
      <c r="X140" s="758"/>
      <c r="Y140" s="820"/>
      <c r="Z140" s="821"/>
      <c r="AA140" s="821"/>
      <c r="AB140" s="821"/>
      <c r="AC140" s="821"/>
      <c r="AD140" s="822"/>
      <c r="AJ140" cm="1">
        <f t="array" ref="AJ140">IF(OR(Y140={"NS","NA"},$S$105={"NS","NA"}),0,IF(Y140&lt;=$S$105,0,1))</f>
        <v>0</v>
      </c>
      <c r="AL140" s="1" t="s">
        <v>6139</v>
      </c>
      <c r="AM140" s="1" t="s">
        <v>6136</v>
      </c>
    </row>
    <row r="141" spans="1:39">
      <c r="A141" s="25"/>
      <c r="B141" s="52"/>
      <c r="C141" s="996" t="s">
        <v>5029</v>
      </c>
      <c r="D141" s="757"/>
      <c r="E141" s="758"/>
      <c r="F141" s="817" t="s">
        <v>6140</v>
      </c>
      <c r="G141" s="757"/>
      <c r="H141" s="757"/>
      <c r="I141" s="757"/>
      <c r="J141" s="757"/>
      <c r="K141" s="757"/>
      <c r="L141" s="757"/>
      <c r="M141" s="757"/>
      <c r="N141" s="757"/>
      <c r="O141" s="757"/>
      <c r="P141" s="757"/>
      <c r="Q141" s="757"/>
      <c r="R141" s="757"/>
      <c r="S141" s="757"/>
      <c r="T141" s="757"/>
      <c r="U141" s="757"/>
      <c r="V141" s="757"/>
      <c r="W141" s="757"/>
      <c r="X141" s="758"/>
      <c r="Y141" s="820"/>
      <c r="Z141" s="821"/>
      <c r="AA141" s="821"/>
      <c r="AB141" s="821"/>
      <c r="AC141" s="821"/>
      <c r="AD141" s="822"/>
      <c r="AJ141" cm="1">
        <f t="array" ref="AJ141">IF(OR(Y141={"NS","NA"},$S$105={"NS","NA"}),0,IF(Y141&lt;=$S$105,0,1))</f>
        <v>0</v>
      </c>
      <c r="AL141" s="1" t="s">
        <v>6141</v>
      </c>
      <c r="AM141" s="1" t="s">
        <v>6138</v>
      </c>
    </row>
    <row r="142" spans="1:39" ht="15" customHeight="1">
      <c r="A142" s="25"/>
      <c r="B142" s="52"/>
      <c r="C142" s="996" t="s">
        <v>5031</v>
      </c>
      <c r="D142" s="757"/>
      <c r="E142" s="758"/>
      <c r="F142" s="817" t="s">
        <v>6142</v>
      </c>
      <c r="G142" s="757"/>
      <c r="H142" s="757"/>
      <c r="I142" s="757"/>
      <c r="J142" s="757"/>
      <c r="K142" s="757"/>
      <c r="L142" s="757"/>
      <c r="M142" s="757"/>
      <c r="N142" s="757"/>
      <c r="O142" s="757"/>
      <c r="P142" s="757"/>
      <c r="Q142" s="757"/>
      <c r="R142" s="757"/>
      <c r="S142" s="757"/>
      <c r="T142" s="757"/>
      <c r="U142" s="757"/>
      <c r="V142" s="757"/>
      <c r="W142" s="757"/>
      <c r="X142" s="758"/>
      <c r="Y142" s="820"/>
      <c r="Z142" s="821"/>
      <c r="AA142" s="821"/>
      <c r="AB142" s="821"/>
      <c r="AC142" s="821"/>
      <c r="AD142" s="822"/>
      <c r="AJ142" cm="1">
        <f t="array" ref="AJ142">IF(OR(Y142={"NS","NA"},$S$105={"NS","NA"}),0,IF(Y142&lt;=$S$105,0,1))</f>
        <v>0</v>
      </c>
      <c r="AL142" s="1" t="s">
        <v>6143</v>
      </c>
      <c r="AM142" s="1" t="s">
        <v>6140</v>
      </c>
    </row>
    <row r="143" spans="1:39" ht="15" customHeight="1">
      <c r="A143" s="25"/>
      <c r="B143" s="52"/>
      <c r="C143" s="996" t="s">
        <v>5032</v>
      </c>
      <c r="D143" s="757"/>
      <c r="E143" s="758"/>
      <c r="F143" s="817" t="s">
        <v>6067</v>
      </c>
      <c r="G143" s="757"/>
      <c r="H143" s="757"/>
      <c r="I143" s="757"/>
      <c r="J143" s="757"/>
      <c r="K143" s="757"/>
      <c r="L143" s="757"/>
      <c r="M143" s="757"/>
      <c r="N143" s="757"/>
      <c r="O143" s="757"/>
      <c r="P143" s="757"/>
      <c r="Q143" s="757"/>
      <c r="R143" s="757"/>
      <c r="S143" s="757"/>
      <c r="T143" s="757"/>
      <c r="U143" s="757"/>
      <c r="V143" s="757"/>
      <c r="W143" s="757"/>
      <c r="X143" s="758"/>
      <c r="Y143" s="820"/>
      <c r="Z143" s="821"/>
      <c r="AA143" s="821"/>
      <c r="AB143" s="821"/>
      <c r="AC143" s="821"/>
      <c r="AD143" s="822"/>
      <c r="AJ143" cm="1">
        <f t="array" ref="AJ143">IF(OR(Y143={"NS","NA"},$S$105={"NS","NA"}),0,IF(Y143&lt;=$S$105,0,1))</f>
        <v>0</v>
      </c>
      <c r="AL143" s="1" t="s">
        <v>6144</v>
      </c>
      <c r="AM143" s="1" t="s">
        <v>6142</v>
      </c>
    </row>
    <row r="144" spans="1:39" ht="15" customHeight="1">
      <c r="A144" s="25"/>
      <c r="B144" s="52"/>
      <c r="C144" s="996" t="s">
        <v>5033</v>
      </c>
      <c r="D144" s="757"/>
      <c r="E144" s="758"/>
      <c r="F144" s="817" t="s">
        <v>5106</v>
      </c>
      <c r="G144" s="757"/>
      <c r="H144" s="757"/>
      <c r="I144" s="757"/>
      <c r="J144" s="757"/>
      <c r="K144" s="757"/>
      <c r="L144" s="757"/>
      <c r="M144" s="757"/>
      <c r="N144" s="757"/>
      <c r="O144" s="757"/>
      <c r="P144" s="757"/>
      <c r="Q144" s="757"/>
      <c r="R144" s="757"/>
      <c r="S144" s="757"/>
      <c r="T144" s="757"/>
      <c r="U144" s="757"/>
      <c r="V144" s="757"/>
      <c r="W144" s="757"/>
      <c r="X144" s="758"/>
      <c r="Y144" s="820"/>
      <c r="Z144" s="821"/>
      <c r="AA144" s="821"/>
      <c r="AB144" s="821"/>
      <c r="AC144" s="821"/>
      <c r="AD144" s="822"/>
      <c r="AJ144" cm="1">
        <f t="array" ref="AJ144">IF(OR(Y144={"NS","NA"},$S$105={"NS","NA"}),0,IF(Y144&lt;=$S$105,0,1))</f>
        <v>0</v>
      </c>
    </row>
    <row r="145" spans="1:36">
      <c r="A145" s="25"/>
      <c r="B145" s="52"/>
      <c r="C145" s="58"/>
      <c r="D145" s="58"/>
      <c r="E145" s="58"/>
      <c r="F145" s="58"/>
      <c r="G145" s="58"/>
      <c r="H145" s="58"/>
      <c r="I145" s="58"/>
      <c r="J145" s="58"/>
      <c r="K145" s="58"/>
      <c r="L145" s="58"/>
      <c r="M145" s="58"/>
      <c r="N145" s="58"/>
      <c r="O145" s="58"/>
      <c r="P145" s="58"/>
      <c r="Q145" s="58"/>
      <c r="R145" s="58"/>
      <c r="S145" s="58"/>
      <c r="T145" s="58"/>
      <c r="U145" s="58"/>
      <c r="V145" s="58"/>
      <c r="W145" s="58"/>
      <c r="X145" s="65" t="s">
        <v>5270</v>
      </c>
      <c r="Y145" s="865">
        <f>IF(AND(SUM(Y121:Y144)=0,COUNTIF(Y121:Y144,"NS")&gt;0),"NS",IF(AND(SUM(Y121:Y144)=0,COUNTIF(Y121:Y144,0)&gt;0),0,IF(AND(SUM(Y121:Y144)=0,COUNTIF(Y121:Y144,"NA")&gt;0),"NA",SUM(Y121:Y144))))</f>
        <v>0</v>
      </c>
      <c r="Z145" s="866"/>
      <c r="AA145" s="866"/>
      <c r="AB145" s="866"/>
      <c r="AC145" s="866"/>
      <c r="AD145" s="867"/>
      <c r="AJ145" s="465">
        <f>SUM(AJ121:AJ144)</f>
        <v>0</v>
      </c>
    </row>
    <row r="146" spans="1:36" ht="15" customHeight="1">
      <c r="A146" s="25"/>
      <c r="B146" s="1046" t="str">
        <f>AO122</f>
        <v/>
      </c>
      <c r="C146" s="1046"/>
      <c r="D146" s="1046"/>
      <c r="E146" s="1046"/>
      <c r="F146" s="1046"/>
      <c r="G146" s="1046"/>
      <c r="H146" s="1046"/>
      <c r="I146" s="1046"/>
      <c r="J146" s="1046"/>
      <c r="K146" s="1046"/>
      <c r="L146" s="1046"/>
      <c r="M146" s="1046"/>
      <c r="N146" s="1046"/>
      <c r="O146" s="1046"/>
      <c r="P146" s="1046"/>
      <c r="Q146" s="1046"/>
      <c r="R146" s="1046"/>
      <c r="S146" s="1046"/>
      <c r="T146" s="1046"/>
      <c r="U146" s="1046"/>
      <c r="V146" s="1046"/>
      <c r="W146" s="1046"/>
      <c r="X146" s="1046"/>
      <c r="Y146" s="1046"/>
      <c r="Z146" s="1046"/>
      <c r="AA146" s="1046"/>
      <c r="AB146" s="1046"/>
      <c r="AC146" s="1046"/>
      <c r="AD146" s="1046"/>
    </row>
    <row r="147" spans="1:36" ht="45" customHeight="1">
      <c r="A147" s="25"/>
      <c r="B147" s="52"/>
      <c r="C147" s="1102" t="s">
        <v>6145</v>
      </c>
      <c r="D147" s="708"/>
      <c r="E147" s="776"/>
      <c r="F147" s="725"/>
      <c r="G147" s="726"/>
      <c r="H147" s="726"/>
      <c r="I147" s="726"/>
      <c r="J147" s="726"/>
      <c r="K147" s="726"/>
      <c r="L147" s="726"/>
      <c r="M147" s="726"/>
      <c r="N147" s="726"/>
      <c r="O147" s="726"/>
      <c r="P147" s="726"/>
      <c r="Q147" s="726"/>
      <c r="R147" s="726"/>
      <c r="S147" s="726"/>
      <c r="T147" s="726"/>
      <c r="U147" s="726"/>
      <c r="V147" s="726"/>
      <c r="W147" s="726"/>
      <c r="X147" s="726"/>
      <c r="Y147" s="726"/>
      <c r="Z147" s="726"/>
      <c r="AA147" s="726"/>
      <c r="AB147" s="726"/>
      <c r="AC147" s="726"/>
      <c r="AD147" s="727"/>
      <c r="AG147" s="621" t="str">
        <f>SUBSTITUTE( SUBSTITUTE( SUBSTITUTE( SUBSTITUTE( SUBSTITUTE( SUBSTITUTE( SUBSTITUTE( SUBSTITUTE( SUBSTITUTE( SUBSTITUTE(F147, "á", "a"), "é", "e"), "í", "i"), "ó", "o"), "ú", "u"), "Á", "A"), "É", "E"), "Í", "I"), "Ó", "O"), "Ú", "U")</f>
        <v/>
      </c>
    </row>
    <row r="148" spans="1:36" ht="15" customHeight="1">
      <c r="A148" s="25"/>
      <c r="B148" s="868" t="str">
        <f>IF(AND(Y143&gt;0,Y143&lt;&gt;"NA",Y143&lt;&gt;"NS",F147=""),"Debido a que registró un número mayor a cero en el numeral 12, debe anotar el nombre de dicho(s) tipo(s) de solicitante(s)","")</f>
        <v/>
      </c>
      <c r="C148" s="868"/>
      <c r="D148" s="868"/>
      <c r="E148" s="868"/>
      <c r="F148" s="868"/>
      <c r="G148" s="868"/>
      <c r="H148" s="868"/>
      <c r="I148" s="868"/>
      <c r="J148" s="868"/>
      <c r="K148" s="868"/>
      <c r="L148" s="868"/>
      <c r="M148" s="868"/>
      <c r="N148" s="868"/>
      <c r="O148" s="868"/>
      <c r="P148" s="868"/>
      <c r="Q148" s="868"/>
      <c r="R148" s="868"/>
      <c r="S148" s="868"/>
      <c r="T148" s="868"/>
      <c r="U148" s="868"/>
      <c r="V148" s="868"/>
      <c r="W148" s="868"/>
      <c r="X148" s="868"/>
      <c r="Y148" s="868"/>
      <c r="Z148" s="868"/>
      <c r="AA148" s="868"/>
      <c r="AB148" s="868"/>
      <c r="AC148" s="868"/>
      <c r="AD148" s="868"/>
      <c r="AE148" s="868"/>
    </row>
    <row r="149" spans="1:36" ht="24" customHeight="1">
      <c r="A149" s="25"/>
      <c r="B149" s="52"/>
      <c r="C149" s="848" t="s">
        <v>5219</v>
      </c>
      <c r="D149" s="708"/>
      <c r="E149" s="708"/>
      <c r="F149" s="708"/>
      <c r="G149" s="708"/>
      <c r="H149" s="708"/>
      <c r="I149" s="708"/>
      <c r="J149" s="708"/>
      <c r="K149" s="708"/>
      <c r="L149" s="708"/>
      <c r="M149" s="708"/>
      <c r="N149" s="708"/>
      <c r="O149" s="708"/>
      <c r="P149" s="708"/>
      <c r="Q149" s="708"/>
      <c r="R149" s="708"/>
      <c r="S149" s="708"/>
      <c r="T149" s="708"/>
      <c r="U149" s="708"/>
      <c r="V149" s="708"/>
      <c r="W149" s="708"/>
      <c r="X149" s="708"/>
      <c r="Y149" s="708"/>
      <c r="Z149" s="708"/>
      <c r="AA149" s="708"/>
      <c r="AB149" s="708"/>
      <c r="AC149" s="708"/>
      <c r="AD149" s="708"/>
    </row>
    <row r="150" spans="1:36" ht="60" customHeight="1">
      <c r="A150" s="25"/>
      <c r="B150" s="52"/>
      <c r="C150" s="842"/>
      <c r="D150" s="759"/>
      <c r="E150" s="759"/>
      <c r="F150" s="759"/>
      <c r="G150" s="759"/>
      <c r="H150" s="759"/>
      <c r="I150" s="759"/>
      <c r="J150" s="759"/>
      <c r="K150" s="759"/>
      <c r="L150" s="759"/>
      <c r="M150" s="759"/>
      <c r="N150" s="759"/>
      <c r="O150" s="759"/>
      <c r="P150" s="759"/>
      <c r="Q150" s="759"/>
      <c r="R150" s="759"/>
      <c r="S150" s="759"/>
      <c r="T150" s="759"/>
      <c r="U150" s="759"/>
      <c r="V150" s="759"/>
      <c r="W150" s="759"/>
      <c r="X150" s="759"/>
      <c r="Y150" s="759"/>
      <c r="Z150" s="759"/>
      <c r="AA150" s="759"/>
      <c r="AB150" s="759"/>
      <c r="AC150" s="759"/>
      <c r="AD150" s="838"/>
    </row>
    <row r="151" spans="1:36" ht="15" customHeight="1">
      <c r="A151" s="25"/>
      <c r="B151" s="1060" t="str">
        <f>IF(AG121=0,"","Favor de ingresar toda la información requerida en la pregunta")</f>
        <v/>
      </c>
      <c r="C151" s="1060"/>
      <c r="D151" s="1060"/>
      <c r="E151" s="1060"/>
      <c r="F151" s="1060"/>
      <c r="G151" s="1060"/>
      <c r="H151" s="1060"/>
      <c r="I151" s="1060"/>
      <c r="J151" s="1060"/>
      <c r="K151" s="1060"/>
      <c r="L151" s="1060"/>
      <c r="M151" s="1060"/>
      <c r="N151" s="1060"/>
      <c r="O151" s="1060"/>
      <c r="P151" s="1060"/>
      <c r="Q151" s="1060"/>
      <c r="R151" s="1060"/>
      <c r="S151" s="1060"/>
      <c r="T151" s="1060"/>
      <c r="U151" s="1060"/>
      <c r="V151" s="1060"/>
      <c r="W151" s="1060"/>
      <c r="X151" s="1060"/>
      <c r="Y151" s="1060"/>
      <c r="Z151" s="1060"/>
      <c r="AA151" s="1060"/>
      <c r="AB151" s="1060"/>
      <c r="AC151" s="1060"/>
      <c r="AD151" s="1060"/>
      <c r="AE151" s="1060"/>
    </row>
    <row r="152" spans="1:36" ht="15" customHeight="1">
      <c r="A152" s="25"/>
      <c r="B152" s="888" t="str">
        <f>IF(SUM(COUNTIF(Y121:AD144,"NS"))&lt;&gt;0,"Alerta: debido a que cuenta con registros NS, debe proporcionar una justificación en el area de comentarios al final de la pregunta","")</f>
        <v/>
      </c>
      <c r="C152" s="708"/>
      <c r="D152" s="708"/>
      <c r="E152" s="708"/>
      <c r="F152" s="708"/>
      <c r="G152" s="708"/>
      <c r="H152" s="708"/>
      <c r="I152" s="708"/>
      <c r="J152" s="708"/>
      <c r="K152" s="708"/>
      <c r="L152" s="708"/>
      <c r="M152" s="708"/>
      <c r="N152" s="708"/>
      <c r="O152" s="708"/>
      <c r="P152" s="708"/>
      <c r="Q152" s="708"/>
      <c r="R152" s="708"/>
      <c r="S152" s="708"/>
      <c r="T152" s="708"/>
      <c r="U152" s="708"/>
      <c r="V152" s="708"/>
      <c r="W152" s="708"/>
      <c r="X152" s="708"/>
      <c r="Y152" s="708"/>
      <c r="Z152" s="708"/>
      <c r="AA152" s="708"/>
      <c r="AB152" s="708"/>
      <c r="AC152" s="708"/>
      <c r="AD152" s="708"/>
      <c r="AE152" s="733"/>
    </row>
    <row r="153" spans="1:36" ht="15" customHeight="1">
      <c r="A153" s="25"/>
      <c r="B153" s="868" t="str">
        <f>IF(AH122&gt;0,"Revise la información capturada, ya que tiene datos ingresados en celdas que están sombreadas","")</f>
        <v/>
      </c>
      <c r="C153" s="868"/>
      <c r="D153" s="868"/>
      <c r="E153" s="868"/>
      <c r="F153" s="868"/>
      <c r="G153" s="868"/>
      <c r="H153" s="868"/>
      <c r="I153" s="868"/>
      <c r="J153" s="868"/>
      <c r="K153" s="868"/>
      <c r="L153" s="868"/>
      <c r="M153" s="868"/>
      <c r="N153" s="868"/>
      <c r="O153" s="868"/>
      <c r="P153" s="868"/>
      <c r="Q153" s="868"/>
      <c r="R153" s="868"/>
      <c r="S153" s="868"/>
      <c r="T153" s="868"/>
      <c r="U153" s="868"/>
      <c r="V153" s="868"/>
      <c r="W153" s="868"/>
      <c r="X153" s="868"/>
      <c r="Y153" s="868"/>
      <c r="Z153" s="868"/>
      <c r="AA153" s="868"/>
      <c r="AB153" s="868"/>
      <c r="AC153" s="868"/>
      <c r="AD153" s="868"/>
      <c r="AE153" s="868"/>
    </row>
    <row r="154" spans="1:36" ht="15" customHeight="1">
      <c r="A154" s="25"/>
      <c r="B154" s="845" t="str">
        <f>IF(AI121&gt;0,"Favor de revisar la instrucción 1, debido a que no se cumplen con los criterios mencionados","")</f>
        <v/>
      </c>
      <c r="C154" s="845"/>
      <c r="D154" s="845"/>
      <c r="E154" s="845"/>
      <c r="F154" s="845"/>
      <c r="G154" s="845"/>
      <c r="H154" s="845"/>
      <c r="I154" s="845"/>
      <c r="J154" s="845"/>
      <c r="K154" s="845"/>
      <c r="L154" s="845"/>
      <c r="M154" s="845"/>
      <c r="N154" s="845"/>
      <c r="O154" s="845"/>
      <c r="P154" s="845"/>
      <c r="Q154" s="845"/>
      <c r="R154" s="845"/>
      <c r="S154" s="845"/>
      <c r="T154" s="845"/>
      <c r="U154" s="845"/>
      <c r="V154" s="845"/>
      <c r="W154" s="845"/>
      <c r="X154" s="845"/>
      <c r="Y154" s="845"/>
      <c r="Z154" s="845"/>
      <c r="AA154" s="845"/>
      <c r="AB154" s="845"/>
      <c r="AC154" s="845"/>
      <c r="AD154" s="845"/>
      <c r="AE154" s="845"/>
    </row>
    <row r="155" spans="1:36" ht="15" customHeight="1">
      <c r="A155" s="25"/>
      <c r="B155" s="1009" t="str">
        <f>IF(AJ145&gt;0,"Alerta: debe de proporcionar una justificación de acuerdo a lo establecido en la instrucción 2","")</f>
        <v/>
      </c>
      <c r="C155" s="1009"/>
      <c r="D155" s="1009"/>
      <c r="E155" s="1009"/>
      <c r="F155" s="1009"/>
      <c r="G155" s="1009"/>
      <c r="H155" s="1009"/>
      <c r="I155" s="1009"/>
      <c r="J155" s="1009"/>
      <c r="K155" s="1009"/>
      <c r="L155" s="1009"/>
      <c r="M155" s="1009"/>
      <c r="N155" s="1009"/>
      <c r="O155" s="1009"/>
      <c r="P155" s="1009"/>
      <c r="Q155" s="1009"/>
      <c r="R155" s="1009"/>
      <c r="S155" s="1009"/>
      <c r="T155" s="1009"/>
      <c r="U155" s="1009"/>
      <c r="V155" s="1009"/>
      <c r="W155" s="1009"/>
      <c r="X155" s="1009"/>
      <c r="Y155" s="1009"/>
      <c r="Z155" s="1009"/>
      <c r="AA155" s="1009"/>
      <c r="AB155" s="1009"/>
      <c r="AC155" s="1009"/>
      <c r="AD155" s="1009"/>
      <c r="AE155" s="1009"/>
    </row>
    <row r="156" spans="1:36" ht="15" customHeight="1">
      <c r="A156" s="25"/>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row>
    <row r="157" spans="1:36" ht="24" customHeight="1">
      <c r="A157" s="25" t="s">
        <v>6146</v>
      </c>
      <c r="B157" s="880" t="s">
        <v>6147</v>
      </c>
      <c r="C157" s="708"/>
      <c r="D157" s="708"/>
      <c r="E157" s="708"/>
      <c r="F157" s="708"/>
      <c r="G157" s="708"/>
      <c r="H157" s="708"/>
      <c r="I157" s="708"/>
      <c r="J157" s="708"/>
      <c r="K157" s="708"/>
      <c r="L157" s="708"/>
      <c r="M157" s="708"/>
      <c r="N157" s="708"/>
      <c r="O157" s="708"/>
      <c r="P157" s="708"/>
      <c r="Q157" s="708"/>
      <c r="R157" s="708"/>
      <c r="S157" s="708"/>
      <c r="T157" s="708"/>
      <c r="U157" s="708"/>
      <c r="V157" s="708"/>
      <c r="W157" s="708"/>
      <c r="X157" s="708"/>
      <c r="Y157" s="708"/>
      <c r="Z157" s="708"/>
      <c r="AA157" s="708"/>
      <c r="AB157" s="708"/>
      <c r="AC157" s="708"/>
      <c r="AD157" s="708"/>
    </row>
    <row r="158" spans="1:36" ht="24" customHeight="1">
      <c r="A158" s="25"/>
      <c r="B158" s="64"/>
      <c r="C158" s="848" t="s">
        <v>5576</v>
      </c>
      <c r="D158" s="708"/>
      <c r="E158" s="708"/>
      <c r="F158" s="708"/>
      <c r="G158" s="708"/>
      <c r="H158" s="708"/>
      <c r="I158" s="708"/>
      <c r="J158" s="708"/>
      <c r="K158" s="708"/>
      <c r="L158" s="708"/>
      <c r="M158" s="708"/>
      <c r="N158" s="708"/>
      <c r="O158" s="708"/>
      <c r="P158" s="708"/>
      <c r="Q158" s="708"/>
      <c r="R158" s="708"/>
      <c r="S158" s="708"/>
      <c r="T158" s="708"/>
      <c r="U158" s="708"/>
      <c r="V158" s="708"/>
      <c r="W158" s="708"/>
      <c r="X158" s="708"/>
      <c r="Y158" s="708"/>
      <c r="Z158" s="708"/>
      <c r="AA158" s="708"/>
      <c r="AB158" s="708"/>
      <c r="AC158" s="708"/>
      <c r="AD158" s="708"/>
    </row>
    <row r="159" spans="1:36" ht="24" customHeight="1">
      <c r="A159" s="25"/>
      <c r="B159" s="64"/>
      <c r="C159" s="853" t="s">
        <v>6148</v>
      </c>
      <c r="D159" s="708"/>
      <c r="E159" s="708"/>
      <c r="F159" s="708"/>
      <c r="G159" s="708"/>
      <c r="H159" s="708"/>
      <c r="I159" s="708"/>
      <c r="J159" s="708"/>
      <c r="K159" s="708"/>
      <c r="L159" s="708"/>
      <c r="M159" s="708"/>
      <c r="N159" s="708"/>
      <c r="O159" s="708"/>
      <c r="P159" s="708"/>
      <c r="Q159" s="708"/>
      <c r="R159" s="708"/>
      <c r="S159" s="708"/>
      <c r="T159" s="708"/>
      <c r="U159" s="708"/>
      <c r="V159" s="708"/>
      <c r="W159" s="708"/>
      <c r="X159" s="708"/>
      <c r="Y159" s="708"/>
      <c r="Z159" s="708"/>
      <c r="AA159" s="708"/>
      <c r="AB159" s="708"/>
      <c r="AC159" s="708"/>
      <c r="AD159" s="708"/>
    </row>
    <row r="160" spans="1:36" ht="24" customHeight="1">
      <c r="A160" s="25"/>
      <c r="B160" s="64"/>
      <c r="C160" s="848" t="s">
        <v>6149</v>
      </c>
      <c r="D160" s="708"/>
      <c r="E160" s="708"/>
      <c r="F160" s="708"/>
      <c r="G160" s="708"/>
      <c r="H160" s="708"/>
      <c r="I160" s="708"/>
      <c r="J160" s="708"/>
      <c r="K160" s="708"/>
      <c r="L160" s="708"/>
      <c r="M160" s="708"/>
      <c r="N160" s="708"/>
      <c r="O160" s="708"/>
      <c r="P160" s="708"/>
      <c r="Q160" s="708"/>
      <c r="R160" s="708"/>
      <c r="S160" s="708"/>
      <c r="T160" s="708"/>
      <c r="U160" s="708"/>
      <c r="V160" s="708"/>
      <c r="W160" s="708"/>
      <c r="X160" s="708"/>
      <c r="Y160" s="708"/>
      <c r="Z160" s="708"/>
      <c r="AA160" s="708"/>
      <c r="AB160" s="708"/>
      <c r="AC160" s="708"/>
      <c r="AD160" s="708"/>
    </row>
    <row r="161" spans="1:44" ht="24" customHeight="1">
      <c r="A161" s="25"/>
      <c r="B161" s="64"/>
      <c r="C161" s="998" t="s">
        <v>6150</v>
      </c>
      <c r="D161" s="708"/>
      <c r="E161" s="708"/>
      <c r="F161" s="708"/>
      <c r="G161" s="708"/>
      <c r="H161" s="708"/>
      <c r="I161" s="708"/>
      <c r="J161" s="708"/>
      <c r="K161" s="708"/>
      <c r="L161" s="708"/>
      <c r="M161" s="708"/>
      <c r="N161" s="708"/>
      <c r="O161" s="708"/>
      <c r="P161" s="708"/>
      <c r="Q161" s="708"/>
      <c r="R161" s="708"/>
      <c r="S161" s="708"/>
      <c r="T161" s="708"/>
      <c r="U161" s="708"/>
      <c r="V161" s="708"/>
      <c r="W161" s="708"/>
      <c r="X161" s="708"/>
      <c r="Y161" s="708"/>
      <c r="Z161" s="708"/>
      <c r="AA161" s="708"/>
      <c r="AB161" s="708"/>
      <c r="AC161" s="708"/>
      <c r="AD161" s="708"/>
    </row>
    <row r="162" spans="1:44" ht="60" customHeight="1">
      <c r="A162" s="25"/>
      <c r="B162" s="64"/>
      <c r="C162" s="1008" t="s">
        <v>6151</v>
      </c>
      <c r="D162" s="708"/>
      <c r="E162" s="708"/>
      <c r="F162" s="708"/>
      <c r="G162" s="708"/>
      <c r="H162" s="708"/>
      <c r="I162" s="708"/>
      <c r="J162" s="708"/>
      <c r="K162" s="708"/>
      <c r="L162" s="708"/>
      <c r="M162" s="708"/>
      <c r="N162" s="708"/>
      <c r="O162" s="708"/>
      <c r="P162" s="708"/>
      <c r="Q162" s="708"/>
      <c r="R162" s="708"/>
      <c r="S162" s="708"/>
      <c r="T162" s="708"/>
      <c r="U162" s="708"/>
      <c r="V162" s="708"/>
      <c r="W162" s="708"/>
      <c r="X162" s="708"/>
      <c r="Y162" s="708"/>
      <c r="Z162" s="708"/>
      <c r="AA162" s="708"/>
      <c r="AB162" s="708"/>
      <c r="AC162" s="708"/>
      <c r="AD162" s="708"/>
    </row>
    <row r="163" spans="1:44" ht="36" customHeight="1">
      <c r="A163" s="25"/>
      <c r="B163" s="64"/>
      <c r="C163" s="853" t="s">
        <v>6152</v>
      </c>
      <c r="D163" s="708"/>
      <c r="E163" s="708"/>
      <c r="F163" s="708"/>
      <c r="G163" s="708"/>
      <c r="H163" s="708"/>
      <c r="I163" s="708"/>
      <c r="J163" s="708"/>
      <c r="K163" s="708"/>
      <c r="L163" s="708"/>
      <c r="M163" s="708"/>
      <c r="N163" s="708"/>
      <c r="O163" s="708"/>
      <c r="P163" s="708"/>
      <c r="Q163" s="708"/>
      <c r="R163" s="708"/>
      <c r="S163" s="708"/>
      <c r="T163" s="708"/>
      <c r="U163" s="708"/>
      <c r="V163" s="708"/>
      <c r="W163" s="708"/>
      <c r="X163" s="708"/>
      <c r="Y163" s="708"/>
      <c r="Z163" s="708"/>
      <c r="AA163" s="708"/>
      <c r="AB163" s="708"/>
      <c r="AC163" s="708"/>
      <c r="AD163" s="708"/>
    </row>
    <row r="164" spans="1:44" ht="36" customHeight="1">
      <c r="A164" s="25"/>
      <c r="B164" s="64"/>
      <c r="C164" s="853" t="s">
        <v>6153</v>
      </c>
      <c r="D164" s="708"/>
      <c r="E164" s="708"/>
      <c r="F164" s="708"/>
      <c r="G164" s="708"/>
      <c r="H164" s="708"/>
      <c r="I164" s="708"/>
      <c r="J164" s="708"/>
      <c r="K164" s="708"/>
      <c r="L164" s="708"/>
      <c r="M164" s="708"/>
      <c r="N164" s="708"/>
      <c r="O164" s="708"/>
      <c r="P164" s="708"/>
      <c r="Q164" s="708"/>
      <c r="R164" s="708"/>
      <c r="S164" s="708"/>
      <c r="T164" s="708"/>
      <c r="U164" s="708"/>
      <c r="V164" s="708"/>
      <c r="W164" s="708"/>
      <c r="X164" s="708"/>
      <c r="Y164" s="708"/>
      <c r="Z164" s="708"/>
      <c r="AA164" s="708"/>
      <c r="AB164" s="708"/>
      <c r="AC164" s="708"/>
      <c r="AD164" s="708"/>
    </row>
    <row r="165" spans="1:44" ht="36" customHeight="1">
      <c r="A165" s="25"/>
      <c r="B165" s="64"/>
      <c r="C165" s="853" t="s">
        <v>6154</v>
      </c>
      <c r="D165" s="708"/>
      <c r="E165" s="708"/>
      <c r="F165" s="708"/>
      <c r="G165" s="708"/>
      <c r="H165" s="708"/>
      <c r="I165" s="708"/>
      <c r="J165" s="708"/>
      <c r="K165" s="708"/>
      <c r="L165" s="708"/>
      <c r="M165" s="708"/>
      <c r="N165" s="708"/>
      <c r="O165" s="708"/>
      <c r="P165" s="708"/>
      <c r="Q165" s="708"/>
      <c r="R165" s="708"/>
      <c r="S165" s="708"/>
      <c r="T165" s="708"/>
      <c r="U165" s="708"/>
      <c r="V165" s="708"/>
      <c r="W165" s="708"/>
      <c r="X165" s="708"/>
      <c r="Y165" s="708"/>
      <c r="Z165" s="708"/>
      <c r="AA165" s="708"/>
      <c r="AB165" s="708"/>
      <c r="AC165" s="708"/>
      <c r="AD165" s="708"/>
    </row>
    <row r="166" spans="1:44" ht="15" customHeight="1">
      <c r="A166" s="25"/>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row>
    <row r="167" spans="1:44" ht="15" customHeight="1">
      <c r="A167" s="25"/>
      <c r="B167" s="58"/>
      <c r="C167" s="723" t="s">
        <v>5582</v>
      </c>
      <c r="D167" s="859"/>
      <c r="E167" s="859"/>
      <c r="F167" s="859"/>
      <c r="G167" s="859"/>
      <c r="H167" s="859"/>
      <c r="I167" s="859"/>
      <c r="J167" s="859"/>
      <c r="K167" s="859"/>
      <c r="L167" s="860"/>
      <c r="M167" s="723" t="s">
        <v>6155</v>
      </c>
      <c r="N167" s="757"/>
      <c r="O167" s="757"/>
      <c r="P167" s="757"/>
      <c r="Q167" s="757"/>
      <c r="R167" s="757"/>
      <c r="S167" s="757"/>
      <c r="T167" s="757"/>
      <c r="U167" s="757"/>
      <c r="V167" s="757"/>
      <c r="W167" s="757"/>
      <c r="X167" s="757"/>
      <c r="Y167" s="757"/>
      <c r="Z167" s="757"/>
      <c r="AA167" s="757"/>
      <c r="AB167" s="757"/>
      <c r="AC167" s="757"/>
      <c r="AD167" s="758"/>
    </row>
    <row r="168" spans="1:44" ht="15" customHeight="1">
      <c r="A168" s="25"/>
      <c r="B168" s="58"/>
      <c r="C168" s="861"/>
      <c r="D168" s="782"/>
      <c r="E168" s="782"/>
      <c r="F168" s="782"/>
      <c r="G168" s="782"/>
      <c r="H168" s="782"/>
      <c r="I168" s="782"/>
      <c r="J168" s="782"/>
      <c r="K168" s="782"/>
      <c r="L168" s="783"/>
      <c r="M168" s="723" t="s">
        <v>5235</v>
      </c>
      <c r="N168" s="757"/>
      <c r="O168" s="757"/>
      <c r="P168" s="757"/>
      <c r="Q168" s="757"/>
      <c r="R168" s="758"/>
      <c r="S168" s="756" t="s">
        <v>6156</v>
      </c>
      <c r="T168" s="757"/>
      <c r="U168" s="757"/>
      <c r="V168" s="757"/>
      <c r="W168" s="757"/>
      <c r="X168" s="758"/>
      <c r="Y168" s="756" t="s">
        <v>6157</v>
      </c>
      <c r="Z168" s="757"/>
      <c r="AA168" s="757"/>
      <c r="AB168" s="757"/>
      <c r="AC168" s="757"/>
      <c r="AD168" s="758"/>
      <c r="AF168" t="s">
        <v>5090</v>
      </c>
      <c r="AG168" t="s">
        <v>6049</v>
      </c>
      <c r="AH168" s="38" t="s">
        <v>6158</v>
      </c>
      <c r="AI168" s="38" t="s">
        <v>6159</v>
      </c>
      <c r="AJ168" t="s">
        <v>5240</v>
      </c>
      <c r="AK168" t="s">
        <v>5241</v>
      </c>
      <c r="AL168" t="s">
        <v>5242</v>
      </c>
      <c r="AM168" t="s">
        <v>5243</v>
      </c>
      <c r="AN168" s="1" t="s">
        <v>6160</v>
      </c>
      <c r="AO168" s="1" t="s">
        <v>6161</v>
      </c>
      <c r="AP168" s="1" t="s">
        <v>6162</v>
      </c>
    </row>
    <row r="169" spans="1:44" ht="15" customHeight="1">
      <c r="A169" s="25"/>
      <c r="B169" s="58"/>
      <c r="C169" s="55" t="s">
        <v>5012</v>
      </c>
      <c r="D169" s="817" t="s">
        <v>5094</v>
      </c>
      <c r="E169" s="757"/>
      <c r="F169" s="757"/>
      <c r="G169" s="757"/>
      <c r="H169" s="757"/>
      <c r="I169" s="757"/>
      <c r="J169" s="757"/>
      <c r="K169" s="757"/>
      <c r="L169" s="758"/>
      <c r="M169" s="839"/>
      <c r="N169" s="840"/>
      <c r="O169" s="840"/>
      <c r="P169" s="840"/>
      <c r="Q169" s="840"/>
      <c r="R169" s="841"/>
      <c r="S169" s="839"/>
      <c r="T169" s="840"/>
      <c r="U169" s="840"/>
      <c r="V169" s="840"/>
      <c r="W169" s="840"/>
      <c r="X169" s="841"/>
      <c r="Y169" s="839"/>
      <c r="Z169" s="840"/>
      <c r="AA169" s="840"/>
      <c r="AB169" s="840"/>
      <c r="AC169" s="840"/>
      <c r="AD169" s="841"/>
      <c r="AF169" s="443">
        <f>IF(AND($S$105&gt;0,$S$105&lt;&gt;"NS",$S$105&lt;&gt;"NA",AH181&gt;0),IF(COUNTA(M169:AD180)&gt;=(28-AI181),0,1),0)</f>
        <v>0</v>
      </c>
      <c r="AG169">
        <f>IF(OR($S$105=0,$S$105="NS",$S$105="NA",COUNTIF(CNGE_2026_M4_Secc1!$CX$43:$CX$102,0)=60,AND(COUNTIF(CNGE_2026_M4_Secc1!$CX$43:$CX$102,2)&gt;0,COUNTIF(CNGE_2026_M4_Secc1!$CX$43:$CX$102,1)=0,COUNTIF(CNGE_2026_M4_Secc1!$CX$43:$CX$102,3)=0)),IF(COUNTA($M169:$AD169)=0,0,1),0)</f>
        <v>0</v>
      </c>
      <c r="AH169">
        <f>IF(OR(COUNTIF(CNGE_2026_M4_Secc1!$CX$43:$CX$102,0)=60,AND(COUNTIF(CNGE_2026_M4_Secc1!$CX$43:$CX$102,2)&gt;0,COUNTIF(CNGE_2026_M4_Secc1!$CX$43:$CX$102,1)=0,COUNTIF(CNGE_2026_M4_Secc1!$CX$43:$CX$102,3)=0)),0,1)</f>
        <v>0</v>
      </c>
      <c r="AI169">
        <f>IF(OR($S$105=0,$S$105="NS",$S$105="NA",COUNTIF(CNGE_2026_M4_Secc1!$CX$43:$CX$102,0)=60,AND(COUNTIF(CNGE_2026_M4_Secc1!$CX$43:$CX$102,2)&gt;0,COUNTIF(CNGE_2026_M4_Secc1!$CX$43:$CX$102,1)=0,COUNTIF(CNGE_2026_M4_Secc1!$CX$43:$CX$102,3)=0)),3,0)</f>
        <v>3</v>
      </c>
      <c r="AJ169" s="634">
        <f>M169</f>
        <v>0</v>
      </c>
      <c r="AK169">
        <f>COUNTIF(S169:AD169,"NS")</f>
        <v>0</v>
      </c>
      <c r="AL169" s="634">
        <f>SUM(S169:AD169)</f>
        <v>0</v>
      </c>
      <c r="AM169">
        <f>IF(COUNTIF(M169:AD169,"NA")=3,0,IF(OR(AND(AJ169=0,AK169&gt;0),AND(AJ169="NS",AL169&gt;0), AND(AJ169="NS", AK169=0,AL169=0)), 1, IF(OR(AND(AJ169&gt;0,AK169&gt;1,AJ169&gt;AL169), AND(AJ169="NS",AK169=2), AND(AJ169="NS",AL169=0,AK169&gt;0),AJ169=AL169), 0, 1)))</f>
        <v>0</v>
      </c>
      <c r="AN169" s="466">
        <f>IF(COUNTA(S172:AD172,S175:AD176,S178:AD178)&gt;0,1,0)</f>
        <v>0</v>
      </c>
      <c r="AO169" s="1">
        <f>IF(AND(COUNTA($M$169:$R$180)=1,AI169=0),IF(M169=$S$105,0,1),0)</f>
        <v>0</v>
      </c>
      <c r="AP169" s="1" cm="1">
        <f t="array" ref="AP169">IF(AND(COUNTA($M$169:$R$180)&gt;1,AI169=0),IF(OR(M169={"NS","NA"},$S$105={"NS","NA"}),0,IF(M169&lt;=$S$105,0,1)),0)</f>
        <v>0</v>
      </c>
      <c r="AR169" s="645">
        <f>$M$169</f>
        <v>0</v>
      </c>
    </row>
    <row r="170" spans="1:44" ht="15" customHeight="1">
      <c r="A170" s="25"/>
      <c r="B170" s="58"/>
      <c r="C170" s="55" t="s">
        <v>5014</v>
      </c>
      <c r="D170" s="817" t="s">
        <v>5095</v>
      </c>
      <c r="E170" s="757"/>
      <c r="F170" s="757"/>
      <c r="G170" s="757"/>
      <c r="H170" s="757"/>
      <c r="I170" s="757"/>
      <c r="J170" s="757"/>
      <c r="K170" s="757"/>
      <c r="L170" s="758"/>
      <c r="M170" s="839"/>
      <c r="N170" s="840"/>
      <c r="O170" s="840"/>
      <c r="P170" s="840"/>
      <c r="Q170" s="840"/>
      <c r="R170" s="841"/>
      <c r="S170" s="839"/>
      <c r="T170" s="840"/>
      <c r="U170" s="840"/>
      <c r="V170" s="840"/>
      <c r="W170" s="840"/>
      <c r="X170" s="841"/>
      <c r="Y170" s="839"/>
      <c r="Z170" s="840"/>
      <c r="AA170" s="840"/>
      <c r="AB170" s="840"/>
      <c r="AC170" s="840"/>
      <c r="AD170" s="841"/>
      <c r="AF170"/>
      <c r="AG170">
        <f>IF(OR($S$105=0,$S$105="NS",$S$105="NA",COUNTIF(CNGE_2026_M4_Secc1!$CY$43:$CY$102,0)=60,AND(COUNTIF(CNGE_2026_M4_Secc1!$CY$43:$CY$102,2)&gt;0,COUNTIF(CNGE_2026_M4_Secc1!$CY$43:$CY$102,1)=0,COUNTIF(CNGE_2026_M4_Secc1!$CY$43:$CY$102,3)=0)),IF(COUNTA($M170:$AD170)=0,0,1),0)</f>
        <v>0</v>
      </c>
      <c r="AH170">
        <f>IF(OR(COUNTIF(CNGE_2026_M4_Secc1!$CY$43:$CY$102,0)=60,AND(COUNTIF(CNGE_2026_M4_Secc1!$CY$43:$CY$102,2)&gt;0,COUNTIF(CNGE_2026_M4_Secc1!$CY$43:$CY$102,1)=0,COUNTIF(CNGE_2026_M4_Secc1!$CY$43:$CY$102,3)=0)),0,1)</f>
        <v>0</v>
      </c>
      <c r="AI170">
        <f>IF(OR($S$105=0,$S$105="NS",$S$105="NA",COUNTIF(CNGE_2026_M4_Secc1!$CY$43:$CY$102,0)=60,AND(COUNTIF(CNGE_2026_M4_Secc1!$CY$43:$CY$102,2)&gt;0,COUNTIF(CNGE_2026_M4_Secc1!$CY$43:$CY$102,1)=0,COUNTIF(CNGE_2026_M4_Secc1!$CY$43:$CY$102,3)=0)),3,0)</f>
        <v>3</v>
      </c>
      <c r="AJ170">
        <f t="shared" ref="AJ170:AJ179" si="15">M170</f>
        <v>0</v>
      </c>
      <c r="AK170">
        <f t="shared" ref="AK170:AK179" si="16">COUNTIF(S170:AD170,"NS")</f>
        <v>0</v>
      </c>
      <c r="AL170">
        <f t="shared" ref="AL170:AL179" si="17">SUM(S170:AD170)</f>
        <v>0</v>
      </c>
      <c r="AM170">
        <f t="shared" ref="AM170:AM179" si="18">IF(COUNTIF(M170:AD170,"NA")=3,0,IF(OR(AND(AJ170=0,AK170&gt;0),AND(AJ170="NS",AL170&gt;0), AND(AJ170="NS", AK170=0,AL170=0)), 1, IF(OR(AND(AJ170&gt;0,AK170&gt;1,AJ170&gt;AL170), AND(AJ170="NS",AK170=2), AND(AJ170="NS",AL170=0,AK170&gt;0),AJ170=AL170), 0, 1)))</f>
        <v>0</v>
      </c>
      <c r="AO170" s="1">
        <f t="shared" ref="AO170:AO178" si="19">IF(AND(COUNTA($M$169:$R$180)=1,AI170=0),IF(M170=$S$105,0,1),0)</f>
        <v>0</v>
      </c>
      <c r="AP170" s="1" cm="1">
        <f t="array" ref="AP170">IF(AND(COUNTA($M$169:$R$180)&gt;1,AI170=0),IF(OR(M170={"NS","NA"},$S$105={"NS","NA"}),0,IF(M170&lt;=$S$105,0,1)),0)</f>
        <v>0</v>
      </c>
      <c r="AR170" s="1">
        <f>$M$170</f>
        <v>0</v>
      </c>
    </row>
    <row r="171" spans="1:44" ht="15" customHeight="1">
      <c r="A171" s="25"/>
      <c r="B171" s="58"/>
      <c r="C171" s="55" t="s">
        <v>5016</v>
      </c>
      <c r="D171" s="817" t="s">
        <v>5096</v>
      </c>
      <c r="E171" s="757"/>
      <c r="F171" s="757"/>
      <c r="G171" s="757"/>
      <c r="H171" s="757"/>
      <c r="I171" s="757"/>
      <c r="J171" s="757"/>
      <c r="K171" s="757"/>
      <c r="L171" s="758"/>
      <c r="M171" s="839"/>
      <c r="N171" s="840"/>
      <c r="O171" s="840"/>
      <c r="P171" s="840"/>
      <c r="Q171" s="840"/>
      <c r="R171" s="841"/>
      <c r="S171" s="839"/>
      <c r="T171" s="840"/>
      <c r="U171" s="840"/>
      <c r="V171" s="840"/>
      <c r="W171" s="840"/>
      <c r="X171" s="841"/>
      <c r="Y171" s="839"/>
      <c r="Z171" s="840"/>
      <c r="AA171" s="840"/>
      <c r="AB171" s="840"/>
      <c r="AC171" s="840"/>
      <c r="AD171" s="841"/>
      <c r="AF171"/>
      <c r="AG171">
        <f>IF(OR($S$105=0,$S$105="NS",$S$105="NA",COUNTIF(CNGE_2026_M4_Secc1!$CZ$43:$CZ$102,0)=60,AND(COUNTIF(CNGE_2026_M4_Secc1!$CZ$43:$CZ$102,2)&gt;0,COUNTIF(CNGE_2026_M4_Secc1!$CZ$43:$CZ$102,1)=0,COUNTIF(CNGE_2026_M4_Secc1!$CZ$43:$CZ$102,3)=0)),IF(COUNTA($M171:$AD171)=0,0,1),0)</f>
        <v>0</v>
      </c>
      <c r="AH171">
        <f>IF(OR(COUNTIF(CNGE_2026_M4_Secc1!$CZ$43:$CZ$102,0)=60,AND(COUNTIF(CNGE_2026_M4_Secc1!$CZ$43:$CZ$102,2)&gt;0,COUNTIF(CNGE_2026_M4_Secc1!$CZ$43:$CZ$102,1)=0,COUNTIF(CNGE_2026_M4_Secc1!$CZ$43:$CZ$102,3)=0)),0,1)</f>
        <v>0</v>
      </c>
      <c r="AI171">
        <f>IF(OR($S$105=0,$S$105="NS",$S$105="NA",COUNTIF(CNGE_2026_M4_Secc1!$CZ$43:$CZ$102,0)=60,AND(COUNTIF(CNGE_2026_M4_Secc1!$CZ$43:$CZ$102,2)&gt;0,COUNTIF(CNGE_2026_M4_Secc1!$CZ$43:$CZ$102,1)=0,COUNTIF(CNGE_2026_M4_Secc1!$CZ$43:$CZ$102,3)=0)),3,0)</f>
        <v>3</v>
      </c>
      <c r="AJ171">
        <f t="shared" si="15"/>
        <v>0</v>
      </c>
      <c r="AK171">
        <f t="shared" si="16"/>
        <v>0</v>
      </c>
      <c r="AL171">
        <f t="shared" si="17"/>
        <v>0</v>
      </c>
      <c r="AM171">
        <f t="shared" si="18"/>
        <v>0</v>
      </c>
      <c r="AO171" s="1">
        <f t="shared" si="19"/>
        <v>0</v>
      </c>
      <c r="AP171" s="1" cm="1">
        <f t="array" ref="AP171">IF(AND(COUNTA($M$169:$R$180)&gt;1,AI171=0),IF(OR(M171={"NS","NA"},$S$105={"NS","NA"}),0,IF(M171&lt;=$S$105,0,1)),0)</f>
        <v>0</v>
      </c>
      <c r="AR171" s="1">
        <f>$M$171</f>
        <v>0</v>
      </c>
    </row>
    <row r="172" spans="1:44" ht="15" customHeight="1">
      <c r="A172" s="25"/>
      <c r="B172" s="58"/>
      <c r="C172" s="55" t="s">
        <v>5018</v>
      </c>
      <c r="D172" s="817" t="s">
        <v>5097</v>
      </c>
      <c r="E172" s="757"/>
      <c r="F172" s="757"/>
      <c r="G172" s="757"/>
      <c r="H172" s="757"/>
      <c r="I172" s="757"/>
      <c r="J172" s="757"/>
      <c r="K172" s="757"/>
      <c r="L172" s="758"/>
      <c r="M172" s="839"/>
      <c r="N172" s="840"/>
      <c r="O172" s="840"/>
      <c r="P172" s="840"/>
      <c r="Q172" s="840"/>
      <c r="R172" s="841"/>
      <c r="S172" s="839"/>
      <c r="T172" s="840"/>
      <c r="U172" s="840"/>
      <c r="V172" s="840"/>
      <c r="W172" s="840"/>
      <c r="X172" s="841"/>
      <c r="Y172" s="839"/>
      <c r="Z172" s="840"/>
      <c r="AA172" s="840"/>
      <c r="AB172" s="840"/>
      <c r="AC172" s="840"/>
      <c r="AD172" s="841"/>
      <c r="AF172"/>
      <c r="AG172">
        <f>IF(OR($S$105=0,$S$105="NS",$S$105="NA",COUNTIF(CNGE_2026_M4_Secc1!$DA$43:$DA$102,0)=60,AND(COUNTIF(CNGE_2026_M4_Secc1!$DA$43:$DA$102,2)&gt;0,COUNTIF(CNGE_2026_M4_Secc1!$DA$43:$DA$102,1)=0,COUNTIF(CNGE_2026_M4_Secc1!$DA$43:$DA$102,3)=0)),IF(COUNTA($M172)=0,0,1),0)</f>
        <v>0</v>
      </c>
      <c r="AH172">
        <f>IF(OR(COUNTIF(CNGE_2026_M4_Secc1!$DA$43:$DA$102,0)=60,AND(COUNTIF(CNGE_2026_M4_Secc1!$DA$43:$DA$102,2)&gt;0,COUNTIF(CNGE_2026_M4_Secc1!$DA$43:$DA$102,1)=0,COUNTIF(CNGE_2026_M4_Secc1!$DA$43:$DA$102,3)=0)),0,1)</f>
        <v>0</v>
      </c>
      <c r="AI172">
        <f>IF(OR($S$105=0,$S$105="NS",$S$105="NA",COUNTIF(CNGE_2026_M4_Secc1!$DA$43:$DA$102,0)=60,AND(COUNTIF(CNGE_2026_M4_Secc1!$DA$43:$DA$102,2)&gt;0,COUNTIF(CNGE_2026_M4_Secc1!$DA$43:$DA$102,1)=0,COUNTIF(CNGE_2026_M4_Secc1!$DA$43:$DA$102,3)=0)),1,0)</f>
        <v>1</v>
      </c>
      <c r="AJ172"/>
      <c r="AK172"/>
      <c r="AL172"/>
      <c r="AM172"/>
      <c r="AO172" s="1">
        <f t="shared" si="19"/>
        <v>0</v>
      </c>
      <c r="AP172" s="1" cm="1">
        <f t="array" ref="AP172">IF(AND(COUNTA($M$169:$R$180)&gt;1,AI172=0),IF(OR(M172={"NS","NA"},$S$105={"NS","NA"}),0,IF(M172&lt;=$S$105,0,1)),0)</f>
        <v>0</v>
      </c>
      <c r="AR172" s="1">
        <f>$M$172</f>
        <v>0</v>
      </c>
    </row>
    <row r="173" spans="1:44" ht="15" customHeight="1">
      <c r="A173" s="25"/>
      <c r="B173" s="58"/>
      <c r="C173" s="55" t="s">
        <v>5020</v>
      </c>
      <c r="D173" s="817" t="s">
        <v>5098</v>
      </c>
      <c r="E173" s="757"/>
      <c r="F173" s="757"/>
      <c r="G173" s="757"/>
      <c r="H173" s="757"/>
      <c r="I173" s="757"/>
      <c r="J173" s="757"/>
      <c r="K173" s="757"/>
      <c r="L173" s="758"/>
      <c r="M173" s="839"/>
      <c r="N173" s="840"/>
      <c r="O173" s="840"/>
      <c r="P173" s="840"/>
      <c r="Q173" s="840"/>
      <c r="R173" s="841"/>
      <c r="S173" s="839"/>
      <c r="T173" s="840"/>
      <c r="U173" s="840"/>
      <c r="V173" s="840"/>
      <c r="W173" s="840"/>
      <c r="X173" s="841"/>
      <c r="Y173" s="839"/>
      <c r="Z173" s="840"/>
      <c r="AA173" s="840"/>
      <c r="AB173" s="840"/>
      <c r="AC173" s="840"/>
      <c r="AD173" s="841"/>
      <c r="AF173"/>
      <c r="AG173">
        <f>IF(OR($S$105=0,$S$105="NS",$S$105="NA",COUNTIF(CNGE_2026_M4_Secc1!$DB$43:$DB$102,0)=60,AND(COUNTIF(CNGE_2026_M4_Secc1!$DB$43:$DB$102,2)&gt;0,COUNTIF(CNGE_2026_M4_Secc1!$DB$43:$DB$102,1)=0,COUNTIF(CNGE_2026_M4_Secc1!$DB$43:$DB$102,3)=0)),IF(COUNTA($M173:$AD173)=0,0,1),0)</f>
        <v>0</v>
      </c>
      <c r="AH173">
        <f>IF(OR(COUNTIF(CNGE_2026_M4_Secc1!$DB$43:$DB$102,0)=60,AND(COUNTIF(CNGE_2026_M4_Secc1!$DB$43:$DB$102,2)&gt;0,COUNTIF(CNGE_2026_M4_Secc1!$DB$43:$DB$102,1)=0,COUNTIF(CNGE_2026_M4_Secc1!$DB$43:$DB$102,3)=0)),0,1)</f>
        <v>0</v>
      </c>
      <c r="AI173">
        <f>IF(OR($S$105=0,$S$105="NS",$S$105="NA",COUNTIF(CNGE_2026_M4_Secc1!$DB$43:$DB$102,0)=60,AND(COUNTIF(CNGE_2026_M4_Secc1!$DB$43:$DB$102,2)&gt;0,COUNTIF(CNGE_2026_M4_Secc1!$DB$43:$DB$102,1)=0,COUNTIF(CNGE_2026_M4_Secc1!$DB$43:$DB$102,3)=0)),3,0)</f>
        <v>3</v>
      </c>
      <c r="AJ173">
        <f t="shared" si="15"/>
        <v>0</v>
      </c>
      <c r="AK173">
        <f t="shared" si="16"/>
        <v>0</v>
      </c>
      <c r="AL173">
        <f t="shared" si="17"/>
        <v>0</v>
      </c>
      <c r="AM173">
        <f t="shared" si="18"/>
        <v>0</v>
      </c>
      <c r="AO173" s="1">
        <f t="shared" si="19"/>
        <v>0</v>
      </c>
      <c r="AP173" s="1" cm="1">
        <f t="array" ref="AP173">IF(AND(COUNTA($M$169:$R$180)&gt;1,AI173=0),IF(OR(M173={"NS","NA"},$S$105={"NS","NA"}),0,IF(M173&lt;=$S$105,0,1)),0)</f>
        <v>0</v>
      </c>
      <c r="AR173" s="645">
        <f>$M$173</f>
        <v>0</v>
      </c>
    </row>
    <row r="174" spans="1:44" ht="15" customHeight="1">
      <c r="A174" s="25"/>
      <c r="B174" s="58"/>
      <c r="C174" s="55" t="s">
        <v>5022</v>
      </c>
      <c r="D174" s="817" t="s">
        <v>5099</v>
      </c>
      <c r="E174" s="757"/>
      <c r="F174" s="757"/>
      <c r="G174" s="757"/>
      <c r="H174" s="757"/>
      <c r="I174" s="757"/>
      <c r="J174" s="757"/>
      <c r="K174" s="757"/>
      <c r="L174" s="758"/>
      <c r="M174" s="839"/>
      <c r="N174" s="840"/>
      <c r="O174" s="840"/>
      <c r="P174" s="840"/>
      <c r="Q174" s="840"/>
      <c r="R174" s="841"/>
      <c r="S174" s="839"/>
      <c r="T174" s="840"/>
      <c r="U174" s="840"/>
      <c r="V174" s="840"/>
      <c r="W174" s="840"/>
      <c r="X174" s="841"/>
      <c r="Y174" s="839"/>
      <c r="Z174" s="840"/>
      <c r="AA174" s="840"/>
      <c r="AB174" s="840"/>
      <c r="AC174" s="840"/>
      <c r="AD174" s="841"/>
      <c r="AF174"/>
      <c r="AG174">
        <f>IF(OR($S$105=0,$S$105="NS",$S$105="NA",COUNTIF(CNGE_2026_M4_Secc1!$DC$43:$DC$102,0)=60,AND(COUNTIF(CNGE_2026_M4_Secc1!$DC$43:$DC$102,2)&gt;0,COUNTIF(CNGE_2026_M4_Secc1!$DC$43:$DC$102,1)=0,COUNTIF(CNGE_2026_M4_Secc1!$DC$43:$DC$102,3)=0)),IF(COUNTA($M174:$AD174)=0,0,1),0)</f>
        <v>0</v>
      </c>
      <c r="AH174">
        <f>IF(OR(COUNTIF(CNGE_2026_M4_Secc1!$DC$43:$DC$102,0)=60,AND(COUNTIF(CNGE_2026_M4_Secc1!$DC$43:$DC$102,2)&gt;0,COUNTIF(CNGE_2026_M4_Secc1!$DC$43:$DC$102,1)=0,COUNTIF(CNGE_2026_M4_Secc1!$DC$43:$DC$102,3)=0)),0,1)</f>
        <v>0</v>
      </c>
      <c r="AI174">
        <f>IF(OR($S$105=0,$S$105="NS",$S$105="NA",COUNTIF(CNGE_2026_M4_Secc1!$DC$43:$DC$102,0)=60,AND(COUNTIF(CNGE_2026_M4_Secc1!$DC$43:$DC$102,2)&gt;0,COUNTIF(CNGE_2026_M4_Secc1!$DC$43:$DC$102,1)=0,COUNTIF(CNGE_2026_M4_Secc1!$DC$43:$DC$102,3)=0)),3,0)</f>
        <v>3</v>
      </c>
      <c r="AJ174">
        <f t="shared" si="15"/>
        <v>0</v>
      </c>
      <c r="AK174">
        <f t="shared" si="16"/>
        <v>0</v>
      </c>
      <c r="AL174">
        <f t="shared" si="17"/>
        <v>0</v>
      </c>
      <c r="AM174">
        <f t="shared" si="18"/>
        <v>0</v>
      </c>
      <c r="AO174" s="1">
        <f t="shared" si="19"/>
        <v>0</v>
      </c>
      <c r="AP174" s="1" cm="1">
        <f t="array" ref="AP174">IF(AND(COUNTA($M$169:$R$180)&gt;1,AI174=0),IF(OR(M174={"NS","NA"},$S$105={"NS","NA"}),0,IF(M174&lt;=$S$105,0,1)),0)</f>
        <v>0</v>
      </c>
      <c r="AR174" s="1">
        <f>$M$174</f>
        <v>0</v>
      </c>
    </row>
    <row r="175" spans="1:44" ht="15" customHeight="1">
      <c r="A175" s="25"/>
      <c r="B175" s="58"/>
      <c r="C175" s="55" t="s">
        <v>5024</v>
      </c>
      <c r="D175" s="817" t="s">
        <v>5100</v>
      </c>
      <c r="E175" s="757"/>
      <c r="F175" s="757"/>
      <c r="G175" s="757"/>
      <c r="H175" s="757"/>
      <c r="I175" s="757"/>
      <c r="J175" s="757"/>
      <c r="K175" s="757"/>
      <c r="L175" s="758"/>
      <c r="M175" s="839"/>
      <c r="N175" s="840"/>
      <c r="O175" s="840"/>
      <c r="P175" s="840"/>
      <c r="Q175" s="840"/>
      <c r="R175" s="841"/>
      <c r="S175" s="839"/>
      <c r="T175" s="840"/>
      <c r="U175" s="840"/>
      <c r="V175" s="840"/>
      <c r="W175" s="840"/>
      <c r="X175" s="841"/>
      <c r="Y175" s="839"/>
      <c r="Z175" s="840"/>
      <c r="AA175" s="840"/>
      <c r="AB175" s="840"/>
      <c r="AC175" s="840"/>
      <c r="AD175" s="841"/>
      <c r="AF175"/>
      <c r="AG175">
        <f>IF(OR($S$105=0,$S$105="NS",$S$105="NA",COUNTIF(CNGE_2026_M4_Secc1!$DD$43:$DD$102,0)=60,AND(COUNTIF(CNGE_2026_M4_Secc1!$DD$43:$DD$102,2)&gt;0,COUNTIF(CNGE_2026_M4_Secc1!$DD$43:$DD$102,1)=0,COUNTIF(CNGE_2026_M4_Secc1!$DD$43:$DD$102,3)=0)),IF(COUNTA($M175)=0,0,1),0)</f>
        <v>0</v>
      </c>
      <c r="AH175">
        <f>IF(OR(COUNTIF(CNGE_2026_M4_Secc1!$DD$43:$DD$102,0)=60,AND(COUNTIF(CNGE_2026_M4_Secc1!$DD$43:$DD$102,2)&gt;0,COUNTIF(CNGE_2026_M4_Secc1!$DD$43:$DD$102,1)=0,COUNTIF(CNGE_2026_M4_Secc1!$DD$43:$DD$102,3)=0)),0,1)</f>
        <v>0</v>
      </c>
      <c r="AI175">
        <f>IF(OR($S$105=0,$S$105="NS",$S$105="NA",COUNTIF(CNGE_2026_M4_Secc1!$DD$43:$DD$102,0)=60,AND(COUNTIF(CNGE_2026_M4_Secc1!$DD$43:$DD$102,2)&gt;0,COUNTIF(CNGE_2026_M4_Secc1!$DD$43:$DD$102,1)=0,COUNTIF(CNGE_2026_M4_Secc1!$DD$43:$DD$102,3)=0)),1,0)</f>
        <v>1</v>
      </c>
      <c r="AJ175"/>
      <c r="AK175"/>
      <c r="AL175"/>
      <c r="AM175"/>
      <c r="AO175" s="1">
        <f t="shared" si="19"/>
        <v>0</v>
      </c>
      <c r="AP175" s="1" cm="1">
        <f t="array" ref="AP175">IF(AND(COUNTA($M$169:$R$180)&gt;1,AI175=0),IF(OR(M175={"NS","NA"},$S$105={"NS","NA"}),0,IF(M175&lt;=$S$105,0,1)),0)</f>
        <v>0</v>
      </c>
      <c r="AR175" s="1">
        <f>$M$175</f>
        <v>0</v>
      </c>
    </row>
    <row r="176" spans="1:44" ht="15" customHeight="1">
      <c r="A176" s="25"/>
      <c r="B176" s="58"/>
      <c r="C176" s="55" t="s">
        <v>5026</v>
      </c>
      <c r="D176" s="817" t="s">
        <v>5101</v>
      </c>
      <c r="E176" s="757"/>
      <c r="F176" s="757"/>
      <c r="G176" s="757"/>
      <c r="H176" s="757"/>
      <c r="I176" s="757"/>
      <c r="J176" s="757"/>
      <c r="K176" s="757"/>
      <c r="L176" s="758"/>
      <c r="M176" s="839"/>
      <c r="N176" s="840"/>
      <c r="O176" s="840"/>
      <c r="P176" s="840"/>
      <c r="Q176" s="840"/>
      <c r="R176" s="841"/>
      <c r="S176" s="839"/>
      <c r="T176" s="840"/>
      <c r="U176" s="840"/>
      <c r="V176" s="840"/>
      <c r="W176" s="840"/>
      <c r="X176" s="841"/>
      <c r="Y176" s="839"/>
      <c r="Z176" s="840"/>
      <c r="AA176" s="840"/>
      <c r="AB176" s="840"/>
      <c r="AC176" s="840"/>
      <c r="AD176" s="841"/>
      <c r="AF176"/>
      <c r="AG176">
        <f>IF(OR($S$105=0,$S$105="NS",$S$105="NA",COUNTIF(CNGE_2026_M4_Secc1!$DE$43:$DE$102,0)=60,AND(COUNTIF(CNGE_2026_M4_Secc1!$DE$43:$DE$102,2)&gt;0,COUNTIF(CNGE_2026_M4_Secc1!$DE$43:$DE$102,1)=0,COUNTIF(CNGE_2026_M4_Secc1!$DE$43:$DE$102,3)=0)),IF(COUNTA($M176)=0,0,1),0)</f>
        <v>0</v>
      </c>
      <c r="AH176">
        <f>IF(OR(COUNTIF(CNGE_2026_M4_Secc1!$DE$43:$DE$102,0)=60,AND(COUNTIF(CNGE_2026_M4_Secc1!$DE$43:$DE$102,2)&gt;0,COUNTIF(CNGE_2026_M4_Secc1!$DE$43:$DE$102,1)=0,COUNTIF(CNGE_2026_M4_Secc1!$DE$43:$DE$102,3)=0)),0,1)</f>
        <v>0</v>
      </c>
      <c r="AI176">
        <f>IF(OR($S$105=0,$S$105="NS",$S$105="NA",COUNTIF(CNGE_2026_M4_Secc1!$DE$43:$DE$102,0)=60,AND(COUNTIF(CNGE_2026_M4_Secc1!$DE$43:$DE$102,2)&gt;0,COUNTIF(CNGE_2026_M4_Secc1!$DE$43:$DE$102,1)=0,COUNTIF(CNGE_2026_M4_Secc1!$DE$43:$DE$102,3)=0)),1,0)</f>
        <v>1</v>
      </c>
      <c r="AJ176"/>
      <c r="AK176"/>
      <c r="AL176"/>
      <c r="AM176"/>
      <c r="AO176" s="1">
        <f t="shared" si="19"/>
        <v>0</v>
      </c>
      <c r="AP176" s="1" cm="1">
        <f t="array" ref="AP176">IF(AND(COUNTA($M$169:$R$180)&gt;1,AI176=0),IF(OR(M176={"NS","NA"},$S$105={"NS","NA"}),0,IF(M176&lt;=$S$105,0,1)),0)</f>
        <v>0</v>
      </c>
      <c r="AR176" s="1">
        <f>$M$176</f>
        <v>0</v>
      </c>
    </row>
    <row r="177" spans="1:44" ht="15" customHeight="1">
      <c r="A177" s="25"/>
      <c r="B177" s="58"/>
      <c r="C177" s="55" t="s">
        <v>5028</v>
      </c>
      <c r="D177" s="817" t="s">
        <v>5102</v>
      </c>
      <c r="E177" s="757"/>
      <c r="F177" s="757"/>
      <c r="G177" s="757"/>
      <c r="H177" s="757"/>
      <c r="I177" s="757"/>
      <c r="J177" s="757"/>
      <c r="K177" s="757"/>
      <c r="L177" s="758"/>
      <c r="M177" s="839"/>
      <c r="N177" s="840"/>
      <c r="O177" s="840"/>
      <c r="P177" s="840"/>
      <c r="Q177" s="840"/>
      <c r="R177" s="841"/>
      <c r="S177" s="839"/>
      <c r="T177" s="840"/>
      <c r="U177" s="840"/>
      <c r="V177" s="840"/>
      <c r="W177" s="840"/>
      <c r="X177" s="841"/>
      <c r="Y177" s="839"/>
      <c r="Z177" s="840"/>
      <c r="AA177" s="840"/>
      <c r="AB177" s="840"/>
      <c r="AC177" s="840"/>
      <c r="AD177" s="841"/>
      <c r="AF177"/>
      <c r="AG177">
        <f>IF(OR($S$105=0,$S$105="NS",$S$105="NA",COUNTIF(CNGE_2026_M4_Secc1!$DF$43:$DF$102,0)=60,AND(COUNTIF(CNGE_2026_M4_Secc1!$DF$43:$DF$102,2)&gt;0,COUNTIF(CNGE_2026_M4_Secc1!$DF$43:$DF$102,1)=0,COUNTIF(CNGE_2026_M4_Secc1!$DF$43:$DF$102,3)=0)),IF(COUNTA($M177:$AD177)=0,0,1),0)</f>
        <v>0</v>
      </c>
      <c r="AH177">
        <f>IF(OR(COUNTIF(CNGE_2026_M4_Secc1!$DF$43:$DF$102,0)=60,AND(COUNTIF(CNGE_2026_M4_Secc1!$DF$43:$DF$102,2)&gt;0,COUNTIF(CNGE_2026_M4_Secc1!$DF$43:$DF$102,1)=0,COUNTIF(CNGE_2026_M4_Secc1!$DF$43:$DF$102,3)=0)),0,1)</f>
        <v>0</v>
      </c>
      <c r="AI177">
        <f>IF(OR($S$105=0,$S$105="NS",$S$105="NA",COUNTIF(CNGE_2026_M4_Secc1!$DF$43:$DF$102,0)=60,AND(COUNTIF(CNGE_2026_M4_Secc1!$DF$43:$DF$102,2)&gt;0,COUNTIF(CNGE_2026_M4_Secc1!$DF$43:$DF$102,1)=0,COUNTIF(CNGE_2026_M4_Secc1!$DF$43:$DF$102,3)=0)),3,0)</f>
        <v>3</v>
      </c>
      <c r="AJ177">
        <f t="shared" si="15"/>
        <v>0</v>
      </c>
      <c r="AK177">
        <f t="shared" si="16"/>
        <v>0</v>
      </c>
      <c r="AL177">
        <f t="shared" si="17"/>
        <v>0</v>
      </c>
      <c r="AM177">
        <f t="shared" si="18"/>
        <v>0</v>
      </c>
      <c r="AO177" s="1">
        <f t="shared" si="19"/>
        <v>0</v>
      </c>
      <c r="AP177" s="1" cm="1">
        <f t="array" ref="AP177">IF(AND(COUNTA($M$169:$R$180)&gt;1,AI177=0),IF(OR(M177={"NS","NA"},$S$105={"NS","NA"}),0,IF(M177&lt;=$S$105,0,1)),0)</f>
        <v>0</v>
      </c>
      <c r="AR177" s="1">
        <f>$M$177</f>
        <v>0</v>
      </c>
    </row>
    <row r="178" spans="1:44" ht="15" customHeight="1">
      <c r="A178" s="25"/>
      <c r="B178" s="58"/>
      <c r="C178" s="55" t="s">
        <v>5029</v>
      </c>
      <c r="D178" s="817" t="s">
        <v>5103</v>
      </c>
      <c r="E178" s="757"/>
      <c r="F178" s="757"/>
      <c r="G178" s="757"/>
      <c r="H178" s="757"/>
      <c r="I178" s="757"/>
      <c r="J178" s="757"/>
      <c r="K178" s="757"/>
      <c r="L178" s="758"/>
      <c r="M178" s="839"/>
      <c r="N178" s="840"/>
      <c r="O178" s="840"/>
      <c r="P178" s="840"/>
      <c r="Q178" s="840"/>
      <c r="R178" s="841"/>
      <c r="S178" s="839"/>
      <c r="T178" s="840"/>
      <c r="U178" s="840"/>
      <c r="V178" s="840"/>
      <c r="W178" s="840"/>
      <c r="X178" s="841"/>
      <c r="Y178" s="839"/>
      <c r="Z178" s="840"/>
      <c r="AA178" s="840"/>
      <c r="AB178" s="840"/>
      <c r="AC178" s="840"/>
      <c r="AD178" s="841"/>
      <c r="AF178"/>
      <c r="AG178">
        <f>IF(OR($S$105=0,$S$105="NS",$S$105="NA",COUNTIF(CNGE_2026_M4_Secc1!$DG$43:$DG$102,0)=60,AND(COUNTIF(CNGE_2026_M4_Secc1!$DG$43:$DG$102,2)&gt;0,COUNTIF(CNGE_2026_M4_Secc1!$DG$43:$DG$102,1)=0,COUNTIF(CNGE_2026_M4_Secc1!$DG$43:$DG$102,3)=0)),IF(COUNTA($M178)=0,0,1),0)</f>
        <v>0</v>
      </c>
      <c r="AH178">
        <f>IF(OR(COUNTIF(CNGE_2026_M4_Secc1!$DG$43:$DG$102,0)=60,AND(COUNTIF(CNGE_2026_M4_Secc1!$DG$43:$DG$102,2)&gt;0,COUNTIF(CNGE_2026_M4_Secc1!$DG$43:$DG$102,1)=0,COUNTIF(CNGE_2026_M4_Secc1!$DG$43:$DG$102,3)=0)),0,1)</f>
        <v>0</v>
      </c>
      <c r="AI178">
        <f>IF(OR($S$105=0,$S$105="NS",$S$105="NA",COUNTIF(CNGE_2026_M4_Secc1!$DG$43:$DG$102,0)=60,AND(COUNTIF(CNGE_2026_M4_Secc1!$DG$43:$DG$102,2)&gt;0,COUNTIF(CNGE_2026_M4_Secc1!$DG$43:$DG$102,1)=0,COUNTIF(CNGE_2026_M4_Secc1!$DG$43:$DG$102,3)=0)),1,0)</f>
        <v>1</v>
      </c>
      <c r="AJ178"/>
      <c r="AK178"/>
      <c r="AL178"/>
      <c r="AM178"/>
      <c r="AO178" s="1">
        <f t="shared" si="19"/>
        <v>0</v>
      </c>
      <c r="AP178" s="1" cm="1">
        <f t="array" ref="AP178">IF(AND(COUNTA($M$169:$R$180)&gt;1,AI178=0),IF(OR(M178={"NS","NA"},$S$105={"NS","NA"}),0,IF(M178&lt;=$S$105,0,1)),0)</f>
        <v>0</v>
      </c>
      <c r="AR178" s="1">
        <f>$M$178</f>
        <v>0</v>
      </c>
    </row>
    <row r="179" spans="1:44" ht="15" customHeight="1">
      <c r="A179" s="25"/>
      <c r="B179" s="58"/>
      <c r="C179" s="55" t="s">
        <v>5031</v>
      </c>
      <c r="D179" s="817" t="s">
        <v>5593</v>
      </c>
      <c r="E179" s="757"/>
      <c r="F179" s="757"/>
      <c r="G179" s="757"/>
      <c r="H179" s="757"/>
      <c r="I179" s="757"/>
      <c r="J179" s="757"/>
      <c r="K179" s="757"/>
      <c r="L179" s="758"/>
      <c r="M179" s="839"/>
      <c r="N179" s="840"/>
      <c r="O179" s="840"/>
      <c r="P179" s="840"/>
      <c r="Q179" s="840"/>
      <c r="R179" s="841"/>
      <c r="S179" s="839"/>
      <c r="T179" s="840"/>
      <c r="U179" s="840"/>
      <c r="V179" s="840"/>
      <c r="W179" s="840"/>
      <c r="X179" s="841"/>
      <c r="Y179" s="839"/>
      <c r="Z179" s="840"/>
      <c r="AA179" s="840"/>
      <c r="AB179" s="840"/>
      <c r="AC179" s="840"/>
      <c r="AD179" s="841"/>
      <c r="AF179"/>
      <c r="AG179">
        <f>IF(OR($S$105=0,$S$105="NS",$S$105="NA",COUNTIF(CNGE_2026_M4_Secc1!$DH$43:$DH$102,0)=60,AND(COUNTIF(CNGE_2026_M4_Secc1!$DH$43:$DH$102,2)&gt;0,COUNTIF(CNGE_2026_M4_Secc1!$DH$43:$DH$102,1)=0,COUNTIF(CNGE_2026_M4_Secc1!$DH$43:$DH$102,3)=0)),IF(COUNTA($M179:$AD179)=0,0,1),0)</f>
        <v>0</v>
      </c>
      <c r="AH179">
        <f>IF(OR(COUNTIF(CNGE_2026_M4_Secc1!$DH$43:$DH$102,0)=60,AND(COUNTIF(CNGE_2026_M4_Secc1!$DH$43:$DH$102,2)&gt;0,COUNTIF(CNGE_2026_M4_Secc1!$DH$43:$DH$102,1)=0,COUNTIF(CNGE_2026_M4_Secc1!$DH$43:$DH$102,3)=0)),0,1)</f>
        <v>0</v>
      </c>
      <c r="AI179">
        <f>IF(OR($S$105=0,$S$105="NS",$S$105="NA",COUNTIF(CNGE_2026_M4_Secc1!$DH$43:$DH$102,0)=60,AND(COUNTIF(CNGE_2026_M4_Secc1!$DH$43:$DH$102,2)&gt;0,COUNTIF(CNGE_2026_M4_Secc1!$DH$43:$DH$102,1)=0,COUNTIF(CNGE_2026_M4_Secc1!$DH$43:$DH$102,3)=0)),3,0)</f>
        <v>3</v>
      </c>
      <c r="AJ179">
        <f t="shared" si="15"/>
        <v>0</v>
      </c>
      <c r="AK179">
        <f t="shared" si="16"/>
        <v>0</v>
      </c>
      <c r="AL179">
        <f t="shared" si="17"/>
        <v>0</v>
      </c>
      <c r="AM179">
        <f t="shared" si="18"/>
        <v>0</v>
      </c>
      <c r="AO179" s="1">
        <f>IF(AND(COUNTA($M$169:$R$180)=1,AI179=0),IF(M179=$S$105,0,1),0)</f>
        <v>0</v>
      </c>
      <c r="AP179" s="1" cm="1">
        <f t="array" ref="AP179">IF(AND(COUNTA($M$169:$R$180)&gt;1,AI179=0),IF(OR(M179={"NS","NA"},$S$105={"NS","NA"}),0,IF(M179&lt;=$S$105,0,1)),0)</f>
        <v>0</v>
      </c>
      <c r="AR179" s="1">
        <f>$M$179</f>
        <v>0</v>
      </c>
    </row>
    <row r="180" spans="1:44" ht="15" customHeight="1">
      <c r="A180" s="25"/>
      <c r="B180" s="58"/>
      <c r="C180" s="55" t="s">
        <v>5032</v>
      </c>
      <c r="D180" s="817" t="s">
        <v>5106</v>
      </c>
      <c r="E180" s="757"/>
      <c r="F180" s="757"/>
      <c r="G180" s="757"/>
      <c r="H180" s="757"/>
      <c r="I180" s="757"/>
      <c r="J180" s="757"/>
      <c r="K180" s="757"/>
      <c r="L180" s="758"/>
      <c r="M180" s="839"/>
      <c r="N180" s="840"/>
      <c r="O180" s="840"/>
      <c r="P180" s="840"/>
      <c r="Q180" s="840"/>
      <c r="R180" s="841"/>
      <c r="S180" s="839"/>
      <c r="T180" s="840"/>
      <c r="U180" s="840"/>
      <c r="V180" s="840"/>
      <c r="W180" s="840"/>
      <c r="X180" s="841"/>
      <c r="Y180" s="839"/>
      <c r="Z180" s="840"/>
      <c r="AA180" s="840"/>
      <c r="AB180" s="840"/>
      <c r="AC180" s="840"/>
      <c r="AD180" s="841"/>
      <c r="AF180" s="27"/>
      <c r="AG180" s="27">
        <f>IF(OR($S$105=0,$S$105="NS",$S$105="NA",COUNTIF(CNGE_2026_M4_Secc1!$DI$43:$DI$102,0)=60,AND(COUNTIF(CNGE_2026_M4_Secc1!$DI$43:$DI$102,2)&gt;0,COUNTIF(CNGE_2026_M4_Secc1!$DI$43:$DI$102,1)=0,COUNTIF(CNGE_2026_M4_Secc1!$DI$43:$DI$102,3)=0)),IF(COUNTA($M180:$AD180)=0,0,1),0)</f>
        <v>0</v>
      </c>
      <c r="AH180" s="27">
        <f>IF(OR(COUNTIF(CNGE_2026_M4_Secc1!$DI$43:$DI$102,0)=60,AND(COUNTIF(CNGE_2026_M4_Secc1!$DI$43:$DI$102,2)&gt;0,COUNTIF(CNGE_2026_M4_Secc1!$DI$43:$DI$102,1)=0,COUNTIF(CNGE_2026_M4_Secc1!$DI$43:$DI$102,3)=0)),0,1)</f>
        <v>0</v>
      </c>
      <c r="AI180" s="54">
        <f>IF(OR($S$105=0,$S$105="NS",$S$105="NA",COUNTIF(CNGE_2026_M4_Secc1!$DI$43:$DI$102,0)=60,AND(COUNTIF(CNGE_2026_M4_Secc1!$DI$43:$DI$102,2)&gt;0,COUNTIF(CNGE_2026_M4_Secc1!$DI$43:$DI$102,1)=0,COUNTIF(CNGE_2026_M4_Secc1!$DI$43:$DI$102,3)=0)),3,0)</f>
        <v>3</v>
      </c>
      <c r="AJ180" s="634">
        <f>M180</f>
        <v>0</v>
      </c>
      <c r="AK180">
        <f>COUNTIF(S180:AD180,"NS")</f>
        <v>0</v>
      </c>
      <c r="AL180" s="634">
        <f>SUM(S180:AD180)</f>
        <v>0</v>
      </c>
      <c r="AM180">
        <f>IF(COUNTIF(M180:AD180,"NA")=3,0,IF(OR(AND(AJ180=0,AK180&gt;0),AND(AJ180="NS",AL180&gt;0), AND(AJ180="NS", AK180=0,AL180=0)), 1, IF(OR(AND(AJ180&gt;0,AK180&gt;1,AJ180&gt;AL180), AND(AJ180="NS",AK180=2), AND(AJ180="NS",AL180=0,AK180&gt;0),AJ180=AL180), 0, 1)))</f>
        <v>0</v>
      </c>
      <c r="AO180" s="1">
        <f>IF(AND(COUNTA($M$169:$R$180)=1,AI180=0),IF(M180=$S$105,0,1),0)</f>
        <v>0</v>
      </c>
      <c r="AP180" s="1" cm="1">
        <f t="array" ref="AP180">IF(AND(COUNTA($M$169:$R$180)&gt;1,AI180=0),IF(OR(M180={"NS","NA"},$S$105={"NS","NA"}),0,IF(M180&lt;=$S$105,0,1)),0)</f>
        <v>0</v>
      </c>
      <c r="AR180" s="1">
        <f>$M$180</f>
        <v>0</v>
      </c>
    </row>
    <row r="181" spans="1:44" ht="15" customHeight="1">
      <c r="A181" s="25"/>
      <c r="B181" s="58"/>
      <c r="C181" s="61"/>
      <c r="D181" s="11"/>
      <c r="E181" s="11"/>
      <c r="F181" s="11"/>
      <c r="G181" s="11"/>
      <c r="H181" s="11"/>
      <c r="I181" s="11"/>
      <c r="J181" s="11"/>
      <c r="K181" s="11"/>
      <c r="L181" s="11"/>
      <c r="M181" s="66"/>
      <c r="N181" s="66"/>
      <c r="O181" s="66"/>
      <c r="P181" s="66"/>
      <c r="Q181" s="66"/>
      <c r="R181" s="66"/>
      <c r="S181" s="66"/>
      <c r="T181" s="66"/>
      <c r="U181" s="66"/>
      <c r="V181" s="66"/>
      <c r="W181" s="66"/>
      <c r="X181" s="66"/>
      <c r="Y181" s="66"/>
      <c r="Z181" s="66"/>
      <c r="AA181" s="66"/>
      <c r="AB181" s="66"/>
      <c r="AC181" s="66"/>
      <c r="AD181" s="66"/>
      <c r="AF181" s="27"/>
      <c r="AG181" s="465">
        <f>SUM(AG169:AG180)</f>
        <v>0</v>
      </c>
      <c r="AH181" s="467">
        <f>SUM(AH169:AH180)</f>
        <v>0</v>
      </c>
      <c r="AI181" s="467">
        <f>SUM(AI169:AI180)</f>
        <v>28</v>
      </c>
      <c r="AM181" s="169">
        <f>SUM(AM169:AM180)</f>
        <v>0</v>
      </c>
      <c r="AO181" s="465">
        <f>SUM(AO169:AO180)</f>
        <v>0</v>
      </c>
      <c r="AP181" s="465">
        <f>SUM(AP169:AP180)</f>
        <v>0</v>
      </c>
    </row>
    <row r="182" spans="1:44" ht="24" customHeight="1">
      <c r="A182" s="25"/>
      <c r="B182" s="52"/>
      <c r="C182" s="1103" t="s">
        <v>5219</v>
      </c>
      <c r="D182" s="883"/>
      <c r="E182" s="883"/>
      <c r="F182" s="883"/>
      <c r="G182" s="883"/>
      <c r="H182" s="883"/>
      <c r="I182" s="883"/>
      <c r="J182" s="883"/>
      <c r="K182" s="883"/>
      <c r="L182" s="883"/>
      <c r="M182" s="883"/>
      <c r="N182" s="883"/>
      <c r="O182" s="883"/>
      <c r="P182" s="883"/>
      <c r="Q182" s="883"/>
      <c r="R182" s="883"/>
      <c r="S182" s="883"/>
      <c r="T182" s="883"/>
      <c r="U182" s="883"/>
      <c r="V182" s="883"/>
      <c r="W182" s="883"/>
      <c r="X182" s="883"/>
      <c r="Y182" s="883"/>
      <c r="Z182" s="883"/>
      <c r="AA182" s="883"/>
      <c r="AB182" s="883"/>
      <c r="AC182" s="883"/>
      <c r="AD182" s="883"/>
      <c r="AJ182" t="s">
        <v>5248</v>
      </c>
      <c r="AK182" s="170">
        <f>SUM(AM181)</f>
        <v>0</v>
      </c>
    </row>
    <row r="183" spans="1:44" ht="60" customHeight="1">
      <c r="A183" s="25"/>
      <c r="B183" s="52"/>
      <c r="C183" s="999"/>
      <c r="D183" s="1000"/>
      <c r="E183" s="1000"/>
      <c r="F183" s="1000"/>
      <c r="G183" s="1000"/>
      <c r="H183" s="1000"/>
      <c r="I183" s="1000"/>
      <c r="J183" s="1000"/>
      <c r="K183" s="1000"/>
      <c r="L183" s="1000"/>
      <c r="M183" s="1000"/>
      <c r="N183" s="1000"/>
      <c r="O183" s="1000"/>
      <c r="P183" s="1000"/>
      <c r="Q183" s="1000"/>
      <c r="R183" s="1000"/>
      <c r="S183" s="1000"/>
      <c r="T183" s="1000"/>
      <c r="U183" s="1000"/>
      <c r="V183" s="1000"/>
      <c r="W183" s="1000"/>
      <c r="X183" s="1000"/>
      <c r="Y183" s="1000"/>
      <c r="Z183" s="1000"/>
      <c r="AA183" s="1000"/>
      <c r="AB183" s="1000"/>
      <c r="AC183" s="1000"/>
      <c r="AD183" s="1001"/>
    </row>
    <row r="184" spans="1:44" ht="15" customHeight="1">
      <c r="A184" s="25"/>
      <c r="B184" s="1060" t="str">
        <f>IF(AF169=0,"","Favor de ingresar toda la información requerida en la pregunta")</f>
        <v/>
      </c>
      <c r="C184" s="1060"/>
      <c r="D184" s="1060"/>
      <c r="E184" s="1060"/>
      <c r="F184" s="1060"/>
      <c r="G184" s="1060"/>
      <c r="H184" s="1060"/>
      <c r="I184" s="1060"/>
      <c r="J184" s="1060"/>
      <c r="K184" s="1060"/>
      <c r="L184" s="1060"/>
      <c r="M184" s="1060"/>
      <c r="N184" s="1060"/>
      <c r="O184" s="1060"/>
      <c r="P184" s="1060"/>
      <c r="Q184" s="1060"/>
      <c r="R184" s="1060"/>
      <c r="S184" s="1060"/>
      <c r="T184" s="1060"/>
      <c r="U184" s="1060"/>
      <c r="V184" s="1060"/>
      <c r="W184" s="1060"/>
      <c r="X184" s="1060"/>
      <c r="Y184" s="1060"/>
      <c r="Z184" s="1060"/>
      <c r="AA184" s="1060"/>
      <c r="AB184" s="1060"/>
      <c r="AC184" s="1060"/>
      <c r="AD184" s="1060"/>
      <c r="AE184" s="1060"/>
    </row>
    <row r="185" spans="1:44" ht="15" customHeight="1">
      <c r="A185" s="25"/>
      <c r="B185" s="888" t="str">
        <f>IF(SUM(COUNTIF(M169:AD180,"NS"))&lt;&gt;0,"Alerta: debido a que cuenta con registros NS, debe proporcionar una justificación en el area de comentarios al final de la pregunta","")</f>
        <v/>
      </c>
      <c r="C185" s="708"/>
      <c r="D185" s="708"/>
      <c r="E185" s="708"/>
      <c r="F185" s="708"/>
      <c r="G185" s="708"/>
      <c r="H185" s="708"/>
      <c r="I185" s="708"/>
      <c r="J185" s="708"/>
      <c r="K185" s="708"/>
      <c r="L185" s="708"/>
      <c r="M185" s="708"/>
      <c r="N185" s="708"/>
      <c r="O185" s="708"/>
      <c r="P185" s="708"/>
      <c r="Q185" s="708"/>
      <c r="R185" s="708"/>
      <c r="S185" s="708"/>
      <c r="T185" s="708"/>
      <c r="U185" s="708"/>
      <c r="V185" s="708"/>
      <c r="W185" s="708"/>
      <c r="X185" s="708"/>
      <c r="Y185" s="708"/>
      <c r="Z185" s="708"/>
      <c r="AA185" s="708"/>
      <c r="AB185" s="708"/>
      <c r="AC185" s="708"/>
      <c r="AD185" s="708"/>
      <c r="AE185" s="733"/>
    </row>
    <row r="186" spans="1:44" ht="15" customHeight="1">
      <c r="A186" s="25"/>
      <c r="B186" s="868" t="str">
        <f>IF(AG181&gt;0,"Revise la información capturada, ya que tiene datos ingresados en celdas que están sombreadas",IF(AK182&gt;0,"Favor de revisar la suma y consistencia de totales y/o subtotales por filas (numéricos y NS)",""))</f>
        <v/>
      </c>
      <c r="C186" s="868"/>
      <c r="D186" s="868"/>
      <c r="E186" s="868"/>
      <c r="F186" s="868"/>
      <c r="G186" s="868"/>
      <c r="H186" s="868"/>
      <c r="I186" s="868"/>
      <c r="J186" s="868"/>
      <c r="K186" s="868"/>
      <c r="L186" s="868"/>
      <c r="M186" s="868"/>
      <c r="N186" s="868"/>
      <c r="O186" s="868"/>
      <c r="P186" s="868"/>
      <c r="Q186" s="868"/>
      <c r="R186" s="868"/>
      <c r="S186" s="868"/>
      <c r="T186" s="868"/>
      <c r="U186" s="868"/>
      <c r="V186" s="868"/>
      <c r="W186" s="868"/>
      <c r="X186" s="868"/>
      <c r="Y186" s="868"/>
      <c r="Z186" s="868"/>
      <c r="AA186" s="868"/>
      <c r="AB186" s="868"/>
      <c r="AC186" s="868"/>
      <c r="AD186" s="868"/>
      <c r="AE186" s="868"/>
    </row>
    <row r="187" spans="1:44" ht="15" customHeight="1">
      <c r="A187" s="25"/>
      <c r="B187" s="1009" t="str">
        <f>IF(AN169&gt;0,"Alerta: debe de proporcionar una justificación de acuerdo a lo establecido en la instrucción 6","")</f>
        <v/>
      </c>
      <c r="C187" s="1009"/>
      <c r="D187" s="1009"/>
      <c r="E187" s="1009"/>
      <c r="F187" s="1009"/>
      <c r="G187" s="1009"/>
      <c r="H187" s="1009"/>
      <c r="I187" s="1009"/>
      <c r="J187" s="1009"/>
      <c r="K187" s="1009"/>
      <c r="L187" s="1009"/>
      <c r="M187" s="1009"/>
      <c r="N187" s="1009"/>
      <c r="O187" s="1009"/>
      <c r="P187" s="1009"/>
      <c r="Q187" s="1009"/>
      <c r="R187" s="1009"/>
      <c r="S187" s="1009"/>
      <c r="T187" s="1009"/>
      <c r="U187" s="1009"/>
      <c r="V187" s="1009"/>
      <c r="W187" s="1009"/>
      <c r="X187" s="1009"/>
      <c r="Y187" s="1009"/>
      <c r="Z187" s="1009"/>
      <c r="AA187" s="1009"/>
      <c r="AB187" s="1009"/>
      <c r="AC187" s="1009"/>
      <c r="AD187" s="1009"/>
      <c r="AE187" s="1009"/>
    </row>
    <row r="188" spans="1:44" ht="15" customHeight="1">
      <c r="A188" s="25"/>
      <c r="B188" s="1009" t="str">
        <f>IF(AO181&gt;0,"Alerta: debe de proporcionar una justificación de acuerdo a lo establecido en la instrucción 7","")</f>
        <v/>
      </c>
      <c r="C188" s="1009"/>
      <c r="D188" s="1009"/>
      <c r="E188" s="1009"/>
      <c r="F188" s="1009"/>
      <c r="G188" s="1009"/>
      <c r="H188" s="1009"/>
      <c r="I188" s="1009"/>
      <c r="J188" s="1009"/>
      <c r="K188" s="1009"/>
      <c r="L188" s="1009"/>
      <c r="M188" s="1009"/>
      <c r="N188" s="1009"/>
      <c r="O188" s="1009"/>
      <c r="P188" s="1009"/>
      <c r="Q188" s="1009"/>
      <c r="R188" s="1009"/>
      <c r="S188" s="1009"/>
      <c r="T188" s="1009"/>
      <c r="U188" s="1009"/>
      <c r="V188" s="1009"/>
      <c r="W188" s="1009"/>
      <c r="X188" s="1009"/>
      <c r="Y188" s="1009"/>
      <c r="Z188" s="1009"/>
      <c r="AA188" s="1009"/>
      <c r="AB188" s="1009"/>
      <c r="AC188" s="1009"/>
      <c r="AD188" s="1009"/>
      <c r="AE188" s="1009"/>
    </row>
    <row r="189" spans="1:44" ht="15" customHeight="1" thickBot="1">
      <c r="A189" s="25"/>
      <c r="B189" s="1009" t="str">
        <f>IF(AP181&gt;0,"Alerta: debe de proporcionar una justificación de acuerdo a lo establecido en la instrucción 8","")</f>
        <v/>
      </c>
      <c r="C189" s="1009"/>
      <c r="D189" s="1009"/>
      <c r="E189" s="1009"/>
      <c r="F189" s="1009"/>
      <c r="G189" s="1009"/>
      <c r="H189" s="1009"/>
      <c r="I189" s="1009"/>
      <c r="J189" s="1009"/>
      <c r="K189" s="1009"/>
      <c r="L189" s="1009"/>
      <c r="M189" s="1009"/>
      <c r="N189" s="1009"/>
      <c r="O189" s="1009"/>
      <c r="P189" s="1009"/>
      <c r="Q189" s="1009"/>
      <c r="R189" s="1009"/>
      <c r="S189" s="1009"/>
      <c r="T189" s="1009"/>
      <c r="U189" s="1009"/>
      <c r="V189" s="1009"/>
      <c r="W189" s="1009"/>
      <c r="X189" s="1009"/>
      <c r="Y189" s="1009"/>
      <c r="Z189" s="1009"/>
      <c r="AA189" s="1009"/>
      <c r="AB189" s="1009"/>
      <c r="AC189" s="1009"/>
      <c r="AD189" s="1009"/>
      <c r="AE189" s="1009"/>
    </row>
    <row r="190" spans="1:44" ht="15" customHeight="1" thickBot="1">
      <c r="A190" s="46"/>
      <c r="B190" s="1097" t="s">
        <v>6163</v>
      </c>
      <c r="C190" s="750"/>
      <c r="D190" s="750"/>
      <c r="E190" s="750"/>
      <c r="F190" s="750"/>
      <c r="G190" s="750"/>
      <c r="H190" s="750"/>
      <c r="I190" s="750"/>
      <c r="J190" s="750"/>
      <c r="K190" s="750"/>
      <c r="L190" s="750"/>
      <c r="M190" s="750"/>
      <c r="N190" s="750"/>
      <c r="O190" s="750"/>
      <c r="P190" s="750"/>
      <c r="Q190" s="750"/>
      <c r="R190" s="750"/>
      <c r="S190" s="750"/>
      <c r="T190" s="750"/>
      <c r="U190" s="750"/>
      <c r="V190" s="750"/>
      <c r="W190" s="750"/>
      <c r="X190" s="750"/>
      <c r="Y190" s="750"/>
      <c r="Z190" s="750"/>
      <c r="AA190" s="750"/>
      <c r="AB190" s="750"/>
      <c r="AC190" s="750"/>
      <c r="AD190" s="770"/>
    </row>
    <row r="191" spans="1:44" ht="15" customHeight="1">
      <c r="A191" s="25"/>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44" ht="24" customHeight="1">
      <c r="A192" s="36" t="s">
        <v>6164</v>
      </c>
      <c r="B192" s="880" t="s">
        <v>6165</v>
      </c>
      <c r="C192" s="708"/>
      <c r="D192" s="708"/>
      <c r="E192" s="708"/>
      <c r="F192" s="708"/>
      <c r="G192" s="708"/>
      <c r="H192" s="708"/>
      <c r="I192" s="708"/>
      <c r="J192" s="708"/>
      <c r="K192" s="708"/>
      <c r="L192" s="708"/>
      <c r="M192" s="708"/>
      <c r="N192" s="708"/>
      <c r="O192" s="708"/>
      <c r="P192" s="708"/>
      <c r="Q192" s="708"/>
      <c r="R192" s="708"/>
      <c r="S192" s="708"/>
      <c r="T192" s="708"/>
      <c r="U192" s="708"/>
      <c r="V192" s="708"/>
      <c r="W192" s="708"/>
      <c r="X192" s="708"/>
      <c r="Y192" s="708"/>
      <c r="Z192" s="708"/>
      <c r="AA192" s="708"/>
      <c r="AB192" s="708"/>
      <c r="AC192" s="708"/>
      <c r="AD192" s="708"/>
    </row>
    <row r="193" spans="1:30" ht="36" customHeight="1">
      <c r="A193" s="25"/>
      <c r="B193" s="64"/>
      <c r="C193" s="848" t="s">
        <v>6166</v>
      </c>
      <c r="D193" s="708"/>
      <c r="E193" s="708"/>
      <c r="F193" s="708"/>
      <c r="G193" s="708"/>
      <c r="H193" s="708"/>
      <c r="I193" s="708"/>
      <c r="J193" s="708"/>
      <c r="K193" s="708"/>
      <c r="L193" s="708"/>
      <c r="M193" s="708"/>
      <c r="N193" s="708"/>
      <c r="O193" s="708"/>
      <c r="P193" s="708"/>
      <c r="Q193" s="708"/>
      <c r="R193" s="708"/>
      <c r="S193" s="708"/>
      <c r="T193" s="708"/>
      <c r="U193" s="708"/>
      <c r="V193" s="708"/>
      <c r="W193" s="708"/>
      <c r="X193" s="708"/>
      <c r="Y193" s="708"/>
      <c r="Z193" s="708"/>
      <c r="AA193" s="708"/>
      <c r="AB193" s="708"/>
      <c r="AC193" s="708"/>
      <c r="AD193" s="708"/>
    </row>
    <row r="194" spans="1:30" ht="36" customHeight="1">
      <c r="A194" s="25"/>
      <c r="B194" s="64"/>
      <c r="C194" s="848" t="s">
        <v>6167</v>
      </c>
      <c r="D194" s="708"/>
      <c r="E194" s="708"/>
      <c r="F194" s="708"/>
      <c r="G194" s="708"/>
      <c r="H194" s="708"/>
      <c r="I194" s="708"/>
      <c r="J194" s="708"/>
      <c r="K194" s="708"/>
      <c r="L194" s="708"/>
      <c r="M194" s="708"/>
      <c r="N194" s="708"/>
      <c r="O194" s="708"/>
      <c r="P194" s="708"/>
      <c r="Q194" s="708"/>
      <c r="R194" s="708"/>
      <c r="S194" s="708"/>
      <c r="T194" s="708"/>
      <c r="U194" s="708"/>
      <c r="V194" s="708"/>
      <c r="W194" s="708"/>
      <c r="X194" s="708"/>
      <c r="Y194" s="708"/>
      <c r="Z194" s="708"/>
      <c r="AA194" s="708"/>
      <c r="AB194" s="708"/>
      <c r="AC194" s="708"/>
      <c r="AD194" s="708"/>
    </row>
    <row r="195" spans="1:30" ht="36" customHeight="1">
      <c r="A195" s="25"/>
      <c r="B195" s="64"/>
      <c r="C195" s="848" t="s">
        <v>6168</v>
      </c>
      <c r="D195" s="708"/>
      <c r="E195" s="708"/>
      <c r="F195" s="708"/>
      <c r="G195" s="708"/>
      <c r="H195" s="708"/>
      <c r="I195" s="708"/>
      <c r="J195" s="708"/>
      <c r="K195" s="708"/>
      <c r="L195" s="708"/>
      <c r="M195" s="708"/>
      <c r="N195" s="708"/>
      <c r="O195" s="708"/>
      <c r="P195" s="708"/>
      <c r="Q195" s="708"/>
      <c r="R195" s="708"/>
      <c r="S195" s="708"/>
      <c r="T195" s="708"/>
      <c r="U195" s="708"/>
      <c r="V195" s="708"/>
      <c r="W195" s="708"/>
      <c r="X195" s="708"/>
      <c r="Y195" s="708"/>
      <c r="Z195" s="708"/>
      <c r="AA195" s="708"/>
      <c r="AB195" s="708"/>
      <c r="AC195" s="708"/>
      <c r="AD195" s="708"/>
    </row>
    <row r="196" spans="1:30" ht="24" customHeight="1">
      <c r="A196" s="25"/>
      <c r="B196" s="52"/>
      <c r="C196" s="848" t="s">
        <v>6169</v>
      </c>
      <c r="D196" s="708"/>
      <c r="E196" s="708"/>
      <c r="F196" s="708"/>
      <c r="G196" s="708"/>
      <c r="H196" s="708"/>
      <c r="I196" s="708"/>
      <c r="J196" s="708"/>
      <c r="K196" s="708"/>
      <c r="L196" s="708"/>
      <c r="M196" s="708"/>
      <c r="N196" s="708"/>
      <c r="O196" s="708"/>
      <c r="P196" s="708"/>
      <c r="Q196" s="708"/>
      <c r="R196" s="708"/>
      <c r="S196" s="708"/>
      <c r="T196" s="708"/>
      <c r="U196" s="708"/>
      <c r="V196" s="708"/>
      <c r="W196" s="708"/>
      <c r="X196" s="708"/>
      <c r="Y196" s="708"/>
      <c r="Z196" s="708"/>
      <c r="AA196" s="708"/>
      <c r="AB196" s="708"/>
      <c r="AC196" s="708"/>
      <c r="AD196" s="708"/>
    </row>
    <row r="197" spans="1:30" ht="24" customHeight="1">
      <c r="A197" s="25"/>
      <c r="C197" s="848" t="s">
        <v>6170</v>
      </c>
      <c r="D197" s="708"/>
      <c r="E197" s="708"/>
      <c r="F197" s="708"/>
      <c r="G197" s="708"/>
      <c r="H197" s="708"/>
      <c r="I197" s="708"/>
      <c r="J197" s="708"/>
      <c r="K197" s="708"/>
      <c r="L197" s="708"/>
      <c r="M197" s="708"/>
      <c r="N197" s="708"/>
      <c r="O197" s="708"/>
      <c r="P197" s="708"/>
      <c r="Q197" s="708"/>
      <c r="R197" s="708"/>
      <c r="S197" s="708"/>
      <c r="T197" s="708"/>
      <c r="U197" s="708"/>
      <c r="V197" s="708"/>
      <c r="W197" s="708"/>
      <c r="X197" s="708"/>
      <c r="Y197" s="708"/>
      <c r="Z197" s="708"/>
      <c r="AA197" s="708"/>
      <c r="AB197" s="708"/>
      <c r="AC197" s="708"/>
      <c r="AD197" s="708"/>
    </row>
    <row r="198" spans="1:30" ht="48" customHeight="1">
      <c r="A198" s="25"/>
      <c r="B198" s="64"/>
      <c r="C198" s="998" t="s">
        <v>6171</v>
      </c>
      <c r="D198" s="708"/>
      <c r="E198" s="708"/>
      <c r="F198" s="708"/>
      <c r="G198" s="708"/>
      <c r="H198" s="708"/>
      <c r="I198" s="708"/>
      <c r="J198" s="708"/>
      <c r="K198" s="708"/>
      <c r="L198" s="708"/>
      <c r="M198" s="708"/>
      <c r="N198" s="708"/>
      <c r="O198" s="708"/>
      <c r="P198" s="708"/>
      <c r="Q198" s="708"/>
      <c r="R198" s="708"/>
      <c r="S198" s="708"/>
      <c r="T198" s="708"/>
      <c r="U198" s="708"/>
      <c r="V198" s="708"/>
      <c r="W198" s="708"/>
      <c r="X198" s="708"/>
      <c r="Y198" s="708"/>
      <c r="Z198" s="708"/>
      <c r="AA198" s="708"/>
      <c r="AB198" s="708"/>
      <c r="AC198" s="708"/>
      <c r="AD198" s="708"/>
    </row>
    <row r="199" spans="1:30" ht="36" customHeight="1">
      <c r="A199" s="25"/>
      <c r="B199" s="52"/>
      <c r="C199" s="848" t="s">
        <v>6172</v>
      </c>
      <c r="D199" s="708"/>
      <c r="E199" s="708"/>
      <c r="F199" s="708"/>
      <c r="G199" s="708"/>
      <c r="H199" s="708"/>
      <c r="I199" s="708"/>
      <c r="J199" s="708"/>
      <c r="K199" s="708"/>
      <c r="L199" s="708"/>
      <c r="M199" s="708"/>
      <c r="N199" s="708"/>
      <c r="O199" s="708"/>
      <c r="P199" s="708"/>
      <c r="Q199" s="708"/>
      <c r="R199" s="708"/>
      <c r="S199" s="708"/>
      <c r="T199" s="708"/>
      <c r="U199" s="708"/>
      <c r="V199" s="708"/>
      <c r="W199" s="708"/>
      <c r="X199" s="708"/>
      <c r="Y199" s="708"/>
      <c r="Z199" s="708"/>
      <c r="AA199" s="708"/>
      <c r="AB199" s="708"/>
      <c r="AC199" s="708"/>
      <c r="AD199" s="708"/>
    </row>
    <row r="200" spans="1:30" ht="36" customHeight="1">
      <c r="A200" s="25"/>
      <c r="B200" s="52"/>
      <c r="C200" s="848" t="s">
        <v>6173</v>
      </c>
      <c r="D200" s="708"/>
      <c r="E200" s="708"/>
      <c r="F200" s="708"/>
      <c r="G200" s="708"/>
      <c r="H200" s="708"/>
      <c r="I200" s="708"/>
      <c r="J200" s="708"/>
      <c r="K200" s="708"/>
      <c r="L200" s="708"/>
      <c r="M200" s="708"/>
      <c r="N200" s="708"/>
      <c r="O200" s="708"/>
      <c r="P200" s="708"/>
      <c r="Q200" s="708"/>
      <c r="R200" s="708"/>
      <c r="S200" s="708"/>
      <c r="T200" s="708"/>
      <c r="U200" s="708"/>
      <c r="V200" s="708"/>
      <c r="W200" s="708"/>
      <c r="X200" s="708"/>
      <c r="Y200" s="708"/>
      <c r="Z200" s="708"/>
      <c r="AA200" s="708"/>
      <c r="AB200" s="708"/>
      <c r="AC200" s="708"/>
      <c r="AD200" s="708"/>
    </row>
    <row r="201" spans="1:30" ht="36" customHeight="1">
      <c r="A201" s="25"/>
      <c r="B201" s="52"/>
      <c r="C201" s="998" t="s">
        <v>6174</v>
      </c>
      <c r="D201" s="708"/>
      <c r="E201" s="708"/>
      <c r="F201" s="708"/>
      <c r="G201" s="708"/>
      <c r="H201" s="708"/>
      <c r="I201" s="708"/>
      <c r="J201" s="708"/>
      <c r="K201" s="708"/>
      <c r="L201" s="708"/>
      <c r="M201" s="708"/>
      <c r="N201" s="708"/>
      <c r="O201" s="708"/>
      <c r="P201" s="708"/>
      <c r="Q201" s="708"/>
      <c r="R201" s="708"/>
      <c r="S201" s="708"/>
      <c r="T201" s="708"/>
      <c r="U201" s="708"/>
      <c r="V201" s="708"/>
      <c r="W201" s="708"/>
      <c r="X201" s="708"/>
      <c r="Y201" s="708"/>
      <c r="Z201" s="708"/>
      <c r="AA201" s="708"/>
      <c r="AB201" s="708"/>
      <c r="AC201" s="708"/>
      <c r="AD201" s="708"/>
    </row>
    <row r="202" spans="1:30" ht="72" customHeight="1">
      <c r="A202" s="25"/>
      <c r="B202" s="52"/>
      <c r="C202" s="1008" t="s">
        <v>6175</v>
      </c>
      <c r="D202" s="708"/>
      <c r="E202" s="708"/>
      <c r="F202" s="708"/>
      <c r="G202" s="708"/>
      <c r="H202" s="708"/>
      <c r="I202" s="708"/>
      <c r="J202" s="708"/>
      <c r="K202" s="708"/>
      <c r="L202" s="708"/>
      <c r="M202" s="708"/>
      <c r="N202" s="708"/>
      <c r="O202" s="708"/>
      <c r="P202" s="708"/>
      <c r="Q202" s="708"/>
      <c r="R202" s="708"/>
      <c r="S202" s="708"/>
      <c r="T202" s="708"/>
      <c r="U202" s="708"/>
      <c r="V202" s="708"/>
      <c r="W202" s="708"/>
      <c r="X202" s="708"/>
      <c r="Y202" s="708"/>
      <c r="Z202" s="708"/>
      <c r="AA202" s="708"/>
      <c r="AB202" s="708"/>
      <c r="AC202" s="708"/>
      <c r="AD202" s="708"/>
    </row>
    <row r="203" spans="1:30" ht="36" customHeight="1">
      <c r="A203" s="25"/>
      <c r="B203" s="52"/>
      <c r="C203" s="848" t="s">
        <v>6176</v>
      </c>
      <c r="D203" s="708"/>
      <c r="E203" s="708"/>
      <c r="F203" s="708"/>
      <c r="G203" s="708"/>
      <c r="H203" s="708"/>
      <c r="I203" s="708"/>
      <c r="J203" s="708"/>
      <c r="K203" s="708"/>
      <c r="L203" s="708"/>
      <c r="M203" s="708"/>
      <c r="N203" s="708"/>
      <c r="O203" s="708"/>
      <c r="P203" s="708"/>
      <c r="Q203" s="708"/>
      <c r="R203" s="708"/>
      <c r="S203" s="708"/>
      <c r="T203" s="708"/>
      <c r="U203" s="708"/>
      <c r="V203" s="708"/>
      <c r="W203" s="708"/>
      <c r="X203" s="708"/>
      <c r="Y203" s="708"/>
      <c r="Z203" s="708"/>
      <c r="AA203" s="708"/>
      <c r="AB203" s="708"/>
      <c r="AC203" s="708"/>
      <c r="AD203" s="708"/>
    </row>
    <row r="204" spans="1:30" ht="36" customHeight="1">
      <c r="A204" s="25"/>
      <c r="B204" s="52"/>
      <c r="C204" s="848" t="s">
        <v>6177</v>
      </c>
      <c r="D204" s="708"/>
      <c r="E204" s="708"/>
      <c r="F204" s="708"/>
      <c r="G204" s="708"/>
      <c r="H204" s="708"/>
      <c r="I204" s="708"/>
      <c r="J204" s="708"/>
      <c r="K204" s="708"/>
      <c r="L204" s="708"/>
      <c r="M204" s="708"/>
      <c r="N204" s="708"/>
      <c r="O204" s="708"/>
      <c r="P204" s="708"/>
      <c r="Q204" s="708"/>
      <c r="R204" s="708"/>
      <c r="S204" s="708"/>
      <c r="T204" s="708"/>
      <c r="U204" s="708"/>
      <c r="V204" s="708"/>
      <c r="W204" s="708"/>
      <c r="X204" s="708"/>
      <c r="Y204" s="708"/>
      <c r="Z204" s="708"/>
      <c r="AA204" s="708"/>
      <c r="AB204" s="708"/>
      <c r="AC204" s="708"/>
      <c r="AD204" s="708"/>
    </row>
    <row r="205" spans="1:30" ht="36" customHeight="1">
      <c r="A205" s="25"/>
      <c r="B205" s="52"/>
      <c r="C205" s="848" t="s">
        <v>6178</v>
      </c>
      <c r="D205" s="708"/>
      <c r="E205" s="708"/>
      <c r="F205" s="708"/>
      <c r="G205" s="708"/>
      <c r="H205" s="708"/>
      <c r="I205" s="708"/>
      <c r="J205" s="708"/>
      <c r="K205" s="708"/>
      <c r="L205" s="708"/>
      <c r="M205" s="708"/>
      <c r="N205" s="708"/>
      <c r="O205" s="708"/>
      <c r="P205" s="708"/>
      <c r="Q205" s="708"/>
      <c r="R205" s="708"/>
      <c r="S205" s="708"/>
      <c r="T205" s="708"/>
      <c r="U205" s="708"/>
      <c r="V205" s="708"/>
      <c r="W205" s="708"/>
      <c r="X205" s="708"/>
      <c r="Y205" s="708"/>
      <c r="Z205" s="708"/>
      <c r="AA205" s="708"/>
      <c r="AB205" s="708"/>
      <c r="AC205" s="708"/>
      <c r="AD205" s="708"/>
    </row>
    <row r="206" spans="1:30" ht="36" customHeight="1">
      <c r="A206" s="25"/>
      <c r="B206" s="52"/>
      <c r="C206" s="848" t="s">
        <v>6179</v>
      </c>
      <c r="D206" s="708"/>
      <c r="E206" s="708"/>
      <c r="F206" s="708"/>
      <c r="G206" s="708"/>
      <c r="H206" s="708"/>
      <c r="I206" s="708"/>
      <c r="J206" s="708"/>
      <c r="K206" s="708"/>
      <c r="L206" s="708"/>
      <c r="M206" s="708"/>
      <c r="N206" s="708"/>
      <c r="O206" s="708"/>
      <c r="P206" s="708"/>
      <c r="Q206" s="708"/>
      <c r="R206" s="708"/>
      <c r="S206" s="708"/>
      <c r="T206" s="708"/>
      <c r="U206" s="708"/>
      <c r="V206" s="708"/>
      <c r="W206" s="708"/>
      <c r="X206" s="708"/>
      <c r="Y206" s="708"/>
      <c r="Z206" s="708"/>
      <c r="AA206" s="708"/>
      <c r="AB206" s="708"/>
      <c r="AC206" s="708"/>
      <c r="AD206" s="708"/>
    </row>
    <row r="207" spans="1:30" ht="36" customHeight="1">
      <c r="A207" s="25"/>
      <c r="B207" s="52"/>
      <c r="C207" s="848" t="s">
        <v>6180</v>
      </c>
      <c r="D207" s="708"/>
      <c r="E207" s="708"/>
      <c r="F207" s="708"/>
      <c r="G207" s="708"/>
      <c r="H207" s="708"/>
      <c r="I207" s="708"/>
      <c r="J207" s="708"/>
      <c r="K207" s="708"/>
      <c r="L207" s="708"/>
      <c r="M207" s="708"/>
      <c r="N207" s="708"/>
      <c r="O207" s="708"/>
      <c r="P207" s="708"/>
      <c r="Q207" s="708"/>
      <c r="R207" s="708"/>
      <c r="S207" s="708"/>
      <c r="T207" s="708"/>
      <c r="U207" s="708"/>
      <c r="V207" s="708"/>
      <c r="W207" s="708"/>
      <c r="X207" s="708"/>
      <c r="Y207" s="708"/>
      <c r="Z207" s="708"/>
      <c r="AA207" s="708"/>
      <c r="AB207" s="708"/>
      <c r="AC207" s="708"/>
      <c r="AD207" s="708"/>
    </row>
    <row r="208" spans="1:30" ht="36" customHeight="1">
      <c r="A208" s="25"/>
      <c r="B208" s="52"/>
      <c r="C208" s="848" t="s">
        <v>6181</v>
      </c>
      <c r="D208" s="708"/>
      <c r="E208" s="708"/>
      <c r="F208" s="708"/>
      <c r="G208" s="708"/>
      <c r="H208" s="708"/>
      <c r="I208" s="708"/>
      <c r="J208" s="708"/>
      <c r="K208" s="708"/>
      <c r="L208" s="708"/>
      <c r="M208" s="708"/>
      <c r="N208" s="708"/>
      <c r="O208" s="708"/>
      <c r="P208" s="708"/>
      <c r="Q208" s="708"/>
      <c r="R208" s="708"/>
      <c r="S208" s="708"/>
      <c r="T208" s="708"/>
      <c r="U208" s="708"/>
      <c r="V208" s="708"/>
      <c r="W208" s="708"/>
      <c r="X208" s="708"/>
      <c r="Y208" s="708"/>
      <c r="Z208" s="708"/>
      <c r="AA208" s="708"/>
      <c r="AB208" s="708"/>
      <c r="AC208" s="708"/>
      <c r="AD208" s="708"/>
    </row>
    <row r="209" spans="1:167" ht="36" customHeight="1">
      <c r="A209" s="25"/>
      <c r="B209" s="52"/>
      <c r="C209" s="848" t="s">
        <v>6182</v>
      </c>
      <c r="D209" s="708"/>
      <c r="E209" s="708"/>
      <c r="F209" s="708"/>
      <c r="G209" s="708"/>
      <c r="H209" s="708"/>
      <c r="I209" s="708"/>
      <c r="J209" s="708"/>
      <c r="K209" s="708"/>
      <c r="L209" s="708"/>
      <c r="M209" s="708"/>
      <c r="N209" s="708"/>
      <c r="O209" s="708"/>
      <c r="P209" s="708"/>
      <c r="Q209" s="708"/>
      <c r="R209" s="708"/>
      <c r="S209" s="708"/>
      <c r="T209" s="708"/>
      <c r="U209" s="708"/>
      <c r="V209" s="708"/>
      <c r="W209" s="708"/>
      <c r="X209" s="708"/>
      <c r="Y209" s="708"/>
      <c r="Z209" s="708"/>
      <c r="AA209" s="708"/>
      <c r="AB209" s="708"/>
      <c r="AC209" s="708"/>
      <c r="AD209" s="708"/>
    </row>
    <row r="210" spans="1:167" ht="36" customHeight="1">
      <c r="A210" s="25"/>
      <c r="B210" s="52"/>
      <c r="C210" s="848" t="s">
        <v>6183</v>
      </c>
      <c r="D210" s="708"/>
      <c r="E210" s="708"/>
      <c r="F210" s="708"/>
      <c r="G210" s="708"/>
      <c r="H210" s="708"/>
      <c r="I210" s="708"/>
      <c r="J210" s="708"/>
      <c r="K210" s="708"/>
      <c r="L210" s="708"/>
      <c r="M210" s="708"/>
      <c r="N210" s="708"/>
      <c r="O210" s="708"/>
      <c r="P210" s="708"/>
      <c r="Q210" s="708"/>
      <c r="R210" s="708"/>
      <c r="S210" s="708"/>
      <c r="T210" s="708"/>
      <c r="U210" s="708"/>
      <c r="V210" s="708"/>
      <c r="W210" s="708"/>
      <c r="X210" s="708"/>
      <c r="Y210" s="708"/>
      <c r="Z210" s="708"/>
      <c r="AA210" s="708"/>
      <c r="AB210" s="708"/>
      <c r="AC210" s="708"/>
      <c r="AD210" s="708"/>
    </row>
    <row r="211" spans="1:167" ht="36" customHeight="1">
      <c r="A211" s="25"/>
      <c r="B211" s="64"/>
      <c r="C211" s="848" t="s">
        <v>6184</v>
      </c>
      <c r="D211" s="708"/>
      <c r="E211" s="708"/>
      <c r="F211" s="708"/>
      <c r="G211" s="708"/>
      <c r="H211" s="708"/>
      <c r="I211" s="708"/>
      <c r="J211" s="708"/>
      <c r="K211" s="708"/>
      <c r="L211" s="708"/>
      <c r="M211" s="708"/>
      <c r="N211" s="708"/>
      <c r="O211" s="708"/>
      <c r="P211" s="708"/>
      <c r="Q211" s="708"/>
      <c r="R211" s="708"/>
      <c r="S211" s="708"/>
      <c r="T211" s="708"/>
      <c r="U211" s="708"/>
      <c r="V211" s="708"/>
      <c r="W211" s="708"/>
      <c r="X211" s="708"/>
      <c r="Y211" s="708"/>
      <c r="Z211" s="708"/>
      <c r="AA211" s="708"/>
      <c r="AB211" s="708"/>
      <c r="AC211" s="708"/>
      <c r="AD211" s="708"/>
    </row>
    <row r="212" spans="1:167" ht="36" customHeight="1">
      <c r="A212" s="25"/>
      <c r="B212" s="64"/>
      <c r="C212" s="848" t="s">
        <v>6185</v>
      </c>
      <c r="D212" s="708"/>
      <c r="E212" s="708"/>
      <c r="F212" s="708"/>
      <c r="G212" s="708"/>
      <c r="H212" s="708"/>
      <c r="I212" s="708"/>
      <c r="J212" s="708"/>
      <c r="K212" s="708"/>
      <c r="L212" s="708"/>
      <c r="M212" s="708"/>
      <c r="N212" s="708"/>
      <c r="O212" s="708"/>
      <c r="P212" s="708"/>
      <c r="Q212" s="708"/>
      <c r="R212" s="708"/>
      <c r="S212" s="708"/>
      <c r="T212" s="708"/>
      <c r="U212" s="708"/>
      <c r="V212" s="708"/>
      <c r="W212" s="708"/>
      <c r="X212" s="708"/>
      <c r="Y212" s="708"/>
      <c r="Z212" s="708"/>
      <c r="AA212" s="708"/>
      <c r="AB212" s="708"/>
      <c r="AC212" s="708"/>
      <c r="AD212" s="708"/>
    </row>
    <row r="213" spans="1:167" ht="15" customHeight="1">
      <c r="A213" s="25"/>
      <c r="B213" s="52"/>
      <c r="C213" s="42"/>
      <c r="D213" s="42"/>
      <c r="E213" s="42"/>
      <c r="F213" s="42"/>
      <c r="G213" s="42"/>
      <c r="H213" s="42"/>
      <c r="I213" s="42"/>
      <c r="J213" s="42"/>
      <c r="K213" s="42"/>
      <c r="L213" s="42"/>
      <c r="M213" s="42"/>
      <c r="N213" s="80"/>
      <c r="O213" s="66"/>
      <c r="P213" s="66"/>
      <c r="Q213" s="66"/>
      <c r="R213" s="66"/>
      <c r="S213" s="66"/>
      <c r="T213" s="66"/>
      <c r="U213" s="66"/>
      <c r="V213" s="66"/>
      <c r="W213" s="66"/>
      <c r="X213" s="66"/>
      <c r="Y213" s="66"/>
      <c r="Z213" s="66"/>
      <c r="AA213" s="66"/>
      <c r="AB213" s="66"/>
      <c r="AC213" s="66"/>
      <c r="AD213" s="66"/>
      <c r="AG213" s="1">
        <v>6</v>
      </c>
    </row>
    <row r="214" spans="1:167" ht="15" customHeight="1">
      <c r="A214" s="25"/>
      <c r="B214" s="52"/>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1091" t="s">
        <v>6186</v>
      </c>
      <c r="AB214" s="782"/>
      <c r="AC214" s="782"/>
      <c r="AD214" s="782"/>
      <c r="AG214" s="1">
        <v>59</v>
      </c>
      <c r="AJ214" s="1">
        <f>SUM(COUNTBLANK(D221:AD221),COUNTBLANK(O290:AD290),COUNTBLANK(O359:AD359))</f>
        <v>59</v>
      </c>
    </row>
    <row r="215" spans="1:167" ht="15" customHeight="1">
      <c r="A215" s="25"/>
      <c r="B215" s="52"/>
      <c r="C215" s="723" t="s">
        <v>5085</v>
      </c>
      <c r="D215" s="859"/>
      <c r="E215" s="859"/>
      <c r="F215" s="859"/>
      <c r="G215" s="859"/>
      <c r="H215" s="859"/>
      <c r="I215" s="859"/>
      <c r="J215" s="860"/>
      <c r="K215" s="723" t="s">
        <v>6187</v>
      </c>
      <c r="L215" s="757"/>
      <c r="M215" s="757"/>
      <c r="N215" s="757"/>
      <c r="O215" s="757"/>
      <c r="P215" s="757"/>
      <c r="Q215" s="757"/>
      <c r="R215" s="757"/>
      <c r="S215" s="757"/>
      <c r="T215" s="757"/>
      <c r="U215" s="757"/>
      <c r="V215" s="757"/>
      <c r="W215" s="757"/>
      <c r="X215" s="757"/>
      <c r="Y215" s="757"/>
      <c r="Z215" s="757"/>
      <c r="AA215" s="757"/>
      <c r="AB215" s="757"/>
      <c r="AC215" s="757"/>
      <c r="AD215" s="758"/>
    </row>
    <row r="216" spans="1:167" ht="15" customHeight="1">
      <c r="A216" s="25"/>
      <c r="B216" s="52"/>
      <c r="C216" s="1007"/>
      <c r="D216" s="708"/>
      <c r="E216" s="708"/>
      <c r="F216" s="708"/>
      <c r="G216" s="708"/>
      <c r="H216" s="708"/>
      <c r="I216" s="708"/>
      <c r="J216" s="776"/>
      <c r="K216" s="922" t="s">
        <v>6188</v>
      </c>
      <c r="L216" s="922" t="s">
        <v>6189</v>
      </c>
      <c r="M216" s="922" t="s">
        <v>6190</v>
      </c>
      <c r="N216" s="922" t="s">
        <v>6191</v>
      </c>
      <c r="O216" s="756" t="s">
        <v>5582</v>
      </c>
      <c r="P216" s="757"/>
      <c r="Q216" s="757"/>
      <c r="R216" s="757"/>
      <c r="S216" s="757"/>
      <c r="T216" s="757"/>
      <c r="U216" s="757"/>
      <c r="V216" s="757"/>
      <c r="W216" s="757"/>
      <c r="X216" s="757"/>
      <c r="Y216" s="757"/>
      <c r="Z216" s="757"/>
      <c r="AA216" s="757"/>
      <c r="AB216" s="757"/>
      <c r="AC216" s="757"/>
      <c r="AD216" s="758"/>
      <c r="AG216" s="1">
        <f>SUM(COUNTBLANK(D220:AD220),COUNTBLANK(O289:AD289),COUNTBLANK(O358:AD358))</f>
        <v>59</v>
      </c>
    </row>
    <row r="217" spans="1:167" ht="36" customHeight="1">
      <c r="A217" s="25"/>
      <c r="B217" s="52"/>
      <c r="C217" s="1007"/>
      <c r="D217" s="708"/>
      <c r="E217" s="708"/>
      <c r="F217" s="708"/>
      <c r="G217" s="708"/>
      <c r="H217" s="708"/>
      <c r="I217" s="708"/>
      <c r="J217" s="776"/>
      <c r="K217" s="1096"/>
      <c r="L217" s="1096"/>
      <c r="M217" s="1096"/>
      <c r="N217" s="1096"/>
      <c r="O217" s="1101" t="s">
        <v>5094</v>
      </c>
      <c r="P217" s="757"/>
      <c r="Q217" s="757"/>
      <c r="R217" s="758"/>
      <c r="S217" s="722" t="s">
        <v>5095</v>
      </c>
      <c r="T217" s="757"/>
      <c r="U217" s="757"/>
      <c r="V217" s="758"/>
      <c r="W217" s="722" t="s">
        <v>5096</v>
      </c>
      <c r="X217" s="757"/>
      <c r="Y217" s="757"/>
      <c r="Z217" s="758"/>
      <c r="AA217" s="722" t="s">
        <v>5097</v>
      </c>
      <c r="AB217" s="757"/>
      <c r="AC217" s="757"/>
      <c r="AD217" s="758"/>
      <c r="AH217" s="1049" t="s">
        <v>5091</v>
      </c>
      <c r="AI217" s="1049"/>
      <c r="AJ217" s="1049"/>
      <c r="CA217" s="1087" t="s">
        <v>6192</v>
      </c>
      <c r="CB217" s="1087"/>
      <c r="CC217" s="1087"/>
      <c r="CD217" s="1087"/>
      <c r="CE217" s="1087"/>
      <c r="CF217" s="1087"/>
      <c r="CG217" s="1087"/>
      <c r="CH217" s="1087"/>
      <c r="CI217" s="1087"/>
      <c r="CJ217" s="1087"/>
      <c r="CK217" s="1087"/>
      <c r="CL217" s="1087"/>
      <c r="CM217" s="1087"/>
      <c r="CN217" s="1084" t="s">
        <v>6193</v>
      </c>
      <c r="CO217" s="1084"/>
      <c r="CP217" s="1084"/>
      <c r="CQ217" s="1084"/>
      <c r="CR217" s="1084"/>
      <c r="CS217" s="1084"/>
      <c r="CT217" s="1084"/>
      <c r="CU217" s="1084"/>
      <c r="CV217" s="1084"/>
      <c r="CW217" s="1084"/>
      <c r="CX217" s="1084"/>
      <c r="CY217" s="1084"/>
      <c r="CZ217" s="1084"/>
      <c r="DA217" s="1085" t="s">
        <v>6194</v>
      </c>
      <c r="DB217" s="1085"/>
      <c r="DC217" s="1085"/>
      <c r="DD217" s="1085"/>
      <c r="DE217" s="1085"/>
      <c r="DF217" s="1085"/>
      <c r="DG217" s="1085"/>
      <c r="DH217" s="1085"/>
      <c r="DI217" s="1085"/>
      <c r="DJ217" s="1085"/>
      <c r="DK217" s="1085"/>
      <c r="DL217" s="1085"/>
      <c r="DM217" s="1085"/>
      <c r="DN217" s="1086" t="s">
        <v>6195</v>
      </c>
      <c r="DO217" s="1086"/>
      <c r="DP217" s="1086"/>
      <c r="DQ217" s="1086"/>
      <c r="DR217" s="1086"/>
      <c r="DS217" s="1086"/>
      <c r="DT217" s="1086"/>
      <c r="DU217" s="1086"/>
      <c r="DV217" s="1086"/>
      <c r="DW217" s="1086"/>
      <c r="DX217" s="1086"/>
      <c r="DY217" s="1086"/>
      <c r="DZ217" s="1086"/>
    </row>
    <row r="218" spans="1:167" ht="84" customHeight="1">
      <c r="A218" s="25"/>
      <c r="B218" s="52"/>
      <c r="C218" s="861"/>
      <c r="D218" s="782"/>
      <c r="E218" s="782"/>
      <c r="F218" s="782"/>
      <c r="G218" s="782"/>
      <c r="H218" s="782"/>
      <c r="I218" s="782"/>
      <c r="J218" s="783"/>
      <c r="K218" s="917"/>
      <c r="L218" s="917"/>
      <c r="M218" s="917"/>
      <c r="N218" s="917"/>
      <c r="O218" s="472" t="s">
        <v>6188</v>
      </c>
      <c r="P218" s="57" t="s">
        <v>6189</v>
      </c>
      <c r="Q218" s="57" t="s">
        <v>6190</v>
      </c>
      <c r="R218" s="68" t="s">
        <v>6196</v>
      </c>
      <c r="S218" s="68" t="s">
        <v>6188</v>
      </c>
      <c r="T218" s="57" t="s">
        <v>6189</v>
      </c>
      <c r="U218" s="57" t="s">
        <v>6190</v>
      </c>
      <c r="V218" s="68" t="s">
        <v>6196</v>
      </c>
      <c r="W218" s="68" t="s">
        <v>6188</v>
      </c>
      <c r="X218" s="57" t="s">
        <v>6189</v>
      </c>
      <c r="Y218" s="57" t="s">
        <v>6190</v>
      </c>
      <c r="Z218" s="68" t="s">
        <v>6196</v>
      </c>
      <c r="AA218" s="68" t="s">
        <v>6188</v>
      </c>
      <c r="AB218" s="57" t="s">
        <v>6189</v>
      </c>
      <c r="AC218" s="57" t="s">
        <v>6190</v>
      </c>
      <c r="AD218" s="68" t="s">
        <v>6196</v>
      </c>
      <c r="AG218" t="s">
        <v>5090</v>
      </c>
      <c r="AH218" s="450" t="s">
        <v>5109</v>
      </c>
      <c r="AI218" s="277" t="s">
        <v>5110</v>
      </c>
      <c r="AJ218" s="451" t="s">
        <v>5111</v>
      </c>
      <c r="AK218" s="37" t="s">
        <v>6197</v>
      </c>
      <c r="AL218" s="37" t="s">
        <v>6198</v>
      </c>
      <c r="AM218" s="37" t="s">
        <v>6199</v>
      </c>
      <c r="AN218" s="37" t="s">
        <v>6003</v>
      </c>
      <c r="AO218" s="37" t="s">
        <v>6200</v>
      </c>
      <c r="AP218" s="37" t="s">
        <v>6201</v>
      </c>
      <c r="BB218" s="37" t="s">
        <v>6202</v>
      </c>
      <c r="BC218" s="37" t="s">
        <v>6203</v>
      </c>
      <c r="BO218" s="1" t="s">
        <v>6204</v>
      </c>
      <c r="CA218" s="468" t="s">
        <v>6205</v>
      </c>
      <c r="CB218" s="473" t="s">
        <v>6206</v>
      </c>
      <c r="CC218" s="473"/>
      <c r="CD218" s="473"/>
      <c r="CE218" s="473"/>
      <c r="CF218" s="473"/>
      <c r="CG218" s="473"/>
      <c r="CH218" s="473"/>
      <c r="CI218" s="473"/>
      <c r="CJ218" s="473"/>
      <c r="CK218" s="473"/>
      <c r="CL218" s="473"/>
      <c r="CM218" s="473"/>
      <c r="CN218" s="469" t="s">
        <v>6207</v>
      </c>
      <c r="CO218" s="474" t="s">
        <v>6208</v>
      </c>
      <c r="CP218" s="474"/>
      <c r="CQ218" s="474"/>
      <c r="CR218" s="474"/>
      <c r="CS218" s="474"/>
      <c r="CT218" s="474"/>
      <c r="CU218" s="474"/>
      <c r="CV218" s="474"/>
      <c r="CW218" s="474"/>
      <c r="CX218" s="474"/>
      <c r="CY218" s="474"/>
      <c r="CZ218" s="474"/>
      <c r="DA218" s="470" t="s">
        <v>6209</v>
      </c>
      <c r="DB218" s="475" t="s">
        <v>6210</v>
      </c>
      <c r="DC218" s="475"/>
      <c r="DD218" s="475"/>
      <c r="DE218" s="475"/>
      <c r="DF218" s="475"/>
      <c r="DG218" s="475"/>
      <c r="DH218" s="475"/>
      <c r="DI218" s="475"/>
      <c r="DJ218" s="475"/>
      <c r="DK218" s="475"/>
      <c r="DL218" s="475"/>
      <c r="DM218" s="475"/>
      <c r="DN218" s="471" t="s">
        <v>6211</v>
      </c>
      <c r="DO218" s="476" t="s">
        <v>6212</v>
      </c>
      <c r="DP218" s="476"/>
      <c r="DQ218" s="476"/>
      <c r="DR218" s="476"/>
      <c r="DS218" s="476"/>
      <c r="DT218" s="476"/>
      <c r="DU218" s="476"/>
      <c r="DV218" s="476"/>
      <c r="DW218" s="476"/>
      <c r="DX218" s="476"/>
      <c r="DY218" s="476"/>
      <c r="DZ218" s="476"/>
      <c r="EB218" s="477" t="s">
        <v>6213</v>
      </c>
      <c r="ED218" s="478" t="s">
        <v>6214</v>
      </c>
      <c r="EE218" s="479" t="s">
        <v>6215</v>
      </c>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row>
    <row r="219" spans="1:167" ht="15" customHeight="1">
      <c r="A219" s="25"/>
      <c r="B219" s="52"/>
      <c r="C219" s="55" t="s">
        <v>5568</v>
      </c>
      <c r="D219" s="817" t="s">
        <v>5106</v>
      </c>
      <c r="E219" s="757"/>
      <c r="F219" s="757"/>
      <c r="G219" s="757"/>
      <c r="H219" s="757"/>
      <c r="I219" s="757"/>
      <c r="J219" s="758"/>
      <c r="K219" s="439"/>
      <c r="L219" s="439"/>
      <c r="M219" s="439"/>
      <c r="N219" s="439"/>
      <c r="O219" s="439"/>
      <c r="P219" s="439"/>
      <c r="Q219" s="439"/>
      <c r="R219" s="439"/>
      <c r="S219" s="439"/>
      <c r="T219" s="439"/>
      <c r="U219" s="439"/>
      <c r="V219" s="439"/>
      <c r="W219" s="439"/>
      <c r="X219" s="439"/>
      <c r="Y219" s="439"/>
      <c r="Z219" s="439"/>
      <c r="AA219" s="439"/>
      <c r="AB219" s="439"/>
      <c r="AC219" s="439"/>
      <c r="AD219" s="439"/>
      <c r="AF219"/>
      <c r="AG219" s="1">
        <f>IF(COUNTIF(CNGE_2026_M4_Secc1!$CX$43:$DI$102,"0")&lt;&gt;720,IF(COUNTA(K219:AD219,O288:AD288,O357:AD357)&gt;=(52-AK219),0,1),0)</f>
        <v>0</v>
      </c>
      <c r="AH219" s="176">
        <f>IF(AG219=0,0,1)</f>
        <v>0</v>
      </c>
      <c r="AI219" s="177" t="str">
        <f>IF(AH219=0,"",
IF(SUM($AH$219:AH219)=1,AJ219,
IF($AH$281&gt;SUM($AH$219:AH219),_xlfn.CONCAT(", ",AJ219),
IF($AH$281=SUM($AH$219:AH219),_xlfn.CONCAT(" y ",AJ219)))))</f>
        <v/>
      </c>
      <c r="AJ219" s="97">
        <v>0</v>
      </c>
      <c r="AK219" s="1">
        <f>IF(AL219=13,13,$BZ$222)</f>
        <v>13</v>
      </c>
      <c r="AL219" s="1">
        <f t="shared" ref="AL219:AL250" si="20">IF(OR($S43=0,$S43="NS",$S43="NA"),13,0)</f>
        <v>13</v>
      </c>
      <c r="AN219" s="1">
        <f>IF(COUNTIF(CNGE_2026_M4_Secc1!$CX$43:$DI$102,"0")=720,IF(COUNTA(K219:AD219,O288:AD288,O357:AD357)=0,0,1),0)</f>
        <v>0</v>
      </c>
      <c r="AO219" s="1">
        <f>IF(OR($S43=0,$S43="NS",$S43="NA"),IF(COUNTA(L219,P219,T219,X219,AB219,P288,T288,X288,AB288,P357,T357,X357,AB357)=0,0,1),0)</f>
        <v>0</v>
      </c>
      <c r="AP219" s="1">
        <f>IF(OR(CNGE_2026_M4_Secc1!CX43=0,CNGE_2026_M4_Secc1!CX43=2),IF(OR($AL220=13,BO$221=1),3,4),0)</f>
        <v>3</v>
      </c>
      <c r="AQ219" s="1">
        <f>IF(OR(CNGE_2026_M4_Secc1!CY43=0,CNGE_2026_M4_Secc1!CY43=2),IF(OR($AL220=13,BP$221=1),3,4),0)</f>
        <v>3</v>
      </c>
      <c r="AR219" s="1">
        <f>IF(OR(CNGE_2026_M4_Secc1!CZ43=0,CNGE_2026_M4_Secc1!CZ43=2),IF(OR($AL220=13,BQ$221=1),3,4),0)</f>
        <v>3</v>
      </c>
      <c r="AS219" s="1">
        <f>IF(OR(CNGE_2026_M4_Secc1!DA43=0,CNGE_2026_M4_Secc1!DA43=2),IF(OR($AL220=13,BR$221=1),3,4),0)</f>
        <v>3</v>
      </c>
      <c r="AT219" s="1">
        <f>IF(OR(CNGE_2026_M4_Secc1!DB43=0,CNGE_2026_M4_Secc1!DB43=2),IF(OR($AL220=13,BS$221=1),3,4),0)</f>
        <v>3</v>
      </c>
      <c r="AU219" s="1">
        <f>IF(OR(CNGE_2026_M4_Secc1!DC43=0,CNGE_2026_M4_Secc1!DC43=2),IF(OR($AL220=13,BT$221=1),3,4),0)</f>
        <v>3</v>
      </c>
      <c r="AV219" s="1">
        <f>IF(OR(CNGE_2026_M4_Secc1!DD43=0,CNGE_2026_M4_Secc1!DD43=2),IF(OR($AL220=13,BU$221=1),3,4),0)</f>
        <v>3</v>
      </c>
      <c r="AW219" s="1">
        <f>IF(OR(CNGE_2026_M4_Secc1!DE43=0,CNGE_2026_M4_Secc1!DE43=2),IF(OR($AL220=13,BV$221=1),3,4),0)</f>
        <v>3</v>
      </c>
      <c r="AX219" s="1">
        <f>IF(OR(CNGE_2026_M4_Secc1!DF43=0,CNGE_2026_M4_Secc1!DF43=2),IF(OR($AL220=13,BW$221=1),3,4),0)</f>
        <v>3</v>
      </c>
      <c r="AY219" s="1">
        <f>IF(OR(CNGE_2026_M4_Secc1!DG43=0,CNGE_2026_M4_Secc1!DG43=2),IF(OR($AL220=13,BX$221=1),3,4),0)</f>
        <v>3</v>
      </c>
      <c r="AZ219" s="1">
        <f>IF(OR(CNGE_2026_M4_Secc1!DH43=0,CNGE_2026_M4_Secc1!DH43=2),IF(OR($AL220=13,BY$221=1),3,4),0)</f>
        <v>3</v>
      </c>
      <c r="BA219" s="1">
        <f>IF(OR(CNGE_2026_M4_Secc1!DI43=0,CNGE_2026_M4_Secc1!DI43=2),IF(OR($AL220=13,BZ$221=1),3,4),0)</f>
        <v>3</v>
      </c>
      <c r="BB219" s="1">
        <f>SUM(AP219:BA219)</f>
        <v>36</v>
      </c>
      <c r="BC219" s="1">
        <f>IF(OR(CNGE_2026_M4_Secc1!CX43=0,CNGE_2026_M4_Secc1!CX43=2),IF(COUNTA(O220:R220)=0,0,1),0)</f>
        <v>0</v>
      </c>
      <c r="BD219" s="1">
        <f>IF(OR(CNGE_2026_M4_Secc1!CY43=0,CNGE_2026_M4_Secc1!CY43=2),IF(COUNTA(S220:V220)=0,0,1),0)</f>
        <v>0</v>
      </c>
      <c r="BE219" s="1">
        <f>IF(OR(CNGE_2026_M4_Secc1!CZ43=0,CNGE_2026_M4_Secc1!CZ43=2),IF(COUNTA(W220:Z220)=0,0,1),0)</f>
        <v>0</v>
      </c>
      <c r="BF219" s="1">
        <f>IF(OR(CNGE_2026_M4_Secc1!DA43=0,CNGE_2026_M4_Secc1!DA43=2),IF(COUNTA(AA220:AD220)=0,0,1),0)</f>
        <v>0</v>
      </c>
      <c r="BG219" s="1">
        <f>IF(OR(CNGE_2026_M4_Secc1!DB43=0,CNGE_2026_M4_Secc1!DB43=2),IF(COUNTA(O289:R289)=0,0,1),0)</f>
        <v>0</v>
      </c>
      <c r="BH219" s="1">
        <f>IF(OR(CNGE_2026_M4_Secc1!DC43=0,CNGE_2026_M4_Secc1!DC43=2),IF(COUNTA(S289:V289)=0,0,1),0)</f>
        <v>0</v>
      </c>
      <c r="BI219" s="1">
        <f>IF(OR(CNGE_2026_M4_Secc1!DD43=0,CNGE_2026_M4_Secc1!DD43=2),IF(COUNTA(W289:Z289)=0,0,1),0)</f>
        <v>0</v>
      </c>
      <c r="BJ219" s="1">
        <f>IF(OR(CNGE_2026_M4_Secc1!DE43=0,CNGE_2026_M4_Secc1!DE43=2),IF(COUNTA(AA289:AD289)=0,0,1),0)</f>
        <v>0</v>
      </c>
      <c r="BK219" s="1">
        <f>IF(OR(CNGE_2026_M4_Secc1!DF43=0,CNGE_2026_M4_Secc1!DF43=2),IF(COUNTA(O358:R358)=0,0,1),0)</f>
        <v>0</v>
      </c>
      <c r="BL219" s="1">
        <f>IF(OR(CNGE_2026_M4_Secc1!DG43=0,CNGE_2026_M4_Secc1!DG43=2),IF(COUNTA(S358:V358)=0,0,1),0)</f>
        <v>0</v>
      </c>
      <c r="BM219" s="1">
        <f>IF(OR(CNGE_2026_M4_Secc1!DH43=0,CNGE_2026_M4_Secc1!DH43=2),IF(COUNTA(W358:Z358)=0,0,1),0)</f>
        <v>0</v>
      </c>
      <c r="BN219" s="1">
        <f>IF(OR(CNGE_2026_M4_Secc1!DI43=0,CNGE_2026_M4_Secc1!DI43=2),IF(COUNTA(AA358:AD358)=0,0,1),0)</f>
        <v>0</v>
      </c>
      <c r="BO219" s="645">
        <f>$M$169</f>
        <v>0</v>
      </c>
      <c r="BP219" s="645">
        <f>$M$170</f>
        <v>0</v>
      </c>
      <c r="BQ219" s="1">
        <f>$M$171</f>
        <v>0</v>
      </c>
      <c r="BR219" s="1">
        <f>$M$172</f>
        <v>0</v>
      </c>
      <c r="BS219" s="1">
        <f>$M$173</f>
        <v>0</v>
      </c>
      <c r="BT219" s="1">
        <f>$M$174</f>
        <v>0</v>
      </c>
      <c r="BU219" s="1">
        <f>$M$175</f>
        <v>0</v>
      </c>
      <c r="BV219" s="1">
        <f>$M$176</f>
        <v>0</v>
      </c>
      <c r="BW219" s="1">
        <f>$M$177</f>
        <v>0</v>
      </c>
      <c r="BX219" s="1">
        <f>$M$178</f>
        <v>0</v>
      </c>
      <c r="BY219" s="1">
        <f>$M$179</f>
        <v>0</v>
      </c>
      <c r="BZ219" s="645">
        <f>$M$180</f>
        <v>0</v>
      </c>
      <c r="CA219" s="31">
        <f t="shared" ref="CA219:CA250" si="21">IF(SUM(K219)&lt;=SUM(O219,S219,W219,AA219,O288,S288,W288,AA288,O357,S357,W357,AA357),0,1)</f>
        <v>0</v>
      </c>
      <c r="CB219" s="31">
        <f>IF(COUNTIF(O219,"NS")=0,IF($K219&lt;O219,1,0),0)</f>
        <v>0</v>
      </c>
      <c r="CC219" s="31">
        <f>IF(COUNTIF(S219,"NS")=0,IF($K219&lt;S219,1,0),0)</f>
        <v>0</v>
      </c>
      <c r="CD219" s="31">
        <f>IF(COUNTIF(W219,"NS")=0,IF($K219&lt;W219,1,0),0)</f>
        <v>0</v>
      </c>
      <c r="CE219" s="31">
        <f>IF(COUNTIF(AA219,"NS")=0,IF($K219&lt;AA219,1,0),0)</f>
        <v>0</v>
      </c>
      <c r="CF219" s="31">
        <f t="shared" ref="CF219:CF250" si="22">IF(COUNTIF(O288,"NS")=0,IF($K219&lt;O288,1,0),0)</f>
        <v>0</v>
      </c>
      <c r="CG219" s="31">
        <f t="shared" ref="CG219:CG250" si="23">IF(COUNTIF(S288,"NS")=0,IF($K219&lt;S288,1,0),0)</f>
        <v>0</v>
      </c>
      <c r="CH219" s="31">
        <f t="shared" ref="CH219:CH250" si="24">IF(COUNTIF(W288,"NS")=0,IF($K219&lt;W288,1,0),0)</f>
        <v>0</v>
      </c>
      <c r="CI219" s="31">
        <f t="shared" ref="CI219:CI250" si="25">IF(COUNTIF(AA288,"NS")=0,IF($K219&lt;AA288,1,0),0)</f>
        <v>0</v>
      </c>
      <c r="CJ219" s="31">
        <f t="shared" ref="CJ219:CJ250" si="26">IF(COUNTIF(O357,"NS")=0,IF($K219&lt;O357,1,0),0)</f>
        <v>0</v>
      </c>
      <c r="CK219" s="31">
        <f t="shared" ref="CK219:CK250" si="27">IF(COUNTIF(S357,"NS")=0,IF($K219&lt;S357,1,0),0)</f>
        <v>0</v>
      </c>
      <c r="CL219" s="31">
        <f t="shared" ref="CL219:CL250" si="28">IF(COUNTIF(W357,"NS")=0,IF($K219&lt;W357,1,0),0)</f>
        <v>0</v>
      </c>
      <c r="CM219" s="31">
        <f t="shared" ref="CM219:CM250" si="29">IF(COUNTIF(AA357,"NS")=0,IF($K219&lt;AA357,1,0),0)</f>
        <v>0</v>
      </c>
      <c r="CN219" s="31">
        <f>IF(SUM(L219)&lt;=SUM(P219,T219,X219,AB219,P288,T288,X288,AB288,P357,T357,X357,AB357),0,1)</f>
        <v>0</v>
      </c>
      <c r="CO219" s="31">
        <f>IF(COUNTIF(P219,"NS")=0,IF($L219&lt;P219,1,0),0)</f>
        <v>0</v>
      </c>
      <c r="CP219" s="31">
        <f>IF(COUNTIF(T219,"NS")=0,IF($L219&lt;T219,1,0),0)</f>
        <v>0</v>
      </c>
      <c r="CQ219" s="31">
        <f t="shared" ref="CQ219:CQ250" si="30">IF(COUNTIF(X219,"NS")=0,IF($L219&lt;X219,1,0),0)</f>
        <v>0</v>
      </c>
      <c r="CR219" s="31">
        <f t="shared" ref="CR219:CR250" si="31">IF(COUNTIF(AB219,"NS")=0,IF($L219&lt;AB219,1,0),0)</f>
        <v>0</v>
      </c>
      <c r="CS219" s="31">
        <f t="shared" ref="CS219:CS250" si="32">IF(COUNTIF(P288,"NS")=0,IF($L219&lt;P288,1,0),0)</f>
        <v>0</v>
      </c>
      <c r="CT219" s="31">
        <f t="shared" ref="CT219:CT250" si="33">IF(COUNTIF(T288,"NS")=0,IF($L219&lt;T288,1,0),0)</f>
        <v>0</v>
      </c>
      <c r="CU219" s="31">
        <f t="shared" ref="CU219:CU250" si="34">IF(COUNTIF(X288,"NS")=0,IF($L219&lt;X288,1,0),0)</f>
        <v>0</v>
      </c>
      <c r="CV219" s="31">
        <f t="shared" ref="CV219:CV250" si="35">IF(COUNTIF(AB288,"NS")=0,IF($L219&lt;AB288,1,0),0)</f>
        <v>0</v>
      </c>
      <c r="CW219" s="31">
        <f t="shared" ref="CW219:CW250" si="36">IF(COUNTIF(P357,"NS")=0,IF($L219&lt;P357,1,0),0)</f>
        <v>0</v>
      </c>
      <c r="CX219" s="31">
        <f t="shared" ref="CX219:CX250" si="37">IF(COUNTIF(T357,"NS")=0,IF($L219&lt;T357,1,0),0)</f>
        <v>0</v>
      </c>
      <c r="CY219" s="31">
        <f t="shared" ref="CY219:CY250" si="38">IF(COUNTIF(X357,"NS")=0,IF($L219&lt;X357,1,0),0)</f>
        <v>0</v>
      </c>
      <c r="CZ219" s="31">
        <f t="shared" ref="CZ219:CZ250" si="39">IF(COUNTIF(AB357,"NS")=0,IF($L219&lt;AB357,1,0),0)</f>
        <v>0</v>
      </c>
      <c r="DA219" s="31">
        <f>IF(SUM(M219)&lt;=SUM(Q219,U219,Y219,AC219,Q288,U288,Y288,AC288,Q357,U357,Y357,AC357),0,1)</f>
        <v>0</v>
      </c>
      <c r="DB219" s="31">
        <f>IF(COUNTIF(Q219,"NS")=0,IF($M219&lt;Q219,1,0),0)</f>
        <v>0</v>
      </c>
      <c r="DC219" s="31">
        <f>IF(COUNTIF(U219,"NS")=0,IF($M219&lt;U219,1,0),0)</f>
        <v>0</v>
      </c>
      <c r="DD219" s="31">
        <f t="shared" ref="DD219:DD250" si="40">IF(COUNTIF(Y219,"NS")=0,IF($M219&lt;Y219,1,0),0)</f>
        <v>0</v>
      </c>
      <c r="DE219" s="31">
        <f t="shared" ref="DE219:DE250" si="41">IF(COUNTIF(AC219,"NS")=0,IF($M219&lt;AC219,1,0),0)</f>
        <v>0</v>
      </c>
      <c r="DF219" s="31">
        <f t="shared" ref="DF219:DF250" si="42">IF(COUNTIF(Q288,"NS")=0,IF($M219&lt;Q288,1,0),0)</f>
        <v>0</v>
      </c>
      <c r="DG219" s="31">
        <f t="shared" ref="DG219:DG250" si="43">IF(COUNTIF(U288,"NS")=0,IF($M219&lt;U288,1,0),0)</f>
        <v>0</v>
      </c>
      <c r="DH219" s="31">
        <f t="shared" ref="DH219:DH250" si="44">IF(COUNTIF(Y288,"NS")=0,IF($M219&lt;Y288,1,0),0)</f>
        <v>0</v>
      </c>
      <c r="DI219" s="31">
        <f t="shared" ref="DI219:DI250" si="45">IF(COUNTIF(AC288,"NS")=0,IF($M219&lt;AC288,1,0),0)</f>
        <v>0</v>
      </c>
      <c r="DJ219" s="31">
        <f t="shared" ref="DJ219:DJ250" si="46">IF(COUNTIF(Q357,"NS")=0,IF($M219&lt;Q357,1,0),0)</f>
        <v>0</v>
      </c>
      <c r="DK219" s="31">
        <f t="shared" ref="DK219:DK250" si="47">IF(COUNTIF(U357,"NS")=0,IF($M219&lt;U357,1,0),0)</f>
        <v>0</v>
      </c>
      <c r="DL219" s="31">
        <f t="shared" ref="DL219:DL250" si="48">IF(COUNTIF(Y357,"NS")=0,IF($M219&lt;Y357,1,0),0)</f>
        <v>0</v>
      </c>
      <c r="DM219" s="31">
        <f t="shared" ref="DM219:DM250" si="49">IF(COUNTIF(AC357,"NS")=0,IF($M219&lt;AC357,1,0),0)</f>
        <v>0</v>
      </c>
      <c r="DN219" s="31">
        <f>IF(SUM(N219)&lt;=SUM(R219,V219,Z219,AD219,R288,V288,Z288,AD288,R357,V357,Z357,AD357),0,1)</f>
        <v>0</v>
      </c>
      <c r="DO219" s="31">
        <f>IF(COUNTIF(R219,"NS")=0,IF($N219&lt;R219,1,0),0)</f>
        <v>0</v>
      </c>
      <c r="DP219" s="31">
        <f>IF(COUNTIF(V219,"NS")=0,IF($N219&lt;V219,1,0),0)</f>
        <v>0</v>
      </c>
      <c r="DQ219" s="31">
        <f t="shared" ref="DQ219:DQ250" si="50">IF(COUNTIF(Z219,"NS")=0,IF($N219&lt;Z219,1,0),0)</f>
        <v>0</v>
      </c>
      <c r="DR219" s="31">
        <f t="shared" ref="DR219:DR250" si="51">IF(COUNTIF(AD219,"NS")=0,IF($N219&lt;AD219,1,0),0)</f>
        <v>0</v>
      </c>
      <c r="DS219" s="31">
        <f t="shared" ref="DS219:DS250" si="52">IF(COUNTIF(R288,"NS")=0,IF($N219&lt;R288,1,0),0)</f>
        <v>0</v>
      </c>
      <c r="DT219" s="31">
        <f t="shared" ref="DT219:DT250" si="53">IF(COUNTIF(V288,"NS")=0,IF($N219&lt;V288,1,0),0)</f>
        <v>0</v>
      </c>
      <c r="DU219" s="31">
        <f t="shared" ref="DU219:DU250" si="54">IF(COUNTIF(Z288,"NS")=0,IF($N219&lt;Z288,1,0),0)</f>
        <v>0</v>
      </c>
      <c r="DV219" s="31">
        <f t="shared" ref="DV219:DV250" si="55">IF(COUNTIF(AD288,"NS")=0,IF($N219&lt;AD288,1,0),0)</f>
        <v>0</v>
      </c>
      <c r="DW219" s="31">
        <f t="shared" ref="DW219:DW250" si="56">IF(COUNTIF(R357,"NS")=0,IF($N219&lt;R357,1,0),0)</f>
        <v>0</v>
      </c>
      <c r="DX219" s="31">
        <f t="shared" ref="DX219:DX250" si="57">IF(COUNTIF(V357,"NS")=0,IF($N219&lt;V357,1,0),0)</f>
        <v>0</v>
      </c>
      <c r="DY219" s="31">
        <f t="shared" ref="DY219:DY250" si="58">IF(COUNTIF(Z357,"NS")=0,IF($N219&lt;Z357,1,0),0)</f>
        <v>0</v>
      </c>
      <c r="DZ219" s="31">
        <f t="shared" ref="DZ219:DZ250" si="59">IF(COUNTIF(AD357,"NS")=0,IF($N219&lt;AD357,1,0),0)</f>
        <v>0</v>
      </c>
      <c r="EB219" s="1">
        <f>IF(OR(L219="NS",S43="NS"),0,IF(AND(L219="NA",S43="NA"),0,IF(L219&gt;=S43,0,1)))</f>
        <v>0</v>
      </c>
      <c r="ED219" s="480" t="s">
        <v>5203</v>
      </c>
      <c r="EE219" s="1">
        <f>IF(OR(P281="NS",M169="NS"),0,IF(AND(P281="NA",M169="NA"),0,IF(P281&gt;=M169,0,1)))</f>
        <v>0</v>
      </c>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row>
    <row r="220" spans="1:167" ht="15" customHeight="1">
      <c r="A220" s="25"/>
      <c r="B220" s="52"/>
      <c r="C220" s="55" t="s">
        <v>5012</v>
      </c>
      <c r="D220" s="817" t="str">
        <f>IF(CNGE_2026_M4_Secc1!D43="","",CNGE_2026_M4_Secc1!D43)</f>
        <v/>
      </c>
      <c r="E220" s="757"/>
      <c r="F220" s="757"/>
      <c r="G220" s="757"/>
      <c r="H220" s="757"/>
      <c r="I220" s="757"/>
      <c r="J220" s="758"/>
      <c r="K220" s="439"/>
      <c r="L220" s="439"/>
      <c r="M220" s="439"/>
      <c r="N220" s="439"/>
      <c r="O220" s="439"/>
      <c r="P220" s="439"/>
      <c r="Q220" s="439"/>
      <c r="R220" s="439"/>
      <c r="S220" s="439"/>
      <c r="T220" s="439"/>
      <c r="U220" s="439"/>
      <c r="V220" s="439"/>
      <c r="W220" s="439"/>
      <c r="X220" s="439"/>
      <c r="Y220" s="439"/>
      <c r="Z220" s="439"/>
      <c r="AA220" s="439"/>
      <c r="AB220" s="439"/>
      <c r="AC220" s="439"/>
      <c r="AD220" s="439"/>
      <c r="AG220" s="1">
        <f>IF(AND(CNGE_2026_M4_Secc1!$N43&lt;&gt;2,CNGE_2026_M4_Secc1!$N43&lt;&gt;"",CNGE_2026_M4_Secc1!AC43=""),IF(SUM(COUNTBLANK(D220:AD220),COUNTBLANK(O289:AD289),COUNTBLANK(O358:AD358))&lt;=(AK220+6),0,1),0)</f>
        <v>0</v>
      </c>
      <c r="AH220" s="176">
        <f t="shared" ref="AH220:AH273" si="60">IF(AG220=0,0,1)</f>
        <v>0</v>
      </c>
      <c r="AI220" s="177" t="str">
        <f>IF(AH220=0,"",
IF(SUM($AH$219:AH220)=1,AJ220,
IF($AH$281&gt;SUM($AH$219:AH220),_xlfn.CONCAT(", ",AJ220),
IF($AH$281=SUM($AH$219:AH220),_xlfn.CONCAT(" y ",AJ220)))))</f>
        <v/>
      </c>
      <c r="AJ220" s="53">
        <v>1</v>
      </c>
      <c r="AK220" s="1">
        <f>IF(OR(BB219=48,COUNTIF(AP219:BA219,3)=12),52,IF(AL220=13,SUM(13,BB219),SUM($BZ$222,BB219)))</f>
        <v>52</v>
      </c>
      <c r="AL220" s="1">
        <f t="shared" si="20"/>
        <v>13</v>
      </c>
      <c r="AM220" s="1">
        <f>IF(OR(BB219=48,COUNTIF(AP219:BA219,3)=12),IF(COUNTA(K220:N220)=0,0,1),0)</f>
        <v>0</v>
      </c>
      <c r="AN220" s="1">
        <f>IF(OR(CNGE_2026_M4_Secc1!$N43=2,CNGE_2026_M4_Secc1!$N43="",CNGE_2026_M4_Secc1!AC43="X"),IF(COUNTA(K220:AD220,O289:AD289,O358:AD358)=0,0,1),0)</f>
        <v>0</v>
      </c>
      <c r="AO220" s="1">
        <f t="shared" ref="AO220:AO250" si="61">IF(OR($S44=0,$S44="NS",$S44="NA"),IF(COUNTA(L220,P220,T220,X220,AB220,P289,T289,X289,AB289,P358,T358,X358,AB358)=0,0,1),0)</f>
        <v>0</v>
      </c>
      <c r="AP220" s="1">
        <f>IF(OR(CNGE_2026_M4_Secc1!CX44=0,CNGE_2026_M4_Secc1!CX44=2),IF(OR($AL221=13,BO$221=1),3,4),0)</f>
        <v>3</v>
      </c>
      <c r="AQ220" s="1">
        <f>IF(OR(CNGE_2026_M4_Secc1!CY44=0,CNGE_2026_M4_Secc1!CY44=2),IF(OR($AL221=13,BP$221=1),3,4),0)</f>
        <v>3</v>
      </c>
      <c r="AR220" s="1">
        <f>IF(OR(CNGE_2026_M4_Secc1!CZ44=0,CNGE_2026_M4_Secc1!CZ44=2),IF(OR($AL221=13,BQ$221=1),3,4),0)</f>
        <v>3</v>
      </c>
      <c r="AS220" s="1">
        <f>IF(OR(CNGE_2026_M4_Secc1!DA44=0,CNGE_2026_M4_Secc1!DA44=2),IF(OR($AL221=13,BR$221=1),3,4),0)</f>
        <v>3</v>
      </c>
      <c r="AT220" s="1">
        <f>IF(OR(CNGE_2026_M4_Secc1!DB44=0,CNGE_2026_M4_Secc1!DB44=2),IF(OR($AL221=13,BS$221=1),3,4),0)</f>
        <v>3</v>
      </c>
      <c r="AU220" s="1">
        <f>IF(OR(CNGE_2026_M4_Secc1!DC44=0,CNGE_2026_M4_Secc1!DC44=2),IF(OR($AL221=13,BT$221=1),3,4),0)</f>
        <v>3</v>
      </c>
      <c r="AV220" s="1">
        <f>IF(OR(CNGE_2026_M4_Secc1!DD44=0,CNGE_2026_M4_Secc1!DD44=2),IF(OR($AL221=13,BU$221=1),3,4),0)</f>
        <v>3</v>
      </c>
      <c r="AW220" s="1">
        <f>IF(OR(CNGE_2026_M4_Secc1!DE44=0,CNGE_2026_M4_Secc1!DE44=2),IF(OR($AL221=13,BV$221=1),3,4),0)</f>
        <v>3</v>
      </c>
      <c r="AX220" s="1">
        <f>IF(OR(CNGE_2026_M4_Secc1!DF44=0,CNGE_2026_M4_Secc1!DF44=2),IF(OR($AL221=13,BW$221=1),3,4),0)</f>
        <v>3</v>
      </c>
      <c r="AY220" s="1">
        <f>IF(OR(CNGE_2026_M4_Secc1!DG44=0,CNGE_2026_M4_Secc1!DG44=2),IF(OR($AL221=13,BX$221=1),3,4),0)</f>
        <v>3</v>
      </c>
      <c r="AZ220" s="1">
        <f>IF(OR(CNGE_2026_M4_Secc1!DH44=0,CNGE_2026_M4_Secc1!DH44=2),IF(OR($AL221=13,BY$221=1),3,4),0)</f>
        <v>3</v>
      </c>
      <c r="BA220" s="1">
        <f>IF(OR(CNGE_2026_M4_Secc1!DI44=0,CNGE_2026_M4_Secc1!DI44=2),IF(OR($AL221=13,BZ$221=1),3,4),0)</f>
        <v>3</v>
      </c>
      <c r="BB220" s="1">
        <f t="shared" ref="BB220:BB272" si="62">SUM(AP220:BA220)</f>
        <v>36</v>
      </c>
      <c r="BC220" s="1">
        <f>IF(OR(CNGE_2026_M4_Secc1!CX44=0,CNGE_2026_M4_Secc1!CX44=2),IF(COUNTA(O221:R221)=0,0,1),0)</f>
        <v>0</v>
      </c>
      <c r="BD220" s="1">
        <f>IF(OR(CNGE_2026_M4_Secc1!CY44=0,CNGE_2026_M4_Secc1!CY44=2),IF(COUNTA(S221:V221)=0,0,1),0)</f>
        <v>0</v>
      </c>
      <c r="BE220" s="1">
        <f>IF(OR(CNGE_2026_M4_Secc1!CZ44=0,CNGE_2026_M4_Secc1!CZ44=2),IF(COUNTA(W221:Z221)=0,0,1),0)</f>
        <v>0</v>
      </c>
      <c r="BF220" s="1">
        <f>IF(OR(CNGE_2026_M4_Secc1!DA44=0,CNGE_2026_M4_Secc1!DA44=2),IF(COUNTA(AA221:AD221)=0,0,1),0)</f>
        <v>0</v>
      </c>
      <c r="BG220" s="1">
        <f>IF(OR(CNGE_2026_M4_Secc1!DB44=0,CNGE_2026_M4_Secc1!DB44=2),IF(COUNTA(O290:R290)=0,0,1),0)</f>
        <v>0</v>
      </c>
      <c r="BH220" s="1">
        <f>IF(OR(CNGE_2026_M4_Secc1!DC44=0,CNGE_2026_M4_Secc1!DC44=2),IF(COUNTA(S290:V290)=0,0,1),0)</f>
        <v>0</v>
      </c>
      <c r="BI220" s="1">
        <f>IF(OR(CNGE_2026_M4_Secc1!DD44=0,CNGE_2026_M4_Secc1!DD44=2),IF(COUNTA(W290:Z290)=0,0,1),0)</f>
        <v>0</v>
      </c>
      <c r="BJ220" s="1">
        <f>IF(OR(CNGE_2026_M4_Secc1!DE44=0,CNGE_2026_M4_Secc1!DE44=2),IF(COUNTA(AA290:AD290)=0,0,1),0)</f>
        <v>0</v>
      </c>
      <c r="BK220" s="1">
        <f>IF(OR(CNGE_2026_M4_Secc1!DF44=0,CNGE_2026_M4_Secc1!DF44=2),IF(COUNTA(O359:R359)=0,0,1),0)</f>
        <v>0</v>
      </c>
      <c r="BL220" s="1">
        <f>IF(OR(CNGE_2026_M4_Secc1!DG44=0,CNGE_2026_M4_Secc1!DG44=2),IF(COUNTA(S359:V359)=0,0,1),0)</f>
        <v>0</v>
      </c>
      <c r="BM220" s="1">
        <f>IF(OR(CNGE_2026_M4_Secc1!DH44=0,CNGE_2026_M4_Secc1!DH44=2),IF(COUNTA(W359:Z359)=0,0,1),0)</f>
        <v>0</v>
      </c>
      <c r="BN220" s="1">
        <f>IF(OR(CNGE_2026_M4_Secc1!DI44=0,CNGE_2026_M4_Secc1!DI44=2),IF(COUNTA(AA359:AD359)=0,0,1),0)</f>
        <v>0</v>
      </c>
      <c r="BO220" s="9" t="s">
        <v>6216</v>
      </c>
      <c r="CA220" s="31">
        <f t="shared" si="21"/>
        <v>0</v>
      </c>
      <c r="CB220" s="31">
        <f t="shared" ref="CB220:CB250" si="63">IF(COUNTIF(O220,"NS")=0,IF($K220&lt;O220,1,0),0)</f>
        <v>0</v>
      </c>
      <c r="CC220" s="31">
        <f t="shared" ref="CC220:CC250" si="64">IF(COUNTIF(S220,"NS")=0,IF($K220&lt;S220,1,0),0)</f>
        <v>0</v>
      </c>
      <c r="CD220" s="31">
        <f t="shared" ref="CD220:CD250" si="65">IF(COUNTIF(W220,"NS")=0,IF($K220&lt;W220,1,0),0)</f>
        <v>0</v>
      </c>
      <c r="CE220" s="31">
        <f t="shared" ref="CE220:CE250" si="66">IF(COUNTIF(AA220,"NS")=0,IF($K220&lt;AA220,1,0),0)</f>
        <v>0</v>
      </c>
      <c r="CF220" s="31">
        <f t="shared" si="22"/>
        <v>0</v>
      </c>
      <c r="CG220" s="31">
        <f t="shared" si="23"/>
        <v>0</v>
      </c>
      <c r="CH220" s="31">
        <f t="shared" si="24"/>
        <v>0</v>
      </c>
      <c r="CI220" s="31">
        <f t="shared" si="25"/>
        <v>0</v>
      </c>
      <c r="CJ220" s="31">
        <f t="shared" si="26"/>
        <v>0</v>
      </c>
      <c r="CK220" s="31">
        <f t="shared" si="27"/>
        <v>0</v>
      </c>
      <c r="CL220" s="31">
        <f t="shared" si="28"/>
        <v>0</v>
      </c>
      <c r="CM220" s="31">
        <f t="shared" si="29"/>
        <v>0</v>
      </c>
      <c r="CN220" s="31">
        <f t="shared" ref="CN220:CN250" si="67">IF(SUM(L220)&lt;=SUM(P220,T220,X220,AB220,P289,T289,X289,AB289,P358,T358,X358,AB358),0,1)</f>
        <v>0</v>
      </c>
      <c r="CO220" s="31">
        <f t="shared" ref="CO220:CO250" si="68">IF(COUNTIF(P220,"NS")=0,IF($L220&lt;P220,1,0),0)</f>
        <v>0</v>
      </c>
      <c r="CP220" s="31">
        <f t="shared" ref="CP220:CP250" si="69">IF(COUNTIF(T220,"NS")=0,IF($L220&lt;T220,1,0),0)</f>
        <v>0</v>
      </c>
      <c r="CQ220" s="31">
        <f t="shared" si="30"/>
        <v>0</v>
      </c>
      <c r="CR220" s="31">
        <f t="shared" si="31"/>
        <v>0</v>
      </c>
      <c r="CS220" s="31">
        <f t="shared" si="32"/>
        <v>0</v>
      </c>
      <c r="CT220" s="31">
        <f t="shared" si="33"/>
        <v>0</v>
      </c>
      <c r="CU220" s="31">
        <f t="shared" si="34"/>
        <v>0</v>
      </c>
      <c r="CV220" s="31">
        <f t="shared" si="35"/>
        <v>0</v>
      </c>
      <c r="CW220" s="31">
        <f t="shared" si="36"/>
        <v>0</v>
      </c>
      <c r="CX220" s="31">
        <f t="shared" si="37"/>
        <v>0</v>
      </c>
      <c r="CY220" s="31">
        <f t="shared" si="38"/>
        <v>0</v>
      </c>
      <c r="CZ220" s="31">
        <f t="shared" si="39"/>
        <v>0</v>
      </c>
      <c r="DA220" s="31">
        <f t="shared" ref="DA220:DA250" si="70">IF(SUM(M220)&lt;=SUM(Q220,U220,Y220,AC220,Q289,U289,Y289,AC289,Q358,U358,Y358,AC358),0,1)</f>
        <v>0</v>
      </c>
      <c r="DB220" s="31">
        <f t="shared" ref="DB220:DB250" si="71">IF(COUNTIF(Q220,"NS")=0,IF($M220&lt;Q220,1,0),0)</f>
        <v>0</v>
      </c>
      <c r="DC220" s="31">
        <f t="shared" ref="DC220:DC250" si="72">IF(COUNTIF(U220,"NS")=0,IF($M220&lt;U220,1,0),0)</f>
        <v>0</v>
      </c>
      <c r="DD220" s="31">
        <f t="shared" si="40"/>
        <v>0</v>
      </c>
      <c r="DE220" s="31">
        <f t="shared" si="41"/>
        <v>0</v>
      </c>
      <c r="DF220" s="31">
        <f t="shared" si="42"/>
        <v>0</v>
      </c>
      <c r="DG220" s="31">
        <f t="shared" si="43"/>
        <v>0</v>
      </c>
      <c r="DH220" s="31">
        <f t="shared" si="44"/>
        <v>0</v>
      </c>
      <c r="DI220" s="31">
        <f t="shared" si="45"/>
        <v>0</v>
      </c>
      <c r="DJ220" s="31">
        <f t="shared" si="46"/>
        <v>0</v>
      </c>
      <c r="DK220" s="31">
        <f t="shared" si="47"/>
        <v>0</v>
      </c>
      <c r="DL220" s="31">
        <f t="shared" si="48"/>
        <v>0</v>
      </c>
      <c r="DM220" s="31">
        <f t="shared" si="49"/>
        <v>0</v>
      </c>
      <c r="DN220" s="31">
        <f t="shared" ref="DN220:DN250" si="73">IF(SUM(N220)&lt;=SUM(R220,V220,Z220,AD220,R289,V289,Z289,AD289,R358,V358,Z358,AD358),0,1)</f>
        <v>0</v>
      </c>
      <c r="DO220" s="31">
        <f t="shared" ref="DO220:DO250" si="74">IF(COUNTIF(R220,"NS")=0,IF($N220&lt;R220,1,0),0)</f>
        <v>0</v>
      </c>
      <c r="DP220" s="31">
        <f t="shared" ref="DP220:DP250" si="75">IF(COUNTIF(V220,"NS")=0,IF($N220&lt;V220,1,0),0)</f>
        <v>0</v>
      </c>
      <c r="DQ220" s="31">
        <f t="shared" si="50"/>
        <v>0</v>
      </c>
      <c r="DR220" s="31">
        <f t="shared" si="51"/>
        <v>0</v>
      </c>
      <c r="DS220" s="31">
        <f t="shared" si="52"/>
        <v>0</v>
      </c>
      <c r="DT220" s="31">
        <f t="shared" si="53"/>
        <v>0</v>
      </c>
      <c r="DU220" s="31">
        <f t="shared" si="54"/>
        <v>0</v>
      </c>
      <c r="DV220" s="31">
        <f t="shared" si="55"/>
        <v>0</v>
      </c>
      <c r="DW220" s="31">
        <f t="shared" si="56"/>
        <v>0</v>
      </c>
      <c r="DX220" s="31">
        <f t="shared" si="57"/>
        <v>0</v>
      </c>
      <c r="DY220" s="31">
        <f t="shared" si="58"/>
        <v>0</v>
      </c>
      <c r="DZ220" s="31">
        <f t="shared" si="59"/>
        <v>0</v>
      </c>
      <c r="EB220" s="1">
        <f t="shared" ref="EB220:EB250" si="76">IF(OR(L220="NS",S44="NS"),0,IF(AND(L220="NA",S44="NA"),0,IF(L220&gt;=S44,0,1)))</f>
        <v>0</v>
      </c>
      <c r="ED220" s="481" t="s">
        <v>5204</v>
      </c>
      <c r="EE220" s="1">
        <f>IF(OR(T281="NS",M170="NS"),0,IF(AND(T281="NA",M170="NA"),0,IF(T281&gt;=M170,0,1)))</f>
        <v>0</v>
      </c>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row>
    <row r="221" spans="1:167" ht="15" customHeight="1">
      <c r="A221" s="25"/>
      <c r="B221" s="52"/>
      <c r="C221" s="55" t="s">
        <v>5014</v>
      </c>
      <c r="D221" s="817" t="str">
        <f>IF(CNGE_2026_M4_Secc1!D44="","",CNGE_2026_M4_Secc1!D44)</f>
        <v/>
      </c>
      <c r="E221" s="757"/>
      <c r="F221" s="757"/>
      <c r="G221" s="757"/>
      <c r="H221" s="757"/>
      <c r="I221" s="757"/>
      <c r="J221" s="758"/>
      <c r="K221" s="439"/>
      <c r="L221" s="439"/>
      <c r="M221" s="439"/>
      <c r="N221" s="439"/>
      <c r="O221" s="439"/>
      <c r="P221" s="439"/>
      <c r="Q221" s="439"/>
      <c r="R221" s="439"/>
      <c r="S221" s="439"/>
      <c r="T221" s="439"/>
      <c r="U221" s="439"/>
      <c r="V221" s="439"/>
      <c r="W221" s="439"/>
      <c r="X221" s="439"/>
      <c r="Y221" s="439"/>
      <c r="Z221" s="439"/>
      <c r="AA221" s="439"/>
      <c r="AB221" s="439"/>
      <c r="AC221" s="439"/>
      <c r="AD221" s="439"/>
      <c r="AG221" s="1">
        <f>IF(AND(CNGE_2026_M4_Secc1!$N44&lt;&gt;2,CNGE_2026_M4_Secc1!$N44&lt;&gt;""),IF(SUM(COUNTBLANK(D221:AD221),COUNTBLANK(O290:AD290),COUNTBLANK(O359:AD359))&lt;=(AK221+6),0,1),0)</f>
        <v>0</v>
      </c>
      <c r="AH221" s="176">
        <f t="shared" si="60"/>
        <v>0</v>
      </c>
      <c r="AI221" s="177" t="str">
        <f>IF(AH221=0,"",
IF(SUM($AH$219:AH221)=1,AJ221,
IF($AH$281&gt;SUM($AH$219:AH221),_xlfn.CONCAT(", ",AJ221),
IF($AH$281=SUM($AH$219:AH221),_xlfn.CONCAT(" y ",AJ221)))))</f>
        <v/>
      </c>
      <c r="AJ221" s="55">
        <v>2</v>
      </c>
      <c r="AK221" s="1">
        <f t="shared" ref="AK221:AK273" si="77">IF(OR(BB220=48,COUNTIF(AP220:BA220,3)=12),52,IF(AL221=13,SUM(13,BB220),SUM($BZ$222,BB220)))</f>
        <v>52</v>
      </c>
      <c r="AL221" s="1">
        <f t="shared" si="20"/>
        <v>13</v>
      </c>
      <c r="AM221" s="1">
        <f t="shared" ref="AM221:AM273" si="78">IF(OR(BB220=48,COUNTIF(AP220:BA220,3)=12),IF(COUNTA(K221:N221)=0,0,1),0)</f>
        <v>0</v>
      </c>
      <c r="AN221" s="1">
        <f>IF(OR(CNGE_2026_M4_Secc1!$N44=2,CNGE_2026_M4_Secc1!$N44=""),IF(COUNTA(K221:AD221,O290:AD290,O359:AD359)=0,0,1),0)</f>
        <v>0</v>
      </c>
      <c r="AO221" s="1">
        <f t="shared" si="61"/>
        <v>0</v>
      </c>
      <c r="AP221" s="1">
        <f>IF(OR(CNGE_2026_M4_Secc1!CX45=0,CNGE_2026_M4_Secc1!CX45=2),IF(OR($AL222=13,BO$221=1),3,4),0)</f>
        <v>3</v>
      </c>
      <c r="AQ221" s="1">
        <f>IF(OR(CNGE_2026_M4_Secc1!CY45=0,CNGE_2026_M4_Secc1!CY45=2),IF(OR($AL222=13,BP$221=1),3,4),0)</f>
        <v>3</v>
      </c>
      <c r="AR221" s="1">
        <f>IF(OR(CNGE_2026_M4_Secc1!CZ45=0,CNGE_2026_M4_Secc1!CZ45=2),IF(OR($AL222=13,BQ$221=1),3,4),0)</f>
        <v>3</v>
      </c>
      <c r="AS221" s="1">
        <f>IF(OR(CNGE_2026_M4_Secc1!DA45=0,CNGE_2026_M4_Secc1!DA45=2),IF(OR($AL222=13,BR$221=1),3,4),0)</f>
        <v>3</v>
      </c>
      <c r="AT221" s="1">
        <f>IF(OR(CNGE_2026_M4_Secc1!DB45=0,CNGE_2026_M4_Secc1!DB45=2),IF(OR($AL222=13,BS$221=1),3,4),0)</f>
        <v>3</v>
      </c>
      <c r="AU221" s="1">
        <f>IF(OR(CNGE_2026_M4_Secc1!DC45=0,CNGE_2026_M4_Secc1!DC45=2),IF(OR($AL222=13,BT$221=1),3,4),0)</f>
        <v>3</v>
      </c>
      <c r="AV221" s="1">
        <f>IF(OR(CNGE_2026_M4_Secc1!DD45=0,CNGE_2026_M4_Secc1!DD45=2),IF(OR($AL222=13,BU$221=1),3,4),0)</f>
        <v>3</v>
      </c>
      <c r="AW221" s="1">
        <f>IF(OR(CNGE_2026_M4_Secc1!DE45=0,CNGE_2026_M4_Secc1!DE45=2),IF(OR($AL222=13,BV$221=1),3,4),0)</f>
        <v>3</v>
      </c>
      <c r="AX221" s="1">
        <f>IF(OR(CNGE_2026_M4_Secc1!DF45=0,CNGE_2026_M4_Secc1!DF45=2),IF(OR($AL222=13,BW$221=1),3,4),0)</f>
        <v>3</v>
      </c>
      <c r="AY221" s="1">
        <f>IF(OR(CNGE_2026_M4_Secc1!DG45=0,CNGE_2026_M4_Secc1!DG45=2),IF(OR($AL222=13,BX$221=1),3,4),0)</f>
        <v>3</v>
      </c>
      <c r="AZ221" s="1">
        <f>IF(OR(CNGE_2026_M4_Secc1!DH45=0,CNGE_2026_M4_Secc1!DH45=2),IF(OR($AL222=13,BY$221=1),3,4),0)</f>
        <v>3</v>
      </c>
      <c r="BA221" s="1">
        <f>IF(OR(CNGE_2026_M4_Secc1!DI45=0,CNGE_2026_M4_Secc1!DI45=2),IF(OR($AL222=13,BZ$221=1),3,4),0)</f>
        <v>3</v>
      </c>
      <c r="BB221" s="1">
        <f t="shared" si="62"/>
        <v>36</v>
      </c>
      <c r="BC221" s="1">
        <f>IF(OR(CNGE_2026_M4_Secc1!CX45=0,CNGE_2026_M4_Secc1!CX45=2),IF(COUNTA(O222:R222)=0,0,1),0)</f>
        <v>0</v>
      </c>
      <c r="BD221" s="1">
        <f>IF(OR(CNGE_2026_M4_Secc1!CY45=0,CNGE_2026_M4_Secc1!CY45=2),IF(COUNTA(S222:V222)=0,0,1),0)</f>
        <v>0</v>
      </c>
      <c r="BE221" s="1">
        <f>IF(OR(CNGE_2026_M4_Secc1!CZ45=0,CNGE_2026_M4_Secc1!CZ45=2),IF(COUNTA(W222:Z222)=0,0,1),0)</f>
        <v>0</v>
      </c>
      <c r="BF221" s="1">
        <f>IF(OR(CNGE_2026_M4_Secc1!DA45=0,CNGE_2026_M4_Secc1!DA45=2),IF(COUNTA(AA222:AD222)=0,0,1),0)</f>
        <v>0</v>
      </c>
      <c r="BG221" s="1">
        <f>IF(OR(CNGE_2026_M4_Secc1!DB45=0,CNGE_2026_M4_Secc1!DB45=2),IF(COUNTA(O291:R291)=0,0,1),0)</f>
        <v>0</v>
      </c>
      <c r="BH221" s="1">
        <f>IF(OR(CNGE_2026_M4_Secc1!DC45=0,CNGE_2026_M4_Secc1!DC45=2),IF(COUNTA(S291:V291)=0,0,1),0)</f>
        <v>0</v>
      </c>
      <c r="BI221" s="1">
        <f>IF(OR(CNGE_2026_M4_Secc1!DD45=0,CNGE_2026_M4_Secc1!DD45=2),IF(COUNTA(W291:Z291)=0,0,1),0)</f>
        <v>0</v>
      </c>
      <c r="BJ221" s="1">
        <f>IF(OR(CNGE_2026_M4_Secc1!DE45=0,CNGE_2026_M4_Secc1!DE45=2),IF(COUNTA(AA291:AD291)=0,0,1),0)</f>
        <v>0</v>
      </c>
      <c r="BK221" s="1">
        <f>IF(OR(CNGE_2026_M4_Secc1!DF45=0,CNGE_2026_M4_Secc1!DF45=2),IF(COUNTA(O360:R360)=0,0,1),0)</f>
        <v>0</v>
      </c>
      <c r="BL221" s="1">
        <f>IF(OR(CNGE_2026_M4_Secc1!DG45=0,CNGE_2026_M4_Secc1!DG45=2),IF(COUNTA(S360:V360)=0,0,1),0)</f>
        <v>0</v>
      </c>
      <c r="BM221" s="1">
        <f>IF(OR(CNGE_2026_M4_Secc1!DH45=0,CNGE_2026_M4_Secc1!DH45=2),IF(COUNTA(W360:Z360)=0,0,1),0)</f>
        <v>0</v>
      </c>
      <c r="BN221" s="1">
        <f>IF(OR(CNGE_2026_M4_Secc1!DI45=0,CNGE_2026_M4_Secc1!DI45=2),IF(COUNTA(AA360:AD360)=0,0,1),0)</f>
        <v>0</v>
      </c>
      <c r="BO221" s="1">
        <f>IF(OR(BO219=0,BO219="NS",BO219="NA"),1,0)</f>
        <v>1</v>
      </c>
      <c r="BP221" s="1">
        <f>IF(OR(BP219=0,BP219="NS",BP219="NA"),1,0)</f>
        <v>1</v>
      </c>
      <c r="BQ221" s="1">
        <f>IF(OR(BQ219=0,BQ219="NS",BQ219="NA"),1,0)</f>
        <v>1</v>
      </c>
      <c r="BR221" s="1">
        <f>IF(OR(BR219=0,BR219="NS",BR219="NA"),1,0)</f>
        <v>1</v>
      </c>
      <c r="BS221" s="1">
        <f t="shared" ref="BS221:BY221" si="79">IF(OR(BS219=0,BS219="NS",BS219="NA"),1,0)</f>
        <v>1</v>
      </c>
      <c r="BT221" s="1">
        <f t="shared" si="79"/>
        <v>1</v>
      </c>
      <c r="BU221" s="1">
        <f t="shared" si="79"/>
        <v>1</v>
      </c>
      <c r="BV221" s="1">
        <f>IF(OR(BV219=0,BV219="NS",BV219="NA"),1,0)</f>
        <v>1</v>
      </c>
      <c r="BW221" s="1">
        <f t="shared" si="79"/>
        <v>1</v>
      </c>
      <c r="BX221" s="1">
        <f t="shared" si="79"/>
        <v>1</v>
      </c>
      <c r="BY221" s="1">
        <f t="shared" si="79"/>
        <v>1</v>
      </c>
      <c r="BZ221" s="1">
        <f>IF(OR(BZ219=0,BZ219="NS",BZ219="NA"),1,0)</f>
        <v>1</v>
      </c>
      <c r="CA221" s="31">
        <f t="shared" si="21"/>
        <v>0</v>
      </c>
      <c r="CB221" s="31">
        <f t="shared" si="63"/>
        <v>0</v>
      </c>
      <c r="CC221" s="31">
        <f t="shared" si="64"/>
        <v>0</v>
      </c>
      <c r="CD221" s="31">
        <f t="shared" si="65"/>
        <v>0</v>
      </c>
      <c r="CE221" s="31">
        <f t="shared" si="66"/>
        <v>0</v>
      </c>
      <c r="CF221" s="31">
        <f t="shared" si="22"/>
        <v>0</v>
      </c>
      <c r="CG221" s="31">
        <f t="shared" si="23"/>
        <v>0</v>
      </c>
      <c r="CH221" s="31">
        <f t="shared" si="24"/>
        <v>0</v>
      </c>
      <c r="CI221" s="31">
        <f t="shared" si="25"/>
        <v>0</v>
      </c>
      <c r="CJ221" s="31">
        <f t="shared" si="26"/>
        <v>0</v>
      </c>
      <c r="CK221" s="31">
        <f t="shared" si="27"/>
        <v>0</v>
      </c>
      <c r="CL221" s="31">
        <f t="shared" si="28"/>
        <v>0</v>
      </c>
      <c r="CM221" s="31">
        <f t="shared" si="29"/>
        <v>0</v>
      </c>
      <c r="CN221" s="31">
        <f t="shared" si="67"/>
        <v>0</v>
      </c>
      <c r="CO221" s="31">
        <f t="shared" si="68"/>
        <v>0</v>
      </c>
      <c r="CP221" s="31">
        <f t="shared" si="69"/>
        <v>0</v>
      </c>
      <c r="CQ221" s="31">
        <f t="shared" si="30"/>
        <v>0</v>
      </c>
      <c r="CR221" s="31">
        <f t="shared" si="31"/>
        <v>0</v>
      </c>
      <c r="CS221" s="31">
        <f t="shared" si="32"/>
        <v>0</v>
      </c>
      <c r="CT221" s="31">
        <f t="shared" si="33"/>
        <v>0</v>
      </c>
      <c r="CU221" s="31">
        <f t="shared" si="34"/>
        <v>0</v>
      </c>
      <c r="CV221" s="31">
        <f t="shared" si="35"/>
        <v>0</v>
      </c>
      <c r="CW221" s="31">
        <f t="shared" si="36"/>
        <v>0</v>
      </c>
      <c r="CX221" s="31">
        <f t="shared" si="37"/>
        <v>0</v>
      </c>
      <c r="CY221" s="31">
        <f t="shared" si="38"/>
        <v>0</v>
      </c>
      <c r="CZ221" s="31">
        <f t="shared" si="39"/>
        <v>0</v>
      </c>
      <c r="DA221" s="31">
        <f t="shared" si="70"/>
        <v>0</v>
      </c>
      <c r="DB221" s="31">
        <f t="shared" si="71"/>
        <v>0</v>
      </c>
      <c r="DC221" s="31">
        <f t="shared" si="72"/>
        <v>0</v>
      </c>
      <c r="DD221" s="31">
        <f t="shared" si="40"/>
        <v>0</v>
      </c>
      <c r="DE221" s="31">
        <f t="shared" si="41"/>
        <v>0</v>
      </c>
      <c r="DF221" s="31">
        <f t="shared" si="42"/>
        <v>0</v>
      </c>
      <c r="DG221" s="31">
        <f t="shared" si="43"/>
        <v>0</v>
      </c>
      <c r="DH221" s="31">
        <f t="shared" si="44"/>
        <v>0</v>
      </c>
      <c r="DI221" s="31">
        <f t="shared" si="45"/>
        <v>0</v>
      </c>
      <c r="DJ221" s="31">
        <f t="shared" si="46"/>
        <v>0</v>
      </c>
      <c r="DK221" s="31">
        <f t="shared" si="47"/>
        <v>0</v>
      </c>
      <c r="DL221" s="31">
        <f t="shared" si="48"/>
        <v>0</v>
      </c>
      <c r="DM221" s="31">
        <f t="shared" si="49"/>
        <v>0</v>
      </c>
      <c r="DN221" s="31">
        <f t="shared" si="73"/>
        <v>0</v>
      </c>
      <c r="DO221" s="31">
        <f t="shared" si="74"/>
        <v>0</v>
      </c>
      <c r="DP221" s="31">
        <f t="shared" si="75"/>
        <v>0</v>
      </c>
      <c r="DQ221" s="31">
        <f t="shared" si="50"/>
        <v>0</v>
      </c>
      <c r="DR221" s="31">
        <f t="shared" si="51"/>
        <v>0</v>
      </c>
      <c r="DS221" s="31">
        <f t="shared" si="52"/>
        <v>0</v>
      </c>
      <c r="DT221" s="31">
        <f t="shared" si="53"/>
        <v>0</v>
      </c>
      <c r="DU221" s="31">
        <f t="shared" si="54"/>
        <v>0</v>
      </c>
      <c r="DV221" s="31">
        <f t="shared" si="55"/>
        <v>0</v>
      </c>
      <c r="DW221" s="31">
        <f t="shared" si="56"/>
        <v>0</v>
      </c>
      <c r="DX221" s="31">
        <f t="shared" si="57"/>
        <v>0</v>
      </c>
      <c r="DY221" s="31">
        <f t="shared" si="58"/>
        <v>0</v>
      </c>
      <c r="DZ221" s="31">
        <f t="shared" si="59"/>
        <v>0</v>
      </c>
      <c r="EB221" s="1">
        <f t="shared" si="76"/>
        <v>0</v>
      </c>
      <c r="ED221" s="480" t="s">
        <v>5205</v>
      </c>
      <c r="EE221" s="1">
        <f>IF(OR(X281="NS",M171="NS"),0,IF(AND(X281="NA",M171="NA"),0,IF(X281&gt;=M171,0,1)))</f>
        <v>0</v>
      </c>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row>
    <row r="222" spans="1:167" ht="15" customHeight="1">
      <c r="A222" s="25"/>
      <c r="B222" s="52"/>
      <c r="C222" s="55" t="s">
        <v>5016</v>
      </c>
      <c r="D222" s="817" t="str">
        <f>IF(CNGE_2026_M4_Secc1!D45="","",CNGE_2026_M4_Secc1!D45)</f>
        <v/>
      </c>
      <c r="E222" s="757"/>
      <c r="F222" s="757"/>
      <c r="G222" s="757"/>
      <c r="H222" s="757"/>
      <c r="I222" s="757"/>
      <c r="J222" s="758"/>
      <c r="K222" s="439"/>
      <c r="L222" s="439"/>
      <c r="M222" s="439"/>
      <c r="N222" s="439"/>
      <c r="O222" s="439"/>
      <c r="P222" s="439"/>
      <c r="Q222" s="439"/>
      <c r="R222" s="439"/>
      <c r="S222" s="439"/>
      <c r="T222" s="439"/>
      <c r="U222" s="439"/>
      <c r="V222" s="439"/>
      <c r="W222" s="439"/>
      <c r="X222" s="439"/>
      <c r="Y222" s="439"/>
      <c r="Z222" s="439"/>
      <c r="AA222" s="439"/>
      <c r="AB222" s="439"/>
      <c r="AC222" s="439"/>
      <c r="AD222" s="439"/>
      <c r="AG222" s="1">
        <f>IF(AND(CNGE_2026_M4_Secc1!$N45&lt;&gt;2,CNGE_2026_M4_Secc1!$N45&lt;&gt;""),IF(SUM(COUNTBLANK(D222:AD222),COUNTBLANK(O291:AD291),COUNTBLANK(O360:AD360))&lt;=(AK222+6),0,1),0)</f>
        <v>0</v>
      </c>
      <c r="AH222" s="176">
        <f t="shared" si="60"/>
        <v>0</v>
      </c>
      <c r="AI222" s="177" t="str">
        <f>IF(AH222=0,"",
IF(SUM($AH$219:AH222)=1,AJ222,
IF($AH$281&gt;SUM($AH$219:AH222),_xlfn.CONCAT(", ",AJ222),
IF($AH$281=SUM($AH$219:AH222),_xlfn.CONCAT(" y ",AJ222)))))</f>
        <v/>
      </c>
      <c r="AJ222" s="55">
        <v>3</v>
      </c>
      <c r="AK222" s="1">
        <f t="shared" si="77"/>
        <v>52</v>
      </c>
      <c r="AL222" s="1">
        <f t="shared" si="20"/>
        <v>13</v>
      </c>
      <c r="AM222" s="1">
        <f t="shared" si="78"/>
        <v>0</v>
      </c>
      <c r="AN222" s="1">
        <f>IF(OR(CNGE_2026_M4_Secc1!$N45=2,CNGE_2026_M4_Secc1!$N45=""),IF(COUNTA(K222:AD222,O291:AD291,O360:AD360)=0,0,1),0)</f>
        <v>0</v>
      </c>
      <c r="AO222" s="1">
        <f t="shared" si="61"/>
        <v>0</v>
      </c>
      <c r="AP222" s="1">
        <f>IF(OR(CNGE_2026_M4_Secc1!CX46=0,CNGE_2026_M4_Secc1!CX46=2),IF(OR($AL223=13,BO$221=1),3,4),0)</f>
        <v>3</v>
      </c>
      <c r="AQ222" s="1">
        <f>IF(OR(CNGE_2026_M4_Secc1!CY46=0,CNGE_2026_M4_Secc1!CY46=2),IF(OR($AL223=13,BP$221=1),3,4),0)</f>
        <v>3</v>
      </c>
      <c r="AR222" s="1">
        <f>IF(OR(CNGE_2026_M4_Secc1!CZ46=0,CNGE_2026_M4_Secc1!CZ46=2),IF(OR($AL223=13,BQ$221=1),3,4),0)</f>
        <v>3</v>
      </c>
      <c r="AS222" s="1">
        <f>IF(OR(CNGE_2026_M4_Secc1!DA46=0,CNGE_2026_M4_Secc1!DA46=2),IF(OR($AL223=13,BR$221=1),3,4),0)</f>
        <v>3</v>
      </c>
      <c r="AT222" s="1">
        <f>IF(OR(CNGE_2026_M4_Secc1!DB46=0,CNGE_2026_M4_Secc1!DB46=2),IF(OR($AL223=13,BS$221=1),3,4),0)</f>
        <v>3</v>
      </c>
      <c r="AU222" s="1">
        <f>IF(OR(CNGE_2026_M4_Secc1!DC46=0,CNGE_2026_M4_Secc1!DC46=2),IF(OR($AL223=13,BT$221=1),3,4),0)</f>
        <v>3</v>
      </c>
      <c r="AV222" s="1">
        <f>IF(OR(CNGE_2026_M4_Secc1!DD46=0,CNGE_2026_M4_Secc1!DD46=2),IF(OR($AL223=13,BU$221=1),3,4),0)</f>
        <v>3</v>
      </c>
      <c r="AW222" s="1">
        <f>IF(OR(CNGE_2026_M4_Secc1!DE46=0,CNGE_2026_M4_Secc1!DE46=2),IF(OR($AL223=13,BV$221=1),3,4),0)</f>
        <v>3</v>
      </c>
      <c r="AX222" s="1">
        <f>IF(OR(CNGE_2026_M4_Secc1!DF46=0,CNGE_2026_M4_Secc1!DF46=2),IF(OR($AL223=13,BW$221=1),3,4),0)</f>
        <v>3</v>
      </c>
      <c r="AY222" s="1">
        <f>IF(OR(CNGE_2026_M4_Secc1!DG46=0,CNGE_2026_M4_Secc1!DG46=2),IF(OR($AL223=13,BX$221=1),3,4),0)</f>
        <v>3</v>
      </c>
      <c r="AZ222" s="1">
        <f>IF(OR(CNGE_2026_M4_Secc1!DH46=0,CNGE_2026_M4_Secc1!DH46=2),IF(OR($AL223=13,BY$221=1),3,4),0)</f>
        <v>3</v>
      </c>
      <c r="BA222" s="1">
        <f>IF(OR(CNGE_2026_M4_Secc1!DI46=0,CNGE_2026_M4_Secc1!DI46=2),IF(OR($AL223=13,BZ$221=1),3,4),0)</f>
        <v>3</v>
      </c>
      <c r="BB222" s="1">
        <f t="shared" si="62"/>
        <v>36</v>
      </c>
      <c r="BC222" s="1">
        <f>IF(OR(CNGE_2026_M4_Secc1!CX46=0,CNGE_2026_M4_Secc1!CX46=2),IF(COUNTA(O223:R223)=0,0,1),0)</f>
        <v>0</v>
      </c>
      <c r="BD222" s="1">
        <f>IF(OR(CNGE_2026_M4_Secc1!CY46=0,CNGE_2026_M4_Secc1!CY46=2),IF(COUNTA(S223:V223)=0,0,1),0)</f>
        <v>0</v>
      </c>
      <c r="BE222" s="1">
        <f>IF(OR(CNGE_2026_M4_Secc1!CZ46=0,CNGE_2026_M4_Secc1!CZ46=2),IF(COUNTA(W223:Z223)=0,0,1),0)</f>
        <v>0</v>
      </c>
      <c r="BF222" s="1">
        <f>IF(OR(CNGE_2026_M4_Secc1!DA46=0,CNGE_2026_M4_Secc1!DA46=2),IF(COUNTA(AA223:AD223)=0,0,1),0)</f>
        <v>0</v>
      </c>
      <c r="BG222" s="1">
        <f>IF(OR(CNGE_2026_M4_Secc1!DB46=0,CNGE_2026_M4_Secc1!DB46=2),IF(COUNTA(O292:R292)=0,0,1),0)</f>
        <v>0</v>
      </c>
      <c r="BH222" s="1">
        <f>IF(OR(CNGE_2026_M4_Secc1!DC46=0,CNGE_2026_M4_Secc1!DC46=2),IF(COUNTA(S292:V292)=0,0,1),0)</f>
        <v>0</v>
      </c>
      <c r="BI222" s="1">
        <f>IF(OR(CNGE_2026_M4_Secc1!DD46=0,CNGE_2026_M4_Secc1!DD46=2),IF(COUNTA(W292:Z292)=0,0,1),0)</f>
        <v>0</v>
      </c>
      <c r="BJ222" s="1">
        <f>IF(OR(CNGE_2026_M4_Secc1!DE46=0,CNGE_2026_M4_Secc1!DE46=2),IF(COUNTA(AA292:AD292)=0,0,1),0)</f>
        <v>0</v>
      </c>
      <c r="BK222" s="1">
        <f>IF(OR(CNGE_2026_M4_Secc1!DF46=0,CNGE_2026_M4_Secc1!DF46=2),IF(COUNTA(O361:R361)=0,0,1),0)</f>
        <v>0</v>
      </c>
      <c r="BL222" s="1">
        <f>IF(OR(CNGE_2026_M4_Secc1!DG46=0,CNGE_2026_M4_Secc1!DG46=2),IF(COUNTA(S361:V361)=0,0,1),0)</f>
        <v>0</v>
      </c>
      <c r="BM222" s="1">
        <f>IF(OR(CNGE_2026_M4_Secc1!DH46=0,CNGE_2026_M4_Secc1!DH46=2),IF(COUNTA(W361:Z361)=0,0,1),0)</f>
        <v>0</v>
      </c>
      <c r="BN222" s="1">
        <f>IF(OR(CNGE_2026_M4_Secc1!DI46=0,CNGE_2026_M4_Secc1!DI46=2),IF(COUNTA(AA361:AD361)=0,0,1),0)</f>
        <v>0</v>
      </c>
      <c r="BZ222" s="482">
        <f>SUM(BO221:BZ221)</f>
        <v>12</v>
      </c>
      <c r="CA222" s="31">
        <f t="shared" si="21"/>
        <v>0</v>
      </c>
      <c r="CB222" s="31">
        <f t="shared" si="63"/>
        <v>0</v>
      </c>
      <c r="CC222" s="31">
        <f t="shared" si="64"/>
        <v>0</v>
      </c>
      <c r="CD222" s="31">
        <f t="shared" si="65"/>
        <v>0</v>
      </c>
      <c r="CE222" s="31">
        <f t="shared" si="66"/>
        <v>0</v>
      </c>
      <c r="CF222" s="31">
        <f t="shared" si="22"/>
        <v>0</v>
      </c>
      <c r="CG222" s="31">
        <f t="shared" si="23"/>
        <v>0</v>
      </c>
      <c r="CH222" s="31">
        <f t="shared" si="24"/>
        <v>0</v>
      </c>
      <c r="CI222" s="31">
        <f t="shared" si="25"/>
        <v>0</v>
      </c>
      <c r="CJ222" s="31">
        <f t="shared" si="26"/>
        <v>0</v>
      </c>
      <c r="CK222" s="31">
        <f t="shared" si="27"/>
        <v>0</v>
      </c>
      <c r="CL222" s="31">
        <f t="shared" si="28"/>
        <v>0</v>
      </c>
      <c r="CM222" s="31">
        <f t="shared" si="29"/>
        <v>0</v>
      </c>
      <c r="CN222" s="31">
        <f t="shared" si="67"/>
        <v>0</v>
      </c>
      <c r="CO222" s="31">
        <f t="shared" si="68"/>
        <v>0</v>
      </c>
      <c r="CP222" s="31">
        <f t="shared" si="69"/>
        <v>0</v>
      </c>
      <c r="CQ222" s="31">
        <f t="shared" si="30"/>
        <v>0</v>
      </c>
      <c r="CR222" s="31">
        <f t="shared" si="31"/>
        <v>0</v>
      </c>
      <c r="CS222" s="31">
        <f t="shared" si="32"/>
        <v>0</v>
      </c>
      <c r="CT222" s="31">
        <f t="shared" si="33"/>
        <v>0</v>
      </c>
      <c r="CU222" s="31">
        <f t="shared" si="34"/>
        <v>0</v>
      </c>
      <c r="CV222" s="31">
        <f t="shared" si="35"/>
        <v>0</v>
      </c>
      <c r="CW222" s="31">
        <f t="shared" si="36"/>
        <v>0</v>
      </c>
      <c r="CX222" s="31">
        <f t="shared" si="37"/>
        <v>0</v>
      </c>
      <c r="CY222" s="31">
        <f t="shared" si="38"/>
        <v>0</v>
      </c>
      <c r="CZ222" s="31">
        <f t="shared" si="39"/>
        <v>0</v>
      </c>
      <c r="DA222" s="31">
        <f t="shared" si="70"/>
        <v>0</v>
      </c>
      <c r="DB222" s="31">
        <f t="shared" si="71"/>
        <v>0</v>
      </c>
      <c r="DC222" s="31">
        <f t="shared" si="72"/>
        <v>0</v>
      </c>
      <c r="DD222" s="31">
        <f t="shared" si="40"/>
        <v>0</v>
      </c>
      <c r="DE222" s="31">
        <f t="shared" si="41"/>
        <v>0</v>
      </c>
      <c r="DF222" s="31">
        <f t="shared" si="42"/>
        <v>0</v>
      </c>
      <c r="DG222" s="31">
        <f t="shared" si="43"/>
        <v>0</v>
      </c>
      <c r="DH222" s="31">
        <f t="shared" si="44"/>
        <v>0</v>
      </c>
      <c r="DI222" s="31">
        <f t="shared" si="45"/>
        <v>0</v>
      </c>
      <c r="DJ222" s="31">
        <f t="shared" si="46"/>
        <v>0</v>
      </c>
      <c r="DK222" s="31">
        <f t="shared" si="47"/>
        <v>0</v>
      </c>
      <c r="DL222" s="31">
        <f t="shared" si="48"/>
        <v>0</v>
      </c>
      <c r="DM222" s="31">
        <f t="shared" si="49"/>
        <v>0</v>
      </c>
      <c r="DN222" s="31">
        <f t="shared" si="73"/>
        <v>0</v>
      </c>
      <c r="DO222" s="31">
        <f t="shared" si="74"/>
        <v>0</v>
      </c>
      <c r="DP222" s="31">
        <f t="shared" si="75"/>
        <v>0</v>
      </c>
      <c r="DQ222" s="31">
        <f t="shared" si="50"/>
        <v>0</v>
      </c>
      <c r="DR222" s="31">
        <f t="shared" si="51"/>
        <v>0</v>
      </c>
      <c r="DS222" s="31">
        <f t="shared" si="52"/>
        <v>0</v>
      </c>
      <c r="DT222" s="31">
        <f t="shared" si="53"/>
        <v>0</v>
      </c>
      <c r="DU222" s="31">
        <f t="shared" si="54"/>
        <v>0</v>
      </c>
      <c r="DV222" s="31">
        <f t="shared" si="55"/>
        <v>0</v>
      </c>
      <c r="DW222" s="31">
        <f t="shared" si="56"/>
        <v>0</v>
      </c>
      <c r="DX222" s="31">
        <f t="shared" si="57"/>
        <v>0</v>
      </c>
      <c r="DY222" s="31">
        <f t="shared" si="58"/>
        <v>0</v>
      </c>
      <c r="DZ222" s="31">
        <f t="shared" si="59"/>
        <v>0</v>
      </c>
      <c r="EB222" s="1">
        <f t="shared" si="76"/>
        <v>0</v>
      </c>
      <c r="ED222" s="481" t="s">
        <v>5206</v>
      </c>
      <c r="EE222" s="1">
        <f>IF(OR(AB281="NS",M172="NS"),0,IF(AND(AB281="NA",M172="NA"),0,IF(AB281&gt;=M172,0,1)))</f>
        <v>0</v>
      </c>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row>
    <row r="223" spans="1:167" ht="15" customHeight="1">
      <c r="A223" s="25"/>
      <c r="B223" s="52"/>
      <c r="C223" s="55" t="s">
        <v>5018</v>
      </c>
      <c r="D223" s="817" t="str">
        <f>IF(CNGE_2026_M4_Secc1!D46="","",CNGE_2026_M4_Secc1!D46)</f>
        <v/>
      </c>
      <c r="E223" s="757"/>
      <c r="F223" s="757"/>
      <c r="G223" s="757"/>
      <c r="H223" s="757"/>
      <c r="I223" s="757"/>
      <c r="J223" s="758"/>
      <c r="K223" s="439"/>
      <c r="L223" s="439"/>
      <c r="M223" s="439"/>
      <c r="N223" s="439"/>
      <c r="O223" s="439"/>
      <c r="P223" s="439"/>
      <c r="Q223" s="439"/>
      <c r="R223" s="439"/>
      <c r="S223" s="439"/>
      <c r="T223" s="439"/>
      <c r="U223" s="439"/>
      <c r="V223" s="439"/>
      <c r="W223" s="439"/>
      <c r="X223" s="439"/>
      <c r="Y223" s="439"/>
      <c r="Z223" s="439"/>
      <c r="AA223" s="439"/>
      <c r="AB223" s="439"/>
      <c r="AC223" s="439"/>
      <c r="AD223" s="439"/>
      <c r="AG223" s="1">
        <f>IF(AND(CNGE_2026_M4_Secc1!$N46&lt;&gt;2,CNGE_2026_M4_Secc1!$N46&lt;&gt;""),IF(SUM(COUNTBLANK(D223:AD223),COUNTBLANK(O292:AD292),COUNTBLANK(O361:AD361))&lt;=(AK223+6),0,1),0)</f>
        <v>0</v>
      </c>
      <c r="AH223" s="176">
        <f t="shared" si="60"/>
        <v>0</v>
      </c>
      <c r="AI223" s="177" t="str">
        <f>IF(AH223=0,"",
IF(SUM($AH$219:AH223)=1,AJ223,
IF($AH$281&gt;SUM($AH$219:AH223),_xlfn.CONCAT(", ",AJ223),
IF($AH$281=SUM($AH$219:AH223),_xlfn.CONCAT(" y ",AJ223)))))</f>
        <v/>
      </c>
      <c r="AJ223" s="55">
        <v>4</v>
      </c>
      <c r="AK223" s="1">
        <f t="shared" si="77"/>
        <v>52</v>
      </c>
      <c r="AL223" s="1">
        <f t="shared" si="20"/>
        <v>13</v>
      </c>
      <c r="AM223" s="1">
        <f t="shared" si="78"/>
        <v>0</v>
      </c>
      <c r="AN223" s="1">
        <f>IF(OR(CNGE_2026_M4_Secc1!$N46=2,CNGE_2026_M4_Secc1!$N46=""),IF(COUNTA(K223:AD223,O292:AD292,O361:AD361)=0,0,1),0)</f>
        <v>0</v>
      </c>
      <c r="AO223" s="1">
        <f t="shared" si="61"/>
        <v>0</v>
      </c>
      <c r="AP223" s="1">
        <f>IF(OR(CNGE_2026_M4_Secc1!CX47=0,CNGE_2026_M4_Secc1!CX47=2),IF(OR($AL224=13,BO$221=1),3,4),0)</f>
        <v>3</v>
      </c>
      <c r="AQ223" s="1">
        <f>IF(OR(CNGE_2026_M4_Secc1!CY47=0,CNGE_2026_M4_Secc1!CY47=2),IF(OR($AL224=13,BP$221=1),3,4),0)</f>
        <v>3</v>
      </c>
      <c r="AR223" s="1">
        <f>IF(OR(CNGE_2026_M4_Secc1!CZ47=0,CNGE_2026_M4_Secc1!CZ47=2),IF(OR($AL224=13,BQ$221=1),3,4),0)</f>
        <v>3</v>
      </c>
      <c r="AS223" s="1">
        <f>IF(OR(CNGE_2026_M4_Secc1!DA47=0,CNGE_2026_M4_Secc1!DA47=2),IF(OR($AL224=13,BR$221=1),3,4),0)</f>
        <v>3</v>
      </c>
      <c r="AT223" s="1">
        <f>IF(OR(CNGE_2026_M4_Secc1!DB47=0,CNGE_2026_M4_Secc1!DB47=2),IF(OR($AL224=13,BS$221=1),3,4),0)</f>
        <v>3</v>
      </c>
      <c r="AU223" s="1">
        <f>IF(OR(CNGE_2026_M4_Secc1!DC47=0,CNGE_2026_M4_Secc1!DC47=2),IF(OR($AL224=13,BT$221=1),3,4),0)</f>
        <v>3</v>
      </c>
      <c r="AV223" s="1">
        <f>IF(OR(CNGE_2026_M4_Secc1!DD47=0,CNGE_2026_M4_Secc1!DD47=2),IF(OR($AL224=13,BU$221=1),3,4),0)</f>
        <v>3</v>
      </c>
      <c r="AW223" s="1">
        <f>IF(OR(CNGE_2026_M4_Secc1!DE47=0,CNGE_2026_M4_Secc1!DE47=2),IF(OR($AL224=13,BV$221=1),3,4),0)</f>
        <v>3</v>
      </c>
      <c r="AX223" s="1">
        <f>IF(OR(CNGE_2026_M4_Secc1!DF47=0,CNGE_2026_M4_Secc1!DF47=2),IF(OR($AL224=13,BW$221=1),3,4),0)</f>
        <v>3</v>
      </c>
      <c r="AY223" s="1">
        <f>IF(OR(CNGE_2026_M4_Secc1!DG47=0,CNGE_2026_M4_Secc1!DG47=2),IF(OR($AL224=13,BX$221=1),3,4),0)</f>
        <v>3</v>
      </c>
      <c r="AZ223" s="1">
        <f>IF(OR(CNGE_2026_M4_Secc1!DH47=0,CNGE_2026_M4_Secc1!DH47=2),IF(OR($AL224=13,BY$221=1),3,4),0)</f>
        <v>3</v>
      </c>
      <c r="BA223" s="1">
        <f>IF(OR(CNGE_2026_M4_Secc1!DI47=0,CNGE_2026_M4_Secc1!DI47=2),IF(OR($AL224=13,BZ$221=1),3,4),0)</f>
        <v>3</v>
      </c>
      <c r="BB223" s="1">
        <f t="shared" si="62"/>
        <v>36</v>
      </c>
      <c r="BC223" s="1">
        <f>IF(OR(CNGE_2026_M4_Secc1!CX47=0,CNGE_2026_M4_Secc1!CX47=2),IF(COUNTA(O224:R224)=0,0,1),0)</f>
        <v>0</v>
      </c>
      <c r="BD223" s="1">
        <f>IF(OR(CNGE_2026_M4_Secc1!CY47=0,CNGE_2026_M4_Secc1!CY47=2),IF(COUNTA(S224:V224)=0,0,1),0)</f>
        <v>0</v>
      </c>
      <c r="BE223" s="1">
        <f>IF(OR(CNGE_2026_M4_Secc1!CZ47=0,CNGE_2026_M4_Secc1!CZ47=2),IF(COUNTA(W224:Z224)=0,0,1),0)</f>
        <v>0</v>
      </c>
      <c r="BF223" s="1">
        <f>IF(OR(CNGE_2026_M4_Secc1!DA47=0,CNGE_2026_M4_Secc1!DA47=2),IF(COUNTA(AA224:AD224)=0,0,1),0)</f>
        <v>0</v>
      </c>
      <c r="BG223" s="1">
        <f>IF(OR(CNGE_2026_M4_Secc1!DB47=0,CNGE_2026_M4_Secc1!DB47=2),IF(COUNTA(O293:R293)=0,0,1),0)</f>
        <v>0</v>
      </c>
      <c r="BH223" s="1">
        <f>IF(OR(CNGE_2026_M4_Secc1!DC47=0,CNGE_2026_M4_Secc1!DC47=2),IF(COUNTA(S293:V293)=0,0,1),0)</f>
        <v>0</v>
      </c>
      <c r="BI223" s="1">
        <f>IF(OR(CNGE_2026_M4_Secc1!DD47=0,CNGE_2026_M4_Secc1!DD47=2),IF(COUNTA(W293:Z293)=0,0,1),0)</f>
        <v>0</v>
      </c>
      <c r="BJ223" s="1">
        <f>IF(OR(CNGE_2026_M4_Secc1!DE47=0,CNGE_2026_M4_Secc1!DE47=2),IF(COUNTA(AA293:AD293)=0,0,1),0)</f>
        <v>0</v>
      </c>
      <c r="BK223" s="1">
        <f>IF(OR(CNGE_2026_M4_Secc1!DF47=0,CNGE_2026_M4_Secc1!DF47=2),IF(COUNTA(O362:R362)=0,0,1),0)</f>
        <v>0</v>
      </c>
      <c r="BL223" s="1">
        <f>IF(OR(CNGE_2026_M4_Secc1!DG47=0,CNGE_2026_M4_Secc1!DG47=2),IF(COUNTA(S362:V362)=0,0,1),0)</f>
        <v>0</v>
      </c>
      <c r="BM223" s="1">
        <f>IF(OR(CNGE_2026_M4_Secc1!DH47=0,CNGE_2026_M4_Secc1!DH47=2),IF(COUNTA(W362:Z362)=0,0,1),0)</f>
        <v>0</v>
      </c>
      <c r="BN223" s="1">
        <f>IF(OR(CNGE_2026_M4_Secc1!DI47=0,CNGE_2026_M4_Secc1!DI47=2),IF(COUNTA(AA362:AD362)=0,0,1),0)</f>
        <v>0</v>
      </c>
      <c r="BO223" s="9" t="s">
        <v>6217</v>
      </c>
      <c r="CA223" s="31">
        <f t="shared" si="21"/>
        <v>0</v>
      </c>
      <c r="CB223" s="31">
        <f t="shared" si="63"/>
        <v>0</v>
      </c>
      <c r="CC223" s="31">
        <f t="shared" si="64"/>
        <v>0</v>
      </c>
      <c r="CD223" s="31">
        <f t="shared" si="65"/>
        <v>0</v>
      </c>
      <c r="CE223" s="31">
        <f t="shared" si="66"/>
        <v>0</v>
      </c>
      <c r="CF223" s="31">
        <f t="shared" si="22"/>
        <v>0</v>
      </c>
      <c r="CG223" s="31">
        <f t="shared" si="23"/>
        <v>0</v>
      </c>
      <c r="CH223" s="31">
        <f t="shared" si="24"/>
        <v>0</v>
      </c>
      <c r="CI223" s="31">
        <f t="shared" si="25"/>
        <v>0</v>
      </c>
      <c r="CJ223" s="31">
        <f t="shared" si="26"/>
        <v>0</v>
      </c>
      <c r="CK223" s="31">
        <f t="shared" si="27"/>
        <v>0</v>
      </c>
      <c r="CL223" s="31">
        <f t="shared" si="28"/>
        <v>0</v>
      </c>
      <c r="CM223" s="31">
        <f t="shared" si="29"/>
        <v>0</v>
      </c>
      <c r="CN223" s="31">
        <f t="shared" si="67"/>
        <v>0</v>
      </c>
      <c r="CO223" s="31">
        <f t="shared" si="68"/>
        <v>0</v>
      </c>
      <c r="CP223" s="31">
        <f t="shared" si="69"/>
        <v>0</v>
      </c>
      <c r="CQ223" s="31">
        <f t="shared" si="30"/>
        <v>0</v>
      </c>
      <c r="CR223" s="31">
        <f t="shared" si="31"/>
        <v>0</v>
      </c>
      <c r="CS223" s="31">
        <f t="shared" si="32"/>
        <v>0</v>
      </c>
      <c r="CT223" s="31">
        <f t="shared" si="33"/>
        <v>0</v>
      </c>
      <c r="CU223" s="31">
        <f t="shared" si="34"/>
        <v>0</v>
      </c>
      <c r="CV223" s="31">
        <f t="shared" si="35"/>
        <v>0</v>
      </c>
      <c r="CW223" s="31">
        <f t="shared" si="36"/>
        <v>0</v>
      </c>
      <c r="CX223" s="31">
        <f t="shared" si="37"/>
        <v>0</v>
      </c>
      <c r="CY223" s="31">
        <f t="shared" si="38"/>
        <v>0</v>
      </c>
      <c r="CZ223" s="31">
        <f t="shared" si="39"/>
        <v>0</v>
      </c>
      <c r="DA223" s="31">
        <f t="shared" si="70"/>
        <v>0</v>
      </c>
      <c r="DB223" s="31">
        <f t="shared" si="71"/>
        <v>0</v>
      </c>
      <c r="DC223" s="31">
        <f t="shared" si="72"/>
        <v>0</v>
      </c>
      <c r="DD223" s="31">
        <f t="shared" si="40"/>
        <v>0</v>
      </c>
      <c r="DE223" s="31">
        <f t="shared" si="41"/>
        <v>0</v>
      </c>
      <c r="DF223" s="31">
        <f t="shared" si="42"/>
        <v>0</v>
      </c>
      <c r="DG223" s="31">
        <f t="shared" si="43"/>
        <v>0</v>
      </c>
      <c r="DH223" s="31">
        <f t="shared" si="44"/>
        <v>0</v>
      </c>
      <c r="DI223" s="31">
        <f t="shared" si="45"/>
        <v>0</v>
      </c>
      <c r="DJ223" s="31">
        <f t="shared" si="46"/>
        <v>0</v>
      </c>
      <c r="DK223" s="31">
        <f t="shared" si="47"/>
        <v>0</v>
      </c>
      <c r="DL223" s="31">
        <f t="shared" si="48"/>
        <v>0</v>
      </c>
      <c r="DM223" s="31">
        <f t="shared" si="49"/>
        <v>0</v>
      </c>
      <c r="DN223" s="31">
        <f t="shared" si="73"/>
        <v>0</v>
      </c>
      <c r="DO223" s="31">
        <f t="shared" si="74"/>
        <v>0</v>
      </c>
      <c r="DP223" s="31">
        <f t="shared" si="75"/>
        <v>0</v>
      </c>
      <c r="DQ223" s="31">
        <f t="shared" si="50"/>
        <v>0</v>
      </c>
      <c r="DR223" s="31">
        <f t="shared" si="51"/>
        <v>0</v>
      </c>
      <c r="DS223" s="31">
        <f t="shared" si="52"/>
        <v>0</v>
      </c>
      <c r="DT223" s="31">
        <f t="shared" si="53"/>
        <v>0</v>
      </c>
      <c r="DU223" s="31">
        <f t="shared" si="54"/>
        <v>0</v>
      </c>
      <c r="DV223" s="31">
        <f t="shared" si="55"/>
        <v>0</v>
      </c>
      <c r="DW223" s="31">
        <f t="shared" si="56"/>
        <v>0</v>
      </c>
      <c r="DX223" s="31">
        <f t="shared" si="57"/>
        <v>0</v>
      </c>
      <c r="DY223" s="31">
        <f t="shared" si="58"/>
        <v>0</v>
      </c>
      <c r="DZ223" s="31">
        <f t="shared" si="59"/>
        <v>0</v>
      </c>
      <c r="EB223" s="1">
        <f t="shared" si="76"/>
        <v>0</v>
      </c>
      <c r="ED223" s="480" t="s">
        <v>5207</v>
      </c>
      <c r="EE223" s="1">
        <f>IF(OR(P350="NS",M173="NS"),0,IF(AND(P350="NA",M173="NA"),0,IF(P350&gt;=M173,0,1)))</f>
        <v>0</v>
      </c>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row>
    <row r="224" spans="1:167" ht="15" customHeight="1">
      <c r="A224" s="25"/>
      <c r="B224" s="52"/>
      <c r="C224" s="55" t="s">
        <v>5020</v>
      </c>
      <c r="D224" s="817" t="str">
        <f>IF(CNGE_2026_M4_Secc1!D47="","",CNGE_2026_M4_Secc1!D47)</f>
        <v/>
      </c>
      <c r="E224" s="757"/>
      <c r="F224" s="757"/>
      <c r="G224" s="757"/>
      <c r="H224" s="757"/>
      <c r="I224" s="757"/>
      <c r="J224" s="758"/>
      <c r="K224" s="439"/>
      <c r="L224" s="439"/>
      <c r="M224" s="439"/>
      <c r="N224" s="439"/>
      <c r="O224" s="439"/>
      <c r="P224" s="439"/>
      <c r="Q224" s="439"/>
      <c r="R224" s="439"/>
      <c r="S224" s="439"/>
      <c r="T224" s="439"/>
      <c r="U224" s="439"/>
      <c r="V224" s="439"/>
      <c r="W224" s="439"/>
      <c r="X224" s="439"/>
      <c r="Y224" s="439"/>
      <c r="Z224" s="439"/>
      <c r="AA224" s="439"/>
      <c r="AB224" s="439"/>
      <c r="AC224" s="439"/>
      <c r="AD224" s="439"/>
      <c r="AG224" s="1">
        <f>IF(AND(CNGE_2026_M4_Secc1!$N47&lt;&gt;2,CNGE_2026_M4_Secc1!$N47&lt;&gt;""),IF(SUM(COUNTBLANK(D224:AD224),COUNTBLANK(O293:AD293),COUNTBLANK(O362:AD362))&lt;=(AK224+6),0,1),0)</f>
        <v>0</v>
      </c>
      <c r="AH224" s="176">
        <f t="shared" si="60"/>
        <v>0</v>
      </c>
      <c r="AI224" s="177" t="str">
        <f>IF(AH224=0,"",
IF(SUM($AH$219:AH224)=1,AJ224,
IF($AH$281&gt;SUM($AH$219:AH224),_xlfn.CONCAT(", ",AJ224),
IF($AH$281=SUM($AH$219:AH224),_xlfn.CONCAT(" y ",AJ224)))))</f>
        <v/>
      </c>
      <c r="AJ224" s="55">
        <v>5</v>
      </c>
      <c r="AK224" s="1">
        <f t="shared" si="77"/>
        <v>52</v>
      </c>
      <c r="AL224" s="1">
        <f t="shared" si="20"/>
        <v>13</v>
      </c>
      <c r="AM224" s="1">
        <f t="shared" si="78"/>
        <v>0</v>
      </c>
      <c r="AN224" s="1">
        <f>IF(OR(CNGE_2026_M4_Secc1!$N47=2,CNGE_2026_M4_Secc1!$N47=""),IF(COUNTA(K224:AD224,O293:AD293,O362:AD362)=0,0,1),0)</f>
        <v>0</v>
      </c>
      <c r="AO224" s="1">
        <f t="shared" si="61"/>
        <v>0</v>
      </c>
      <c r="AP224" s="1">
        <f>IF(OR(CNGE_2026_M4_Secc1!CX48=0,CNGE_2026_M4_Secc1!CX48=2),IF(OR($AL225=13,BO$221=1),3,4),0)</f>
        <v>3</v>
      </c>
      <c r="AQ224" s="1">
        <f>IF(OR(CNGE_2026_M4_Secc1!CY48=0,CNGE_2026_M4_Secc1!CY48=2),IF(OR($AL225=13,BP$221=1),3,4),0)</f>
        <v>3</v>
      </c>
      <c r="AR224" s="1">
        <f>IF(OR(CNGE_2026_M4_Secc1!CZ48=0,CNGE_2026_M4_Secc1!CZ48=2),IF(OR($AL225=13,BQ$221=1),3,4),0)</f>
        <v>3</v>
      </c>
      <c r="AS224" s="1">
        <f>IF(OR(CNGE_2026_M4_Secc1!DA48=0,CNGE_2026_M4_Secc1!DA48=2),IF(OR($AL225=13,BR$221=1),3,4),0)</f>
        <v>3</v>
      </c>
      <c r="AT224" s="1">
        <f>IF(OR(CNGE_2026_M4_Secc1!DB48=0,CNGE_2026_M4_Secc1!DB48=2),IF(OR($AL225=13,BS$221=1),3,4),0)</f>
        <v>3</v>
      </c>
      <c r="AU224" s="1">
        <f>IF(OR(CNGE_2026_M4_Secc1!DC48=0,CNGE_2026_M4_Secc1!DC48=2),IF(OR($AL225=13,BT$221=1),3,4),0)</f>
        <v>3</v>
      </c>
      <c r="AV224" s="1">
        <f>IF(OR(CNGE_2026_M4_Secc1!DD48=0,CNGE_2026_M4_Secc1!DD48=2),IF(OR($AL225=13,BU$221=1),3,4),0)</f>
        <v>3</v>
      </c>
      <c r="AW224" s="1">
        <f>IF(OR(CNGE_2026_M4_Secc1!DE48=0,CNGE_2026_M4_Secc1!DE48=2),IF(OR($AL225=13,BV$221=1),3,4),0)</f>
        <v>3</v>
      </c>
      <c r="AX224" s="1">
        <f>IF(OR(CNGE_2026_M4_Secc1!DF48=0,CNGE_2026_M4_Secc1!DF48=2),IF(OR($AL225=13,BW$221=1),3,4),0)</f>
        <v>3</v>
      </c>
      <c r="AY224" s="1">
        <f>IF(OR(CNGE_2026_M4_Secc1!DG48=0,CNGE_2026_M4_Secc1!DG48=2),IF(OR($AL225=13,BX$221=1),3,4),0)</f>
        <v>3</v>
      </c>
      <c r="AZ224" s="1">
        <f>IF(OR(CNGE_2026_M4_Secc1!DH48=0,CNGE_2026_M4_Secc1!DH48=2),IF(OR($AL225=13,BY$221=1),3,4),0)</f>
        <v>3</v>
      </c>
      <c r="BA224" s="1">
        <f>IF(OR(CNGE_2026_M4_Secc1!DI48=0,CNGE_2026_M4_Secc1!DI48=2),IF(OR($AL225=13,BZ$221=1),3,4),0)</f>
        <v>3</v>
      </c>
      <c r="BB224" s="1">
        <f t="shared" si="62"/>
        <v>36</v>
      </c>
      <c r="BC224" s="1">
        <f>IF(OR(CNGE_2026_M4_Secc1!CX48=0,CNGE_2026_M4_Secc1!CX48=2),IF(COUNTA(O225:R225)=0,0,1),0)</f>
        <v>0</v>
      </c>
      <c r="BD224" s="1">
        <f>IF(OR(CNGE_2026_M4_Secc1!CY48=0,CNGE_2026_M4_Secc1!CY48=2),IF(COUNTA(S225:V225)=0,0,1),0)</f>
        <v>0</v>
      </c>
      <c r="BE224" s="1">
        <f>IF(OR(CNGE_2026_M4_Secc1!CZ48=0,CNGE_2026_M4_Secc1!CZ48=2),IF(COUNTA(W225:Z225)=0,0,1),0)</f>
        <v>0</v>
      </c>
      <c r="BF224" s="1">
        <f>IF(OR(CNGE_2026_M4_Secc1!DA48=0,CNGE_2026_M4_Secc1!DA48=2),IF(COUNTA(AA225:AD225)=0,0,1),0)</f>
        <v>0</v>
      </c>
      <c r="BG224" s="1">
        <f>IF(OR(CNGE_2026_M4_Secc1!DB48=0,CNGE_2026_M4_Secc1!DB48=2),IF(COUNTA(O294:R294)=0,0,1),0)</f>
        <v>0</v>
      </c>
      <c r="BH224" s="1">
        <f>IF(OR(CNGE_2026_M4_Secc1!DC48=0,CNGE_2026_M4_Secc1!DC48=2),IF(COUNTA(S294:V294)=0,0,1),0)</f>
        <v>0</v>
      </c>
      <c r="BI224" s="1">
        <f>IF(OR(CNGE_2026_M4_Secc1!DD48=0,CNGE_2026_M4_Secc1!DD48=2),IF(COUNTA(W294:Z294)=0,0,1),0)</f>
        <v>0</v>
      </c>
      <c r="BJ224" s="1">
        <f>IF(OR(CNGE_2026_M4_Secc1!DE48=0,CNGE_2026_M4_Secc1!DE48=2),IF(COUNTA(AA294:AD294)=0,0,1),0)</f>
        <v>0</v>
      </c>
      <c r="BK224" s="1">
        <f>IF(OR(CNGE_2026_M4_Secc1!DF48=0,CNGE_2026_M4_Secc1!DF48=2),IF(COUNTA(O363:R363)=0,0,1),0)</f>
        <v>0</v>
      </c>
      <c r="BL224" s="1">
        <f>IF(OR(CNGE_2026_M4_Secc1!DG48=0,CNGE_2026_M4_Secc1!DG48=2),IF(COUNTA(S363:V363)=0,0,1),0)</f>
        <v>0</v>
      </c>
      <c r="BM224" s="1">
        <f>IF(OR(CNGE_2026_M4_Secc1!DH48=0,CNGE_2026_M4_Secc1!DH48=2),IF(COUNTA(W363:Z363)=0,0,1),0)</f>
        <v>0</v>
      </c>
      <c r="BN224" s="1">
        <f>IF(OR(CNGE_2026_M4_Secc1!DI48=0,CNGE_2026_M4_Secc1!DI48=2),IF(COUNTA(AA363:AD363)=0,0,1),0)</f>
        <v>0</v>
      </c>
      <c r="BO224" s="1">
        <f>IF(OR(BO219=0,BO219="NS",BO219="NA"),IF(COUNTA(P219:P280)=0,0,1),0)</f>
        <v>0</v>
      </c>
      <c r="BP224" s="1">
        <f>IF(OR(BP219=0,BP219="NS",BP219="NA"),IF(COUNTA(T219:T280)=0,0,1),0)</f>
        <v>0</v>
      </c>
      <c r="BQ224" s="1">
        <f>IF(OR(BQ219=0,BQ219="NS",BQ219="NA"),IF(COUNTA(X219:X280)=0,0,1),0)</f>
        <v>0</v>
      </c>
      <c r="BR224" s="1">
        <f>IF(OR(BR219=0,BR219="NS",BR219="NA"),IF(COUNTA(AB219:AB280)=0,0,1),0)</f>
        <v>0</v>
      </c>
      <c r="BS224" s="1">
        <f>IF(OR(BS219=0,BS219="NS",BS219="NA"),IF(COUNTA(P288:P349)=0,0,1),0)</f>
        <v>0</v>
      </c>
      <c r="BT224" s="1">
        <f>IF(OR(BT219=0,BT219="NS",BT219="NA"),IF(COUNTA(T288:T349)=0,0,1),0)</f>
        <v>0</v>
      </c>
      <c r="BU224" s="1">
        <f>IF(OR(BU219=0,BU219="NS",BU219="NA"),IF(COUNTA(X288:X349)=0,0,1),0)</f>
        <v>0</v>
      </c>
      <c r="BV224" s="1">
        <f>IF(OR(BV219=0,BV219="NS",BV219="NA"),IF(COUNTA(AB288:AB349)=0,0,1),0)</f>
        <v>0</v>
      </c>
      <c r="BW224" s="1">
        <f>IF(OR(BW219=0,BW219="NS",BW219="NA"),IF(COUNTA(P357:P418)=0,0,1),0)</f>
        <v>0</v>
      </c>
      <c r="BX224" s="1">
        <f>IF(OR(BX219=0,BX219="NS",BX219="NA"),IF(COUNTA(T357:T418)=0,0,1),0)</f>
        <v>0</v>
      </c>
      <c r="BY224" s="1">
        <f>IF(OR(BY219=0,BY219="NS",BY219="NA"),IF(COUNTA(X357:X418)=0,0,1),0)</f>
        <v>0</v>
      </c>
      <c r="BZ224" s="1">
        <f>IF(OR(BZ219=0,BZ219="NS",BZ219="NA"),IF(COUNTA(AB357:AB418)=0,0,1),0)</f>
        <v>0</v>
      </c>
      <c r="CA224" s="31">
        <f t="shared" si="21"/>
        <v>0</v>
      </c>
      <c r="CB224" s="31">
        <f t="shared" si="63"/>
        <v>0</v>
      </c>
      <c r="CC224" s="31">
        <f t="shared" si="64"/>
        <v>0</v>
      </c>
      <c r="CD224" s="31">
        <f t="shared" si="65"/>
        <v>0</v>
      </c>
      <c r="CE224" s="31">
        <f t="shared" si="66"/>
        <v>0</v>
      </c>
      <c r="CF224" s="31">
        <f t="shared" si="22"/>
        <v>0</v>
      </c>
      <c r="CG224" s="31">
        <f t="shared" si="23"/>
        <v>0</v>
      </c>
      <c r="CH224" s="31">
        <f t="shared" si="24"/>
        <v>0</v>
      </c>
      <c r="CI224" s="31">
        <f t="shared" si="25"/>
        <v>0</v>
      </c>
      <c r="CJ224" s="31">
        <f t="shared" si="26"/>
        <v>0</v>
      </c>
      <c r="CK224" s="31">
        <f t="shared" si="27"/>
        <v>0</v>
      </c>
      <c r="CL224" s="31">
        <f t="shared" si="28"/>
        <v>0</v>
      </c>
      <c r="CM224" s="31">
        <f t="shared" si="29"/>
        <v>0</v>
      </c>
      <c r="CN224" s="31">
        <f t="shared" si="67"/>
        <v>0</v>
      </c>
      <c r="CO224" s="31">
        <f t="shared" si="68"/>
        <v>0</v>
      </c>
      <c r="CP224" s="31">
        <f t="shared" si="69"/>
        <v>0</v>
      </c>
      <c r="CQ224" s="31">
        <f t="shared" si="30"/>
        <v>0</v>
      </c>
      <c r="CR224" s="31">
        <f t="shared" si="31"/>
        <v>0</v>
      </c>
      <c r="CS224" s="31">
        <f t="shared" si="32"/>
        <v>0</v>
      </c>
      <c r="CT224" s="31">
        <f t="shared" si="33"/>
        <v>0</v>
      </c>
      <c r="CU224" s="31">
        <f t="shared" si="34"/>
        <v>0</v>
      </c>
      <c r="CV224" s="31">
        <f t="shared" si="35"/>
        <v>0</v>
      </c>
      <c r="CW224" s="31">
        <f t="shared" si="36"/>
        <v>0</v>
      </c>
      <c r="CX224" s="31">
        <f t="shared" si="37"/>
        <v>0</v>
      </c>
      <c r="CY224" s="31">
        <f t="shared" si="38"/>
        <v>0</v>
      </c>
      <c r="CZ224" s="31">
        <f t="shared" si="39"/>
        <v>0</v>
      </c>
      <c r="DA224" s="31">
        <f t="shared" si="70"/>
        <v>0</v>
      </c>
      <c r="DB224" s="31">
        <f t="shared" si="71"/>
        <v>0</v>
      </c>
      <c r="DC224" s="31">
        <f t="shared" si="72"/>
        <v>0</v>
      </c>
      <c r="DD224" s="31">
        <f t="shared" si="40"/>
        <v>0</v>
      </c>
      <c r="DE224" s="31">
        <f t="shared" si="41"/>
        <v>0</v>
      </c>
      <c r="DF224" s="31">
        <f t="shared" si="42"/>
        <v>0</v>
      </c>
      <c r="DG224" s="31">
        <f t="shared" si="43"/>
        <v>0</v>
      </c>
      <c r="DH224" s="31">
        <f t="shared" si="44"/>
        <v>0</v>
      </c>
      <c r="DI224" s="31">
        <f t="shared" si="45"/>
        <v>0</v>
      </c>
      <c r="DJ224" s="31">
        <f t="shared" si="46"/>
        <v>0</v>
      </c>
      <c r="DK224" s="31">
        <f t="shared" si="47"/>
        <v>0</v>
      </c>
      <c r="DL224" s="31">
        <f t="shared" si="48"/>
        <v>0</v>
      </c>
      <c r="DM224" s="31">
        <f t="shared" si="49"/>
        <v>0</v>
      </c>
      <c r="DN224" s="31">
        <f t="shared" si="73"/>
        <v>0</v>
      </c>
      <c r="DO224" s="31">
        <f t="shared" si="74"/>
        <v>0</v>
      </c>
      <c r="DP224" s="31">
        <f t="shared" si="75"/>
        <v>0</v>
      </c>
      <c r="DQ224" s="31">
        <f t="shared" si="50"/>
        <v>0</v>
      </c>
      <c r="DR224" s="31">
        <f t="shared" si="51"/>
        <v>0</v>
      </c>
      <c r="DS224" s="31">
        <f t="shared" si="52"/>
        <v>0</v>
      </c>
      <c r="DT224" s="31">
        <f t="shared" si="53"/>
        <v>0</v>
      </c>
      <c r="DU224" s="31">
        <f t="shared" si="54"/>
        <v>0</v>
      </c>
      <c r="DV224" s="31">
        <f t="shared" si="55"/>
        <v>0</v>
      </c>
      <c r="DW224" s="31">
        <f t="shared" si="56"/>
        <v>0</v>
      </c>
      <c r="DX224" s="31">
        <f t="shared" si="57"/>
        <v>0</v>
      </c>
      <c r="DY224" s="31">
        <f t="shared" si="58"/>
        <v>0</v>
      </c>
      <c r="DZ224" s="31">
        <f t="shared" si="59"/>
        <v>0</v>
      </c>
      <c r="EB224" s="1">
        <f t="shared" si="76"/>
        <v>0</v>
      </c>
      <c r="ED224" s="481" t="s">
        <v>5208</v>
      </c>
      <c r="EE224" s="1">
        <f>IF(OR(T350="NS",M174="NS"),0,IF(AND(T350="NA",M174="NA"),0,IF(T350&gt;=M174,0,1)))</f>
        <v>0</v>
      </c>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row>
    <row r="225" spans="1:167" ht="15" customHeight="1">
      <c r="A225" s="25"/>
      <c r="B225" s="52"/>
      <c r="C225" s="55" t="s">
        <v>5022</v>
      </c>
      <c r="D225" s="817" t="str">
        <f>IF(CNGE_2026_M4_Secc1!D48="","",CNGE_2026_M4_Secc1!D48)</f>
        <v/>
      </c>
      <c r="E225" s="757"/>
      <c r="F225" s="757"/>
      <c r="G225" s="757"/>
      <c r="H225" s="757"/>
      <c r="I225" s="757"/>
      <c r="J225" s="758"/>
      <c r="K225" s="439"/>
      <c r="L225" s="439"/>
      <c r="M225" s="439"/>
      <c r="N225" s="439"/>
      <c r="O225" s="439"/>
      <c r="P225" s="439"/>
      <c r="Q225" s="439"/>
      <c r="R225" s="439"/>
      <c r="S225" s="439"/>
      <c r="T225" s="439"/>
      <c r="U225" s="439"/>
      <c r="V225" s="439"/>
      <c r="W225" s="439"/>
      <c r="X225" s="439"/>
      <c r="Y225" s="439"/>
      <c r="Z225" s="439"/>
      <c r="AA225" s="439"/>
      <c r="AB225" s="439"/>
      <c r="AC225" s="439"/>
      <c r="AD225" s="439"/>
      <c r="AG225" s="1">
        <f>IF(AND(CNGE_2026_M4_Secc1!$N48&lt;&gt;2,CNGE_2026_M4_Secc1!$N48&lt;&gt;""),IF(SUM(COUNTBLANK(D225:AD225),COUNTBLANK(O294:AD294),COUNTBLANK(O363:AD363))&lt;=(AK225+6),0,1),0)</f>
        <v>0</v>
      </c>
      <c r="AH225" s="176">
        <f t="shared" si="60"/>
        <v>0</v>
      </c>
      <c r="AI225" s="177" t="str">
        <f>IF(AH225=0,"",
IF(SUM($AH$219:AH225)=1,AJ225,
IF($AH$281&gt;SUM($AH$219:AH225),_xlfn.CONCAT(", ",AJ225),
IF($AH$281=SUM($AH$219:AH225),_xlfn.CONCAT(" y ",AJ225)))))</f>
        <v/>
      </c>
      <c r="AJ225" s="55">
        <v>6</v>
      </c>
      <c r="AK225" s="1">
        <f t="shared" si="77"/>
        <v>52</v>
      </c>
      <c r="AL225" s="1">
        <f t="shared" si="20"/>
        <v>13</v>
      </c>
      <c r="AM225" s="1">
        <f t="shared" si="78"/>
        <v>0</v>
      </c>
      <c r="AN225" s="1">
        <f>IF(OR(CNGE_2026_M4_Secc1!$N48=2,CNGE_2026_M4_Secc1!$N48=""),IF(COUNTA(K225:AD225,O294:AD294,O363:AD363)=0,0,1),0)</f>
        <v>0</v>
      </c>
      <c r="AO225" s="1">
        <f t="shared" si="61"/>
        <v>0</v>
      </c>
      <c r="AP225" s="1">
        <f>IF(OR(CNGE_2026_M4_Secc1!CX49=0,CNGE_2026_M4_Secc1!CX49=2),IF(OR($AL226=13,BO$221=1),3,4),0)</f>
        <v>3</v>
      </c>
      <c r="AQ225" s="1">
        <f>IF(OR(CNGE_2026_M4_Secc1!CY49=0,CNGE_2026_M4_Secc1!CY49=2),IF(OR($AL226=13,BP$221=1),3,4),0)</f>
        <v>3</v>
      </c>
      <c r="AR225" s="1">
        <f>IF(OR(CNGE_2026_M4_Secc1!CZ49=0,CNGE_2026_M4_Secc1!CZ49=2),IF(OR($AL226=13,BQ$221=1),3,4),0)</f>
        <v>3</v>
      </c>
      <c r="AS225" s="1">
        <f>IF(OR(CNGE_2026_M4_Secc1!DA49=0,CNGE_2026_M4_Secc1!DA49=2),IF(OR($AL226=13,BR$221=1),3,4),0)</f>
        <v>3</v>
      </c>
      <c r="AT225" s="1">
        <f>IF(OR(CNGE_2026_M4_Secc1!DB49=0,CNGE_2026_M4_Secc1!DB49=2),IF(OR($AL226=13,BS$221=1),3,4),0)</f>
        <v>3</v>
      </c>
      <c r="AU225" s="1">
        <f>IF(OR(CNGE_2026_M4_Secc1!DC49=0,CNGE_2026_M4_Secc1!DC49=2),IF(OR($AL226=13,BT$221=1),3,4),0)</f>
        <v>3</v>
      </c>
      <c r="AV225" s="1">
        <f>IF(OR(CNGE_2026_M4_Secc1!DD49=0,CNGE_2026_M4_Secc1!DD49=2),IF(OR($AL226=13,BU$221=1),3,4),0)</f>
        <v>3</v>
      </c>
      <c r="AW225" s="1">
        <f>IF(OR(CNGE_2026_M4_Secc1!DE49=0,CNGE_2026_M4_Secc1!DE49=2),IF(OR($AL226=13,BV$221=1),3,4),0)</f>
        <v>3</v>
      </c>
      <c r="AX225" s="1">
        <f>IF(OR(CNGE_2026_M4_Secc1!DF49=0,CNGE_2026_M4_Secc1!DF49=2),IF(OR($AL226=13,BW$221=1),3,4),0)</f>
        <v>3</v>
      </c>
      <c r="AY225" s="1">
        <f>IF(OR(CNGE_2026_M4_Secc1!DG49=0,CNGE_2026_M4_Secc1!DG49=2),IF(OR($AL226=13,BX$221=1),3,4),0)</f>
        <v>3</v>
      </c>
      <c r="AZ225" s="1">
        <f>IF(OR(CNGE_2026_M4_Secc1!DH49=0,CNGE_2026_M4_Secc1!DH49=2),IF(OR($AL226=13,BY$221=1),3,4),0)</f>
        <v>3</v>
      </c>
      <c r="BA225" s="1">
        <f>IF(OR(CNGE_2026_M4_Secc1!DI49=0,CNGE_2026_M4_Secc1!DI49=2),IF(OR($AL226=13,BZ$221=1),3,4),0)</f>
        <v>3</v>
      </c>
      <c r="BB225" s="1">
        <f t="shared" si="62"/>
        <v>36</v>
      </c>
      <c r="BC225" s="1">
        <f>IF(OR(CNGE_2026_M4_Secc1!CX49=0,CNGE_2026_M4_Secc1!CX49=2),IF(COUNTA(O226:R226)=0,0,1),0)</f>
        <v>0</v>
      </c>
      <c r="BD225" s="1">
        <f>IF(OR(CNGE_2026_M4_Secc1!CY49=0,CNGE_2026_M4_Secc1!CY49=2),IF(COUNTA(S226:V226)=0,0,1),0)</f>
        <v>0</v>
      </c>
      <c r="BE225" s="1">
        <f>IF(OR(CNGE_2026_M4_Secc1!CZ49=0,CNGE_2026_M4_Secc1!CZ49=2),IF(COUNTA(W226:Z226)=0,0,1),0)</f>
        <v>0</v>
      </c>
      <c r="BF225" s="1">
        <f>IF(OR(CNGE_2026_M4_Secc1!DA49=0,CNGE_2026_M4_Secc1!DA49=2),IF(COUNTA(AA226:AD226)=0,0,1),0)</f>
        <v>0</v>
      </c>
      <c r="BG225" s="1">
        <f>IF(OR(CNGE_2026_M4_Secc1!DB49=0,CNGE_2026_M4_Secc1!DB49=2),IF(COUNTA(O295:R295)=0,0,1),0)</f>
        <v>0</v>
      </c>
      <c r="BH225" s="1">
        <f>IF(OR(CNGE_2026_M4_Secc1!DC49=0,CNGE_2026_M4_Secc1!DC49=2),IF(COUNTA(S295:V295)=0,0,1),0)</f>
        <v>0</v>
      </c>
      <c r="BI225" s="1">
        <f>IF(OR(CNGE_2026_M4_Secc1!DD49=0,CNGE_2026_M4_Secc1!DD49=2),IF(COUNTA(W295:Z295)=0,0,1),0)</f>
        <v>0</v>
      </c>
      <c r="BJ225" s="1">
        <f>IF(OR(CNGE_2026_M4_Secc1!DE49=0,CNGE_2026_M4_Secc1!DE49=2),IF(COUNTA(AA295:AD295)=0,0,1),0)</f>
        <v>0</v>
      </c>
      <c r="BK225" s="1">
        <f>IF(OR(CNGE_2026_M4_Secc1!DF49=0,CNGE_2026_M4_Secc1!DF49=2),IF(COUNTA(O364:R364)=0,0,1),0)</f>
        <v>0</v>
      </c>
      <c r="BL225" s="1">
        <f>IF(OR(CNGE_2026_M4_Secc1!DG49=0,CNGE_2026_M4_Secc1!DG49=2),IF(COUNTA(S364:V364)=0,0,1),0)</f>
        <v>0</v>
      </c>
      <c r="BM225" s="1">
        <f>IF(OR(CNGE_2026_M4_Secc1!DH49=0,CNGE_2026_M4_Secc1!DH49=2),IF(COUNTA(W364:Z364)=0,0,1),0)</f>
        <v>0</v>
      </c>
      <c r="BN225" s="1">
        <f>IF(OR(CNGE_2026_M4_Secc1!DI49=0,CNGE_2026_M4_Secc1!DI49=2),IF(COUNTA(AA364:AD364)=0,0,1),0)</f>
        <v>0</v>
      </c>
      <c r="BZ225" s="466">
        <f>SUM(BO224:BZ224)</f>
        <v>0</v>
      </c>
      <c r="CA225" s="31">
        <f t="shared" si="21"/>
        <v>0</v>
      </c>
      <c r="CB225" s="31">
        <f t="shared" si="63"/>
        <v>0</v>
      </c>
      <c r="CC225" s="31">
        <f t="shared" si="64"/>
        <v>0</v>
      </c>
      <c r="CD225" s="31">
        <f t="shared" si="65"/>
        <v>0</v>
      </c>
      <c r="CE225" s="31">
        <f t="shared" si="66"/>
        <v>0</v>
      </c>
      <c r="CF225" s="31">
        <f t="shared" si="22"/>
        <v>0</v>
      </c>
      <c r="CG225" s="31">
        <f t="shared" si="23"/>
        <v>0</v>
      </c>
      <c r="CH225" s="31">
        <f t="shared" si="24"/>
        <v>0</v>
      </c>
      <c r="CI225" s="31">
        <f t="shared" si="25"/>
        <v>0</v>
      </c>
      <c r="CJ225" s="31">
        <f t="shared" si="26"/>
        <v>0</v>
      </c>
      <c r="CK225" s="31">
        <f t="shared" si="27"/>
        <v>0</v>
      </c>
      <c r="CL225" s="31">
        <f t="shared" si="28"/>
        <v>0</v>
      </c>
      <c r="CM225" s="31">
        <f t="shared" si="29"/>
        <v>0</v>
      </c>
      <c r="CN225" s="31">
        <f t="shared" si="67"/>
        <v>0</v>
      </c>
      <c r="CO225" s="31">
        <f t="shared" si="68"/>
        <v>0</v>
      </c>
      <c r="CP225" s="31">
        <f t="shared" si="69"/>
        <v>0</v>
      </c>
      <c r="CQ225" s="31">
        <f t="shared" si="30"/>
        <v>0</v>
      </c>
      <c r="CR225" s="31">
        <f t="shared" si="31"/>
        <v>0</v>
      </c>
      <c r="CS225" s="31">
        <f t="shared" si="32"/>
        <v>0</v>
      </c>
      <c r="CT225" s="31">
        <f t="shared" si="33"/>
        <v>0</v>
      </c>
      <c r="CU225" s="31">
        <f t="shared" si="34"/>
        <v>0</v>
      </c>
      <c r="CV225" s="31">
        <f t="shared" si="35"/>
        <v>0</v>
      </c>
      <c r="CW225" s="31">
        <f t="shared" si="36"/>
        <v>0</v>
      </c>
      <c r="CX225" s="31">
        <f t="shared" si="37"/>
        <v>0</v>
      </c>
      <c r="CY225" s="31">
        <f t="shared" si="38"/>
        <v>0</v>
      </c>
      <c r="CZ225" s="31">
        <f t="shared" si="39"/>
        <v>0</v>
      </c>
      <c r="DA225" s="31">
        <f t="shared" si="70"/>
        <v>0</v>
      </c>
      <c r="DB225" s="31">
        <f t="shared" si="71"/>
        <v>0</v>
      </c>
      <c r="DC225" s="31">
        <f t="shared" si="72"/>
        <v>0</v>
      </c>
      <c r="DD225" s="31">
        <f t="shared" si="40"/>
        <v>0</v>
      </c>
      <c r="DE225" s="31">
        <f t="shared" si="41"/>
        <v>0</v>
      </c>
      <c r="DF225" s="31">
        <f t="shared" si="42"/>
        <v>0</v>
      </c>
      <c r="DG225" s="31">
        <f t="shared" si="43"/>
        <v>0</v>
      </c>
      <c r="DH225" s="31">
        <f t="shared" si="44"/>
        <v>0</v>
      </c>
      <c r="DI225" s="31">
        <f t="shared" si="45"/>
        <v>0</v>
      </c>
      <c r="DJ225" s="31">
        <f t="shared" si="46"/>
        <v>0</v>
      </c>
      <c r="DK225" s="31">
        <f t="shared" si="47"/>
        <v>0</v>
      </c>
      <c r="DL225" s="31">
        <f t="shared" si="48"/>
        <v>0</v>
      </c>
      <c r="DM225" s="31">
        <f t="shared" si="49"/>
        <v>0</v>
      </c>
      <c r="DN225" s="31">
        <f t="shared" si="73"/>
        <v>0</v>
      </c>
      <c r="DO225" s="31">
        <f t="shared" si="74"/>
        <v>0</v>
      </c>
      <c r="DP225" s="31">
        <f t="shared" si="75"/>
        <v>0</v>
      </c>
      <c r="DQ225" s="31">
        <f t="shared" si="50"/>
        <v>0</v>
      </c>
      <c r="DR225" s="31">
        <f t="shared" si="51"/>
        <v>0</v>
      </c>
      <c r="DS225" s="31">
        <f t="shared" si="52"/>
        <v>0</v>
      </c>
      <c r="DT225" s="31">
        <f t="shared" si="53"/>
        <v>0</v>
      </c>
      <c r="DU225" s="31">
        <f t="shared" si="54"/>
        <v>0</v>
      </c>
      <c r="DV225" s="31">
        <f t="shared" si="55"/>
        <v>0</v>
      </c>
      <c r="DW225" s="31">
        <f t="shared" si="56"/>
        <v>0</v>
      </c>
      <c r="DX225" s="31">
        <f t="shared" si="57"/>
        <v>0</v>
      </c>
      <c r="DY225" s="31">
        <f t="shared" si="58"/>
        <v>0</v>
      </c>
      <c r="DZ225" s="31">
        <f t="shared" si="59"/>
        <v>0</v>
      </c>
      <c r="EB225" s="1">
        <f t="shared" si="76"/>
        <v>0</v>
      </c>
      <c r="ED225" s="480" t="s">
        <v>5209</v>
      </c>
      <c r="EE225" s="1">
        <f>IF(OR(X350="NS",M175="NS"),0,IF(AND(X350="NA",M175="NA"),0,IF(X350&gt;=M175,0,1)))</f>
        <v>0</v>
      </c>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row>
    <row r="226" spans="1:167" ht="15" customHeight="1">
      <c r="A226" s="25"/>
      <c r="B226" s="52"/>
      <c r="C226" s="55" t="s">
        <v>5024</v>
      </c>
      <c r="D226" s="817" t="str">
        <f>IF(CNGE_2026_M4_Secc1!D49="","",CNGE_2026_M4_Secc1!D49)</f>
        <v/>
      </c>
      <c r="E226" s="757"/>
      <c r="F226" s="757"/>
      <c r="G226" s="757"/>
      <c r="H226" s="757"/>
      <c r="I226" s="757"/>
      <c r="J226" s="758"/>
      <c r="K226" s="439"/>
      <c r="L226" s="439"/>
      <c r="M226" s="439"/>
      <c r="N226" s="439"/>
      <c r="O226" s="439"/>
      <c r="P226" s="439"/>
      <c r="Q226" s="439"/>
      <c r="R226" s="439"/>
      <c r="S226" s="439"/>
      <c r="T226" s="439"/>
      <c r="U226" s="439"/>
      <c r="V226" s="439"/>
      <c r="W226" s="439"/>
      <c r="X226" s="439"/>
      <c r="Y226" s="439"/>
      <c r="Z226" s="439"/>
      <c r="AA226" s="439"/>
      <c r="AB226" s="439"/>
      <c r="AC226" s="439"/>
      <c r="AD226" s="439"/>
      <c r="AG226" s="1">
        <f>IF(AND(CNGE_2026_M4_Secc1!$N49&lt;&gt;2,CNGE_2026_M4_Secc1!$N49&lt;&gt;""),IF(SUM(COUNTBLANK(D226:AD226),COUNTBLANK(O295:AD295),COUNTBLANK(O364:AD364))&lt;=(AK226+6),0,1),0)</f>
        <v>0</v>
      </c>
      <c r="AH226" s="176">
        <f t="shared" si="60"/>
        <v>0</v>
      </c>
      <c r="AI226" s="177" t="str">
        <f>IF(AH226=0,"",
IF(SUM($AH$219:AH226)=1,AJ226,
IF($AH$281&gt;SUM($AH$219:AH226),_xlfn.CONCAT(", ",AJ226),
IF($AH$281=SUM($AH$219:AH226),_xlfn.CONCAT(" y ",AJ226)))))</f>
        <v/>
      </c>
      <c r="AJ226" s="55">
        <v>7</v>
      </c>
      <c r="AK226" s="1">
        <f t="shared" si="77"/>
        <v>52</v>
      </c>
      <c r="AL226" s="1">
        <f t="shared" si="20"/>
        <v>13</v>
      </c>
      <c r="AM226" s="1">
        <f t="shared" si="78"/>
        <v>0</v>
      </c>
      <c r="AN226" s="1">
        <f>IF(OR(CNGE_2026_M4_Secc1!$N49=2,CNGE_2026_M4_Secc1!$N49=""),IF(COUNTA(K226:AD226,O295:AD295,O364:AD364)=0,0,1),0)</f>
        <v>0</v>
      </c>
      <c r="AO226" s="1">
        <f t="shared" si="61"/>
        <v>0</v>
      </c>
      <c r="AP226" s="1">
        <f>IF(OR(CNGE_2026_M4_Secc1!CX50=0,CNGE_2026_M4_Secc1!CX50=2),IF(OR($AL227=13,BO$221=1),3,4),0)</f>
        <v>3</v>
      </c>
      <c r="AQ226" s="1">
        <f>IF(OR(CNGE_2026_M4_Secc1!CY50=0,CNGE_2026_M4_Secc1!CY50=2),IF(OR($AL227=13,BP$221=1),3,4),0)</f>
        <v>3</v>
      </c>
      <c r="AR226" s="1">
        <f>IF(OR(CNGE_2026_M4_Secc1!CZ50=0,CNGE_2026_M4_Secc1!CZ50=2),IF(OR($AL227=13,BQ$221=1),3,4),0)</f>
        <v>3</v>
      </c>
      <c r="AS226" s="1">
        <f>IF(OR(CNGE_2026_M4_Secc1!DA50=0,CNGE_2026_M4_Secc1!DA50=2),IF(OR($AL227=13,BR$221=1),3,4),0)</f>
        <v>3</v>
      </c>
      <c r="AT226" s="1">
        <f>IF(OR(CNGE_2026_M4_Secc1!DB50=0,CNGE_2026_M4_Secc1!DB50=2),IF(OR($AL227=13,BS$221=1),3,4),0)</f>
        <v>3</v>
      </c>
      <c r="AU226" s="1">
        <f>IF(OR(CNGE_2026_M4_Secc1!DC50=0,CNGE_2026_M4_Secc1!DC50=2),IF(OR($AL227=13,BT$221=1),3,4),0)</f>
        <v>3</v>
      </c>
      <c r="AV226" s="1">
        <f>IF(OR(CNGE_2026_M4_Secc1!DD50=0,CNGE_2026_M4_Secc1!DD50=2),IF(OR($AL227=13,BU$221=1),3,4),0)</f>
        <v>3</v>
      </c>
      <c r="AW226" s="1">
        <f>IF(OR(CNGE_2026_M4_Secc1!DE50=0,CNGE_2026_M4_Secc1!DE50=2),IF(OR($AL227=13,BV$221=1),3,4),0)</f>
        <v>3</v>
      </c>
      <c r="AX226" s="1">
        <f>IF(OR(CNGE_2026_M4_Secc1!DF50=0,CNGE_2026_M4_Secc1!DF50=2),IF(OR($AL227=13,BW$221=1),3,4),0)</f>
        <v>3</v>
      </c>
      <c r="AY226" s="1">
        <f>IF(OR(CNGE_2026_M4_Secc1!DG50=0,CNGE_2026_M4_Secc1!DG50=2),IF(OR($AL227=13,BX$221=1),3,4),0)</f>
        <v>3</v>
      </c>
      <c r="AZ226" s="1">
        <f>IF(OR(CNGE_2026_M4_Secc1!DH50=0,CNGE_2026_M4_Secc1!DH50=2),IF(OR($AL227=13,BY$221=1),3,4),0)</f>
        <v>3</v>
      </c>
      <c r="BA226" s="1">
        <f>IF(OR(CNGE_2026_M4_Secc1!DI50=0,CNGE_2026_M4_Secc1!DI50=2),IF(OR($AL227=13,BZ$221=1),3,4),0)</f>
        <v>3</v>
      </c>
      <c r="BB226" s="1">
        <f t="shared" si="62"/>
        <v>36</v>
      </c>
      <c r="BC226" s="1">
        <f>IF(OR(CNGE_2026_M4_Secc1!CX50=0,CNGE_2026_M4_Secc1!CX50=2),IF(COUNTA(O227:R227)=0,0,1),0)</f>
        <v>0</v>
      </c>
      <c r="BD226" s="1">
        <f>IF(OR(CNGE_2026_M4_Secc1!CY50=0,CNGE_2026_M4_Secc1!CY50=2),IF(COUNTA(S227:V227)=0,0,1),0)</f>
        <v>0</v>
      </c>
      <c r="BE226" s="1">
        <f>IF(OR(CNGE_2026_M4_Secc1!CZ50=0,CNGE_2026_M4_Secc1!CZ50=2),IF(COUNTA(W227:Z227)=0,0,1),0)</f>
        <v>0</v>
      </c>
      <c r="BF226" s="1">
        <f>IF(OR(CNGE_2026_M4_Secc1!DA50=0,CNGE_2026_M4_Secc1!DA50=2),IF(COUNTA(AA227:AD227)=0,0,1),0)</f>
        <v>0</v>
      </c>
      <c r="BG226" s="1">
        <f>IF(OR(CNGE_2026_M4_Secc1!DB50=0,CNGE_2026_M4_Secc1!DB50=2),IF(COUNTA(O296:R296)=0,0,1),0)</f>
        <v>0</v>
      </c>
      <c r="BH226" s="1">
        <f>IF(OR(CNGE_2026_M4_Secc1!DC50=0,CNGE_2026_M4_Secc1!DC50=2),IF(COUNTA(S296:V296)=0,0,1),0)</f>
        <v>0</v>
      </c>
      <c r="BI226" s="1">
        <f>IF(OR(CNGE_2026_M4_Secc1!DD50=0,CNGE_2026_M4_Secc1!DD50=2),IF(COUNTA(W296:Z296)=0,0,1),0)</f>
        <v>0</v>
      </c>
      <c r="BJ226" s="1">
        <f>IF(OR(CNGE_2026_M4_Secc1!DE50=0,CNGE_2026_M4_Secc1!DE50=2),IF(COUNTA(AA296:AD296)=0,0,1),0)</f>
        <v>0</v>
      </c>
      <c r="BK226" s="1">
        <f>IF(OR(CNGE_2026_M4_Secc1!DF50=0,CNGE_2026_M4_Secc1!DF50=2),IF(COUNTA(O365:R365)=0,0,1),0)</f>
        <v>0</v>
      </c>
      <c r="BL226" s="1">
        <f>IF(OR(CNGE_2026_M4_Secc1!DG50=0,CNGE_2026_M4_Secc1!DG50=2),IF(COUNTA(S365:V365)=0,0,1),0)</f>
        <v>0</v>
      </c>
      <c r="BM226" s="1">
        <f>IF(OR(CNGE_2026_M4_Secc1!DH50=0,CNGE_2026_M4_Secc1!DH50=2),IF(COUNTA(W365:Z365)=0,0,1),0)</f>
        <v>0</v>
      </c>
      <c r="BN226" s="1">
        <f>IF(OR(CNGE_2026_M4_Secc1!DI50=0,CNGE_2026_M4_Secc1!DI50=2),IF(COUNTA(AA365:AD365)=0,0,1),0)</f>
        <v>0</v>
      </c>
      <c r="CA226" s="31">
        <f t="shared" si="21"/>
        <v>0</v>
      </c>
      <c r="CB226" s="31">
        <f t="shared" si="63"/>
        <v>0</v>
      </c>
      <c r="CC226" s="31">
        <f t="shared" si="64"/>
        <v>0</v>
      </c>
      <c r="CD226" s="31">
        <f t="shared" si="65"/>
        <v>0</v>
      </c>
      <c r="CE226" s="31">
        <f t="shared" si="66"/>
        <v>0</v>
      </c>
      <c r="CF226" s="31">
        <f t="shared" si="22"/>
        <v>0</v>
      </c>
      <c r="CG226" s="31">
        <f t="shared" si="23"/>
        <v>0</v>
      </c>
      <c r="CH226" s="31">
        <f t="shared" si="24"/>
        <v>0</v>
      </c>
      <c r="CI226" s="31">
        <f t="shared" si="25"/>
        <v>0</v>
      </c>
      <c r="CJ226" s="31">
        <f t="shared" si="26"/>
        <v>0</v>
      </c>
      <c r="CK226" s="31">
        <f t="shared" si="27"/>
        <v>0</v>
      </c>
      <c r="CL226" s="31">
        <f t="shared" si="28"/>
        <v>0</v>
      </c>
      <c r="CM226" s="31">
        <f t="shared" si="29"/>
        <v>0</v>
      </c>
      <c r="CN226" s="31">
        <f t="shared" si="67"/>
        <v>0</v>
      </c>
      <c r="CO226" s="31">
        <f t="shared" si="68"/>
        <v>0</v>
      </c>
      <c r="CP226" s="31">
        <f t="shared" si="69"/>
        <v>0</v>
      </c>
      <c r="CQ226" s="31">
        <f t="shared" si="30"/>
        <v>0</v>
      </c>
      <c r="CR226" s="31">
        <f t="shared" si="31"/>
        <v>0</v>
      </c>
      <c r="CS226" s="31">
        <f t="shared" si="32"/>
        <v>0</v>
      </c>
      <c r="CT226" s="31">
        <f t="shared" si="33"/>
        <v>0</v>
      </c>
      <c r="CU226" s="31">
        <f t="shared" si="34"/>
        <v>0</v>
      </c>
      <c r="CV226" s="31">
        <f t="shared" si="35"/>
        <v>0</v>
      </c>
      <c r="CW226" s="31">
        <f t="shared" si="36"/>
        <v>0</v>
      </c>
      <c r="CX226" s="31">
        <f t="shared" si="37"/>
        <v>0</v>
      </c>
      <c r="CY226" s="31">
        <f t="shared" si="38"/>
        <v>0</v>
      </c>
      <c r="CZ226" s="31">
        <f t="shared" si="39"/>
        <v>0</v>
      </c>
      <c r="DA226" s="31">
        <f t="shared" si="70"/>
        <v>0</v>
      </c>
      <c r="DB226" s="31">
        <f t="shared" si="71"/>
        <v>0</v>
      </c>
      <c r="DC226" s="31">
        <f t="shared" si="72"/>
        <v>0</v>
      </c>
      <c r="DD226" s="31">
        <f t="shared" si="40"/>
        <v>0</v>
      </c>
      <c r="DE226" s="31">
        <f t="shared" si="41"/>
        <v>0</v>
      </c>
      <c r="DF226" s="31">
        <f t="shared" si="42"/>
        <v>0</v>
      </c>
      <c r="DG226" s="31">
        <f t="shared" si="43"/>
        <v>0</v>
      </c>
      <c r="DH226" s="31">
        <f t="shared" si="44"/>
        <v>0</v>
      </c>
      <c r="DI226" s="31">
        <f t="shared" si="45"/>
        <v>0</v>
      </c>
      <c r="DJ226" s="31">
        <f t="shared" si="46"/>
        <v>0</v>
      </c>
      <c r="DK226" s="31">
        <f t="shared" si="47"/>
        <v>0</v>
      </c>
      <c r="DL226" s="31">
        <f t="shared" si="48"/>
        <v>0</v>
      </c>
      <c r="DM226" s="31">
        <f t="shared" si="49"/>
        <v>0</v>
      </c>
      <c r="DN226" s="31">
        <f t="shared" si="73"/>
        <v>0</v>
      </c>
      <c r="DO226" s="31">
        <f t="shared" si="74"/>
        <v>0</v>
      </c>
      <c r="DP226" s="31">
        <f t="shared" si="75"/>
        <v>0</v>
      </c>
      <c r="DQ226" s="31">
        <f t="shared" si="50"/>
        <v>0</v>
      </c>
      <c r="DR226" s="31">
        <f t="shared" si="51"/>
        <v>0</v>
      </c>
      <c r="DS226" s="31">
        <f t="shared" si="52"/>
        <v>0</v>
      </c>
      <c r="DT226" s="31">
        <f t="shared" si="53"/>
        <v>0</v>
      </c>
      <c r="DU226" s="31">
        <f t="shared" si="54"/>
        <v>0</v>
      </c>
      <c r="DV226" s="31">
        <f t="shared" si="55"/>
        <v>0</v>
      </c>
      <c r="DW226" s="31">
        <f t="shared" si="56"/>
        <v>0</v>
      </c>
      <c r="DX226" s="31">
        <f t="shared" si="57"/>
        <v>0</v>
      </c>
      <c r="DY226" s="31">
        <f t="shared" si="58"/>
        <v>0</v>
      </c>
      <c r="DZ226" s="31">
        <f t="shared" si="59"/>
        <v>0</v>
      </c>
      <c r="EB226" s="1">
        <f t="shared" si="76"/>
        <v>0</v>
      </c>
      <c r="ED226" s="481" t="s">
        <v>5210</v>
      </c>
      <c r="EE226" s="1">
        <f>IF(OR(AB350="NS",M176="NS"),0,IF(AND(AB350="NA",M176="NA"),0,IF(AB350&gt;=M176,0,1)))</f>
        <v>0</v>
      </c>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row>
    <row r="227" spans="1:167" ht="15" customHeight="1">
      <c r="A227" s="25"/>
      <c r="B227" s="52"/>
      <c r="C227" s="55" t="s">
        <v>5026</v>
      </c>
      <c r="D227" s="817" t="str">
        <f>IF(CNGE_2026_M4_Secc1!D50="","",CNGE_2026_M4_Secc1!D50)</f>
        <v/>
      </c>
      <c r="E227" s="757"/>
      <c r="F227" s="757"/>
      <c r="G227" s="757"/>
      <c r="H227" s="757"/>
      <c r="I227" s="757"/>
      <c r="J227" s="758"/>
      <c r="K227" s="439"/>
      <c r="L227" s="439"/>
      <c r="M227" s="439"/>
      <c r="N227" s="439"/>
      <c r="O227" s="439"/>
      <c r="P227" s="439"/>
      <c r="Q227" s="439"/>
      <c r="R227" s="439"/>
      <c r="S227" s="439"/>
      <c r="T227" s="439"/>
      <c r="U227" s="439"/>
      <c r="V227" s="439"/>
      <c r="W227" s="439"/>
      <c r="X227" s="439"/>
      <c r="Y227" s="439"/>
      <c r="Z227" s="439"/>
      <c r="AA227" s="439"/>
      <c r="AB227" s="439"/>
      <c r="AC227" s="439"/>
      <c r="AD227" s="439"/>
      <c r="AG227" s="1">
        <f>IF(AND(CNGE_2026_M4_Secc1!$N50&lt;&gt;2,CNGE_2026_M4_Secc1!$N50&lt;&gt;""),IF(SUM(COUNTBLANK(D227:AD227),COUNTBLANK(O296:AD296),COUNTBLANK(O365:AD365))&lt;=(AK227+6),0,1),0)</f>
        <v>0</v>
      </c>
      <c r="AH227" s="176">
        <f t="shared" si="60"/>
        <v>0</v>
      </c>
      <c r="AI227" s="177" t="str">
        <f>IF(AH227=0,"",
IF(SUM($AH$219:AH227)=1,AJ227,
IF($AH$281&gt;SUM($AH$219:AH227),_xlfn.CONCAT(", ",AJ227),
IF($AH$281=SUM($AH$219:AH227),_xlfn.CONCAT(" y ",AJ227)))))</f>
        <v/>
      </c>
      <c r="AJ227" s="55">
        <v>8</v>
      </c>
      <c r="AK227" s="1">
        <f t="shared" si="77"/>
        <v>52</v>
      </c>
      <c r="AL227" s="1">
        <f t="shared" si="20"/>
        <v>13</v>
      </c>
      <c r="AM227" s="1">
        <f t="shared" si="78"/>
        <v>0</v>
      </c>
      <c r="AN227" s="1">
        <f>IF(OR(CNGE_2026_M4_Secc1!$N50=2,CNGE_2026_M4_Secc1!$N50=""),IF(COUNTA(K227:AD227,O296:AD296,O365:AD365)=0,0,1),0)</f>
        <v>0</v>
      </c>
      <c r="AO227" s="1">
        <f t="shared" si="61"/>
        <v>0</v>
      </c>
      <c r="AP227" s="1">
        <f>IF(OR(CNGE_2026_M4_Secc1!CX51=0,CNGE_2026_M4_Secc1!CX51=2),IF(OR($AL228=13,BO$221=1),3,4),0)</f>
        <v>3</v>
      </c>
      <c r="AQ227" s="1">
        <f>IF(OR(CNGE_2026_M4_Secc1!CY51=0,CNGE_2026_M4_Secc1!CY51=2),IF(OR($AL228=13,BP$221=1),3,4),0)</f>
        <v>3</v>
      </c>
      <c r="AR227" s="1">
        <f>IF(OR(CNGE_2026_M4_Secc1!CZ51=0,CNGE_2026_M4_Secc1!CZ51=2),IF(OR($AL228=13,BQ$221=1),3,4),0)</f>
        <v>3</v>
      </c>
      <c r="AS227" s="1">
        <f>IF(OR(CNGE_2026_M4_Secc1!DA51=0,CNGE_2026_M4_Secc1!DA51=2),IF(OR($AL228=13,BR$221=1),3,4),0)</f>
        <v>3</v>
      </c>
      <c r="AT227" s="1">
        <f>IF(OR(CNGE_2026_M4_Secc1!DB51=0,CNGE_2026_M4_Secc1!DB51=2),IF(OR($AL228=13,BS$221=1),3,4),0)</f>
        <v>3</v>
      </c>
      <c r="AU227" s="1">
        <f>IF(OR(CNGE_2026_M4_Secc1!DC51=0,CNGE_2026_M4_Secc1!DC51=2),IF(OR($AL228=13,BT$221=1),3,4),0)</f>
        <v>3</v>
      </c>
      <c r="AV227" s="1">
        <f>IF(OR(CNGE_2026_M4_Secc1!DD51=0,CNGE_2026_M4_Secc1!DD51=2),IF(OR($AL228=13,BU$221=1),3,4),0)</f>
        <v>3</v>
      </c>
      <c r="AW227" s="1">
        <f>IF(OR(CNGE_2026_M4_Secc1!DE51=0,CNGE_2026_M4_Secc1!DE51=2),IF(OR($AL228=13,BV$221=1),3,4),0)</f>
        <v>3</v>
      </c>
      <c r="AX227" s="1">
        <f>IF(OR(CNGE_2026_M4_Secc1!DF51=0,CNGE_2026_M4_Secc1!DF51=2),IF(OR($AL228=13,BW$221=1),3,4),0)</f>
        <v>3</v>
      </c>
      <c r="AY227" s="1">
        <f>IF(OR(CNGE_2026_M4_Secc1!DG51=0,CNGE_2026_M4_Secc1!DG51=2),IF(OR($AL228=13,BX$221=1),3,4),0)</f>
        <v>3</v>
      </c>
      <c r="AZ227" s="1">
        <f>IF(OR(CNGE_2026_M4_Secc1!DH51=0,CNGE_2026_M4_Secc1!DH51=2),IF(OR($AL228=13,BY$221=1),3,4),0)</f>
        <v>3</v>
      </c>
      <c r="BA227" s="1">
        <f>IF(OR(CNGE_2026_M4_Secc1!DI51=0,CNGE_2026_M4_Secc1!DI51=2),IF(OR($AL228=13,BZ$221=1),3,4),0)</f>
        <v>3</v>
      </c>
      <c r="BB227" s="1">
        <f t="shared" si="62"/>
        <v>36</v>
      </c>
      <c r="BC227" s="1">
        <f>IF(OR(CNGE_2026_M4_Secc1!CX51=0,CNGE_2026_M4_Secc1!CX51=2),IF(COUNTA(O228:R228)=0,0,1),0)</f>
        <v>0</v>
      </c>
      <c r="BD227" s="1">
        <f>IF(OR(CNGE_2026_M4_Secc1!CY51=0,CNGE_2026_M4_Secc1!CY51=2),IF(COUNTA(S228:V228)=0,0,1),0)</f>
        <v>0</v>
      </c>
      <c r="BE227" s="1">
        <f>IF(OR(CNGE_2026_M4_Secc1!CZ51=0,CNGE_2026_M4_Secc1!CZ51=2),IF(COUNTA(W228:Z228)=0,0,1),0)</f>
        <v>0</v>
      </c>
      <c r="BF227" s="1">
        <f>IF(OR(CNGE_2026_M4_Secc1!DA51=0,CNGE_2026_M4_Secc1!DA51=2),IF(COUNTA(AA228:AD228)=0,0,1),0)</f>
        <v>0</v>
      </c>
      <c r="BG227" s="1">
        <f>IF(OR(CNGE_2026_M4_Secc1!DB51=0,CNGE_2026_M4_Secc1!DB51=2),IF(COUNTA(O297:R297)=0,0,1),0)</f>
        <v>0</v>
      </c>
      <c r="BH227" s="1">
        <f>IF(OR(CNGE_2026_M4_Secc1!DC51=0,CNGE_2026_M4_Secc1!DC51=2),IF(COUNTA(S297:V297)=0,0,1),0)</f>
        <v>0</v>
      </c>
      <c r="BI227" s="1">
        <f>IF(OR(CNGE_2026_M4_Secc1!DD51=0,CNGE_2026_M4_Secc1!DD51=2),IF(COUNTA(W297:Z297)=0,0,1),0)</f>
        <v>0</v>
      </c>
      <c r="BJ227" s="1">
        <f>IF(OR(CNGE_2026_M4_Secc1!DE51=0,CNGE_2026_M4_Secc1!DE51=2),IF(COUNTA(AA297:AD297)=0,0,1),0)</f>
        <v>0</v>
      </c>
      <c r="BK227" s="1">
        <f>IF(OR(CNGE_2026_M4_Secc1!DF51=0,CNGE_2026_M4_Secc1!DF51=2),IF(COUNTA(O366:R366)=0,0,1),0)</f>
        <v>0</v>
      </c>
      <c r="BL227" s="1">
        <f>IF(OR(CNGE_2026_M4_Secc1!DG51=0,CNGE_2026_M4_Secc1!DG51=2),IF(COUNTA(S366:V366)=0,0,1),0)</f>
        <v>0</v>
      </c>
      <c r="BM227" s="1">
        <f>IF(OR(CNGE_2026_M4_Secc1!DH51=0,CNGE_2026_M4_Secc1!DH51=2),IF(COUNTA(W366:Z366)=0,0,1),0)</f>
        <v>0</v>
      </c>
      <c r="BN227" s="1">
        <f>IF(OR(CNGE_2026_M4_Secc1!DI51=0,CNGE_2026_M4_Secc1!DI51=2),IF(COUNTA(AA366:AD366)=0,0,1),0)</f>
        <v>0</v>
      </c>
      <c r="CA227" s="31">
        <f t="shared" si="21"/>
        <v>0</v>
      </c>
      <c r="CB227" s="31">
        <f t="shared" si="63"/>
        <v>0</v>
      </c>
      <c r="CC227" s="31">
        <f t="shared" si="64"/>
        <v>0</v>
      </c>
      <c r="CD227" s="31">
        <f t="shared" si="65"/>
        <v>0</v>
      </c>
      <c r="CE227" s="31">
        <f t="shared" si="66"/>
        <v>0</v>
      </c>
      <c r="CF227" s="31">
        <f t="shared" si="22"/>
        <v>0</v>
      </c>
      <c r="CG227" s="31">
        <f t="shared" si="23"/>
        <v>0</v>
      </c>
      <c r="CH227" s="31">
        <f t="shared" si="24"/>
        <v>0</v>
      </c>
      <c r="CI227" s="31">
        <f t="shared" si="25"/>
        <v>0</v>
      </c>
      <c r="CJ227" s="31">
        <f t="shared" si="26"/>
        <v>0</v>
      </c>
      <c r="CK227" s="31">
        <f t="shared" si="27"/>
        <v>0</v>
      </c>
      <c r="CL227" s="31">
        <f t="shared" si="28"/>
        <v>0</v>
      </c>
      <c r="CM227" s="31">
        <f t="shared" si="29"/>
        <v>0</v>
      </c>
      <c r="CN227" s="31">
        <f t="shared" si="67"/>
        <v>0</v>
      </c>
      <c r="CO227" s="31">
        <f t="shared" si="68"/>
        <v>0</v>
      </c>
      <c r="CP227" s="31">
        <f t="shared" si="69"/>
        <v>0</v>
      </c>
      <c r="CQ227" s="31">
        <f t="shared" si="30"/>
        <v>0</v>
      </c>
      <c r="CR227" s="31">
        <f t="shared" si="31"/>
        <v>0</v>
      </c>
      <c r="CS227" s="31">
        <f t="shared" si="32"/>
        <v>0</v>
      </c>
      <c r="CT227" s="31">
        <f t="shared" si="33"/>
        <v>0</v>
      </c>
      <c r="CU227" s="31">
        <f t="shared" si="34"/>
        <v>0</v>
      </c>
      <c r="CV227" s="31">
        <f t="shared" si="35"/>
        <v>0</v>
      </c>
      <c r="CW227" s="31">
        <f t="shared" si="36"/>
        <v>0</v>
      </c>
      <c r="CX227" s="31">
        <f t="shared" si="37"/>
        <v>0</v>
      </c>
      <c r="CY227" s="31">
        <f t="shared" si="38"/>
        <v>0</v>
      </c>
      <c r="CZ227" s="31">
        <f t="shared" si="39"/>
        <v>0</v>
      </c>
      <c r="DA227" s="31">
        <f t="shared" si="70"/>
        <v>0</v>
      </c>
      <c r="DB227" s="31">
        <f t="shared" si="71"/>
        <v>0</v>
      </c>
      <c r="DC227" s="31">
        <f t="shared" si="72"/>
        <v>0</v>
      </c>
      <c r="DD227" s="31">
        <f t="shared" si="40"/>
        <v>0</v>
      </c>
      <c r="DE227" s="31">
        <f t="shared" si="41"/>
        <v>0</v>
      </c>
      <c r="DF227" s="31">
        <f t="shared" si="42"/>
        <v>0</v>
      </c>
      <c r="DG227" s="31">
        <f t="shared" si="43"/>
        <v>0</v>
      </c>
      <c r="DH227" s="31">
        <f t="shared" si="44"/>
        <v>0</v>
      </c>
      <c r="DI227" s="31">
        <f t="shared" si="45"/>
        <v>0</v>
      </c>
      <c r="DJ227" s="31">
        <f t="shared" si="46"/>
        <v>0</v>
      </c>
      <c r="DK227" s="31">
        <f t="shared" si="47"/>
        <v>0</v>
      </c>
      <c r="DL227" s="31">
        <f t="shared" si="48"/>
        <v>0</v>
      </c>
      <c r="DM227" s="31">
        <f t="shared" si="49"/>
        <v>0</v>
      </c>
      <c r="DN227" s="31">
        <f t="shared" si="73"/>
        <v>0</v>
      </c>
      <c r="DO227" s="31">
        <f t="shared" si="74"/>
        <v>0</v>
      </c>
      <c r="DP227" s="31">
        <f t="shared" si="75"/>
        <v>0</v>
      </c>
      <c r="DQ227" s="31">
        <f t="shared" si="50"/>
        <v>0</v>
      </c>
      <c r="DR227" s="31">
        <f t="shared" si="51"/>
        <v>0</v>
      </c>
      <c r="DS227" s="31">
        <f t="shared" si="52"/>
        <v>0</v>
      </c>
      <c r="DT227" s="31">
        <f t="shared" si="53"/>
        <v>0</v>
      </c>
      <c r="DU227" s="31">
        <f t="shared" si="54"/>
        <v>0</v>
      </c>
      <c r="DV227" s="31">
        <f t="shared" si="55"/>
        <v>0</v>
      </c>
      <c r="DW227" s="31">
        <f t="shared" si="56"/>
        <v>0</v>
      </c>
      <c r="DX227" s="31">
        <f t="shared" si="57"/>
        <v>0</v>
      </c>
      <c r="DY227" s="31">
        <f t="shared" si="58"/>
        <v>0</v>
      </c>
      <c r="DZ227" s="31">
        <f t="shared" si="59"/>
        <v>0</v>
      </c>
      <c r="EB227" s="1">
        <f t="shared" si="76"/>
        <v>0</v>
      </c>
      <c r="ED227" s="480" t="s">
        <v>5211</v>
      </c>
      <c r="EE227" s="1">
        <f>IF(OR(P419="NS",M177="NS"),0,IF(AND(P419="NA",M177="NA"),0,IF(P419&gt;=M177,0,1)))</f>
        <v>0</v>
      </c>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row>
    <row r="228" spans="1:167" ht="15" customHeight="1">
      <c r="A228" s="25"/>
      <c r="B228" s="52"/>
      <c r="C228" s="55" t="s">
        <v>5028</v>
      </c>
      <c r="D228" s="817" t="str">
        <f>IF(CNGE_2026_M4_Secc1!D51="","",CNGE_2026_M4_Secc1!D51)</f>
        <v/>
      </c>
      <c r="E228" s="757"/>
      <c r="F228" s="757"/>
      <c r="G228" s="757"/>
      <c r="H228" s="757"/>
      <c r="I228" s="757"/>
      <c r="J228" s="758"/>
      <c r="K228" s="439"/>
      <c r="L228" s="439"/>
      <c r="M228" s="439"/>
      <c r="N228" s="439"/>
      <c r="O228" s="439"/>
      <c r="P228" s="439"/>
      <c r="Q228" s="439"/>
      <c r="R228" s="439"/>
      <c r="S228" s="439"/>
      <c r="T228" s="439"/>
      <c r="U228" s="439"/>
      <c r="V228" s="439"/>
      <c r="W228" s="439"/>
      <c r="X228" s="439"/>
      <c r="Y228" s="439"/>
      <c r="Z228" s="439"/>
      <c r="AA228" s="439"/>
      <c r="AB228" s="439"/>
      <c r="AC228" s="439"/>
      <c r="AD228" s="439"/>
      <c r="AG228" s="1">
        <f>IF(AND(CNGE_2026_M4_Secc1!$N51&lt;&gt;2,CNGE_2026_M4_Secc1!$N51&lt;&gt;""),IF(SUM(COUNTBLANK(D228:AD228),COUNTBLANK(O297:AD297),COUNTBLANK(O366:AD366))&lt;=(AK228+6),0,1),0)</f>
        <v>0</v>
      </c>
      <c r="AH228" s="176">
        <f t="shared" si="60"/>
        <v>0</v>
      </c>
      <c r="AI228" s="177" t="str">
        <f>IF(AH228=0,"",
IF(SUM($AH$219:AH228)=1,AJ228,
IF($AH$281&gt;SUM($AH$219:AH228),_xlfn.CONCAT(", ",AJ228),
IF($AH$281=SUM($AH$219:AH228),_xlfn.CONCAT(" y ",AJ228)))))</f>
        <v/>
      </c>
      <c r="AJ228" s="55">
        <v>9</v>
      </c>
      <c r="AK228" s="1">
        <f t="shared" si="77"/>
        <v>52</v>
      </c>
      <c r="AL228" s="1">
        <f t="shared" si="20"/>
        <v>13</v>
      </c>
      <c r="AM228" s="1">
        <f t="shared" si="78"/>
        <v>0</v>
      </c>
      <c r="AN228" s="1">
        <f>IF(OR(CNGE_2026_M4_Secc1!$N51=2,CNGE_2026_M4_Secc1!$N51=""),IF(COUNTA(K228:AD228,O297:AD297,O366:AD366)=0,0,1),0)</f>
        <v>0</v>
      </c>
      <c r="AO228" s="1">
        <f t="shared" si="61"/>
        <v>0</v>
      </c>
      <c r="AP228" s="1">
        <f>IF(OR(CNGE_2026_M4_Secc1!CX52=0,CNGE_2026_M4_Secc1!CX52=2),IF(OR($AL229=13,BO$221=1),3,4),0)</f>
        <v>3</v>
      </c>
      <c r="AQ228" s="1">
        <f>IF(OR(CNGE_2026_M4_Secc1!CY52=0,CNGE_2026_M4_Secc1!CY52=2),IF(OR($AL229=13,BP$221=1),3,4),0)</f>
        <v>3</v>
      </c>
      <c r="AR228" s="1">
        <f>IF(OR(CNGE_2026_M4_Secc1!CZ52=0,CNGE_2026_M4_Secc1!CZ52=2),IF(OR($AL229=13,BQ$221=1),3,4),0)</f>
        <v>3</v>
      </c>
      <c r="AS228" s="1">
        <f>IF(OR(CNGE_2026_M4_Secc1!DA52=0,CNGE_2026_M4_Secc1!DA52=2),IF(OR($AL229=13,BR$221=1),3,4),0)</f>
        <v>3</v>
      </c>
      <c r="AT228" s="1">
        <f>IF(OR(CNGE_2026_M4_Secc1!DB52=0,CNGE_2026_M4_Secc1!DB52=2),IF(OR($AL229=13,BS$221=1),3,4),0)</f>
        <v>3</v>
      </c>
      <c r="AU228" s="1">
        <f>IF(OR(CNGE_2026_M4_Secc1!DC52=0,CNGE_2026_M4_Secc1!DC52=2),IF(OR($AL229=13,BT$221=1),3,4),0)</f>
        <v>3</v>
      </c>
      <c r="AV228" s="1">
        <f>IF(OR(CNGE_2026_M4_Secc1!DD52=0,CNGE_2026_M4_Secc1!DD52=2),IF(OR($AL229=13,BU$221=1),3,4),0)</f>
        <v>3</v>
      </c>
      <c r="AW228" s="1">
        <f>IF(OR(CNGE_2026_M4_Secc1!DE52=0,CNGE_2026_M4_Secc1!DE52=2),IF(OR($AL229=13,BV$221=1),3,4),0)</f>
        <v>3</v>
      </c>
      <c r="AX228" s="1">
        <f>IF(OR(CNGE_2026_M4_Secc1!DF52=0,CNGE_2026_M4_Secc1!DF52=2),IF(OR($AL229=13,BW$221=1),3,4),0)</f>
        <v>3</v>
      </c>
      <c r="AY228" s="1">
        <f>IF(OR(CNGE_2026_M4_Secc1!DG52=0,CNGE_2026_M4_Secc1!DG52=2),IF(OR($AL229=13,BX$221=1),3,4),0)</f>
        <v>3</v>
      </c>
      <c r="AZ228" s="1">
        <f>IF(OR(CNGE_2026_M4_Secc1!DH52=0,CNGE_2026_M4_Secc1!DH52=2),IF(OR($AL229=13,BY$221=1),3,4),0)</f>
        <v>3</v>
      </c>
      <c r="BA228" s="1">
        <f>IF(OR(CNGE_2026_M4_Secc1!DI52=0,CNGE_2026_M4_Secc1!DI52=2),IF(OR($AL229=13,BZ$221=1),3,4),0)</f>
        <v>3</v>
      </c>
      <c r="BB228" s="1">
        <f t="shared" si="62"/>
        <v>36</v>
      </c>
      <c r="BC228" s="1">
        <f>IF(OR(CNGE_2026_M4_Secc1!CX52=0,CNGE_2026_M4_Secc1!CX52=2),IF(COUNTA(O229:R229)=0,0,1),0)</f>
        <v>0</v>
      </c>
      <c r="BD228" s="1">
        <f>IF(OR(CNGE_2026_M4_Secc1!CY52=0,CNGE_2026_M4_Secc1!CY52=2),IF(COUNTA(S229:V229)=0,0,1),0)</f>
        <v>0</v>
      </c>
      <c r="BE228" s="1">
        <f>IF(OR(CNGE_2026_M4_Secc1!CZ52=0,CNGE_2026_M4_Secc1!CZ52=2),IF(COUNTA(W229:Z229)=0,0,1),0)</f>
        <v>0</v>
      </c>
      <c r="BF228" s="1">
        <f>IF(OR(CNGE_2026_M4_Secc1!DA52=0,CNGE_2026_M4_Secc1!DA52=2),IF(COUNTA(AA229:AD229)=0,0,1),0)</f>
        <v>0</v>
      </c>
      <c r="BG228" s="1">
        <f>IF(OR(CNGE_2026_M4_Secc1!DB52=0,CNGE_2026_M4_Secc1!DB52=2),IF(COUNTA(O298:R298)=0,0,1),0)</f>
        <v>0</v>
      </c>
      <c r="BH228" s="1">
        <f>IF(OR(CNGE_2026_M4_Secc1!DC52=0,CNGE_2026_M4_Secc1!DC52=2),IF(COUNTA(S298:V298)=0,0,1),0)</f>
        <v>0</v>
      </c>
      <c r="BI228" s="1">
        <f>IF(OR(CNGE_2026_M4_Secc1!DD52=0,CNGE_2026_M4_Secc1!DD52=2),IF(COUNTA(W298:Z298)=0,0,1),0)</f>
        <v>0</v>
      </c>
      <c r="BJ228" s="1">
        <f>IF(OR(CNGE_2026_M4_Secc1!DE52=0,CNGE_2026_M4_Secc1!DE52=2),IF(COUNTA(AA298:AD298)=0,0,1),0)</f>
        <v>0</v>
      </c>
      <c r="BK228" s="1">
        <f>IF(OR(CNGE_2026_M4_Secc1!DF52=0,CNGE_2026_M4_Secc1!DF52=2),IF(COUNTA(O367:R367)=0,0,1),0)</f>
        <v>0</v>
      </c>
      <c r="BL228" s="1">
        <f>IF(OR(CNGE_2026_M4_Secc1!DG52=0,CNGE_2026_M4_Secc1!DG52=2),IF(COUNTA(S367:V367)=0,0,1),0)</f>
        <v>0</v>
      </c>
      <c r="BM228" s="1">
        <f>IF(OR(CNGE_2026_M4_Secc1!DH52=0,CNGE_2026_M4_Secc1!DH52=2),IF(COUNTA(W367:Z367)=0,0,1),0)</f>
        <v>0</v>
      </c>
      <c r="BN228" s="1">
        <f>IF(OR(CNGE_2026_M4_Secc1!DI52=0,CNGE_2026_M4_Secc1!DI52=2),IF(COUNTA(AA367:AD367)=0,0,1),0)</f>
        <v>0</v>
      </c>
      <c r="CA228" s="31">
        <f t="shared" si="21"/>
        <v>0</v>
      </c>
      <c r="CB228" s="31">
        <f t="shared" si="63"/>
        <v>0</v>
      </c>
      <c r="CC228" s="31">
        <f t="shared" si="64"/>
        <v>0</v>
      </c>
      <c r="CD228" s="31">
        <f t="shared" si="65"/>
        <v>0</v>
      </c>
      <c r="CE228" s="31">
        <f t="shared" si="66"/>
        <v>0</v>
      </c>
      <c r="CF228" s="31">
        <f t="shared" si="22"/>
        <v>0</v>
      </c>
      <c r="CG228" s="31">
        <f t="shared" si="23"/>
        <v>0</v>
      </c>
      <c r="CH228" s="31">
        <f t="shared" si="24"/>
        <v>0</v>
      </c>
      <c r="CI228" s="31">
        <f t="shared" si="25"/>
        <v>0</v>
      </c>
      <c r="CJ228" s="31">
        <f t="shared" si="26"/>
        <v>0</v>
      </c>
      <c r="CK228" s="31">
        <f t="shared" si="27"/>
        <v>0</v>
      </c>
      <c r="CL228" s="31">
        <f t="shared" si="28"/>
        <v>0</v>
      </c>
      <c r="CM228" s="31">
        <f t="shared" si="29"/>
        <v>0</v>
      </c>
      <c r="CN228" s="31">
        <f t="shared" si="67"/>
        <v>0</v>
      </c>
      <c r="CO228" s="31">
        <f t="shared" si="68"/>
        <v>0</v>
      </c>
      <c r="CP228" s="31">
        <f t="shared" si="69"/>
        <v>0</v>
      </c>
      <c r="CQ228" s="31">
        <f t="shared" si="30"/>
        <v>0</v>
      </c>
      <c r="CR228" s="31">
        <f t="shared" si="31"/>
        <v>0</v>
      </c>
      <c r="CS228" s="31">
        <f t="shared" si="32"/>
        <v>0</v>
      </c>
      <c r="CT228" s="31">
        <f t="shared" si="33"/>
        <v>0</v>
      </c>
      <c r="CU228" s="31">
        <f t="shared" si="34"/>
        <v>0</v>
      </c>
      <c r="CV228" s="31">
        <f t="shared" si="35"/>
        <v>0</v>
      </c>
      <c r="CW228" s="31">
        <f t="shared" si="36"/>
        <v>0</v>
      </c>
      <c r="CX228" s="31">
        <f t="shared" si="37"/>
        <v>0</v>
      </c>
      <c r="CY228" s="31">
        <f t="shared" si="38"/>
        <v>0</v>
      </c>
      <c r="CZ228" s="31">
        <f t="shared" si="39"/>
        <v>0</v>
      </c>
      <c r="DA228" s="31">
        <f t="shared" si="70"/>
        <v>0</v>
      </c>
      <c r="DB228" s="31">
        <f t="shared" si="71"/>
        <v>0</v>
      </c>
      <c r="DC228" s="31">
        <f t="shared" si="72"/>
        <v>0</v>
      </c>
      <c r="DD228" s="31">
        <f t="shared" si="40"/>
        <v>0</v>
      </c>
      <c r="DE228" s="31">
        <f t="shared" si="41"/>
        <v>0</v>
      </c>
      <c r="DF228" s="31">
        <f t="shared" si="42"/>
        <v>0</v>
      </c>
      <c r="DG228" s="31">
        <f t="shared" si="43"/>
        <v>0</v>
      </c>
      <c r="DH228" s="31">
        <f t="shared" si="44"/>
        <v>0</v>
      </c>
      <c r="DI228" s="31">
        <f t="shared" si="45"/>
        <v>0</v>
      </c>
      <c r="DJ228" s="31">
        <f t="shared" si="46"/>
        <v>0</v>
      </c>
      <c r="DK228" s="31">
        <f t="shared" si="47"/>
        <v>0</v>
      </c>
      <c r="DL228" s="31">
        <f t="shared" si="48"/>
        <v>0</v>
      </c>
      <c r="DM228" s="31">
        <f t="shared" si="49"/>
        <v>0</v>
      </c>
      <c r="DN228" s="31">
        <f t="shared" si="73"/>
        <v>0</v>
      </c>
      <c r="DO228" s="31">
        <f t="shared" si="74"/>
        <v>0</v>
      </c>
      <c r="DP228" s="31">
        <f t="shared" si="75"/>
        <v>0</v>
      </c>
      <c r="DQ228" s="31">
        <f t="shared" si="50"/>
        <v>0</v>
      </c>
      <c r="DR228" s="31">
        <f t="shared" si="51"/>
        <v>0</v>
      </c>
      <c r="DS228" s="31">
        <f t="shared" si="52"/>
        <v>0</v>
      </c>
      <c r="DT228" s="31">
        <f t="shared" si="53"/>
        <v>0</v>
      </c>
      <c r="DU228" s="31">
        <f t="shared" si="54"/>
        <v>0</v>
      </c>
      <c r="DV228" s="31">
        <f t="shared" si="55"/>
        <v>0</v>
      </c>
      <c r="DW228" s="31">
        <f t="shared" si="56"/>
        <v>0</v>
      </c>
      <c r="DX228" s="31">
        <f t="shared" si="57"/>
        <v>0</v>
      </c>
      <c r="DY228" s="31">
        <f t="shared" si="58"/>
        <v>0</v>
      </c>
      <c r="DZ228" s="31">
        <f t="shared" si="59"/>
        <v>0</v>
      </c>
      <c r="EB228" s="1">
        <f t="shared" si="76"/>
        <v>0</v>
      </c>
      <c r="ED228" s="481" t="s">
        <v>5212</v>
      </c>
      <c r="EE228" s="1">
        <f>IF(OR(T419="NS",M178="NS"),0,IF(AND(T419="NA",M178="NA"),0,IF(T419&gt;=M178,0,1)))</f>
        <v>0</v>
      </c>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row>
    <row r="229" spans="1:167" ht="15" customHeight="1">
      <c r="A229" s="25"/>
      <c r="B229" s="52"/>
      <c r="C229" s="55" t="s">
        <v>5029</v>
      </c>
      <c r="D229" s="817" t="str">
        <f>IF(CNGE_2026_M4_Secc1!D52="","",CNGE_2026_M4_Secc1!D52)</f>
        <v/>
      </c>
      <c r="E229" s="757"/>
      <c r="F229" s="757"/>
      <c r="G229" s="757"/>
      <c r="H229" s="757"/>
      <c r="I229" s="757"/>
      <c r="J229" s="758"/>
      <c r="K229" s="439"/>
      <c r="L229" s="439"/>
      <c r="M229" s="439"/>
      <c r="N229" s="439"/>
      <c r="O229" s="439"/>
      <c r="P229" s="439"/>
      <c r="Q229" s="439"/>
      <c r="R229" s="439"/>
      <c r="S229" s="439"/>
      <c r="T229" s="439"/>
      <c r="U229" s="439"/>
      <c r="V229" s="439"/>
      <c r="W229" s="439"/>
      <c r="X229" s="439"/>
      <c r="Y229" s="439"/>
      <c r="Z229" s="439"/>
      <c r="AA229" s="439"/>
      <c r="AB229" s="439"/>
      <c r="AC229" s="439"/>
      <c r="AD229" s="439"/>
      <c r="AG229" s="1">
        <f>IF(AND(CNGE_2026_M4_Secc1!$N52&lt;&gt;2,CNGE_2026_M4_Secc1!$N52&lt;&gt;""),IF(SUM(COUNTBLANK(D229:AD229),COUNTBLANK(O298:AD298),COUNTBLANK(O367:AD367))&lt;=(AK229+6),0,1),0)</f>
        <v>0</v>
      </c>
      <c r="AH229" s="176">
        <f t="shared" si="60"/>
        <v>0</v>
      </c>
      <c r="AI229" s="177" t="str">
        <f>IF(AH229=0,"",
IF(SUM($AH$219:AH229)=1,AJ229,
IF($AH$281&gt;SUM($AH$219:AH229),_xlfn.CONCAT(", ",AJ229),
IF($AH$281=SUM($AH$219:AH229),_xlfn.CONCAT(" y ",AJ229)))))</f>
        <v/>
      </c>
      <c r="AJ229" s="55">
        <v>10</v>
      </c>
      <c r="AK229" s="1">
        <f t="shared" si="77"/>
        <v>52</v>
      </c>
      <c r="AL229" s="1">
        <f t="shared" si="20"/>
        <v>13</v>
      </c>
      <c r="AM229" s="1">
        <f t="shared" si="78"/>
        <v>0</v>
      </c>
      <c r="AN229" s="1">
        <f>IF(OR(CNGE_2026_M4_Secc1!$N52=2,CNGE_2026_M4_Secc1!$N52=""),IF(COUNTA(K229:AD229,O298:AD298,O367:AD367)=0,0,1),0)</f>
        <v>0</v>
      </c>
      <c r="AO229" s="1">
        <f t="shared" si="61"/>
        <v>0</v>
      </c>
      <c r="AP229" s="1">
        <f>IF(OR(CNGE_2026_M4_Secc1!CX53=0,CNGE_2026_M4_Secc1!CX53=2),IF(OR($AL230=13,BO$221=1),3,4),0)</f>
        <v>3</v>
      </c>
      <c r="AQ229" s="1">
        <f>IF(OR(CNGE_2026_M4_Secc1!CY53=0,CNGE_2026_M4_Secc1!CY53=2),IF(OR($AL230=13,BP$221=1),3,4),0)</f>
        <v>3</v>
      </c>
      <c r="AR229" s="1">
        <f>IF(OR(CNGE_2026_M4_Secc1!CZ53=0,CNGE_2026_M4_Secc1!CZ53=2),IF(OR($AL230=13,BQ$221=1),3,4),0)</f>
        <v>3</v>
      </c>
      <c r="AS229" s="1">
        <f>IF(OR(CNGE_2026_M4_Secc1!DA53=0,CNGE_2026_M4_Secc1!DA53=2),IF(OR($AL230=13,BR$221=1),3,4),0)</f>
        <v>3</v>
      </c>
      <c r="AT229" s="1">
        <f>IF(OR(CNGE_2026_M4_Secc1!DB53=0,CNGE_2026_M4_Secc1!DB53=2),IF(OR($AL230=13,BS$221=1),3,4),0)</f>
        <v>3</v>
      </c>
      <c r="AU229" s="1">
        <f>IF(OR(CNGE_2026_M4_Secc1!DC53=0,CNGE_2026_M4_Secc1!DC53=2),IF(OR($AL230=13,BT$221=1),3,4),0)</f>
        <v>3</v>
      </c>
      <c r="AV229" s="1">
        <f>IF(OR(CNGE_2026_M4_Secc1!DD53=0,CNGE_2026_M4_Secc1!DD53=2),IF(OR($AL230=13,BU$221=1),3,4),0)</f>
        <v>3</v>
      </c>
      <c r="AW229" s="1">
        <f>IF(OR(CNGE_2026_M4_Secc1!DE53=0,CNGE_2026_M4_Secc1!DE53=2),IF(OR($AL230=13,BV$221=1),3,4),0)</f>
        <v>3</v>
      </c>
      <c r="AX229" s="1">
        <f>IF(OR(CNGE_2026_M4_Secc1!DF53=0,CNGE_2026_M4_Secc1!DF53=2),IF(OR($AL230=13,BW$221=1),3,4),0)</f>
        <v>3</v>
      </c>
      <c r="AY229" s="1">
        <f>IF(OR(CNGE_2026_M4_Secc1!DG53=0,CNGE_2026_M4_Secc1!DG53=2),IF(OR($AL230=13,BX$221=1),3,4),0)</f>
        <v>3</v>
      </c>
      <c r="AZ229" s="1">
        <f>IF(OR(CNGE_2026_M4_Secc1!DH53=0,CNGE_2026_M4_Secc1!DH53=2),IF(OR($AL230=13,BY$221=1),3,4),0)</f>
        <v>3</v>
      </c>
      <c r="BA229" s="1">
        <f>IF(OR(CNGE_2026_M4_Secc1!DI53=0,CNGE_2026_M4_Secc1!DI53=2),IF(OR($AL230=13,BZ$221=1),3,4),0)</f>
        <v>3</v>
      </c>
      <c r="BB229" s="1">
        <f t="shared" si="62"/>
        <v>36</v>
      </c>
      <c r="BC229" s="1">
        <f>IF(OR(CNGE_2026_M4_Secc1!CX53=0,CNGE_2026_M4_Secc1!CX53=2),IF(COUNTA(O230:R230)=0,0,1),0)</f>
        <v>0</v>
      </c>
      <c r="BD229" s="1">
        <f>IF(OR(CNGE_2026_M4_Secc1!CY53=0,CNGE_2026_M4_Secc1!CY53=2),IF(COUNTA(S230:V230)=0,0,1),0)</f>
        <v>0</v>
      </c>
      <c r="BE229" s="1">
        <f>IF(OR(CNGE_2026_M4_Secc1!CZ53=0,CNGE_2026_M4_Secc1!CZ53=2),IF(COUNTA(W230:Z230)=0,0,1),0)</f>
        <v>0</v>
      </c>
      <c r="BF229" s="1">
        <f>IF(OR(CNGE_2026_M4_Secc1!DA53=0,CNGE_2026_M4_Secc1!DA53=2),IF(COUNTA(AA230:AD230)=0,0,1),0)</f>
        <v>0</v>
      </c>
      <c r="BG229" s="1">
        <f>IF(OR(CNGE_2026_M4_Secc1!DB53=0,CNGE_2026_M4_Secc1!DB53=2),IF(COUNTA(O299:R299)=0,0,1),0)</f>
        <v>0</v>
      </c>
      <c r="BH229" s="1">
        <f>IF(OR(CNGE_2026_M4_Secc1!DC53=0,CNGE_2026_M4_Secc1!DC53=2),IF(COUNTA(S299:V299)=0,0,1),0)</f>
        <v>0</v>
      </c>
      <c r="BI229" s="1">
        <f>IF(OR(CNGE_2026_M4_Secc1!DD53=0,CNGE_2026_M4_Secc1!DD53=2),IF(COUNTA(W299:Z299)=0,0,1),0)</f>
        <v>0</v>
      </c>
      <c r="BJ229" s="1">
        <f>IF(OR(CNGE_2026_M4_Secc1!DE53=0,CNGE_2026_M4_Secc1!DE53=2),IF(COUNTA(AA299:AD299)=0,0,1),0)</f>
        <v>0</v>
      </c>
      <c r="BK229" s="1">
        <f>IF(OR(CNGE_2026_M4_Secc1!DF53=0,CNGE_2026_M4_Secc1!DF53=2),IF(COUNTA(O368:R368)=0,0,1),0)</f>
        <v>0</v>
      </c>
      <c r="BL229" s="1">
        <f>IF(OR(CNGE_2026_M4_Secc1!DG53=0,CNGE_2026_M4_Secc1!DG53=2),IF(COUNTA(S368:V368)=0,0,1),0)</f>
        <v>0</v>
      </c>
      <c r="BM229" s="1">
        <f>IF(OR(CNGE_2026_M4_Secc1!DH53=0,CNGE_2026_M4_Secc1!DH53=2),IF(COUNTA(W368:Z368)=0,0,1),0)</f>
        <v>0</v>
      </c>
      <c r="BN229" s="1">
        <f>IF(OR(CNGE_2026_M4_Secc1!DI53=0,CNGE_2026_M4_Secc1!DI53=2),IF(COUNTA(AA368:AD368)=0,0,1),0)</f>
        <v>0</v>
      </c>
      <c r="CA229" s="31">
        <f t="shared" si="21"/>
        <v>0</v>
      </c>
      <c r="CB229" s="31">
        <f t="shared" si="63"/>
        <v>0</v>
      </c>
      <c r="CC229" s="31">
        <f t="shared" si="64"/>
        <v>0</v>
      </c>
      <c r="CD229" s="31">
        <f t="shared" si="65"/>
        <v>0</v>
      </c>
      <c r="CE229" s="31">
        <f t="shared" si="66"/>
        <v>0</v>
      </c>
      <c r="CF229" s="31">
        <f t="shared" si="22"/>
        <v>0</v>
      </c>
      <c r="CG229" s="31">
        <f t="shared" si="23"/>
        <v>0</v>
      </c>
      <c r="CH229" s="31">
        <f t="shared" si="24"/>
        <v>0</v>
      </c>
      <c r="CI229" s="31">
        <f t="shared" si="25"/>
        <v>0</v>
      </c>
      <c r="CJ229" s="31">
        <f t="shared" si="26"/>
        <v>0</v>
      </c>
      <c r="CK229" s="31">
        <f t="shared" si="27"/>
        <v>0</v>
      </c>
      <c r="CL229" s="31">
        <f t="shared" si="28"/>
        <v>0</v>
      </c>
      <c r="CM229" s="31">
        <f t="shared" si="29"/>
        <v>0</v>
      </c>
      <c r="CN229" s="31">
        <f t="shared" si="67"/>
        <v>0</v>
      </c>
      <c r="CO229" s="31">
        <f t="shared" si="68"/>
        <v>0</v>
      </c>
      <c r="CP229" s="31">
        <f t="shared" si="69"/>
        <v>0</v>
      </c>
      <c r="CQ229" s="31">
        <f t="shared" si="30"/>
        <v>0</v>
      </c>
      <c r="CR229" s="31">
        <f t="shared" si="31"/>
        <v>0</v>
      </c>
      <c r="CS229" s="31">
        <f t="shared" si="32"/>
        <v>0</v>
      </c>
      <c r="CT229" s="31">
        <f t="shared" si="33"/>
        <v>0</v>
      </c>
      <c r="CU229" s="31">
        <f t="shared" si="34"/>
        <v>0</v>
      </c>
      <c r="CV229" s="31">
        <f t="shared" si="35"/>
        <v>0</v>
      </c>
      <c r="CW229" s="31">
        <f t="shared" si="36"/>
        <v>0</v>
      </c>
      <c r="CX229" s="31">
        <f t="shared" si="37"/>
        <v>0</v>
      </c>
      <c r="CY229" s="31">
        <f t="shared" si="38"/>
        <v>0</v>
      </c>
      <c r="CZ229" s="31">
        <f t="shared" si="39"/>
        <v>0</v>
      </c>
      <c r="DA229" s="31">
        <f t="shared" si="70"/>
        <v>0</v>
      </c>
      <c r="DB229" s="31">
        <f t="shared" si="71"/>
        <v>0</v>
      </c>
      <c r="DC229" s="31">
        <f t="shared" si="72"/>
        <v>0</v>
      </c>
      <c r="DD229" s="31">
        <f t="shared" si="40"/>
        <v>0</v>
      </c>
      <c r="DE229" s="31">
        <f t="shared" si="41"/>
        <v>0</v>
      </c>
      <c r="DF229" s="31">
        <f t="shared" si="42"/>
        <v>0</v>
      </c>
      <c r="DG229" s="31">
        <f t="shared" si="43"/>
        <v>0</v>
      </c>
      <c r="DH229" s="31">
        <f t="shared" si="44"/>
        <v>0</v>
      </c>
      <c r="DI229" s="31">
        <f t="shared" si="45"/>
        <v>0</v>
      </c>
      <c r="DJ229" s="31">
        <f t="shared" si="46"/>
        <v>0</v>
      </c>
      <c r="DK229" s="31">
        <f t="shared" si="47"/>
        <v>0</v>
      </c>
      <c r="DL229" s="31">
        <f t="shared" si="48"/>
        <v>0</v>
      </c>
      <c r="DM229" s="31">
        <f t="shared" si="49"/>
        <v>0</v>
      </c>
      <c r="DN229" s="31">
        <f t="shared" si="73"/>
        <v>0</v>
      </c>
      <c r="DO229" s="31">
        <f t="shared" si="74"/>
        <v>0</v>
      </c>
      <c r="DP229" s="31">
        <f t="shared" si="75"/>
        <v>0</v>
      </c>
      <c r="DQ229" s="31">
        <f t="shared" si="50"/>
        <v>0</v>
      </c>
      <c r="DR229" s="31">
        <f t="shared" si="51"/>
        <v>0</v>
      </c>
      <c r="DS229" s="31">
        <f t="shared" si="52"/>
        <v>0</v>
      </c>
      <c r="DT229" s="31">
        <f t="shared" si="53"/>
        <v>0</v>
      </c>
      <c r="DU229" s="31">
        <f t="shared" si="54"/>
        <v>0</v>
      </c>
      <c r="DV229" s="31">
        <f t="shared" si="55"/>
        <v>0</v>
      </c>
      <c r="DW229" s="31">
        <f t="shared" si="56"/>
        <v>0</v>
      </c>
      <c r="DX229" s="31">
        <f t="shared" si="57"/>
        <v>0</v>
      </c>
      <c r="DY229" s="31">
        <f t="shared" si="58"/>
        <v>0</v>
      </c>
      <c r="DZ229" s="31">
        <f t="shared" si="59"/>
        <v>0</v>
      </c>
      <c r="EB229" s="1">
        <f t="shared" si="76"/>
        <v>0</v>
      </c>
      <c r="ED229" s="480" t="s">
        <v>5577</v>
      </c>
      <c r="EE229" s="1">
        <f>IF(OR(X419="NS",M179="NS"),0,IF(AND(X419="NA",M179="NA"),0,IF(X419&gt;=M179,0,1)))</f>
        <v>0</v>
      </c>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row>
    <row r="230" spans="1:167" ht="15" customHeight="1">
      <c r="A230" s="25"/>
      <c r="B230" s="52"/>
      <c r="C230" s="55" t="s">
        <v>5031</v>
      </c>
      <c r="D230" s="817" t="str">
        <f>IF(CNGE_2026_M4_Secc1!D53="","",CNGE_2026_M4_Secc1!D53)</f>
        <v/>
      </c>
      <c r="E230" s="757"/>
      <c r="F230" s="757"/>
      <c r="G230" s="757"/>
      <c r="H230" s="757"/>
      <c r="I230" s="757"/>
      <c r="J230" s="758"/>
      <c r="K230" s="439"/>
      <c r="L230" s="439"/>
      <c r="M230" s="439"/>
      <c r="N230" s="439"/>
      <c r="O230" s="439"/>
      <c r="P230" s="439"/>
      <c r="Q230" s="439"/>
      <c r="R230" s="439"/>
      <c r="S230" s="439"/>
      <c r="T230" s="439"/>
      <c r="U230" s="439"/>
      <c r="V230" s="439"/>
      <c r="W230" s="439"/>
      <c r="X230" s="439"/>
      <c r="Y230" s="439"/>
      <c r="Z230" s="439"/>
      <c r="AA230" s="439"/>
      <c r="AB230" s="439"/>
      <c r="AC230" s="439"/>
      <c r="AD230" s="439"/>
      <c r="AG230" s="1">
        <f>IF(AND(CNGE_2026_M4_Secc1!$N53&lt;&gt;2,CNGE_2026_M4_Secc1!$N53&lt;&gt;""),IF(SUM(COUNTBLANK(D230:AD230),COUNTBLANK(O299:AD299),COUNTBLANK(O368:AD368))&lt;=(AK230+6),0,1),0)</f>
        <v>0</v>
      </c>
      <c r="AH230" s="176">
        <f t="shared" si="60"/>
        <v>0</v>
      </c>
      <c r="AI230" s="177" t="str">
        <f>IF(AH230=0,"",
IF(SUM($AH$219:AH230)=1,AJ230,
IF($AH$281&gt;SUM($AH$219:AH230),_xlfn.CONCAT(", ",AJ230),
IF($AH$281=SUM($AH$219:AH230),_xlfn.CONCAT(" y ",AJ230)))))</f>
        <v/>
      </c>
      <c r="AJ230" s="55">
        <v>11</v>
      </c>
      <c r="AK230" s="1">
        <f t="shared" si="77"/>
        <v>52</v>
      </c>
      <c r="AL230" s="1">
        <f t="shared" si="20"/>
        <v>13</v>
      </c>
      <c r="AM230" s="1">
        <f t="shared" si="78"/>
        <v>0</v>
      </c>
      <c r="AN230" s="1">
        <f>IF(OR(CNGE_2026_M4_Secc1!$N53=2,CNGE_2026_M4_Secc1!$N53=""),IF(COUNTA(K230:AD230,O299:AD299,O368:AD368)=0,0,1),0)</f>
        <v>0</v>
      </c>
      <c r="AO230" s="1">
        <f t="shared" si="61"/>
        <v>0</v>
      </c>
      <c r="AP230" s="1">
        <f>IF(OR(CNGE_2026_M4_Secc1!CX54=0,CNGE_2026_M4_Secc1!CX54=2),IF(OR($AL231=13,BO$221=1),3,4),0)</f>
        <v>3</v>
      </c>
      <c r="AQ230" s="1">
        <f>IF(OR(CNGE_2026_M4_Secc1!CY54=0,CNGE_2026_M4_Secc1!CY54=2),IF(OR($AL231=13,BP$221=1),3,4),0)</f>
        <v>3</v>
      </c>
      <c r="AR230" s="1">
        <f>IF(OR(CNGE_2026_M4_Secc1!CZ54=0,CNGE_2026_M4_Secc1!CZ54=2),IF(OR($AL231=13,BQ$221=1),3,4),0)</f>
        <v>3</v>
      </c>
      <c r="AS230" s="1">
        <f>IF(OR(CNGE_2026_M4_Secc1!DA54=0,CNGE_2026_M4_Secc1!DA54=2),IF(OR($AL231=13,BR$221=1),3,4),0)</f>
        <v>3</v>
      </c>
      <c r="AT230" s="1">
        <f>IF(OR(CNGE_2026_M4_Secc1!DB54=0,CNGE_2026_M4_Secc1!DB54=2),IF(OR($AL231=13,BS$221=1),3,4),0)</f>
        <v>3</v>
      </c>
      <c r="AU230" s="1">
        <f>IF(OR(CNGE_2026_M4_Secc1!DC54=0,CNGE_2026_M4_Secc1!DC54=2),IF(OR($AL231=13,BT$221=1),3,4),0)</f>
        <v>3</v>
      </c>
      <c r="AV230" s="1">
        <f>IF(OR(CNGE_2026_M4_Secc1!DD54=0,CNGE_2026_M4_Secc1!DD54=2),IF(OR($AL231=13,BU$221=1),3,4),0)</f>
        <v>3</v>
      </c>
      <c r="AW230" s="1">
        <f>IF(OR(CNGE_2026_M4_Secc1!DE54=0,CNGE_2026_M4_Secc1!DE54=2),IF(OR($AL231=13,BV$221=1),3,4),0)</f>
        <v>3</v>
      </c>
      <c r="AX230" s="1">
        <f>IF(OR(CNGE_2026_M4_Secc1!DF54=0,CNGE_2026_M4_Secc1!DF54=2),IF(OR($AL231=13,BW$221=1),3,4),0)</f>
        <v>3</v>
      </c>
      <c r="AY230" s="1">
        <f>IF(OR(CNGE_2026_M4_Secc1!DG54=0,CNGE_2026_M4_Secc1!DG54=2),IF(OR($AL231=13,BX$221=1),3,4),0)</f>
        <v>3</v>
      </c>
      <c r="AZ230" s="1">
        <f>IF(OR(CNGE_2026_M4_Secc1!DH54=0,CNGE_2026_M4_Secc1!DH54=2),IF(OR($AL231=13,BY$221=1),3,4),0)</f>
        <v>3</v>
      </c>
      <c r="BA230" s="1">
        <f>IF(OR(CNGE_2026_M4_Secc1!DI54=0,CNGE_2026_M4_Secc1!DI54=2),IF(OR($AL231=13,BZ$221=1),3,4),0)</f>
        <v>3</v>
      </c>
      <c r="BB230" s="1">
        <f t="shared" si="62"/>
        <v>36</v>
      </c>
      <c r="BC230" s="1">
        <f>IF(OR(CNGE_2026_M4_Secc1!CX54=0,CNGE_2026_M4_Secc1!CX54=2),IF(COUNTA(O231:R231)=0,0,1),0)</f>
        <v>0</v>
      </c>
      <c r="BD230" s="1">
        <f>IF(OR(CNGE_2026_M4_Secc1!CY54=0,CNGE_2026_M4_Secc1!CY54=2),IF(COUNTA(S231:V231)=0,0,1),0)</f>
        <v>0</v>
      </c>
      <c r="BE230" s="1">
        <f>IF(OR(CNGE_2026_M4_Secc1!CZ54=0,CNGE_2026_M4_Secc1!CZ54=2),IF(COUNTA(W231:Z231)=0,0,1),0)</f>
        <v>0</v>
      </c>
      <c r="BF230" s="1">
        <f>IF(OR(CNGE_2026_M4_Secc1!DA54=0,CNGE_2026_M4_Secc1!DA54=2),IF(COUNTA(AA231:AD231)=0,0,1),0)</f>
        <v>0</v>
      </c>
      <c r="BG230" s="1">
        <f>IF(OR(CNGE_2026_M4_Secc1!DB54=0,CNGE_2026_M4_Secc1!DB54=2),IF(COUNTA(O300:R300)=0,0,1),0)</f>
        <v>0</v>
      </c>
      <c r="BH230" s="1">
        <f>IF(OR(CNGE_2026_M4_Secc1!DC54=0,CNGE_2026_M4_Secc1!DC54=2),IF(COUNTA(S300:V300)=0,0,1),0)</f>
        <v>0</v>
      </c>
      <c r="BI230" s="1">
        <f>IF(OR(CNGE_2026_M4_Secc1!DD54=0,CNGE_2026_M4_Secc1!DD54=2),IF(COUNTA(W300:Z300)=0,0,1),0)</f>
        <v>0</v>
      </c>
      <c r="BJ230" s="1">
        <f>IF(OR(CNGE_2026_M4_Secc1!DE54=0,CNGE_2026_M4_Secc1!DE54=2),IF(COUNTA(AA300:AD300)=0,0,1),0)</f>
        <v>0</v>
      </c>
      <c r="BK230" s="1">
        <f>IF(OR(CNGE_2026_M4_Secc1!DF54=0,CNGE_2026_M4_Secc1!DF54=2),IF(COUNTA(O369:R369)=0,0,1),0)</f>
        <v>0</v>
      </c>
      <c r="BL230" s="1">
        <f>IF(OR(CNGE_2026_M4_Secc1!DG54=0,CNGE_2026_M4_Secc1!DG54=2),IF(COUNTA(S369:V369)=0,0,1),0)</f>
        <v>0</v>
      </c>
      <c r="BM230" s="1">
        <f>IF(OR(CNGE_2026_M4_Secc1!DH54=0,CNGE_2026_M4_Secc1!DH54=2),IF(COUNTA(W369:Z369)=0,0,1),0)</f>
        <v>0</v>
      </c>
      <c r="BN230" s="1">
        <f>IF(OR(CNGE_2026_M4_Secc1!DI54=0,CNGE_2026_M4_Secc1!DI54=2),IF(COUNTA(AA369:AD369)=0,0,1),0)</f>
        <v>0</v>
      </c>
      <c r="CA230" s="31">
        <f t="shared" si="21"/>
        <v>0</v>
      </c>
      <c r="CB230" s="31">
        <f t="shared" si="63"/>
        <v>0</v>
      </c>
      <c r="CC230" s="31">
        <f t="shared" si="64"/>
        <v>0</v>
      </c>
      <c r="CD230" s="31">
        <f t="shared" si="65"/>
        <v>0</v>
      </c>
      <c r="CE230" s="31">
        <f t="shared" si="66"/>
        <v>0</v>
      </c>
      <c r="CF230" s="31">
        <f t="shared" si="22"/>
        <v>0</v>
      </c>
      <c r="CG230" s="31">
        <f t="shared" si="23"/>
        <v>0</v>
      </c>
      <c r="CH230" s="31">
        <f t="shared" si="24"/>
        <v>0</v>
      </c>
      <c r="CI230" s="31">
        <f t="shared" si="25"/>
        <v>0</v>
      </c>
      <c r="CJ230" s="31">
        <f t="shared" si="26"/>
        <v>0</v>
      </c>
      <c r="CK230" s="31">
        <f t="shared" si="27"/>
        <v>0</v>
      </c>
      <c r="CL230" s="31">
        <f t="shared" si="28"/>
        <v>0</v>
      </c>
      <c r="CM230" s="31">
        <f t="shared" si="29"/>
        <v>0</v>
      </c>
      <c r="CN230" s="31">
        <f t="shared" si="67"/>
        <v>0</v>
      </c>
      <c r="CO230" s="31">
        <f t="shared" si="68"/>
        <v>0</v>
      </c>
      <c r="CP230" s="31">
        <f t="shared" si="69"/>
        <v>0</v>
      </c>
      <c r="CQ230" s="31">
        <f t="shared" si="30"/>
        <v>0</v>
      </c>
      <c r="CR230" s="31">
        <f t="shared" si="31"/>
        <v>0</v>
      </c>
      <c r="CS230" s="31">
        <f t="shared" si="32"/>
        <v>0</v>
      </c>
      <c r="CT230" s="31">
        <f t="shared" si="33"/>
        <v>0</v>
      </c>
      <c r="CU230" s="31">
        <f t="shared" si="34"/>
        <v>0</v>
      </c>
      <c r="CV230" s="31">
        <f t="shared" si="35"/>
        <v>0</v>
      </c>
      <c r="CW230" s="31">
        <f t="shared" si="36"/>
        <v>0</v>
      </c>
      <c r="CX230" s="31">
        <f t="shared" si="37"/>
        <v>0</v>
      </c>
      <c r="CY230" s="31">
        <f t="shared" si="38"/>
        <v>0</v>
      </c>
      <c r="CZ230" s="31">
        <f t="shared" si="39"/>
        <v>0</v>
      </c>
      <c r="DA230" s="31">
        <f t="shared" si="70"/>
        <v>0</v>
      </c>
      <c r="DB230" s="31">
        <f t="shared" si="71"/>
        <v>0</v>
      </c>
      <c r="DC230" s="31">
        <f t="shared" si="72"/>
        <v>0</v>
      </c>
      <c r="DD230" s="31">
        <f t="shared" si="40"/>
        <v>0</v>
      </c>
      <c r="DE230" s="31">
        <f t="shared" si="41"/>
        <v>0</v>
      </c>
      <c r="DF230" s="31">
        <f t="shared" si="42"/>
        <v>0</v>
      </c>
      <c r="DG230" s="31">
        <f t="shared" si="43"/>
        <v>0</v>
      </c>
      <c r="DH230" s="31">
        <f t="shared" si="44"/>
        <v>0</v>
      </c>
      <c r="DI230" s="31">
        <f t="shared" si="45"/>
        <v>0</v>
      </c>
      <c r="DJ230" s="31">
        <f t="shared" si="46"/>
        <v>0</v>
      </c>
      <c r="DK230" s="31">
        <f t="shared" si="47"/>
        <v>0</v>
      </c>
      <c r="DL230" s="31">
        <f t="shared" si="48"/>
        <v>0</v>
      </c>
      <c r="DM230" s="31">
        <f t="shared" si="49"/>
        <v>0</v>
      </c>
      <c r="DN230" s="31">
        <f t="shared" si="73"/>
        <v>0</v>
      </c>
      <c r="DO230" s="31">
        <f t="shared" si="74"/>
        <v>0</v>
      </c>
      <c r="DP230" s="31">
        <f t="shared" si="75"/>
        <v>0</v>
      </c>
      <c r="DQ230" s="31">
        <f t="shared" si="50"/>
        <v>0</v>
      </c>
      <c r="DR230" s="31">
        <f t="shared" si="51"/>
        <v>0</v>
      </c>
      <c r="DS230" s="31">
        <f t="shared" si="52"/>
        <v>0</v>
      </c>
      <c r="DT230" s="31">
        <f t="shared" si="53"/>
        <v>0</v>
      </c>
      <c r="DU230" s="31">
        <f t="shared" si="54"/>
        <v>0</v>
      </c>
      <c r="DV230" s="31">
        <f t="shared" si="55"/>
        <v>0</v>
      </c>
      <c r="DW230" s="31">
        <f t="shared" si="56"/>
        <v>0</v>
      </c>
      <c r="DX230" s="31">
        <f t="shared" si="57"/>
        <v>0</v>
      </c>
      <c r="DY230" s="31">
        <f t="shared" si="58"/>
        <v>0</v>
      </c>
      <c r="DZ230" s="31">
        <f t="shared" si="59"/>
        <v>0</v>
      </c>
      <c r="EB230" s="1">
        <f t="shared" si="76"/>
        <v>0</v>
      </c>
      <c r="ED230" s="481" t="s">
        <v>6218</v>
      </c>
      <c r="EE230" s="1">
        <f>IF(OR(AB419="NS",M180="NS"),0,IF(AND(AB419="NA",M180="NA"),0,IF(AB419&gt;=M180,0,1)))</f>
        <v>0</v>
      </c>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row>
    <row r="231" spans="1:167" ht="15" customHeight="1">
      <c r="A231" s="25"/>
      <c r="B231" s="52"/>
      <c r="C231" s="55" t="s">
        <v>5032</v>
      </c>
      <c r="D231" s="817" t="str">
        <f>IF(CNGE_2026_M4_Secc1!D54="","",CNGE_2026_M4_Secc1!D54)</f>
        <v/>
      </c>
      <c r="E231" s="757"/>
      <c r="F231" s="757"/>
      <c r="G231" s="757"/>
      <c r="H231" s="757"/>
      <c r="I231" s="757"/>
      <c r="J231" s="758"/>
      <c r="K231" s="439"/>
      <c r="L231" s="439"/>
      <c r="M231" s="439"/>
      <c r="N231" s="439"/>
      <c r="O231" s="439"/>
      <c r="P231" s="439"/>
      <c r="Q231" s="439"/>
      <c r="R231" s="439"/>
      <c r="S231" s="439"/>
      <c r="T231" s="439"/>
      <c r="U231" s="439"/>
      <c r="V231" s="439"/>
      <c r="W231" s="439"/>
      <c r="X231" s="439"/>
      <c r="Y231" s="439"/>
      <c r="Z231" s="439"/>
      <c r="AA231" s="439"/>
      <c r="AB231" s="439"/>
      <c r="AC231" s="439"/>
      <c r="AD231" s="439"/>
      <c r="AG231" s="1">
        <f>IF(AND(CNGE_2026_M4_Secc1!$N54&lt;&gt;2,CNGE_2026_M4_Secc1!$N54&lt;&gt;""),IF(SUM(COUNTBLANK(D231:AD231),COUNTBLANK(O300:AD300),COUNTBLANK(O369:AD369))&lt;=(AK231+6),0,1),0)</f>
        <v>0</v>
      </c>
      <c r="AH231" s="176">
        <f t="shared" si="60"/>
        <v>0</v>
      </c>
      <c r="AI231" s="177" t="str">
        <f>IF(AH231=0,"",
IF(SUM($AH$219:AH231)=1,AJ231,
IF($AH$281&gt;SUM($AH$219:AH231),_xlfn.CONCAT(", ",AJ231),
IF($AH$281=SUM($AH$219:AH231),_xlfn.CONCAT(" y ",AJ231)))))</f>
        <v/>
      </c>
      <c r="AJ231" s="55">
        <v>12</v>
      </c>
      <c r="AK231" s="1">
        <f t="shared" si="77"/>
        <v>52</v>
      </c>
      <c r="AL231" s="1">
        <f t="shared" si="20"/>
        <v>13</v>
      </c>
      <c r="AM231" s="1">
        <f t="shared" si="78"/>
        <v>0</v>
      </c>
      <c r="AN231" s="1">
        <f>IF(OR(CNGE_2026_M4_Secc1!$N54=2,CNGE_2026_M4_Secc1!$N54=""),IF(COUNTA(K231:AD231,O300:AD300,O369:AD369)=0,0,1),0)</f>
        <v>0</v>
      </c>
      <c r="AO231" s="1">
        <f t="shared" si="61"/>
        <v>0</v>
      </c>
      <c r="AP231" s="1">
        <f>IF(OR(CNGE_2026_M4_Secc1!CX55=0,CNGE_2026_M4_Secc1!CX55=2),IF(OR($AL232=13,BO$221=1),3,4),0)</f>
        <v>3</v>
      </c>
      <c r="AQ231" s="1">
        <f>IF(OR(CNGE_2026_M4_Secc1!CY55=0,CNGE_2026_M4_Secc1!CY55=2),IF(OR($AL232=13,BP$221=1),3,4),0)</f>
        <v>3</v>
      </c>
      <c r="AR231" s="1">
        <f>IF(OR(CNGE_2026_M4_Secc1!CZ55=0,CNGE_2026_M4_Secc1!CZ55=2),IF(OR($AL232=13,BQ$221=1),3,4),0)</f>
        <v>3</v>
      </c>
      <c r="AS231" s="1">
        <f>IF(OR(CNGE_2026_M4_Secc1!DA55=0,CNGE_2026_M4_Secc1!DA55=2),IF(OR($AL232=13,BR$221=1),3,4),0)</f>
        <v>3</v>
      </c>
      <c r="AT231" s="1">
        <f>IF(OR(CNGE_2026_M4_Secc1!DB55=0,CNGE_2026_M4_Secc1!DB55=2),IF(OR($AL232=13,BS$221=1),3,4),0)</f>
        <v>3</v>
      </c>
      <c r="AU231" s="1">
        <f>IF(OR(CNGE_2026_M4_Secc1!DC55=0,CNGE_2026_M4_Secc1!DC55=2),IF(OR($AL232=13,BT$221=1),3,4),0)</f>
        <v>3</v>
      </c>
      <c r="AV231" s="1">
        <f>IF(OR(CNGE_2026_M4_Secc1!DD55=0,CNGE_2026_M4_Secc1!DD55=2),IF(OR($AL232=13,BU$221=1),3,4),0)</f>
        <v>3</v>
      </c>
      <c r="AW231" s="1">
        <f>IF(OR(CNGE_2026_M4_Secc1!DE55=0,CNGE_2026_M4_Secc1!DE55=2),IF(OR($AL232=13,BV$221=1),3,4),0)</f>
        <v>3</v>
      </c>
      <c r="AX231" s="1">
        <f>IF(OR(CNGE_2026_M4_Secc1!DF55=0,CNGE_2026_M4_Secc1!DF55=2),IF(OR($AL232=13,BW$221=1),3,4),0)</f>
        <v>3</v>
      </c>
      <c r="AY231" s="1">
        <f>IF(OR(CNGE_2026_M4_Secc1!DG55=0,CNGE_2026_M4_Secc1!DG55=2),IF(OR($AL232=13,BX$221=1),3,4),0)</f>
        <v>3</v>
      </c>
      <c r="AZ231" s="1">
        <f>IF(OR(CNGE_2026_M4_Secc1!DH55=0,CNGE_2026_M4_Secc1!DH55=2),IF(OR($AL232=13,BY$221=1),3,4),0)</f>
        <v>3</v>
      </c>
      <c r="BA231" s="1">
        <f>IF(OR(CNGE_2026_M4_Secc1!DI55=0,CNGE_2026_M4_Secc1!DI55=2),IF(OR($AL232=13,BZ$221=1),3,4),0)</f>
        <v>3</v>
      </c>
      <c r="BB231" s="1">
        <f t="shared" si="62"/>
        <v>36</v>
      </c>
      <c r="BC231" s="1">
        <f>IF(OR(CNGE_2026_M4_Secc1!CX55=0,CNGE_2026_M4_Secc1!CX55=2),IF(COUNTA(O232:R232)=0,0,1),0)</f>
        <v>0</v>
      </c>
      <c r="BD231" s="1">
        <f>IF(OR(CNGE_2026_M4_Secc1!CY55=0,CNGE_2026_M4_Secc1!CY55=2),IF(COUNTA(S232:V232)=0,0,1),0)</f>
        <v>0</v>
      </c>
      <c r="BE231" s="1">
        <f>IF(OR(CNGE_2026_M4_Secc1!CZ55=0,CNGE_2026_M4_Secc1!CZ55=2),IF(COUNTA(W232:Z232)=0,0,1),0)</f>
        <v>0</v>
      </c>
      <c r="BF231" s="1">
        <f>IF(OR(CNGE_2026_M4_Secc1!DA55=0,CNGE_2026_M4_Secc1!DA55=2),IF(COUNTA(AA232:AD232)=0,0,1),0)</f>
        <v>0</v>
      </c>
      <c r="BG231" s="1">
        <f>IF(OR(CNGE_2026_M4_Secc1!DB55=0,CNGE_2026_M4_Secc1!DB55=2),IF(COUNTA(O301:R301)=0,0,1),0)</f>
        <v>0</v>
      </c>
      <c r="BH231" s="1">
        <f>IF(OR(CNGE_2026_M4_Secc1!DC55=0,CNGE_2026_M4_Secc1!DC55=2),IF(COUNTA(S301:V301)=0,0,1),0)</f>
        <v>0</v>
      </c>
      <c r="BI231" s="1">
        <f>IF(OR(CNGE_2026_M4_Secc1!DD55=0,CNGE_2026_M4_Secc1!DD55=2),IF(COUNTA(W301:Z301)=0,0,1),0)</f>
        <v>0</v>
      </c>
      <c r="BJ231" s="1">
        <f>IF(OR(CNGE_2026_M4_Secc1!DE55=0,CNGE_2026_M4_Secc1!DE55=2),IF(COUNTA(AA301:AD301)=0,0,1),0)</f>
        <v>0</v>
      </c>
      <c r="BK231" s="1">
        <f>IF(OR(CNGE_2026_M4_Secc1!DF55=0,CNGE_2026_M4_Secc1!DF55=2),IF(COUNTA(O370:R370)=0,0,1),0)</f>
        <v>0</v>
      </c>
      <c r="BL231" s="1">
        <f>IF(OR(CNGE_2026_M4_Secc1!DG55=0,CNGE_2026_M4_Secc1!DG55=2),IF(COUNTA(S370:V370)=0,0,1),0)</f>
        <v>0</v>
      </c>
      <c r="BM231" s="1">
        <f>IF(OR(CNGE_2026_M4_Secc1!DH55=0,CNGE_2026_M4_Secc1!DH55=2),IF(COUNTA(W370:Z370)=0,0,1),0)</f>
        <v>0</v>
      </c>
      <c r="BN231" s="1">
        <f>IF(OR(CNGE_2026_M4_Secc1!DI55=0,CNGE_2026_M4_Secc1!DI55=2),IF(COUNTA(AA370:AD370)=0,0,1),0)</f>
        <v>0</v>
      </c>
      <c r="CA231" s="31">
        <f t="shared" si="21"/>
        <v>0</v>
      </c>
      <c r="CB231" s="31">
        <f t="shared" si="63"/>
        <v>0</v>
      </c>
      <c r="CC231" s="31">
        <f t="shared" si="64"/>
        <v>0</v>
      </c>
      <c r="CD231" s="31">
        <f t="shared" si="65"/>
        <v>0</v>
      </c>
      <c r="CE231" s="31">
        <f t="shared" si="66"/>
        <v>0</v>
      </c>
      <c r="CF231" s="31">
        <f t="shared" si="22"/>
        <v>0</v>
      </c>
      <c r="CG231" s="31">
        <f t="shared" si="23"/>
        <v>0</v>
      </c>
      <c r="CH231" s="31">
        <f t="shared" si="24"/>
        <v>0</v>
      </c>
      <c r="CI231" s="31">
        <f t="shared" si="25"/>
        <v>0</v>
      </c>
      <c r="CJ231" s="31">
        <f t="shared" si="26"/>
        <v>0</v>
      </c>
      <c r="CK231" s="31">
        <f t="shared" si="27"/>
        <v>0</v>
      </c>
      <c r="CL231" s="31">
        <f t="shared" si="28"/>
        <v>0</v>
      </c>
      <c r="CM231" s="31">
        <f t="shared" si="29"/>
        <v>0</v>
      </c>
      <c r="CN231" s="31">
        <f t="shared" si="67"/>
        <v>0</v>
      </c>
      <c r="CO231" s="31">
        <f t="shared" si="68"/>
        <v>0</v>
      </c>
      <c r="CP231" s="31">
        <f t="shared" si="69"/>
        <v>0</v>
      </c>
      <c r="CQ231" s="31">
        <f t="shared" si="30"/>
        <v>0</v>
      </c>
      <c r="CR231" s="31">
        <f t="shared" si="31"/>
        <v>0</v>
      </c>
      <c r="CS231" s="31">
        <f t="shared" si="32"/>
        <v>0</v>
      </c>
      <c r="CT231" s="31">
        <f t="shared" si="33"/>
        <v>0</v>
      </c>
      <c r="CU231" s="31">
        <f t="shared" si="34"/>
        <v>0</v>
      </c>
      <c r="CV231" s="31">
        <f t="shared" si="35"/>
        <v>0</v>
      </c>
      <c r="CW231" s="31">
        <f t="shared" si="36"/>
        <v>0</v>
      </c>
      <c r="CX231" s="31">
        <f t="shared" si="37"/>
        <v>0</v>
      </c>
      <c r="CY231" s="31">
        <f t="shared" si="38"/>
        <v>0</v>
      </c>
      <c r="CZ231" s="31">
        <f t="shared" si="39"/>
        <v>0</v>
      </c>
      <c r="DA231" s="31">
        <f t="shared" si="70"/>
        <v>0</v>
      </c>
      <c r="DB231" s="31">
        <f t="shared" si="71"/>
        <v>0</v>
      </c>
      <c r="DC231" s="31">
        <f t="shared" si="72"/>
        <v>0</v>
      </c>
      <c r="DD231" s="31">
        <f t="shared" si="40"/>
        <v>0</v>
      </c>
      <c r="DE231" s="31">
        <f t="shared" si="41"/>
        <v>0</v>
      </c>
      <c r="DF231" s="31">
        <f t="shared" si="42"/>
        <v>0</v>
      </c>
      <c r="DG231" s="31">
        <f t="shared" si="43"/>
        <v>0</v>
      </c>
      <c r="DH231" s="31">
        <f t="shared" si="44"/>
        <v>0</v>
      </c>
      <c r="DI231" s="31">
        <f t="shared" si="45"/>
        <v>0</v>
      </c>
      <c r="DJ231" s="31">
        <f t="shared" si="46"/>
        <v>0</v>
      </c>
      <c r="DK231" s="31">
        <f t="shared" si="47"/>
        <v>0</v>
      </c>
      <c r="DL231" s="31">
        <f t="shared" si="48"/>
        <v>0</v>
      </c>
      <c r="DM231" s="31">
        <f t="shared" si="49"/>
        <v>0</v>
      </c>
      <c r="DN231" s="31">
        <f t="shared" si="73"/>
        <v>0</v>
      </c>
      <c r="DO231" s="31">
        <f t="shared" si="74"/>
        <v>0</v>
      </c>
      <c r="DP231" s="31">
        <f t="shared" si="75"/>
        <v>0</v>
      </c>
      <c r="DQ231" s="31">
        <f t="shared" si="50"/>
        <v>0</v>
      </c>
      <c r="DR231" s="31">
        <f t="shared" si="51"/>
        <v>0</v>
      </c>
      <c r="DS231" s="31">
        <f t="shared" si="52"/>
        <v>0</v>
      </c>
      <c r="DT231" s="31">
        <f t="shared" si="53"/>
        <v>0</v>
      </c>
      <c r="DU231" s="31">
        <f t="shared" si="54"/>
        <v>0</v>
      </c>
      <c r="DV231" s="31">
        <f t="shared" si="55"/>
        <v>0</v>
      </c>
      <c r="DW231" s="31">
        <f t="shared" si="56"/>
        <v>0</v>
      </c>
      <c r="DX231" s="31">
        <f t="shared" si="57"/>
        <v>0</v>
      </c>
      <c r="DY231" s="31">
        <f t="shared" si="58"/>
        <v>0</v>
      </c>
      <c r="DZ231" s="31">
        <f t="shared" si="59"/>
        <v>0</v>
      </c>
      <c r="EB231" s="1">
        <f t="shared" si="76"/>
        <v>0</v>
      </c>
      <c r="EE231" s="466">
        <f>SUM(EE219:EE230)</f>
        <v>0</v>
      </c>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row>
    <row r="232" spans="1:167" ht="15" customHeight="1">
      <c r="A232" s="25"/>
      <c r="B232" s="52"/>
      <c r="C232" s="55" t="s">
        <v>5033</v>
      </c>
      <c r="D232" s="817" t="str">
        <f>IF(CNGE_2026_M4_Secc1!D55="","",CNGE_2026_M4_Secc1!D55)</f>
        <v/>
      </c>
      <c r="E232" s="757"/>
      <c r="F232" s="757"/>
      <c r="G232" s="757"/>
      <c r="H232" s="757"/>
      <c r="I232" s="757"/>
      <c r="J232" s="758"/>
      <c r="K232" s="439"/>
      <c r="L232" s="439"/>
      <c r="M232" s="439"/>
      <c r="N232" s="439"/>
      <c r="O232" s="439"/>
      <c r="P232" s="439"/>
      <c r="Q232" s="439"/>
      <c r="R232" s="439"/>
      <c r="S232" s="439"/>
      <c r="T232" s="439"/>
      <c r="U232" s="439"/>
      <c r="V232" s="439"/>
      <c r="W232" s="439"/>
      <c r="X232" s="439"/>
      <c r="Y232" s="439"/>
      <c r="Z232" s="439"/>
      <c r="AA232" s="439"/>
      <c r="AB232" s="439"/>
      <c r="AC232" s="439"/>
      <c r="AD232" s="439"/>
      <c r="AG232" s="1">
        <f>IF(AND(CNGE_2026_M4_Secc1!$N55&lt;&gt;2,CNGE_2026_M4_Secc1!$N55&lt;&gt;""),IF(SUM(COUNTBLANK(D232:AD232),COUNTBLANK(O301:AD301),COUNTBLANK(O370:AD370))&lt;=(AK232+6),0,1),0)</f>
        <v>0</v>
      </c>
      <c r="AH232" s="176">
        <f t="shared" si="60"/>
        <v>0</v>
      </c>
      <c r="AI232" s="177" t="str">
        <f>IF(AH232=0,"",
IF(SUM($AH$219:AH232)=1,AJ232,
IF($AH$281&gt;SUM($AH$219:AH232),_xlfn.CONCAT(", ",AJ232),
IF($AH$281=SUM($AH$219:AH232),_xlfn.CONCAT(" y ",AJ232)))))</f>
        <v/>
      </c>
      <c r="AJ232" s="55">
        <v>13</v>
      </c>
      <c r="AK232" s="1">
        <f t="shared" si="77"/>
        <v>52</v>
      </c>
      <c r="AL232" s="1">
        <f t="shared" si="20"/>
        <v>13</v>
      </c>
      <c r="AM232" s="1">
        <f t="shared" si="78"/>
        <v>0</v>
      </c>
      <c r="AN232" s="1">
        <f>IF(OR(CNGE_2026_M4_Secc1!$N55=2,CNGE_2026_M4_Secc1!$N55=""),IF(COUNTA(K232:AD232,O301:AD301,O370:AD370)=0,0,1),0)</f>
        <v>0</v>
      </c>
      <c r="AO232" s="1">
        <f t="shared" si="61"/>
        <v>0</v>
      </c>
      <c r="AP232" s="1">
        <f>IF(OR(CNGE_2026_M4_Secc1!CX56=0,CNGE_2026_M4_Secc1!CX56=2),IF(OR($AL233=13,BO$221=1),3,4),0)</f>
        <v>3</v>
      </c>
      <c r="AQ232" s="1">
        <f>IF(OR(CNGE_2026_M4_Secc1!CY56=0,CNGE_2026_M4_Secc1!CY56=2),IF(OR($AL233=13,BP$221=1),3,4),0)</f>
        <v>3</v>
      </c>
      <c r="AR232" s="1">
        <f>IF(OR(CNGE_2026_M4_Secc1!CZ56=0,CNGE_2026_M4_Secc1!CZ56=2),IF(OR($AL233=13,BQ$221=1),3,4),0)</f>
        <v>3</v>
      </c>
      <c r="AS232" s="1">
        <f>IF(OR(CNGE_2026_M4_Secc1!DA56=0,CNGE_2026_M4_Secc1!DA56=2),IF(OR($AL233=13,BR$221=1),3,4),0)</f>
        <v>3</v>
      </c>
      <c r="AT232" s="1">
        <f>IF(OR(CNGE_2026_M4_Secc1!DB56=0,CNGE_2026_M4_Secc1!DB56=2),IF(OR($AL233=13,BS$221=1),3,4),0)</f>
        <v>3</v>
      </c>
      <c r="AU232" s="1">
        <f>IF(OR(CNGE_2026_M4_Secc1!DC56=0,CNGE_2026_M4_Secc1!DC56=2),IF(OR($AL233=13,BT$221=1),3,4),0)</f>
        <v>3</v>
      </c>
      <c r="AV232" s="1">
        <f>IF(OR(CNGE_2026_M4_Secc1!DD56=0,CNGE_2026_M4_Secc1!DD56=2),IF(OR($AL233=13,BU$221=1),3,4),0)</f>
        <v>3</v>
      </c>
      <c r="AW232" s="1">
        <f>IF(OR(CNGE_2026_M4_Secc1!DE56=0,CNGE_2026_M4_Secc1!DE56=2),IF(OR($AL233=13,BV$221=1),3,4),0)</f>
        <v>3</v>
      </c>
      <c r="AX232" s="1">
        <f>IF(OR(CNGE_2026_M4_Secc1!DF56=0,CNGE_2026_M4_Secc1!DF56=2),IF(OR($AL233=13,BW$221=1),3,4),0)</f>
        <v>3</v>
      </c>
      <c r="AY232" s="1">
        <f>IF(OR(CNGE_2026_M4_Secc1!DG56=0,CNGE_2026_M4_Secc1!DG56=2),IF(OR($AL233=13,BX$221=1),3,4),0)</f>
        <v>3</v>
      </c>
      <c r="AZ232" s="1">
        <f>IF(OR(CNGE_2026_M4_Secc1!DH56=0,CNGE_2026_M4_Secc1!DH56=2),IF(OR($AL233=13,BY$221=1),3,4),0)</f>
        <v>3</v>
      </c>
      <c r="BA232" s="1">
        <f>IF(OR(CNGE_2026_M4_Secc1!DI56=0,CNGE_2026_M4_Secc1!DI56=2),IF(OR($AL233=13,BZ$221=1),3,4),0)</f>
        <v>3</v>
      </c>
      <c r="BB232" s="1">
        <f t="shared" si="62"/>
        <v>36</v>
      </c>
      <c r="BC232" s="1">
        <f>IF(OR(CNGE_2026_M4_Secc1!CX56=0,CNGE_2026_M4_Secc1!CX56=2),IF(COUNTA(O233:R233)=0,0,1),0)</f>
        <v>0</v>
      </c>
      <c r="BD232" s="1">
        <f>IF(OR(CNGE_2026_M4_Secc1!CY56=0,CNGE_2026_M4_Secc1!CY56=2),IF(COUNTA(S233:V233)=0,0,1),0)</f>
        <v>0</v>
      </c>
      <c r="BE232" s="1">
        <f>IF(OR(CNGE_2026_M4_Secc1!CZ56=0,CNGE_2026_M4_Secc1!CZ56=2),IF(COUNTA(W233:Z233)=0,0,1),0)</f>
        <v>0</v>
      </c>
      <c r="BF232" s="1">
        <f>IF(OR(CNGE_2026_M4_Secc1!DA56=0,CNGE_2026_M4_Secc1!DA56=2),IF(COUNTA(AA233:AD233)=0,0,1),0)</f>
        <v>0</v>
      </c>
      <c r="BG232" s="1">
        <f>IF(OR(CNGE_2026_M4_Secc1!DB56=0,CNGE_2026_M4_Secc1!DB56=2),IF(COUNTA(O302:R302)=0,0,1),0)</f>
        <v>0</v>
      </c>
      <c r="BH232" s="1">
        <f>IF(OR(CNGE_2026_M4_Secc1!DC56=0,CNGE_2026_M4_Secc1!DC56=2),IF(COUNTA(S302:V302)=0,0,1),0)</f>
        <v>0</v>
      </c>
      <c r="BI232" s="1">
        <f>IF(OR(CNGE_2026_M4_Secc1!DD56=0,CNGE_2026_M4_Secc1!DD56=2),IF(COUNTA(W302:Z302)=0,0,1),0)</f>
        <v>0</v>
      </c>
      <c r="BJ232" s="1">
        <f>IF(OR(CNGE_2026_M4_Secc1!DE56=0,CNGE_2026_M4_Secc1!DE56=2),IF(COUNTA(AA302:AD302)=0,0,1),0)</f>
        <v>0</v>
      </c>
      <c r="BK232" s="1">
        <f>IF(OR(CNGE_2026_M4_Secc1!DF56=0,CNGE_2026_M4_Secc1!DF56=2),IF(COUNTA(O371:R371)=0,0,1),0)</f>
        <v>0</v>
      </c>
      <c r="BL232" s="1">
        <f>IF(OR(CNGE_2026_M4_Secc1!DG56=0,CNGE_2026_M4_Secc1!DG56=2),IF(COUNTA(S371:V371)=0,0,1),0)</f>
        <v>0</v>
      </c>
      <c r="BM232" s="1">
        <f>IF(OR(CNGE_2026_M4_Secc1!DH56=0,CNGE_2026_M4_Secc1!DH56=2),IF(COUNTA(W371:Z371)=0,0,1),0)</f>
        <v>0</v>
      </c>
      <c r="BN232" s="1">
        <f>IF(OR(CNGE_2026_M4_Secc1!DI56=0,CNGE_2026_M4_Secc1!DI56=2),IF(COUNTA(AA371:AD371)=0,0,1),0)</f>
        <v>0</v>
      </c>
      <c r="CA232" s="31">
        <f t="shared" si="21"/>
        <v>0</v>
      </c>
      <c r="CB232" s="31">
        <f t="shared" si="63"/>
        <v>0</v>
      </c>
      <c r="CC232" s="31">
        <f t="shared" si="64"/>
        <v>0</v>
      </c>
      <c r="CD232" s="31">
        <f t="shared" si="65"/>
        <v>0</v>
      </c>
      <c r="CE232" s="31">
        <f t="shared" si="66"/>
        <v>0</v>
      </c>
      <c r="CF232" s="31">
        <f t="shared" si="22"/>
        <v>0</v>
      </c>
      <c r="CG232" s="31">
        <f t="shared" si="23"/>
        <v>0</v>
      </c>
      <c r="CH232" s="31">
        <f t="shared" si="24"/>
        <v>0</v>
      </c>
      <c r="CI232" s="31">
        <f t="shared" si="25"/>
        <v>0</v>
      </c>
      <c r="CJ232" s="31">
        <f t="shared" si="26"/>
        <v>0</v>
      </c>
      <c r="CK232" s="31">
        <f t="shared" si="27"/>
        <v>0</v>
      </c>
      <c r="CL232" s="31">
        <f t="shared" si="28"/>
        <v>0</v>
      </c>
      <c r="CM232" s="31">
        <f t="shared" si="29"/>
        <v>0</v>
      </c>
      <c r="CN232" s="31">
        <f t="shared" si="67"/>
        <v>0</v>
      </c>
      <c r="CO232" s="31">
        <f t="shared" si="68"/>
        <v>0</v>
      </c>
      <c r="CP232" s="31">
        <f t="shared" si="69"/>
        <v>0</v>
      </c>
      <c r="CQ232" s="31">
        <f t="shared" si="30"/>
        <v>0</v>
      </c>
      <c r="CR232" s="31">
        <f t="shared" si="31"/>
        <v>0</v>
      </c>
      <c r="CS232" s="31">
        <f t="shared" si="32"/>
        <v>0</v>
      </c>
      <c r="CT232" s="31">
        <f t="shared" si="33"/>
        <v>0</v>
      </c>
      <c r="CU232" s="31">
        <f t="shared" si="34"/>
        <v>0</v>
      </c>
      <c r="CV232" s="31">
        <f t="shared" si="35"/>
        <v>0</v>
      </c>
      <c r="CW232" s="31">
        <f t="shared" si="36"/>
        <v>0</v>
      </c>
      <c r="CX232" s="31">
        <f t="shared" si="37"/>
        <v>0</v>
      </c>
      <c r="CY232" s="31">
        <f t="shared" si="38"/>
        <v>0</v>
      </c>
      <c r="CZ232" s="31">
        <f t="shared" si="39"/>
        <v>0</v>
      </c>
      <c r="DA232" s="31">
        <f t="shared" si="70"/>
        <v>0</v>
      </c>
      <c r="DB232" s="31">
        <f t="shared" si="71"/>
        <v>0</v>
      </c>
      <c r="DC232" s="31">
        <f t="shared" si="72"/>
        <v>0</v>
      </c>
      <c r="DD232" s="31">
        <f t="shared" si="40"/>
        <v>0</v>
      </c>
      <c r="DE232" s="31">
        <f t="shared" si="41"/>
        <v>0</v>
      </c>
      <c r="DF232" s="31">
        <f t="shared" si="42"/>
        <v>0</v>
      </c>
      <c r="DG232" s="31">
        <f t="shared" si="43"/>
        <v>0</v>
      </c>
      <c r="DH232" s="31">
        <f t="shared" si="44"/>
        <v>0</v>
      </c>
      <c r="DI232" s="31">
        <f t="shared" si="45"/>
        <v>0</v>
      </c>
      <c r="DJ232" s="31">
        <f t="shared" si="46"/>
        <v>0</v>
      </c>
      <c r="DK232" s="31">
        <f t="shared" si="47"/>
        <v>0</v>
      </c>
      <c r="DL232" s="31">
        <f t="shared" si="48"/>
        <v>0</v>
      </c>
      <c r="DM232" s="31">
        <f t="shared" si="49"/>
        <v>0</v>
      </c>
      <c r="DN232" s="31">
        <f t="shared" si="73"/>
        <v>0</v>
      </c>
      <c r="DO232" s="31">
        <f t="shared" si="74"/>
        <v>0</v>
      </c>
      <c r="DP232" s="31">
        <f t="shared" si="75"/>
        <v>0</v>
      </c>
      <c r="DQ232" s="31">
        <f t="shared" si="50"/>
        <v>0</v>
      </c>
      <c r="DR232" s="31">
        <f t="shared" si="51"/>
        <v>0</v>
      </c>
      <c r="DS232" s="31">
        <f t="shared" si="52"/>
        <v>0</v>
      </c>
      <c r="DT232" s="31">
        <f t="shared" si="53"/>
        <v>0</v>
      </c>
      <c r="DU232" s="31">
        <f t="shared" si="54"/>
        <v>0</v>
      </c>
      <c r="DV232" s="31">
        <f t="shared" si="55"/>
        <v>0</v>
      </c>
      <c r="DW232" s="31">
        <f t="shared" si="56"/>
        <v>0</v>
      </c>
      <c r="DX232" s="31">
        <f t="shared" si="57"/>
        <v>0</v>
      </c>
      <c r="DY232" s="31">
        <f t="shared" si="58"/>
        <v>0</v>
      </c>
      <c r="DZ232" s="31">
        <f t="shared" si="59"/>
        <v>0</v>
      </c>
      <c r="EB232" s="1">
        <f t="shared" si="76"/>
        <v>0</v>
      </c>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row>
    <row r="233" spans="1:167" ht="15" customHeight="1">
      <c r="A233" s="25"/>
      <c r="B233" s="52"/>
      <c r="C233" s="55" t="s">
        <v>5034</v>
      </c>
      <c r="D233" s="817" t="str">
        <f>IF(CNGE_2026_M4_Secc1!D56="","",CNGE_2026_M4_Secc1!D56)</f>
        <v/>
      </c>
      <c r="E233" s="757"/>
      <c r="F233" s="757"/>
      <c r="G233" s="757"/>
      <c r="H233" s="757"/>
      <c r="I233" s="757"/>
      <c r="J233" s="758"/>
      <c r="K233" s="439"/>
      <c r="L233" s="439"/>
      <c r="M233" s="439"/>
      <c r="N233" s="439"/>
      <c r="O233" s="439"/>
      <c r="P233" s="439"/>
      <c r="Q233" s="439"/>
      <c r="R233" s="439"/>
      <c r="S233" s="439"/>
      <c r="T233" s="439"/>
      <c r="U233" s="439"/>
      <c r="V233" s="439"/>
      <c r="W233" s="439"/>
      <c r="X233" s="439"/>
      <c r="Y233" s="439"/>
      <c r="Z233" s="439"/>
      <c r="AA233" s="439"/>
      <c r="AB233" s="439"/>
      <c r="AC233" s="439"/>
      <c r="AD233" s="439"/>
      <c r="AG233" s="1">
        <f>IF(AND(CNGE_2026_M4_Secc1!$N56&lt;&gt;2,CNGE_2026_M4_Secc1!$N56&lt;&gt;""),IF(SUM(COUNTBLANK(D233:AD233),COUNTBLANK(O302:AD302),COUNTBLANK(O371:AD371))&lt;=(AK233+6),0,1),0)</f>
        <v>0</v>
      </c>
      <c r="AH233" s="176">
        <f t="shared" si="60"/>
        <v>0</v>
      </c>
      <c r="AI233" s="177" t="str">
        <f>IF(AH233=0,"",
IF(SUM($AH$219:AH233)=1,AJ233,
IF($AH$281&gt;SUM($AH$219:AH233),_xlfn.CONCAT(", ",AJ233),
IF($AH$281=SUM($AH$219:AH233),_xlfn.CONCAT(" y ",AJ233)))))</f>
        <v/>
      </c>
      <c r="AJ233" s="55">
        <v>14</v>
      </c>
      <c r="AK233" s="1">
        <f t="shared" si="77"/>
        <v>52</v>
      </c>
      <c r="AL233" s="1">
        <f t="shared" si="20"/>
        <v>13</v>
      </c>
      <c r="AM233" s="1">
        <f t="shared" si="78"/>
        <v>0</v>
      </c>
      <c r="AN233" s="1">
        <f>IF(OR(CNGE_2026_M4_Secc1!$N56=2,CNGE_2026_M4_Secc1!$N56=""),IF(COUNTA(K233:AD233,O302:AD302,O371:AD371)=0,0,1),0)</f>
        <v>0</v>
      </c>
      <c r="AO233" s="1">
        <f t="shared" si="61"/>
        <v>0</v>
      </c>
      <c r="AP233" s="1">
        <f>IF(OR(CNGE_2026_M4_Secc1!CX57=0,CNGE_2026_M4_Secc1!CX57=2),IF(OR($AL234=13,BO$221=1),3,4),0)</f>
        <v>3</v>
      </c>
      <c r="AQ233" s="1">
        <f>IF(OR(CNGE_2026_M4_Secc1!CY57=0,CNGE_2026_M4_Secc1!CY57=2),IF(OR($AL234=13,BP$221=1),3,4),0)</f>
        <v>3</v>
      </c>
      <c r="AR233" s="1">
        <f>IF(OR(CNGE_2026_M4_Secc1!CZ57=0,CNGE_2026_M4_Secc1!CZ57=2),IF(OR($AL234=13,BQ$221=1),3,4),0)</f>
        <v>3</v>
      </c>
      <c r="AS233" s="1">
        <f>IF(OR(CNGE_2026_M4_Secc1!DA57=0,CNGE_2026_M4_Secc1!DA57=2),IF(OR($AL234=13,BR$221=1),3,4),0)</f>
        <v>3</v>
      </c>
      <c r="AT233" s="1">
        <f>IF(OR(CNGE_2026_M4_Secc1!DB57=0,CNGE_2026_M4_Secc1!DB57=2),IF(OR($AL234=13,BS$221=1),3,4),0)</f>
        <v>3</v>
      </c>
      <c r="AU233" s="1">
        <f>IF(OR(CNGE_2026_M4_Secc1!DC57=0,CNGE_2026_M4_Secc1!DC57=2),IF(OR($AL234=13,BT$221=1),3,4),0)</f>
        <v>3</v>
      </c>
      <c r="AV233" s="1">
        <f>IF(OR(CNGE_2026_M4_Secc1!DD57=0,CNGE_2026_M4_Secc1!DD57=2),IF(OR($AL234=13,BU$221=1),3,4),0)</f>
        <v>3</v>
      </c>
      <c r="AW233" s="1">
        <f>IF(OR(CNGE_2026_M4_Secc1!DE57=0,CNGE_2026_M4_Secc1!DE57=2),IF(OR($AL234=13,BV$221=1),3,4),0)</f>
        <v>3</v>
      </c>
      <c r="AX233" s="1">
        <f>IF(OR(CNGE_2026_M4_Secc1!DF57=0,CNGE_2026_M4_Secc1!DF57=2),IF(OR($AL234=13,BW$221=1),3,4),0)</f>
        <v>3</v>
      </c>
      <c r="AY233" s="1">
        <f>IF(OR(CNGE_2026_M4_Secc1!DG57=0,CNGE_2026_M4_Secc1!DG57=2),IF(OR($AL234=13,BX$221=1),3,4),0)</f>
        <v>3</v>
      </c>
      <c r="AZ233" s="1">
        <f>IF(OR(CNGE_2026_M4_Secc1!DH57=0,CNGE_2026_M4_Secc1!DH57=2),IF(OR($AL234=13,BY$221=1),3,4),0)</f>
        <v>3</v>
      </c>
      <c r="BA233" s="1">
        <f>IF(OR(CNGE_2026_M4_Secc1!DI57=0,CNGE_2026_M4_Secc1!DI57=2),IF(OR($AL234=13,BZ$221=1),3,4),0)</f>
        <v>3</v>
      </c>
      <c r="BB233" s="1">
        <f t="shared" si="62"/>
        <v>36</v>
      </c>
      <c r="BC233" s="1">
        <f>IF(OR(CNGE_2026_M4_Secc1!CX57=0,CNGE_2026_M4_Secc1!CX57=2),IF(COUNTA(O234:R234)=0,0,1),0)</f>
        <v>0</v>
      </c>
      <c r="BD233" s="1">
        <f>IF(OR(CNGE_2026_M4_Secc1!CY57=0,CNGE_2026_M4_Secc1!CY57=2),IF(COUNTA(S234:V234)=0,0,1),0)</f>
        <v>0</v>
      </c>
      <c r="BE233" s="1">
        <f>IF(OR(CNGE_2026_M4_Secc1!CZ57=0,CNGE_2026_M4_Secc1!CZ57=2),IF(COUNTA(W234:Z234)=0,0,1),0)</f>
        <v>0</v>
      </c>
      <c r="BF233" s="1">
        <f>IF(OR(CNGE_2026_M4_Secc1!DA57=0,CNGE_2026_M4_Secc1!DA57=2),IF(COUNTA(AA234:AD234)=0,0,1),0)</f>
        <v>0</v>
      </c>
      <c r="BG233" s="1">
        <f>IF(OR(CNGE_2026_M4_Secc1!DB57=0,CNGE_2026_M4_Secc1!DB57=2),IF(COUNTA(O303:R303)=0,0,1),0)</f>
        <v>0</v>
      </c>
      <c r="BH233" s="1">
        <f>IF(OR(CNGE_2026_M4_Secc1!DC57=0,CNGE_2026_M4_Secc1!DC57=2),IF(COUNTA(S303:V303)=0,0,1),0)</f>
        <v>0</v>
      </c>
      <c r="BI233" s="1">
        <f>IF(OR(CNGE_2026_M4_Secc1!DD57=0,CNGE_2026_M4_Secc1!DD57=2),IF(COUNTA(W303:Z303)=0,0,1),0)</f>
        <v>0</v>
      </c>
      <c r="BJ233" s="1">
        <f>IF(OR(CNGE_2026_M4_Secc1!DE57=0,CNGE_2026_M4_Secc1!DE57=2),IF(COUNTA(AA303:AD303)=0,0,1),0)</f>
        <v>0</v>
      </c>
      <c r="BK233" s="1">
        <f>IF(OR(CNGE_2026_M4_Secc1!DF57=0,CNGE_2026_M4_Secc1!DF57=2),IF(COUNTA(O372:R372)=0,0,1),0)</f>
        <v>0</v>
      </c>
      <c r="BL233" s="1">
        <f>IF(OR(CNGE_2026_M4_Secc1!DG57=0,CNGE_2026_M4_Secc1!DG57=2),IF(COUNTA(S372:V372)=0,0,1),0)</f>
        <v>0</v>
      </c>
      <c r="BM233" s="1">
        <f>IF(OR(CNGE_2026_M4_Secc1!DH57=0,CNGE_2026_M4_Secc1!DH57=2),IF(COUNTA(W372:Z372)=0,0,1),0)</f>
        <v>0</v>
      </c>
      <c r="BN233" s="1">
        <f>IF(OR(CNGE_2026_M4_Secc1!DI57=0,CNGE_2026_M4_Secc1!DI57=2),IF(COUNTA(AA372:AD372)=0,0,1),0)</f>
        <v>0</v>
      </c>
      <c r="CA233" s="31">
        <f t="shared" si="21"/>
        <v>0</v>
      </c>
      <c r="CB233" s="31">
        <f t="shared" si="63"/>
        <v>0</v>
      </c>
      <c r="CC233" s="31">
        <f t="shared" si="64"/>
        <v>0</v>
      </c>
      <c r="CD233" s="31">
        <f t="shared" si="65"/>
        <v>0</v>
      </c>
      <c r="CE233" s="31">
        <f t="shared" si="66"/>
        <v>0</v>
      </c>
      <c r="CF233" s="31">
        <f t="shared" si="22"/>
        <v>0</v>
      </c>
      <c r="CG233" s="31">
        <f t="shared" si="23"/>
        <v>0</v>
      </c>
      <c r="CH233" s="31">
        <f t="shared" si="24"/>
        <v>0</v>
      </c>
      <c r="CI233" s="31">
        <f t="shared" si="25"/>
        <v>0</v>
      </c>
      <c r="CJ233" s="31">
        <f t="shared" si="26"/>
        <v>0</v>
      </c>
      <c r="CK233" s="31">
        <f t="shared" si="27"/>
        <v>0</v>
      </c>
      <c r="CL233" s="31">
        <f t="shared" si="28"/>
        <v>0</v>
      </c>
      <c r="CM233" s="31">
        <f t="shared" si="29"/>
        <v>0</v>
      </c>
      <c r="CN233" s="31">
        <f t="shared" si="67"/>
        <v>0</v>
      </c>
      <c r="CO233" s="31">
        <f t="shared" si="68"/>
        <v>0</v>
      </c>
      <c r="CP233" s="31">
        <f t="shared" si="69"/>
        <v>0</v>
      </c>
      <c r="CQ233" s="31">
        <f t="shared" si="30"/>
        <v>0</v>
      </c>
      <c r="CR233" s="31">
        <f t="shared" si="31"/>
        <v>0</v>
      </c>
      <c r="CS233" s="31">
        <f t="shared" si="32"/>
        <v>0</v>
      </c>
      <c r="CT233" s="31">
        <f t="shared" si="33"/>
        <v>0</v>
      </c>
      <c r="CU233" s="31">
        <f t="shared" si="34"/>
        <v>0</v>
      </c>
      <c r="CV233" s="31">
        <f t="shared" si="35"/>
        <v>0</v>
      </c>
      <c r="CW233" s="31">
        <f t="shared" si="36"/>
        <v>0</v>
      </c>
      <c r="CX233" s="31">
        <f t="shared" si="37"/>
        <v>0</v>
      </c>
      <c r="CY233" s="31">
        <f t="shared" si="38"/>
        <v>0</v>
      </c>
      <c r="CZ233" s="31">
        <f t="shared" si="39"/>
        <v>0</v>
      </c>
      <c r="DA233" s="31">
        <f t="shared" si="70"/>
        <v>0</v>
      </c>
      <c r="DB233" s="31">
        <f t="shared" si="71"/>
        <v>0</v>
      </c>
      <c r="DC233" s="31">
        <f t="shared" si="72"/>
        <v>0</v>
      </c>
      <c r="DD233" s="31">
        <f t="shared" si="40"/>
        <v>0</v>
      </c>
      <c r="DE233" s="31">
        <f t="shared" si="41"/>
        <v>0</v>
      </c>
      <c r="DF233" s="31">
        <f t="shared" si="42"/>
        <v>0</v>
      </c>
      <c r="DG233" s="31">
        <f t="shared" si="43"/>
        <v>0</v>
      </c>
      <c r="DH233" s="31">
        <f t="shared" si="44"/>
        <v>0</v>
      </c>
      <c r="DI233" s="31">
        <f t="shared" si="45"/>
        <v>0</v>
      </c>
      <c r="DJ233" s="31">
        <f t="shared" si="46"/>
        <v>0</v>
      </c>
      <c r="DK233" s="31">
        <f t="shared" si="47"/>
        <v>0</v>
      </c>
      <c r="DL233" s="31">
        <f t="shared" si="48"/>
        <v>0</v>
      </c>
      <c r="DM233" s="31">
        <f t="shared" si="49"/>
        <v>0</v>
      </c>
      <c r="DN233" s="31">
        <f t="shared" si="73"/>
        <v>0</v>
      </c>
      <c r="DO233" s="31">
        <f t="shared" si="74"/>
        <v>0</v>
      </c>
      <c r="DP233" s="31">
        <f t="shared" si="75"/>
        <v>0</v>
      </c>
      <c r="DQ233" s="31">
        <f t="shared" si="50"/>
        <v>0</v>
      </c>
      <c r="DR233" s="31">
        <f t="shared" si="51"/>
        <v>0</v>
      </c>
      <c r="DS233" s="31">
        <f t="shared" si="52"/>
        <v>0</v>
      </c>
      <c r="DT233" s="31">
        <f t="shared" si="53"/>
        <v>0</v>
      </c>
      <c r="DU233" s="31">
        <f t="shared" si="54"/>
        <v>0</v>
      </c>
      <c r="DV233" s="31">
        <f t="shared" si="55"/>
        <v>0</v>
      </c>
      <c r="DW233" s="31">
        <f t="shared" si="56"/>
        <v>0</v>
      </c>
      <c r="DX233" s="31">
        <f t="shared" si="57"/>
        <v>0</v>
      </c>
      <c r="DY233" s="31">
        <f t="shared" si="58"/>
        <v>0</v>
      </c>
      <c r="DZ233" s="31">
        <f t="shared" si="59"/>
        <v>0</v>
      </c>
      <c r="EB233" s="1">
        <f t="shared" si="76"/>
        <v>0</v>
      </c>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row>
    <row r="234" spans="1:167" ht="15" customHeight="1">
      <c r="A234" s="25"/>
      <c r="B234" s="52"/>
      <c r="C234" s="55" t="s">
        <v>5035</v>
      </c>
      <c r="D234" s="817" t="str">
        <f>IF(CNGE_2026_M4_Secc1!D57="","",CNGE_2026_M4_Secc1!D57)</f>
        <v/>
      </c>
      <c r="E234" s="757"/>
      <c r="F234" s="757"/>
      <c r="G234" s="757"/>
      <c r="H234" s="757"/>
      <c r="I234" s="757"/>
      <c r="J234" s="758"/>
      <c r="K234" s="439"/>
      <c r="L234" s="439"/>
      <c r="M234" s="439"/>
      <c r="N234" s="439"/>
      <c r="O234" s="439"/>
      <c r="P234" s="439"/>
      <c r="Q234" s="439"/>
      <c r="R234" s="439"/>
      <c r="S234" s="439"/>
      <c r="T234" s="439"/>
      <c r="U234" s="439"/>
      <c r="V234" s="439"/>
      <c r="W234" s="439"/>
      <c r="X234" s="439"/>
      <c r="Y234" s="439"/>
      <c r="Z234" s="439"/>
      <c r="AA234" s="439"/>
      <c r="AB234" s="439"/>
      <c r="AC234" s="439"/>
      <c r="AD234" s="439"/>
      <c r="AG234" s="1">
        <f>IF(AND(CNGE_2026_M4_Secc1!$N57&lt;&gt;2,CNGE_2026_M4_Secc1!$N57&lt;&gt;""),IF(SUM(COUNTBLANK(D234:AD234),COUNTBLANK(O303:AD303),COUNTBLANK(O372:AD372))&lt;=(AK234+6),0,1),0)</f>
        <v>0</v>
      </c>
      <c r="AH234" s="176">
        <f t="shared" si="60"/>
        <v>0</v>
      </c>
      <c r="AI234" s="177" t="str">
        <f>IF(AH234=0,"",
IF(SUM($AH$219:AH234)=1,AJ234,
IF($AH$281&gt;SUM($AH$219:AH234),_xlfn.CONCAT(", ",AJ234),
IF($AH$281=SUM($AH$219:AH234),_xlfn.CONCAT(" y ",AJ234)))))</f>
        <v/>
      </c>
      <c r="AJ234" s="55">
        <v>15</v>
      </c>
      <c r="AK234" s="1">
        <f t="shared" si="77"/>
        <v>52</v>
      </c>
      <c r="AL234" s="1">
        <f t="shared" si="20"/>
        <v>13</v>
      </c>
      <c r="AM234" s="1">
        <f t="shared" si="78"/>
        <v>0</v>
      </c>
      <c r="AN234" s="1">
        <f>IF(OR(CNGE_2026_M4_Secc1!$N57=2,CNGE_2026_M4_Secc1!$N57=""),IF(COUNTA(K234:AD234,O303:AD303,O372:AD372)=0,0,1),0)</f>
        <v>0</v>
      </c>
      <c r="AO234" s="1">
        <f t="shared" si="61"/>
        <v>0</v>
      </c>
      <c r="AP234" s="1">
        <f>IF(OR(CNGE_2026_M4_Secc1!CX58=0,CNGE_2026_M4_Secc1!CX58=2),IF(OR($AL235=13,BO$221=1),3,4),0)</f>
        <v>3</v>
      </c>
      <c r="AQ234" s="1">
        <f>IF(OR(CNGE_2026_M4_Secc1!CY58=0,CNGE_2026_M4_Secc1!CY58=2),IF(OR($AL235=13,BP$221=1),3,4),0)</f>
        <v>3</v>
      </c>
      <c r="AR234" s="1">
        <f>IF(OR(CNGE_2026_M4_Secc1!CZ58=0,CNGE_2026_M4_Secc1!CZ58=2),IF(OR($AL235=13,BQ$221=1),3,4),0)</f>
        <v>3</v>
      </c>
      <c r="AS234" s="1">
        <f>IF(OR(CNGE_2026_M4_Secc1!DA58=0,CNGE_2026_M4_Secc1!DA58=2),IF(OR($AL235=13,BR$221=1),3,4),0)</f>
        <v>3</v>
      </c>
      <c r="AT234" s="1">
        <f>IF(OR(CNGE_2026_M4_Secc1!DB58=0,CNGE_2026_M4_Secc1!DB58=2),IF(OR($AL235=13,BS$221=1),3,4),0)</f>
        <v>3</v>
      </c>
      <c r="AU234" s="1">
        <f>IF(OR(CNGE_2026_M4_Secc1!DC58=0,CNGE_2026_M4_Secc1!DC58=2),IF(OR($AL235=13,BT$221=1),3,4),0)</f>
        <v>3</v>
      </c>
      <c r="AV234" s="1">
        <f>IF(OR(CNGE_2026_M4_Secc1!DD58=0,CNGE_2026_M4_Secc1!DD58=2),IF(OR($AL235=13,BU$221=1),3,4),0)</f>
        <v>3</v>
      </c>
      <c r="AW234" s="1">
        <f>IF(OR(CNGE_2026_M4_Secc1!DE58=0,CNGE_2026_M4_Secc1!DE58=2),IF(OR($AL235=13,BV$221=1),3,4),0)</f>
        <v>3</v>
      </c>
      <c r="AX234" s="1">
        <f>IF(OR(CNGE_2026_M4_Secc1!DF58=0,CNGE_2026_M4_Secc1!DF58=2),IF(OR($AL235=13,BW$221=1),3,4),0)</f>
        <v>3</v>
      </c>
      <c r="AY234" s="1">
        <f>IF(OR(CNGE_2026_M4_Secc1!DG58=0,CNGE_2026_M4_Secc1!DG58=2),IF(OR($AL235=13,BX$221=1),3,4),0)</f>
        <v>3</v>
      </c>
      <c r="AZ234" s="1">
        <f>IF(OR(CNGE_2026_M4_Secc1!DH58=0,CNGE_2026_M4_Secc1!DH58=2),IF(OR($AL235=13,BY$221=1),3,4),0)</f>
        <v>3</v>
      </c>
      <c r="BA234" s="1">
        <f>IF(OR(CNGE_2026_M4_Secc1!DI58=0,CNGE_2026_M4_Secc1!DI58=2),IF(OR($AL235=13,BZ$221=1),3,4),0)</f>
        <v>3</v>
      </c>
      <c r="BB234" s="1">
        <f t="shared" si="62"/>
        <v>36</v>
      </c>
      <c r="BC234" s="1">
        <f>IF(OR(CNGE_2026_M4_Secc1!CX58=0,CNGE_2026_M4_Secc1!CX58=2),IF(COUNTA(O235:R235)=0,0,1),0)</f>
        <v>0</v>
      </c>
      <c r="BD234" s="1">
        <f>IF(OR(CNGE_2026_M4_Secc1!CY58=0,CNGE_2026_M4_Secc1!CY58=2),IF(COUNTA(S235:V235)=0,0,1),0)</f>
        <v>0</v>
      </c>
      <c r="BE234" s="1">
        <f>IF(OR(CNGE_2026_M4_Secc1!CZ58=0,CNGE_2026_M4_Secc1!CZ58=2),IF(COUNTA(W235:Z235)=0,0,1),0)</f>
        <v>0</v>
      </c>
      <c r="BF234" s="1">
        <f>IF(OR(CNGE_2026_M4_Secc1!DA58=0,CNGE_2026_M4_Secc1!DA58=2),IF(COUNTA(AA235:AD235)=0,0,1),0)</f>
        <v>0</v>
      </c>
      <c r="BG234" s="1">
        <f>IF(OR(CNGE_2026_M4_Secc1!DB58=0,CNGE_2026_M4_Secc1!DB58=2),IF(COUNTA(O304:R304)=0,0,1),0)</f>
        <v>0</v>
      </c>
      <c r="BH234" s="1">
        <f>IF(OR(CNGE_2026_M4_Secc1!DC58=0,CNGE_2026_M4_Secc1!DC58=2),IF(COUNTA(S304:V304)=0,0,1),0)</f>
        <v>0</v>
      </c>
      <c r="BI234" s="1">
        <f>IF(OR(CNGE_2026_M4_Secc1!DD58=0,CNGE_2026_M4_Secc1!DD58=2),IF(COUNTA(W304:Z304)=0,0,1),0)</f>
        <v>0</v>
      </c>
      <c r="BJ234" s="1">
        <f>IF(OR(CNGE_2026_M4_Secc1!DE58=0,CNGE_2026_M4_Secc1!DE58=2),IF(COUNTA(AA304:AD304)=0,0,1),0)</f>
        <v>0</v>
      </c>
      <c r="BK234" s="1">
        <f>IF(OR(CNGE_2026_M4_Secc1!DF58=0,CNGE_2026_M4_Secc1!DF58=2),IF(COUNTA(O373:R373)=0,0,1),0)</f>
        <v>0</v>
      </c>
      <c r="BL234" s="1">
        <f>IF(OR(CNGE_2026_M4_Secc1!DG58=0,CNGE_2026_M4_Secc1!DG58=2),IF(COUNTA(S373:V373)=0,0,1),0)</f>
        <v>0</v>
      </c>
      <c r="BM234" s="1">
        <f>IF(OR(CNGE_2026_M4_Secc1!DH58=0,CNGE_2026_M4_Secc1!DH58=2),IF(COUNTA(W373:Z373)=0,0,1),0)</f>
        <v>0</v>
      </c>
      <c r="BN234" s="1">
        <f>IF(OR(CNGE_2026_M4_Secc1!DI58=0,CNGE_2026_M4_Secc1!DI58=2),IF(COUNTA(AA373:AD373)=0,0,1),0)</f>
        <v>0</v>
      </c>
      <c r="CA234" s="31">
        <f t="shared" si="21"/>
        <v>0</v>
      </c>
      <c r="CB234" s="31">
        <f t="shared" si="63"/>
        <v>0</v>
      </c>
      <c r="CC234" s="31">
        <f t="shared" si="64"/>
        <v>0</v>
      </c>
      <c r="CD234" s="31">
        <f t="shared" si="65"/>
        <v>0</v>
      </c>
      <c r="CE234" s="31">
        <f t="shared" si="66"/>
        <v>0</v>
      </c>
      <c r="CF234" s="31">
        <f t="shared" si="22"/>
        <v>0</v>
      </c>
      <c r="CG234" s="31">
        <f t="shared" si="23"/>
        <v>0</v>
      </c>
      <c r="CH234" s="31">
        <f t="shared" si="24"/>
        <v>0</v>
      </c>
      <c r="CI234" s="31">
        <f t="shared" si="25"/>
        <v>0</v>
      </c>
      <c r="CJ234" s="31">
        <f t="shared" si="26"/>
        <v>0</v>
      </c>
      <c r="CK234" s="31">
        <f t="shared" si="27"/>
        <v>0</v>
      </c>
      <c r="CL234" s="31">
        <f t="shared" si="28"/>
        <v>0</v>
      </c>
      <c r="CM234" s="31">
        <f t="shared" si="29"/>
        <v>0</v>
      </c>
      <c r="CN234" s="31">
        <f t="shared" si="67"/>
        <v>0</v>
      </c>
      <c r="CO234" s="31">
        <f t="shared" si="68"/>
        <v>0</v>
      </c>
      <c r="CP234" s="31">
        <f t="shared" si="69"/>
        <v>0</v>
      </c>
      <c r="CQ234" s="31">
        <f t="shared" si="30"/>
        <v>0</v>
      </c>
      <c r="CR234" s="31">
        <f t="shared" si="31"/>
        <v>0</v>
      </c>
      <c r="CS234" s="31">
        <f t="shared" si="32"/>
        <v>0</v>
      </c>
      <c r="CT234" s="31">
        <f t="shared" si="33"/>
        <v>0</v>
      </c>
      <c r="CU234" s="31">
        <f t="shared" si="34"/>
        <v>0</v>
      </c>
      <c r="CV234" s="31">
        <f t="shared" si="35"/>
        <v>0</v>
      </c>
      <c r="CW234" s="31">
        <f t="shared" si="36"/>
        <v>0</v>
      </c>
      <c r="CX234" s="31">
        <f t="shared" si="37"/>
        <v>0</v>
      </c>
      <c r="CY234" s="31">
        <f t="shared" si="38"/>
        <v>0</v>
      </c>
      <c r="CZ234" s="31">
        <f t="shared" si="39"/>
        <v>0</v>
      </c>
      <c r="DA234" s="31">
        <f t="shared" si="70"/>
        <v>0</v>
      </c>
      <c r="DB234" s="31">
        <f t="shared" si="71"/>
        <v>0</v>
      </c>
      <c r="DC234" s="31">
        <f t="shared" si="72"/>
        <v>0</v>
      </c>
      <c r="DD234" s="31">
        <f t="shared" si="40"/>
        <v>0</v>
      </c>
      <c r="DE234" s="31">
        <f t="shared" si="41"/>
        <v>0</v>
      </c>
      <c r="DF234" s="31">
        <f t="shared" si="42"/>
        <v>0</v>
      </c>
      <c r="DG234" s="31">
        <f t="shared" si="43"/>
        <v>0</v>
      </c>
      <c r="DH234" s="31">
        <f t="shared" si="44"/>
        <v>0</v>
      </c>
      <c r="DI234" s="31">
        <f t="shared" si="45"/>
        <v>0</v>
      </c>
      <c r="DJ234" s="31">
        <f t="shared" si="46"/>
        <v>0</v>
      </c>
      <c r="DK234" s="31">
        <f t="shared" si="47"/>
        <v>0</v>
      </c>
      <c r="DL234" s="31">
        <f t="shared" si="48"/>
        <v>0</v>
      </c>
      <c r="DM234" s="31">
        <f t="shared" si="49"/>
        <v>0</v>
      </c>
      <c r="DN234" s="31">
        <f t="shared" si="73"/>
        <v>0</v>
      </c>
      <c r="DO234" s="31">
        <f t="shared" si="74"/>
        <v>0</v>
      </c>
      <c r="DP234" s="31">
        <f t="shared" si="75"/>
        <v>0</v>
      </c>
      <c r="DQ234" s="31">
        <f t="shared" si="50"/>
        <v>0</v>
      </c>
      <c r="DR234" s="31">
        <f t="shared" si="51"/>
        <v>0</v>
      </c>
      <c r="DS234" s="31">
        <f t="shared" si="52"/>
        <v>0</v>
      </c>
      <c r="DT234" s="31">
        <f t="shared" si="53"/>
        <v>0</v>
      </c>
      <c r="DU234" s="31">
        <f t="shared" si="54"/>
        <v>0</v>
      </c>
      <c r="DV234" s="31">
        <f t="shared" si="55"/>
        <v>0</v>
      </c>
      <c r="DW234" s="31">
        <f t="shared" si="56"/>
        <v>0</v>
      </c>
      <c r="DX234" s="31">
        <f t="shared" si="57"/>
        <v>0</v>
      </c>
      <c r="DY234" s="31">
        <f t="shared" si="58"/>
        <v>0</v>
      </c>
      <c r="DZ234" s="31">
        <f t="shared" si="59"/>
        <v>0</v>
      </c>
      <c r="EB234" s="1">
        <f t="shared" si="76"/>
        <v>0</v>
      </c>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row>
    <row r="235" spans="1:167" ht="15" customHeight="1">
      <c r="A235" s="25"/>
      <c r="B235" s="52"/>
      <c r="C235" s="55" t="s">
        <v>5036</v>
      </c>
      <c r="D235" s="817" t="str">
        <f>IF(CNGE_2026_M4_Secc1!D58="","",CNGE_2026_M4_Secc1!D58)</f>
        <v/>
      </c>
      <c r="E235" s="757"/>
      <c r="F235" s="757"/>
      <c r="G235" s="757"/>
      <c r="H235" s="757"/>
      <c r="I235" s="757"/>
      <c r="J235" s="758"/>
      <c r="K235" s="439"/>
      <c r="L235" s="439"/>
      <c r="M235" s="439"/>
      <c r="N235" s="439"/>
      <c r="O235" s="439"/>
      <c r="P235" s="439"/>
      <c r="Q235" s="439"/>
      <c r="R235" s="439"/>
      <c r="S235" s="439"/>
      <c r="T235" s="439"/>
      <c r="U235" s="439"/>
      <c r="V235" s="439"/>
      <c r="W235" s="439"/>
      <c r="X235" s="439"/>
      <c r="Y235" s="439"/>
      <c r="Z235" s="439"/>
      <c r="AA235" s="439"/>
      <c r="AB235" s="439"/>
      <c r="AC235" s="439"/>
      <c r="AD235" s="439"/>
      <c r="AG235" s="1">
        <f>IF(AND(CNGE_2026_M4_Secc1!$N58&lt;&gt;2,CNGE_2026_M4_Secc1!$N58&lt;&gt;""),IF(SUM(COUNTBLANK(D235:AD235),COUNTBLANK(O304:AD304),COUNTBLANK(O373:AD373))&lt;=(AK235+6),0,1),0)</f>
        <v>0</v>
      </c>
      <c r="AH235" s="176">
        <f t="shared" si="60"/>
        <v>0</v>
      </c>
      <c r="AI235" s="177" t="str">
        <f>IF(AH235=0,"",
IF(SUM($AH$219:AH235)=1,AJ235,
IF($AH$281&gt;SUM($AH$219:AH235),_xlfn.CONCAT(", ",AJ235),
IF($AH$281=SUM($AH$219:AH235),_xlfn.CONCAT(" y ",AJ235)))))</f>
        <v/>
      </c>
      <c r="AJ235" s="55">
        <v>16</v>
      </c>
      <c r="AK235" s="1">
        <f t="shared" si="77"/>
        <v>52</v>
      </c>
      <c r="AL235" s="1">
        <f t="shared" si="20"/>
        <v>13</v>
      </c>
      <c r="AM235" s="1">
        <f t="shared" si="78"/>
        <v>0</v>
      </c>
      <c r="AN235" s="1">
        <f>IF(OR(CNGE_2026_M4_Secc1!$N58=2,CNGE_2026_M4_Secc1!$N58=""),IF(COUNTA(K235:AD235,O304:AD304,O373:AD373)=0,0,1),0)</f>
        <v>0</v>
      </c>
      <c r="AO235" s="1">
        <f t="shared" si="61"/>
        <v>0</v>
      </c>
      <c r="AP235" s="1">
        <f>IF(OR(CNGE_2026_M4_Secc1!CX59=0,CNGE_2026_M4_Secc1!CX59=2),IF(OR($AL236=13,BO$221=1),3,4),0)</f>
        <v>3</v>
      </c>
      <c r="AQ235" s="1">
        <f>IF(OR(CNGE_2026_M4_Secc1!CY59=0,CNGE_2026_M4_Secc1!CY59=2),IF(OR($AL236=13,BP$221=1),3,4),0)</f>
        <v>3</v>
      </c>
      <c r="AR235" s="1">
        <f>IF(OR(CNGE_2026_M4_Secc1!CZ59=0,CNGE_2026_M4_Secc1!CZ59=2),IF(OR($AL236=13,BQ$221=1),3,4),0)</f>
        <v>3</v>
      </c>
      <c r="AS235" s="1">
        <f>IF(OR(CNGE_2026_M4_Secc1!DA59=0,CNGE_2026_M4_Secc1!DA59=2),IF(OR($AL236=13,BR$221=1),3,4),0)</f>
        <v>3</v>
      </c>
      <c r="AT235" s="1">
        <f>IF(OR(CNGE_2026_M4_Secc1!DB59=0,CNGE_2026_M4_Secc1!DB59=2),IF(OR($AL236=13,BS$221=1),3,4),0)</f>
        <v>3</v>
      </c>
      <c r="AU235" s="1">
        <f>IF(OR(CNGE_2026_M4_Secc1!DC59=0,CNGE_2026_M4_Secc1!DC59=2),IF(OR($AL236=13,BT$221=1),3,4),0)</f>
        <v>3</v>
      </c>
      <c r="AV235" s="1">
        <f>IF(OR(CNGE_2026_M4_Secc1!DD59=0,CNGE_2026_M4_Secc1!DD59=2),IF(OR($AL236=13,BU$221=1),3,4),0)</f>
        <v>3</v>
      </c>
      <c r="AW235" s="1">
        <f>IF(OR(CNGE_2026_M4_Secc1!DE59=0,CNGE_2026_M4_Secc1!DE59=2),IF(OR($AL236=13,BV$221=1),3,4),0)</f>
        <v>3</v>
      </c>
      <c r="AX235" s="1">
        <f>IF(OR(CNGE_2026_M4_Secc1!DF59=0,CNGE_2026_M4_Secc1!DF59=2),IF(OR($AL236=13,BW$221=1),3,4),0)</f>
        <v>3</v>
      </c>
      <c r="AY235" s="1">
        <f>IF(OR(CNGE_2026_M4_Secc1!DG59=0,CNGE_2026_M4_Secc1!DG59=2),IF(OR($AL236=13,BX$221=1),3,4),0)</f>
        <v>3</v>
      </c>
      <c r="AZ235" s="1">
        <f>IF(OR(CNGE_2026_M4_Secc1!DH59=0,CNGE_2026_M4_Secc1!DH59=2),IF(OR($AL236=13,BY$221=1),3,4),0)</f>
        <v>3</v>
      </c>
      <c r="BA235" s="1">
        <f>IF(OR(CNGE_2026_M4_Secc1!DI59=0,CNGE_2026_M4_Secc1!DI59=2),IF(OR($AL236=13,BZ$221=1),3,4),0)</f>
        <v>3</v>
      </c>
      <c r="BB235" s="1">
        <f t="shared" si="62"/>
        <v>36</v>
      </c>
      <c r="BC235" s="1">
        <f>IF(OR(CNGE_2026_M4_Secc1!CX59=0,CNGE_2026_M4_Secc1!CX59=2),IF(COUNTA(O236:R236)=0,0,1),0)</f>
        <v>0</v>
      </c>
      <c r="BD235" s="1">
        <f>IF(OR(CNGE_2026_M4_Secc1!CY59=0,CNGE_2026_M4_Secc1!CY59=2),IF(COUNTA(S236:V236)=0,0,1),0)</f>
        <v>0</v>
      </c>
      <c r="BE235" s="1">
        <f>IF(OR(CNGE_2026_M4_Secc1!CZ59=0,CNGE_2026_M4_Secc1!CZ59=2),IF(COUNTA(W236:Z236)=0,0,1),0)</f>
        <v>0</v>
      </c>
      <c r="BF235" s="1">
        <f>IF(OR(CNGE_2026_M4_Secc1!DA59=0,CNGE_2026_M4_Secc1!DA59=2),IF(COUNTA(AA236:AD236)=0,0,1),0)</f>
        <v>0</v>
      </c>
      <c r="BG235" s="1">
        <f>IF(OR(CNGE_2026_M4_Secc1!DB59=0,CNGE_2026_M4_Secc1!DB59=2),IF(COUNTA(O305:R305)=0,0,1),0)</f>
        <v>0</v>
      </c>
      <c r="BH235" s="1">
        <f>IF(OR(CNGE_2026_M4_Secc1!DC59=0,CNGE_2026_M4_Secc1!DC59=2),IF(COUNTA(S305:V305)=0,0,1),0)</f>
        <v>0</v>
      </c>
      <c r="BI235" s="1">
        <f>IF(OR(CNGE_2026_M4_Secc1!DD59=0,CNGE_2026_M4_Secc1!DD59=2),IF(COUNTA(W305:Z305)=0,0,1),0)</f>
        <v>0</v>
      </c>
      <c r="BJ235" s="1">
        <f>IF(OR(CNGE_2026_M4_Secc1!DE59=0,CNGE_2026_M4_Secc1!DE59=2),IF(COUNTA(AA305:AD305)=0,0,1),0)</f>
        <v>0</v>
      </c>
      <c r="BK235" s="1">
        <f>IF(OR(CNGE_2026_M4_Secc1!DF59=0,CNGE_2026_M4_Secc1!DF59=2),IF(COUNTA(O374:R374)=0,0,1),0)</f>
        <v>0</v>
      </c>
      <c r="BL235" s="1">
        <f>IF(OR(CNGE_2026_M4_Secc1!DG59=0,CNGE_2026_M4_Secc1!DG59=2),IF(COUNTA(S374:V374)=0,0,1),0)</f>
        <v>0</v>
      </c>
      <c r="BM235" s="1">
        <f>IF(OR(CNGE_2026_M4_Secc1!DH59=0,CNGE_2026_M4_Secc1!DH59=2),IF(COUNTA(W374:Z374)=0,0,1),0)</f>
        <v>0</v>
      </c>
      <c r="BN235" s="1">
        <f>IF(OR(CNGE_2026_M4_Secc1!DI59=0,CNGE_2026_M4_Secc1!DI59=2),IF(COUNTA(AA374:AD374)=0,0,1),0)</f>
        <v>0</v>
      </c>
      <c r="CA235" s="31">
        <f t="shared" si="21"/>
        <v>0</v>
      </c>
      <c r="CB235" s="31">
        <f t="shared" si="63"/>
        <v>0</v>
      </c>
      <c r="CC235" s="31">
        <f t="shared" si="64"/>
        <v>0</v>
      </c>
      <c r="CD235" s="31">
        <f t="shared" si="65"/>
        <v>0</v>
      </c>
      <c r="CE235" s="31">
        <f t="shared" si="66"/>
        <v>0</v>
      </c>
      <c r="CF235" s="31">
        <f t="shared" si="22"/>
        <v>0</v>
      </c>
      <c r="CG235" s="31">
        <f t="shared" si="23"/>
        <v>0</v>
      </c>
      <c r="CH235" s="31">
        <f t="shared" si="24"/>
        <v>0</v>
      </c>
      <c r="CI235" s="31">
        <f t="shared" si="25"/>
        <v>0</v>
      </c>
      <c r="CJ235" s="31">
        <f t="shared" si="26"/>
        <v>0</v>
      </c>
      <c r="CK235" s="31">
        <f t="shared" si="27"/>
        <v>0</v>
      </c>
      <c r="CL235" s="31">
        <f t="shared" si="28"/>
        <v>0</v>
      </c>
      <c r="CM235" s="31">
        <f t="shared" si="29"/>
        <v>0</v>
      </c>
      <c r="CN235" s="31">
        <f t="shared" si="67"/>
        <v>0</v>
      </c>
      <c r="CO235" s="31">
        <f t="shared" si="68"/>
        <v>0</v>
      </c>
      <c r="CP235" s="31">
        <f t="shared" si="69"/>
        <v>0</v>
      </c>
      <c r="CQ235" s="31">
        <f t="shared" si="30"/>
        <v>0</v>
      </c>
      <c r="CR235" s="31">
        <f t="shared" si="31"/>
        <v>0</v>
      </c>
      <c r="CS235" s="31">
        <f t="shared" si="32"/>
        <v>0</v>
      </c>
      <c r="CT235" s="31">
        <f t="shared" si="33"/>
        <v>0</v>
      </c>
      <c r="CU235" s="31">
        <f t="shared" si="34"/>
        <v>0</v>
      </c>
      <c r="CV235" s="31">
        <f t="shared" si="35"/>
        <v>0</v>
      </c>
      <c r="CW235" s="31">
        <f t="shared" si="36"/>
        <v>0</v>
      </c>
      <c r="CX235" s="31">
        <f t="shared" si="37"/>
        <v>0</v>
      </c>
      <c r="CY235" s="31">
        <f t="shared" si="38"/>
        <v>0</v>
      </c>
      <c r="CZ235" s="31">
        <f t="shared" si="39"/>
        <v>0</v>
      </c>
      <c r="DA235" s="31">
        <f t="shared" si="70"/>
        <v>0</v>
      </c>
      <c r="DB235" s="31">
        <f t="shared" si="71"/>
        <v>0</v>
      </c>
      <c r="DC235" s="31">
        <f t="shared" si="72"/>
        <v>0</v>
      </c>
      <c r="DD235" s="31">
        <f t="shared" si="40"/>
        <v>0</v>
      </c>
      <c r="DE235" s="31">
        <f t="shared" si="41"/>
        <v>0</v>
      </c>
      <c r="DF235" s="31">
        <f t="shared" si="42"/>
        <v>0</v>
      </c>
      <c r="DG235" s="31">
        <f t="shared" si="43"/>
        <v>0</v>
      </c>
      <c r="DH235" s="31">
        <f t="shared" si="44"/>
        <v>0</v>
      </c>
      <c r="DI235" s="31">
        <f t="shared" si="45"/>
        <v>0</v>
      </c>
      <c r="DJ235" s="31">
        <f t="shared" si="46"/>
        <v>0</v>
      </c>
      <c r="DK235" s="31">
        <f t="shared" si="47"/>
        <v>0</v>
      </c>
      <c r="DL235" s="31">
        <f t="shared" si="48"/>
        <v>0</v>
      </c>
      <c r="DM235" s="31">
        <f t="shared" si="49"/>
        <v>0</v>
      </c>
      <c r="DN235" s="31">
        <f t="shared" si="73"/>
        <v>0</v>
      </c>
      <c r="DO235" s="31">
        <f t="shared" si="74"/>
        <v>0</v>
      </c>
      <c r="DP235" s="31">
        <f t="shared" si="75"/>
        <v>0</v>
      </c>
      <c r="DQ235" s="31">
        <f t="shared" si="50"/>
        <v>0</v>
      </c>
      <c r="DR235" s="31">
        <f t="shared" si="51"/>
        <v>0</v>
      </c>
      <c r="DS235" s="31">
        <f t="shared" si="52"/>
        <v>0</v>
      </c>
      <c r="DT235" s="31">
        <f t="shared" si="53"/>
        <v>0</v>
      </c>
      <c r="DU235" s="31">
        <f t="shared" si="54"/>
        <v>0</v>
      </c>
      <c r="DV235" s="31">
        <f t="shared" si="55"/>
        <v>0</v>
      </c>
      <c r="DW235" s="31">
        <f t="shared" si="56"/>
        <v>0</v>
      </c>
      <c r="DX235" s="31">
        <f t="shared" si="57"/>
        <v>0</v>
      </c>
      <c r="DY235" s="31">
        <f t="shared" si="58"/>
        <v>0</v>
      </c>
      <c r="DZ235" s="31">
        <f t="shared" si="59"/>
        <v>0</v>
      </c>
      <c r="EB235" s="1">
        <f t="shared" si="76"/>
        <v>0</v>
      </c>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row>
    <row r="236" spans="1:167" ht="15" customHeight="1">
      <c r="A236" s="25"/>
      <c r="B236" s="52"/>
      <c r="C236" s="55" t="s">
        <v>5037</v>
      </c>
      <c r="D236" s="817" t="str">
        <f>IF(CNGE_2026_M4_Secc1!D59="","",CNGE_2026_M4_Secc1!D59)</f>
        <v/>
      </c>
      <c r="E236" s="757"/>
      <c r="F236" s="757"/>
      <c r="G236" s="757"/>
      <c r="H236" s="757"/>
      <c r="I236" s="757"/>
      <c r="J236" s="758"/>
      <c r="K236" s="439"/>
      <c r="L236" s="439"/>
      <c r="M236" s="439"/>
      <c r="N236" s="439"/>
      <c r="O236" s="439"/>
      <c r="P236" s="439"/>
      <c r="Q236" s="439"/>
      <c r="R236" s="439"/>
      <c r="S236" s="439"/>
      <c r="T236" s="439"/>
      <c r="U236" s="439"/>
      <c r="V236" s="439"/>
      <c r="W236" s="439"/>
      <c r="X236" s="439"/>
      <c r="Y236" s="439"/>
      <c r="Z236" s="439"/>
      <c r="AA236" s="439"/>
      <c r="AB236" s="439"/>
      <c r="AC236" s="439"/>
      <c r="AD236" s="439"/>
      <c r="AG236" s="1">
        <f>IF(AND(CNGE_2026_M4_Secc1!$N59&lt;&gt;2,CNGE_2026_M4_Secc1!$N59&lt;&gt;""),IF(SUM(COUNTBLANK(D236:AD236),COUNTBLANK(O305:AD305),COUNTBLANK(O374:AD374))&lt;=(AK236+6),0,1),0)</f>
        <v>0</v>
      </c>
      <c r="AH236" s="176">
        <f t="shared" si="60"/>
        <v>0</v>
      </c>
      <c r="AI236" s="177" t="str">
        <f>IF(AH236=0,"",
IF(SUM($AH$219:AH236)=1,AJ236,
IF($AH$281&gt;SUM($AH$219:AH236),_xlfn.CONCAT(", ",AJ236),
IF($AH$281=SUM($AH$219:AH236),_xlfn.CONCAT(" y ",AJ236)))))</f>
        <v/>
      </c>
      <c r="AJ236" s="55">
        <v>17</v>
      </c>
      <c r="AK236" s="1">
        <f t="shared" si="77"/>
        <v>52</v>
      </c>
      <c r="AL236" s="1">
        <f t="shared" si="20"/>
        <v>13</v>
      </c>
      <c r="AM236" s="1">
        <f t="shared" si="78"/>
        <v>0</v>
      </c>
      <c r="AN236" s="1">
        <f>IF(OR(CNGE_2026_M4_Secc1!$N59=2,CNGE_2026_M4_Secc1!$N59=""),IF(COUNTA(K236:AD236,O305:AD305,O374:AD374)=0,0,1),0)</f>
        <v>0</v>
      </c>
      <c r="AO236" s="1">
        <f t="shared" si="61"/>
        <v>0</v>
      </c>
      <c r="AP236" s="1">
        <f>IF(OR(CNGE_2026_M4_Secc1!CX60=0,CNGE_2026_M4_Secc1!CX60=2),IF(OR($AL237=13,BO$221=1),3,4),0)</f>
        <v>3</v>
      </c>
      <c r="AQ236" s="1">
        <f>IF(OR(CNGE_2026_M4_Secc1!CY60=0,CNGE_2026_M4_Secc1!CY60=2),IF(OR($AL237=13,BP$221=1),3,4),0)</f>
        <v>3</v>
      </c>
      <c r="AR236" s="1">
        <f>IF(OR(CNGE_2026_M4_Secc1!CZ60=0,CNGE_2026_M4_Secc1!CZ60=2),IF(OR($AL237=13,BQ$221=1),3,4),0)</f>
        <v>3</v>
      </c>
      <c r="AS236" s="1">
        <f>IF(OR(CNGE_2026_M4_Secc1!DA60=0,CNGE_2026_M4_Secc1!DA60=2),IF(OR($AL237=13,BR$221=1),3,4),0)</f>
        <v>3</v>
      </c>
      <c r="AT236" s="1">
        <f>IF(OR(CNGE_2026_M4_Secc1!DB60=0,CNGE_2026_M4_Secc1!DB60=2),IF(OR($AL237=13,BS$221=1),3,4),0)</f>
        <v>3</v>
      </c>
      <c r="AU236" s="1">
        <f>IF(OR(CNGE_2026_M4_Secc1!DC60=0,CNGE_2026_M4_Secc1!DC60=2),IF(OR($AL237=13,BT$221=1),3,4),0)</f>
        <v>3</v>
      </c>
      <c r="AV236" s="1">
        <f>IF(OR(CNGE_2026_M4_Secc1!DD60=0,CNGE_2026_M4_Secc1!DD60=2),IF(OR($AL237=13,BU$221=1),3,4),0)</f>
        <v>3</v>
      </c>
      <c r="AW236" s="1">
        <f>IF(OR(CNGE_2026_M4_Secc1!DE60=0,CNGE_2026_M4_Secc1!DE60=2),IF(OR($AL237=13,BV$221=1),3,4),0)</f>
        <v>3</v>
      </c>
      <c r="AX236" s="1">
        <f>IF(OR(CNGE_2026_M4_Secc1!DF60=0,CNGE_2026_M4_Secc1!DF60=2),IF(OR($AL237=13,BW$221=1),3,4),0)</f>
        <v>3</v>
      </c>
      <c r="AY236" s="1">
        <f>IF(OR(CNGE_2026_M4_Secc1!DG60=0,CNGE_2026_M4_Secc1!DG60=2),IF(OR($AL237=13,BX$221=1),3,4),0)</f>
        <v>3</v>
      </c>
      <c r="AZ236" s="1">
        <f>IF(OR(CNGE_2026_M4_Secc1!DH60=0,CNGE_2026_M4_Secc1!DH60=2),IF(OR($AL237=13,BY$221=1),3,4),0)</f>
        <v>3</v>
      </c>
      <c r="BA236" s="1">
        <f>IF(OR(CNGE_2026_M4_Secc1!DI60=0,CNGE_2026_M4_Secc1!DI60=2),IF(OR($AL237=13,BZ$221=1),3,4),0)</f>
        <v>3</v>
      </c>
      <c r="BB236" s="1">
        <f t="shared" si="62"/>
        <v>36</v>
      </c>
      <c r="BC236" s="1">
        <f>IF(OR(CNGE_2026_M4_Secc1!CX60=0,CNGE_2026_M4_Secc1!CX60=2),IF(COUNTA(O237:R237)=0,0,1),0)</f>
        <v>0</v>
      </c>
      <c r="BD236" s="1">
        <f>IF(OR(CNGE_2026_M4_Secc1!CY60=0,CNGE_2026_M4_Secc1!CY60=2),IF(COUNTA(S237:V237)=0,0,1),0)</f>
        <v>0</v>
      </c>
      <c r="BE236" s="1">
        <f>IF(OR(CNGE_2026_M4_Secc1!CZ60=0,CNGE_2026_M4_Secc1!CZ60=2),IF(COUNTA(W237:Z237)=0,0,1),0)</f>
        <v>0</v>
      </c>
      <c r="BF236" s="1">
        <f>IF(OR(CNGE_2026_M4_Secc1!DA60=0,CNGE_2026_M4_Secc1!DA60=2),IF(COUNTA(AA237:AD237)=0,0,1),0)</f>
        <v>0</v>
      </c>
      <c r="BG236" s="1">
        <f>IF(OR(CNGE_2026_M4_Secc1!DB60=0,CNGE_2026_M4_Secc1!DB60=2),IF(COUNTA(O306:R306)=0,0,1),0)</f>
        <v>0</v>
      </c>
      <c r="BH236" s="1">
        <f>IF(OR(CNGE_2026_M4_Secc1!DC60=0,CNGE_2026_M4_Secc1!DC60=2),IF(COUNTA(S306:V306)=0,0,1),0)</f>
        <v>0</v>
      </c>
      <c r="BI236" s="1">
        <f>IF(OR(CNGE_2026_M4_Secc1!DD60=0,CNGE_2026_M4_Secc1!DD60=2),IF(COUNTA(W306:Z306)=0,0,1),0)</f>
        <v>0</v>
      </c>
      <c r="BJ236" s="1">
        <f>IF(OR(CNGE_2026_M4_Secc1!DE60=0,CNGE_2026_M4_Secc1!DE60=2),IF(COUNTA(AA306:AD306)=0,0,1),0)</f>
        <v>0</v>
      </c>
      <c r="BK236" s="1">
        <f>IF(OR(CNGE_2026_M4_Secc1!DF60=0,CNGE_2026_M4_Secc1!DF60=2),IF(COUNTA(O375:R375)=0,0,1),0)</f>
        <v>0</v>
      </c>
      <c r="BL236" s="1">
        <f>IF(OR(CNGE_2026_M4_Secc1!DG60=0,CNGE_2026_M4_Secc1!DG60=2),IF(COUNTA(S375:V375)=0,0,1),0)</f>
        <v>0</v>
      </c>
      <c r="BM236" s="1">
        <f>IF(OR(CNGE_2026_M4_Secc1!DH60=0,CNGE_2026_M4_Secc1!DH60=2),IF(COUNTA(W375:Z375)=0,0,1),0)</f>
        <v>0</v>
      </c>
      <c r="BN236" s="1">
        <f>IF(OR(CNGE_2026_M4_Secc1!DI60=0,CNGE_2026_M4_Secc1!DI60=2),IF(COUNTA(AA375:AD375)=0,0,1),0)</f>
        <v>0</v>
      </c>
      <c r="CA236" s="31">
        <f t="shared" si="21"/>
        <v>0</v>
      </c>
      <c r="CB236" s="31">
        <f t="shared" si="63"/>
        <v>0</v>
      </c>
      <c r="CC236" s="31">
        <f t="shared" si="64"/>
        <v>0</v>
      </c>
      <c r="CD236" s="31">
        <f t="shared" si="65"/>
        <v>0</v>
      </c>
      <c r="CE236" s="31">
        <f t="shared" si="66"/>
        <v>0</v>
      </c>
      <c r="CF236" s="31">
        <f t="shared" si="22"/>
        <v>0</v>
      </c>
      <c r="CG236" s="31">
        <f t="shared" si="23"/>
        <v>0</v>
      </c>
      <c r="CH236" s="31">
        <f t="shared" si="24"/>
        <v>0</v>
      </c>
      <c r="CI236" s="31">
        <f t="shared" si="25"/>
        <v>0</v>
      </c>
      <c r="CJ236" s="31">
        <f t="shared" si="26"/>
        <v>0</v>
      </c>
      <c r="CK236" s="31">
        <f t="shared" si="27"/>
        <v>0</v>
      </c>
      <c r="CL236" s="31">
        <f t="shared" si="28"/>
        <v>0</v>
      </c>
      <c r="CM236" s="31">
        <f t="shared" si="29"/>
        <v>0</v>
      </c>
      <c r="CN236" s="31">
        <f t="shared" si="67"/>
        <v>0</v>
      </c>
      <c r="CO236" s="31">
        <f t="shared" si="68"/>
        <v>0</v>
      </c>
      <c r="CP236" s="31">
        <f t="shared" si="69"/>
        <v>0</v>
      </c>
      <c r="CQ236" s="31">
        <f t="shared" si="30"/>
        <v>0</v>
      </c>
      <c r="CR236" s="31">
        <f t="shared" si="31"/>
        <v>0</v>
      </c>
      <c r="CS236" s="31">
        <f t="shared" si="32"/>
        <v>0</v>
      </c>
      <c r="CT236" s="31">
        <f t="shared" si="33"/>
        <v>0</v>
      </c>
      <c r="CU236" s="31">
        <f t="shared" si="34"/>
        <v>0</v>
      </c>
      <c r="CV236" s="31">
        <f t="shared" si="35"/>
        <v>0</v>
      </c>
      <c r="CW236" s="31">
        <f t="shared" si="36"/>
        <v>0</v>
      </c>
      <c r="CX236" s="31">
        <f t="shared" si="37"/>
        <v>0</v>
      </c>
      <c r="CY236" s="31">
        <f t="shared" si="38"/>
        <v>0</v>
      </c>
      <c r="CZ236" s="31">
        <f t="shared" si="39"/>
        <v>0</v>
      </c>
      <c r="DA236" s="31">
        <f t="shared" si="70"/>
        <v>0</v>
      </c>
      <c r="DB236" s="31">
        <f t="shared" si="71"/>
        <v>0</v>
      </c>
      <c r="DC236" s="31">
        <f t="shared" si="72"/>
        <v>0</v>
      </c>
      <c r="DD236" s="31">
        <f t="shared" si="40"/>
        <v>0</v>
      </c>
      <c r="DE236" s="31">
        <f t="shared" si="41"/>
        <v>0</v>
      </c>
      <c r="DF236" s="31">
        <f t="shared" si="42"/>
        <v>0</v>
      </c>
      <c r="DG236" s="31">
        <f t="shared" si="43"/>
        <v>0</v>
      </c>
      <c r="DH236" s="31">
        <f t="shared" si="44"/>
        <v>0</v>
      </c>
      <c r="DI236" s="31">
        <f t="shared" si="45"/>
        <v>0</v>
      </c>
      <c r="DJ236" s="31">
        <f t="shared" si="46"/>
        <v>0</v>
      </c>
      <c r="DK236" s="31">
        <f t="shared" si="47"/>
        <v>0</v>
      </c>
      <c r="DL236" s="31">
        <f t="shared" si="48"/>
        <v>0</v>
      </c>
      <c r="DM236" s="31">
        <f t="shared" si="49"/>
        <v>0</v>
      </c>
      <c r="DN236" s="31">
        <f t="shared" si="73"/>
        <v>0</v>
      </c>
      <c r="DO236" s="31">
        <f t="shared" si="74"/>
        <v>0</v>
      </c>
      <c r="DP236" s="31">
        <f t="shared" si="75"/>
        <v>0</v>
      </c>
      <c r="DQ236" s="31">
        <f t="shared" si="50"/>
        <v>0</v>
      </c>
      <c r="DR236" s="31">
        <f t="shared" si="51"/>
        <v>0</v>
      </c>
      <c r="DS236" s="31">
        <f t="shared" si="52"/>
        <v>0</v>
      </c>
      <c r="DT236" s="31">
        <f t="shared" si="53"/>
        <v>0</v>
      </c>
      <c r="DU236" s="31">
        <f t="shared" si="54"/>
        <v>0</v>
      </c>
      <c r="DV236" s="31">
        <f t="shared" si="55"/>
        <v>0</v>
      </c>
      <c r="DW236" s="31">
        <f t="shared" si="56"/>
        <v>0</v>
      </c>
      <c r="DX236" s="31">
        <f t="shared" si="57"/>
        <v>0</v>
      </c>
      <c r="DY236" s="31">
        <f t="shared" si="58"/>
        <v>0</v>
      </c>
      <c r="DZ236" s="31">
        <f t="shared" si="59"/>
        <v>0</v>
      </c>
      <c r="EB236" s="1">
        <f t="shared" si="76"/>
        <v>0</v>
      </c>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row>
    <row r="237" spans="1:167" ht="15" customHeight="1">
      <c r="A237" s="25"/>
      <c r="B237" s="52"/>
      <c r="C237" s="55" t="s">
        <v>5038</v>
      </c>
      <c r="D237" s="817" t="str">
        <f>IF(CNGE_2026_M4_Secc1!D60="","",CNGE_2026_M4_Secc1!D60)</f>
        <v/>
      </c>
      <c r="E237" s="757"/>
      <c r="F237" s="757"/>
      <c r="G237" s="757"/>
      <c r="H237" s="757"/>
      <c r="I237" s="757"/>
      <c r="J237" s="758"/>
      <c r="K237" s="439"/>
      <c r="L237" s="439"/>
      <c r="M237" s="439"/>
      <c r="N237" s="439"/>
      <c r="O237" s="439"/>
      <c r="P237" s="439"/>
      <c r="Q237" s="439"/>
      <c r="R237" s="439"/>
      <c r="S237" s="439"/>
      <c r="T237" s="439"/>
      <c r="U237" s="439"/>
      <c r="V237" s="439"/>
      <c r="W237" s="439"/>
      <c r="X237" s="439"/>
      <c r="Y237" s="439"/>
      <c r="Z237" s="439"/>
      <c r="AA237" s="439"/>
      <c r="AB237" s="439"/>
      <c r="AC237" s="439"/>
      <c r="AD237" s="439"/>
      <c r="AG237" s="1">
        <f>IF(AND(CNGE_2026_M4_Secc1!$N60&lt;&gt;2,CNGE_2026_M4_Secc1!$N60&lt;&gt;""),IF(SUM(COUNTBLANK(D237:AD237),COUNTBLANK(O306:AD306),COUNTBLANK(O375:AD375))&lt;=(AK237+6),0,1),0)</f>
        <v>0</v>
      </c>
      <c r="AH237" s="176">
        <f t="shared" si="60"/>
        <v>0</v>
      </c>
      <c r="AI237" s="177" t="str">
        <f>IF(AH237=0,"",
IF(SUM($AH$219:AH237)=1,AJ237,
IF($AH$281&gt;SUM($AH$219:AH237),_xlfn.CONCAT(", ",AJ237),
IF($AH$281=SUM($AH$219:AH237),_xlfn.CONCAT(" y ",AJ237)))))</f>
        <v/>
      </c>
      <c r="AJ237" s="55">
        <v>18</v>
      </c>
      <c r="AK237" s="1">
        <f t="shared" si="77"/>
        <v>52</v>
      </c>
      <c r="AL237" s="1">
        <f t="shared" si="20"/>
        <v>13</v>
      </c>
      <c r="AM237" s="1">
        <f t="shared" si="78"/>
        <v>0</v>
      </c>
      <c r="AN237" s="1">
        <f>IF(OR(CNGE_2026_M4_Secc1!$N60=2,CNGE_2026_M4_Secc1!$N60=""),IF(COUNTA(K237:AD237,O306:AD306,O375:AD375)=0,0,1),0)</f>
        <v>0</v>
      </c>
      <c r="AO237" s="1">
        <f t="shared" si="61"/>
        <v>0</v>
      </c>
      <c r="AP237" s="1">
        <f>IF(OR(CNGE_2026_M4_Secc1!CX61=0,CNGE_2026_M4_Secc1!CX61=2),IF(OR($AL238=13,BO$221=1),3,4),0)</f>
        <v>3</v>
      </c>
      <c r="AQ237" s="1">
        <f>IF(OR(CNGE_2026_M4_Secc1!CY61=0,CNGE_2026_M4_Secc1!CY61=2),IF(OR($AL238=13,BP$221=1),3,4),0)</f>
        <v>3</v>
      </c>
      <c r="AR237" s="1">
        <f>IF(OR(CNGE_2026_M4_Secc1!CZ61=0,CNGE_2026_M4_Secc1!CZ61=2),IF(OR($AL238=13,BQ$221=1),3,4),0)</f>
        <v>3</v>
      </c>
      <c r="AS237" s="1">
        <f>IF(OR(CNGE_2026_M4_Secc1!DA61=0,CNGE_2026_M4_Secc1!DA61=2),IF(OR($AL238=13,BR$221=1),3,4),0)</f>
        <v>3</v>
      </c>
      <c r="AT237" s="1">
        <f>IF(OR(CNGE_2026_M4_Secc1!DB61=0,CNGE_2026_M4_Secc1!DB61=2),IF(OR($AL238=13,BS$221=1),3,4),0)</f>
        <v>3</v>
      </c>
      <c r="AU237" s="1">
        <f>IF(OR(CNGE_2026_M4_Secc1!DC61=0,CNGE_2026_M4_Secc1!DC61=2),IF(OR($AL238=13,BT$221=1),3,4),0)</f>
        <v>3</v>
      </c>
      <c r="AV237" s="1">
        <f>IF(OR(CNGE_2026_M4_Secc1!DD61=0,CNGE_2026_M4_Secc1!DD61=2),IF(OR($AL238=13,BU$221=1),3,4),0)</f>
        <v>3</v>
      </c>
      <c r="AW237" s="1">
        <f>IF(OR(CNGE_2026_M4_Secc1!DE61=0,CNGE_2026_M4_Secc1!DE61=2),IF(OR($AL238=13,BV$221=1),3,4),0)</f>
        <v>3</v>
      </c>
      <c r="AX237" s="1">
        <f>IF(OR(CNGE_2026_M4_Secc1!DF61=0,CNGE_2026_M4_Secc1!DF61=2),IF(OR($AL238=13,BW$221=1),3,4),0)</f>
        <v>3</v>
      </c>
      <c r="AY237" s="1">
        <f>IF(OR(CNGE_2026_M4_Secc1!DG61=0,CNGE_2026_M4_Secc1!DG61=2),IF(OR($AL238=13,BX$221=1),3,4),0)</f>
        <v>3</v>
      </c>
      <c r="AZ237" s="1">
        <f>IF(OR(CNGE_2026_M4_Secc1!DH61=0,CNGE_2026_M4_Secc1!DH61=2),IF(OR($AL238=13,BY$221=1),3,4),0)</f>
        <v>3</v>
      </c>
      <c r="BA237" s="1">
        <f>IF(OR(CNGE_2026_M4_Secc1!DI61=0,CNGE_2026_M4_Secc1!DI61=2),IF(OR($AL238=13,BZ$221=1),3,4),0)</f>
        <v>3</v>
      </c>
      <c r="BB237" s="1">
        <f t="shared" si="62"/>
        <v>36</v>
      </c>
      <c r="BC237" s="1">
        <f>IF(OR(CNGE_2026_M4_Secc1!CX61=0,CNGE_2026_M4_Secc1!CX61=2),IF(COUNTA(O238:R238)=0,0,1),0)</f>
        <v>0</v>
      </c>
      <c r="BD237" s="1">
        <f>IF(OR(CNGE_2026_M4_Secc1!CY61=0,CNGE_2026_M4_Secc1!CY61=2),IF(COUNTA(S238:V238)=0,0,1),0)</f>
        <v>0</v>
      </c>
      <c r="BE237" s="1">
        <f>IF(OR(CNGE_2026_M4_Secc1!CZ61=0,CNGE_2026_M4_Secc1!CZ61=2),IF(COUNTA(W238:Z238)=0,0,1),0)</f>
        <v>0</v>
      </c>
      <c r="BF237" s="1">
        <f>IF(OR(CNGE_2026_M4_Secc1!DA61=0,CNGE_2026_M4_Secc1!DA61=2),IF(COUNTA(AA238:AD238)=0,0,1),0)</f>
        <v>0</v>
      </c>
      <c r="BG237" s="1">
        <f>IF(OR(CNGE_2026_M4_Secc1!DB61=0,CNGE_2026_M4_Secc1!DB61=2),IF(COUNTA(O307:R307)=0,0,1),0)</f>
        <v>0</v>
      </c>
      <c r="BH237" s="1">
        <f>IF(OR(CNGE_2026_M4_Secc1!DC61=0,CNGE_2026_M4_Secc1!DC61=2),IF(COUNTA(S307:V307)=0,0,1),0)</f>
        <v>0</v>
      </c>
      <c r="BI237" s="1">
        <f>IF(OR(CNGE_2026_M4_Secc1!DD61=0,CNGE_2026_M4_Secc1!DD61=2),IF(COUNTA(W307:Z307)=0,0,1),0)</f>
        <v>0</v>
      </c>
      <c r="BJ237" s="1">
        <f>IF(OR(CNGE_2026_M4_Secc1!DE61=0,CNGE_2026_M4_Secc1!DE61=2),IF(COUNTA(AA307:AD307)=0,0,1),0)</f>
        <v>0</v>
      </c>
      <c r="BK237" s="1">
        <f>IF(OR(CNGE_2026_M4_Secc1!DF61=0,CNGE_2026_M4_Secc1!DF61=2),IF(COUNTA(O376:R376)=0,0,1),0)</f>
        <v>0</v>
      </c>
      <c r="BL237" s="1">
        <f>IF(OR(CNGE_2026_M4_Secc1!DG61=0,CNGE_2026_M4_Secc1!DG61=2),IF(COUNTA(S376:V376)=0,0,1),0)</f>
        <v>0</v>
      </c>
      <c r="BM237" s="1">
        <f>IF(OR(CNGE_2026_M4_Secc1!DH61=0,CNGE_2026_M4_Secc1!DH61=2),IF(COUNTA(W376:Z376)=0,0,1),0)</f>
        <v>0</v>
      </c>
      <c r="BN237" s="1">
        <f>IF(OR(CNGE_2026_M4_Secc1!DI61=0,CNGE_2026_M4_Secc1!DI61=2),IF(COUNTA(AA376:AD376)=0,0,1),0)</f>
        <v>0</v>
      </c>
      <c r="CA237" s="31">
        <f t="shared" si="21"/>
        <v>0</v>
      </c>
      <c r="CB237" s="31">
        <f t="shared" si="63"/>
        <v>0</v>
      </c>
      <c r="CC237" s="31">
        <f t="shared" si="64"/>
        <v>0</v>
      </c>
      <c r="CD237" s="31">
        <f t="shared" si="65"/>
        <v>0</v>
      </c>
      <c r="CE237" s="31">
        <f t="shared" si="66"/>
        <v>0</v>
      </c>
      <c r="CF237" s="31">
        <f t="shared" si="22"/>
        <v>0</v>
      </c>
      <c r="CG237" s="31">
        <f t="shared" si="23"/>
        <v>0</v>
      </c>
      <c r="CH237" s="31">
        <f t="shared" si="24"/>
        <v>0</v>
      </c>
      <c r="CI237" s="31">
        <f t="shared" si="25"/>
        <v>0</v>
      </c>
      <c r="CJ237" s="31">
        <f t="shared" si="26"/>
        <v>0</v>
      </c>
      <c r="CK237" s="31">
        <f t="shared" si="27"/>
        <v>0</v>
      </c>
      <c r="CL237" s="31">
        <f t="shared" si="28"/>
        <v>0</v>
      </c>
      <c r="CM237" s="31">
        <f t="shared" si="29"/>
        <v>0</v>
      </c>
      <c r="CN237" s="31">
        <f t="shared" si="67"/>
        <v>0</v>
      </c>
      <c r="CO237" s="31">
        <f t="shared" si="68"/>
        <v>0</v>
      </c>
      <c r="CP237" s="31">
        <f t="shared" si="69"/>
        <v>0</v>
      </c>
      <c r="CQ237" s="31">
        <f t="shared" si="30"/>
        <v>0</v>
      </c>
      <c r="CR237" s="31">
        <f t="shared" si="31"/>
        <v>0</v>
      </c>
      <c r="CS237" s="31">
        <f t="shared" si="32"/>
        <v>0</v>
      </c>
      <c r="CT237" s="31">
        <f t="shared" si="33"/>
        <v>0</v>
      </c>
      <c r="CU237" s="31">
        <f t="shared" si="34"/>
        <v>0</v>
      </c>
      <c r="CV237" s="31">
        <f t="shared" si="35"/>
        <v>0</v>
      </c>
      <c r="CW237" s="31">
        <f t="shared" si="36"/>
        <v>0</v>
      </c>
      <c r="CX237" s="31">
        <f t="shared" si="37"/>
        <v>0</v>
      </c>
      <c r="CY237" s="31">
        <f t="shared" si="38"/>
        <v>0</v>
      </c>
      <c r="CZ237" s="31">
        <f t="shared" si="39"/>
        <v>0</v>
      </c>
      <c r="DA237" s="31">
        <f t="shared" si="70"/>
        <v>0</v>
      </c>
      <c r="DB237" s="31">
        <f t="shared" si="71"/>
        <v>0</v>
      </c>
      <c r="DC237" s="31">
        <f t="shared" si="72"/>
        <v>0</v>
      </c>
      <c r="DD237" s="31">
        <f t="shared" si="40"/>
        <v>0</v>
      </c>
      <c r="DE237" s="31">
        <f t="shared" si="41"/>
        <v>0</v>
      </c>
      <c r="DF237" s="31">
        <f t="shared" si="42"/>
        <v>0</v>
      </c>
      <c r="DG237" s="31">
        <f t="shared" si="43"/>
        <v>0</v>
      </c>
      <c r="DH237" s="31">
        <f t="shared" si="44"/>
        <v>0</v>
      </c>
      <c r="DI237" s="31">
        <f t="shared" si="45"/>
        <v>0</v>
      </c>
      <c r="DJ237" s="31">
        <f t="shared" si="46"/>
        <v>0</v>
      </c>
      <c r="DK237" s="31">
        <f t="shared" si="47"/>
        <v>0</v>
      </c>
      <c r="DL237" s="31">
        <f t="shared" si="48"/>
        <v>0</v>
      </c>
      <c r="DM237" s="31">
        <f t="shared" si="49"/>
        <v>0</v>
      </c>
      <c r="DN237" s="31">
        <f t="shared" si="73"/>
        <v>0</v>
      </c>
      <c r="DO237" s="31">
        <f t="shared" si="74"/>
        <v>0</v>
      </c>
      <c r="DP237" s="31">
        <f t="shared" si="75"/>
        <v>0</v>
      </c>
      <c r="DQ237" s="31">
        <f t="shared" si="50"/>
        <v>0</v>
      </c>
      <c r="DR237" s="31">
        <f t="shared" si="51"/>
        <v>0</v>
      </c>
      <c r="DS237" s="31">
        <f t="shared" si="52"/>
        <v>0</v>
      </c>
      <c r="DT237" s="31">
        <f t="shared" si="53"/>
        <v>0</v>
      </c>
      <c r="DU237" s="31">
        <f t="shared" si="54"/>
        <v>0</v>
      </c>
      <c r="DV237" s="31">
        <f t="shared" si="55"/>
        <v>0</v>
      </c>
      <c r="DW237" s="31">
        <f t="shared" si="56"/>
        <v>0</v>
      </c>
      <c r="DX237" s="31">
        <f t="shared" si="57"/>
        <v>0</v>
      </c>
      <c r="DY237" s="31">
        <f t="shared" si="58"/>
        <v>0</v>
      </c>
      <c r="DZ237" s="31">
        <f t="shared" si="59"/>
        <v>0</v>
      </c>
      <c r="EB237" s="1">
        <f t="shared" si="76"/>
        <v>0</v>
      </c>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row>
    <row r="238" spans="1:167" ht="15" customHeight="1">
      <c r="A238" s="25"/>
      <c r="B238" s="52"/>
      <c r="C238" s="55" t="s">
        <v>5039</v>
      </c>
      <c r="D238" s="817" t="str">
        <f>IF(CNGE_2026_M4_Secc1!D61="","",CNGE_2026_M4_Secc1!D61)</f>
        <v/>
      </c>
      <c r="E238" s="757"/>
      <c r="F238" s="757"/>
      <c r="G238" s="757"/>
      <c r="H238" s="757"/>
      <c r="I238" s="757"/>
      <c r="J238" s="758"/>
      <c r="K238" s="439"/>
      <c r="L238" s="439"/>
      <c r="M238" s="439"/>
      <c r="N238" s="439"/>
      <c r="O238" s="439"/>
      <c r="P238" s="439"/>
      <c r="Q238" s="439"/>
      <c r="R238" s="439"/>
      <c r="S238" s="439"/>
      <c r="T238" s="439"/>
      <c r="U238" s="439"/>
      <c r="V238" s="439"/>
      <c r="W238" s="439"/>
      <c r="X238" s="439"/>
      <c r="Y238" s="439"/>
      <c r="Z238" s="439"/>
      <c r="AA238" s="439"/>
      <c r="AB238" s="439"/>
      <c r="AC238" s="439"/>
      <c r="AD238" s="439"/>
      <c r="AG238" s="1">
        <f>IF(AND(CNGE_2026_M4_Secc1!$N61&lt;&gt;2,CNGE_2026_M4_Secc1!$N61&lt;&gt;""),IF(SUM(COUNTBLANK(D238:AD238),COUNTBLANK(O307:AD307),COUNTBLANK(O376:AD376))&lt;=(AK238+6),0,1),0)</f>
        <v>0</v>
      </c>
      <c r="AH238" s="176">
        <f t="shared" si="60"/>
        <v>0</v>
      </c>
      <c r="AI238" s="177" t="str">
        <f>IF(AH238=0,"",
IF(SUM($AH$219:AH238)=1,AJ238,
IF($AH$281&gt;SUM($AH$219:AH238),_xlfn.CONCAT(", ",AJ238),
IF($AH$281=SUM($AH$219:AH238),_xlfn.CONCAT(" y ",AJ238)))))</f>
        <v/>
      </c>
      <c r="AJ238" s="55">
        <v>19</v>
      </c>
      <c r="AK238" s="1">
        <f t="shared" si="77"/>
        <v>52</v>
      </c>
      <c r="AL238" s="1">
        <f t="shared" si="20"/>
        <v>13</v>
      </c>
      <c r="AM238" s="1">
        <f t="shared" si="78"/>
        <v>0</v>
      </c>
      <c r="AN238" s="1">
        <f>IF(OR(CNGE_2026_M4_Secc1!$N61=2,CNGE_2026_M4_Secc1!$N61=""),IF(COUNTA(K238:AD238,O307:AD307,O376:AD376)=0,0,1),0)</f>
        <v>0</v>
      </c>
      <c r="AO238" s="1">
        <f t="shared" si="61"/>
        <v>0</v>
      </c>
      <c r="AP238" s="1">
        <f>IF(OR(CNGE_2026_M4_Secc1!CX62=0,CNGE_2026_M4_Secc1!CX62=2),IF(OR($AL239=13,BO$221=1),3,4),0)</f>
        <v>3</v>
      </c>
      <c r="AQ238" s="1">
        <f>IF(OR(CNGE_2026_M4_Secc1!CY62=0,CNGE_2026_M4_Secc1!CY62=2),IF(OR($AL239=13,BP$221=1),3,4),0)</f>
        <v>3</v>
      </c>
      <c r="AR238" s="1">
        <f>IF(OR(CNGE_2026_M4_Secc1!CZ62=0,CNGE_2026_M4_Secc1!CZ62=2),IF(OR($AL239=13,BQ$221=1),3,4),0)</f>
        <v>3</v>
      </c>
      <c r="AS238" s="1">
        <f>IF(OR(CNGE_2026_M4_Secc1!DA62=0,CNGE_2026_M4_Secc1!DA62=2),IF(OR($AL239=13,BR$221=1),3,4),0)</f>
        <v>3</v>
      </c>
      <c r="AT238" s="1">
        <f>IF(OR(CNGE_2026_M4_Secc1!DB62=0,CNGE_2026_M4_Secc1!DB62=2),IF(OR($AL239=13,BS$221=1),3,4),0)</f>
        <v>3</v>
      </c>
      <c r="AU238" s="1">
        <f>IF(OR(CNGE_2026_M4_Secc1!DC62=0,CNGE_2026_M4_Secc1!DC62=2),IF(OR($AL239=13,BT$221=1),3,4),0)</f>
        <v>3</v>
      </c>
      <c r="AV238" s="1">
        <f>IF(OR(CNGE_2026_M4_Secc1!DD62=0,CNGE_2026_M4_Secc1!DD62=2),IF(OR($AL239=13,BU$221=1),3,4),0)</f>
        <v>3</v>
      </c>
      <c r="AW238" s="1">
        <f>IF(OR(CNGE_2026_M4_Secc1!DE62=0,CNGE_2026_M4_Secc1!DE62=2),IF(OR($AL239=13,BV$221=1),3,4),0)</f>
        <v>3</v>
      </c>
      <c r="AX238" s="1">
        <f>IF(OR(CNGE_2026_M4_Secc1!DF62=0,CNGE_2026_M4_Secc1!DF62=2),IF(OR($AL239=13,BW$221=1),3,4),0)</f>
        <v>3</v>
      </c>
      <c r="AY238" s="1">
        <f>IF(OR(CNGE_2026_M4_Secc1!DG62=0,CNGE_2026_M4_Secc1!DG62=2),IF(OR($AL239=13,BX$221=1),3,4),0)</f>
        <v>3</v>
      </c>
      <c r="AZ238" s="1">
        <f>IF(OR(CNGE_2026_M4_Secc1!DH62=0,CNGE_2026_M4_Secc1!DH62=2),IF(OR($AL239=13,BY$221=1),3,4),0)</f>
        <v>3</v>
      </c>
      <c r="BA238" s="1">
        <f>IF(OR(CNGE_2026_M4_Secc1!DI62=0,CNGE_2026_M4_Secc1!DI62=2),IF(OR($AL239=13,BZ$221=1),3,4),0)</f>
        <v>3</v>
      </c>
      <c r="BB238" s="1">
        <f t="shared" si="62"/>
        <v>36</v>
      </c>
      <c r="BC238" s="1">
        <f>IF(OR(CNGE_2026_M4_Secc1!CX62=0,CNGE_2026_M4_Secc1!CX62=2),IF(COUNTA(O239:R239)=0,0,1),0)</f>
        <v>0</v>
      </c>
      <c r="BD238" s="1">
        <f>IF(OR(CNGE_2026_M4_Secc1!CY62=0,CNGE_2026_M4_Secc1!CY62=2),IF(COUNTA(S239:V239)=0,0,1),0)</f>
        <v>0</v>
      </c>
      <c r="BE238" s="1">
        <f>IF(OR(CNGE_2026_M4_Secc1!CZ62=0,CNGE_2026_M4_Secc1!CZ62=2),IF(COUNTA(W239:Z239)=0,0,1),0)</f>
        <v>0</v>
      </c>
      <c r="BF238" s="1">
        <f>IF(OR(CNGE_2026_M4_Secc1!DA62=0,CNGE_2026_M4_Secc1!DA62=2),IF(COUNTA(AA239:AD239)=0,0,1),0)</f>
        <v>0</v>
      </c>
      <c r="BG238" s="1">
        <f>IF(OR(CNGE_2026_M4_Secc1!DB62=0,CNGE_2026_M4_Secc1!DB62=2),IF(COUNTA(O308:R308)=0,0,1),0)</f>
        <v>0</v>
      </c>
      <c r="BH238" s="1">
        <f>IF(OR(CNGE_2026_M4_Secc1!DC62=0,CNGE_2026_M4_Secc1!DC62=2),IF(COUNTA(S308:V308)=0,0,1),0)</f>
        <v>0</v>
      </c>
      <c r="BI238" s="1">
        <f>IF(OR(CNGE_2026_M4_Secc1!DD62=0,CNGE_2026_M4_Secc1!DD62=2),IF(COUNTA(W308:Z308)=0,0,1),0)</f>
        <v>0</v>
      </c>
      <c r="BJ238" s="1">
        <f>IF(OR(CNGE_2026_M4_Secc1!DE62=0,CNGE_2026_M4_Secc1!DE62=2),IF(COUNTA(AA308:AD308)=0,0,1),0)</f>
        <v>0</v>
      </c>
      <c r="BK238" s="1">
        <f>IF(OR(CNGE_2026_M4_Secc1!DF62=0,CNGE_2026_M4_Secc1!DF62=2),IF(COUNTA(O377:R377)=0,0,1),0)</f>
        <v>0</v>
      </c>
      <c r="BL238" s="1">
        <f>IF(OR(CNGE_2026_M4_Secc1!DG62=0,CNGE_2026_M4_Secc1!DG62=2),IF(COUNTA(S377:V377)=0,0,1),0)</f>
        <v>0</v>
      </c>
      <c r="BM238" s="1">
        <f>IF(OR(CNGE_2026_M4_Secc1!DH62=0,CNGE_2026_M4_Secc1!DH62=2),IF(COUNTA(W377:Z377)=0,0,1),0)</f>
        <v>0</v>
      </c>
      <c r="BN238" s="1">
        <f>IF(OR(CNGE_2026_M4_Secc1!DI62=0,CNGE_2026_M4_Secc1!DI62=2),IF(COUNTA(AA377:AD377)=0,0,1),0)</f>
        <v>0</v>
      </c>
      <c r="CA238" s="31">
        <f t="shared" si="21"/>
        <v>0</v>
      </c>
      <c r="CB238" s="31">
        <f t="shared" si="63"/>
        <v>0</v>
      </c>
      <c r="CC238" s="31">
        <f t="shared" si="64"/>
        <v>0</v>
      </c>
      <c r="CD238" s="31">
        <f t="shared" si="65"/>
        <v>0</v>
      </c>
      <c r="CE238" s="31">
        <f t="shared" si="66"/>
        <v>0</v>
      </c>
      <c r="CF238" s="31">
        <f t="shared" si="22"/>
        <v>0</v>
      </c>
      <c r="CG238" s="31">
        <f t="shared" si="23"/>
        <v>0</v>
      </c>
      <c r="CH238" s="31">
        <f t="shared" si="24"/>
        <v>0</v>
      </c>
      <c r="CI238" s="31">
        <f t="shared" si="25"/>
        <v>0</v>
      </c>
      <c r="CJ238" s="31">
        <f t="shared" si="26"/>
        <v>0</v>
      </c>
      <c r="CK238" s="31">
        <f t="shared" si="27"/>
        <v>0</v>
      </c>
      <c r="CL238" s="31">
        <f t="shared" si="28"/>
        <v>0</v>
      </c>
      <c r="CM238" s="31">
        <f t="shared" si="29"/>
        <v>0</v>
      </c>
      <c r="CN238" s="31">
        <f t="shared" si="67"/>
        <v>0</v>
      </c>
      <c r="CO238" s="31">
        <f t="shared" si="68"/>
        <v>0</v>
      </c>
      <c r="CP238" s="31">
        <f t="shared" si="69"/>
        <v>0</v>
      </c>
      <c r="CQ238" s="31">
        <f t="shared" si="30"/>
        <v>0</v>
      </c>
      <c r="CR238" s="31">
        <f t="shared" si="31"/>
        <v>0</v>
      </c>
      <c r="CS238" s="31">
        <f t="shared" si="32"/>
        <v>0</v>
      </c>
      <c r="CT238" s="31">
        <f t="shared" si="33"/>
        <v>0</v>
      </c>
      <c r="CU238" s="31">
        <f t="shared" si="34"/>
        <v>0</v>
      </c>
      <c r="CV238" s="31">
        <f t="shared" si="35"/>
        <v>0</v>
      </c>
      <c r="CW238" s="31">
        <f t="shared" si="36"/>
        <v>0</v>
      </c>
      <c r="CX238" s="31">
        <f t="shared" si="37"/>
        <v>0</v>
      </c>
      <c r="CY238" s="31">
        <f t="shared" si="38"/>
        <v>0</v>
      </c>
      <c r="CZ238" s="31">
        <f t="shared" si="39"/>
        <v>0</v>
      </c>
      <c r="DA238" s="31">
        <f t="shared" si="70"/>
        <v>0</v>
      </c>
      <c r="DB238" s="31">
        <f t="shared" si="71"/>
        <v>0</v>
      </c>
      <c r="DC238" s="31">
        <f t="shared" si="72"/>
        <v>0</v>
      </c>
      <c r="DD238" s="31">
        <f t="shared" si="40"/>
        <v>0</v>
      </c>
      <c r="DE238" s="31">
        <f t="shared" si="41"/>
        <v>0</v>
      </c>
      <c r="DF238" s="31">
        <f t="shared" si="42"/>
        <v>0</v>
      </c>
      <c r="DG238" s="31">
        <f t="shared" si="43"/>
        <v>0</v>
      </c>
      <c r="DH238" s="31">
        <f t="shared" si="44"/>
        <v>0</v>
      </c>
      <c r="DI238" s="31">
        <f t="shared" si="45"/>
        <v>0</v>
      </c>
      <c r="DJ238" s="31">
        <f t="shared" si="46"/>
        <v>0</v>
      </c>
      <c r="DK238" s="31">
        <f t="shared" si="47"/>
        <v>0</v>
      </c>
      <c r="DL238" s="31">
        <f t="shared" si="48"/>
        <v>0</v>
      </c>
      <c r="DM238" s="31">
        <f t="shared" si="49"/>
        <v>0</v>
      </c>
      <c r="DN238" s="31">
        <f t="shared" si="73"/>
        <v>0</v>
      </c>
      <c r="DO238" s="31">
        <f t="shared" si="74"/>
        <v>0</v>
      </c>
      <c r="DP238" s="31">
        <f t="shared" si="75"/>
        <v>0</v>
      </c>
      <c r="DQ238" s="31">
        <f t="shared" si="50"/>
        <v>0</v>
      </c>
      <c r="DR238" s="31">
        <f t="shared" si="51"/>
        <v>0</v>
      </c>
      <c r="DS238" s="31">
        <f t="shared" si="52"/>
        <v>0</v>
      </c>
      <c r="DT238" s="31">
        <f t="shared" si="53"/>
        <v>0</v>
      </c>
      <c r="DU238" s="31">
        <f t="shared" si="54"/>
        <v>0</v>
      </c>
      <c r="DV238" s="31">
        <f t="shared" si="55"/>
        <v>0</v>
      </c>
      <c r="DW238" s="31">
        <f t="shared" si="56"/>
        <v>0</v>
      </c>
      <c r="DX238" s="31">
        <f t="shared" si="57"/>
        <v>0</v>
      </c>
      <c r="DY238" s="31">
        <f t="shared" si="58"/>
        <v>0</v>
      </c>
      <c r="DZ238" s="31">
        <f t="shared" si="59"/>
        <v>0</v>
      </c>
      <c r="EB238" s="1">
        <f t="shared" si="76"/>
        <v>0</v>
      </c>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row>
    <row r="239" spans="1:167" ht="15" customHeight="1">
      <c r="A239" s="25"/>
      <c r="B239" s="52"/>
      <c r="C239" s="55" t="s">
        <v>5040</v>
      </c>
      <c r="D239" s="817" t="str">
        <f>IF(CNGE_2026_M4_Secc1!D62="","",CNGE_2026_M4_Secc1!D62)</f>
        <v/>
      </c>
      <c r="E239" s="757"/>
      <c r="F239" s="757"/>
      <c r="G239" s="757"/>
      <c r="H239" s="757"/>
      <c r="I239" s="757"/>
      <c r="J239" s="758"/>
      <c r="K239" s="439"/>
      <c r="L239" s="439"/>
      <c r="M239" s="439"/>
      <c r="N239" s="439"/>
      <c r="O239" s="439"/>
      <c r="P239" s="439"/>
      <c r="Q239" s="439"/>
      <c r="R239" s="439"/>
      <c r="S239" s="439"/>
      <c r="T239" s="439"/>
      <c r="U239" s="439"/>
      <c r="V239" s="439"/>
      <c r="W239" s="439"/>
      <c r="X239" s="439"/>
      <c r="Y239" s="439"/>
      <c r="Z239" s="439"/>
      <c r="AA239" s="439"/>
      <c r="AB239" s="439"/>
      <c r="AC239" s="439"/>
      <c r="AD239" s="439"/>
      <c r="AG239" s="1">
        <f>IF(AND(CNGE_2026_M4_Secc1!$N62&lt;&gt;2,CNGE_2026_M4_Secc1!$N62&lt;&gt;""),IF(SUM(COUNTBLANK(D239:AD239),COUNTBLANK(O308:AD308),COUNTBLANK(O377:AD377))&lt;=(AK239+6),0,1),0)</f>
        <v>0</v>
      </c>
      <c r="AH239" s="176">
        <f t="shared" si="60"/>
        <v>0</v>
      </c>
      <c r="AI239" s="177" t="str">
        <f>IF(AH239=0,"",
IF(SUM($AH$219:AH239)=1,AJ239,
IF($AH$281&gt;SUM($AH$219:AH239),_xlfn.CONCAT(", ",AJ239),
IF($AH$281=SUM($AH$219:AH239),_xlfn.CONCAT(" y ",AJ239)))))</f>
        <v/>
      </c>
      <c r="AJ239" s="55">
        <v>20</v>
      </c>
      <c r="AK239" s="1">
        <f t="shared" si="77"/>
        <v>52</v>
      </c>
      <c r="AL239" s="1">
        <f t="shared" si="20"/>
        <v>13</v>
      </c>
      <c r="AM239" s="1">
        <f t="shared" si="78"/>
        <v>0</v>
      </c>
      <c r="AN239" s="1">
        <f>IF(OR(CNGE_2026_M4_Secc1!$N62=2,CNGE_2026_M4_Secc1!$N62=""),IF(COUNTA(K239:AD239,O308:AD308,O377:AD377)=0,0,1),0)</f>
        <v>0</v>
      </c>
      <c r="AO239" s="1">
        <f t="shared" si="61"/>
        <v>0</v>
      </c>
      <c r="AP239" s="1">
        <f>IF(OR(CNGE_2026_M4_Secc1!CX63=0,CNGE_2026_M4_Secc1!CX63=2),IF(OR($AL240=13,BO$221=1),3,4),0)</f>
        <v>3</v>
      </c>
      <c r="AQ239" s="1">
        <f>IF(OR(CNGE_2026_M4_Secc1!CY63=0,CNGE_2026_M4_Secc1!CY63=2),IF(OR($AL240=13,BP$221=1),3,4),0)</f>
        <v>3</v>
      </c>
      <c r="AR239" s="1">
        <f>IF(OR(CNGE_2026_M4_Secc1!CZ63=0,CNGE_2026_M4_Secc1!CZ63=2),IF(OR($AL240=13,BQ$221=1),3,4),0)</f>
        <v>3</v>
      </c>
      <c r="AS239" s="1">
        <f>IF(OR(CNGE_2026_M4_Secc1!DA63=0,CNGE_2026_M4_Secc1!DA63=2),IF(OR($AL240=13,BR$221=1),3,4),0)</f>
        <v>3</v>
      </c>
      <c r="AT239" s="1">
        <f>IF(OR(CNGE_2026_M4_Secc1!DB63=0,CNGE_2026_M4_Secc1!DB63=2),IF(OR($AL240=13,BS$221=1),3,4),0)</f>
        <v>3</v>
      </c>
      <c r="AU239" s="1">
        <f>IF(OR(CNGE_2026_M4_Secc1!DC63=0,CNGE_2026_M4_Secc1!DC63=2),IF(OR($AL240=13,BT$221=1),3,4),0)</f>
        <v>3</v>
      </c>
      <c r="AV239" s="1">
        <f>IF(OR(CNGE_2026_M4_Secc1!DD63=0,CNGE_2026_M4_Secc1!DD63=2),IF(OR($AL240=13,BU$221=1),3,4),0)</f>
        <v>3</v>
      </c>
      <c r="AW239" s="1">
        <f>IF(OR(CNGE_2026_M4_Secc1!DE63=0,CNGE_2026_M4_Secc1!DE63=2),IF(OR($AL240=13,BV$221=1),3,4),0)</f>
        <v>3</v>
      </c>
      <c r="AX239" s="1">
        <f>IF(OR(CNGE_2026_M4_Secc1!DF63=0,CNGE_2026_M4_Secc1!DF63=2),IF(OR($AL240=13,BW$221=1),3,4),0)</f>
        <v>3</v>
      </c>
      <c r="AY239" s="1">
        <f>IF(OR(CNGE_2026_M4_Secc1!DG63=0,CNGE_2026_M4_Secc1!DG63=2),IF(OR($AL240=13,BX$221=1),3,4),0)</f>
        <v>3</v>
      </c>
      <c r="AZ239" s="1">
        <f>IF(OR(CNGE_2026_M4_Secc1!DH63=0,CNGE_2026_M4_Secc1!DH63=2),IF(OR($AL240=13,BY$221=1),3,4),0)</f>
        <v>3</v>
      </c>
      <c r="BA239" s="1">
        <f>IF(OR(CNGE_2026_M4_Secc1!DI63=0,CNGE_2026_M4_Secc1!DI63=2),IF(OR($AL240=13,BZ$221=1),3,4),0)</f>
        <v>3</v>
      </c>
      <c r="BB239" s="1">
        <f t="shared" si="62"/>
        <v>36</v>
      </c>
      <c r="BC239" s="1">
        <f>IF(OR(CNGE_2026_M4_Secc1!CX63=0,CNGE_2026_M4_Secc1!CX63=2),IF(COUNTA(O240:R240)=0,0,1),0)</f>
        <v>0</v>
      </c>
      <c r="BD239" s="1">
        <f>IF(OR(CNGE_2026_M4_Secc1!CY63=0,CNGE_2026_M4_Secc1!CY63=2),IF(COUNTA(S240:V240)=0,0,1),0)</f>
        <v>0</v>
      </c>
      <c r="BE239" s="1">
        <f>IF(OR(CNGE_2026_M4_Secc1!CZ63=0,CNGE_2026_M4_Secc1!CZ63=2),IF(COUNTA(W240:Z240)=0,0,1),0)</f>
        <v>0</v>
      </c>
      <c r="BF239" s="1">
        <f>IF(OR(CNGE_2026_M4_Secc1!DA63=0,CNGE_2026_M4_Secc1!DA63=2),IF(COUNTA(AA240:AD240)=0,0,1),0)</f>
        <v>0</v>
      </c>
      <c r="BG239" s="1">
        <f>IF(OR(CNGE_2026_M4_Secc1!DB63=0,CNGE_2026_M4_Secc1!DB63=2),IF(COUNTA(O309:R309)=0,0,1),0)</f>
        <v>0</v>
      </c>
      <c r="BH239" s="1">
        <f>IF(OR(CNGE_2026_M4_Secc1!DC63=0,CNGE_2026_M4_Secc1!DC63=2),IF(COUNTA(S309:V309)=0,0,1),0)</f>
        <v>0</v>
      </c>
      <c r="BI239" s="1">
        <f>IF(OR(CNGE_2026_M4_Secc1!DD63=0,CNGE_2026_M4_Secc1!DD63=2),IF(COUNTA(W309:Z309)=0,0,1),0)</f>
        <v>0</v>
      </c>
      <c r="BJ239" s="1">
        <f>IF(OR(CNGE_2026_M4_Secc1!DE63=0,CNGE_2026_M4_Secc1!DE63=2),IF(COUNTA(AA309:AD309)=0,0,1),0)</f>
        <v>0</v>
      </c>
      <c r="BK239" s="1">
        <f>IF(OR(CNGE_2026_M4_Secc1!DF63=0,CNGE_2026_M4_Secc1!DF63=2),IF(COUNTA(O378:R378)=0,0,1),0)</f>
        <v>0</v>
      </c>
      <c r="BL239" s="1">
        <f>IF(OR(CNGE_2026_M4_Secc1!DG63=0,CNGE_2026_M4_Secc1!DG63=2),IF(COUNTA(S378:V378)=0,0,1),0)</f>
        <v>0</v>
      </c>
      <c r="BM239" s="1">
        <f>IF(OR(CNGE_2026_M4_Secc1!DH63=0,CNGE_2026_M4_Secc1!DH63=2),IF(COUNTA(W378:Z378)=0,0,1),0)</f>
        <v>0</v>
      </c>
      <c r="BN239" s="1">
        <f>IF(OR(CNGE_2026_M4_Secc1!DI63=0,CNGE_2026_M4_Secc1!DI63=2),IF(COUNTA(AA378:AD378)=0,0,1),0)</f>
        <v>0</v>
      </c>
      <c r="CA239" s="31">
        <f t="shared" si="21"/>
        <v>0</v>
      </c>
      <c r="CB239" s="31">
        <f t="shared" si="63"/>
        <v>0</v>
      </c>
      <c r="CC239" s="31">
        <f t="shared" si="64"/>
        <v>0</v>
      </c>
      <c r="CD239" s="31">
        <f t="shared" si="65"/>
        <v>0</v>
      </c>
      <c r="CE239" s="31">
        <f t="shared" si="66"/>
        <v>0</v>
      </c>
      <c r="CF239" s="31">
        <f t="shared" si="22"/>
        <v>0</v>
      </c>
      <c r="CG239" s="31">
        <f t="shared" si="23"/>
        <v>0</v>
      </c>
      <c r="CH239" s="31">
        <f t="shared" si="24"/>
        <v>0</v>
      </c>
      <c r="CI239" s="31">
        <f t="shared" si="25"/>
        <v>0</v>
      </c>
      <c r="CJ239" s="31">
        <f t="shared" si="26"/>
        <v>0</v>
      </c>
      <c r="CK239" s="31">
        <f t="shared" si="27"/>
        <v>0</v>
      </c>
      <c r="CL239" s="31">
        <f t="shared" si="28"/>
        <v>0</v>
      </c>
      <c r="CM239" s="31">
        <f t="shared" si="29"/>
        <v>0</v>
      </c>
      <c r="CN239" s="31">
        <f t="shared" si="67"/>
        <v>0</v>
      </c>
      <c r="CO239" s="31">
        <f t="shared" si="68"/>
        <v>0</v>
      </c>
      <c r="CP239" s="31">
        <f t="shared" si="69"/>
        <v>0</v>
      </c>
      <c r="CQ239" s="31">
        <f t="shared" si="30"/>
        <v>0</v>
      </c>
      <c r="CR239" s="31">
        <f t="shared" si="31"/>
        <v>0</v>
      </c>
      <c r="CS239" s="31">
        <f t="shared" si="32"/>
        <v>0</v>
      </c>
      <c r="CT239" s="31">
        <f t="shared" si="33"/>
        <v>0</v>
      </c>
      <c r="CU239" s="31">
        <f t="shared" si="34"/>
        <v>0</v>
      </c>
      <c r="CV239" s="31">
        <f t="shared" si="35"/>
        <v>0</v>
      </c>
      <c r="CW239" s="31">
        <f t="shared" si="36"/>
        <v>0</v>
      </c>
      <c r="CX239" s="31">
        <f t="shared" si="37"/>
        <v>0</v>
      </c>
      <c r="CY239" s="31">
        <f t="shared" si="38"/>
        <v>0</v>
      </c>
      <c r="CZ239" s="31">
        <f t="shared" si="39"/>
        <v>0</v>
      </c>
      <c r="DA239" s="31">
        <f t="shared" si="70"/>
        <v>0</v>
      </c>
      <c r="DB239" s="31">
        <f t="shared" si="71"/>
        <v>0</v>
      </c>
      <c r="DC239" s="31">
        <f t="shared" si="72"/>
        <v>0</v>
      </c>
      <c r="DD239" s="31">
        <f t="shared" si="40"/>
        <v>0</v>
      </c>
      <c r="DE239" s="31">
        <f t="shared" si="41"/>
        <v>0</v>
      </c>
      <c r="DF239" s="31">
        <f t="shared" si="42"/>
        <v>0</v>
      </c>
      <c r="DG239" s="31">
        <f t="shared" si="43"/>
        <v>0</v>
      </c>
      <c r="DH239" s="31">
        <f t="shared" si="44"/>
        <v>0</v>
      </c>
      <c r="DI239" s="31">
        <f t="shared" si="45"/>
        <v>0</v>
      </c>
      <c r="DJ239" s="31">
        <f t="shared" si="46"/>
        <v>0</v>
      </c>
      <c r="DK239" s="31">
        <f t="shared" si="47"/>
        <v>0</v>
      </c>
      <c r="DL239" s="31">
        <f t="shared" si="48"/>
        <v>0</v>
      </c>
      <c r="DM239" s="31">
        <f t="shared" si="49"/>
        <v>0</v>
      </c>
      <c r="DN239" s="31">
        <f t="shared" si="73"/>
        <v>0</v>
      </c>
      <c r="DO239" s="31">
        <f t="shared" si="74"/>
        <v>0</v>
      </c>
      <c r="DP239" s="31">
        <f t="shared" si="75"/>
        <v>0</v>
      </c>
      <c r="DQ239" s="31">
        <f t="shared" si="50"/>
        <v>0</v>
      </c>
      <c r="DR239" s="31">
        <f t="shared" si="51"/>
        <v>0</v>
      </c>
      <c r="DS239" s="31">
        <f t="shared" si="52"/>
        <v>0</v>
      </c>
      <c r="DT239" s="31">
        <f t="shared" si="53"/>
        <v>0</v>
      </c>
      <c r="DU239" s="31">
        <f t="shared" si="54"/>
        <v>0</v>
      </c>
      <c r="DV239" s="31">
        <f t="shared" si="55"/>
        <v>0</v>
      </c>
      <c r="DW239" s="31">
        <f t="shared" si="56"/>
        <v>0</v>
      </c>
      <c r="DX239" s="31">
        <f t="shared" si="57"/>
        <v>0</v>
      </c>
      <c r="DY239" s="31">
        <f t="shared" si="58"/>
        <v>0</v>
      </c>
      <c r="DZ239" s="31">
        <f t="shared" si="59"/>
        <v>0</v>
      </c>
      <c r="EB239" s="1">
        <f t="shared" si="76"/>
        <v>0</v>
      </c>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row>
    <row r="240" spans="1:167" ht="15" customHeight="1">
      <c r="A240" s="25"/>
      <c r="B240" s="52"/>
      <c r="C240" s="55" t="s">
        <v>5041</v>
      </c>
      <c r="D240" s="817" t="str">
        <f>IF(CNGE_2026_M4_Secc1!D63="","",CNGE_2026_M4_Secc1!D63)</f>
        <v/>
      </c>
      <c r="E240" s="757"/>
      <c r="F240" s="757"/>
      <c r="G240" s="757"/>
      <c r="H240" s="757"/>
      <c r="I240" s="757"/>
      <c r="J240" s="758"/>
      <c r="K240" s="439"/>
      <c r="L240" s="439"/>
      <c r="M240" s="439"/>
      <c r="N240" s="439"/>
      <c r="O240" s="439"/>
      <c r="P240" s="439"/>
      <c r="Q240" s="439"/>
      <c r="R240" s="439"/>
      <c r="S240" s="439"/>
      <c r="T240" s="439"/>
      <c r="U240" s="439"/>
      <c r="V240" s="439"/>
      <c r="W240" s="439"/>
      <c r="X240" s="439"/>
      <c r="Y240" s="439"/>
      <c r="Z240" s="439"/>
      <c r="AA240" s="439"/>
      <c r="AB240" s="439"/>
      <c r="AC240" s="439"/>
      <c r="AD240" s="439"/>
      <c r="AG240" s="1">
        <f>IF(AND(CNGE_2026_M4_Secc1!$N63&lt;&gt;2,CNGE_2026_M4_Secc1!$N63&lt;&gt;""),IF(SUM(COUNTBLANK(D240:AD240),COUNTBLANK(O309:AD309),COUNTBLANK(O378:AD378))&lt;=(AK240+6),0,1),0)</f>
        <v>0</v>
      </c>
      <c r="AH240" s="176">
        <f t="shared" si="60"/>
        <v>0</v>
      </c>
      <c r="AI240" s="177" t="str">
        <f>IF(AH240=0,"",
IF(SUM($AH$219:AH240)=1,AJ240,
IF($AH$281&gt;SUM($AH$219:AH240),_xlfn.CONCAT(", ",AJ240),
IF($AH$281=SUM($AH$219:AH240),_xlfn.CONCAT(" y ",AJ240)))))</f>
        <v/>
      </c>
      <c r="AJ240" s="55">
        <v>21</v>
      </c>
      <c r="AK240" s="1">
        <f t="shared" si="77"/>
        <v>52</v>
      </c>
      <c r="AL240" s="1">
        <f t="shared" si="20"/>
        <v>13</v>
      </c>
      <c r="AM240" s="1">
        <f t="shared" si="78"/>
        <v>0</v>
      </c>
      <c r="AN240" s="1">
        <f>IF(OR(CNGE_2026_M4_Secc1!$N63=2,CNGE_2026_M4_Secc1!$N63=""),IF(COUNTA(K240:AD240,O309:AD309,O378:AD378)=0,0,1),0)</f>
        <v>0</v>
      </c>
      <c r="AO240" s="1">
        <f t="shared" si="61"/>
        <v>0</v>
      </c>
      <c r="AP240" s="1">
        <f>IF(OR(CNGE_2026_M4_Secc1!CX64=0,CNGE_2026_M4_Secc1!CX64=2),IF(OR($AL241=13,BO$221=1),3,4),0)</f>
        <v>3</v>
      </c>
      <c r="AQ240" s="1">
        <f>IF(OR(CNGE_2026_M4_Secc1!CY64=0,CNGE_2026_M4_Secc1!CY64=2),IF(OR($AL241=13,BP$221=1),3,4),0)</f>
        <v>3</v>
      </c>
      <c r="AR240" s="1">
        <f>IF(OR(CNGE_2026_M4_Secc1!CZ64=0,CNGE_2026_M4_Secc1!CZ64=2),IF(OR($AL241=13,BQ$221=1),3,4),0)</f>
        <v>3</v>
      </c>
      <c r="AS240" s="1">
        <f>IF(OR(CNGE_2026_M4_Secc1!DA64=0,CNGE_2026_M4_Secc1!DA64=2),IF(OR($AL241=13,BR$221=1),3,4),0)</f>
        <v>3</v>
      </c>
      <c r="AT240" s="1">
        <f>IF(OR(CNGE_2026_M4_Secc1!DB64=0,CNGE_2026_M4_Secc1!DB64=2),IF(OR($AL241=13,BS$221=1),3,4),0)</f>
        <v>3</v>
      </c>
      <c r="AU240" s="1">
        <f>IF(OR(CNGE_2026_M4_Secc1!DC64=0,CNGE_2026_M4_Secc1!DC64=2),IF(OR($AL241=13,BT$221=1),3,4),0)</f>
        <v>3</v>
      </c>
      <c r="AV240" s="1">
        <f>IF(OR(CNGE_2026_M4_Secc1!DD64=0,CNGE_2026_M4_Secc1!DD64=2),IF(OR($AL241=13,BU$221=1),3,4),0)</f>
        <v>3</v>
      </c>
      <c r="AW240" s="1">
        <f>IF(OR(CNGE_2026_M4_Secc1!DE64=0,CNGE_2026_M4_Secc1!DE64=2),IF(OR($AL241=13,BV$221=1),3,4),0)</f>
        <v>3</v>
      </c>
      <c r="AX240" s="1">
        <f>IF(OR(CNGE_2026_M4_Secc1!DF64=0,CNGE_2026_M4_Secc1!DF64=2),IF(OR($AL241=13,BW$221=1),3,4),0)</f>
        <v>3</v>
      </c>
      <c r="AY240" s="1">
        <f>IF(OR(CNGE_2026_M4_Secc1!DG64=0,CNGE_2026_M4_Secc1!DG64=2),IF(OR($AL241=13,BX$221=1),3,4),0)</f>
        <v>3</v>
      </c>
      <c r="AZ240" s="1">
        <f>IF(OR(CNGE_2026_M4_Secc1!DH64=0,CNGE_2026_M4_Secc1!DH64=2),IF(OR($AL241=13,BY$221=1),3,4),0)</f>
        <v>3</v>
      </c>
      <c r="BA240" s="1">
        <f>IF(OR(CNGE_2026_M4_Secc1!DI64=0,CNGE_2026_M4_Secc1!DI64=2),IF(OR($AL241=13,BZ$221=1),3,4),0)</f>
        <v>3</v>
      </c>
      <c r="BB240" s="1">
        <f t="shared" si="62"/>
        <v>36</v>
      </c>
      <c r="BC240" s="1">
        <f>IF(OR(CNGE_2026_M4_Secc1!CX64=0,CNGE_2026_M4_Secc1!CX64=2),IF(COUNTA(O241:R241)=0,0,1),0)</f>
        <v>0</v>
      </c>
      <c r="BD240" s="1">
        <f>IF(OR(CNGE_2026_M4_Secc1!CY64=0,CNGE_2026_M4_Secc1!CY64=2),IF(COUNTA(S241:V241)=0,0,1),0)</f>
        <v>0</v>
      </c>
      <c r="BE240" s="1">
        <f>IF(OR(CNGE_2026_M4_Secc1!CZ64=0,CNGE_2026_M4_Secc1!CZ64=2),IF(COUNTA(W241:Z241)=0,0,1),0)</f>
        <v>0</v>
      </c>
      <c r="BF240" s="1">
        <f>IF(OR(CNGE_2026_M4_Secc1!DA64=0,CNGE_2026_M4_Secc1!DA64=2),IF(COUNTA(AA241:AD241)=0,0,1),0)</f>
        <v>0</v>
      </c>
      <c r="BG240" s="1">
        <f>IF(OR(CNGE_2026_M4_Secc1!DB64=0,CNGE_2026_M4_Secc1!DB64=2),IF(COUNTA(O310:R310)=0,0,1),0)</f>
        <v>0</v>
      </c>
      <c r="BH240" s="1">
        <f>IF(OR(CNGE_2026_M4_Secc1!DC64=0,CNGE_2026_M4_Secc1!DC64=2),IF(COUNTA(S310:V310)=0,0,1),0)</f>
        <v>0</v>
      </c>
      <c r="BI240" s="1">
        <f>IF(OR(CNGE_2026_M4_Secc1!DD64=0,CNGE_2026_M4_Secc1!DD64=2),IF(COUNTA(W310:Z310)=0,0,1),0)</f>
        <v>0</v>
      </c>
      <c r="BJ240" s="1">
        <f>IF(OR(CNGE_2026_M4_Secc1!DE64=0,CNGE_2026_M4_Secc1!DE64=2),IF(COUNTA(AA310:AD310)=0,0,1),0)</f>
        <v>0</v>
      </c>
      <c r="BK240" s="1">
        <f>IF(OR(CNGE_2026_M4_Secc1!DF64=0,CNGE_2026_M4_Secc1!DF64=2),IF(COUNTA(O379:R379)=0,0,1),0)</f>
        <v>0</v>
      </c>
      <c r="BL240" s="1">
        <f>IF(OR(CNGE_2026_M4_Secc1!DG64=0,CNGE_2026_M4_Secc1!DG64=2),IF(COUNTA(S379:V379)=0,0,1),0)</f>
        <v>0</v>
      </c>
      <c r="BM240" s="1">
        <f>IF(OR(CNGE_2026_M4_Secc1!DH64=0,CNGE_2026_M4_Secc1!DH64=2),IF(COUNTA(W379:Z379)=0,0,1),0)</f>
        <v>0</v>
      </c>
      <c r="BN240" s="1">
        <f>IF(OR(CNGE_2026_M4_Secc1!DI64=0,CNGE_2026_M4_Secc1!DI64=2),IF(COUNTA(AA379:AD379)=0,0,1),0)</f>
        <v>0</v>
      </c>
      <c r="CA240" s="31">
        <f t="shared" si="21"/>
        <v>0</v>
      </c>
      <c r="CB240" s="31">
        <f t="shared" si="63"/>
        <v>0</v>
      </c>
      <c r="CC240" s="31">
        <f t="shared" si="64"/>
        <v>0</v>
      </c>
      <c r="CD240" s="31">
        <f t="shared" si="65"/>
        <v>0</v>
      </c>
      <c r="CE240" s="31">
        <f t="shared" si="66"/>
        <v>0</v>
      </c>
      <c r="CF240" s="31">
        <f t="shared" si="22"/>
        <v>0</v>
      </c>
      <c r="CG240" s="31">
        <f t="shared" si="23"/>
        <v>0</v>
      </c>
      <c r="CH240" s="31">
        <f t="shared" si="24"/>
        <v>0</v>
      </c>
      <c r="CI240" s="31">
        <f t="shared" si="25"/>
        <v>0</v>
      </c>
      <c r="CJ240" s="31">
        <f t="shared" si="26"/>
        <v>0</v>
      </c>
      <c r="CK240" s="31">
        <f t="shared" si="27"/>
        <v>0</v>
      </c>
      <c r="CL240" s="31">
        <f t="shared" si="28"/>
        <v>0</v>
      </c>
      <c r="CM240" s="31">
        <f t="shared" si="29"/>
        <v>0</v>
      </c>
      <c r="CN240" s="31">
        <f t="shared" si="67"/>
        <v>0</v>
      </c>
      <c r="CO240" s="31">
        <f t="shared" si="68"/>
        <v>0</v>
      </c>
      <c r="CP240" s="31">
        <f t="shared" si="69"/>
        <v>0</v>
      </c>
      <c r="CQ240" s="31">
        <f t="shared" si="30"/>
        <v>0</v>
      </c>
      <c r="CR240" s="31">
        <f t="shared" si="31"/>
        <v>0</v>
      </c>
      <c r="CS240" s="31">
        <f t="shared" si="32"/>
        <v>0</v>
      </c>
      <c r="CT240" s="31">
        <f t="shared" si="33"/>
        <v>0</v>
      </c>
      <c r="CU240" s="31">
        <f t="shared" si="34"/>
        <v>0</v>
      </c>
      <c r="CV240" s="31">
        <f t="shared" si="35"/>
        <v>0</v>
      </c>
      <c r="CW240" s="31">
        <f t="shared" si="36"/>
        <v>0</v>
      </c>
      <c r="CX240" s="31">
        <f t="shared" si="37"/>
        <v>0</v>
      </c>
      <c r="CY240" s="31">
        <f t="shared" si="38"/>
        <v>0</v>
      </c>
      <c r="CZ240" s="31">
        <f t="shared" si="39"/>
        <v>0</v>
      </c>
      <c r="DA240" s="31">
        <f t="shared" si="70"/>
        <v>0</v>
      </c>
      <c r="DB240" s="31">
        <f t="shared" si="71"/>
        <v>0</v>
      </c>
      <c r="DC240" s="31">
        <f t="shared" si="72"/>
        <v>0</v>
      </c>
      <c r="DD240" s="31">
        <f t="shared" si="40"/>
        <v>0</v>
      </c>
      <c r="DE240" s="31">
        <f t="shared" si="41"/>
        <v>0</v>
      </c>
      <c r="DF240" s="31">
        <f t="shared" si="42"/>
        <v>0</v>
      </c>
      <c r="DG240" s="31">
        <f t="shared" si="43"/>
        <v>0</v>
      </c>
      <c r="DH240" s="31">
        <f t="shared" si="44"/>
        <v>0</v>
      </c>
      <c r="DI240" s="31">
        <f t="shared" si="45"/>
        <v>0</v>
      </c>
      <c r="DJ240" s="31">
        <f t="shared" si="46"/>
        <v>0</v>
      </c>
      <c r="DK240" s="31">
        <f t="shared" si="47"/>
        <v>0</v>
      </c>
      <c r="DL240" s="31">
        <f t="shared" si="48"/>
        <v>0</v>
      </c>
      <c r="DM240" s="31">
        <f t="shared" si="49"/>
        <v>0</v>
      </c>
      <c r="DN240" s="31">
        <f t="shared" si="73"/>
        <v>0</v>
      </c>
      <c r="DO240" s="31">
        <f t="shared" si="74"/>
        <v>0</v>
      </c>
      <c r="DP240" s="31">
        <f t="shared" si="75"/>
        <v>0</v>
      </c>
      <c r="DQ240" s="31">
        <f t="shared" si="50"/>
        <v>0</v>
      </c>
      <c r="DR240" s="31">
        <f t="shared" si="51"/>
        <v>0</v>
      </c>
      <c r="DS240" s="31">
        <f t="shared" si="52"/>
        <v>0</v>
      </c>
      <c r="DT240" s="31">
        <f t="shared" si="53"/>
        <v>0</v>
      </c>
      <c r="DU240" s="31">
        <f t="shared" si="54"/>
        <v>0</v>
      </c>
      <c r="DV240" s="31">
        <f t="shared" si="55"/>
        <v>0</v>
      </c>
      <c r="DW240" s="31">
        <f t="shared" si="56"/>
        <v>0</v>
      </c>
      <c r="DX240" s="31">
        <f t="shared" si="57"/>
        <v>0</v>
      </c>
      <c r="DY240" s="31">
        <f t="shared" si="58"/>
        <v>0</v>
      </c>
      <c r="DZ240" s="31">
        <f t="shared" si="59"/>
        <v>0</v>
      </c>
      <c r="EB240" s="1">
        <f t="shared" si="76"/>
        <v>0</v>
      </c>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row>
    <row r="241" spans="1:167" ht="15" customHeight="1">
      <c r="A241" s="25"/>
      <c r="B241" s="52"/>
      <c r="C241" s="55" t="s">
        <v>5042</v>
      </c>
      <c r="D241" s="817" t="str">
        <f>IF(CNGE_2026_M4_Secc1!D64="","",CNGE_2026_M4_Secc1!D64)</f>
        <v/>
      </c>
      <c r="E241" s="757"/>
      <c r="F241" s="757"/>
      <c r="G241" s="757"/>
      <c r="H241" s="757"/>
      <c r="I241" s="757"/>
      <c r="J241" s="758"/>
      <c r="K241" s="439"/>
      <c r="L241" s="439"/>
      <c r="M241" s="439"/>
      <c r="N241" s="439"/>
      <c r="O241" s="439"/>
      <c r="P241" s="439"/>
      <c r="Q241" s="439"/>
      <c r="R241" s="439"/>
      <c r="S241" s="439"/>
      <c r="T241" s="439"/>
      <c r="U241" s="439"/>
      <c r="V241" s="439"/>
      <c r="W241" s="439"/>
      <c r="X241" s="439"/>
      <c r="Y241" s="439"/>
      <c r="Z241" s="439"/>
      <c r="AA241" s="439"/>
      <c r="AB241" s="439"/>
      <c r="AC241" s="439"/>
      <c r="AD241" s="439"/>
      <c r="AG241" s="1">
        <f>IF(AND(CNGE_2026_M4_Secc1!$N64&lt;&gt;2,CNGE_2026_M4_Secc1!$N64&lt;&gt;""),IF(SUM(COUNTBLANK(D241:AD241),COUNTBLANK(O310:AD310),COUNTBLANK(O379:AD379))&lt;=(AK241+6),0,1),0)</f>
        <v>0</v>
      </c>
      <c r="AH241" s="176">
        <f t="shared" si="60"/>
        <v>0</v>
      </c>
      <c r="AI241" s="177" t="str">
        <f>IF(AH241=0,"",
IF(SUM($AH$219:AH241)=1,AJ241,
IF($AH$281&gt;SUM($AH$219:AH241),_xlfn.CONCAT(", ",AJ241),
IF($AH$281=SUM($AH$219:AH241),_xlfn.CONCAT(" y ",AJ241)))))</f>
        <v/>
      </c>
      <c r="AJ241" s="55">
        <v>22</v>
      </c>
      <c r="AK241" s="1">
        <f t="shared" si="77"/>
        <v>52</v>
      </c>
      <c r="AL241" s="1">
        <f t="shared" si="20"/>
        <v>13</v>
      </c>
      <c r="AM241" s="1">
        <f t="shared" si="78"/>
        <v>0</v>
      </c>
      <c r="AN241" s="1">
        <f>IF(OR(CNGE_2026_M4_Secc1!$N64=2,CNGE_2026_M4_Secc1!$N64=""),IF(COUNTA(K241:AD241,O310:AD310,O379:AD379)=0,0,1),0)</f>
        <v>0</v>
      </c>
      <c r="AO241" s="1">
        <f t="shared" si="61"/>
        <v>0</v>
      </c>
      <c r="AP241" s="1">
        <f>IF(OR(CNGE_2026_M4_Secc1!CX65=0,CNGE_2026_M4_Secc1!CX65=2),IF(OR($AL242=13,BO$221=1),3,4),0)</f>
        <v>3</v>
      </c>
      <c r="AQ241" s="1">
        <f>IF(OR(CNGE_2026_M4_Secc1!CY65=0,CNGE_2026_M4_Secc1!CY65=2),IF(OR($AL242=13,BP$221=1),3,4),0)</f>
        <v>3</v>
      </c>
      <c r="AR241" s="1">
        <f>IF(OR(CNGE_2026_M4_Secc1!CZ65=0,CNGE_2026_M4_Secc1!CZ65=2),IF(OR($AL242=13,BQ$221=1),3,4),0)</f>
        <v>3</v>
      </c>
      <c r="AS241" s="1">
        <f>IF(OR(CNGE_2026_M4_Secc1!DA65=0,CNGE_2026_M4_Secc1!DA65=2),IF(OR($AL242=13,BR$221=1),3,4),0)</f>
        <v>3</v>
      </c>
      <c r="AT241" s="1">
        <f>IF(OR(CNGE_2026_M4_Secc1!DB65=0,CNGE_2026_M4_Secc1!DB65=2),IF(OR($AL242=13,BS$221=1),3,4),0)</f>
        <v>3</v>
      </c>
      <c r="AU241" s="1">
        <f>IF(OR(CNGE_2026_M4_Secc1!DC65=0,CNGE_2026_M4_Secc1!DC65=2),IF(OR($AL242=13,BT$221=1),3,4),0)</f>
        <v>3</v>
      </c>
      <c r="AV241" s="1">
        <f>IF(OR(CNGE_2026_M4_Secc1!DD65=0,CNGE_2026_M4_Secc1!DD65=2),IF(OR($AL242=13,BU$221=1),3,4),0)</f>
        <v>3</v>
      </c>
      <c r="AW241" s="1">
        <f>IF(OR(CNGE_2026_M4_Secc1!DE65=0,CNGE_2026_M4_Secc1!DE65=2),IF(OR($AL242=13,BV$221=1),3,4),0)</f>
        <v>3</v>
      </c>
      <c r="AX241" s="1">
        <f>IF(OR(CNGE_2026_M4_Secc1!DF65=0,CNGE_2026_M4_Secc1!DF65=2),IF(OR($AL242=13,BW$221=1),3,4),0)</f>
        <v>3</v>
      </c>
      <c r="AY241" s="1">
        <f>IF(OR(CNGE_2026_M4_Secc1!DG65=0,CNGE_2026_M4_Secc1!DG65=2),IF(OR($AL242=13,BX$221=1),3,4),0)</f>
        <v>3</v>
      </c>
      <c r="AZ241" s="1">
        <f>IF(OR(CNGE_2026_M4_Secc1!DH65=0,CNGE_2026_M4_Secc1!DH65=2),IF(OR($AL242=13,BY$221=1),3,4),0)</f>
        <v>3</v>
      </c>
      <c r="BA241" s="1">
        <f>IF(OR(CNGE_2026_M4_Secc1!DI65=0,CNGE_2026_M4_Secc1!DI65=2),IF(OR($AL242=13,BZ$221=1),3,4),0)</f>
        <v>3</v>
      </c>
      <c r="BB241" s="1">
        <f t="shared" si="62"/>
        <v>36</v>
      </c>
      <c r="BC241" s="1">
        <f>IF(OR(CNGE_2026_M4_Secc1!CX65=0,CNGE_2026_M4_Secc1!CX65=2),IF(COUNTA(O242:R242)=0,0,1),0)</f>
        <v>0</v>
      </c>
      <c r="BD241" s="1">
        <f>IF(OR(CNGE_2026_M4_Secc1!CY65=0,CNGE_2026_M4_Secc1!CY65=2),IF(COUNTA(S242:V242)=0,0,1),0)</f>
        <v>0</v>
      </c>
      <c r="BE241" s="1">
        <f>IF(OR(CNGE_2026_M4_Secc1!CZ65=0,CNGE_2026_M4_Secc1!CZ65=2),IF(COUNTA(W242:Z242)=0,0,1),0)</f>
        <v>0</v>
      </c>
      <c r="BF241" s="1">
        <f>IF(OR(CNGE_2026_M4_Secc1!DA65=0,CNGE_2026_M4_Secc1!DA65=2),IF(COUNTA(AA242:AD242)=0,0,1),0)</f>
        <v>0</v>
      </c>
      <c r="BG241" s="1">
        <f>IF(OR(CNGE_2026_M4_Secc1!DB65=0,CNGE_2026_M4_Secc1!DB65=2),IF(COUNTA(O311:R311)=0,0,1),0)</f>
        <v>0</v>
      </c>
      <c r="BH241" s="1">
        <f>IF(OR(CNGE_2026_M4_Secc1!DC65=0,CNGE_2026_M4_Secc1!DC65=2),IF(COUNTA(S311:V311)=0,0,1),0)</f>
        <v>0</v>
      </c>
      <c r="BI241" s="1">
        <f>IF(OR(CNGE_2026_M4_Secc1!DD65=0,CNGE_2026_M4_Secc1!DD65=2),IF(COUNTA(W311:Z311)=0,0,1),0)</f>
        <v>0</v>
      </c>
      <c r="BJ241" s="1">
        <f>IF(OR(CNGE_2026_M4_Secc1!DE65=0,CNGE_2026_M4_Secc1!DE65=2),IF(COUNTA(AA311:AD311)=0,0,1),0)</f>
        <v>0</v>
      </c>
      <c r="BK241" s="1">
        <f>IF(OR(CNGE_2026_M4_Secc1!DF65=0,CNGE_2026_M4_Secc1!DF65=2),IF(COUNTA(O380:R380)=0,0,1),0)</f>
        <v>0</v>
      </c>
      <c r="BL241" s="1">
        <f>IF(OR(CNGE_2026_M4_Secc1!DG65=0,CNGE_2026_M4_Secc1!DG65=2),IF(COUNTA(S380:V380)=0,0,1),0)</f>
        <v>0</v>
      </c>
      <c r="BM241" s="1">
        <f>IF(OR(CNGE_2026_M4_Secc1!DH65=0,CNGE_2026_M4_Secc1!DH65=2),IF(COUNTA(W380:Z380)=0,0,1),0)</f>
        <v>0</v>
      </c>
      <c r="BN241" s="1">
        <f>IF(OR(CNGE_2026_M4_Secc1!DI65=0,CNGE_2026_M4_Secc1!DI65=2),IF(COUNTA(AA380:AD380)=0,0,1),0)</f>
        <v>0</v>
      </c>
      <c r="CA241" s="31">
        <f t="shared" si="21"/>
        <v>0</v>
      </c>
      <c r="CB241" s="31">
        <f t="shared" si="63"/>
        <v>0</v>
      </c>
      <c r="CC241" s="31">
        <f t="shared" si="64"/>
        <v>0</v>
      </c>
      <c r="CD241" s="31">
        <f t="shared" si="65"/>
        <v>0</v>
      </c>
      <c r="CE241" s="31">
        <f t="shared" si="66"/>
        <v>0</v>
      </c>
      <c r="CF241" s="31">
        <f t="shared" si="22"/>
        <v>0</v>
      </c>
      <c r="CG241" s="31">
        <f t="shared" si="23"/>
        <v>0</v>
      </c>
      <c r="CH241" s="31">
        <f t="shared" si="24"/>
        <v>0</v>
      </c>
      <c r="CI241" s="31">
        <f t="shared" si="25"/>
        <v>0</v>
      </c>
      <c r="CJ241" s="31">
        <f t="shared" si="26"/>
        <v>0</v>
      </c>
      <c r="CK241" s="31">
        <f t="shared" si="27"/>
        <v>0</v>
      </c>
      <c r="CL241" s="31">
        <f t="shared" si="28"/>
        <v>0</v>
      </c>
      <c r="CM241" s="31">
        <f t="shared" si="29"/>
        <v>0</v>
      </c>
      <c r="CN241" s="31">
        <f t="shared" si="67"/>
        <v>0</v>
      </c>
      <c r="CO241" s="31">
        <f t="shared" si="68"/>
        <v>0</v>
      </c>
      <c r="CP241" s="31">
        <f t="shared" si="69"/>
        <v>0</v>
      </c>
      <c r="CQ241" s="31">
        <f t="shared" si="30"/>
        <v>0</v>
      </c>
      <c r="CR241" s="31">
        <f t="shared" si="31"/>
        <v>0</v>
      </c>
      <c r="CS241" s="31">
        <f t="shared" si="32"/>
        <v>0</v>
      </c>
      <c r="CT241" s="31">
        <f t="shared" si="33"/>
        <v>0</v>
      </c>
      <c r="CU241" s="31">
        <f t="shared" si="34"/>
        <v>0</v>
      </c>
      <c r="CV241" s="31">
        <f t="shared" si="35"/>
        <v>0</v>
      </c>
      <c r="CW241" s="31">
        <f t="shared" si="36"/>
        <v>0</v>
      </c>
      <c r="CX241" s="31">
        <f t="shared" si="37"/>
        <v>0</v>
      </c>
      <c r="CY241" s="31">
        <f t="shared" si="38"/>
        <v>0</v>
      </c>
      <c r="CZ241" s="31">
        <f t="shared" si="39"/>
        <v>0</v>
      </c>
      <c r="DA241" s="31">
        <f t="shared" si="70"/>
        <v>0</v>
      </c>
      <c r="DB241" s="31">
        <f t="shared" si="71"/>
        <v>0</v>
      </c>
      <c r="DC241" s="31">
        <f t="shared" si="72"/>
        <v>0</v>
      </c>
      <c r="DD241" s="31">
        <f t="shared" si="40"/>
        <v>0</v>
      </c>
      <c r="DE241" s="31">
        <f t="shared" si="41"/>
        <v>0</v>
      </c>
      <c r="DF241" s="31">
        <f t="shared" si="42"/>
        <v>0</v>
      </c>
      <c r="DG241" s="31">
        <f t="shared" si="43"/>
        <v>0</v>
      </c>
      <c r="DH241" s="31">
        <f t="shared" si="44"/>
        <v>0</v>
      </c>
      <c r="DI241" s="31">
        <f t="shared" si="45"/>
        <v>0</v>
      </c>
      <c r="DJ241" s="31">
        <f t="shared" si="46"/>
        <v>0</v>
      </c>
      <c r="DK241" s="31">
        <f t="shared" si="47"/>
        <v>0</v>
      </c>
      <c r="DL241" s="31">
        <f t="shared" si="48"/>
        <v>0</v>
      </c>
      <c r="DM241" s="31">
        <f t="shared" si="49"/>
        <v>0</v>
      </c>
      <c r="DN241" s="31">
        <f t="shared" si="73"/>
        <v>0</v>
      </c>
      <c r="DO241" s="31">
        <f t="shared" si="74"/>
        <v>0</v>
      </c>
      <c r="DP241" s="31">
        <f t="shared" si="75"/>
        <v>0</v>
      </c>
      <c r="DQ241" s="31">
        <f t="shared" si="50"/>
        <v>0</v>
      </c>
      <c r="DR241" s="31">
        <f t="shared" si="51"/>
        <v>0</v>
      </c>
      <c r="DS241" s="31">
        <f t="shared" si="52"/>
        <v>0</v>
      </c>
      <c r="DT241" s="31">
        <f t="shared" si="53"/>
        <v>0</v>
      </c>
      <c r="DU241" s="31">
        <f t="shared" si="54"/>
        <v>0</v>
      </c>
      <c r="DV241" s="31">
        <f t="shared" si="55"/>
        <v>0</v>
      </c>
      <c r="DW241" s="31">
        <f t="shared" si="56"/>
        <v>0</v>
      </c>
      <c r="DX241" s="31">
        <f t="shared" si="57"/>
        <v>0</v>
      </c>
      <c r="DY241" s="31">
        <f t="shared" si="58"/>
        <v>0</v>
      </c>
      <c r="DZ241" s="31">
        <f t="shared" si="59"/>
        <v>0</v>
      </c>
      <c r="EB241" s="1">
        <f t="shared" si="76"/>
        <v>0</v>
      </c>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row>
    <row r="242" spans="1:167" ht="15" customHeight="1">
      <c r="A242" s="25"/>
      <c r="B242" s="52"/>
      <c r="C242" s="55" t="s">
        <v>5043</v>
      </c>
      <c r="D242" s="817" t="str">
        <f>IF(CNGE_2026_M4_Secc1!D65="","",CNGE_2026_M4_Secc1!D65)</f>
        <v/>
      </c>
      <c r="E242" s="757"/>
      <c r="F242" s="757"/>
      <c r="G242" s="757"/>
      <c r="H242" s="757"/>
      <c r="I242" s="757"/>
      <c r="J242" s="758"/>
      <c r="K242" s="439"/>
      <c r="L242" s="439"/>
      <c r="M242" s="439"/>
      <c r="N242" s="439"/>
      <c r="O242" s="439"/>
      <c r="P242" s="439"/>
      <c r="Q242" s="439"/>
      <c r="R242" s="439"/>
      <c r="S242" s="439"/>
      <c r="T242" s="439"/>
      <c r="U242" s="439"/>
      <c r="V242" s="439"/>
      <c r="W242" s="439"/>
      <c r="X242" s="439"/>
      <c r="Y242" s="439"/>
      <c r="Z242" s="439"/>
      <c r="AA242" s="439"/>
      <c r="AB242" s="439"/>
      <c r="AC242" s="439"/>
      <c r="AD242" s="439"/>
      <c r="AG242" s="1">
        <f>IF(AND(CNGE_2026_M4_Secc1!$N65&lt;&gt;2,CNGE_2026_M4_Secc1!$N65&lt;&gt;""),IF(SUM(COUNTBLANK(D242:AD242),COUNTBLANK(O311:AD311),COUNTBLANK(O380:AD380))&lt;=(AK242+6),0,1),0)</f>
        <v>0</v>
      </c>
      <c r="AH242" s="176">
        <f t="shared" si="60"/>
        <v>0</v>
      </c>
      <c r="AI242" s="177" t="str">
        <f>IF(AH242=0,"",
IF(SUM($AH$219:AH242)=1,AJ242,
IF($AH$281&gt;SUM($AH$219:AH242),_xlfn.CONCAT(", ",AJ242),
IF($AH$281=SUM($AH$219:AH242),_xlfn.CONCAT(" y ",AJ242)))))</f>
        <v/>
      </c>
      <c r="AJ242" s="55">
        <v>23</v>
      </c>
      <c r="AK242" s="1">
        <f t="shared" si="77"/>
        <v>52</v>
      </c>
      <c r="AL242" s="1">
        <f t="shared" si="20"/>
        <v>13</v>
      </c>
      <c r="AM242" s="1">
        <f t="shared" si="78"/>
        <v>0</v>
      </c>
      <c r="AN242" s="1">
        <f>IF(OR(CNGE_2026_M4_Secc1!$N65=2,CNGE_2026_M4_Secc1!$N65=""),IF(COUNTA(K242:AD242,O311:AD311,O380:AD380)=0,0,1),0)</f>
        <v>0</v>
      </c>
      <c r="AO242" s="1">
        <f t="shared" si="61"/>
        <v>0</v>
      </c>
      <c r="AP242" s="1">
        <f>IF(OR(CNGE_2026_M4_Secc1!CX66=0,CNGE_2026_M4_Secc1!CX66=2),IF(OR($AL243=13,BO$221=1),3,4),0)</f>
        <v>3</v>
      </c>
      <c r="AQ242" s="1">
        <f>IF(OR(CNGE_2026_M4_Secc1!CY66=0,CNGE_2026_M4_Secc1!CY66=2),IF(OR($AL243=13,BP$221=1),3,4),0)</f>
        <v>3</v>
      </c>
      <c r="AR242" s="1">
        <f>IF(OR(CNGE_2026_M4_Secc1!CZ66=0,CNGE_2026_M4_Secc1!CZ66=2),IF(OR($AL243=13,BQ$221=1),3,4),0)</f>
        <v>3</v>
      </c>
      <c r="AS242" s="1">
        <f>IF(OR(CNGE_2026_M4_Secc1!DA66=0,CNGE_2026_M4_Secc1!DA66=2),IF(OR($AL243=13,BR$221=1),3,4),0)</f>
        <v>3</v>
      </c>
      <c r="AT242" s="1">
        <f>IF(OR(CNGE_2026_M4_Secc1!DB66=0,CNGE_2026_M4_Secc1!DB66=2),IF(OR($AL243=13,BS$221=1),3,4),0)</f>
        <v>3</v>
      </c>
      <c r="AU242" s="1">
        <f>IF(OR(CNGE_2026_M4_Secc1!DC66=0,CNGE_2026_M4_Secc1!DC66=2),IF(OR($AL243=13,BT$221=1),3,4),0)</f>
        <v>3</v>
      </c>
      <c r="AV242" s="1">
        <f>IF(OR(CNGE_2026_M4_Secc1!DD66=0,CNGE_2026_M4_Secc1!DD66=2),IF(OR($AL243=13,BU$221=1),3,4),0)</f>
        <v>3</v>
      </c>
      <c r="AW242" s="1">
        <f>IF(OR(CNGE_2026_M4_Secc1!DE66=0,CNGE_2026_M4_Secc1!DE66=2),IF(OR($AL243=13,BV$221=1),3,4),0)</f>
        <v>3</v>
      </c>
      <c r="AX242" s="1">
        <f>IF(OR(CNGE_2026_M4_Secc1!DF66=0,CNGE_2026_M4_Secc1!DF66=2),IF(OR($AL243=13,BW$221=1),3,4),0)</f>
        <v>3</v>
      </c>
      <c r="AY242" s="1">
        <f>IF(OR(CNGE_2026_M4_Secc1!DG66=0,CNGE_2026_M4_Secc1!DG66=2),IF(OR($AL243=13,BX$221=1),3,4),0)</f>
        <v>3</v>
      </c>
      <c r="AZ242" s="1">
        <f>IF(OR(CNGE_2026_M4_Secc1!DH66=0,CNGE_2026_M4_Secc1!DH66=2),IF(OR($AL243=13,BY$221=1),3,4),0)</f>
        <v>3</v>
      </c>
      <c r="BA242" s="1">
        <f>IF(OR(CNGE_2026_M4_Secc1!DI66=0,CNGE_2026_M4_Secc1!DI66=2),IF(OR($AL243=13,BZ$221=1),3,4),0)</f>
        <v>3</v>
      </c>
      <c r="BB242" s="1">
        <f t="shared" si="62"/>
        <v>36</v>
      </c>
      <c r="BC242" s="1">
        <f>IF(OR(CNGE_2026_M4_Secc1!CX66=0,CNGE_2026_M4_Secc1!CX66=2),IF(COUNTA(O243:R243)=0,0,1),0)</f>
        <v>0</v>
      </c>
      <c r="BD242" s="1">
        <f>IF(OR(CNGE_2026_M4_Secc1!CY66=0,CNGE_2026_M4_Secc1!CY66=2),IF(COUNTA(S243:V243)=0,0,1),0)</f>
        <v>0</v>
      </c>
      <c r="BE242" s="1">
        <f>IF(OR(CNGE_2026_M4_Secc1!CZ66=0,CNGE_2026_M4_Secc1!CZ66=2),IF(COUNTA(W243:Z243)=0,0,1),0)</f>
        <v>0</v>
      </c>
      <c r="BF242" s="1">
        <f>IF(OR(CNGE_2026_M4_Secc1!DA66=0,CNGE_2026_M4_Secc1!DA66=2),IF(COUNTA(AA243:AD243)=0,0,1),0)</f>
        <v>0</v>
      </c>
      <c r="BG242" s="1">
        <f>IF(OR(CNGE_2026_M4_Secc1!DB66=0,CNGE_2026_M4_Secc1!DB66=2),IF(COUNTA(O312:R312)=0,0,1),0)</f>
        <v>0</v>
      </c>
      <c r="BH242" s="1">
        <f>IF(OR(CNGE_2026_M4_Secc1!DC66=0,CNGE_2026_M4_Secc1!DC66=2),IF(COUNTA(S312:V312)=0,0,1),0)</f>
        <v>0</v>
      </c>
      <c r="BI242" s="1">
        <f>IF(OR(CNGE_2026_M4_Secc1!DD66=0,CNGE_2026_M4_Secc1!DD66=2),IF(COUNTA(W312:Z312)=0,0,1),0)</f>
        <v>0</v>
      </c>
      <c r="BJ242" s="1">
        <f>IF(OR(CNGE_2026_M4_Secc1!DE66=0,CNGE_2026_M4_Secc1!DE66=2),IF(COUNTA(AA312:AD312)=0,0,1),0)</f>
        <v>0</v>
      </c>
      <c r="BK242" s="1">
        <f>IF(OR(CNGE_2026_M4_Secc1!DF66=0,CNGE_2026_M4_Secc1!DF66=2),IF(COUNTA(O381:R381)=0,0,1),0)</f>
        <v>0</v>
      </c>
      <c r="BL242" s="1">
        <f>IF(OR(CNGE_2026_M4_Secc1!DG66=0,CNGE_2026_M4_Secc1!DG66=2),IF(COUNTA(S381:V381)=0,0,1),0)</f>
        <v>0</v>
      </c>
      <c r="BM242" s="1">
        <f>IF(OR(CNGE_2026_M4_Secc1!DH66=0,CNGE_2026_M4_Secc1!DH66=2),IF(COUNTA(W381:Z381)=0,0,1),0)</f>
        <v>0</v>
      </c>
      <c r="BN242" s="1">
        <f>IF(OR(CNGE_2026_M4_Secc1!DI66=0,CNGE_2026_M4_Secc1!DI66=2),IF(COUNTA(AA381:AD381)=0,0,1),0)</f>
        <v>0</v>
      </c>
      <c r="CA242" s="31">
        <f t="shared" si="21"/>
        <v>0</v>
      </c>
      <c r="CB242" s="31">
        <f t="shared" si="63"/>
        <v>0</v>
      </c>
      <c r="CC242" s="31">
        <f t="shared" si="64"/>
        <v>0</v>
      </c>
      <c r="CD242" s="31">
        <f t="shared" si="65"/>
        <v>0</v>
      </c>
      <c r="CE242" s="31">
        <f t="shared" si="66"/>
        <v>0</v>
      </c>
      <c r="CF242" s="31">
        <f t="shared" si="22"/>
        <v>0</v>
      </c>
      <c r="CG242" s="31">
        <f t="shared" si="23"/>
        <v>0</v>
      </c>
      <c r="CH242" s="31">
        <f t="shared" si="24"/>
        <v>0</v>
      </c>
      <c r="CI242" s="31">
        <f t="shared" si="25"/>
        <v>0</v>
      </c>
      <c r="CJ242" s="31">
        <f t="shared" si="26"/>
        <v>0</v>
      </c>
      <c r="CK242" s="31">
        <f t="shared" si="27"/>
        <v>0</v>
      </c>
      <c r="CL242" s="31">
        <f t="shared" si="28"/>
        <v>0</v>
      </c>
      <c r="CM242" s="31">
        <f t="shared" si="29"/>
        <v>0</v>
      </c>
      <c r="CN242" s="31">
        <f t="shared" si="67"/>
        <v>0</v>
      </c>
      <c r="CO242" s="31">
        <f t="shared" si="68"/>
        <v>0</v>
      </c>
      <c r="CP242" s="31">
        <f t="shared" si="69"/>
        <v>0</v>
      </c>
      <c r="CQ242" s="31">
        <f t="shared" si="30"/>
        <v>0</v>
      </c>
      <c r="CR242" s="31">
        <f t="shared" si="31"/>
        <v>0</v>
      </c>
      <c r="CS242" s="31">
        <f t="shared" si="32"/>
        <v>0</v>
      </c>
      <c r="CT242" s="31">
        <f t="shared" si="33"/>
        <v>0</v>
      </c>
      <c r="CU242" s="31">
        <f t="shared" si="34"/>
        <v>0</v>
      </c>
      <c r="CV242" s="31">
        <f t="shared" si="35"/>
        <v>0</v>
      </c>
      <c r="CW242" s="31">
        <f t="shared" si="36"/>
        <v>0</v>
      </c>
      <c r="CX242" s="31">
        <f t="shared" si="37"/>
        <v>0</v>
      </c>
      <c r="CY242" s="31">
        <f t="shared" si="38"/>
        <v>0</v>
      </c>
      <c r="CZ242" s="31">
        <f t="shared" si="39"/>
        <v>0</v>
      </c>
      <c r="DA242" s="31">
        <f t="shared" si="70"/>
        <v>0</v>
      </c>
      <c r="DB242" s="31">
        <f t="shared" si="71"/>
        <v>0</v>
      </c>
      <c r="DC242" s="31">
        <f t="shared" si="72"/>
        <v>0</v>
      </c>
      <c r="DD242" s="31">
        <f t="shared" si="40"/>
        <v>0</v>
      </c>
      <c r="DE242" s="31">
        <f t="shared" si="41"/>
        <v>0</v>
      </c>
      <c r="DF242" s="31">
        <f t="shared" si="42"/>
        <v>0</v>
      </c>
      <c r="DG242" s="31">
        <f t="shared" si="43"/>
        <v>0</v>
      </c>
      <c r="DH242" s="31">
        <f t="shared" si="44"/>
        <v>0</v>
      </c>
      <c r="DI242" s="31">
        <f t="shared" si="45"/>
        <v>0</v>
      </c>
      <c r="DJ242" s="31">
        <f t="shared" si="46"/>
        <v>0</v>
      </c>
      <c r="DK242" s="31">
        <f t="shared" si="47"/>
        <v>0</v>
      </c>
      <c r="DL242" s="31">
        <f t="shared" si="48"/>
        <v>0</v>
      </c>
      <c r="DM242" s="31">
        <f t="shared" si="49"/>
        <v>0</v>
      </c>
      <c r="DN242" s="31">
        <f t="shared" si="73"/>
        <v>0</v>
      </c>
      <c r="DO242" s="31">
        <f t="shared" si="74"/>
        <v>0</v>
      </c>
      <c r="DP242" s="31">
        <f t="shared" si="75"/>
        <v>0</v>
      </c>
      <c r="DQ242" s="31">
        <f t="shared" si="50"/>
        <v>0</v>
      </c>
      <c r="DR242" s="31">
        <f t="shared" si="51"/>
        <v>0</v>
      </c>
      <c r="DS242" s="31">
        <f t="shared" si="52"/>
        <v>0</v>
      </c>
      <c r="DT242" s="31">
        <f t="shared" si="53"/>
        <v>0</v>
      </c>
      <c r="DU242" s="31">
        <f t="shared" si="54"/>
        <v>0</v>
      </c>
      <c r="DV242" s="31">
        <f t="shared" si="55"/>
        <v>0</v>
      </c>
      <c r="DW242" s="31">
        <f t="shared" si="56"/>
        <v>0</v>
      </c>
      <c r="DX242" s="31">
        <f t="shared" si="57"/>
        <v>0</v>
      </c>
      <c r="DY242" s="31">
        <f t="shared" si="58"/>
        <v>0</v>
      </c>
      <c r="DZ242" s="31">
        <f t="shared" si="59"/>
        <v>0</v>
      </c>
      <c r="EB242" s="1">
        <f t="shared" si="76"/>
        <v>0</v>
      </c>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row>
    <row r="243" spans="1:167" ht="15" customHeight="1">
      <c r="A243" s="25"/>
      <c r="B243" s="52"/>
      <c r="C243" s="55" t="s">
        <v>5044</v>
      </c>
      <c r="D243" s="817" t="str">
        <f>IF(CNGE_2026_M4_Secc1!D66="","",CNGE_2026_M4_Secc1!D66)</f>
        <v/>
      </c>
      <c r="E243" s="757"/>
      <c r="F243" s="757"/>
      <c r="G243" s="757"/>
      <c r="H243" s="757"/>
      <c r="I243" s="757"/>
      <c r="J243" s="758"/>
      <c r="K243" s="439"/>
      <c r="L243" s="439"/>
      <c r="M243" s="439"/>
      <c r="N243" s="439"/>
      <c r="O243" s="439"/>
      <c r="P243" s="439"/>
      <c r="Q243" s="439"/>
      <c r="R243" s="439"/>
      <c r="S243" s="439"/>
      <c r="T243" s="439"/>
      <c r="U243" s="439"/>
      <c r="V243" s="439"/>
      <c r="W243" s="439"/>
      <c r="X243" s="439"/>
      <c r="Y243" s="439"/>
      <c r="Z243" s="439"/>
      <c r="AA243" s="439"/>
      <c r="AB243" s="439"/>
      <c r="AC243" s="439"/>
      <c r="AD243" s="439"/>
      <c r="AG243" s="1">
        <f>IF(AND(CNGE_2026_M4_Secc1!$N66&lt;&gt;2,CNGE_2026_M4_Secc1!$N66&lt;&gt;""),IF(SUM(COUNTBLANK(D243:AD243),COUNTBLANK(O312:AD312),COUNTBLANK(O381:AD381))&lt;=(AK243+6),0,1),0)</f>
        <v>0</v>
      </c>
      <c r="AH243" s="176">
        <f t="shared" si="60"/>
        <v>0</v>
      </c>
      <c r="AI243" s="177" t="str">
        <f>IF(AH243=0,"",
IF(SUM($AH$219:AH243)=1,AJ243,
IF($AH$281&gt;SUM($AH$219:AH243),_xlfn.CONCAT(", ",AJ243),
IF($AH$281=SUM($AH$219:AH243),_xlfn.CONCAT(" y ",AJ243)))))</f>
        <v/>
      </c>
      <c r="AJ243" s="55">
        <v>24</v>
      </c>
      <c r="AK243" s="1">
        <f t="shared" si="77"/>
        <v>52</v>
      </c>
      <c r="AL243" s="1">
        <f t="shared" si="20"/>
        <v>13</v>
      </c>
      <c r="AM243" s="1">
        <f t="shared" si="78"/>
        <v>0</v>
      </c>
      <c r="AN243" s="1">
        <f>IF(OR(CNGE_2026_M4_Secc1!$N66=2,CNGE_2026_M4_Secc1!$N66=""),IF(COUNTA(K243:AD243,O312:AD312,O381:AD381)=0,0,1),0)</f>
        <v>0</v>
      </c>
      <c r="AO243" s="1">
        <f t="shared" si="61"/>
        <v>0</v>
      </c>
      <c r="AP243" s="1">
        <f>IF(OR(CNGE_2026_M4_Secc1!CX67=0,CNGE_2026_M4_Secc1!CX67=2),IF(OR($AL244=13,BO$221=1),3,4),0)</f>
        <v>3</v>
      </c>
      <c r="AQ243" s="1">
        <f>IF(OR(CNGE_2026_M4_Secc1!CY67=0,CNGE_2026_M4_Secc1!CY67=2),IF(OR($AL244=13,BP$221=1),3,4),0)</f>
        <v>3</v>
      </c>
      <c r="AR243" s="1">
        <f>IF(OR(CNGE_2026_M4_Secc1!CZ67=0,CNGE_2026_M4_Secc1!CZ67=2),IF(OR($AL244=13,BQ$221=1),3,4),0)</f>
        <v>3</v>
      </c>
      <c r="AS243" s="1">
        <f>IF(OR(CNGE_2026_M4_Secc1!DA67=0,CNGE_2026_M4_Secc1!DA67=2),IF(OR($AL244=13,BR$221=1),3,4),0)</f>
        <v>3</v>
      </c>
      <c r="AT243" s="1">
        <f>IF(OR(CNGE_2026_M4_Secc1!DB67=0,CNGE_2026_M4_Secc1!DB67=2),IF(OR($AL244=13,BS$221=1),3,4),0)</f>
        <v>3</v>
      </c>
      <c r="AU243" s="1">
        <f>IF(OR(CNGE_2026_M4_Secc1!DC67=0,CNGE_2026_M4_Secc1!DC67=2),IF(OR($AL244=13,BT$221=1),3,4),0)</f>
        <v>3</v>
      </c>
      <c r="AV243" s="1">
        <f>IF(OR(CNGE_2026_M4_Secc1!DD67=0,CNGE_2026_M4_Secc1!DD67=2),IF(OR($AL244=13,BU$221=1),3,4),0)</f>
        <v>3</v>
      </c>
      <c r="AW243" s="1">
        <f>IF(OR(CNGE_2026_M4_Secc1!DE67=0,CNGE_2026_M4_Secc1!DE67=2),IF(OR($AL244=13,BV$221=1),3,4),0)</f>
        <v>3</v>
      </c>
      <c r="AX243" s="1">
        <f>IF(OR(CNGE_2026_M4_Secc1!DF67=0,CNGE_2026_M4_Secc1!DF67=2),IF(OR($AL244=13,BW$221=1),3,4),0)</f>
        <v>3</v>
      </c>
      <c r="AY243" s="1">
        <f>IF(OR(CNGE_2026_M4_Secc1!DG67=0,CNGE_2026_M4_Secc1!DG67=2),IF(OR($AL244=13,BX$221=1),3,4),0)</f>
        <v>3</v>
      </c>
      <c r="AZ243" s="1">
        <f>IF(OR(CNGE_2026_M4_Secc1!DH67=0,CNGE_2026_M4_Secc1!DH67=2),IF(OR($AL244=13,BY$221=1),3,4),0)</f>
        <v>3</v>
      </c>
      <c r="BA243" s="1">
        <f>IF(OR(CNGE_2026_M4_Secc1!DI67=0,CNGE_2026_M4_Secc1!DI67=2),IF(OR($AL244=13,BZ$221=1),3,4),0)</f>
        <v>3</v>
      </c>
      <c r="BB243" s="1">
        <f t="shared" si="62"/>
        <v>36</v>
      </c>
      <c r="BC243" s="1">
        <f>IF(OR(CNGE_2026_M4_Secc1!CX67=0,CNGE_2026_M4_Secc1!CX67=2),IF(COUNTA(O244:R244)=0,0,1),0)</f>
        <v>0</v>
      </c>
      <c r="BD243" s="1">
        <f>IF(OR(CNGE_2026_M4_Secc1!CY67=0,CNGE_2026_M4_Secc1!CY67=2),IF(COUNTA(S244:V244)=0,0,1),0)</f>
        <v>0</v>
      </c>
      <c r="BE243" s="1">
        <f>IF(OR(CNGE_2026_M4_Secc1!CZ67=0,CNGE_2026_M4_Secc1!CZ67=2),IF(COUNTA(W244:Z244)=0,0,1),0)</f>
        <v>0</v>
      </c>
      <c r="BF243" s="1">
        <f>IF(OR(CNGE_2026_M4_Secc1!DA67=0,CNGE_2026_M4_Secc1!DA67=2),IF(COUNTA(AA244:AD244)=0,0,1),0)</f>
        <v>0</v>
      </c>
      <c r="BG243" s="1">
        <f>IF(OR(CNGE_2026_M4_Secc1!DB67=0,CNGE_2026_M4_Secc1!DB67=2),IF(COUNTA(O313:R313)=0,0,1),0)</f>
        <v>0</v>
      </c>
      <c r="BH243" s="1">
        <f>IF(OR(CNGE_2026_M4_Secc1!DC67=0,CNGE_2026_M4_Secc1!DC67=2),IF(COUNTA(S313:V313)=0,0,1),0)</f>
        <v>0</v>
      </c>
      <c r="BI243" s="1">
        <f>IF(OR(CNGE_2026_M4_Secc1!DD67=0,CNGE_2026_M4_Secc1!DD67=2),IF(COUNTA(W313:Z313)=0,0,1),0)</f>
        <v>0</v>
      </c>
      <c r="BJ243" s="1">
        <f>IF(OR(CNGE_2026_M4_Secc1!DE67=0,CNGE_2026_M4_Secc1!DE67=2),IF(COUNTA(AA313:AD313)=0,0,1),0)</f>
        <v>0</v>
      </c>
      <c r="BK243" s="1">
        <f>IF(OR(CNGE_2026_M4_Secc1!DF67=0,CNGE_2026_M4_Secc1!DF67=2),IF(COUNTA(O382:R382)=0,0,1),0)</f>
        <v>0</v>
      </c>
      <c r="BL243" s="1">
        <f>IF(OR(CNGE_2026_M4_Secc1!DG67=0,CNGE_2026_M4_Secc1!DG67=2),IF(COUNTA(S382:V382)=0,0,1),0)</f>
        <v>0</v>
      </c>
      <c r="BM243" s="1">
        <f>IF(OR(CNGE_2026_M4_Secc1!DH67=0,CNGE_2026_M4_Secc1!DH67=2),IF(COUNTA(W382:Z382)=0,0,1),0)</f>
        <v>0</v>
      </c>
      <c r="BN243" s="1">
        <f>IF(OR(CNGE_2026_M4_Secc1!DI67=0,CNGE_2026_M4_Secc1!DI67=2),IF(COUNTA(AA382:AD382)=0,0,1),0)</f>
        <v>0</v>
      </c>
      <c r="CA243" s="31">
        <f t="shared" si="21"/>
        <v>0</v>
      </c>
      <c r="CB243" s="31">
        <f t="shared" si="63"/>
        <v>0</v>
      </c>
      <c r="CC243" s="31">
        <f t="shared" si="64"/>
        <v>0</v>
      </c>
      <c r="CD243" s="31">
        <f t="shared" si="65"/>
        <v>0</v>
      </c>
      <c r="CE243" s="31">
        <f t="shared" si="66"/>
        <v>0</v>
      </c>
      <c r="CF243" s="31">
        <f t="shared" si="22"/>
        <v>0</v>
      </c>
      <c r="CG243" s="31">
        <f t="shared" si="23"/>
        <v>0</v>
      </c>
      <c r="CH243" s="31">
        <f t="shared" si="24"/>
        <v>0</v>
      </c>
      <c r="CI243" s="31">
        <f t="shared" si="25"/>
        <v>0</v>
      </c>
      <c r="CJ243" s="31">
        <f t="shared" si="26"/>
        <v>0</v>
      </c>
      <c r="CK243" s="31">
        <f t="shared" si="27"/>
        <v>0</v>
      </c>
      <c r="CL243" s="31">
        <f t="shared" si="28"/>
        <v>0</v>
      </c>
      <c r="CM243" s="31">
        <f t="shared" si="29"/>
        <v>0</v>
      </c>
      <c r="CN243" s="31">
        <f t="shared" si="67"/>
        <v>0</v>
      </c>
      <c r="CO243" s="31">
        <f t="shared" si="68"/>
        <v>0</v>
      </c>
      <c r="CP243" s="31">
        <f t="shared" si="69"/>
        <v>0</v>
      </c>
      <c r="CQ243" s="31">
        <f t="shared" si="30"/>
        <v>0</v>
      </c>
      <c r="CR243" s="31">
        <f t="shared" si="31"/>
        <v>0</v>
      </c>
      <c r="CS243" s="31">
        <f t="shared" si="32"/>
        <v>0</v>
      </c>
      <c r="CT243" s="31">
        <f t="shared" si="33"/>
        <v>0</v>
      </c>
      <c r="CU243" s="31">
        <f t="shared" si="34"/>
        <v>0</v>
      </c>
      <c r="CV243" s="31">
        <f t="shared" si="35"/>
        <v>0</v>
      </c>
      <c r="CW243" s="31">
        <f t="shared" si="36"/>
        <v>0</v>
      </c>
      <c r="CX243" s="31">
        <f t="shared" si="37"/>
        <v>0</v>
      </c>
      <c r="CY243" s="31">
        <f t="shared" si="38"/>
        <v>0</v>
      </c>
      <c r="CZ243" s="31">
        <f t="shared" si="39"/>
        <v>0</v>
      </c>
      <c r="DA243" s="31">
        <f t="shared" si="70"/>
        <v>0</v>
      </c>
      <c r="DB243" s="31">
        <f t="shared" si="71"/>
        <v>0</v>
      </c>
      <c r="DC243" s="31">
        <f t="shared" si="72"/>
        <v>0</v>
      </c>
      <c r="DD243" s="31">
        <f t="shared" si="40"/>
        <v>0</v>
      </c>
      <c r="DE243" s="31">
        <f t="shared" si="41"/>
        <v>0</v>
      </c>
      <c r="DF243" s="31">
        <f t="shared" si="42"/>
        <v>0</v>
      </c>
      <c r="DG243" s="31">
        <f t="shared" si="43"/>
        <v>0</v>
      </c>
      <c r="DH243" s="31">
        <f t="shared" si="44"/>
        <v>0</v>
      </c>
      <c r="DI243" s="31">
        <f t="shared" si="45"/>
        <v>0</v>
      </c>
      <c r="DJ243" s="31">
        <f t="shared" si="46"/>
        <v>0</v>
      </c>
      <c r="DK243" s="31">
        <f t="shared" si="47"/>
        <v>0</v>
      </c>
      <c r="DL243" s="31">
        <f t="shared" si="48"/>
        <v>0</v>
      </c>
      <c r="DM243" s="31">
        <f t="shared" si="49"/>
        <v>0</v>
      </c>
      <c r="DN243" s="31">
        <f t="shared" si="73"/>
        <v>0</v>
      </c>
      <c r="DO243" s="31">
        <f t="shared" si="74"/>
        <v>0</v>
      </c>
      <c r="DP243" s="31">
        <f t="shared" si="75"/>
        <v>0</v>
      </c>
      <c r="DQ243" s="31">
        <f t="shared" si="50"/>
        <v>0</v>
      </c>
      <c r="DR243" s="31">
        <f t="shared" si="51"/>
        <v>0</v>
      </c>
      <c r="DS243" s="31">
        <f t="shared" si="52"/>
        <v>0</v>
      </c>
      <c r="DT243" s="31">
        <f t="shared" si="53"/>
        <v>0</v>
      </c>
      <c r="DU243" s="31">
        <f t="shared" si="54"/>
        <v>0</v>
      </c>
      <c r="DV243" s="31">
        <f t="shared" si="55"/>
        <v>0</v>
      </c>
      <c r="DW243" s="31">
        <f t="shared" si="56"/>
        <v>0</v>
      </c>
      <c r="DX243" s="31">
        <f t="shared" si="57"/>
        <v>0</v>
      </c>
      <c r="DY243" s="31">
        <f t="shared" si="58"/>
        <v>0</v>
      </c>
      <c r="DZ243" s="31">
        <f t="shared" si="59"/>
        <v>0</v>
      </c>
      <c r="EB243" s="1">
        <f t="shared" si="76"/>
        <v>0</v>
      </c>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row>
    <row r="244" spans="1:167" ht="15" customHeight="1">
      <c r="A244" s="25"/>
      <c r="B244" s="52"/>
      <c r="C244" s="55" t="s">
        <v>5045</v>
      </c>
      <c r="D244" s="817" t="str">
        <f>IF(CNGE_2026_M4_Secc1!D67="","",CNGE_2026_M4_Secc1!D67)</f>
        <v/>
      </c>
      <c r="E244" s="757"/>
      <c r="F244" s="757"/>
      <c r="G244" s="757"/>
      <c r="H244" s="757"/>
      <c r="I244" s="757"/>
      <c r="J244" s="758"/>
      <c r="K244" s="439"/>
      <c r="L244" s="439"/>
      <c r="M244" s="439"/>
      <c r="N244" s="439"/>
      <c r="O244" s="439"/>
      <c r="P244" s="439"/>
      <c r="Q244" s="439"/>
      <c r="R244" s="439"/>
      <c r="S244" s="439"/>
      <c r="T244" s="439"/>
      <c r="U244" s="439"/>
      <c r="V244" s="439"/>
      <c r="W244" s="439"/>
      <c r="X244" s="439"/>
      <c r="Y244" s="439"/>
      <c r="Z244" s="439"/>
      <c r="AA244" s="439"/>
      <c r="AB244" s="439"/>
      <c r="AC244" s="439"/>
      <c r="AD244" s="439"/>
      <c r="AG244" s="1">
        <f>IF(AND(CNGE_2026_M4_Secc1!$N67&lt;&gt;2,CNGE_2026_M4_Secc1!$N67&lt;&gt;""),IF(SUM(COUNTBLANK(D244:AD244),COUNTBLANK(O313:AD313),COUNTBLANK(O382:AD382))&lt;=(AK244+6),0,1),0)</f>
        <v>0</v>
      </c>
      <c r="AH244" s="176">
        <f t="shared" si="60"/>
        <v>0</v>
      </c>
      <c r="AI244" s="177" t="str">
        <f>IF(AH244=0,"",
IF(SUM($AH$219:AH244)=1,AJ244,
IF($AH$281&gt;SUM($AH$219:AH244),_xlfn.CONCAT(", ",AJ244),
IF($AH$281=SUM($AH$219:AH244),_xlfn.CONCAT(" y ",AJ244)))))</f>
        <v/>
      </c>
      <c r="AJ244" s="55">
        <v>25</v>
      </c>
      <c r="AK244" s="1">
        <f t="shared" si="77"/>
        <v>52</v>
      </c>
      <c r="AL244" s="1">
        <f t="shared" si="20"/>
        <v>13</v>
      </c>
      <c r="AM244" s="1">
        <f t="shared" si="78"/>
        <v>0</v>
      </c>
      <c r="AN244" s="1">
        <f>IF(OR(CNGE_2026_M4_Secc1!$N67=2,CNGE_2026_M4_Secc1!$N67=""),IF(COUNTA(K244:AD244,O313:AD313,O382:AD382)=0,0,1),0)</f>
        <v>0</v>
      </c>
      <c r="AO244" s="1">
        <f t="shared" si="61"/>
        <v>0</v>
      </c>
      <c r="AP244" s="1">
        <f>IF(OR(CNGE_2026_M4_Secc1!CX68=0,CNGE_2026_M4_Secc1!CX68=2),IF(OR($AL245=13,BO$221=1),3,4),0)</f>
        <v>3</v>
      </c>
      <c r="AQ244" s="1">
        <f>IF(OR(CNGE_2026_M4_Secc1!CY68=0,CNGE_2026_M4_Secc1!CY68=2),IF(OR($AL245=13,BP$221=1),3,4),0)</f>
        <v>3</v>
      </c>
      <c r="AR244" s="1">
        <f>IF(OR(CNGE_2026_M4_Secc1!CZ68=0,CNGE_2026_M4_Secc1!CZ68=2),IF(OR($AL245=13,BQ$221=1),3,4),0)</f>
        <v>3</v>
      </c>
      <c r="AS244" s="1">
        <f>IF(OR(CNGE_2026_M4_Secc1!DA68=0,CNGE_2026_M4_Secc1!DA68=2),IF(OR($AL245=13,BR$221=1),3,4),0)</f>
        <v>3</v>
      </c>
      <c r="AT244" s="1">
        <f>IF(OR(CNGE_2026_M4_Secc1!DB68=0,CNGE_2026_M4_Secc1!DB68=2),IF(OR($AL245=13,BS$221=1),3,4),0)</f>
        <v>3</v>
      </c>
      <c r="AU244" s="1">
        <f>IF(OR(CNGE_2026_M4_Secc1!DC68=0,CNGE_2026_M4_Secc1!DC68=2),IF(OR($AL245=13,BT$221=1),3,4),0)</f>
        <v>3</v>
      </c>
      <c r="AV244" s="1">
        <f>IF(OR(CNGE_2026_M4_Secc1!DD68=0,CNGE_2026_M4_Secc1!DD68=2),IF(OR($AL245=13,BU$221=1),3,4),0)</f>
        <v>3</v>
      </c>
      <c r="AW244" s="1">
        <f>IF(OR(CNGE_2026_M4_Secc1!DE68=0,CNGE_2026_M4_Secc1!DE68=2),IF(OR($AL245=13,BV$221=1),3,4),0)</f>
        <v>3</v>
      </c>
      <c r="AX244" s="1">
        <f>IF(OR(CNGE_2026_M4_Secc1!DF68=0,CNGE_2026_M4_Secc1!DF68=2),IF(OR($AL245=13,BW$221=1),3,4),0)</f>
        <v>3</v>
      </c>
      <c r="AY244" s="1">
        <f>IF(OR(CNGE_2026_M4_Secc1!DG68=0,CNGE_2026_M4_Secc1!DG68=2),IF(OR($AL245=13,BX$221=1),3,4),0)</f>
        <v>3</v>
      </c>
      <c r="AZ244" s="1">
        <f>IF(OR(CNGE_2026_M4_Secc1!DH68=0,CNGE_2026_M4_Secc1!DH68=2),IF(OR($AL245=13,BY$221=1),3,4),0)</f>
        <v>3</v>
      </c>
      <c r="BA244" s="1">
        <f>IF(OR(CNGE_2026_M4_Secc1!DI68=0,CNGE_2026_M4_Secc1!DI68=2),IF(OR($AL245=13,BZ$221=1),3,4),0)</f>
        <v>3</v>
      </c>
      <c r="BB244" s="1">
        <f t="shared" si="62"/>
        <v>36</v>
      </c>
      <c r="BC244" s="1">
        <f>IF(OR(CNGE_2026_M4_Secc1!CX68=0,CNGE_2026_M4_Secc1!CX68=2),IF(COUNTA(O245:R245)=0,0,1),0)</f>
        <v>0</v>
      </c>
      <c r="BD244" s="1">
        <f>IF(OR(CNGE_2026_M4_Secc1!CY68=0,CNGE_2026_M4_Secc1!CY68=2),IF(COUNTA(S245:V245)=0,0,1),0)</f>
        <v>0</v>
      </c>
      <c r="BE244" s="1">
        <f>IF(OR(CNGE_2026_M4_Secc1!CZ68=0,CNGE_2026_M4_Secc1!CZ68=2),IF(COUNTA(W245:Z245)=0,0,1),0)</f>
        <v>0</v>
      </c>
      <c r="BF244" s="1">
        <f>IF(OR(CNGE_2026_M4_Secc1!DA68=0,CNGE_2026_M4_Secc1!DA68=2),IF(COUNTA(AA245:AD245)=0,0,1),0)</f>
        <v>0</v>
      </c>
      <c r="BG244" s="1">
        <f>IF(OR(CNGE_2026_M4_Secc1!DB68=0,CNGE_2026_M4_Secc1!DB68=2),IF(COUNTA(O314:R314)=0,0,1),0)</f>
        <v>0</v>
      </c>
      <c r="BH244" s="1">
        <f>IF(OR(CNGE_2026_M4_Secc1!DC68=0,CNGE_2026_M4_Secc1!DC68=2),IF(COUNTA(S314:V314)=0,0,1),0)</f>
        <v>0</v>
      </c>
      <c r="BI244" s="1">
        <f>IF(OR(CNGE_2026_M4_Secc1!DD68=0,CNGE_2026_M4_Secc1!DD68=2),IF(COUNTA(W314:Z314)=0,0,1),0)</f>
        <v>0</v>
      </c>
      <c r="BJ244" s="1">
        <f>IF(OR(CNGE_2026_M4_Secc1!DE68=0,CNGE_2026_M4_Secc1!DE68=2),IF(COUNTA(AA314:AD314)=0,0,1),0)</f>
        <v>0</v>
      </c>
      <c r="BK244" s="1">
        <f>IF(OR(CNGE_2026_M4_Secc1!DF68=0,CNGE_2026_M4_Secc1!DF68=2),IF(COUNTA(O383:R383)=0,0,1),0)</f>
        <v>0</v>
      </c>
      <c r="BL244" s="1">
        <f>IF(OR(CNGE_2026_M4_Secc1!DG68=0,CNGE_2026_M4_Secc1!DG68=2),IF(COUNTA(S383:V383)=0,0,1),0)</f>
        <v>0</v>
      </c>
      <c r="BM244" s="1">
        <f>IF(OR(CNGE_2026_M4_Secc1!DH68=0,CNGE_2026_M4_Secc1!DH68=2),IF(COUNTA(W383:Z383)=0,0,1),0)</f>
        <v>0</v>
      </c>
      <c r="BN244" s="1">
        <f>IF(OR(CNGE_2026_M4_Secc1!DI68=0,CNGE_2026_M4_Secc1!DI68=2),IF(COUNTA(AA383:AD383)=0,0,1),0)</f>
        <v>0</v>
      </c>
      <c r="CA244" s="31">
        <f t="shared" si="21"/>
        <v>0</v>
      </c>
      <c r="CB244" s="31">
        <f t="shared" si="63"/>
        <v>0</v>
      </c>
      <c r="CC244" s="31">
        <f t="shared" si="64"/>
        <v>0</v>
      </c>
      <c r="CD244" s="31">
        <f t="shared" si="65"/>
        <v>0</v>
      </c>
      <c r="CE244" s="31">
        <f t="shared" si="66"/>
        <v>0</v>
      </c>
      <c r="CF244" s="31">
        <f t="shared" si="22"/>
        <v>0</v>
      </c>
      <c r="CG244" s="31">
        <f t="shared" si="23"/>
        <v>0</v>
      </c>
      <c r="CH244" s="31">
        <f t="shared" si="24"/>
        <v>0</v>
      </c>
      <c r="CI244" s="31">
        <f t="shared" si="25"/>
        <v>0</v>
      </c>
      <c r="CJ244" s="31">
        <f t="shared" si="26"/>
        <v>0</v>
      </c>
      <c r="CK244" s="31">
        <f t="shared" si="27"/>
        <v>0</v>
      </c>
      <c r="CL244" s="31">
        <f t="shared" si="28"/>
        <v>0</v>
      </c>
      <c r="CM244" s="31">
        <f t="shared" si="29"/>
        <v>0</v>
      </c>
      <c r="CN244" s="31">
        <f t="shared" si="67"/>
        <v>0</v>
      </c>
      <c r="CO244" s="31">
        <f t="shared" si="68"/>
        <v>0</v>
      </c>
      <c r="CP244" s="31">
        <f t="shared" si="69"/>
        <v>0</v>
      </c>
      <c r="CQ244" s="31">
        <f t="shared" si="30"/>
        <v>0</v>
      </c>
      <c r="CR244" s="31">
        <f t="shared" si="31"/>
        <v>0</v>
      </c>
      <c r="CS244" s="31">
        <f t="shared" si="32"/>
        <v>0</v>
      </c>
      <c r="CT244" s="31">
        <f t="shared" si="33"/>
        <v>0</v>
      </c>
      <c r="CU244" s="31">
        <f t="shared" si="34"/>
        <v>0</v>
      </c>
      <c r="CV244" s="31">
        <f t="shared" si="35"/>
        <v>0</v>
      </c>
      <c r="CW244" s="31">
        <f t="shared" si="36"/>
        <v>0</v>
      </c>
      <c r="CX244" s="31">
        <f t="shared" si="37"/>
        <v>0</v>
      </c>
      <c r="CY244" s="31">
        <f t="shared" si="38"/>
        <v>0</v>
      </c>
      <c r="CZ244" s="31">
        <f t="shared" si="39"/>
        <v>0</v>
      </c>
      <c r="DA244" s="31">
        <f t="shared" si="70"/>
        <v>0</v>
      </c>
      <c r="DB244" s="31">
        <f t="shared" si="71"/>
        <v>0</v>
      </c>
      <c r="DC244" s="31">
        <f t="shared" si="72"/>
        <v>0</v>
      </c>
      <c r="DD244" s="31">
        <f t="shared" si="40"/>
        <v>0</v>
      </c>
      <c r="DE244" s="31">
        <f t="shared" si="41"/>
        <v>0</v>
      </c>
      <c r="DF244" s="31">
        <f t="shared" si="42"/>
        <v>0</v>
      </c>
      <c r="DG244" s="31">
        <f t="shared" si="43"/>
        <v>0</v>
      </c>
      <c r="DH244" s="31">
        <f t="shared" si="44"/>
        <v>0</v>
      </c>
      <c r="DI244" s="31">
        <f t="shared" si="45"/>
        <v>0</v>
      </c>
      <c r="DJ244" s="31">
        <f t="shared" si="46"/>
        <v>0</v>
      </c>
      <c r="DK244" s="31">
        <f t="shared" si="47"/>
        <v>0</v>
      </c>
      <c r="DL244" s="31">
        <f t="shared" si="48"/>
        <v>0</v>
      </c>
      <c r="DM244" s="31">
        <f t="shared" si="49"/>
        <v>0</v>
      </c>
      <c r="DN244" s="31">
        <f t="shared" si="73"/>
        <v>0</v>
      </c>
      <c r="DO244" s="31">
        <f t="shared" si="74"/>
        <v>0</v>
      </c>
      <c r="DP244" s="31">
        <f t="shared" si="75"/>
        <v>0</v>
      </c>
      <c r="DQ244" s="31">
        <f t="shared" si="50"/>
        <v>0</v>
      </c>
      <c r="DR244" s="31">
        <f t="shared" si="51"/>
        <v>0</v>
      </c>
      <c r="DS244" s="31">
        <f t="shared" si="52"/>
        <v>0</v>
      </c>
      <c r="DT244" s="31">
        <f t="shared" si="53"/>
        <v>0</v>
      </c>
      <c r="DU244" s="31">
        <f t="shared" si="54"/>
        <v>0</v>
      </c>
      <c r="DV244" s="31">
        <f t="shared" si="55"/>
        <v>0</v>
      </c>
      <c r="DW244" s="31">
        <f t="shared" si="56"/>
        <v>0</v>
      </c>
      <c r="DX244" s="31">
        <f t="shared" si="57"/>
        <v>0</v>
      </c>
      <c r="DY244" s="31">
        <f t="shared" si="58"/>
        <v>0</v>
      </c>
      <c r="DZ244" s="31">
        <f t="shared" si="59"/>
        <v>0</v>
      </c>
      <c r="EB244" s="1">
        <f t="shared" si="76"/>
        <v>0</v>
      </c>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row>
    <row r="245" spans="1:167" ht="15" customHeight="1">
      <c r="A245" s="25"/>
      <c r="B245" s="52"/>
      <c r="C245" s="55" t="s">
        <v>5046</v>
      </c>
      <c r="D245" s="817" t="str">
        <f>IF(CNGE_2026_M4_Secc1!D68="","",CNGE_2026_M4_Secc1!D68)</f>
        <v/>
      </c>
      <c r="E245" s="757"/>
      <c r="F245" s="757"/>
      <c r="G245" s="757"/>
      <c r="H245" s="757"/>
      <c r="I245" s="757"/>
      <c r="J245" s="758"/>
      <c r="K245" s="439"/>
      <c r="L245" s="439"/>
      <c r="M245" s="439"/>
      <c r="N245" s="439"/>
      <c r="O245" s="439"/>
      <c r="P245" s="439"/>
      <c r="Q245" s="439"/>
      <c r="R245" s="439"/>
      <c r="S245" s="439"/>
      <c r="T245" s="439"/>
      <c r="U245" s="439"/>
      <c r="V245" s="439"/>
      <c r="W245" s="439"/>
      <c r="X245" s="439"/>
      <c r="Y245" s="439"/>
      <c r="Z245" s="439"/>
      <c r="AA245" s="439"/>
      <c r="AB245" s="439"/>
      <c r="AC245" s="439"/>
      <c r="AD245" s="439"/>
      <c r="AG245" s="1">
        <f>IF(AND(CNGE_2026_M4_Secc1!$N68&lt;&gt;2,CNGE_2026_M4_Secc1!$N68&lt;&gt;""),IF(SUM(COUNTBLANK(D245:AD245),COUNTBLANK(O314:AD314),COUNTBLANK(O383:AD383))&lt;=(AK245+6),0,1),0)</f>
        <v>0</v>
      </c>
      <c r="AH245" s="176">
        <f t="shared" si="60"/>
        <v>0</v>
      </c>
      <c r="AI245" s="177" t="str">
        <f>IF(AH245=0,"",
IF(SUM($AH$219:AH245)=1,AJ245,
IF($AH$281&gt;SUM($AH$219:AH245),_xlfn.CONCAT(", ",AJ245),
IF($AH$281=SUM($AH$219:AH245),_xlfn.CONCAT(" y ",AJ245)))))</f>
        <v/>
      </c>
      <c r="AJ245" s="55">
        <v>26</v>
      </c>
      <c r="AK245" s="1">
        <f t="shared" si="77"/>
        <v>52</v>
      </c>
      <c r="AL245" s="1">
        <f t="shared" si="20"/>
        <v>13</v>
      </c>
      <c r="AM245" s="1">
        <f t="shared" si="78"/>
        <v>0</v>
      </c>
      <c r="AN245" s="1">
        <f>IF(OR(CNGE_2026_M4_Secc1!$N68=2,CNGE_2026_M4_Secc1!$N68=""),IF(COUNTA(K245:AD245,O314:AD314,O383:AD383)=0,0,1),0)</f>
        <v>0</v>
      </c>
      <c r="AO245" s="1">
        <f t="shared" si="61"/>
        <v>0</v>
      </c>
      <c r="AP245" s="1">
        <f>IF(OR(CNGE_2026_M4_Secc1!CX69=0,CNGE_2026_M4_Secc1!CX69=2),IF(OR($AL246=13,BO$221=1),3,4),0)</f>
        <v>3</v>
      </c>
      <c r="AQ245" s="1">
        <f>IF(OR(CNGE_2026_M4_Secc1!CY69=0,CNGE_2026_M4_Secc1!CY69=2),IF(OR($AL246=13,BP$221=1),3,4),0)</f>
        <v>3</v>
      </c>
      <c r="AR245" s="1">
        <f>IF(OR(CNGE_2026_M4_Secc1!CZ69=0,CNGE_2026_M4_Secc1!CZ69=2),IF(OR($AL246=13,BQ$221=1),3,4),0)</f>
        <v>3</v>
      </c>
      <c r="AS245" s="1">
        <f>IF(OR(CNGE_2026_M4_Secc1!DA69=0,CNGE_2026_M4_Secc1!DA69=2),IF(OR($AL246=13,BR$221=1),3,4),0)</f>
        <v>3</v>
      </c>
      <c r="AT245" s="1">
        <f>IF(OR(CNGE_2026_M4_Secc1!DB69=0,CNGE_2026_M4_Secc1!DB69=2),IF(OR($AL246=13,BS$221=1),3,4),0)</f>
        <v>3</v>
      </c>
      <c r="AU245" s="1">
        <f>IF(OR(CNGE_2026_M4_Secc1!DC69=0,CNGE_2026_M4_Secc1!DC69=2),IF(OR($AL246=13,BT$221=1),3,4),0)</f>
        <v>3</v>
      </c>
      <c r="AV245" s="1">
        <f>IF(OR(CNGE_2026_M4_Secc1!DD69=0,CNGE_2026_M4_Secc1!DD69=2),IF(OR($AL246=13,BU$221=1),3,4),0)</f>
        <v>3</v>
      </c>
      <c r="AW245" s="1">
        <f>IF(OR(CNGE_2026_M4_Secc1!DE69=0,CNGE_2026_M4_Secc1!DE69=2),IF(OR($AL246=13,BV$221=1),3,4),0)</f>
        <v>3</v>
      </c>
      <c r="AX245" s="1">
        <f>IF(OR(CNGE_2026_M4_Secc1!DF69=0,CNGE_2026_M4_Secc1!DF69=2),IF(OR($AL246=13,BW$221=1),3,4),0)</f>
        <v>3</v>
      </c>
      <c r="AY245" s="1">
        <f>IF(OR(CNGE_2026_M4_Secc1!DG69=0,CNGE_2026_M4_Secc1!DG69=2),IF(OR($AL246=13,BX$221=1),3,4),0)</f>
        <v>3</v>
      </c>
      <c r="AZ245" s="1">
        <f>IF(OR(CNGE_2026_M4_Secc1!DH69=0,CNGE_2026_M4_Secc1!DH69=2),IF(OR($AL246=13,BY$221=1),3,4),0)</f>
        <v>3</v>
      </c>
      <c r="BA245" s="1">
        <f>IF(OR(CNGE_2026_M4_Secc1!DI69=0,CNGE_2026_M4_Secc1!DI69=2),IF(OR($AL246=13,BZ$221=1),3,4),0)</f>
        <v>3</v>
      </c>
      <c r="BB245" s="1">
        <f t="shared" si="62"/>
        <v>36</v>
      </c>
      <c r="BC245" s="1">
        <f>IF(OR(CNGE_2026_M4_Secc1!CX69=0,CNGE_2026_M4_Secc1!CX69=2),IF(COUNTA(O246:R246)=0,0,1),0)</f>
        <v>0</v>
      </c>
      <c r="BD245" s="1">
        <f>IF(OR(CNGE_2026_M4_Secc1!CY69=0,CNGE_2026_M4_Secc1!CY69=2),IF(COUNTA(S246:V246)=0,0,1),0)</f>
        <v>0</v>
      </c>
      <c r="BE245" s="1">
        <f>IF(OR(CNGE_2026_M4_Secc1!CZ69=0,CNGE_2026_M4_Secc1!CZ69=2),IF(COUNTA(W246:Z246)=0,0,1),0)</f>
        <v>0</v>
      </c>
      <c r="BF245" s="1">
        <f>IF(OR(CNGE_2026_M4_Secc1!DA69=0,CNGE_2026_M4_Secc1!DA69=2),IF(COUNTA(AA246:AD246)=0,0,1),0)</f>
        <v>0</v>
      </c>
      <c r="BG245" s="1">
        <f>IF(OR(CNGE_2026_M4_Secc1!DB69=0,CNGE_2026_M4_Secc1!DB69=2),IF(COUNTA(O315:R315)=0,0,1),0)</f>
        <v>0</v>
      </c>
      <c r="BH245" s="1">
        <f>IF(OR(CNGE_2026_M4_Secc1!DC69=0,CNGE_2026_M4_Secc1!DC69=2),IF(COUNTA(S315:V315)=0,0,1),0)</f>
        <v>0</v>
      </c>
      <c r="BI245" s="1">
        <f>IF(OR(CNGE_2026_M4_Secc1!DD69=0,CNGE_2026_M4_Secc1!DD69=2),IF(COUNTA(W315:Z315)=0,0,1),0)</f>
        <v>0</v>
      </c>
      <c r="BJ245" s="1">
        <f>IF(OR(CNGE_2026_M4_Secc1!DE69=0,CNGE_2026_M4_Secc1!DE69=2),IF(COUNTA(AA315:AD315)=0,0,1),0)</f>
        <v>0</v>
      </c>
      <c r="BK245" s="1">
        <f>IF(OR(CNGE_2026_M4_Secc1!DF69=0,CNGE_2026_M4_Secc1!DF69=2),IF(COUNTA(O384:R384)=0,0,1),0)</f>
        <v>0</v>
      </c>
      <c r="BL245" s="1">
        <f>IF(OR(CNGE_2026_M4_Secc1!DG69=0,CNGE_2026_M4_Secc1!DG69=2),IF(COUNTA(S384:V384)=0,0,1),0)</f>
        <v>0</v>
      </c>
      <c r="BM245" s="1">
        <f>IF(OR(CNGE_2026_M4_Secc1!DH69=0,CNGE_2026_M4_Secc1!DH69=2),IF(COUNTA(W384:Z384)=0,0,1),0)</f>
        <v>0</v>
      </c>
      <c r="BN245" s="1">
        <f>IF(OR(CNGE_2026_M4_Secc1!DI69=0,CNGE_2026_M4_Secc1!DI69=2),IF(COUNTA(AA384:AD384)=0,0,1),0)</f>
        <v>0</v>
      </c>
      <c r="CA245" s="31">
        <f t="shared" si="21"/>
        <v>0</v>
      </c>
      <c r="CB245" s="31">
        <f t="shared" si="63"/>
        <v>0</v>
      </c>
      <c r="CC245" s="31">
        <f t="shared" si="64"/>
        <v>0</v>
      </c>
      <c r="CD245" s="31">
        <f t="shared" si="65"/>
        <v>0</v>
      </c>
      <c r="CE245" s="31">
        <f t="shared" si="66"/>
        <v>0</v>
      </c>
      <c r="CF245" s="31">
        <f t="shared" si="22"/>
        <v>0</v>
      </c>
      <c r="CG245" s="31">
        <f t="shared" si="23"/>
        <v>0</v>
      </c>
      <c r="CH245" s="31">
        <f t="shared" si="24"/>
        <v>0</v>
      </c>
      <c r="CI245" s="31">
        <f t="shared" si="25"/>
        <v>0</v>
      </c>
      <c r="CJ245" s="31">
        <f t="shared" si="26"/>
        <v>0</v>
      </c>
      <c r="CK245" s="31">
        <f t="shared" si="27"/>
        <v>0</v>
      </c>
      <c r="CL245" s="31">
        <f t="shared" si="28"/>
        <v>0</v>
      </c>
      <c r="CM245" s="31">
        <f t="shared" si="29"/>
        <v>0</v>
      </c>
      <c r="CN245" s="31">
        <f t="shared" si="67"/>
        <v>0</v>
      </c>
      <c r="CO245" s="31">
        <f t="shared" si="68"/>
        <v>0</v>
      </c>
      <c r="CP245" s="31">
        <f t="shared" si="69"/>
        <v>0</v>
      </c>
      <c r="CQ245" s="31">
        <f t="shared" si="30"/>
        <v>0</v>
      </c>
      <c r="CR245" s="31">
        <f t="shared" si="31"/>
        <v>0</v>
      </c>
      <c r="CS245" s="31">
        <f t="shared" si="32"/>
        <v>0</v>
      </c>
      <c r="CT245" s="31">
        <f t="shared" si="33"/>
        <v>0</v>
      </c>
      <c r="CU245" s="31">
        <f t="shared" si="34"/>
        <v>0</v>
      </c>
      <c r="CV245" s="31">
        <f t="shared" si="35"/>
        <v>0</v>
      </c>
      <c r="CW245" s="31">
        <f t="shared" si="36"/>
        <v>0</v>
      </c>
      <c r="CX245" s="31">
        <f t="shared" si="37"/>
        <v>0</v>
      </c>
      <c r="CY245" s="31">
        <f t="shared" si="38"/>
        <v>0</v>
      </c>
      <c r="CZ245" s="31">
        <f t="shared" si="39"/>
        <v>0</v>
      </c>
      <c r="DA245" s="31">
        <f t="shared" si="70"/>
        <v>0</v>
      </c>
      <c r="DB245" s="31">
        <f t="shared" si="71"/>
        <v>0</v>
      </c>
      <c r="DC245" s="31">
        <f t="shared" si="72"/>
        <v>0</v>
      </c>
      <c r="DD245" s="31">
        <f t="shared" si="40"/>
        <v>0</v>
      </c>
      <c r="DE245" s="31">
        <f t="shared" si="41"/>
        <v>0</v>
      </c>
      <c r="DF245" s="31">
        <f t="shared" si="42"/>
        <v>0</v>
      </c>
      <c r="DG245" s="31">
        <f t="shared" si="43"/>
        <v>0</v>
      </c>
      <c r="DH245" s="31">
        <f t="shared" si="44"/>
        <v>0</v>
      </c>
      <c r="DI245" s="31">
        <f t="shared" si="45"/>
        <v>0</v>
      </c>
      <c r="DJ245" s="31">
        <f t="shared" si="46"/>
        <v>0</v>
      </c>
      <c r="DK245" s="31">
        <f t="shared" si="47"/>
        <v>0</v>
      </c>
      <c r="DL245" s="31">
        <f t="shared" si="48"/>
        <v>0</v>
      </c>
      <c r="DM245" s="31">
        <f t="shared" si="49"/>
        <v>0</v>
      </c>
      <c r="DN245" s="31">
        <f t="shared" si="73"/>
        <v>0</v>
      </c>
      <c r="DO245" s="31">
        <f t="shared" si="74"/>
        <v>0</v>
      </c>
      <c r="DP245" s="31">
        <f t="shared" si="75"/>
        <v>0</v>
      </c>
      <c r="DQ245" s="31">
        <f t="shared" si="50"/>
        <v>0</v>
      </c>
      <c r="DR245" s="31">
        <f t="shared" si="51"/>
        <v>0</v>
      </c>
      <c r="DS245" s="31">
        <f t="shared" si="52"/>
        <v>0</v>
      </c>
      <c r="DT245" s="31">
        <f t="shared" si="53"/>
        <v>0</v>
      </c>
      <c r="DU245" s="31">
        <f t="shared" si="54"/>
        <v>0</v>
      </c>
      <c r="DV245" s="31">
        <f t="shared" si="55"/>
        <v>0</v>
      </c>
      <c r="DW245" s="31">
        <f t="shared" si="56"/>
        <v>0</v>
      </c>
      <c r="DX245" s="31">
        <f t="shared" si="57"/>
        <v>0</v>
      </c>
      <c r="DY245" s="31">
        <f t="shared" si="58"/>
        <v>0</v>
      </c>
      <c r="DZ245" s="31">
        <f t="shared" si="59"/>
        <v>0</v>
      </c>
      <c r="EB245" s="1">
        <f t="shared" si="76"/>
        <v>0</v>
      </c>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row>
    <row r="246" spans="1:167" ht="15" customHeight="1">
      <c r="A246" s="25"/>
      <c r="B246" s="52"/>
      <c r="C246" s="55" t="s">
        <v>5047</v>
      </c>
      <c r="D246" s="817" t="str">
        <f>IF(CNGE_2026_M4_Secc1!D69="","",CNGE_2026_M4_Secc1!D69)</f>
        <v/>
      </c>
      <c r="E246" s="757"/>
      <c r="F246" s="757"/>
      <c r="G246" s="757"/>
      <c r="H246" s="757"/>
      <c r="I246" s="757"/>
      <c r="J246" s="758"/>
      <c r="K246" s="439"/>
      <c r="L246" s="439"/>
      <c r="M246" s="439"/>
      <c r="N246" s="439"/>
      <c r="O246" s="439"/>
      <c r="P246" s="439"/>
      <c r="Q246" s="439"/>
      <c r="R246" s="439"/>
      <c r="S246" s="439"/>
      <c r="T246" s="439"/>
      <c r="U246" s="439"/>
      <c r="V246" s="439"/>
      <c r="W246" s="439"/>
      <c r="X246" s="439"/>
      <c r="Y246" s="439"/>
      <c r="Z246" s="439"/>
      <c r="AA246" s="439"/>
      <c r="AB246" s="439"/>
      <c r="AC246" s="439"/>
      <c r="AD246" s="439"/>
      <c r="AG246" s="1">
        <f>IF(AND(CNGE_2026_M4_Secc1!$N69&lt;&gt;2,CNGE_2026_M4_Secc1!$N69&lt;&gt;""),IF(SUM(COUNTBLANK(D246:AD246),COUNTBLANK(O315:AD315),COUNTBLANK(O384:AD384))&lt;=(AK246+6),0,1),0)</f>
        <v>0</v>
      </c>
      <c r="AH246" s="176">
        <f t="shared" si="60"/>
        <v>0</v>
      </c>
      <c r="AI246" s="177" t="str">
        <f>IF(AH246=0,"",
IF(SUM($AH$219:AH246)=1,AJ246,
IF($AH$281&gt;SUM($AH$219:AH246),_xlfn.CONCAT(", ",AJ246),
IF($AH$281=SUM($AH$219:AH246),_xlfn.CONCAT(" y ",AJ246)))))</f>
        <v/>
      </c>
      <c r="AJ246" s="55">
        <v>27</v>
      </c>
      <c r="AK246" s="1">
        <f t="shared" si="77"/>
        <v>52</v>
      </c>
      <c r="AL246" s="1">
        <f t="shared" si="20"/>
        <v>13</v>
      </c>
      <c r="AM246" s="1">
        <f t="shared" si="78"/>
        <v>0</v>
      </c>
      <c r="AN246" s="1">
        <f>IF(OR(CNGE_2026_M4_Secc1!$N69=2,CNGE_2026_M4_Secc1!$N69=""),IF(COUNTA(K246:AD246,O315:AD315,O384:AD384)=0,0,1),0)</f>
        <v>0</v>
      </c>
      <c r="AO246" s="1">
        <f t="shared" si="61"/>
        <v>0</v>
      </c>
      <c r="AP246" s="1">
        <f>IF(OR(CNGE_2026_M4_Secc1!CX70=0,CNGE_2026_M4_Secc1!CX70=2),IF(OR($AL247=13,BO$221=1),3,4),0)</f>
        <v>3</v>
      </c>
      <c r="AQ246" s="1">
        <f>IF(OR(CNGE_2026_M4_Secc1!CY70=0,CNGE_2026_M4_Secc1!CY70=2),IF(OR($AL247=13,BP$221=1),3,4),0)</f>
        <v>3</v>
      </c>
      <c r="AR246" s="1">
        <f>IF(OR(CNGE_2026_M4_Secc1!CZ70=0,CNGE_2026_M4_Secc1!CZ70=2),IF(OR($AL247=13,BQ$221=1),3,4),0)</f>
        <v>3</v>
      </c>
      <c r="AS246" s="1">
        <f>IF(OR(CNGE_2026_M4_Secc1!DA70=0,CNGE_2026_M4_Secc1!DA70=2),IF(OR($AL247=13,BR$221=1),3,4),0)</f>
        <v>3</v>
      </c>
      <c r="AT246" s="1">
        <f>IF(OR(CNGE_2026_M4_Secc1!DB70=0,CNGE_2026_M4_Secc1!DB70=2),IF(OR($AL247=13,BS$221=1),3,4),0)</f>
        <v>3</v>
      </c>
      <c r="AU246" s="1">
        <f>IF(OR(CNGE_2026_M4_Secc1!DC70=0,CNGE_2026_M4_Secc1!DC70=2),IF(OR($AL247=13,BT$221=1),3,4),0)</f>
        <v>3</v>
      </c>
      <c r="AV246" s="1">
        <f>IF(OR(CNGE_2026_M4_Secc1!DD70=0,CNGE_2026_M4_Secc1!DD70=2),IF(OR($AL247=13,BU$221=1),3,4),0)</f>
        <v>3</v>
      </c>
      <c r="AW246" s="1">
        <f>IF(OR(CNGE_2026_M4_Secc1!DE70=0,CNGE_2026_M4_Secc1!DE70=2),IF(OR($AL247=13,BV$221=1),3,4),0)</f>
        <v>3</v>
      </c>
      <c r="AX246" s="1">
        <f>IF(OR(CNGE_2026_M4_Secc1!DF70=0,CNGE_2026_M4_Secc1!DF70=2),IF(OR($AL247=13,BW$221=1),3,4),0)</f>
        <v>3</v>
      </c>
      <c r="AY246" s="1">
        <f>IF(OR(CNGE_2026_M4_Secc1!DG70=0,CNGE_2026_M4_Secc1!DG70=2),IF(OR($AL247=13,BX$221=1),3,4),0)</f>
        <v>3</v>
      </c>
      <c r="AZ246" s="1">
        <f>IF(OR(CNGE_2026_M4_Secc1!DH70=0,CNGE_2026_M4_Secc1!DH70=2),IF(OR($AL247=13,BY$221=1),3,4),0)</f>
        <v>3</v>
      </c>
      <c r="BA246" s="1">
        <f>IF(OR(CNGE_2026_M4_Secc1!DI70=0,CNGE_2026_M4_Secc1!DI70=2),IF(OR($AL247=13,BZ$221=1),3,4),0)</f>
        <v>3</v>
      </c>
      <c r="BB246" s="1">
        <f t="shared" si="62"/>
        <v>36</v>
      </c>
      <c r="BC246" s="1">
        <f>IF(OR(CNGE_2026_M4_Secc1!CX70=0,CNGE_2026_M4_Secc1!CX70=2),IF(COUNTA(O247:R247)=0,0,1),0)</f>
        <v>0</v>
      </c>
      <c r="BD246" s="1">
        <f>IF(OR(CNGE_2026_M4_Secc1!CY70=0,CNGE_2026_M4_Secc1!CY70=2),IF(COUNTA(S247:V247)=0,0,1),0)</f>
        <v>0</v>
      </c>
      <c r="BE246" s="1">
        <f>IF(OR(CNGE_2026_M4_Secc1!CZ70=0,CNGE_2026_M4_Secc1!CZ70=2),IF(COUNTA(W247:Z247)=0,0,1),0)</f>
        <v>0</v>
      </c>
      <c r="BF246" s="1">
        <f>IF(OR(CNGE_2026_M4_Secc1!DA70=0,CNGE_2026_M4_Secc1!DA70=2),IF(COUNTA(AA247:AD247)=0,0,1),0)</f>
        <v>0</v>
      </c>
      <c r="BG246" s="1">
        <f>IF(OR(CNGE_2026_M4_Secc1!DB70=0,CNGE_2026_M4_Secc1!DB70=2),IF(COUNTA(O316:R316)=0,0,1),0)</f>
        <v>0</v>
      </c>
      <c r="BH246" s="1">
        <f>IF(OR(CNGE_2026_M4_Secc1!DC70=0,CNGE_2026_M4_Secc1!DC70=2),IF(COUNTA(S316:V316)=0,0,1),0)</f>
        <v>0</v>
      </c>
      <c r="BI246" s="1">
        <f>IF(OR(CNGE_2026_M4_Secc1!DD70=0,CNGE_2026_M4_Secc1!DD70=2),IF(COUNTA(W316:Z316)=0,0,1),0)</f>
        <v>0</v>
      </c>
      <c r="BJ246" s="1">
        <f>IF(OR(CNGE_2026_M4_Secc1!DE70=0,CNGE_2026_M4_Secc1!DE70=2),IF(COUNTA(AA316:AD316)=0,0,1),0)</f>
        <v>0</v>
      </c>
      <c r="BK246" s="1">
        <f>IF(OR(CNGE_2026_M4_Secc1!DF70=0,CNGE_2026_M4_Secc1!DF70=2),IF(COUNTA(O385:R385)=0,0,1),0)</f>
        <v>0</v>
      </c>
      <c r="BL246" s="1">
        <f>IF(OR(CNGE_2026_M4_Secc1!DG70=0,CNGE_2026_M4_Secc1!DG70=2),IF(COUNTA(S385:V385)=0,0,1),0)</f>
        <v>0</v>
      </c>
      <c r="BM246" s="1">
        <f>IF(OR(CNGE_2026_M4_Secc1!DH70=0,CNGE_2026_M4_Secc1!DH70=2),IF(COUNTA(W385:Z385)=0,0,1),0)</f>
        <v>0</v>
      </c>
      <c r="BN246" s="1">
        <f>IF(OR(CNGE_2026_M4_Secc1!DI70=0,CNGE_2026_M4_Secc1!DI70=2),IF(COUNTA(AA385:AD385)=0,0,1),0)</f>
        <v>0</v>
      </c>
      <c r="CA246" s="31">
        <f t="shared" si="21"/>
        <v>0</v>
      </c>
      <c r="CB246" s="31">
        <f t="shared" si="63"/>
        <v>0</v>
      </c>
      <c r="CC246" s="31">
        <f t="shared" si="64"/>
        <v>0</v>
      </c>
      <c r="CD246" s="31">
        <f t="shared" si="65"/>
        <v>0</v>
      </c>
      <c r="CE246" s="31">
        <f t="shared" si="66"/>
        <v>0</v>
      </c>
      <c r="CF246" s="31">
        <f t="shared" si="22"/>
        <v>0</v>
      </c>
      <c r="CG246" s="31">
        <f t="shared" si="23"/>
        <v>0</v>
      </c>
      <c r="CH246" s="31">
        <f t="shared" si="24"/>
        <v>0</v>
      </c>
      <c r="CI246" s="31">
        <f t="shared" si="25"/>
        <v>0</v>
      </c>
      <c r="CJ246" s="31">
        <f t="shared" si="26"/>
        <v>0</v>
      </c>
      <c r="CK246" s="31">
        <f t="shared" si="27"/>
        <v>0</v>
      </c>
      <c r="CL246" s="31">
        <f t="shared" si="28"/>
        <v>0</v>
      </c>
      <c r="CM246" s="31">
        <f t="shared" si="29"/>
        <v>0</v>
      </c>
      <c r="CN246" s="31">
        <f t="shared" si="67"/>
        <v>0</v>
      </c>
      <c r="CO246" s="31">
        <f t="shared" si="68"/>
        <v>0</v>
      </c>
      <c r="CP246" s="31">
        <f t="shared" si="69"/>
        <v>0</v>
      </c>
      <c r="CQ246" s="31">
        <f t="shared" si="30"/>
        <v>0</v>
      </c>
      <c r="CR246" s="31">
        <f t="shared" si="31"/>
        <v>0</v>
      </c>
      <c r="CS246" s="31">
        <f t="shared" si="32"/>
        <v>0</v>
      </c>
      <c r="CT246" s="31">
        <f t="shared" si="33"/>
        <v>0</v>
      </c>
      <c r="CU246" s="31">
        <f t="shared" si="34"/>
        <v>0</v>
      </c>
      <c r="CV246" s="31">
        <f t="shared" si="35"/>
        <v>0</v>
      </c>
      <c r="CW246" s="31">
        <f t="shared" si="36"/>
        <v>0</v>
      </c>
      <c r="CX246" s="31">
        <f t="shared" si="37"/>
        <v>0</v>
      </c>
      <c r="CY246" s="31">
        <f t="shared" si="38"/>
        <v>0</v>
      </c>
      <c r="CZ246" s="31">
        <f t="shared" si="39"/>
        <v>0</v>
      </c>
      <c r="DA246" s="31">
        <f t="shared" si="70"/>
        <v>0</v>
      </c>
      <c r="DB246" s="31">
        <f t="shared" si="71"/>
        <v>0</v>
      </c>
      <c r="DC246" s="31">
        <f t="shared" si="72"/>
        <v>0</v>
      </c>
      <c r="DD246" s="31">
        <f t="shared" si="40"/>
        <v>0</v>
      </c>
      <c r="DE246" s="31">
        <f t="shared" si="41"/>
        <v>0</v>
      </c>
      <c r="DF246" s="31">
        <f t="shared" si="42"/>
        <v>0</v>
      </c>
      <c r="DG246" s="31">
        <f t="shared" si="43"/>
        <v>0</v>
      </c>
      <c r="DH246" s="31">
        <f t="shared" si="44"/>
        <v>0</v>
      </c>
      <c r="DI246" s="31">
        <f t="shared" si="45"/>
        <v>0</v>
      </c>
      <c r="DJ246" s="31">
        <f t="shared" si="46"/>
        <v>0</v>
      </c>
      <c r="DK246" s="31">
        <f t="shared" si="47"/>
        <v>0</v>
      </c>
      <c r="DL246" s="31">
        <f t="shared" si="48"/>
        <v>0</v>
      </c>
      <c r="DM246" s="31">
        <f t="shared" si="49"/>
        <v>0</v>
      </c>
      <c r="DN246" s="31">
        <f t="shared" si="73"/>
        <v>0</v>
      </c>
      <c r="DO246" s="31">
        <f t="shared" si="74"/>
        <v>0</v>
      </c>
      <c r="DP246" s="31">
        <f t="shared" si="75"/>
        <v>0</v>
      </c>
      <c r="DQ246" s="31">
        <f t="shared" si="50"/>
        <v>0</v>
      </c>
      <c r="DR246" s="31">
        <f t="shared" si="51"/>
        <v>0</v>
      </c>
      <c r="DS246" s="31">
        <f t="shared" si="52"/>
        <v>0</v>
      </c>
      <c r="DT246" s="31">
        <f t="shared" si="53"/>
        <v>0</v>
      </c>
      <c r="DU246" s="31">
        <f t="shared" si="54"/>
        <v>0</v>
      </c>
      <c r="DV246" s="31">
        <f t="shared" si="55"/>
        <v>0</v>
      </c>
      <c r="DW246" s="31">
        <f t="shared" si="56"/>
        <v>0</v>
      </c>
      <c r="DX246" s="31">
        <f t="shared" si="57"/>
        <v>0</v>
      </c>
      <c r="DY246" s="31">
        <f t="shared" si="58"/>
        <v>0</v>
      </c>
      <c r="DZ246" s="31">
        <f t="shared" si="59"/>
        <v>0</v>
      </c>
      <c r="EB246" s="1">
        <f t="shared" si="76"/>
        <v>0</v>
      </c>
      <c r="EF246"/>
      <c r="EG246"/>
      <c r="EH246"/>
      <c r="EI246"/>
      <c r="EJ246"/>
      <c r="EK246"/>
      <c r="EL246"/>
      <c r="EM246"/>
      <c r="EN246"/>
      <c r="EO246"/>
      <c r="EP246"/>
      <c r="EQ246"/>
      <c r="ER246"/>
      <c r="ES246"/>
      <c r="ET246"/>
      <c r="EU246"/>
      <c r="EV246"/>
      <c r="EW246"/>
      <c r="EX246"/>
      <c r="EY246"/>
    </row>
    <row r="247" spans="1:167" ht="15" customHeight="1">
      <c r="A247" s="25"/>
      <c r="B247" s="52"/>
      <c r="C247" s="55" t="s">
        <v>5048</v>
      </c>
      <c r="D247" s="817" t="str">
        <f>IF(CNGE_2026_M4_Secc1!D70="","",CNGE_2026_M4_Secc1!D70)</f>
        <v/>
      </c>
      <c r="E247" s="757"/>
      <c r="F247" s="757"/>
      <c r="G247" s="757"/>
      <c r="H247" s="757"/>
      <c r="I247" s="757"/>
      <c r="J247" s="758"/>
      <c r="K247" s="439"/>
      <c r="L247" s="439"/>
      <c r="M247" s="439"/>
      <c r="N247" s="439"/>
      <c r="O247" s="439"/>
      <c r="P247" s="439"/>
      <c r="Q247" s="439"/>
      <c r="R247" s="439"/>
      <c r="S247" s="439"/>
      <c r="T247" s="439"/>
      <c r="U247" s="439"/>
      <c r="V247" s="439"/>
      <c r="W247" s="439"/>
      <c r="X247" s="439"/>
      <c r="Y247" s="439"/>
      <c r="Z247" s="439"/>
      <c r="AA247" s="439"/>
      <c r="AB247" s="439"/>
      <c r="AC247" s="439"/>
      <c r="AD247" s="439"/>
      <c r="AG247" s="1">
        <f>IF(AND(CNGE_2026_M4_Secc1!$N70&lt;&gt;2,CNGE_2026_M4_Secc1!$N70&lt;&gt;""),IF(SUM(COUNTBLANK(D247:AD247),COUNTBLANK(O316:AD316),COUNTBLANK(O385:AD385))&lt;=(AK247+6),0,1),0)</f>
        <v>0</v>
      </c>
      <c r="AH247" s="176">
        <f t="shared" si="60"/>
        <v>0</v>
      </c>
      <c r="AI247" s="177" t="str">
        <f>IF(AH247=0,"",
IF(SUM($AH$219:AH247)=1,AJ247,
IF($AH$281&gt;SUM($AH$219:AH247),_xlfn.CONCAT(", ",AJ247),
IF($AH$281=SUM($AH$219:AH247),_xlfn.CONCAT(" y ",AJ247)))))</f>
        <v/>
      </c>
      <c r="AJ247" s="55">
        <v>28</v>
      </c>
      <c r="AK247" s="1">
        <f t="shared" si="77"/>
        <v>52</v>
      </c>
      <c r="AL247" s="1">
        <f t="shared" si="20"/>
        <v>13</v>
      </c>
      <c r="AM247" s="1">
        <f t="shared" si="78"/>
        <v>0</v>
      </c>
      <c r="AN247" s="1">
        <f>IF(OR(CNGE_2026_M4_Secc1!$N70=2,CNGE_2026_M4_Secc1!$N70=""),IF(COUNTA(K247:AD247,O316:AD316,O385:AD385)=0,0,1),0)</f>
        <v>0</v>
      </c>
      <c r="AO247" s="1">
        <f t="shared" si="61"/>
        <v>0</v>
      </c>
      <c r="AP247" s="1">
        <f>IF(OR(CNGE_2026_M4_Secc1!CX71=0,CNGE_2026_M4_Secc1!CX71=2),IF(OR($AL248=13,BO$221=1),3,4),0)</f>
        <v>3</v>
      </c>
      <c r="AQ247" s="1">
        <f>IF(OR(CNGE_2026_M4_Secc1!CY71=0,CNGE_2026_M4_Secc1!CY71=2),IF(OR($AL248=13,BP$221=1),3,4),0)</f>
        <v>3</v>
      </c>
      <c r="AR247" s="1">
        <f>IF(OR(CNGE_2026_M4_Secc1!CZ71=0,CNGE_2026_M4_Secc1!CZ71=2),IF(OR($AL248=13,BQ$221=1),3,4),0)</f>
        <v>3</v>
      </c>
      <c r="AS247" s="1">
        <f>IF(OR(CNGE_2026_M4_Secc1!DA71=0,CNGE_2026_M4_Secc1!DA71=2),IF(OR($AL248=13,BR$221=1),3,4),0)</f>
        <v>3</v>
      </c>
      <c r="AT247" s="1">
        <f>IF(OR(CNGE_2026_M4_Secc1!DB71=0,CNGE_2026_M4_Secc1!DB71=2),IF(OR($AL248=13,BS$221=1),3,4),0)</f>
        <v>3</v>
      </c>
      <c r="AU247" s="1">
        <f>IF(OR(CNGE_2026_M4_Secc1!DC71=0,CNGE_2026_M4_Secc1!DC71=2),IF(OR($AL248=13,BT$221=1),3,4),0)</f>
        <v>3</v>
      </c>
      <c r="AV247" s="1">
        <f>IF(OR(CNGE_2026_M4_Secc1!DD71=0,CNGE_2026_M4_Secc1!DD71=2),IF(OR($AL248=13,BU$221=1),3,4),0)</f>
        <v>3</v>
      </c>
      <c r="AW247" s="1">
        <f>IF(OR(CNGE_2026_M4_Secc1!DE71=0,CNGE_2026_M4_Secc1!DE71=2),IF(OR($AL248=13,BV$221=1),3,4),0)</f>
        <v>3</v>
      </c>
      <c r="AX247" s="1">
        <f>IF(OR(CNGE_2026_M4_Secc1!DF71=0,CNGE_2026_M4_Secc1!DF71=2),IF(OR($AL248=13,BW$221=1),3,4),0)</f>
        <v>3</v>
      </c>
      <c r="AY247" s="1">
        <f>IF(OR(CNGE_2026_M4_Secc1!DG71=0,CNGE_2026_M4_Secc1!DG71=2),IF(OR($AL248=13,BX$221=1),3,4),0)</f>
        <v>3</v>
      </c>
      <c r="AZ247" s="1">
        <f>IF(OR(CNGE_2026_M4_Secc1!DH71=0,CNGE_2026_M4_Secc1!DH71=2),IF(OR($AL248=13,BY$221=1),3,4),0)</f>
        <v>3</v>
      </c>
      <c r="BA247" s="1">
        <f>IF(OR(CNGE_2026_M4_Secc1!DI71=0,CNGE_2026_M4_Secc1!DI71=2),IF(OR($AL248=13,BZ$221=1),3,4),0)</f>
        <v>3</v>
      </c>
      <c r="BB247" s="1">
        <f t="shared" si="62"/>
        <v>36</v>
      </c>
      <c r="BC247" s="1">
        <f>IF(OR(CNGE_2026_M4_Secc1!CX71=0,CNGE_2026_M4_Secc1!CX71=2),IF(COUNTA(O248:R248)=0,0,1),0)</f>
        <v>0</v>
      </c>
      <c r="BD247" s="1">
        <f>IF(OR(CNGE_2026_M4_Secc1!CY71=0,CNGE_2026_M4_Secc1!CY71=2),IF(COUNTA(S248:V248)=0,0,1),0)</f>
        <v>0</v>
      </c>
      <c r="BE247" s="1">
        <f>IF(OR(CNGE_2026_M4_Secc1!CZ71=0,CNGE_2026_M4_Secc1!CZ71=2),IF(COUNTA(W248:Z248)=0,0,1),0)</f>
        <v>0</v>
      </c>
      <c r="BF247" s="1">
        <f>IF(OR(CNGE_2026_M4_Secc1!DA71=0,CNGE_2026_M4_Secc1!DA71=2),IF(COUNTA(AA248:AD248)=0,0,1),0)</f>
        <v>0</v>
      </c>
      <c r="BG247" s="1">
        <f>IF(OR(CNGE_2026_M4_Secc1!DB71=0,CNGE_2026_M4_Secc1!DB71=2),IF(COUNTA(O317:R317)=0,0,1),0)</f>
        <v>0</v>
      </c>
      <c r="BH247" s="1">
        <f>IF(OR(CNGE_2026_M4_Secc1!DC71=0,CNGE_2026_M4_Secc1!DC71=2),IF(COUNTA(S317:V317)=0,0,1),0)</f>
        <v>0</v>
      </c>
      <c r="BI247" s="1">
        <f>IF(OR(CNGE_2026_M4_Secc1!DD71=0,CNGE_2026_M4_Secc1!DD71=2),IF(COUNTA(W317:Z317)=0,0,1),0)</f>
        <v>0</v>
      </c>
      <c r="BJ247" s="1">
        <f>IF(OR(CNGE_2026_M4_Secc1!DE71=0,CNGE_2026_M4_Secc1!DE71=2),IF(COUNTA(AA317:AD317)=0,0,1),0)</f>
        <v>0</v>
      </c>
      <c r="BK247" s="1">
        <f>IF(OR(CNGE_2026_M4_Secc1!DF71=0,CNGE_2026_M4_Secc1!DF71=2),IF(COUNTA(O386:R386)=0,0,1),0)</f>
        <v>0</v>
      </c>
      <c r="BL247" s="1">
        <f>IF(OR(CNGE_2026_M4_Secc1!DG71=0,CNGE_2026_M4_Secc1!DG71=2),IF(COUNTA(S386:V386)=0,0,1),0)</f>
        <v>0</v>
      </c>
      <c r="BM247" s="1">
        <f>IF(OR(CNGE_2026_M4_Secc1!DH71=0,CNGE_2026_M4_Secc1!DH71=2),IF(COUNTA(W386:Z386)=0,0,1),0)</f>
        <v>0</v>
      </c>
      <c r="BN247" s="1">
        <f>IF(OR(CNGE_2026_M4_Secc1!DI71=0,CNGE_2026_M4_Secc1!DI71=2),IF(COUNTA(AA386:AD386)=0,0,1),0)</f>
        <v>0</v>
      </c>
      <c r="CA247" s="31">
        <f t="shared" si="21"/>
        <v>0</v>
      </c>
      <c r="CB247" s="31">
        <f t="shared" si="63"/>
        <v>0</v>
      </c>
      <c r="CC247" s="31">
        <f t="shared" si="64"/>
        <v>0</v>
      </c>
      <c r="CD247" s="31">
        <f t="shared" si="65"/>
        <v>0</v>
      </c>
      <c r="CE247" s="31">
        <f t="shared" si="66"/>
        <v>0</v>
      </c>
      <c r="CF247" s="31">
        <f t="shared" si="22"/>
        <v>0</v>
      </c>
      <c r="CG247" s="31">
        <f t="shared" si="23"/>
        <v>0</v>
      </c>
      <c r="CH247" s="31">
        <f t="shared" si="24"/>
        <v>0</v>
      </c>
      <c r="CI247" s="31">
        <f t="shared" si="25"/>
        <v>0</v>
      </c>
      <c r="CJ247" s="31">
        <f t="shared" si="26"/>
        <v>0</v>
      </c>
      <c r="CK247" s="31">
        <f t="shared" si="27"/>
        <v>0</v>
      </c>
      <c r="CL247" s="31">
        <f t="shared" si="28"/>
        <v>0</v>
      </c>
      <c r="CM247" s="31">
        <f t="shared" si="29"/>
        <v>0</v>
      </c>
      <c r="CN247" s="31">
        <f t="shared" si="67"/>
        <v>0</v>
      </c>
      <c r="CO247" s="31">
        <f t="shared" si="68"/>
        <v>0</v>
      </c>
      <c r="CP247" s="31">
        <f t="shared" si="69"/>
        <v>0</v>
      </c>
      <c r="CQ247" s="31">
        <f t="shared" si="30"/>
        <v>0</v>
      </c>
      <c r="CR247" s="31">
        <f t="shared" si="31"/>
        <v>0</v>
      </c>
      <c r="CS247" s="31">
        <f t="shared" si="32"/>
        <v>0</v>
      </c>
      <c r="CT247" s="31">
        <f t="shared" si="33"/>
        <v>0</v>
      </c>
      <c r="CU247" s="31">
        <f t="shared" si="34"/>
        <v>0</v>
      </c>
      <c r="CV247" s="31">
        <f t="shared" si="35"/>
        <v>0</v>
      </c>
      <c r="CW247" s="31">
        <f t="shared" si="36"/>
        <v>0</v>
      </c>
      <c r="CX247" s="31">
        <f t="shared" si="37"/>
        <v>0</v>
      </c>
      <c r="CY247" s="31">
        <f t="shared" si="38"/>
        <v>0</v>
      </c>
      <c r="CZ247" s="31">
        <f t="shared" si="39"/>
        <v>0</v>
      </c>
      <c r="DA247" s="31">
        <f t="shared" si="70"/>
        <v>0</v>
      </c>
      <c r="DB247" s="31">
        <f t="shared" si="71"/>
        <v>0</v>
      </c>
      <c r="DC247" s="31">
        <f t="shared" si="72"/>
        <v>0</v>
      </c>
      <c r="DD247" s="31">
        <f t="shared" si="40"/>
        <v>0</v>
      </c>
      <c r="DE247" s="31">
        <f t="shared" si="41"/>
        <v>0</v>
      </c>
      <c r="DF247" s="31">
        <f t="shared" si="42"/>
        <v>0</v>
      </c>
      <c r="DG247" s="31">
        <f t="shared" si="43"/>
        <v>0</v>
      </c>
      <c r="DH247" s="31">
        <f t="shared" si="44"/>
        <v>0</v>
      </c>
      <c r="DI247" s="31">
        <f t="shared" si="45"/>
        <v>0</v>
      </c>
      <c r="DJ247" s="31">
        <f t="shared" si="46"/>
        <v>0</v>
      </c>
      <c r="DK247" s="31">
        <f t="shared" si="47"/>
        <v>0</v>
      </c>
      <c r="DL247" s="31">
        <f t="shared" si="48"/>
        <v>0</v>
      </c>
      <c r="DM247" s="31">
        <f t="shared" si="49"/>
        <v>0</v>
      </c>
      <c r="DN247" s="31">
        <f t="shared" si="73"/>
        <v>0</v>
      </c>
      <c r="DO247" s="31">
        <f t="shared" si="74"/>
        <v>0</v>
      </c>
      <c r="DP247" s="31">
        <f t="shared" si="75"/>
        <v>0</v>
      </c>
      <c r="DQ247" s="31">
        <f t="shared" si="50"/>
        <v>0</v>
      </c>
      <c r="DR247" s="31">
        <f t="shared" si="51"/>
        <v>0</v>
      </c>
      <c r="DS247" s="31">
        <f t="shared" si="52"/>
        <v>0</v>
      </c>
      <c r="DT247" s="31">
        <f t="shared" si="53"/>
        <v>0</v>
      </c>
      <c r="DU247" s="31">
        <f t="shared" si="54"/>
        <v>0</v>
      </c>
      <c r="DV247" s="31">
        <f t="shared" si="55"/>
        <v>0</v>
      </c>
      <c r="DW247" s="31">
        <f t="shared" si="56"/>
        <v>0</v>
      </c>
      <c r="DX247" s="31">
        <f t="shared" si="57"/>
        <v>0</v>
      </c>
      <c r="DY247" s="31">
        <f t="shared" si="58"/>
        <v>0</v>
      </c>
      <c r="DZ247" s="31">
        <f t="shared" si="59"/>
        <v>0</v>
      </c>
      <c r="EB247" s="1">
        <f t="shared" si="76"/>
        <v>0</v>
      </c>
      <c r="EF247"/>
      <c r="EG247"/>
      <c r="EH247"/>
      <c r="EI247"/>
      <c r="EJ247"/>
      <c r="EK247"/>
      <c r="EL247"/>
      <c r="EM247"/>
      <c r="EN247"/>
      <c r="EO247"/>
      <c r="EP247"/>
      <c r="EQ247"/>
      <c r="ER247"/>
      <c r="ES247"/>
      <c r="ET247"/>
      <c r="EU247"/>
      <c r="EV247"/>
      <c r="EW247"/>
      <c r="EX247"/>
      <c r="EY247"/>
    </row>
    <row r="248" spans="1:167" ht="15" customHeight="1">
      <c r="A248" s="25"/>
      <c r="B248" s="52"/>
      <c r="C248" s="55" t="s">
        <v>5049</v>
      </c>
      <c r="D248" s="817" t="str">
        <f>IF(CNGE_2026_M4_Secc1!D71="","",CNGE_2026_M4_Secc1!D71)</f>
        <v/>
      </c>
      <c r="E248" s="757"/>
      <c r="F248" s="757"/>
      <c r="G248" s="757"/>
      <c r="H248" s="757"/>
      <c r="I248" s="757"/>
      <c r="J248" s="758"/>
      <c r="K248" s="439"/>
      <c r="L248" s="439"/>
      <c r="M248" s="439"/>
      <c r="N248" s="439"/>
      <c r="O248" s="439"/>
      <c r="P248" s="439"/>
      <c r="Q248" s="439"/>
      <c r="R248" s="439"/>
      <c r="S248" s="439"/>
      <c r="T248" s="439"/>
      <c r="U248" s="439"/>
      <c r="V248" s="439"/>
      <c r="W248" s="439"/>
      <c r="X248" s="439"/>
      <c r="Y248" s="439"/>
      <c r="Z248" s="439"/>
      <c r="AA248" s="439"/>
      <c r="AB248" s="439"/>
      <c r="AC248" s="439"/>
      <c r="AD248" s="439"/>
      <c r="AG248" s="1">
        <f>IF(AND(CNGE_2026_M4_Secc1!$N71&lt;&gt;2,CNGE_2026_M4_Secc1!$N71&lt;&gt;""),IF(SUM(COUNTBLANK(D248:AD248),COUNTBLANK(O317:AD317),COUNTBLANK(O386:AD386))&lt;=(AK248+6),0,1),0)</f>
        <v>0</v>
      </c>
      <c r="AH248" s="176">
        <f t="shared" si="60"/>
        <v>0</v>
      </c>
      <c r="AI248" s="177" t="str">
        <f>IF(AH248=0,"",
IF(SUM($AH$219:AH248)=1,AJ248,
IF($AH$281&gt;SUM($AH$219:AH248),_xlfn.CONCAT(", ",AJ248),
IF($AH$281=SUM($AH$219:AH248),_xlfn.CONCAT(" y ",AJ248)))))</f>
        <v/>
      </c>
      <c r="AJ248" s="55">
        <v>29</v>
      </c>
      <c r="AK248" s="1">
        <f t="shared" si="77"/>
        <v>52</v>
      </c>
      <c r="AL248" s="1">
        <f t="shared" si="20"/>
        <v>13</v>
      </c>
      <c r="AM248" s="1">
        <f t="shared" si="78"/>
        <v>0</v>
      </c>
      <c r="AN248" s="1">
        <f>IF(OR(CNGE_2026_M4_Secc1!$N71=2,CNGE_2026_M4_Secc1!$N71=""),IF(COUNTA(K248:AD248,O317:AD317,O386:AD386)=0,0,1),0)</f>
        <v>0</v>
      </c>
      <c r="AO248" s="1">
        <f t="shared" si="61"/>
        <v>0</v>
      </c>
      <c r="AP248" s="1">
        <f>IF(OR(CNGE_2026_M4_Secc1!CX72=0,CNGE_2026_M4_Secc1!CX72=2),IF(OR($AL249=13,BO$221=1),3,4),0)</f>
        <v>3</v>
      </c>
      <c r="AQ248" s="1">
        <f>IF(OR(CNGE_2026_M4_Secc1!CY72=0,CNGE_2026_M4_Secc1!CY72=2),IF(OR($AL249=13,BP$221=1),3,4),0)</f>
        <v>3</v>
      </c>
      <c r="AR248" s="1">
        <f>IF(OR(CNGE_2026_M4_Secc1!CZ72=0,CNGE_2026_M4_Secc1!CZ72=2),IF(OR($AL249=13,BQ$221=1),3,4),0)</f>
        <v>3</v>
      </c>
      <c r="AS248" s="1">
        <f>IF(OR(CNGE_2026_M4_Secc1!DA72=0,CNGE_2026_M4_Secc1!DA72=2),IF(OR($AL249=13,BR$221=1),3,4),0)</f>
        <v>3</v>
      </c>
      <c r="AT248" s="1">
        <f>IF(OR(CNGE_2026_M4_Secc1!DB72=0,CNGE_2026_M4_Secc1!DB72=2),IF(OR($AL249=13,BS$221=1),3,4),0)</f>
        <v>3</v>
      </c>
      <c r="AU248" s="1">
        <f>IF(OR(CNGE_2026_M4_Secc1!DC72=0,CNGE_2026_M4_Secc1!DC72=2),IF(OR($AL249=13,BT$221=1),3,4),0)</f>
        <v>3</v>
      </c>
      <c r="AV248" s="1">
        <f>IF(OR(CNGE_2026_M4_Secc1!DD72=0,CNGE_2026_M4_Secc1!DD72=2),IF(OR($AL249=13,BU$221=1),3,4),0)</f>
        <v>3</v>
      </c>
      <c r="AW248" s="1">
        <f>IF(OR(CNGE_2026_M4_Secc1!DE72=0,CNGE_2026_M4_Secc1!DE72=2),IF(OR($AL249=13,BV$221=1),3,4),0)</f>
        <v>3</v>
      </c>
      <c r="AX248" s="1">
        <f>IF(OR(CNGE_2026_M4_Secc1!DF72=0,CNGE_2026_M4_Secc1!DF72=2),IF(OR($AL249=13,BW$221=1),3,4),0)</f>
        <v>3</v>
      </c>
      <c r="AY248" s="1">
        <f>IF(OR(CNGE_2026_M4_Secc1!DG72=0,CNGE_2026_M4_Secc1!DG72=2),IF(OR($AL249=13,BX$221=1),3,4),0)</f>
        <v>3</v>
      </c>
      <c r="AZ248" s="1">
        <f>IF(OR(CNGE_2026_M4_Secc1!DH72=0,CNGE_2026_M4_Secc1!DH72=2),IF(OR($AL249=13,BY$221=1),3,4),0)</f>
        <v>3</v>
      </c>
      <c r="BA248" s="1">
        <f>IF(OR(CNGE_2026_M4_Secc1!DI72=0,CNGE_2026_M4_Secc1!DI72=2),IF(OR($AL249=13,BZ$221=1),3,4),0)</f>
        <v>3</v>
      </c>
      <c r="BB248" s="1">
        <f t="shared" si="62"/>
        <v>36</v>
      </c>
      <c r="BC248" s="1">
        <f>IF(OR(CNGE_2026_M4_Secc1!CX72=0,CNGE_2026_M4_Secc1!CX72=2),IF(COUNTA(O249:R249)=0,0,1),0)</f>
        <v>0</v>
      </c>
      <c r="BD248" s="1">
        <f>IF(OR(CNGE_2026_M4_Secc1!CY72=0,CNGE_2026_M4_Secc1!CY72=2),IF(COUNTA(S249:V249)=0,0,1),0)</f>
        <v>0</v>
      </c>
      <c r="BE248" s="1">
        <f>IF(OR(CNGE_2026_M4_Secc1!CZ72=0,CNGE_2026_M4_Secc1!CZ72=2),IF(COUNTA(W249:Z249)=0,0,1),0)</f>
        <v>0</v>
      </c>
      <c r="BF248" s="1">
        <f>IF(OR(CNGE_2026_M4_Secc1!DA72=0,CNGE_2026_M4_Secc1!DA72=2),IF(COUNTA(AA249:AD249)=0,0,1),0)</f>
        <v>0</v>
      </c>
      <c r="BG248" s="1">
        <f>IF(OR(CNGE_2026_M4_Secc1!DB72=0,CNGE_2026_M4_Secc1!DB72=2),IF(COUNTA(O318:R318)=0,0,1),0)</f>
        <v>0</v>
      </c>
      <c r="BH248" s="1">
        <f>IF(OR(CNGE_2026_M4_Secc1!DC72=0,CNGE_2026_M4_Secc1!DC72=2),IF(COUNTA(S318:V318)=0,0,1),0)</f>
        <v>0</v>
      </c>
      <c r="BI248" s="1">
        <f>IF(OR(CNGE_2026_M4_Secc1!DD72=0,CNGE_2026_M4_Secc1!DD72=2),IF(COUNTA(W318:Z318)=0,0,1),0)</f>
        <v>0</v>
      </c>
      <c r="BJ248" s="1">
        <f>IF(OR(CNGE_2026_M4_Secc1!DE72=0,CNGE_2026_M4_Secc1!DE72=2),IF(COUNTA(AA318:AD318)=0,0,1),0)</f>
        <v>0</v>
      </c>
      <c r="BK248" s="1">
        <f>IF(OR(CNGE_2026_M4_Secc1!DF72=0,CNGE_2026_M4_Secc1!DF72=2),IF(COUNTA(O387:R387)=0,0,1),0)</f>
        <v>0</v>
      </c>
      <c r="BL248" s="1">
        <f>IF(OR(CNGE_2026_M4_Secc1!DG72=0,CNGE_2026_M4_Secc1!DG72=2),IF(COUNTA(S387:V387)=0,0,1),0)</f>
        <v>0</v>
      </c>
      <c r="BM248" s="1">
        <f>IF(OR(CNGE_2026_M4_Secc1!DH72=0,CNGE_2026_M4_Secc1!DH72=2),IF(COUNTA(W387:Z387)=0,0,1),0)</f>
        <v>0</v>
      </c>
      <c r="BN248" s="1">
        <f>IF(OR(CNGE_2026_M4_Secc1!DI72=0,CNGE_2026_M4_Secc1!DI72=2),IF(COUNTA(AA387:AD387)=0,0,1),0)</f>
        <v>0</v>
      </c>
      <c r="CA248" s="31">
        <f t="shared" si="21"/>
        <v>0</v>
      </c>
      <c r="CB248" s="31">
        <f t="shared" si="63"/>
        <v>0</v>
      </c>
      <c r="CC248" s="31">
        <f t="shared" si="64"/>
        <v>0</v>
      </c>
      <c r="CD248" s="31">
        <f t="shared" si="65"/>
        <v>0</v>
      </c>
      <c r="CE248" s="31">
        <f t="shared" si="66"/>
        <v>0</v>
      </c>
      <c r="CF248" s="31">
        <f t="shared" si="22"/>
        <v>0</v>
      </c>
      <c r="CG248" s="31">
        <f t="shared" si="23"/>
        <v>0</v>
      </c>
      <c r="CH248" s="31">
        <f t="shared" si="24"/>
        <v>0</v>
      </c>
      <c r="CI248" s="31">
        <f t="shared" si="25"/>
        <v>0</v>
      </c>
      <c r="CJ248" s="31">
        <f t="shared" si="26"/>
        <v>0</v>
      </c>
      <c r="CK248" s="31">
        <f t="shared" si="27"/>
        <v>0</v>
      </c>
      <c r="CL248" s="31">
        <f t="shared" si="28"/>
        <v>0</v>
      </c>
      <c r="CM248" s="31">
        <f t="shared" si="29"/>
        <v>0</v>
      </c>
      <c r="CN248" s="31">
        <f t="shared" si="67"/>
        <v>0</v>
      </c>
      <c r="CO248" s="31">
        <f t="shared" si="68"/>
        <v>0</v>
      </c>
      <c r="CP248" s="31">
        <f t="shared" si="69"/>
        <v>0</v>
      </c>
      <c r="CQ248" s="31">
        <f t="shared" si="30"/>
        <v>0</v>
      </c>
      <c r="CR248" s="31">
        <f t="shared" si="31"/>
        <v>0</v>
      </c>
      <c r="CS248" s="31">
        <f t="shared" si="32"/>
        <v>0</v>
      </c>
      <c r="CT248" s="31">
        <f t="shared" si="33"/>
        <v>0</v>
      </c>
      <c r="CU248" s="31">
        <f t="shared" si="34"/>
        <v>0</v>
      </c>
      <c r="CV248" s="31">
        <f t="shared" si="35"/>
        <v>0</v>
      </c>
      <c r="CW248" s="31">
        <f t="shared" si="36"/>
        <v>0</v>
      </c>
      <c r="CX248" s="31">
        <f t="shared" si="37"/>
        <v>0</v>
      </c>
      <c r="CY248" s="31">
        <f t="shared" si="38"/>
        <v>0</v>
      </c>
      <c r="CZ248" s="31">
        <f t="shared" si="39"/>
        <v>0</v>
      </c>
      <c r="DA248" s="31">
        <f t="shared" si="70"/>
        <v>0</v>
      </c>
      <c r="DB248" s="31">
        <f t="shared" si="71"/>
        <v>0</v>
      </c>
      <c r="DC248" s="31">
        <f t="shared" si="72"/>
        <v>0</v>
      </c>
      <c r="DD248" s="31">
        <f t="shared" si="40"/>
        <v>0</v>
      </c>
      <c r="DE248" s="31">
        <f t="shared" si="41"/>
        <v>0</v>
      </c>
      <c r="DF248" s="31">
        <f t="shared" si="42"/>
        <v>0</v>
      </c>
      <c r="DG248" s="31">
        <f t="shared" si="43"/>
        <v>0</v>
      </c>
      <c r="DH248" s="31">
        <f t="shared" si="44"/>
        <v>0</v>
      </c>
      <c r="DI248" s="31">
        <f t="shared" si="45"/>
        <v>0</v>
      </c>
      <c r="DJ248" s="31">
        <f t="shared" si="46"/>
        <v>0</v>
      </c>
      <c r="DK248" s="31">
        <f t="shared" si="47"/>
        <v>0</v>
      </c>
      <c r="DL248" s="31">
        <f t="shared" si="48"/>
        <v>0</v>
      </c>
      <c r="DM248" s="31">
        <f t="shared" si="49"/>
        <v>0</v>
      </c>
      <c r="DN248" s="31">
        <f t="shared" si="73"/>
        <v>0</v>
      </c>
      <c r="DO248" s="31">
        <f t="shared" si="74"/>
        <v>0</v>
      </c>
      <c r="DP248" s="31">
        <f t="shared" si="75"/>
        <v>0</v>
      </c>
      <c r="DQ248" s="31">
        <f t="shared" si="50"/>
        <v>0</v>
      </c>
      <c r="DR248" s="31">
        <f t="shared" si="51"/>
        <v>0</v>
      </c>
      <c r="DS248" s="31">
        <f t="shared" si="52"/>
        <v>0</v>
      </c>
      <c r="DT248" s="31">
        <f t="shared" si="53"/>
        <v>0</v>
      </c>
      <c r="DU248" s="31">
        <f t="shared" si="54"/>
        <v>0</v>
      </c>
      <c r="DV248" s="31">
        <f t="shared" si="55"/>
        <v>0</v>
      </c>
      <c r="DW248" s="31">
        <f t="shared" si="56"/>
        <v>0</v>
      </c>
      <c r="DX248" s="31">
        <f t="shared" si="57"/>
        <v>0</v>
      </c>
      <c r="DY248" s="31">
        <f t="shared" si="58"/>
        <v>0</v>
      </c>
      <c r="DZ248" s="31">
        <f t="shared" si="59"/>
        <v>0</v>
      </c>
      <c r="EB248" s="1">
        <f t="shared" si="76"/>
        <v>0</v>
      </c>
      <c r="EF248"/>
      <c r="EG248"/>
      <c r="EH248"/>
      <c r="EI248"/>
      <c r="EJ248"/>
      <c r="EK248"/>
      <c r="EL248"/>
      <c r="EM248"/>
      <c r="EN248"/>
      <c r="EO248"/>
      <c r="EP248"/>
      <c r="EQ248"/>
      <c r="ER248"/>
      <c r="ES248"/>
      <c r="ET248"/>
      <c r="EU248"/>
      <c r="EV248"/>
      <c r="EW248"/>
      <c r="EX248"/>
      <c r="EY248"/>
    </row>
    <row r="249" spans="1:167" ht="15" customHeight="1">
      <c r="A249" s="25"/>
      <c r="B249" s="52"/>
      <c r="C249" s="55" t="s">
        <v>5050</v>
      </c>
      <c r="D249" s="817" t="str">
        <f>IF(CNGE_2026_M4_Secc1!D72="","",CNGE_2026_M4_Secc1!D72)</f>
        <v/>
      </c>
      <c r="E249" s="757"/>
      <c r="F249" s="757"/>
      <c r="G249" s="757"/>
      <c r="H249" s="757"/>
      <c r="I249" s="757"/>
      <c r="J249" s="758"/>
      <c r="K249" s="439"/>
      <c r="L249" s="439"/>
      <c r="M249" s="439"/>
      <c r="N249" s="439"/>
      <c r="O249" s="439"/>
      <c r="P249" s="439"/>
      <c r="Q249" s="439"/>
      <c r="R249" s="439"/>
      <c r="S249" s="439"/>
      <c r="T249" s="439"/>
      <c r="U249" s="439"/>
      <c r="V249" s="439"/>
      <c r="W249" s="439"/>
      <c r="X249" s="439"/>
      <c r="Y249" s="439"/>
      <c r="Z249" s="439"/>
      <c r="AA249" s="439"/>
      <c r="AB249" s="439"/>
      <c r="AC249" s="439"/>
      <c r="AD249" s="439"/>
      <c r="AG249" s="1">
        <f>IF(AND(CNGE_2026_M4_Secc1!$N72&lt;&gt;2,CNGE_2026_M4_Secc1!$N72&lt;&gt;""),IF(SUM(COUNTBLANK(D249:AD249),COUNTBLANK(O318:AD318),COUNTBLANK(O387:AD387))&lt;=(AK249+6),0,1),0)</f>
        <v>0</v>
      </c>
      <c r="AH249" s="176">
        <f t="shared" si="60"/>
        <v>0</v>
      </c>
      <c r="AI249" s="177" t="str">
        <f>IF(AH249=0,"",
IF(SUM($AH$219:AH249)=1,AJ249,
IF($AH$281&gt;SUM($AH$219:AH249),_xlfn.CONCAT(", ",AJ249),
IF($AH$281=SUM($AH$219:AH249),_xlfn.CONCAT(" y ",AJ249)))))</f>
        <v/>
      </c>
      <c r="AJ249" s="55">
        <v>30</v>
      </c>
      <c r="AK249" s="1">
        <f t="shared" si="77"/>
        <v>52</v>
      </c>
      <c r="AL249" s="1">
        <f t="shared" si="20"/>
        <v>13</v>
      </c>
      <c r="AM249" s="1">
        <f t="shared" si="78"/>
        <v>0</v>
      </c>
      <c r="AN249" s="1">
        <f>IF(OR(CNGE_2026_M4_Secc1!$N72=2,CNGE_2026_M4_Secc1!$N72=""),IF(COUNTA(K249:AD249,O318:AD318,O387:AD387)=0,0,1),0)</f>
        <v>0</v>
      </c>
      <c r="AO249" s="1">
        <f t="shared" si="61"/>
        <v>0</v>
      </c>
      <c r="AP249" s="1">
        <f>IF(OR(CNGE_2026_M4_Secc1!CX73=0,CNGE_2026_M4_Secc1!CX73=2),IF(OR($AL250=13,BO$221=1),3,4),0)</f>
        <v>3</v>
      </c>
      <c r="AQ249" s="1">
        <f>IF(OR(CNGE_2026_M4_Secc1!CY73=0,CNGE_2026_M4_Secc1!CY73=2),IF(OR($AL250=13,BP$221=1),3,4),0)</f>
        <v>3</v>
      </c>
      <c r="AR249" s="1">
        <f>IF(OR(CNGE_2026_M4_Secc1!CZ73=0,CNGE_2026_M4_Secc1!CZ73=2),IF(OR($AL250=13,BQ$221=1),3,4),0)</f>
        <v>3</v>
      </c>
      <c r="AS249" s="1">
        <f>IF(OR(CNGE_2026_M4_Secc1!DA73=0,CNGE_2026_M4_Secc1!DA73=2),IF(OR($AL250=13,BR$221=1),3,4),0)</f>
        <v>3</v>
      </c>
      <c r="AT249" s="1">
        <f>IF(OR(CNGE_2026_M4_Secc1!DB73=0,CNGE_2026_M4_Secc1!DB73=2),IF(OR($AL250=13,BS$221=1),3,4),0)</f>
        <v>3</v>
      </c>
      <c r="AU249" s="1">
        <f>IF(OR(CNGE_2026_M4_Secc1!DC73=0,CNGE_2026_M4_Secc1!DC73=2),IF(OR($AL250=13,BT$221=1),3,4),0)</f>
        <v>3</v>
      </c>
      <c r="AV249" s="1">
        <f>IF(OR(CNGE_2026_M4_Secc1!DD73=0,CNGE_2026_M4_Secc1!DD73=2),IF(OR($AL250=13,BU$221=1),3,4),0)</f>
        <v>3</v>
      </c>
      <c r="AW249" s="1">
        <f>IF(OR(CNGE_2026_M4_Secc1!DE73=0,CNGE_2026_M4_Secc1!DE73=2),IF(OR($AL250=13,BV$221=1),3,4),0)</f>
        <v>3</v>
      </c>
      <c r="AX249" s="1">
        <f>IF(OR(CNGE_2026_M4_Secc1!DF73=0,CNGE_2026_M4_Secc1!DF73=2),IF(OR($AL250=13,BW$221=1),3,4),0)</f>
        <v>3</v>
      </c>
      <c r="AY249" s="1">
        <f>IF(OR(CNGE_2026_M4_Secc1!DG73=0,CNGE_2026_M4_Secc1!DG73=2),IF(OR($AL250=13,BX$221=1),3,4),0)</f>
        <v>3</v>
      </c>
      <c r="AZ249" s="1">
        <f>IF(OR(CNGE_2026_M4_Secc1!DH73=0,CNGE_2026_M4_Secc1!DH73=2),IF(OR($AL250=13,BY$221=1),3,4),0)</f>
        <v>3</v>
      </c>
      <c r="BA249" s="1">
        <f>IF(OR(CNGE_2026_M4_Secc1!DI73=0,CNGE_2026_M4_Secc1!DI73=2),IF(OR($AL250=13,BZ$221=1),3,4),0)</f>
        <v>3</v>
      </c>
      <c r="BB249" s="1">
        <f t="shared" si="62"/>
        <v>36</v>
      </c>
      <c r="BC249" s="1">
        <f>IF(OR(CNGE_2026_M4_Secc1!CX73=0,CNGE_2026_M4_Secc1!CX73=2),IF(COUNTA(O250:R250)=0,0,1),0)</f>
        <v>0</v>
      </c>
      <c r="BD249" s="1">
        <f>IF(OR(CNGE_2026_M4_Secc1!CY73=0,CNGE_2026_M4_Secc1!CY73=2),IF(COUNTA(S250:V250)=0,0,1),0)</f>
        <v>0</v>
      </c>
      <c r="BE249" s="1">
        <f>IF(OR(CNGE_2026_M4_Secc1!CZ73=0,CNGE_2026_M4_Secc1!CZ73=2),IF(COUNTA(W250:Z250)=0,0,1),0)</f>
        <v>0</v>
      </c>
      <c r="BF249" s="1">
        <f>IF(OR(CNGE_2026_M4_Secc1!DA73=0,CNGE_2026_M4_Secc1!DA73=2),IF(COUNTA(AA250:AD250)=0,0,1),0)</f>
        <v>0</v>
      </c>
      <c r="BG249" s="1">
        <f>IF(OR(CNGE_2026_M4_Secc1!DB73=0,CNGE_2026_M4_Secc1!DB73=2),IF(COUNTA(O319:R319)=0,0,1),0)</f>
        <v>0</v>
      </c>
      <c r="BH249" s="1">
        <f>IF(OR(CNGE_2026_M4_Secc1!DC73=0,CNGE_2026_M4_Secc1!DC73=2),IF(COUNTA(S319:V319)=0,0,1),0)</f>
        <v>0</v>
      </c>
      <c r="BI249" s="1">
        <f>IF(OR(CNGE_2026_M4_Secc1!DD73=0,CNGE_2026_M4_Secc1!DD73=2),IF(COUNTA(W319:Z319)=0,0,1),0)</f>
        <v>0</v>
      </c>
      <c r="BJ249" s="1">
        <f>IF(OR(CNGE_2026_M4_Secc1!DE73=0,CNGE_2026_M4_Secc1!DE73=2),IF(COUNTA(AA319:AD319)=0,0,1),0)</f>
        <v>0</v>
      </c>
      <c r="BK249" s="1">
        <f>IF(OR(CNGE_2026_M4_Secc1!DF73=0,CNGE_2026_M4_Secc1!DF73=2),IF(COUNTA(O388:R388)=0,0,1),0)</f>
        <v>0</v>
      </c>
      <c r="BL249" s="1">
        <f>IF(OR(CNGE_2026_M4_Secc1!DG73=0,CNGE_2026_M4_Secc1!DG73=2),IF(COUNTA(S388:V388)=0,0,1),0)</f>
        <v>0</v>
      </c>
      <c r="BM249" s="1">
        <f>IF(OR(CNGE_2026_M4_Secc1!DH73=0,CNGE_2026_M4_Secc1!DH73=2),IF(COUNTA(W388:Z388)=0,0,1),0)</f>
        <v>0</v>
      </c>
      <c r="BN249" s="1">
        <f>IF(OR(CNGE_2026_M4_Secc1!DI73=0,CNGE_2026_M4_Secc1!DI73=2),IF(COUNTA(AA388:AD388)=0,0,1),0)</f>
        <v>0</v>
      </c>
      <c r="CA249" s="31">
        <f t="shared" si="21"/>
        <v>0</v>
      </c>
      <c r="CB249" s="31">
        <f t="shared" si="63"/>
        <v>0</v>
      </c>
      <c r="CC249" s="31">
        <f t="shared" si="64"/>
        <v>0</v>
      </c>
      <c r="CD249" s="31">
        <f t="shared" si="65"/>
        <v>0</v>
      </c>
      <c r="CE249" s="31">
        <f t="shared" si="66"/>
        <v>0</v>
      </c>
      <c r="CF249" s="31">
        <f t="shared" si="22"/>
        <v>0</v>
      </c>
      <c r="CG249" s="31">
        <f t="shared" si="23"/>
        <v>0</v>
      </c>
      <c r="CH249" s="31">
        <f t="shared" si="24"/>
        <v>0</v>
      </c>
      <c r="CI249" s="31">
        <f t="shared" si="25"/>
        <v>0</v>
      </c>
      <c r="CJ249" s="31">
        <f t="shared" si="26"/>
        <v>0</v>
      </c>
      <c r="CK249" s="31">
        <f t="shared" si="27"/>
        <v>0</v>
      </c>
      <c r="CL249" s="31">
        <f t="shared" si="28"/>
        <v>0</v>
      </c>
      <c r="CM249" s="31">
        <f t="shared" si="29"/>
        <v>0</v>
      </c>
      <c r="CN249" s="31">
        <f t="shared" si="67"/>
        <v>0</v>
      </c>
      <c r="CO249" s="31">
        <f t="shared" si="68"/>
        <v>0</v>
      </c>
      <c r="CP249" s="31">
        <f t="shared" si="69"/>
        <v>0</v>
      </c>
      <c r="CQ249" s="31">
        <f t="shared" si="30"/>
        <v>0</v>
      </c>
      <c r="CR249" s="31">
        <f t="shared" si="31"/>
        <v>0</v>
      </c>
      <c r="CS249" s="31">
        <f t="shared" si="32"/>
        <v>0</v>
      </c>
      <c r="CT249" s="31">
        <f t="shared" si="33"/>
        <v>0</v>
      </c>
      <c r="CU249" s="31">
        <f t="shared" si="34"/>
        <v>0</v>
      </c>
      <c r="CV249" s="31">
        <f t="shared" si="35"/>
        <v>0</v>
      </c>
      <c r="CW249" s="31">
        <f t="shared" si="36"/>
        <v>0</v>
      </c>
      <c r="CX249" s="31">
        <f t="shared" si="37"/>
        <v>0</v>
      </c>
      <c r="CY249" s="31">
        <f t="shared" si="38"/>
        <v>0</v>
      </c>
      <c r="CZ249" s="31">
        <f t="shared" si="39"/>
        <v>0</v>
      </c>
      <c r="DA249" s="31">
        <f t="shared" si="70"/>
        <v>0</v>
      </c>
      <c r="DB249" s="31">
        <f t="shared" si="71"/>
        <v>0</v>
      </c>
      <c r="DC249" s="31">
        <f t="shared" si="72"/>
        <v>0</v>
      </c>
      <c r="DD249" s="31">
        <f t="shared" si="40"/>
        <v>0</v>
      </c>
      <c r="DE249" s="31">
        <f t="shared" si="41"/>
        <v>0</v>
      </c>
      <c r="DF249" s="31">
        <f t="shared" si="42"/>
        <v>0</v>
      </c>
      <c r="DG249" s="31">
        <f t="shared" si="43"/>
        <v>0</v>
      </c>
      <c r="DH249" s="31">
        <f t="shared" si="44"/>
        <v>0</v>
      </c>
      <c r="DI249" s="31">
        <f t="shared" si="45"/>
        <v>0</v>
      </c>
      <c r="DJ249" s="31">
        <f t="shared" si="46"/>
        <v>0</v>
      </c>
      <c r="DK249" s="31">
        <f t="shared" si="47"/>
        <v>0</v>
      </c>
      <c r="DL249" s="31">
        <f t="shared" si="48"/>
        <v>0</v>
      </c>
      <c r="DM249" s="31">
        <f t="shared" si="49"/>
        <v>0</v>
      </c>
      <c r="DN249" s="31">
        <f t="shared" si="73"/>
        <v>0</v>
      </c>
      <c r="DO249" s="31">
        <f t="shared" si="74"/>
        <v>0</v>
      </c>
      <c r="DP249" s="31">
        <f t="shared" si="75"/>
        <v>0</v>
      </c>
      <c r="DQ249" s="31">
        <f t="shared" si="50"/>
        <v>0</v>
      </c>
      <c r="DR249" s="31">
        <f t="shared" si="51"/>
        <v>0</v>
      </c>
      <c r="DS249" s="31">
        <f t="shared" si="52"/>
        <v>0</v>
      </c>
      <c r="DT249" s="31">
        <f t="shared" si="53"/>
        <v>0</v>
      </c>
      <c r="DU249" s="31">
        <f t="shared" si="54"/>
        <v>0</v>
      </c>
      <c r="DV249" s="31">
        <f t="shared" si="55"/>
        <v>0</v>
      </c>
      <c r="DW249" s="31">
        <f t="shared" si="56"/>
        <v>0</v>
      </c>
      <c r="DX249" s="31">
        <f t="shared" si="57"/>
        <v>0</v>
      </c>
      <c r="DY249" s="31">
        <f t="shared" si="58"/>
        <v>0</v>
      </c>
      <c r="DZ249" s="31">
        <f t="shared" si="59"/>
        <v>0</v>
      </c>
      <c r="EB249" s="1">
        <f t="shared" si="76"/>
        <v>0</v>
      </c>
      <c r="EF249"/>
      <c r="EG249"/>
      <c r="EH249"/>
      <c r="EI249"/>
      <c r="EJ249"/>
      <c r="EK249"/>
      <c r="EL249"/>
      <c r="EM249"/>
      <c r="EN249"/>
      <c r="EO249"/>
      <c r="EP249"/>
      <c r="EQ249"/>
      <c r="ER249"/>
      <c r="ES249"/>
      <c r="ET249"/>
      <c r="EU249"/>
      <c r="EV249"/>
      <c r="EW249"/>
      <c r="EX249"/>
      <c r="EY249"/>
    </row>
    <row r="250" spans="1:167" ht="15" customHeight="1">
      <c r="A250" s="25"/>
      <c r="B250" s="52"/>
      <c r="C250" s="55" t="s">
        <v>5051</v>
      </c>
      <c r="D250" s="817" t="str">
        <f>IF(CNGE_2026_M4_Secc1!D73="","",CNGE_2026_M4_Secc1!D73)</f>
        <v/>
      </c>
      <c r="E250" s="757"/>
      <c r="F250" s="757"/>
      <c r="G250" s="757"/>
      <c r="H250" s="757"/>
      <c r="I250" s="757"/>
      <c r="J250" s="758"/>
      <c r="K250" s="439"/>
      <c r="L250" s="439"/>
      <c r="M250" s="439"/>
      <c r="N250" s="439"/>
      <c r="O250" s="439"/>
      <c r="P250" s="439"/>
      <c r="Q250" s="439"/>
      <c r="R250" s="439"/>
      <c r="S250" s="439"/>
      <c r="T250" s="439"/>
      <c r="U250" s="439"/>
      <c r="V250" s="439"/>
      <c r="W250" s="439"/>
      <c r="X250" s="439"/>
      <c r="Y250" s="439"/>
      <c r="Z250" s="439"/>
      <c r="AA250" s="439"/>
      <c r="AB250" s="439"/>
      <c r="AC250" s="439"/>
      <c r="AD250" s="439"/>
      <c r="AG250" s="1">
        <f>IF(AND(CNGE_2026_M4_Secc1!$N73&lt;&gt;2,CNGE_2026_M4_Secc1!$N73&lt;&gt;""),IF(SUM(COUNTBLANK(D250:AD250),COUNTBLANK(O319:AD319),COUNTBLANK(O388:AD388))&lt;=(AK250+6),0,1),0)</f>
        <v>0</v>
      </c>
      <c r="AH250" s="176">
        <f t="shared" si="60"/>
        <v>0</v>
      </c>
      <c r="AI250" s="177" t="str">
        <f>IF(AH250=0,"",
IF(SUM($AH$219:AH250)=1,AJ250,
IF($AH$281&gt;SUM($AH$219:AH250),_xlfn.CONCAT(", ",AJ250),
IF($AH$281=SUM($AH$219:AH250),_xlfn.CONCAT(" y ",AJ250)))))</f>
        <v/>
      </c>
      <c r="AJ250" s="55">
        <v>31</v>
      </c>
      <c r="AK250" s="1">
        <f t="shared" si="77"/>
        <v>52</v>
      </c>
      <c r="AL250" s="1">
        <f t="shared" si="20"/>
        <v>13</v>
      </c>
      <c r="AM250" s="1">
        <f t="shared" si="78"/>
        <v>0</v>
      </c>
      <c r="AN250" s="1">
        <f>IF(OR(CNGE_2026_M4_Secc1!$N73=2,CNGE_2026_M4_Secc1!$N73=""),IF(COUNTA(K250:AD250,O319:AD319,O388:AD388)=0,0,1),0)</f>
        <v>0</v>
      </c>
      <c r="AO250" s="1">
        <f t="shared" si="61"/>
        <v>0</v>
      </c>
      <c r="AP250" s="1">
        <f>IF(OR(CNGE_2026_M4_Secc1!CX74=0,CNGE_2026_M4_Secc1!CX74=2),IF(OR($AL251=13,BO$221=1),3,4),0)</f>
        <v>3</v>
      </c>
      <c r="AQ250" s="1">
        <f>IF(OR(CNGE_2026_M4_Secc1!CY74=0,CNGE_2026_M4_Secc1!CY74=2),IF(OR($AL251=13,BP$221=1),3,4),0)</f>
        <v>3</v>
      </c>
      <c r="AR250" s="1">
        <f>IF(OR(CNGE_2026_M4_Secc1!CZ74=0,CNGE_2026_M4_Secc1!CZ74=2),IF(OR($AL251=13,BQ$221=1),3,4),0)</f>
        <v>3</v>
      </c>
      <c r="AS250" s="1">
        <f>IF(OR(CNGE_2026_M4_Secc1!DA74=0,CNGE_2026_M4_Secc1!DA74=2),IF(OR($AL251=13,BR$221=1),3,4),0)</f>
        <v>3</v>
      </c>
      <c r="AT250" s="1">
        <f>IF(OR(CNGE_2026_M4_Secc1!DB74=0,CNGE_2026_M4_Secc1!DB74=2),IF(OR($AL251=13,BS$221=1),3,4),0)</f>
        <v>3</v>
      </c>
      <c r="AU250" s="1">
        <f>IF(OR(CNGE_2026_M4_Secc1!DC74=0,CNGE_2026_M4_Secc1!DC74=2),IF(OR($AL251=13,BT$221=1),3,4),0)</f>
        <v>3</v>
      </c>
      <c r="AV250" s="1">
        <f>IF(OR(CNGE_2026_M4_Secc1!DD74=0,CNGE_2026_M4_Secc1!DD74=2),IF(OR($AL251=13,BU$221=1),3,4),0)</f>
        <v>3</v>
      </c>
      <c r="AW250" s="1">
        <f>IF(OR(CNGE_2026_M4_Secc1!DE74=0,CNGE_2026_M4_Secc1!DE74=2),IF(OR($AL251=13,BV$221=1),3,4),0)</f>
        <v>3</v>
      </c>
      <c r="AX250" s="1">
        <f>IF(OR(CNGE_2026_M4_Secc1!DF74=0,CNGE_2026_M4_Secc1!DF74=2),IF(OR($AL251=13,BW$221=1),3,4),0)</f>
        <v>3</v>
      </c>
      <c r="AY250" s="1">
        <f>IF(OR(CNGE_2026_M4_Secc1!DG74=0,CNGE_2026_M4_Secc1!DG74=2),IF(OR($AL251=13,BX$221=1),3,4),0)</f>
        <v>3</v>
      </c>
      <c r="AZ250" s="1">
        <f>IF(OR(CNGE_2026_M4_Secc1!DH74=0,CNGE_2026_M4_Secc1!DH74=2),IF(OR($AL251=13,BY$221=1),3,4),0)</f>
        <v>3</v>
      </c>
      <c r="BA250" s="1">
        <f>IF(OR(CNGE_2026_M4_Secc1!DI74=0,CNGE_2026_M4_Secc1!DI74=2),IF(OR($AL251=13,BZ$221=1),3,4),0)</f>
        <v>3</v>
      </c>
      <c r="BB250" s="1">
        <f t="shared" si="62"/>
        <v>36</v>
      </c>
      <c r="BC250" s="1">
        <f>IF(OR(CNGE_2026_M4_Secc1!CX74=0,CNGE_2026_M4_Secc1!CX74=2),IF(COUNTA(O251:R251)=0,0,1),0)</f>
        <v>0</v>
      </c>
      <c r="BD250" s="1">
        <f>IF(OR(CNGE_2026_M4_Secc1!CY74=0,CNGE_2026_M4_Secc1!CY74=2),IF(COUNTA(S251:V251)=0,0,1),0)</f>
        <v>0</v>
      </c>
      <c r="BE250" s="1">
        <f>IF(OR(CNGE_2026_M4_Secc1!CZ74=0,CNGE_2026_M4_Secc1!CZ74=2),IF(COUNTA(W251:Z251)=0,0,1),0)</f>
        <v>0</v>
      </c>
      <c r="BF250" s="1">
        <f>IF(OR(CNGE_2026_M4_Secc1!DA74=0,CNGE_2026_M4_Secc1!DA74=2),IF(COUNTA(AA251:AD251)=0,0,1),0)</f>
        <v>0</v>
      </c>
      <c r="BG250" s="1">
        <f>IF(OR(CNGE_2026_M4_Secc1!DB74=0,CNGE_2026_M4_Secc1!DB74=2),IF(COUNTA(O320:R320)=0,0,1),0)</f>
        <v>0</v>
      </c>
      <c r="BH250" s="1">
        <f>IF(OR(CNGE_2026_M4_Secc1!DC74=0,CNGE_2026_M4_Secc1!DC74=2),IF(COUNTA(S320:V320)=0,0,1),0)</f>
        <v>0</v>
      </c>
      <c r="BI250" s="1">
        <f>IF(OR(CNGE_2026_M4_Secc1!DD74=0,CNGE_2026_M4_Secc1!DD74=2),IF(COUNTA(W320:Z320)=0,0,1),0)</f>
        <v>0</v>
      </c>
      <c r="BJ250" s="1">
        <f>IF(OR(CNGE_2026_M4_Secc1!DE74=0,CNGE_2026_M4_Secc1!DE74=2),IF(COUNTA(AA320:AD320)=0,0,1),0)</f>
        <v>0</v>
      </c>
      <c r="BK250" s="1">
        <f>IF(OR(CNGE_2026_M4_Secc1!DF74=0,CNGE_2026_M4_Secc1!DF74=2),IF(COUNTA(O389:R389)=0,0,1),0)</f>
        <v>0</v>
      </c>
      <c r="BL250" s="1">
        <f>IF(OR(CNGE_2026_M4_Secc1!DG74=0,CNGE_2026_M4_Secc1!DG74=2),IF(COUNTA(S389:V389)=0,0,1),0)</f>
        <v>0</v>
      </c>
      <c r="BM250" s="1">
        <f>IF(OR(CNGE_2026_M4_Secc1!DH74=0,CNGE_2026_M4_Secc1!DH74=2),IF(COUNTA(W389:Z389)=0,0,1),0)</f>
        <v>0</v>
      </c>
      <c r="BN250" s="1">
        <f>IF(OR(CNGE_2026_M4_Secc1!DI74=0,CNGE_2026_M4_Secc1!DI74=2),IF(COUNTA(AA389:AD389)=0,0,1),0)</f>
        <v>0</v>
      </c>
      <c r="CA250" s="31">
        <f t="shared" si="21"/>
        <v>0</v>
      </c>
      <c r="CB250" s="31">
        <f t="shared" si="63"/>
        <v>0</v>
      </c>
      <c r="CC250" s="31">
        <f t="shared" si="64"/>
        <v>0</v>
      </c>
      <c r="CD250" s="31">
        <f t="shared" si="65"/>
        <v>0</v>
      </c>
      <c r="CE250" s="31">
        <f t="shared" si="66"/>
        <v>0</v>
      </c>
      <c r="CF250" s="31">
        <f t="shared" si="22"/>
        <v>0</v>
      </c>
      <c r="CG250" s="31">
        <f t="shared" si="23"/>
        <v>0</v>
      </c>
      <c r="CH250" s="31">
        <f t="shared" si="24"/>
        <v>0</v>
      </c>
      <c r="CI250" s="31">
        <f t="shared" si="25"/>
        <v>0</v>
      </c>
      <c r="CJ250" s="31">
        <f t="shared" si="26"/>
        <v>0</v>
      </c>
      <c r="CK250" s="31">
        <f t="shared" si="27"/>
        <v>0</v>
      </c>
      <c r="CL250" s="31">
        <f t="shared" si="28"/>
        <v>0</v>
      </c>
      <c r="CM250" s="31">
        <f t="shared" si="29"/>
        <v>0</v>
      </c>
      <c r="CN250" s="31">
        <f t="shared" si="67"/>
        <v>0</v>
      </c>
      <c r="CO250" s="31">
        <f t="shared" si="68"/>
        <v>0</v>
      </c>
      <c r="CP250" s="31">
        <f t="shared" si="69"/>
        <v>0</v>
      </c>
      <c r="CQ250" s="31">
        <f t="shared" si="30"/>
        <v>0</v>
      </c>
      <c r="CR250" s="31">
        <f t="shared" si="31"/>
        <v>0</v>
      </c>
      <c r="CS250" s="31">
        <f t="shared" si="32"/>
        <v>0</v>
      </c>
      <c r="CT250" s="31">
        <f t="shared" si="33"/>
        <v>0</v>
      </c>
      <c r="CU250" s="31">
        <f t="shared" si="34"/>
        <v>0</v>
      </c>
      <c r="CV250" s="31">
        <f t="shared" si="35"/>
        <v>0</v>
      </c>
      <c r="CW250" s="31">
        <f t="shared" si="36"/>
        <v>0</v>
      </c>
      <c r="CX250" s="31">
        <f t="shared" si="37"/>
        <v>0</v>
      </c>
      <c r="CY250" s="31">
        <f t="shared" si="38"/>
        <v>0</v>
      </c>
      <c r="CZ250" s="31">
        <f t="shared" si="39"/>
        <v>0</v>
      </c>
      <c r="DA250" s="31">
        <f t="shared" si="70"/>
        <v>0</v>
      </c>
      <c r="DB250" s="31">
        <f t="shared" si="71"/>
        <v>0</v>
      </c>
      <c r="DC250" s="31">
        <f t="shared" si="72"/>
        <v>0</v>
      </c>
      <c r="DD250" s="31">
        <f t="shared" si="40"/>
        <v>0</v>
      </c>
      <c r="DE250" s="31">
        <f t="shared" si="41"/>
        <v>0</v>
      </c>
      <c r="DF250" s="31">
        <f t="shared" si="42"/>
        <v>0</v>
      </c>
      <c r="DG250" s="31">
        <f t="shared" si="43"/>
        <v>0</v>
      </c>
      <c r="DH250" s="31">
        <f t="shared" si="44"/>
        <v>0</v>
      </c>
      <c r="DI250" s="31">
        <f t="shared" si="45"/>
        <v>0</v>
      </c>
      <c r="DJ250" s="31">
        <f t="shared" si="46"/>
        <v>0</v>
      </c>
      <c r="DK250" s="31">
        <f t="shared" si="47"/>
        <v>0</v>
      </c>
      <c r="DL250" s="31">
        <f t="shared" si="48"/>
        <v>0</v>
      </c>
      <c r="DM250" s="31">
        <f t="shared" si="49"/>
        <v>0</v>
      </c>
      <c r="DN250" s="31">
        <f t="shared" si="73"/>
        <v>0</v>
      </c>
      <c r="DO250" s="31">
        <f t="shared" si="74"/>
        <v>0</v>
      </c>
      <c r="DP250" s="31">
        <f t="shared" si="75"/>
        <v>0</v>
      </c>
      <c r="DQ250" s="31">
        <f t="shared" si="50"/>
        <v>0</v>
      </c>
      <c r="DR250" s="31">
        <f t="shared" si="51"/>
        <v>0</v>
      </c>
      <c r="DS250" s="31">
        <f t="shared" si="52"/>
        <v>0</v>
      </c>
      <c r="DT250" s="31">
        <f t="shared" si="53"/>
        <v>0</v>
      </c>
      <c r="DU250" s="31">
        <f t="shared" si="54"/>
        <v>0</v>
      </c>
      <c r="DV250" s="31">
        <f t="shared" si="55"/>
        <v>0</v>
      </c>
      <c r="DW250" s="31">
        <f t="shared" si="56"/>
        <v>0</v>
      </c>
      <c r="DX250" s="31">
        <f t="shared" si="57"/>
        <v>0</v>
      </c>
      <c r="DY250" s="31">
        <f t="shared" si="58"/>
        <v>0</v>
      </c>
      <c r="DZ250" s="31">
        <f t="shared" si="59"/>
        <v>0</v>
      </c>
      <c r="EB250" s="1">
        <f t="shared" si="76"/>
        <v>0</v>
      </c>
      <c r="EF250"/>
      <c r="EG250"/>
      <c r="EH250"/>
      <c r="EI250"/>
      <c r="EJ250"/>
      <c r="EK250"/>
      <c r="EL250"/>
      <c r="EM250"/>
      <c r="EN250"/>
      <c r="EO250"/>
      <c r="EP250"/>
      <c r="EQ250"/>
      <c r="ER250"/>
      <c r="ES250"/>
      <c r="ET250"/>
      <c r="EU250"/>
      <c r="EV250"/>
      <c r="EW250"/>
      <c r="EX250"/>
      <c r="EY250"/>
    </row>
    <row r="251" spans="1:167" ht="15" customHeight="1">
      <c r="A251" s="25"/>
      <c r="B251" s="52"/>
      <c r="C251" s="55" t="s">
        <v>5052</v>
      </c>
      <c r="D251" s="817" t="str">
        <f>IF(CNGE_2026_M4_Secc1!D74="","",CNGE_2026_M4_Secc1!D74)</f>
        <v/>
      </c>
      <c r="E251" s="757"/>
      <c r="F251" s="757"/>
      <c r="G251" s="757"/>
      <c r="H251" s="757"/>
      <c r="I251" s="757"/>
      <c r="J251" s="758"/>
      <c r="K251" s="439"/>
      <c r="L251" s="439"/>
      <c r="M251" s="439"/>
      <c r="N251" s="439"/>
      <c r="O251" s="439"/>
      <c r="P251" s="439"/>
      <c r="Q251" s="439"/>
      <c r="R251" s="439"/>
      <c r="S251" s="439"/>
      <c r="T251" s="439"/>
      <c r="U251" s="439"/>
      <c r="V251" s="439"/>
      <c r="W251" s="439"/>
      <c r="X251" s="439"/>
      <c r="Y251" s="439"/>
      <c r="Z251" s="439"/>
      <c r="AA251" s="439"/>
      <c r="AB251" s="439"/>
      <c r="AC251" s="439"/>
      <c r="AD251" s="439"/>
      <c r="AG251" s="1">
        <f>IF(AND(CNGE_2026_M4_Secc1!$N74&lt;&gt;2,CNGE_2026_M4_Secc1!$N74&lt;&gt;""),IF(SUM(COUNTBLANK(D251:AD251),COUNTBLANK(O320:AD320),COUNTBLANK(O389:AD389))&lt;=(AK251+6),0,1),0)</f>
        <v>0</v>
      </c>
      <c r="AH251" s="176">
        <f t="shared" si="60"/>
        <v>0</v>
      </c>
      <c r="AI251" s="177" t="str">
        <f>IF(AH251=0,"",
IF(SUM($AH$219:AH251)=1,AJ251,
IF($AH$281&gt;SUM($AH$219:AH251),_xlfn.CONCAT(", ",AJ251),
IF($AH$281=SUM($AH$219:AH251),_xlfn.CONCAT(" y ",AJ251)))))</f>
        <v/>
      </c>
      <c r="AJ251" s="55">
        <v>32</v>
      </c>
      <c r="AK251" s="1">
        <f t="shared" si="77"/>
        <v>52</v>
      </c>
      <c r="AL251" s="1">
        <f t="shared" ref="AL251:AL279" si="80">IF(OR($S75=0,$S75="NS",$S75="NA"),13,0)</f>
        <v>13</v>
      </c>
      <c r="AM251" s="1">
        <f t="shared" si="78"/>
        <v>0</v>
      </c>
      <c r="AN251" s="1">
        <f>IF(OR(CNGE_2026_M4_Secc1!$N74=2,CNGE_2026_M4_Secc1!$N74=""),IF(COUNTA(K251:AD251,O320:AD320,O389:AD389)=0,0,1),0)</f>
        <v>0</v>
      </c>
      <c r="AO251" s="1">
        <f t="shared" ref="AO251:AO279" si="81">IF(OR($S75=0,$S75="NS",$S75="NA"),IF(COUNTA(L251,P251,T251,X251,AB251,P320,T320,X320,AB320,P389,T389,X389,AB389)=0,0,1),0)</f>
        <v>0</v>
      </c>
      <c r="AP251" s="1">
        <f>IF(OR(CNGE_2026_M4_Secc1!CX75=0,CNGE_2026_M4_Secc1!CX75=2),IF(OR($AL252=13,BO$221=1),3,4),0)</f>
        <v>3</v>
      </c>
      <c r="AQ251" s="1">
        <f>IF(OR(CNGE_2026_M4_Secc1!CY75=0,CNGE_2026_M4_Secc1!CY75=2),IF(OR($AL252=13,BP$221=1),3,4),0)</f>
        <v>3</v>
      </c>
      <c r="AR251" s="1">
        <f>IF(OR(CNGE_2026_M4_Secc1!CZ75=0,CNGE_2026_M4_Secc1!CZ75=2),IF(OR($AL252=13,BQ$221=1),3,4),0)</f>
        <v>3</v>
      </c>
      <c r="AS251" s="1">
        <f>IF(OR(CNGE_2026_M4_Secc1!DA75=0,CNGE_2026_M4_Secc1!DA75=2),IF(OR($AL252=13,BR$221=1),3,4),0)</f>
        <v>3</v>
      </c>
      <c r="AT251" s="1">
        <f>IF(OR(CNGE_2026_M4_Secc1!DB75=0,CNGE_2026_M4_Secc1!DB75=2),IF(OR($AL252=13,BS$221=1),3,4),0)</f>
        <v>3</v>
      </c>
      <c r="AU251" s="1">
        <f>IF(OR(CNGE_2026_M4_Secc1!DC75=0,CNGE_2026_M4_Secc1!DC75=2),IF(OR($AL252=13,BT$221=1),3,4),0)</f>
        <v>3</v>
      </c>
      <c r="AV251" s="1">
        <f>IF(OR(CNGE_2026_M4_Secc1!DD75=0,CNGE_2026_M4_Secc1!DD75=2),IF(OR($AL252=13,BU$221=1),3,4),0)</f>
        <v>3</v>
      </c>
      <c r="AW251" s="1">
        <f>IF(OR(CNGE_2026_M4_Secc1!DE75=0,CNGE_2026_M4_Secc1!DE75=2),IF(OR($AL252=13,BV$221=1),3,4),0)</f>
        <v>3</v>
      </c>
      <c r="AX251" s="1">
        <f>IF(OR(CNGE_2026_M4_Secc1!DF75=0,CNGE_2026_M4_Secc1!DF75=2),IF(OR($AL252=13,BW$221=1),3,4),0)</f>
        <v>3</v>
      </c>
      <c r="AY251" s="1">
        <f>IF(OR(CNGE_2026_M4_Secc1!DG75=0,CNGE_2026_M4_Secc1!DG75=2),IF(OR($AL252=13,BX$221=1),3,4),0)</f>
        <v>3</v>
      </c>
      <c r="AZ251" s="1">
        <f>IF(OR(CNGE_2026_M4_Secc1!DH75=0,CNGE_2026_M4_Secc1!DH75=2),IF(OR($AL252=13,BY$221=1),3,4),0)</f>
        <v>3</v>
      </c>
      <c r="BA251" s="1">
        <f>IF(OR(CNGE_2026_M4_Secc1!DI75=0,CNGE_2026_M4_Secc1!DI75=2),IF(OR($AL252=13,BZ$221=1),3,4),0)</f>
        <v>3</v>
      </c>
      <c r="BB251" s="1">
        <f t="shared" si="62"/>
        <v>36</v>
      </c>
      <c r="BC251" s="1">
        <f>IF(OR(CNGE_2026_M4_Secc1!CX75=0,CNGE_2026_M4_Secc1!CX75=2),IF(COUNTA(O252:R252)=0,0,1),0)</f>
        <v>0</v>
      </c>
      <c r="BD251" s="1">
        <f>IF(OR(CNGE_2026_M4_Secc1!CY75=0,CNGE_2026_M4_Secc1!CY75=2),IF(COUNTA(S252:V252)=0,0,1),0)</f>
        <v>0</v>
      </c>
      <c r="BE251" s="1">
        <f>IF(OR(CNGE_2026_M4_Secc1!CZ75=0,CNGE_2026_M4_Secc1!CZ75=2),IF(COUNTA(W252:Z252)=0,0,1),0)</f>
        <v>0</v>
      </c>
      <c r="BF251" s="1">
        <f>IF(OR(CNGE_2026_M4_Secc1!DA75=0,CNGE_2026_M4_Secc1!DA75=2),IF(COUNTA(AA252:AD252)=0,0,1),0)</f>
        <v>0</v>
      </c>
      <c r="BG251" s="1">
        <f>IF(OR(CNGE_2026_M4_Secc1!DB75=0,CNGE_2026_M4_Secc1!DB75=2),IF(COUNTA(O321:R321)=0,0,1),0)</f>
        <v>0</v>
      </c>
      <c r="BH251" s="1">
        <f>IF(OR(CNGE_2026_M4_Secc1!DC75=0,CNGE_2026_M4_Secc1!DC75=2),IF(COUNTA(S321:V321)=0,0,1),0)</f>
        <v>0</v>
      </c>
      <c r="BI251" s="1">
        <f>IF(OR(CNGE_2026_M4_Secc1!DD75=0,CNGE_2026_M4_Secc1!DD75=2),IF(COUNTA(W321:Z321)=0,0,1),0)</f>
        <v>0</v>
      </c>
      <c r="BJ251" s="1">
        <f>IF(OR(CNGE_2026_M4_Secc1!DE75=0,CNGE_2026_M4_Secc1!DE75=2),IF(COUNTA(AA321:AD321)=0,0,1),0)</f>
        <v>0</v>
      </c>
      <c r="BK251" s="1">
        <f>IF(OR(CNGE_2026_M4_Secc1!DF75=0,CNGE_2026_M4_Secc1!DF75=2),IF(COUNTA(O390:R390)=0,0,1),0)</f>
        <v>0</v>
      </c>
      <c r="BL251" s="1">
        <f>IF(OR(CNGE_2026_M4_Secc1!DG75=0,CNGE_2026_M4_Secc1!DG75=2),IF(COUNTA(S390:V390)=0,0,1),0)</f>
        <v>0</v>
      </c>
      <c r="BM251" s="1">
        <f>IF(OR(CNGE_2026_M4_Secc1!DH75=0,CNGE_2026_M4_Secc1!DH75=2),IF(COUNTA(W390:Z390)=0,0,1),0)</f>
        <v>0</v>
      </c>
      <c r="BN251" s="1">
        <f>IF(OR(CNGE_2026_M4_Secc1!DI75=0,CNGE_2026_M4_Secc1!DI75=2),IF(COUNTA(AA390:AD390)=0,0,1),0)</f>
        <v>0</v>
      </c>
      <c r="CA251" s="31">
        <f t="shared" ref="CA251:CA279" si="82">IF(SUM(K251)&lt;=SUM(O251,S251,W251,AA251,O320,S320,W320,AA320,O389,S389,W389,AA389),0,1)</f>
        <v>0</v>
      </c>
      <c r="CB251" s="31">
        <f t="shared" ref="CB251:CB274" si="83">IF(COUNTIF(O251,"NS")=0,IF($K251&lt;O251,1,0),0)</f>
        <v>0</v>
      </c>
      <c r="CC251" s="31">
        <f t="shared" ref="CC251:CC274" si="84">IF(COUNTIF(S251,"NS")=0,IF($K251&lt;S251,1,0),0)</f>
        <v>0</v>
      </c>
      <c r="CD251" s="31">
        <f t="shared" ref="CD251:CD274" si="85">IF(COUNTIF(W251,"NS")=0,IF($K251&lt;W251,1,0),0)</f>
        <v>0</v>
      </c>
      <c r="CE251" s="31">
        <f t="shared" ref="CE251:CE274" si="86">IF(COUNTIF(AA251,"NS")=0,IF($K251&lt;AA251,1,0),0)</f>
        <v>0</v>
      </c>
      <c r="CF251" s="31">
        <f t="shared" ref="CF251:CF274" si="87">IF(COUNTIF(O320,"NS")=0,IF($K251&lt;O320,1,0),0)</f>
        <v>0</v>
      </c>
      <c r="CG251" s="31">
        <f t="shared" ref="CG251:CG274" si="88">IF(COUNTIF(S320,"NS")=0,IF($K251&lt;S320,1,0),0)</f>
        <v>0</v>
      </c>
      <c r="CH251" s="31">
        <f t="shared" ref="CH251:CH274" si="89">IF(COUNTIF(W320,"NS")=0,IF($K251&lt;W320,1,0),0)</f>
        <v>0</v>
      </c>
      <c r="CI251" s="31">
        <f t="shared" ref="CI251:CI274" si="90">IF(COUNTIF(AA320,"NS")=0,IF($K251&lt;AA320,1,0),0)</f>
        <v>0</v>
      </c>
      <c r="CJ251" s="31">
        <f t="shared" ref="CJ251:CJ274" si="91">IF(COUNTIF(O389,"NS")=0,IF($K251&lt;O389,1,0),0)</f>
        <v>0</v>
      </c>
      <c r="CK251" s="31">
        <f t="shared" ref="CK251:CK274" si="92">IF(COUNTIF(S389,"NS")=0,IF($K251&lt;S389,1,0),0)</f>
        <v>0</v>
      </c>
      <c r="CL251" s="31">
        <f t="shared" ref="CL251:CL274" si="93">IF(COUNTIF(W389,"NS")=0,IF($K251&lt;W389,1,0),0)</f>
        <v>0</v>
      </c>
      <c r="CM251" s="31">
        <f t="shared" ref="CM251:CM274" si="94">IF(COUNTIF(AA389,"NS")=0,IF($K251&lt;AA389,1,0),0)</f>
        <v>0</v>
      </c>
      <c r="CN251" s="31">
        <f t="shared" ref="CN251:CN274" si="95">IF(SUM(L251)&lt;=SUM(P251,T251,X251,AB251,P320,T320,X320,AB320,P389,T389,X389,AB389),0,1)</f>
        <v>0</v>
      </c>
      <c r="CO251" s="31">
        <f t="shared" ref="CO251:CO274" si="96">IF(COUNTIF(P251,"NS")=0,IF($L251&lt;P251,1,0),0)</f>
        <v>0</v>
      </c>
      <c r="CP251" s="31">
        <f t="shared" ref="CP251:CP274" si="97">IF(COUNTIF(T251,"NS")=0,IF($L251&lt;T251,1,0),0)</f>
        <v>0</v>
      </c>
      <c r="CQ251" s="31">
        <f t="shared" ref="CQ251:CQ274" si="98">IF(COUNTIF(X251,"NS")=0,IF($L251&lt;X251,1,0),0)</f>
        <v>0</v>
      </c>
      <c r="CR251" s="31">
        <f t="shared" ref="CR251:CR274" si="99">IF(COUNTIF(AB251,"NS")=0,IF($L251&lt;AB251,1,0),0)</f>
        <v>0</v>
      </c>
      <c r="CS251" s="31">
        <f t="shared" ref="CS251:CS274" si="100">IF(COUNTIF(P320,"NS")=0,IF($L251&lt;P320,1,0),0)</f>
        <v>0</v>
      </c>
      <c r="CT251" s="31">
        <f t="shared" ref="CT251:CT274" si="101">IF(COUNTIF(T320,"NS")=0,IF($L251&lt;T320,1,0),0)</f>
        <v>0</v>
      </c>
      <c r="CU251" s="31">
        <f t="shared" ref="CU251:CU274" si="102">IF(COUNTIF(X320,"NS")=0,IF($L251&lt;X320,1,0),0)</f>
        <v>0</v>
      </c>
      <c r="CV251" s="31">
        <f t="shared" ref="CV251:CV274" si="103">IF(COUNTIF(AB320,"NS")=0,IF($L251&lt;AB320,1,0),0)</f>
        <v>0</v>
      </c>
      <c r="CW251" s="31">
        <f t="shared" ref="CW251:CW274" si="104">IF(COUNTIF(P389,"NS")=0,IF($L251&lt;P389,1,0),0)</f>
        <v>0</v>
      </c>
      <c r="CX251" s="31">
        <f t="shared" ref="CX251:CX274" si="105">IF(COUNTIF(T389,"NS")=0,IF($L251&lt;T389,1,0),0)</f>
        <v>0</v>
      </c>
      <c r="CY251" s="31">
        <f t="shared" ref="CY251:CY274" si="106">IF(COUNTIF(X389,"NS")=0,IF($L251&lt;X389,1,0),0)</f>
        <v>0</v>
      </c>
      <c r="CZ251" s="31">
        <f t="shared" ref="CZ251:CZ274" si="107">IF(COUNTIF(AB389,"NS")=0,IF($L251&lt;AB389,1,0),0)</f>
        <v>0</v>
      </c>
      <c r="DA251" s="31">
        <f t="shared" ref="DA251:DA274" si="108">IF(SUM(M251)&lt;=SUM(Q251,U251,Y251,AC251,Q320,U320,Y320,AC320,Q389,U389,Y389,AC389),0,1)</f>
        <v>0</v>
      </c>
      <c r="DB251" s="31">
        <f t="shared" ref="DB251:DB274" si="109">IF(COUNTIF(Q251,"NS")=0,IF($M251&lt;Q251,1,0),0)</f>
        <v>0</v>
      </c>
      <c r="DC251" s="31">
        <f t="shared" ref="DC251:DC274" si="110">IF(COUNTIF(U251,"NS")=0,IF($M251&lt;U251,1,0),0)</f>
        <v>0</v>
      </c>
      <c r="DD251" s="31">
        <f t="shared" ref="DD251:DD274" si="111">IF(COUNTIF(Y251,"NS")=0,IF($M251&lt;Y251,1,0),0)</f>
        <v>0</v>
      </c>
      <c r="DE251" s="31">
        <f t="shared" ref="DE251:DE274" si="112">IF(COUNTIF(AC251,"NS")=0,IF($M251&lt;AC251,1,0),0)</f>
        <v>0</v>
      </c>
      <c r="DF251" s="31">
        <f t="shared" ref="DF251:DF274" si="113">IF(COUNTIF(Q320,"NS")=0,IF($M251&lt;Q320,1,0),0)</f>
        <v>0</v>
      </c>
      <c r="DG251" s="31">
        <f t="shared" ref="DG251:DG274" si="114">IF(COUNTIF(U320,"NS")=0,IF($M251&lt;U320,1,0),0)</f>
        <v>0</v>
      </c>
      <c r="DH251" s="31">
        <f t="shared" ref="DH251:DH274" si="115">IF(COUNTIF(Y320,"NS")=0,IF($M251&lt;Y320,1,0),0)</f>
        <v>0</v>
      </c>
      <c r="DI251" s="31">
        <f t="shared" ref="DI251:DI274" si="116">IF(COUNTIF(AC320,"NS")=0,IF($M251&lt;AC320,1,0),0)</f>
        <v>0</v>
      </c>
      <c r="DJ251" s="31">
        <f t="shared" ref="DJ251:DJ274" si="117">IF(COUNTIF(Q389,"NS")=0,IF($M251&lt;Q389,1,0),0)</f>
        <v>0</v>
      </c>
      <c r="DK251" s="31">
        <f t="shared" ref="DK251:DK274" si="118">IF(COUNTIF(U389,"NS")=0,IF($M251&lt;U389,1,0),0)</f>
        <v>0</v>
      </c>
      <c r="DL251" s="31">
        <f t="shared" ref="DL251:DL274" si="119">IF(COUNTIF(Y389,"NS")=0,IF($M251&lt;Y389,1,0),0)</f>
        <v>0</v>
      </c>
      <c r="DM251" s="31">
        <f t="shared" ref="DM251:DM274" si="120">IF(COUNTIF(AC389,"NS")=0,IF($M251&lt;AC389,1,0),0)</f>
        <v>0</v>
      </c>
      <c r="DN251" s="31">
        <f t="shared" ref="DN251:DN274" si="121">IF(SUM(N251)&lt;=SUM(R251,V251,Z251,AD251,R320,V320,Z320,AD320,R389,V389,Z389,AD389),0,1)</f>
        <v>0</v>
      </c>
      <c r="DO251" s="31">
        <f t="shared" ref="DO251:DO274" si="122">IF(COUNTIF(R251,"NS")=0,IF($N251&lt;R251,1,0),0)</f>
        <v>0</v>
      </c>
      <c r="DP251" s="31">
        <f t="shared" ref="DP251:DP274" si="123">IF(COUNTIF(V251,"NS")=0,IF($N251&lt;V251,1,0),0)</f>
        <v>0</v>
      </c>
      <c r="DQ251" s="31">
        <f t="shared" ref="DQ251:DQ274" si="124">IF(COUNTIF(Z251,"NS")=0,IF($N251&lt;Z251,1,0),0)</f>
        <v>0</v>
      </c>
      <c r="DR251" s="31">
        <f t="shared" ref="DR251:DR274" si="125">IF(COUNTIF(AD251,"NS")=0,IF($N251&lt;AD251,1,0),0)</f>
        <v>0</v>
      </c>
      <c r="DS251" s="31">
        <f t="shared" ref="DS251:DS274" si="126">IF(COUNTIF(R320,"NS")=0,IF($N251&lt;R320,1,0),0)</f>
        <v>0</v>
      </c>
      <c r="DT251" s="31">
        <f t="shared" ref="DT251:DT274" si="127">IF(COUNTIF(V320,"NS")=0,IF($N251&lt;V320,1,0),0)</f>
        <v>0</v>
      </c>
      <c r="DU251" s="31">
        <f t="shared" ref="DU251:DU274" si="128">IF(COUNTIF(Z320,"NS")=0,IF($N251&lt;Z320,1,0),0)</f>
        <v>0</v>
      </c>
      <c r="DV251" s="31">
        <f t="shared" ref="DV251:DV274" si="129">IF(COUNTIF(AD320,"NS")=0,IF($N251&lt;AD320,1,0),0)</f>
        <v>0</v>
      </c>
      <c r="DW251" s="31">
        <f t="shared" ref="DW251:DW274" si="130">IF(COUNTIF(R389,"NS")=0,IF($N251&lt;R389,1,0),0)</f>
        <v>0</v>
      </c>
      <c r="DX251" s="31">
        <f t="shared" ref="DX251:DX274" si="131">IF(COUNTIF(V389,"NS")=0,IF($N251&lt;V389,1,0),0)</f>
        <v>0</v>
      </c>
      <c r="DY251" s="31">
        <f t="shared" ref="DY251:DY274" si="132">IF(COUNTIF(Z389,"NS")=0,IF($N251&lt;Z389,1,0),0)</f>
        <v>0</v>
      </c>
      <c r="DZ251" s="31">
        <f t="shared" ref="DZ251:DZ274" si="133">IF(COUNTIF(AD389,"NS")=0,IF($N251&lt;AD389,1,0),0)</f>
        <v>0</v>
      </c>
      <c r="EB251" s="1">
        <f t="shared" ref="EB251:EB274" si="134">IF(OR(L251="NS",S75="NS"),0,IF(AND(L251="NA",S75="NA"),0,IF(L251&gt;=S75,0,1)))</f>
        <v>0</v>
      </c>
      <c r="EF251"/>
      <c r="EG251"/>
      <c r="EH251"/>
      <c r="EI251"/>
      <c r="EJ251"/>
      <c r="EK251"/>
      <c r="EL251"/>
      <c r="EM251"/>
      <c r="EN251"/>
      <c r="EO251"/>
      <c r="EP251"/>
      <c r="EQ251"/>
      <c r="ER251"/>
      <c r="ES251"/>
      <c r="ET251"/>
      <c r="EU251"/>
      <c r="EV251"/>
      <c r="EW251"/>
      <c r="EX251"/>
      <c r="EY251"/>
    </row>
    <row r="252" spans="1:167" ht="15" customHeight="1">
      <c r="A252" s="25"/>
      <c r="B252" s="52"/>
      <c r="C252" s="55" t="s">
        <v>5053</v>
      </c>
      <c r="D252" s="817" t="str">
        <f>IF(CNGE_2026_M4_Secc1!D75="","",CNGE_2026_M4_Secc1!D75)</f>
        <v/>
      </c>
      <c r="E252" s="757"/>
      <c r="F252" s="757"/>
      <c r="G252" s="757"/>
      <c r="H252" s="757"/>
      <c r="I252" s="757"/>
      <c r="J252" s="758"/>
      <c r="K252" s="439"/>
      <c r="L252" s="439"/>
      <c r="M252" s="439"/>
      <c r="N252" s="439"/>
      <c r="O252" s="439"/>
      <c r="P252" s="439"/>
      <c r="Q252" s="439"/>
      <c r="R252" s="439"/>
      <c r="S252" s="439"/>
      <c r="T252" s="439"/>
      <c r="U252" s="439"/>
      <c r="V252" s="439"/>
      <c r="W252" s="439"/>
      <c r="X252" s="439"/>
      <c r="Y252" s="439"/>
      <c r="Z252" s="439"/>
      <c r="AA252" s="439"/>
      <c r="AB252" s="439"/>
      <c r="AC252" s="439"/>
      <c r="AD252" s="439"/>
      <c r="AG252" s="1">
        <f>IF(AND(CNGE_2026_M4_Secc1!$N75&lt;&gt;2,CNGE_2026_M4_Secc1!$N75&lt;&gt;""),IF(SUM(COUNTBLANK(D252:AD252),COUNTBLANK(O321:AD321),COUNTBLANK(O390:AD390))&lt;=(AK252+6),0,1),0)</f>
        <v>0</v>
      </c>
      <c r="AH252" s="176">
        <f t="shared" si="60"/>
        <v>0</v>
      </c>
      <c r="AI252" s="177" t="str">
        <f>IF(AH252=0,"",
IF(SUM($AH$219:AH252)=1,AJ252,
IF($AH$281&gt;SUM($AH$219:AH252),_xlfn.CONCAT(", ",AJ252),
IF($AH$281=SUM($AH$219:AH252),_xlfn.CONCAT(" y ",AJ252)))))</f>
        <v/>
      </c>
      <c r="AJ252" s="55">
        <v>33</v>
      </c>
      <c r="AK252" s="1">
        <f t="shared" si="77"/>
        <v>52</v>
      </c>
      <c r="AL252" s="1">
        <f t="shared" si="80"/>
        <v>13</v>
      </c>
      <c r="AM252" s="1">
        <f t="shared" si="78"/>
        <v>0</v>
      </c>
      <c r="AN252" s="1">
        <f>IF(OR(CNGE_2026_M4_Secc1!$N75=2,CNGE_2026_M4_Secc1!$N75=""),IF(COUNTA(K252:AD252,O321:AD321,O390:AD390)=0,0,1),0)</f>
        <v>0</v>
      </c>
      <c r="AO252" s="1">
        <f t="shared" si="81"/>
        <v>0</v>
      </c>
      <c r="AP252" s="1">
        <f>IF(OR(CNGE_2026_M4_Secc1!CX76=0,CNGE_2026_M4_Secc1!CX76=2),IF(OR($AL253=13,BO$221=1),3,4),0)</f>
        <v>3</v>
      </c>
      <c r="AQ252" s="1">
        <f>IF(OR(CNGE_2026_M4_Secc1!CY76=0,CNGE_2026_M4_Secc1!CY76=2),IF(OR($AL253=13,BP$221=1),3,4),0)</f>
        <v>3</v>
      </c>
      <c r="AR252" s="1">
        <f>IF(OR(CNGE_2026_M4_Secc1!CZ76=0,CNGE_2026_M4_Secc1!CZ76=2),IF(OR($AL253=13,BQ$221=1),3,4),0)</f>
        <v>3</v>
      </c>
      <c r="AS252" s="1">
        <f>IF(OR(CNGE_2026_M4_Secc1!DA76=0,CNGE_2026_M4_Secc1!DA76=2),IF(OR($AL253=13,BR$221=1),3,4),0)</f>
        <v>3</v>
      </c>
      <c r="AT252" s="1">
        <f>IF(OR(CNGE_2026_M4_Secc1!DB76=0,CNGE_2026_M4_Secc1!DB76=2),IF(OR($AL253=13,BS$221=1),3,4),0)</f>
        <v>3</v>
      </c>
      <c r="AU252" s="1">
        <f>IF(OR(CNGE_2026_M4_Secc1!DC76=0,CNGE_2026_M4_Secc1!DC76=2),IF(OR($AL253=13,BT$221=1),3,4),0)</f>
        <v>3</v>
      </c>
      <c r="AV252" s="1">
        <f>IF(OR(CNGE_2026_M4_Secc1!DD76=0,CNGE_2026_M4_Secc1!DD76=2),IF(OR($AL253=13,BU$221=1),3,4),0)</f>
        <v>3</v>
      </c>
      <c r="AW252" s="1">
        <f>IF(OR(CNGE_2026_M4_Secc1!DE76=0,CNGE_2026_M4_Secc1!DE76=2),IF(OR($AL253=13,BV$221=1),3,4),0)</f>
        <v>3</v>
      </c>
      <c r="AX252" s="1">
        <f>IF(OR(CNGE_2026_M4_Secc1!DF76=0,CNGE_2026_M4_Secc1!DF76=2),IF(OR($AL253=13,BW$221=1),3,4),0)</f>
        <v>3</v>
      </c>
      <c r="AY252" s="1">
        <f>IF(OR(CNGE_2026_M4_Secc1!DG76=0,CNGE_2026_M4_Secc1!DG76=2),IF(OR($AL253=13,BX$221=1),3,4),0)</f>
        <v>3</v>
      </c>
      <c r="AZ252" s="1">
        <f>IF(OR(CNGE_2026_M4_Secc1!DH76=0,CNGE_2026_M4_Secc1!DH76=2),IF(OR($AL253=13,BY$221=1),3,4),0)</f>
        <v>3</v>
      </c>
      <c r="BA252" s="1">
        <f>IF(OR(CNGE_2026_M4_Secc1!DI76=0,CNGE_2026_M4_Secc1!DI76=2),IF(OR($AL253=13,BZ$221=1),3,4),0)</f>
        <v>3</v>
      </c>
      <c r="BB252" s="1">
        <f t="shared" si="62"/>
        <v>36</v>
      </c>
      <c r="BC252" s="1">
        <f>IF(OR(CNGE_2026_M4_Secc1!CX76=0,CNGE_2026_M4_Secc1!CX76=2),IF(COUNTA(O253:R253)=0,0,1),0)</f>
        <v>0</v>
      </c>
      <c r="BD252" s="1">
        <f>IF(OR(CNGE_2026_M4_Secc1!CY76=0,CNGE_2026_M4_Secc1!CY76=2),IF(COUNTA(S253:V253)=0,0,1),0)</f>
        <v>0</v>
      </c>
      <c r="BE252" s="1">
        <f>IF(OR(CNGE_2026_M4_Secc1!CZ76=0,CNGE_2026_M4_Secc1!CZ76=2),IF(COUNTA(W253:Z253)=0,0,1),0)</f>
        <v>0</v>
      </c>
      <c r="BF252" s="1">
        <f>IF(OR(CNGE_2026_M4_Secc1!DA76=0,CNGE_2026_M4_Secc1!DA76=2),IF(COUNTA(AA253:AD253)=0,0,1),0)</f>
        <v>0</v>
      </c>
      <c r="BG252" s="1">
        <f>IF(OR(CNGE_2026_M4_Secc1!DB76=0,CNGE_2026_M4_Secc1!DB76=2),IF(COUNTA(O322:R322)=0,0,1),0)</f>
        <v>0</v>
      </c>
      <c r="BH252" s="1">
        <f>IF(OR(CNGE_2026_M4_Secc1!DC76=0,CNGE_2026_M4_Secc1!DC76=2),IF(COUNTA(S322:V322)=0,0,1),0)</f>
        <v>0</v>
      </c>
      <c r="BI252" s="1">
        <f>IF(OR(CNGE_2026_M4_Secc1!DD76=0,CNGE_2026_M4_Secc1!DD76=2),IF(COUNTA(W322:Z322)=0,0,1),0)</f>
        <v>0</v>
      </c>
      <c r="BJ252" s="1">
        <f>IF(OR(CNGE_2026_M4_Secc1!DE76=0,CNGE_2026_M4_Secc1!DE76=2),IF(COUNTA(AA322:AD322)=0,0,1),0)</f>
        <v>0</v>
      </c>
      <c r="BK252" s="1">
        <f>IF(OR(CNGE_2026_M4_Secc1!DF76=0,CNGE_2026_M4_Secc1!DF76=2),IF(COUNTA(O391:R391)=0,0,1),0)</f>
        <v>0</v>
      </c>
      <c r="BL252" s="1">
        <f>IF(OR(CNGE_2026_M4_Secc1!DG76=0,CNGE_2026_M4_Secc1!DG76=2),IF(COUNTA(S391:V391)=0,0,1),0)</f>
        <v>0</v>
      </c>
      <c r="BM252" s="1">
        <f>IF(OR(CNGE_2026_M4_Secc1!DH76=0,CNGE_2026_M4_Secc1!DH76=2),IF(COUNTA(W391:Z391)=0,0,1),0)</f>
        <v>0</v>
      </c>
      <c r="BN252" s="1">
        <f>IF(OR(CNGE_2026_M4_Secc1!DI76=0,CNGE_2026_M4_Secc1!DI76=2),IF(COUNTA(AA391:AD391)=0,0,1),0)</f>
        <v>0</v>
      </c>
      <c r="CA252" s="31">
        <f t="shared" si="82"/>
        <v>0</v>
      </c>
      <c r="CB252" s="31">
        <f t="shared" si="83"/>
        <v>0</v>
      </c>
      <c r="CC252" s="31">
        <f t="shared" si="84"/>
        <v>0</v>
      </c>
      <c r="CD252" s="31">
        <f t="shared" si="85"/>
        <v>0</v>
      </c>
      <c r="CE252" s="31">
        <f t="shared" si="86"/>
        <v>0</v>
      </c>
      <c r="CF252" s="31">
        <f t="shared" si="87"/>
        <v>0</v>
      </c>
      <c r="CG252" s="31">
        <f t="shared" si="88"/>
        <v>0</v>
      </c>
      <c r="CH252" s="31">
        <f t="shared" si="89"/>
        <v>0</v>
      </c>
      <c r="CI252" s="31">
        <f t="shared" si="90"/>
        <v>0</v>
      </c>
      <c r="CJ252" s="31">
        <f t="shared" si="91"/>
        <v>0</v>
      </c>
      <c r="CK252" s="31">
        <f t="shared" si="92"/>
        <v>0</v>
      </c>
      <c r="CL252" s="31">
        <f t="shared" si="93"/>
        <v>0</v>
      </c>
      <c r="CM252" s="31">
        <f t="shared" si="94"/>
        <v>0</v>
      </c>
      <c r="CN252" s="31">
        <f t="shared" si="95"/>
        <v>0</v>
      </c>
      <c r="CO252" s="31">
        <f t="shared" si="96"/>
        <v>0</v>
      </c>
      <c r="CP252" s="31">
        <f t="shared" si="97"/>
        <v>0</v>
      </c>
      <c r="CQ252" s="31">
        <f t="shared" si="98"/>
        <v>0</v>
      </c>
      <c r="CR252" s="31">
        <f t="shared" si="99"/>
        <v>0</v>
      </c>
      <c r="CS252" s="31">
        <f t="shared" si="100"/>
        <v>0</v>
      </c>
      <c r="CT252" s="31">
        <f t="shared" si="101"/>
        <v>0</v>
      </c>
      <c r="CU252" s="31">
        <f t="shared" si="102"/>
        <v>0</v>
      </c>
      <c r="CV252" s="31">
        <f t="shared" si="103"/>
        <v>0</v>
      </c>
      <c r="CW252" s="31">
        <f t="shared" si="104"/>
        <v>0</v>
      </c>
      <c r="CX252" s="31">
        <f t="shared" si="105"/>
        <v>0</v>
      </c>
      <c r="CY252" s="31">
        <f t="shared" si="106"/>
        <v>0</v>
      </c>
      <c r="CZ252" s="31">
        <f t="shared" si="107"/>
        <v>0</v>
      </c>
      <c r="DA252" s="31">
        <f t="shared" si="108"/>
        <v>0</v>
      </c>
      <c r="DB252" s="31">
        <f t="shared" si="109"/>
        <v>0</v>
      </c>
      <c r="DC252" s="31">
        <f t="shared" si="110"/>
        <v>0</v>
      </c>
      <c r="DD252" s="31">
        <f t="shared" si="111"/>
        <v>0</v>
      </c>
      <c r="DE252" s="31">
        <f t="shared" si="112"/>
        <v>0</v>
      </c>
      <c r="DF252" s="31">
        <f t="shared" si="113"/>
        <v>0</v>
      </c>
      <c r="DG252" s="31">
        <f t="shared" si="114"/>
        <v>0</v>
      </c>
      <c r="DH252" s="31">
        <f t="shared" si="115"/>
        <v>0</v>
      </c>
      <c r="DI252" s="31">
        <f t="shared" si="116"/>
        <v>0</v>
      </c>
      <c r="DJ252" s="31">
        <f t="shared" si="117"/>
        <v>0</v>
      </c>
      <c r="DK252" s="31">
        <f t="shared" si="118"/>
        <v>0</v>
      </c>
      <c r="DL252" s="31">
        <f t="shared" si="119"/>
        <v>0</v>
      </c>
      <c r="DM252" s="31">
        <f t="shared" si="120"/>
        <v>0</v>
      </c>
      <c r="DN252" s="31">
        <f t="shared" si="121"/>
        <v>0</v>
      </c>
      <c r="DO252" s="31">
        <f t="shared" si="122"/>
        <v>0</v>
      </c>
      <c r="DP252" s="31">
        <f t="shared" si="123"/>
        <v>0</v>
      </c>
      <c r="DQ252" s="31">
        <f t="shared" si="124"/>
        <v>0</v>
      </c>
      <c r="DR252" s="31">
        <f t="shared" si="125"/>
        <v>0</v>
      </c>
      <c r="DS252" s="31">
        <f t="shared" si="126"/>
        <v>0</v>
      </c>
      <c r="DT252" s="31">
        <f t="shared" si="127"/>
        <v>0</v>
      </c>
      <c r="DU252" s="31">
        <f t="shared" si="128"/>
        <v>0</v>
      </c>
      <c r="DV252" s="31">
        <f t="shared" si="129"/>
        <v>0</v>
      </c>
      <c r="DW252" s="31">
        <f t="shared" si="130"/>
        <v>0</v>
      </c>
      <c r="DX252" s="31">
        <f t="shared" si="131"/>
        <v>0</v>
      </c>
      <c r="DY252" s="31">
        <f t="shared" si="132"/>
        <v>0</v>
      </c>
      <c r="DZ252" s="31">
        <f t="shared" si="133"/>
        <v>0</v>
      </c>
      <c r="EB252" s="1">
        <f t="shared" si="134"/>
        <v>0</v>
      </c>
      <c r="EF252"/>
      <c r="EG252"/>
      <c r="EH252"/>
      <c r="EI252"/>
      <c r="EJ252"/>
      <c r="EK252"/>
      <c r="EL252"/>
      <c r="EM252"/>
      <c r="EN252"/>
      <c r="EO252"/>
      <c r="EP252"/>
      <c r="EQ252"/>
      <c r="ER252"/>
      <c r="ES252"/>
      <c r="ET252"/>
      <c r="EU252"/>
      <c r="EV252"/>
      <c r="EW252"/>
      <c r="EX252"/>
      <c r="EY252"/>
    </row>
    <row r="253" spans="1:167" ht="15" customHeight="1">
      <c r="A253" s="25"/>
      <c r="B253" s="52"/>
      <c r="C253" s="55" t="s">
        <v>5054</v>
      </c>
      <c r="D253" s="817" t="str">
        <f>IF(CNGE_2026_M4_Secc1!D76="","",CNGE_2026_M4_Secc1!D76)</f>
        <v/>
      </c>
      <c r="E253" s="757"/>
      <c r="F253" s="757"/>
      <c r="G253" s="757"/>
      <c r="H253" s="757"/>
      <c r="I253" s="757"/>
      <c r="J253" s="758"/>
      <c r="K253" s="439"/>
      <c r="L253" s="439"/>
      <c r="M253" s="439"/>
      <c r="N253" s="439"/>
      <c r="O253" s="439"/>
      <c r="P253" s="439"/>
      <c r="Q253" s="439"/>
      <c r="R253" s="439"/>
      <c r="S253" s="439"/>
      <c r="T253" s="439"/>
      <c r="U253" s="439"/>
      <c r="V253" s="439"/>
      <c r="W253" s="439"/>
      <c r="X253" s="439"/>
      <c r="Y253" s="439"/>
      <c r="Z253" s="439"/>
      <c r="AA253" s="439"/>
      <c r="AB253" s="439"/>
      <c r="AC253" s="439"/>
      <c r="AD253" s="439"/>
      <c r="AG253" s="1">
        <f>IF(AND(CNGE_2026_M4_Secc1!$N76&lt;&gt;2,CNGE_2026_M4_Secc1!$N76&lt;&gt;""),IF(SUM(COUNTBLANK(D253:AD253),COUNTBLANK(O322:AD322),COUNTBLANK(O391:AD391))&lt;=(AK253+6),0,1),0)</f>
        <v>0</v>
      </c>
      <c r="AH253" s="176">
        <f t="shared" si="60"/>
        <v>0</v>
      </c>
      <c r="AI253" s="177" t="str">
        <f>IF(AH253=0,"",
IF(SUM($AH$219:AH253)=1,AJ253,
IF($AH$281&gt;SUM($AH$219:AH253),_xlfn.CONCAT(", ",AJ253),
IF($AH$281=SUM($AH$219:AH253),_xlfn.CONCAT(" y ",AJ253)))))</f>
        <v/>
      </c>
      <c r="AJ253" s="55">
        <v>34</v>
      </c>
      <c r="AK253" s="1">
        <f t="shared" si="77"/>
        <v>52</v>
      </c>
      <c r="AL253" s="1">
        <f t="shared" si="80"/>
        <v>13</v>
      </c>
      <c r="AM253" s="1">
        <f t="shared" si="78"/>
        <v>0</v>
      </c>
      <c r="AN253" s="1">
        <f>IF(OR(CNGE_2026_M4_Secc1!$N76=2,CNGE_2026_M4_Secc1!$N76=""),IF(COUNTA(K253:AD253,O322:AD322,O391:AD391)=0,0,1),0)</f>
        <v>0</v>
      </c>
      <c r="AO253" s="1">
        <f t="shared" si="81"/>
        <v>0</v>
      </c>
      <c r="AP253" s="1">
        <f>IF(OR(CNGE_2026_M4_Secc1!CX77=0,CNGE_2026_M4_Secc1!CX77=2),IF(OR($AL254=13,BO$221=1),3,4),0)</f>
        <v>3</v>
      </c>
      <c r="AQ253" s="1">
        <f>IF(OR(CNGE_2026_M4_Secc1!CY77=0,CNGE_2026_M4_Secc1!CY77=2),IF(OR($AL254=13,BP$221=1),3,4),0)</f>
        <v>3</v>
      </c>
      <c r="AR253" s="1">
        <f>IF(OR(CNGE_2026_M4_Secc1!CZ77=0,CNGE_2026_M4_Secc1!CZ77=2),IF(OR($AL254=13,BQ$221=1),3,4),0)</f>
        <v>3</v>
      </c>
      <c r="AS253" s="1">
        <f>IF(OR(CNGE_2026_M4_Secc1!DA77=0,CNGE_2026_M4_Secc1!DA77=2),IF(OR($AL254=13,BR$221=1),3,4),0)</f>
        <v>3</v>
      </c>
      <c r="AT253" s="1">
        <f>IF(OR(CNGE_2026_M4_Secc1!DB77=0,CNGE_2026_M4_Secc1!DB77=2),IF(OR($AL254=13,BS$221=1),3,4),0)</f>
        <v>3</v>
      </c>
      <c r="AU253" s="1">
        <f>IF(OR(CNGE_2026_M4_Secc1!DC77=0,CNGE_2026_M4_Secc1!DC77=2),IF(OR($AL254=13,BT$221=1),3,4),0)</f>
        <v>3</v>
      </c>
      <c r="AV253" s="1">
        <f>IF(OR(CNGE_2026_M4_Secc1!DD77=0,CNGE_2026_M4_Secc1!DD77=2),IF(OR($AL254=13,BU$221=1),3,4),0)</f>
        <v>3</v>
      </c>
      <c r="AW253" s="1">
        <f>IF(OR(CNGE_2026_M4_Secc1!DE77=0,CNGE_2026_M4_Secc1!DE77=2),IF(OR($AL254=13,BV$221=1),3,4),0)</f>
        <v>3</v>
      </c>
      <c r="AX253" s="1">
        <f>IF(OR(CNGE_2026_M4_Secc1!DF77=0,CNGE_2026_M4_Secc1!DF77=2),IF(OR($AL254=13,BW$221=1),3,4),0)</f>
        <v>3</v>
      </c>
      <c r="AY253" s="1">
        <f>IF(OR(CNGE_2026_M4_Secc1!DG77=0,CNGE_2026_M4_Secc1!DG77=2),IF(OR($AL254=13,BX$221=1),3,4),0)</f>
        <v>3</v>
      </c>
      <c r="AZ253" s="1">
        <f>IF(OR(CNGE_2026_M4_Secc1!DH77=0,CNGE_2026_M4_Secc1!DH77=2),IF(OR($AL254=13,BY$221=1),3,4),0)</f>
        <v>3</v>
      </c>
      <c r="BA253" s="1">
        <f>IF(OR(CNGE_2026_M4_Secc1!DI77=0,CNGE_2026_M4_Secc1!DI77=2),IF(OR($AL254=13,BZ$221=1),3,4),0)</f>
        <v>3</v>
      </c>
      <c r="BB253" s="1">
        <f t="shared" si="62"/>
        <v>36</v>
      </c>
      <c r="BC253" s="1">
        <f>IF(OR(CNGE_2026_M4_Secc1!CX77=0,CNGE_2026_M4_Secc1!CX77=2),IF(COUNTA(O254:R254)=0,0,1),0)</f>
        <v>0</v>
      </c>
      <c r="BD253" s="1">
        <f>IF(OR(CNGE_2026_M4_Secc1!CY77=0,CNGE_2026_M4_Secc1!CY77=2),IF(COUNTA(S254:V254)=0,0,1),0)</f>
        <v>0</v>
      </c>
      <c r="BE253" s="1">
        <f>IF(OR(CNGE_2026_M4_Secc1!CZ77=0,CNGE_2026_M4_Secc1!CZ77=2),IF(COUNTA(W254:Z254)=0,0,1),0)</f>
        <v>0</v>
      </c>
      <c r="BF253" s="1">
        <f>IF(OR(CNGE_2026_M4_Secc1!DA77=0,CNGE_2026_M4_Secc1!DA77=2),IF(COUNTA(AA254:AD254)=0,0,1),0)</f>
        <v>0</v>
      </c>
      <c r="BG253" s="1">
        <f>IF(OR(CNGE_2026_M4_Secc1!DB77=0,CNGE_2026_M4_Secc1!DB77=2),IF(COUNTA(O323:R323)=0,0,1),0)</f>
        <v>0</v>
      </c>
      <c r="BH253" s="1">
        <f>IF(OR(CNGE_2026_M4_Secc1!DC77=0,CNGE_2026_M4_Secc1!DC77=2),IF(COUNTA(S323:V323)=0,0,1),0)</f>
        <v>0</v>
      </c>
      <c r="BI253" s="1">
        <f>IF(OR(CNGE_2026_M4_Secc1!DD77=0,CNGE_2026_M4_Secc1!DD77=2),IF(COUNTA(W323:Z323)=0,0,1),0)</f>
        <v>0</v>
      </c>
      <c r="BJ253" s="1">
        <f>IF(OR(CNGE_2026_M4_Secc1!DE77=0,CNGE_2026_M4_Secc1!DE77=2),IF(COUNTA(AA323:AD323)=0,0,1),0)</f>
        <v>0</v>
      </c>
      <c r="BK253" s="1">
        <f>IF(OR(CNGE_2026_M4_Secc1!DF77=0,CNGE_2026_M4_Secc1!DF77=2),IF(COUNTA(O392:R392)=0,0,1),0)</f>
        <v>0</v>
      </c>
      <c r="BL253" s="1">
        <f>IF(OR(CNGE_2026_M4_Secc1!DG77=0,CNGE_2026_M4_Secc1!DG77=2),IF(COUNTA(S392:V392)=0,0,1),0)</f>
        <v>0</v>
      </c>
      <c r="BM253" s="1">
        <f>IF(OR(CNGE_2026_M4_Secc1!DH77=0,CNGE_2026_M4_Secc1!DH77=2),IF(COUNTA(W392:Z392)=0,0,1),0)</f>
        <v>0</v>
      </c>
      <c r="BN253" s="1">
        <f>IF(OR(CNGE_2026_M4_Secc1!DI77=0,CNGE_2026_M4_Secc1!DI77=2),IF(COUNTA(AA392:AD392)=0,0,1),0)</f>
        <v>0</v>
      </c>
      <c r="CA253" s="31">
        <f t="shared" si="82"/>
        <v>0</v>
      </c>
      <c r="CB253" s="31">
        <f t="shared" si="83"/>
        <v>0</v>
      </c>
      <c r="CC253" s="31">
        <f t="shared" si="84"/>
        <v>0</v>
      </c>
      <c r="CD253" s="31">
        <f t="shared" si="85"/>
        <v>0</v>
      </c>
      <c r="CE253" s="31">
        <f t="shared" si="86"/>
        <v>0</v>
      </c>
      <c r="CF253" s="31">
        <f t="shared" si="87"/>
        <v>0</v>
      </c>
      <c r="CG253" s="31">
        <f t="shared" si="88"/>
        <v>0</v>
      </c>
      <c r="CH253" s="31">
        <f t="shared" si="89"/>
        <v>0</v>
      </c>
      <c r="CI253" s="31">
        <f t="shared" si="90"/>
        <v>0</v>
      </c>
      <c r="CJ253" s="31">
        <f t="shared" si="91"/>
        <v>0</v>
      </c>
      <c r="CK253" s="31">
        <f t="shared" si="92"/>
        <v>0</v>
      </c>
      <c r="CL253" s="31">
        <f t="shared" si="93"/>
        <v>0</v>
      </c>
      <c r="CM253" s="31">
        <f t="shared" si="94"/>
        <v>0</v>
      </c>
      <c r="CN253" s="31">
        <f t="shared" si="95"/>
        <v>0</v>
      </c>
      <c r="CO253" s="31">
        <f t="shared" si="96"/>
        <v>0</v>
      </c>
      <c r="CP253" s="31">
        <f t="shared" si="97"/>
        <v>0</v>
      </c>
      <c r="CQ253" s="31">
        <f t="shared" si="98"/>
        <v>0</v>
      </c>
      <c r="CR253" s="31">
        <f t="shared" si="99"/>
        <v>0</v>
      </c>
      <c r="CS253" s="31">
        <f t="shared" si="100"/>
        <v>0</v>
      </c>
      <c r="CT253" s="31">
        <f t="shared" si="101"/>
        <v>0</v>
      </c>
      <c r="CU253" s="31">
        <f t="shared" si="102"/>
        <v>0</v>
      </c>
      <c r="CV253" s="31">
        <f t="shared" si="103"/>
        <v>0</v>
      </c>
      <c r="CW253" s="31">
        <f t="shared" si="104"/>
        <v>0</v>
      </c>
      <c r="CX253" s="31">
        <f t="shared" si="105"/>
        <v>0</v>
      </c>
      <c r="CY253" s="31">
        <f t="shared" si="106"/>
        <v>0</v>
      </c>
      <c r="CZ253" s="31">
        <f t="shared" si="107"/>
        <v>0</v>
      </c>
      <c r="DA253" s="31">
        <f t="shared" si="108"/>
        <v>0</v>
      </c>
      <c r="DB253" s="31">
        <f t="shared" si="109"/>
        <v>0</v>
      </c>
      <c r="DC253" s="31">
        <f t="shared" si="110"/>
        <v>0</v>
      </c>
      <c r="DD253" s="31">
        <f t="shared" si="111"/>
        <v>0</v>
      </c>
      <c r="DE253" s="31">
        <f t="shared" si="112"/>
        <v>0</v>
      </c>
      <c r="DF253" s="31">
        <f t="shared" si="113"/>
        <v>0</v>
      </c>
      <c r="DG253" s="31">
        <f t="shared" si="114"/>
        <v>0</v>
      </c>
      <c r="DH253" s="31">
        <f t="shared" si="115"/>
        <v>0</v>
      </c>
      <c r="DI253" s="31">
        <f t="shared" si="116"/>
        <v>0</v>
      </c>
      <c r="DJ253" s="31">
        <f t="shared" si="117"/>
        <v>0</v>
      </c>
      <c r="DK253" s="31">
        <f t="shared" si="118"/>
        <v>0</v>
      </c>
      <c r="DL253" s="31">
        <f t="shared" si="119"/>
        <v>0</v>
      </c>
      <c r="DM253" s="31">
        <f t="shared" si="120"/>
        <v>0</v>
      </c>
      <c r="DN253" s="31">
        <f t="shared" si="121"/>
        <v>0</v>
      </c>
      <c r="DO253" s="31">
        <f t="shared" si="122"/>
        <v>0</v>
      </c>
      <c r="DP253" s="31">
        <f t="shared" si="123"/>
        <v>0</v>
      </c>
      <c r="DQ253" s="31">
        <f t="shared" si="124"/>
        <v>0</v>
      </c>
      <c r="DR253" s="31">
        <f t="shared" si="125"/>
        <v>0</v>
      </c>
      <c r="DS253" s="31">
        <f t="shared" si="126"/>
        <v>0</v>
      </c>
      <c r="DT253" s="31">
        <f t="shared" si="127"/>
        <v>0</v>
      </c>
      <c r="DU253" s="31">
        <f t="shared" si="128"/>
        <v>0</v>
      </c>
      <c r="DV253" s="31">
        <f t="shared" si="129"/>
        <v>0</v>
      </c>
      <c r="DW253" s="31">
        <f t="shared" si="130"/>
        <v>0</v>
      </c>
      <c r="DX253" s="31">
        <f t="shared" si="131"/>
        <v>0</v>
      </c>
      <c r="DY253" s="31">
        <f t="shared" si="132"/>
        <v>0</v>
      </c>
      <c r="DZ253" s="31">
        <f t="shared" si="133"/>
        <v>0</v>
      </c>
      <c r="EB253" s="1">
        <f t="shared" si="134"/>
        <v>0</v>
      </c>
      <c r="EF253"/>
      <c r="EG253"/>
      <c r="EH253"/>
      <c r="EI253"/>
      <c r="EJ253"/>
      <c r="EK253"/>
      <c r="EL253"/>
      <c r="EM253"/>
      <c r="EN253"/>
      <c r="EO253"/>
      <c r="EP253"/>
      <c r="EQ253"/>
      <c r="ER253"/>
      <c r="ES253"/>
      <c r="ET253"/>
      <c r="EU253"/>
      <c r="EV253"/>
      <c r="EW253"/>
      <c r="EX253"/>
      <c r="EY253"/>
    </row>
    <row r="254" spans="1:167" ht="15" customHeight="1">
      <c r="A254" s="25"/>
      <c r="B254" s="52"/>
      <c r="C254" s="55" t="s">
        <v>5055</v>
      </c>
      <c r="D254" s="817" t="str">
        <f>IF(CNGE_2026_M4_Secc1!D77="","",CNGE_2026_M4_Secc1!D77)</f>
        <v/>
      </c>
      <c r="E254" s="757"/>
      <c r="F254" s="757"/>
      <c r="G254" s="757"/>
      <c r="H254" s="757"/>
      <c r="I254" s="757"/>
      <c r="J254" s="758"/>
      <c r="K254" s="439"/>
      <c r="L254" s="439"/>
      <c r="M254" s="439"/>
      <c r="N254" s="439"/>
      <c r="O254" s="439"/>
      <c r="P254" s="439"/>
      <c r="Q254" s="439"/>
      <c r="R254" s="439"/>
      <c r="S254" s="439"/>
      <c r="T254" s="439"/>
      <c r="U254" s="439"/>
      <c r="V254" s="439"/>
      <c r="W254" s="439"/>
      <c r="X254" s="439"/>
      <c r="Y254" s="439"/>
      <c r="Z254" s="439"/>
      <c r="AA254" s="439"/>
      <c r="AB254" s="439"/>
      <c r="AC254" s="439"/>
      <c r="AD254" s="439"/>
      <c r="AG254" s="1">
        <f>IF(AND(CNGE_2026_M4_Secc1!$N77&lt;&gt;2,CNGE_2026_M4_Secc1!$N77&lt;&gt;""),IF(SUM(COUNTBLANK(D254:AD254),COUNTBLANK(O323:AD323),COUNTBLANK(O392:AD392))&lt;=(AK254+6),0,1),0)</f>
        <v>0</v>
      </c>
      <c r="AH254" s="176">
        <f t="shared" si="60"/>
        <v>0</v>
      </c>
      <c r="AI254" s="177" t="str">
        <f>IF(AH254=0,"",
IF(SUM($AH$219:AH254)=1,AJ254,
IF($AH$281&gt;SUM($AH$219:AH254),_xlfn.CONCAT(", ",AJ254),
IF($AH$281=SUM($AH$219:AH254),_xlfn.CONCAT(" y ",AJ254)))))</f>
        <v/>
      </c>
      <c r="AJ254" s="55">
        <v>35</v>
      </c>
      <c r="AK254" s="1">
        <f t="shared" si="77"/>
        <v>52</v>
      </c>
      <c r="AL254" s="1">
        <f t="shared" si="80"/>
        <v>13</v>
      </c>
      <c r="AM254" s="1">
        <f t="shared" si="78"/>
        <v>0</v>
      </c>
      <c r="AN254" s="1">
        <f>IF(OR(CNGE_2026_M4_Secc1!$N77=2,CNGE_2026_M4_Secc1!$N77=""),IF(COUNTA(K254:AD254,O323:AD323,O392:AD392)=0,0,1),0)</f>
        <v>0</v>
      </c>
      <c r="AO254" s="1">
        <f t="shared" si="81"/>
        <v>0</v>
      </c>
      <c r="AP254" s="1">
        <f>IF(OR(CNGE_2026_M4_Secc1!CX78=0,CNGE_2026_M4_Secc1!CX78=2),IF(OR($AL255=13,BO$221=1),3,4),0)</f>
        <v>3</v>
      </c>
      <c r="AQ254" s="1">
        <f>IF(OR(CNGE_2026_M4_Secc1!CY78=0,CNGE_2026_M4_Secc1!CY78=2),IF(OR($AL255=13,BP$221=1),3,4),0)</f>
        <v>3</v>
      </c>
      <c r="AR254" s="1">
        <f>IF(OR(CNGE_2026_M4_Secc1!CZ78=0,CNGE_2026_M4_Secc1!CZ78=2),IF(OR($AL255=13,BQ$221=1),3,4),0)</f>
        <v>3</v>
      </c>
      <c r="AS254" s="1">
        <f>IF(OR(CNGE_2026_M4_Secc1!DA78=0,CNGE_2026_M4_Secc1!DA78=2),IF(OR($AL255=13,BR$221=1),3,4),0)</f>
        <v>3</v>
      </c>
      <c r="AT254" s="1">
        <f>IF(OR(CNGE_2026_M4_Secc1!DB78=0,CNGE_2026_M4_Secc1!DB78=2),IF(OR($AL255=13,BS$221=1),3,4),0)</f>
        <v>3</v>
      </c>
      <c r="AU254" s="1">
        <f>IF(OR(CNGE_2026_M4_Secc1!DC78=0,CNGE_2026_M4_Secc1!DC78=2),IF(OR($AL255=13,BT$221=1),3,4),0)</f>
        <v>3</v>
      </c>
      <c r="AV254" s="1">
        <f>IF(OR(CNGE_2026_M4_Secc1!DD78=0,CNGE_2026_M4_Secc1!DD78=2),IF(OR($AL255=13,BU$221=1),3,4),0)</f>
        <v>3</v>
      </c>
      <c r="AW254" s="1">
        <f>IF(OR(CNGE_2026_M4_Secc1!DE78=0,CNGE_2026_M4_Secc1!DE78=2),IF(OR($AL255=13,BV$221=1),3,4),0)</f>
        <v>3</v>
      </c>
      <c r="AX254" s="1">
        <f>IF(OR(CNGE_2026_M4_Secc1!DF78=0,CNGE_2026_M4_Secc1!DF78=2),IF(OR($AL255=13,BW$221=1),3,4),0)</f>
        <v>3</v>
      </c>
      <c r="AY254" s="1">
        <f>IF(OR(CNGE_2026_M4_Secc1!DG78=0,CNGE_2026_M4_Secc1!DG78=2),IF(OR($AL255=13,BX$221=1),3,4),0)</f>
        <v>3</v>
      </c>
      <c r="AZ254" s="1">
        <f>IF(OR(CNGE_2026_M4_Secc1!DH78=0,CNGE_2026_M4_Secc1!DH78=2),IF(OR($AL255=13,BY$221=1),3,4),0)</f>
        <v>3</v>
      </c>
      <c r="BA254" s="1">
        <f>IF(OR(CNGE_2026_M4_Secc1!DI78=0,CNGE_2026_M4_Secc1!DI78=2),IF(OR($AL255=13,BZ$221=1),3,4),0)</f>
        <v>3</v>
      </c>
      <c r="BB254" s="1">
        <f t="shared" si="62"/>
        <v>36</v>
      </c>
      <c r="BC254" s="1">
        <f>IF(OR(CNGE_2026_M4_Secc1!CX78=0,CNGE_2026_M4_Secc1!CX78=2),IF(COUNTA(O255:R255)=0,0,1),0)</f>
        <v>0</v>
      </c>
      <c r="BD254" s="1">
        <f>IF(OR(CNGE_2026_M4_Secc1!CY78=0,CNGE_2026_M4_Secc1!CY78=2),IF(COUNTA(S255:V255)=0,0,1),0)</f>
        <v>0</v>
      </c>
      <c r="BE254" s="1">
        <f>IF(OR(CNGE_2026_M4_Secc1!CZ78=0,CNGE_2026_M4_Secc1!CZ78=2),IF(COUNTA(W255:Z255)=0,0,1),0)</f>
        <v>0</v>
      </c>
      <c r="BF254" s="1">
        <f>IF(OR(CNGE_2026_M4_Secc1!DA78=0,CNGE_2026_M4_Secc1!DA78=2),IF(COUNTA(AA255:AD255)=0,0,1),0)</f>
        <v>0</v>
      </c>
      <c r="BG254" s="1">
        <f>IF(OR(CNGE_2026_M4_Secc1!DB78=0,CNGE_2026_M4_Secc1!DB78=2),IF(COUNTA(O324:R324)=0,0,1),0)</f>
        <v>0</v>
      </c>
      <c r="BH254" s="1">
        <f>IF(OR(CNGE_2026_M4_Secc1!DC78=0,CNGE_2026_M4_Secc1!DC78=2),IF(COUNTA(S324:V324)=0,0,1),0)</f>
        <v>0</v>
      </c>
      <c r="BI254" s="1">
        <f>IF(OR(CNGE_2026_M4_Secc1!DD78=0,CNGE_2026_M4_Secc1!DD78=2),IF(COUNTA(W324:Z324)=0,0,1),0)</f>
        <v>0</v>
      </c>
      <c r="BJ254" s="1">
        <f>IF(OR(CNGE_2026_M4_Secc1!DE78=0,CNGE_2026_M4_Secc1!DE78=2),IF(COUNTA(AA324:AD324)=0,0,1),0)</f>
        <v>0</v>
      </c>
      <c r="BK254" s="1">
        <f>IF(OR(CNGE_2026_M4_Secc1!DF78=0,CNGE_2026_M4_Secc1!DF78=2),IF(COUNTA(O393:R393)=0,0,1),0)</f>
        <v>0</v>
      </c>
      <c r="BL254" s="1">
        <f>IF(OR(CNGE_2026_M4_Secc1!DG78=0,CNGE_2026_M4_Secc1!DG78=2),IF(COUNTA(S393:V393)=0,0,1),0)</f>
        <v>0</v>
      </c>
      <c r="BM254" s="1">
        <f>IF(OR(CNGE_2026_M4_Secc1!DH78=0,CNGE_2026_M4_Secc1!DH78=2),IF(COUNTA(W393:Z393)=0,0,1),0)</f>
        <v>0</v>
      </c>
      <c r="BN254" s="1">
        <f>IF(OR(CNGE_2026_M4_Secc1!DI78=0,CNGE_2026_M4_Secc1!DI78=2),IF(COUNTA(AA393:AD393)=0,0,1),0)</f>
        <v>0</v>
      </c>
      <c r="CA254" s="31">
        <f t="shared" si="82"/>
        <v>0</v>
      </c>
      <c r="CB254" s="31">
        <f t="shared" si="83"/>
        <v>0</v>
      </c>
      <c r="CC254" s="31">
        <f t="shared" si="84"/>
        <v>0</v>
      </c>
      <c r="CD254" s="31">
        <f t="shared" si="85"/>
        <v>0</v>
      </c>
      <c r="CE254" s="31">
        <f t="shared" si="86"/>
        <v>0</v>
      </c>
      <c r="CF254" s="31">
        <f t="shared" si="87"/>
        <v>0</v>
      </c>
      <c r="CG254" s="31">
        <f t="shared" si="88"/>
        <v>0</v>
      </c>
      <c r="CH254" s="31">
        <f t="shared" si="89"/>
        <v>0</v>
      </c>
      <c r="CI254" s="31">
        <f t="shared" si="90"/>
        <v>0</v>
      </c>
      <c r="CJ254" s="31">
        <f t="shared" si="91"/>
        <v>0</v>
      </c>
      <c r="CK254" s="31">
        <f t="shared" si="92"/>
        <v>0</v>
      </c>
      <c r="CL254" s="31">
        <f t="shared" si="93"/>
        <v>0</v>
      </c>
      <c r="CM254" s="31">
        <f t="shared" si="94"/>
        <v>0</v>
      </c>
      <c r="CN254" s="31">
        <f t="shared" si="95"/>
        <v>0</v>
      </c>
      <c r="CO254" s="31">
        <f t="shared" si="96"/>
        <v>0</v>
      </c>
      <c r="CP254" s="31">
        <f t="shared" si="97"/>
        <v>0</v>
      </c>
      <c r="CQ254" s="31">
        <f t="shared" si="98"/>
        <v>0</v>
      </c>
      <c r="CR254" s="31">
        <f t="shared" si="99"/>
        <v>0</v>
      </c>
      <c r="CS254" s="31">
        <f t="shared" si="100"/>
        <v>0</v>
      </c>
      <c r="CT254" s="31">
        <f t="shared" si="101"/>
        <v>0</v>
      </c>
      <c r="CU254" s="31">
        <f t="shared" si="102"/>
        <v>0</v>
      </c>
      <c r="CV254" s="31">
        <f t="shared" si="103"/>
        <v>0</v>
      </c>
      <c r="CW254" s="31">
        <f t="shared" si="104"/>
        <v>0</v>
      </c>
      <c r="CX254" s="31">
        <f t="shared" si="105"/>
        <v>0</v>
      </c>
      <c r="CY254" s="31">
        <f t="shared" si="106"/>
        <v>0</v>
      </c>
      <c r="CZ254" s="31">
        <f t="shared" si="107"/>
        <v>0</v>
      </c>
      <c r="DA254" s="31">
        <f t="shared" si="108"/>
        <v>0</v>
      </c>
      <c r="DB254" s="31">
        <f t="shared" si="109"/>
        <v>0</v>
      </c>
      <c r="DC254" s="31">
        <f t="shared" si="110"/>
        <v>0</v>
      </c>
      <c r="DD254" s="31">
        <f t="shared" si="111"/>
        <v>0</v>
      </c>
      <c r="DE254" s="31">
        <f t="shared" si="112"/>
        <v>0</v>
      </c>
      <c r="DF254" s="31">
        <f t="shared" si="113"/>
        <v>0</v>
      </c>
      <c r="DG254" s="31">
        <f t="shared" si="114"/>
        <v>0</v>
      </c>
      <c r="DH254" s="31">
        <f t="shared" si="115"/>
        <v>0</v>
      </c>
      <c r="DI254" s="31">
        <f t="shared" si="116"/>
        <v>0</v>
      </c>
      <c r="DJ254" s="31">
        <f t="shared" si="117"/>
        <v>0</v>
      </c>
      <c r="DK254" s="31">
        <f t="shared" si="118"/>
        <v>0</v>
      </c>
      <c r="DL254" s="31">
        <f t="shared" si="119"/>
        <v>0</v>
      </c>
      <c r="DM254" s="31">
        <f t="shared" si="120"/>
        <v>0</v>
      </c>
      <c r="DN254" s="31">
        <f t="shared" si="121"/>
        <v>0</v>
      </c>
      <c r="DO254" s="31">
        <f t="shared" si="122"/>
        <v>0</v>
      </c>
      <c r="DP254" s="31">
        <f t="shared" si="123"/>
        <v>0</v>
      </c>
      <c r="DQ254" s="31">
        <f t="shared" si="124"/>
        <v>0</v>
      </c>
      <c r="DR254" s="31">
        <f t="shared" si="125"/>
        <v>0</v>
      </c>
      <c r="DS254" s="31">
        <f t="shared" si="126"/>
        <v>0</v>
      </c>
      <c r="DT254" s="31">
        <f t="shared" si="127"/>
        <v>0</v>
      </c>
      <c r="DU254" s="31">
        <f t="shared" si="128"/>
        <v>0</v>
      </c>
      <c r="DV254" s="31">
        <f t="shared" si="129"/>
        <v>0</v>
      </c>
      <c r="DW254" s="31">
        <f t="shared" si="130"/>
        <v>0</v>
      </c>
      <c r="DX254" s="31">
        <f t="shared" si="131"/>
        <v>0</v>
      </c>
      <c r="DY254" s="31">
        <f t="shared" si="132"/>
        <v>0</v>
      </c>
      <c r="DZ254" s="31">
        <f t="shared" si="133"/>
        <v>0</v>
      </c>
      <c r="EB254" s="1">
        <f t="shared" si="134"/>
        <v>0</v>
      </c>
      <c r="EF254"/>
      <c r="EG254"/>
      <c r="EH254"/>
      <c r="EI254"/>
      <c r="EJ254"/>
      <c r="EK254"/>
      <c r="EL254"/>
      <c r="EM254"/>
      <c r="EN254"/>
      <c r="EO254"/>
      <c r="EP254"/>
      <c r="EQ254"/>
      <c r="ER254"/>
      <c r="ES254"/>
      <c r="ET254"/>
      <c r="EU254"/>
      <c r="EV254"/>
      <c r="EW254"/>
      <c r="EX254"/>
      <c r="EY254"/>
    </row>
    <row r="255" spans="1:167" ht="15" customHeight="1">
      <c r="A255" s="25"/>
      <c r="B255" s="52"/>
      <c r="C255" s="55" t="s">
        <v>5152</v>
      </c>
      <c r="D255" s="817" t="str">
        <f>IF(CNGE_2026_M4_Secc1!D78="","",CNGE_2026_M4_Secc1!D78)</f>
        <v/>
      </c>
      <c r="E255" s="757"/>
      <c r="F255" s="757"/>
      <c r="G255" s="757"/>
      <c r="H255" s="757"/>
      <c r="I255" s="757"/>
      <c r="J255" s="758"/>
      <c r="K255" s="439"/>
      <c r="L255" s="439"/>
      <c r="M255" s="439"/>
      <c r="N255" s="439"/>
      <c r="O255" s="439"/>
      <c r="P255" s="439"/>
      <c r="Q255" s="439"/>
      <c r="R255" s="439"/>
      <c r="S255" s="439"/>
      <c r="T255" s="439"/>
      <c r="U255" s="439"/>
      <c r="V255" s="439"/>
      <c r="W255" s="439"/>
      <c r="X255" s="439"/>
      <c r="Y255" s="439"/>
      <c r="Z255" s="439"/>
      <c r="AA255" s="439"/>
      <c r="AB255" s="439"/>
      <c r="AC255" s="439"/>
      <c r="AD255" s="439"/>
      <c r="AG255" s="1">
        <f>IF(AND(CNGE_2026_M4_Secc1!$N78&lt;&gt;2,CNGE_2026_M4_Secc1!$N78&lt;&gt;""),IF(SUM(COUNTBLANK(D255:AD255),COUNTBLANK(O324:AD324),COUNTBLANK(O393:AD393))&lt;=(AK255+6),0,1),0)</f>
        <v>0</v>
      </c>
      <c r="AH255" s="176">
        <f t="shared" si="60"/>
        <v>0</v>
      </c>
      <c r="AI255" s="177" t="str">
        <f>IF(AH255=0,"",
IF(SUM($AH$219:AH255)=1,AJ255,
IF($AH$281&gt;SUM($AH$219:AH255),_xlfn.CONCAT(", ",AJ255),
IF($AH$281=SUM($AH$219:AH255),_xlfn.CONCAT(" y ",AJ255)))))</f>
        <v/>
      </c>
      <c r="AJ255" s="55">
        <v>36</v>
      </c>
      <c r="AK255" s="1">
        <f t="shared" si="77"/>
        <v>52</v>
      </c>
      <c r="AL255" s="1">
        <f t="shared" si="80"/>
        <v>13</v>
      </c>
      <c r="AM255" s="1">
        <f t="shared" si="78"/>
        <v>0</v>
      </c>
      <c r="AN255" s="1">
        <f>IF(OR(CNGE_2026_M4_Secc1!$N78=2,CNGE_2026_M4_Secc1!$N78=""),IF(COUNTA(K255:AD255,O324:AD324,O393:AD393)=0,0,1),0)</f>
        <v>0</v>
      </c>
      <c r="AO255" s="1">
        <f t="shared" si="81"/>
        <v>0</v>
      </c>
      <c r="AP255" s="1">
        <f>IF(OR(CNGE_2026_M4_Secc1!CX79=0,CNGE_2026_M4_Secc1!CX79=2),IF(OR($AL256=13,BO$221=1),3,4),0)</f>
        <v>3</v>
      </c>
      <c r="AQ255" s="1">
        <f>IF(OR(CNGE_2026_M4_Secc1!CY79=0,CNGE_2026_M4_Secc1!CY79=2),IF(OR($AL256=13,BP$221=1),3,4),0)</f>
        <v>3</v>
      </c>
      <c r="AR255" s="1">
        <f>IF(OR(CNGE_2026_M4_Secc1!CZ79=0,CNGE_2026_M4_Secc1!CZ79=2),IF(OR($AL256=13,BQ$221=1),3,4),0)</f>
        <v>3</v>
      </c>
      <c r="AS255" s="1">
        <f>IF(OR(CNGE_2026_M4_Secc1!DA79=0,CNGE_2026_M4_Secc1!DA79=2),IF(OR($AL256=13,BR$221=1),3,4),0)</f>
        <v>3</v>
      </c>
      <c r="AT255" s="1">
        <f>IF(OR(CNGE_2026_M4_Secc1!DB79=0,CNGE_2026_M4_Secc1!DB79=2),IF(OR($AL256=13,BS$221=1),3,4),0)</f>
        <v>3</v>
      </c>
      <c r="AU255" s="1">
        <f>IF(OR(CNGE_2026_M4_Secc1!DC79=0,CNGE_2026_M4_Secc1!DC79=2),IF(OR($AL256=13,BT$221=1),3,4),0)</f>
        <v>3</v>
      </c>
      <c r="AV255" s="1">
        <f>IF(OR(CNGE_2026_M4_Secc1!DD79=0,CNGE_2026_M4_Secc1!DD79=2),IF(OR($AL256=13,BU$221=1),3,4),0)</f>
        <v>3</v>
      </c>
      <c r="AW255" s="1">
        <f>IF(OR(CNGE_2026_M4_Secc1!DE79=0,CNGE_2026_M4_Secc1!DE79=2),IF(OR($AL256=13,BV$221=1),3,4),0)</f>
        <v>3</v>
      </c>
      <c r="AX255" s="1">
        <f>IF(OR(CNGE_2026_M4_Secc1!DF79=0,CNGE_2026_M4_Secc1!DF79=2),IF(OR($AL256=13,BW$221=1),3,4),0)</f>
        <v>3</v>
      </c>
      <c r="AY255" s="1">
        <f>IF(OR(CNGE_2026_M4_Secc1!DG79=0,CNGE_2026_M4_Secc1!DG79=2),IF(OR($AL256=13,BX$221=1),3,4),0)</f>
        <v>3</v>
      </c>
      <c r="AZ255" s="1">
        <f>IF(OR(CNGE_2026_M4_Secc1!DH79=0,CNGE_2026_M4_Secc1!DH79=2),IF(OR($AL256=13,BY$221=1),3,4),0)</f>
        <v>3</v>
      </c>
      <c r="BA255" s="1">
        <f>IF(OR(CNGE_2026_M4_Secc1!DI79=0,CNGE_2026_M4_Secc1!DI79=2),IF(OR($AL256=13,BZ$221=1),3,4),0)</f>
        <v>3</v>
      </c>
      <c r="BB255" s="1">
        <f t="shared" si="62"/>
        <v>36</v>
      </c>
      <c r="BC255" s="1">
        <f>IF(OR(CNGE_2026_M4_Secc1!CX79=0,CNGE_2026_M4_Secc1!CX79=2),IF(COUNTA(O256:R256)=0,0,1),0)</f>
        <v>0</v>
      </c>
      <c r="BD255" s="1">
        <f>IF(OR(CNGE_2026_M4_Secc1!CY79=0,CNGE_2026_M4_Secc1!CY79=2),IF(COUNTA(S256:V256)=0,0,1),0)</f>
        <v>0</v>
      </c>
      <c r="BE255" s="1">
        <f>IF(OR(CNGE_2026_M4_Secc1!CZ79=0,CNGE_2026_M4_Secc1!CZ79=2),IF(COUNTA(W256:Z256)=0,0,1),0)</f>
        <v>0</v>
      </c>
      <c r="BF255" s="1">
        <f>IF(OR(CNGE_2026_M4_Secc1!DA79=0,CNGE_2026_M4_Secc1!DA79=2),IF(COUNTA(AA256:AD256)=0,0,1),0)</f>
        <v>0</v>
      </c>
      <c r="BG255" s="1">
        <f>IF(OR(CNGE_2026_M4_Secc1!DB79=0,CNGE_2026_M4_Secc1!DB79=2),IF(COUNTA(O325:R325)=0,0,1),0)</f>
        <v>0</v>
      </c>
      <c r="BH255" s="1">
        <f>IF(OR(CNGE_2026_M4_Secc1!DC79=0,CNGE_2026_M4_Secc1!DC79=2),IF(COUNTA(S325:V325)=0,0,1),0)</f>
        <v>0</v>
      </c>
      <c r="BI255" s="1">
        <f>IF(OR(CNGE_2026_M4_Secc1!DD79=0,CNGE_2026_M4_Secc1!DD79=2),IF(COUNTA(W325:Z325)=0,0,1),0)</f>
        <v>0</v>
      </c>
      <c r="BJ255" s="1">
        <f>IF(OR(CNGE_2026_M4_Secc1!DE79=0,CNGE_2026_M4_Secc1!DE79=2),IF(COUNTA(AA325:AD325)=0,0,1),0)</f>
        <v>0</v>
      </c>
      <c r="BK255" s="1">
        <f>IF(OR(CNGE_2026_M4_Secc1!DF79=0,CNGE_2026_M4_Secc1!DF79=2),IF(COUNTA(O394:R394)=0,0,1),0)</f>
        <v>0</v>
      </c>
      <c r="BL255" s="1">
        <f>IF(OR(CNGE_2026_M4_Secc1!DG79=0,CNGE_2026_M4_Secc1!DG79=2),IF(COUNTA(S394:V394)=0,0,1),0)</f>
        <v>0</v>
      </c>
      <c r="BM255" s="1">
        <f>IF(OR(CNGE_2026_M4_Secc1!DH79=0,CNGE_2026_M4_Secc1!DH79=2),IF(COUNTA(W394:Z394)=0,0,1),0)</f>
        <v>0</v>
      </c>
      <c r="BN255" s="1">
        <f>IF(OR(CNGE_2026_M4_Secc1!DI79=0,CNGE_2026_M4_Secc1!DI79=2),IF(COUNTA(AA394:AD394)=0,0,1),0)</f>
        <v>0</v>
      </c>
      <c r="CA255" s="31">
        <f t="shared" si="82"/>
        <v>0</v>
      </c>
      <c r="CB255" s="31">
        <f t="shared" si="83"/>
        <v>0</v>
      </c>
      <c r="CC255" s="31">
        <f t="shared" si="84"/>
        <v>0</v>
      </c>
      <c r="CD255" s="31">
        <f t="shared" si="85"/>
        <v>0</v>
      </c>
      <c r="CE255" s="31">
        <f t="shared" si="86"/>
        <v>0</v>
      </c>
      <c r="CF255" s="31">
        <f t="shared" si="87"/>
        <v>0</v>
      </c>
      <c r="CG255" s="31">
        <f t="shared" si="88"/>
        <v>0</v>
      </c>
      <c r="CH255" s="31">
        <f t="shared" si="89"/>
        <v>0</v>
      </c>
      <c r="CI255" s="31">
        <f t="shared" si="90"/>
        <v>0</v>
      </c>
      <c r="CJ255" s="31">
        <f t="shared" si="91"/>
        <v>0</v>
      </c>
      <c r="CK255" s="31">
        <f t="shared" si="92"/>
        <v>0</v>
      </c>
      <c r="CL255" s="31">
        <f t="shared" si="93"/>
        <v>0</v>
      </c>
      <c r="CM255" s="31">
        <f t="shared" si="94"/>
        <v>0</v>
      </c>
      <c r="CN255" s="31">
        <f t="shared" si="95"/>
        <v>0</v>
      </c>
      <c r="CO255" s="31">
        <f t="shared" si="96"/>
        <v>0</v>
      </c>
      <c r="CP255" s="31">
        <f t="shared" si="97"/>
        <v>0</v>
      </c>
      <c r="CQ255" s="31">
        <f t="shared" si="98"/>
        <v>0</v>
      </c>
      <c r="CR255" s="31">
        <f t="shared" si="99"/>
        <v>0</v>
      </c>
      <c r="CS255" s="31">
        <f t="shared" si="100"/>
        <v>0</v>
      </c>
      <c r="CT255" s="31">
        <f t="shared" si="101"/>
        <v>0</v>
      </c>
      <c r="CU255" s="31">
        <f t="shared" si="102"/>
        <v>0</v>
      </c>
      <c r="CV255" s="31">
        <f t="shared" si="103"/>
        <v>0</v>
      </c>
      <c r="CW255" s="31">
        <f t="shared" si="104"/>
        <v>0</v>
      </c>
      <c r="CX255" s="31">
        <f t="shared" si="105"/>
        <v>0</v>
      </c>
      <c r="CY255" s="31">
        <f t="shared" si="106"/>
        <v>0</v>
      </c>
      <c r="CZ255" s="31">
        <f t="shared" si="107"/>
        <v>0</v>
      </c>
      <c r="DA255" s="31">
        <f t="shared" si="108"/>
        <v>0</v>
      </c>
      <c r="DB255" s="31">
        <f t="shared" si="109"/>
        <v>0</v>
      </c>
      <c r="DC255" s="31">
        <f t="shared" si="110"/>
        <v>0</v>
      </c>
      <c r="DD255" s="31">
        <f t="shared" si="111"/>
        <v>0</v>
      </c>
      <c r="DE255" s="31">
        <f t="shared" si="112"/>
        <v>0</v>
      </c>
      <c r="DF255" s="31">
        <f t="shared" si="113"/>
        <v>0</v>
      </c>
      <c r="DG255" s="31">
        <f t="shared" si="114"/>
        <v>0</v>
      </c>
      <c r="DH255" s="31">
        <f t="shared" si="115"/>
        <v>0</v>
      </c>
      <c r="DI255" s="31">
        <f t="shared" si="116"/>
        <v>0</v>
      </c>
      <c r="DJ255" s="31">
        <f t="shared" si="117"/>
        <v>0</v>
      </c>
      <c r="DK255" s="31">
        <f t="shared" si="118"/>
        <v>0</v>
      </c>
      <c r="DL255" s="31">
        <f t="shared" si="119"/>
        <v>0</v>
      </c>
      <c r="DM255" s="31">
        <f t="shared" si="120"/>
        <v>0</v>
      </c>
      <c r="DN255" s="31">
        <f t="shared" si="121"/>
        <v>0</v>
      </c>
      <c r="DO255" s="31">
        <f t="shared" si="122"/>
        <v>0</v>
      </c>
      <c r="DP255" s="31">
        <f t="shared" si="123"/>
        <v>0</v>
      </c>
      <c r="DQ255" s="31">
        <f t="shared" si="124"/>
        <v>0</v>
      </c>
      <c r="DR255" s="31">
        <f t="shared" si="125"/>
        <v>0</v>
      </c>
      <c r="DS255" s="31">
        <f t="shared" si="126"/>
        <v>0</v>
      </c>
      <c r="DT255" s="31">
        <f t="shared" si="127"/>
        <v>0</v>
      </c>
      <c r="DU255" s="31">
        <f t="shared" si="128"/>
        <v>0</v>
      </c>
      <c r="DV255" s="31">
        <f t="shared" si="129"/>
        <v>0</v>
      </c>
      <c r="DW255" s="31">
        <f t="shared" si="130"/>
        <v>0</v>
      </c>
      <c r="DX255" s="31">
        <f t="shared" si="131"/>
        <v>0</v>
      </c>
      <c r="DY255" s="31">
        <f t="shared" si="132"/>
        <v>0</v>
      </c>
      <c r="DZ255" s="31">
        <f t="shared" si="133"/>
        <v>0</v>
      </c>
      <c r="EB255" s="1">
        <f t="shared" si="134"/>
        <v>0</v>
      </c>
      <c r="EF255"/>
      <c r="EG255"/>
      <c r="EH255"/>
      <c r="EI255"/>
      <c r="EJ255"/>
      <c r="EK255"/>
      <c r="EL255"/>
      <c r="EM255"/>
      <c r="EN255"/>
      <c r="EO255"/>
      <c r="EP255"/>
      <c r="EQ255"/>
      <c r="ER255"/>
      <c r="ES255"/>
      <c r="ET255"/>
      <c r="EU255"/>
      <c r="EV255"/>
      <c r="EW255"/>
      <c r="EX255"/>
      <c r="EY255"/>
    </row>
    <row r="256" spans="1:167" ht="15" customHeight="1">
      <c r="A256" s="25"/>
      <c r="B256" s="52"/>
      <c r="C256" s="55" t="s">
        <v>5154</v>
      </c>
      <c r="D256" s="817" t="str">
        <f>IF(CNGE_2026_M4_Secc1!D79="","",CNGE_2026_M4_Secc1!D79)</f>
        <v/>
      </c>
      <c r="E256" s="757"/>
      <c r="F256" s="757"/>
      <c r="G256" s="757"/>
      <c r="H256" s="757"/>
      <c r="I256" s="757"/>
      <c r="J256" s="758"/>
      <c r="K256" s="439"/>
      <c r="L256" s="439"/>
      <c r="M256" s="439"/>
      <c r="N256" s="439"/>
      <c r="O256" s="439"/>
      <c r="P256" s="439"/>
      <c r="Q256" s="439"/>
      <c r="R256" s="439"/>
      <c r="S256" s="439"/>
      <c r="T256" s="439"/>
      <c r="U256" s="439"/>
      <c r="V256" s="439"/>
      <c r="W256" s="439"/>
      <c r="X256" s="439"/>
      <c r="Y256" s="439"/>
      <c r="Z256" s="439"/>
      <c r="AA256" s="439"/>
      <c r="AB256" s="439"/>
      <c r="AC256" s="439"/>
      <c r="AD256" s="439"/>
      <c r="AG256" s="1">
        <f>IF(AND(CNGE_2026_M4_Secc1!$N79&lt;&gt;2,CNGE_2026_M4_Secc1!$N79&lt;&gt;""),IF(SUM(COUNTBLANK(D256:AD256),COUNTBLANK(O325:AD325),COUNTBLANK(O394:AD394))&lt;=(AK256+6),0,1),0)</f>
        <v>0</v>
      </c>
      <c r="AH256" s="176">
        <f t="shared" si="60"/>
        <v>0</v>
      </c>
      <c r="AI256" s="177" t="str">
        <f>IF(AH256=0,"",
IF(SUM($AH$219:AH256)=1,AJ256,
IF($AH$281&gt;SUM($AH$219:AH256),_xlfn.CONCAT(", ",AJ256),
IF($AH$281=SUM($AH$219:AH256),_xlfn.CONCAT(" y ",AJ256)))))</f>
        <v/>
      </c>
      <c r="AJ256" s="55">
        <v>37</v>
      </c>
      <c r="AK256" s="1">
        <f t="shared" si="77"/>
        <v>52</v>
      </c>
      <c r="AL256" s="1">
        <f t="shared" si="80"/>
        <v>13</v>
      </c>
      <c r="AM256" s="1">
        <f t="shared" si="78"/>
        <v>0</v>
      </c>
      <c r="AN256" s="1">
        <f>IF(OR(CNGE_2026_M4_Secc1!$N79=2,CNGE_2026_M4_Secc1!$N79=""),IF(COUNTA(K256:AD256,O325:AD325,O394:AD394)=0,0,1),0)</f>
        <v>0</v>
      </c>
      <c r="AO256" s="1">
        <f t="shared" si="81"/>
        <v>0</v>
      </c>
      <c r="AP256" s="1">
        <f>IF(OR(CNGE_2026_M4_Secc1!CX80=0,CNGE_2026_M4_Secc1!CX80=2),IF(OR($AL257=13,BO$221=1),3,4),0)</f>
        <v>3</v>
      </c>
      <c r="AQ256" s="1">
        <f>IF(OR(CNGE_2026_M4_Secc1!CY80=0,CNGE_2026_M4_Secc1!CY80=2),IF(OR($AL257=13,BP$221=1),3,4),0)</f>
        <v>3</v>
      </c>
      <c r="AR256" s="1">
        <f>IF(OR(CNGE_2026_M4_Secc1!CZ80=0,CNGE_2026_M4_Secc1!CZ80=2),IF(OR($AL257=13,BQ$221=1),3,4),0)</f>
        <v>3</v>
      </c>
      <c r="AS256" s="1">
        <f>IF(OR(CNGE_2026_M4_Secc1!DA80=0,CNGE_2026_M4_Secc1!DA80=2),IF(OR($AL257=13,BR$221=1),3,4),0)</f>
        <v>3</v>
      </c>
      <c r="AT256" s="1">
        <f>IF(OR(CNGE_2026_M4_Secc1!DB80=0,CNGE_2026_M4_Secc1!DB80=2),IF(OR($AL257=13,BS$221=1),3,4),0)</f>
        <v>3</v>
      </c>
      <c r="AU256" s="1">
        <f>IF(OR(CNGE_2026_M4_Secc1!DC80=0,CNGE_2026_M4_Secc1!DC80=2),IF(OR($AL257=13,BT$221=1),3,4),0)</f>
        <v>3</v>
      </c>
      <c r="AV256" s="1">
        <f>IF(OR(CNGE_2026_M4_Secc1!DD80=0,CNGE_2026_M4_Secc1!DD80=2),IF(OR($AL257=13,BU$221=1),3,4),0)</f>
        <v>3</v>
      </c>
      <c r="AW256" s="1">
        <f>IF(OR(CNGE_2026_M4_Secc1!DE80=0,CNGE_2026_M4_Secc1!DE80=2),IF(OR($AL257=13,BV$221=1),3,4),0)</f>
        <v>3</v>
      </c>
      <c r="AX256" s="1">
        <f>IF(OR(CNGE_2026_M4_Secc1!DF80=0,CNGE_2026_M4_Secc1!DF80=2),IF(OR($AL257=13,BW$221=1),3,4),0)</f>
        <v>3</v>
      </c>
      <c r="AY256" s="1">
        <f>IF(OR(CNGE_2026_M4_Secc1!DG80=0,CNGE_2026_M4_Secc1!DG80=2),IF(OR($AL257=13,BX$221=1),3,4),0)</f>
        <v>3</v>
      </c>
      <c r="AZ256" s="1">
        <f>IF(OR(CNGE_2026_M4_Secc1!DH80=0,CNGE_2026_M4_Secc1!DH80=2),IF(OR($AL257=13,BY$221=1),3,4),0)</f>
        <v>3</v>
      </c>
      <c r="BA256" s="1">
        <f>IF(OR(CNGE_2026_M4_Secc1!DI80=0,CNGE_2026_M4_Secc1!DI80=2),IF(OR($AL257=13,BZ$221=1),3,4),0)</f>
        <v>3</v>
      </c>
      <c r="BB256" s="1">
        <f t="shared" si="62"/>
        <v>36</v>
      </c>
      <c r="BC256" s="1">
        <f>IF(OR(CNGE_2026_M4_Secc1!CX80=0,CNGE_2026_M4_Secc1!CX80=2),IF(COUNTA(O257:R257)=0,0,1),0)</f>
        <v>0</v>
      </c>
      <c r="BD256" s="1">
        <f>IF(OR(CNGE_2026_M4_Secc1!CY80=0,CNGE_2026_M4_Secc1!CY80=2),IF(COUNTA(S257:V257)=0,0,1),0)</f>
        <v>0</v>
      </c>
      <c r="BE256" s="1">
        <f>IF(OR(CNGE_2026_M4_Secc1!CZ80=0,CNGE_2026_M4_Secc1!CZ80=2),IF(COUNTA(W257:Z257)=0,0,1),0)</f>
        <v>0</v>
      </c>
      <c r="BF256" s="1">
        <f>IF(OR(CNGE_2026_M4_Secc1!DA80=0,CNGE_2026_M4_Secc1!DA80=2),IF(COUNTA(AA257:AD257)=0,0,1),0)</f>
        <v>0</v>
      </c>
      <c r="BG256" s="1">
        <f>IF(OR(CNGE_2026_M4_Secc1!DB80=0,CNGE_2026_M4_Secc1!DB80=2),IF(COUNTA(O326:R326)=0,0,1),0)</f>
        <v>0</v>
      </c>
      <c r="BH256" s="1">
        <f>IF(OR(CNGE_2026_M4_Secc1!DC80=0,CNGE_2026_M4_Secc1!DC80=2),IF(COUNTA(S326:V326)=0,0,1),0)</f>
        <v>0</v>
      </c>
      <c r="BI256" s="1">
        <f>IF(OR(CNGE_2026_M4_Secc1!DD80=0,CNGE_2026_M4_Secc1!DD80=2),IF(COUNTA(W326:Z326)=0,0,1),0)</f>
        <v>0</v>
      </c>
      <c r="BJ256" s="1">
        <f>IF(OR(CNGE_2026_M4_Secc1!DE80=0,CNGE_2026_M4_Secc1!DE80=2),IF(COUNTA(AA326:AD326)=0,0,1),0)</f>
        <v>0</v>
      </c>
      <c r="BK256" s="1">
        <f>IF(OR(CNGE_2026_M4_Secc1!DF80=0,CNGE_2026_M4_Secc1!DF80=2),IF(COUNTA(O395:R395)=0,0,1),0)</f>
        <v>0</v>
      </c>
      <c r="BL256" s="1">
        <f>IF(OR(CNGE_2026_M4_Secc1!DG80=0,CNGE_2026_M4_Secc1!DG80=2),IF(COUNTA(S395:V395)=0,0,1),0)</f>
        <v>0</v>
      </c>
      <c r="BM256" s="1">
        <f>IF(OR(CNGE_2026_M4_Secc1!DH80=0,CNGE_2026_M4_Secc1!DH80=2),IF(COUNTA(W395:Z395)=0,0,1),0)</f>
        <v>0</v>
      </c>
      <c r="BN256" s="1">
        <f>IF(OR(CNGE_2026_M4_Secc1!DI80=0,CNGE_2026_M4_Secc1!DI80=2),IF(COUNTA(AA395:AD395)=0,0,1),0)</f>
        <v>0</v>
      </c>
      <c r="CA256" s="31">
        <f t="shared" si="82"/>
        <v>0</v>
      </c>
      <c r="CB256" s="31">
        <f t="shared" si="83"/>
        <v>0</v>
      </c>
      <c r="CC256" s="31">
        <f t="shared" si="84"/>
        <v>0</v>
      </c>
      <c r="CD256" s="31">
        <f t="shared" si="85"/>
        <v>0</v>
      </c>
      <c r="CE256" s="31">
        <f t="shared" si="86"/>
        <v>0</v>
      </c>
      <c r="CF256" s="31">
        <f t="shared" si="87"/>
        <v>0</v>
      </c>
      <c r="CG256" s="31">
        <f t="shared" si="88"/>
        <v>0</v>
      </c>
      <c r="CH256" s="31">
        <f t="shared" si="89"/>
        <v>0</v>
      </c>
      <c r="CI256" s="31">
        <f t="shared" si="90"/>
        <v>0</v>
      </c>
      <c r="CJ256" s="31">
        <f t="shared" si="91"/>
        <v>0</v>
      </c>
      <c r="CK256" s="31">
        <f t="shared" si="92"/>
        <v>0</v>
      </c>
      <c r="CL256" s="31">
        <f t="shared" si="93"/>
        <v>0</v>
      </c>
      <c r="CM256" s="31">
        <f t="shared" si="94"/>
        <v>0</v>
      </c>
      <c r="CN256" s="31">
        <f t="shared" si="95"/>
        <v>0</v>
      </c>
      <c r="CO256" s="31">
        <f t="shared" si="96"/>
        <v>0</v>
      </c>
      <c r="CP256" s="31">
        <f t="shared" si="97"/>
        <v>0</v>
      </c>
      <c r="CQ256" s="31">
        <f t="shared" si="98"/>
        <v>0</v>
      </c>
      <c r="CR256" s="31">
        <f t="shared" si="99"/>
        <v>0</v>
      </c>
      <c r="CS256" s="31">
        <f t="shared" si="100"/>
        <v>0</v>
      </c>
      <c r="CT256" s="31">
        <f t="shared" si="101"/>
        <v>0</v>
      </c>
      <c r="CU256" s="31">
        <f t="shared" si="102"/>
        <v>0</v>
      </c>
      <c r="CV256" s="31">
        <f t="shared" si="103"/>
        <v>0</v>
      </c>
      <c r="CW256" s="31">
        <f t="shared" si="104"/>
        <v>0</v>
      </c>
      <c r="CX256" s="31">
        <f t="shared" si="105"/>
        <v>0</v>
      </c>
      <c r="CY256" s="31">
        <f t="shared" si="106"/>
        <v>0</v>
      </c>
      <c r="CZ256" s="31">
        <f t="shared" si="107"/>
        <v>0</v>
      </c>
      <c r="DA256" s="31">
        <f t="shared" si="108"/>
        <v>0</v>
      </c>
      <c r="DB256" s="31">
        <f t="shared" si="109"/>
        <v>0</v>
      </c>
      <c r="DC256" s="31">
        <f t="shared" si="110"/>
        <v>0</v>
      </c>
      <c r="DD256" s="31">
        <f t="shared" si="111"/>
        <v>0</v>
      </c>
      <c r="DE256" s="31">
        <f t="shared" si="112"/>
        <v>0</v>
      </c>
      <c r="DF256" s="31">
        <f t="shared" si="113"/>
        <v>0</v>
      </c>
      <c r="DG256" s="31">
        <f t="shared" si="114"/>
        <v>0</v>
      </c>
      <c r="DH256" s="31">
        <f t="shared" si="115"/>
        <v>0</v>
      </c>
      <c r="DI256" s="31">
        <f t="shared" si="116"/>
        <v>0</v>
      </c>
      <c r="DJ256" s="31">
        <f t="shared" si="117"/>
        <v>0</v>
      </c>
      <c r="DK256" s="31">
        <f t="shared" si="118"/>
        <v>0</v>
      </c>
      <c r="DL256" s="31">
        <f t="shared" si="119"/>
        <v>0</v>
      </c>
      <c r="DM256" s="31">
        <f t="shared" si="120"/>
        <v>0</v>
      </c>
      <c r="DN256" s="31">
        <f t="shared" si="121"/>
        <v>0</v>
      </c>
      <c r="DO256" s="31">
        <f t="shared" si="122"/>
        <v>0</v>
      </c>
      <c r="DP256" s="31">
        <f t="shared" si="123"/>
        <v>0</v>
      </c>
      <c r="DQ256" s="31">
        <f t="shared" si="124"/>
        <v>0</v>
      </c>
      <c r="DR256" s="31">
        <f t="shared" si="125"/>
        <v>0</v>
      </c>
      <c r="DS256" s="31">
        <f t="shared" si="126"/>
        <v>0</v>
      </c>
      <c r="DT256" s="31">
        <f t="shared" si="127"/>
        <v>0</v>
      </c>
      <c r="DU256" s="31">
        <f t="shared" si="128"/>
        <v>0</v>
      </c>
      <c r="DV256" s="31">
        <f t="shared" si="129"/>
        <v>0</v>
      </c>
      <c r="DW256" s="31">
        <f t="shared" si="130"/>
        <v>0</v>
      </c>
      <c r="DX256" s="31">
        <f t="shared" si="131"/>
        <v>0</v>
      </c>
      <c r="DY256" s="31">
        <f t="shared" si="132"/>
        <v>0</v>
      </c>
      <c r="DZ256" s="31">
        <f t="shared" si="133"/>
        <v>0</v>
      </c>
      <c r="EB256" s="1">
        <f t="shared" si="134"/>
        <v>0</v>
      </c>
      <c r="EF256"/>
      <c r="EG256"/>
      <c r="EH256"/>
      <c r="EI256"/>
      <c r="EJ256"/>
      <c r="EK256"/>
      <c r="EL256"/>
      <c r="EM256"/>
      <c r="EN256"/>
      <c r="EO256"/>
      <c r="EP256"/>
      <c r="EQ256"/>
      <c r="ER256"/>
      <c r="ES256"/>
      <c r="ET256"/>
      <c r="EU256"/>
      <c r="EV256"/>
      <c r="EW256"/>
      <c r="EX256"/>
      <c r="EY256"/>
    </row>
    <row r="257" spans="1:155" ht="15" customHeight="1">
      <c r="A257" s="25"/>
      <c r="B257" s="52"/>
      <c r="C257" s="55" t="s">
        <v>5156</v>
      </c>
      <c r="D257" s="817" t="str">
        <f>IF(CNGE_2026_M4_Secc1!D80="","",CNGE_2026_M4_Secc1!D80)</f>
        <v/>
      </c>
      <c r="E257" s="757"/>
      <c r="F257" s="757"/>
      <c r="G257" s="757"/>
      <c r="H257" s="757"/>
      <c r="I257" s="757"/>
      <c r="J257" s="758"/>
      <c r="K257" s="439"/>
      <c r="L257" s="439"/>
      <c r="M257" s="439"/>
      <c r="N257" s="439"/>
      <c r="O257" s="439"/>
      <c r="P257" s="439"/>
      <c r="Q257" s="439"/>
      <c r="R257" s="439"/>
      <c r="S257" s="439"/>
      <c r="T257" s="439"/>
      <c r="U257" s="439"/>
      <c r="V257" s="439"/>
      <c r="W257" s="439"/>
      <c r="X257" s="439"/>
      <c r="Y257" s="439"/>
      <c r="Z257" s="439"/>
      <c r="AA257" s="439"/>
      <c r="AB257" s="439"/>
      <c r="AC257" s="439"/>
      <c r="AD257" s="439"/>
      <c r="AG257" s="1">
        <f>IF(AND(CNGE_2026_M4_Secc1!$N80&lt;&gt;2,CNGE_2026_M4_Secc1!$N80&lt;&gt;""),IF(SUM(COUNTBLANK(D257:AD257),COUNTBLANK(O326:AD326),COUNTBLANK(O395:AD395))&lt;=(AK257+6),0,1),0)</f>
        <v>0</v>
      </c>
      <c r="AH257" s="176">
        <f t="shared" si="60"/>
        <v>0</v>
      </c>
      <c r="AI257" s="177" t="str">
        <f>IF(AH257=0,"",
IF(SUM($AH$219:AH257)=1,AJ257,
IF($AH$281&gt;SUM($AH$219:AH257),_xlfn.CONCAT(", ",AJ257),
IF($AH$281=SUM($AH$219:AH257),_xlfn.CONCAT(" y ",AJ257)))))</f>
        <v/>
      </c>
      <c r="AJ257" s="55">
        <v>38</v>
      </c>
      <c r="AK257" s="1">
        <f t="shared" si="77"/>
        <v>52</v>
      </c>
      <c r="AL257" s="1">
        <f t="shared" si="80"/>
        <v>13</v>
      </c>
      <c r="AM257" s="1">
        <f t="shared" si="78"/>
        <v>0</v>
      </c>
      <c r="AN257" s="1">
        <f>IF(OR(CNGE_2026_M4_Secc1!$N80=2,CNGE_2026_M4_Secc1!$N80=""),IF(COUNTA(K257:AD257,O326:AD326,O395:AD395)=0,0,1),0)</f>
        <v>0</v>
      </c>
      <c r="AO257" s="1">
        <f t="shared" si="81"/>
        <v>0</v>
      </c>
      <c r="AP257" s="1">
        <f>IF(OR(CNGE_2026_M4_Secc1!CX81=0,CNGE_2026_M4_Secc1!CX81=2),IF(OR($AL258=13,BO$221=1),3,4),0)</f>
        <v>3</v>
      </c>
      <c r="AQ257" s="1">
        <f>IF(OR(CNGE_2026_M4_Secc1!CY81=0,CNGE_2026_M4_Secc1!CY81=2),IF(OR($AL258=13,BP$221=1),3,4),0)</f>
        <v>3</v>
      </c>
      <c r="AR257" s="1">
        <f>IF(OR(CNGE_2026_M4_Secc1!CZ81=0,CNGE_2026_M4_Secc1!CZ81=2),IF(OR($AL258=13,BQ$221=1),3,4),0)</f>
        <v>3</v>
      </c>
      <c r="AS257" s="1">
        <f>IF(OR(CNGE_2026_M4_Secc1!DA81=0,CNGE_2026_M4_Secc1!DA81=2),IF(OR($AL258=13,BR$221=1),3,4),0)</f>
        <v>3</v>
      </c>
      <c r="AT257" s="1">
        <f>IF(OR(CNGE_2026_M4_Secc1!DB81=0,CNGE_2026_M4_Secc1!DB81=2),IF(OR($AL258=13,BS$221=1),3,4),0)</f>
        <v>3</v>
      </c>
      <c r="AU257" s="1">
        <f>IF(OR(CNGE_2026_M4_Secc1!DC81=0,CNGE_2026_M4_Secc1!DC81=2),IF(OR($AL258=13,BT$221=1),3,4),0)</f>
        <v>3</v>
      </c>
      <c r="AV257" s="1">
        <f>IF(OR(CNGE_2026_M4_Secc1!DD81=0,CNGE_2026_M4_Secc1!DD81=2),IF(OR($AL258=13,BU$221=1),3,4),0)</f>
        <v>3</v>
      </c>
      <c r="AW257" s="1">
        <f>IF(OR(CNGE_2026_M4_Secc1!DE81=0,CNGE_2026_M4_Secc1!DE81=2),IF(OR($AL258=13,BV$221=1),3,4),0)</f>
        <v>3</v>
      </c>
      <c r="AX257" s="1">
        <f>IF(OR(CNGE_2026_M4_Secc1!DF81=0,CNGE_2026_M4_Secc1!DF81=2),IF(OR($AL258=13,BW$221=1),3,4),0)</f>
        <v>3</v>
      </c>
      <c r="AY257" s="1">
        <f>IF(OR(CNGE_2026_M4_Secc1!DG81=0,CNGE_2026_M4_Secc1!DG81=2),IF(OR($AL258=13,BX$221=1),3,4),0)</f>
        <v>3</v>
      </c>
      <c r="AZ257" s="1">
        <f>IF(OR(CNGE_2026_M4_Secc1!DH81=0,CNGE_2026_M4_Secc1!DH81=2),IF(OR($AL258=13,BY$221=1),3,4),0)</f>
        <v>3</v>
      </c>
      <c r="BA257" s="1">
        <f>IF(OR(CNGE_2026_M4_Secc1!DI81=0,CNGE_2026_M4_Secc1!DI81=2),IF(OR($AL258=13,BZ$221=1),3,4),0)</f>
        <v>3</v>
      </c>
      <c r="BB257" s="1">
        <f t="shared" si="62"/>
        <v>36</v>
      </c>
      <c r="BC257" s="1">
        <f>IF(OR(CNGE_2026_M4_Secc1!CX81=0,CNGE_2026_M4_Secc1!CX81=2),IF(COUNTA(O258:R258)=0,0,1),0)</f>
        <v>0</v>
      </c>
      <c r="BD257" s="1">
        <f>IF(OR(CNGE_2026_M4_Secc1!CY81=0,CNGE_2026_M4_Secc1!CY81=2),IF(COUNTA(S258:V258)=0,0,1),0)</f>
        <v>0</v>
      </c>
      <c r="BE257" s="1">
        <f>IF(OR(CNGE_2026_M4_Secc1!CZ81=0,CNGE_2026_M4_Secc1!CZ81=2),IF(COUNTA(W258:Z258)=0,0,1),0)</f>
        <v>0</v>
      </c>
      <c r="BF257" s="1">
        <f>IF(OR(CNGE_2026_M4_Secc1!DA81=0,CNGE_2026_M4_Secc1!DA81=2),IF(COUNTA(AA258:AD258)=0,0,1),0)</f>
        <v>0</v>
      </c>
      <c r="BG257" s="1">
        <f>IF(OR(CNGE_2026_M4_Secc1!DB81=0,CNGE_2026_M4_Secc1!DB81=2),IF(COUNTA(O327:R327)=0,0,1),0)</f>
        <v>0</v>
      </c>
      <c r="BH257" s="1">
        <f>IF(OR(CNGE_2026_M4_Secc1!DC81=0,CNGE_2026_M4_Secc1!DC81=2),IF(COUNTA(S327:V327)=0,0,1),0)</f>
        <v>0</v>
      </c>
      <c r="BI257" s="1">
        <f>IF(OR(CNGE_2026_M4_Secc1!DD81=0,CNGE_2026_M4_Secc1!DD81=2),IF(COUNTA(W327:Z327)=0,0,1),0)</f>
        <v>0</v>
      </c>
      <c r="BJ257" s="1">
        <f>IF(OR(CNGE_2026_M4_Secc1!DE81=0,CNGE_2026_M4_Secc1!DE81=2),IF(COUNTA(AA327:AD327)=0,0,1),0)</f>
        <v>0</v>
      </c>
      <c r="BK257" s="1">
        <f>IF(OR(CNGE_2026_M4_Secc1!DF81=0,CNGE_2026_M4_Secc1!DF81=2),IF(COUNTA(O396:R396)=0,0,1),0)</f>
        <v>0</v>
      </c>
      <c r="BL257" s="1">
        <f>IF(OR(CNGE_2026_M4_Secc1!DG81=0,CNGE_2026_M4_Secc1!DG81=2),IF(COUNTA(S396:V396)=0,0,1),0)</f>
        <v>0</v>
      </c>
      <c r="BM257" s="1">
        <f>IF(OR(CNGE_2026_M4_Secc1!DH81=0,CNGE_2026_M4_Secc1!DH81=2),IF(COUNTA(W396:Z396)=0,0,1),0)</f>
        <v>0</v>
      </c>
      <c r="BN257" s="1">
        <f>IF(OR(CNGE_2026_M4_Secc1!DI81=0,CNGE_2026_M4_Secc1!DI81=2),IF(COUNTA(AA396:AD396)=0,0,1),0)</f>
        <v>0</v>
      </c>
      <c r="CA257" s="31">
        <f t="shared" si="82"/>
        <v>0</v>
      </c>
      <c r="CB257" s="31">
        <f t="shared" si="83"/>
        <v>0</v>
      </c>
      <c r="CC257" s="31">
        <f t="shared" si="84"/>
        <v>0</v>
      </c>
      <c r="CD257" s="31">
        <f t="shared" si="85"/>
        <v>0</v>
      </c>
      <c r="CE257" s="31">
        <f t="shared" si="86"/>
        <v>0</v>
      </c>
      <c r="CF257" s="31">
        <f t="shared" si="87"/>
        <v>0</v>
      </c>
      <c r="CG257" s="31">
        <f t="shared" si="88"/>
        <v>0</v>
      </c>
      <c r="CH257" s="31">
        <f t="shared" si="89"/>
        <v>0</v>
      </c>
      <c r="CI257" s="31">
        <f t="shared" si="90"/>
        <v>0</v>
      </c>
      <c r="CJ257" s="31">
        <f t="shared" si="91"/>
        <v>0</v>
      </c>
      <c r="CK257" s="31">
        <f t="shared" si="92"/>
        <v>0</v>
      </c>
      <c r="CL257" s="31">
        <f t="shared" si="93"/>
        <v>0</v>
      </c>
      <c r="CM257" s="31">
        <f t="shared" si="94"/>
        <v>0</v>
      </c>
      <c r="CN257" s="31">
        <f t="shared" si="95"/>
        <v>0</v>
      </c>
      <c r="CO257" s="31">
        <f t="shared" si="96"/>
        <v>0</v>
      </c>
      <c r="CP257" s="31">
        <f t="shared" si="97"/>
        <v>0</v>
      </c>
      <c r="CQ257" s="31">
        <f t="shared" si="98"/>
        <v>0</v>
      </c>
      <c r="CR257" s="31">
        <f t="shared" si="99"/>
        <v>0</v>
      </c>
      <c r="CS257" s="31">
        <f t="shared" si="100"/>
        <v>0</v>
      </c>
      <c r="CT257" s="31">
        <f t="shared" si="101"/>
        <v>0</v>
      </c>
      <c r="CU257" s="31">
        <f t="shared" si="102"/>
        <v>0</v>
      </c>
      <c r="CV257" s="31">
        <f t="shared" si="103"/>
        <v>0</v>
      </c>
      <c r="CW257" s="31">
        <f t="shared" si="104"/>
        <v>0</v>
      </c>
      <c r="CX257" s="31">
        <f t="shared" si="105"/>
        <v>0</v>
      </c>
      <c r="CY257" s="31">
        <f t="shared" si="106"/>
        <v>0</v>
      </c>
      <c r="CZ257" s="31">
        <f t="shared" si="107"/>
        <v>0</v>
      </c>
      <c r="DA257" s="31">
        <f t="shared" si="108"/>
        <v>0</v>
      </c>
      <c r="DB257" s="31">
        <f t="shared" si="109"/>
        <v>0</v>
      </c>
      <c r="DC257" s="31">
        <f t="shared" si="110"/>
        <v>0</v>
      </c>
      <c r="DD257" s="31">
        <f t="shared" si="111"/>
        <v>0</v>
      </c>
      <c r="DE257" s="31">
        <f t="shared" si="112"/>
        <v>0</v>
      </c>
      <c r="DF257" s="31">
        <f t="shared" si="113"/>
        <v>0</v>
      </c>
      <c r="DG257" s="31">
        <f t="shared" si="114"/>
        <v>0</v>
      </c>
      <c r="DH257" s="31">
        <f t="shared" si="115"/>
        <v>0</v>
      </c>
      <c r="DI257" s="31">
        <f t="shared" si="116"/>
        <v>0</v>
      </c>
      <c r="DJ257" s="31">
        <f t="shared" si="117"/>
        <v>0</v>
      </c>
      <c r="DK257" s="31">
        <f t="shared" si="118"/>
        <v>0</v>
      </c>
      <c r="DL257" s="31">
        <f t="shared" si="119"/>
        <v>0</v>
      </c>
      <c r="DM257" s="31">
        <f t="shared" si="120"/>
        <v>0</v>
      </c>
      <c r="DN257" s="31">
        <f t="shared" si="121"/>
        <v>0</v>
      </c>
      <c r="DO257" s="31">
        <f t="shared" si="122"/>
        <v>0</v>
      </c>
      <c r="DP257" s="31">
        <f t="shared" si="123"/>
        <v>0</v>
      </c>
      <c r="DQ257" s="31">
        <f t="shared" si="124"/>
        <v>0</v>
      </c>
      <c r="DR257" s="31">
        <f t="shared" si="125"/>
        <v>0</v>
      </c>
      <c r="DS257" s="31">
        <f t="shared" si="126"/>
        <v>0</v>
      </c>
      <c r="DT257" s="31">
        <f t="shared" si="127"/>
        <v>0</v>
      </c>
      <c r="DU257" s="31">
        <f t="shared" si="128"/>
        <v>0</v>
      </c>
      <c r="DV257" s="31">
        <f t="shared" si="129"/>
        <v>0</v>
      </c>
      <c r="DW257" s="31">
        <f t="shared" si="130"/>
        <v>0</v>
      </c>
      <c r="DX257" s="31">
        <f t="shared" si="131"/>
        <v>0</v>
      </c>
      <c r="DY257" s="31">
        <f t="shared" si="132"/>
        <v>0</v>
      </c>
      <c r="DZ257" s="31">
        <f t="shared" si="133"/>
        <v>0</v>
      </c>
      <c r="EB257" s="1">
        <f t="shared" si="134"/>
        <v>0</v>
      </c>
      <c r="EF257"/>
      <c r="EG257"/>
      <c r="EH257"/>
      <c r="EI257"/>
      <c r="EJ257"/>
      <c r="EK257"/>
      <c r="EL257"/>
      <c r="EM257"/>
      <c r="EN257"/>
      <c r="EO257"/>
      <c r="EP257"/>
      <c r="EQ257"/>
      <c r="ER257"/>
      <c r="ES257"/>
      <c r="ET257"/>
      <c r="EU257"/>
      <c r="EV257"/>
      <c r="EW257"/>
      <c r="EX257"/>
      <c r="EY257"/>
    </row>
    <row r="258" spans="1:155" ht="15" customHeight="1">
      <c r="A258" s="25"/>
      <c r="B258" s="52"/>
      <c r="C258" s="55" t="s">
        <v>5158</v>
      </c>
      <c r="D258" s="817" t="str">
        <f>IF(CNGE_2026_M4_Secc1!D81="","",CNGE_2026_M4_Secc1!D81)</f>
        <v/>
      </c>
      <c r="E258" s="757"/>
      <c r="F258" s="757"/>
      <c r="G258" s="757"/>
      <c r="H258" s="757"/>
      <c r="I258" s="757"/>
      <c r="J258" s="758"/>
      <c r="K258" s="439"/>
      <c r="L258" s="439"/>
      <c r="M258" s="439"/>
      <c r="N258" s="439"/>
      <c r="O258" s="439"/>
      <c r="P258" s="439"/>
      <c r="Q258" s="439"/>
      <c r="R258" s="439"/>
      <c r="S258" s="439"/>
      <c r="T258" s="439"/>
      <c r="U258" s="439"/>
      <c r="V258" s="439"/>
      <c r="W258" s="439"/>
      <c r="X258" s="439"/>
      <c r="Y258" s="439"/>
      <c r="Z258" s="439"/>
      <c r="AA258" s="439"/>
      <c r="AB258" s="439"/>
      <c r="AC258" s="439"/>
      <c r="AD258" s="439"/>
      <c r="AG258" s="1">
        <f>IF(AND(CNGE_2026_M4_Secc1!$N81&lt;&gt;2,CNGE_2026_M4_Secc1!$N81&lt;&gt;""),IF(SUM(COUNTBLANK(D258:AD258),COUNTBLANK(O327:AD327),COUNTBLANK(O396:AD396))&lt;=(AK258+6),0,1),0)</f>
        <v>0</v>
      </c>
      <c r="AH258" s="176">
        <f t="shared" si="60"/>
        <v>0</v>
      </c>
      <c r="AI258" s="177" t="str">
        <f>IF(AH258=0,"",
IF(SUM($AH$219:AH258)=1,AJ258,
IF($AH$281&gt;SUM($AH$219:AH258),_xlfn.CONCAT(", ",AJ258),
IF($AH$281=SUM($AH$219:AH258),_xlfn.CONCAT(" y ",AJ258)))))</f>
        <v/>
      </c>
      <c r="AJ258" s="55">
        <v>39</v>
      </c>
      <c r="AK258" s="1">
        <f t="shared" si="77"/>
        <v>52</v>
      </c>
      <c r="AL258" s="1">
        <f t="shared" si="80"/>
        <v>13</v>
      </c>
      <c r="AM258" s="1">
        <f t="shared" si="78"/>
        <v>0</v>
      </c>
      <c r="AN258" s="1">
        <f>IF(OR(CNGE_2026_M4_Secc1!$N81=2,CNGE_2026_M4_Secc1!$N81=""),IF(COUNTA(K258:AD258,O327:AD327,O396:AD396)=0,0,1),0)</f>
        <v>0</v>
      </c>
      <c r="AO258" s="1">
        <f t="shared" si="81"/>
        <v>0</v>
      </c>
      <c r="AP258" s="1">
        <f>IF(OR(CNGE_2026_M4_Secc1!CX82=0,CNGE_2026_M4_Secc1!CX82=2),IF(OR($AL259=13,BO$221=1),3,4),0)</f>
        <v>3</v>
      </c>
      <c r="AQ258" s="1">
        <f>IF(OR(CNGE_2026_M4_Secc1!CY82=0,CNGE_2026_M4_Secc1!CY82=2),IF(OR($AL259=13,BP$221=1),3,4),0)</f>
        <v>3</v>
      </c>
      <c r="AR258" s="1">
        <f>IF(OR(CNGE_2026_M4_Secc1!CZ82=0,CNGE_2026_M4_Secc1!CZ82=2),IF(OR($AL259=13,BQ$221=1),3,4),0)</f>
        <v>3</v>
      </c>
      <c r="AS258" s="1">
        <f>IF(OR(CNGE_2026_M4_Secc1!DA82=0,CNGE_2026_M4_Secc1!DA82=2),IF(OR($AL259=13,BR$221=1),3,4),0)</f>
        <v>3</v>
      </c>
      <c r="AT258" s="1">
        <f>IF(OR(CNGE_2026_M4_Secc1!DB82=0,CNGE_2026_M4_Secc1!DB82=2),IF(OR($AL259=13,BS$221=1),3,4),0)</f>
        <v>3</v>
      </c>
      <c r="AU258" s="1">
        <f>IF(OR(CNGE_2026_M4_Secc1!DC82=0,CNGE_2026_M4_Secc1!DC82=2),IF(OR($AL259=13,BT$221=1),3,4),0)</f>
        <v>3</v>
      </c>
      <c r="AV258" s="1">
        <f>IF(OR(CNGE_2026_M4_Secc1!DD82=0,CNGE_2026_M4_Secc1!DD82=2),IF(OR($AL259=13,BU$221=1),3,4),0)</f>
        <v>3</v>
      </c>
      <c r="AW258" s="1">
        <f>IF(OR(CNGE_2026_M4_Secc1!DE82=0,CNGE_2026_M4_Secc1!DE82=2),IF(OR($AL259=13,BV$221=1),3,4),0)</f>
        <v>3</v>
      </c>
      <c r="AX258" s="1">
        <f>IF(OR(CNGE_2026_M4_Secc1!DF82=0,CNGE_2026_M4_Secc1!DF82=2),IF(OR($AL259=13,BW$221=1),3,4),0)</f>
        <v>3</v>
      </c>
      <c r="AY258" s="1">
        <f>IF(OR(CNGE_2026_M4_Secc1!DG82=0,CNGE_2026_M4_Secc1!DG82=2),IF(OR($AL259=13,BX$221=1),3,4),0)</f>
        <v>3</v>
      </c>
      <c r="AZ258" s="1">
        <f>IF(OR(CNGE_2026_M4_Secc1!DH82=0,CNGE_2026_M4_Secc1!DH82=2),IF(OR($AL259=13,BY$221=1),3,4),0)</f>
        <v>3</v>
      </c>
      <c r="BA258" s="1">
        <f>IF(OR(CNGE_2026_M4_Secc1!DI82=0,CNGE_2026_M4_Secc1!DI82=2),IF(OR($AL259=13,BZ$221=1),3,4),0)</f>
        <v>3</v>
      </c>
      <c r="BB258" s="1">
        <f t="shared" si="62"/>
        <v>36</v>
      </c>
      <c r="BC258" s="1">
        <f>IF(OR(CNGE_2026_M4_Secc1!CX82=0,CNGE_2026_M4_Secc1!CX82=2),IF(COUNTA(O259:R259)=0,0,1),0)</f>
        <v>0</v>
      </c>
      <c r="BD258" s="1">
        <f>IF(OR(CNGE_2026_M4_Secc1!CY82=0,CNGE_2026_M4_Secc1!CY82=2),IF(COUNTA(S259:V259)=0,0,1),0)</f>
        <v>0</v>
      </c>
      <c r="BE258" s="1">
        <f>IF(OR(CNGE_2026_M4_Secc1!CZ82=0,CNGE_2026_M4_Secc1!CZ82=2),IF(COUNTA(W259:Z259)=0,0,1),0)</f>
        <v>0</v>
      </c>
      <c r="BF258" s="1">
        <f>IF(OR(CNGE_2026_M4_Secc1!DA82=0,CNGE_2026_M4_Secc1!DA82=2),IF(COUNTA(AA259:AD259)=0,0,1),0)</f>
        <v>0</v>
      </c>
      <c r="BG258" s="1">
        <f>IF(OR(CNGE_2026_M4_Secc1!DB82=0,CNGE_2026_M4_Secc1!DB82=2),IF(COUNTA(O328:R328)=0,0,1),0)</f>
        <v>0</v>
      </c>
      <c r="BH258" s="1">
        <f>IF(OR(CNGE_2026_M4_Secc1!DC82=0,CNGE_2026_M4_Secc1!DC82=2),IF(COUNTA(S328:V328)=0,0,1),0)</f>
        <v>0</v>
      </c>
      <c r="BI258" s="1">
        <f>IF(OR(CNGE_2026_M4_Secc1!DD82=0,CNGE_2026_M4_Secc1!DD82=2),IF(COUNTA(W328:Z328)=0,0,1),0)</f>
        <v>0</v>
      </c>
      <c r="BJ258" s="1">
        <f>IF(OR(CNGE_2026_M4_Secc1!DE82=0,CNGE_2026_M4_Secc1!DE82=2),IF(COUNTA(AA328:AD328)=0,0,1),0)</f>
        <v>0</v>
      </c>
      <c r="BK258" s="1">
        <f>IF(OR(CNGE_2026_M4_Secc1!DF82=0,CNGE_2026_M4_Secc1!DF82=2),IF(COUNTA(O397:R397)=0,0,1),0)</f>
        <v>0</v>
      </c>
      <c r="BL258" s="1">
        <f>IF(OR(CNGE_2026_M4_Secc1!DG82=0,CNGE_2026_M4_Secc1!DG82=2),IF(COUNTA(S397:V397)=0,0,1),0)</f>
        <v>0</v>
      </c>
      <c r="BM258" s="1">
        <f>IF(OR(CNGE_2026_M4_Secc1!DH82=0,CNGE_2026_M4_Secc1!DH82=2),IF(COUNTA(W397:Z397)=0,0,1),0)</f>
        <v>0</v>
      </c>
      <c r="BN258" s="1">
        <f>IF(OR(CNGE_2026_M4_Secc1!DI82=0,CNGE_2026_M4_Secc1!DI82=2),IF(COUNTA(AA397:AD397)=0,0,1),0)</f>
        <v>0</v>
      </c>
      <c r="CA258" s="31">
        <f t="shared" si="82"/>
        <v>0</v>
      </c>
      <c r="CB258" s="31">
        <f t="shared" si="83"/>
        <v>0</v>
      </c>
      <c r="CC258" s="31">
        <f t="shared" si="84"/>
        <v>0</v>
      </c>
      <c r="CD258" s="31">
        <f t="shared" si="85"/>
        <v>0</v>
      </c>
      <c r="CE258" s="31">
        <f t="shared" si="86"/>
        <v>0</v>
      </c>
      <c r="CF258" s="31">
        <f t="shared" si="87"/>
        <v>0</v>
      </c>
      <c r="CG258" s="31">
        <f t="shared" si="88"/>
        <v>0</v>
      </c>
      <c r="CH258" s="31">
        <f t="shared" si="89"/>
        <v>0</v>
      </c>
      <c r="CI258" s="31">
        <f t="shared" si="90"/>
        <v>0</v>
      </c>
      <c r="CJ258" s="31">
        <f t="shared" si="91"/>
        <v>0</v>
      </c>
      <c r="CK258" s="31">
        <f t="shared" si="92"/>
        <v>0</v>
      </c>
      <c r="CL258" s="31">
        <f t="shared" si="93"/>
        <v>0</v>
      </c>
      <c r="CM258" s="31">
        <f t="shared" si="94"/>
        <v>0</v>
      </c>
      <c r="CN258" s="31">
        <f t="shared" si="95"/>
        <v>0</v>
      </c>
      <c r="CO258" s="31">
        <f t="shared" si="96"/>
        <v>0</v>
      </c>
      <c r="CP258" s="31">
        <f t="shared" si="97"/>
        <v>0</v>
      </c>
      <c r="CQ258" s="31">
        <f t="shared" si="98"/>
        <v>0</v>
      </c>
      <c r="CR258" s="31">
        <f t="shared" si="99"/>
        <v>0</v>
      </c>
      <c r="CS258" s="31">
        <f t="shared" si="100"/>
        <v>0</v>
      </c>
      <c r="CT258" s="31">
        <f t="shared" si="101"/>
        <v>0</v>
      </c>
      <c r="CU258" s="31">
        <f t="shared" si="102"/>
        <v>0</v>
      </c>
      <c r="CV258" s="31">
        <f t="shared" si="103"/>
        <v>0</v>
      </c>
      <c r="CW258" s="31">
        <f t="shared" si="104"/>
        <v>0</v>
      </c>
      <c r="CX258" s="31">
        <f t="shared" si="105"/>
        <v>0</v>
      </c>
      <c r="CY258" s="31">
        <f t="shared" si="106"/>
        <v>0</v>
      </c>
      <c r="CZ258" s="31">
        <f t="shared" si="107"/>
        <v>0</v>
      </c>
      <c r="DA258" s="31">
        <f t="shared" si="108"/>
        <v>0</v>
      </c>
      <c r="DB258" s="31">
        <f t="shared" si="109"/>
        <v>0</v>
      </c>
      <c r="DC258" s="31">
        <f t="shared" si="110"/>
        <v>0</v>
      </c>
      <c r="DD258" s="31">
        <f t="shared" si="111"/>
        <v>0</v>
      </c>
      <c r="DE258" s="31">
        <f t="shared" si="112"/>
        <v>0</v>
      </c>
      <c r="DF258" s="31">
        <f t="shared" si="113"/>
        <v>0</v>
      </c>
      <c r="DG258" s="31">
        <f t="shared" si="114"/>
        <v>0</v>
      </c>
      <c r="DH258" s="31">
        <f t="shared" si="115"/>
        <v>0</v>
      </c>
      <c r="DI258" s="31">
        <f t="shared" si="116"/>
        <v>0</v>
      </c>
      <c r="DJ258" s="31">
        <f t="shared" si="117"/>
        <v>0</v>
      </c>
      <c r="DK258" s="31">
        <f t="shared" si="118"/>
        <v>0</v>
      </c>
      <c r="DL258" s="31">
        <f t="shared" si="119"/>
        <v>0</v>
      </c>
      <c r="DM258" s="31">
        <f t="shared" si="120"/>
        <v>0</v>
      </c>
      <c r="DN258" s="31">
        <f t="shared" si="121"/>
        <v>0</v>
      </c>
      <c r="DO258" s="31">
        <f t="shared" si="122"/>
        <v>0</v>
      </c>
      <c r="DP258" s="31">
        <f t="shared" si="123"/>
        <v>0</v>
      </c>
      <c r="DQ258" s="31">
        <f t="shared" si="124"/>
        <v>0</v>
      </c>
      <c r="DR258" s="31">
        <f t="shared" si="125"/>
        <v>0</v>
      </c>
      <c r="DS258" s="31">
        <f t="shared" si="126"/>
        <v>0</v>
      </c>
      <c r="DT258" s="31">
        <f t="shared" si="127"/>
        <v>0</v>
      </c>
      <c r="DU258" s="31">
        <f t="shared" si="128"/>
        <v>0</v>
      </c>
      <c r="DV258" s="31">
        <f t="shared" si="129"/>
        <v>0</v>
      </c>
      <c r="DW258" s="31">
        <f t="shared" si="130"/>
        <v>0</v>
      </c>
      <c r="DX258" s="31">
        <f t="shared" si="131"/>
        <v>0</v>
      </c>
      <c r="DY258" s="31">
        <f t="shared" si="132"/>
        <v>0</v>
      </c>
      <c r="DZ258" s="31">
        <f t="shared" si="133"/>
        <v>0</v>
      </c>
      <c r="EB258" s="1">
        <f t="shared" si="134"/>
        <v>0</v>
      </c>
      <c r="EF258"/>
      <c r="EG258"/>
      <c r="EH258"/>
      <c r="EI258"/>
      <c r="EJ258"/>
      <c r="EK258"/>
      <c r="EL258"/>
      <c r="EM258"/>
      <c r="EN258"/>
      <c r="EO258"/>
      <c r="EP258"/>
      <c r="EQ258"/>
      <c r="ER258"/>
      <c r="ES258"/>
      <c r="ET258"/>
      <c r="EU258"/>
      <c r="EV258"/>
      <c r="EW258"/>
      <c r="EX258"/>
      <c r="EY258"/>
    </row>
    <row r="259" spans="1:155" ht="15" customHeight="1">
      <c r="A259" s="25"/>
      <c r="B259" s="52"/>
      <c r="C259" s="55" t="s">
        <v>5160</v>
      </c>
      <c r="D259" s="817" t="str">
        <f>IF(CNGE_2026_M4_Secc1!D82="","",CNGE_2026_M4_Secc1!D82)</f>
        <v/>
      </c>
      <c r="E259" s="757"/>
      <c r="F259" s="757"/>
      <c r="G259" s="757"/>
      <c r="H259" s="757"/>
      <c r="I259" s="757"/>
      <c r="J259" s="758"/>
      <c r="K259" s="439"/>
      <c r="L259" s="439"/>
      <c r="M259" s="439"/>
      <c r="N259" s="439"/>
      <c r="O259" s="439"/>
      <c r="P259" s="439"/>
      <c r="Q259" s="439"/>
      <c r="R259" s="439"/>
      <c r="S259" s="439"/>
      <c r="T259" s="439"/>
      <c r="U259" s="439"/>
      <c r="V259" s="439"/>
      <c r="W259" s="439"/>
      <c r="X259" s="439"/>
      <c r="Y259" s="439"/>
      <c r="Z259" s="439"/>
      <c r="AA259" s="439"/>
      <c r="AB259" s="439"/>
      <c r="AC259" s="439"/>
      <c r="AD259" s="439"/>
      <c r="AG259" s="1">
        <f>IF(AND(CNGE_2026_M4_Secc1!$N82&lt;&gt;2,CNGE_2026_M4_Secc1!$N82&lt;&gt;""),IF(SUM(COUNTBLANK(D259:AD259),COUNTBLANK(O328:AD328),COUNTBLANK(O397:AD397))&lt;=(AK259+6),0,1),0)</f>
        <v>0</v>
      </c>
      <c r="AH259" s="176">
        <f t="shared" si="60"/>
        <v>0</v>
      </c>
      <c r="AI259" s="177" t="str">
        <f>IF(AH259=0,"",
IF(SUM($AH$219:AH259)=1,AJ259,
IF($AH$281&gt;SUM($AH$219:AH259),_xlfn.CONCAT(", ",AJ259),
IF($AH$281=SUM($AH$219:AH259),_xlfn.CONCAT(" y ",AJ259)))))</f>
        <v/>
      </c>
      <c r="AJ259" s="55">
        <v>40</v>
      </c>
      <c r="AK259" s="1">
        <f t="shared" si="77"/>
        <v>52</v>
      </c>
      <c r="AL259" s="1">
        <f t="shared" si="80"/>
        <v>13</v>
      </c>
      <c r="AM259" s="1">
        <f t="shared" si="78"/>
        <v>0</v>
      </c>
      <c r="AN259" s="1">
        <f>IF(OR(CNGE_2026_M4_Secc1!$N82=2,CNGE_2026_M4_Secc1!$N82=""),IF(COUNTA(K259:AD259,O328:AD328,O397:AD397)=0,0,1),0)</f>
        <v>0</v>
      </c>
      <c r="AO259" s="1">
        <f t="shared" si="81"/>
        <v>0</v>
      </c>
      <c r="AP259" s="1">
        <f>IF(OR(CNGE_2026_M4_Secc1!CX83=0,CNGE_2026_M4_Secc1!CX83=2),IF(OR($AL260=13,BO$221=1),3,4),0)</f>
        <v>3</v>
      </c>
      <c r="AQ259" s="1">
        <f>IF(OR(CNGE_2026_M4_Secc1!CY83=0,CNGE_2026_M4_Secc1!CY83=2),IF(OR($AL260=13,BP$221=1),3,4),0)</f>
        <v>3</v>
      </c>
      <c r="AR259" s="1">
        <f>IF(OR(CNGE_2026_M4_Secc1!CZ83=0,CNGE_2026_M4_Secc1!CZ83=2),IF(OR($AL260=13,BQ$221=1),3,4),0)</f>
        <v>3</v>
      </c>
      <c r="AS259" s="1">
        <f>IF(OR(CNGE_2026_M4_Secc1!DA83=0,CNGE_2026_M4_Secc1!DA83=2),IF(OR($AL260=13,BR$221=1),3,4),0)</f>
        <v>3</v>
      </c>
      <c r="AT259" s="1">
        <f>IF(OR(CNGE_2026_M4_Secc1!DB83=0,CNGE_2026_M4_Secc1!DB83=2),IF(OR($AL260=13,BS$221=1),3,4),0)</f>
        <v>3</v>
      </c>
      <c r="AU259" s="1">
        <f>IF(OR(CNGE_2026_M4_Secc1!DC83=0,CNGE_2026_M4_Secc1!DC83=2),IF(OR($AL260=13,BT$221=1),3,4),0)</f>
        <v>3</v>
      </c>
      <c r="AV259" s="1">
        <f>IF(OR(CNGE_2026_M4_Secc1!DD83=0,CNGE_2026_M4_Secc1!DD83=2),IF(OR($AL260=13,BU$221=1),3,4),0)</f>
        <v>3</v>
      </c>
      <c r="AW259" s="1">
        <f>IF(OR(CNGE_2026_M4_Secc1!DE83=0,CNGE_2026_M4_Secc1!DE83=2),IF(OR($AL260=13,BV$221=1),3,4),0)</f>
        <v>3</v>
      </c>
      <c r="AX259" s="1">
        <f>IF(OR(CNGE_2026_M4_Secc1!DF83=0,CNGE_2026_M4_Secc1!DF83=2),IF(OR($AL260=13,BW$221=1),3,4),0)</f>
        <v>3</v>
      </c>
      <c r="AY259" s="1">
        <f>IF(OR(CNGE_2026_M4_Secc1!DG83=0,CNGE_2026_M4_Secc1!DG83=2),IF(OR($AL260=13,BX$221=1),3,4),0)</f>
        <v>3</v>
      </c>
      <c r="AZ259" s="1">
        <f>IF(OR(CNGE_2026_M4_Secc1!DH83=0,CNGE_2026_M4_Secc1!DH83=2),IF(OR($AL260=13,BY$221=1),3,4),0)</f>
        <v>3</v>
      </c>
      <c r="BA259" s="1">
        <f>IF(OR(CNGE_2026_M4_Secc1!DI83=0,CNGE_2026_M4_Secc1!DI83=2),IF(OR($AL260=13,BZ$221=1),3,4),0)</f>
        <v>3</v>
      </c>
      <c r="BB259" s="1">
        <f t="shared" si="62"/>
        <v>36</v>
      </c>
      <c r="BC259" s="1">
        <f>IF(OR(CNGE_2026_M4_Secc1!CX83=0,CNGE_2026_M4_Secc1!CX83=2),IF(COUNTA(O260:R260)=0,0,1),0)</f>
        <v>0</v>
      </c>
      <c r="BD259" s="1">
        <f>IF(OR(CNGE_2026_M4_Secc1!CY83=0,CNGE_2026_M4_Secc1!CY83=2),IF(COUNTA(S260:V260)=0,0,1),0)</f>
        <v>0</v>
      </c>
      <c r="BE259" s="1">
        <f>IF(OR(CNGE_2026_M4_Secc1!CZ83=0,CNGE_2026_M4_Secc1!CZ83=2),IF(COUNTA(W260:Z260)=0,0,1),0)</f>
        <v>0</v>
      </c>
      <c r="BF259" s="1">
        <f>IF(OR(CNGE_2026_M4_Secc1!DA83=0,CNGE_2026_M4_Secc1!DA83=2),IF(COUNTA(AA260:AD260)=0,0,1),0)</f>
        <v>0</v>
      </c>
      <c r="BG259" s="1">
        <f>IF(OR(CNGE_2026_M4_Secc1!DB83=0,CNGE_2026_M4_Secc1!DB83=2),IF(COUNTA(O329:R329)=0,0,1),0)</f>
        <v>0</v>
      </c>
      <c r="BH259" s="1">
        <f>IF(OR(CNGE_2026_M4_Secc1!DC83=0,CNGE_2026_M4_Secc1!DC83=2),IF(COUNTA(S329:V329)=0,0,1),0)</f>
        <v>0</v>
      </c>
      <c r="BI259" s="1">
        <f>IF(OR(CNGE_2026_M4_Secc1!DD83=0,CNGE_2026_M4_Secc1!DD83=2),IF(COUNTA(W329:Z329)=0,0,1),0)</f>
        <v>0</v>
      </c>
      <c r="BJ259" s="1">
        <f>IF(OR(CNGE_2026_M4_Secc1!DE83=0,CNGE_2026_M4_Secc1!DE83=2),IF(COUNTA(AA329:AD329)=0,0,1),0)</f>
        <v>0</v>
      </c>
      <c r="BK259" s="1">
        <f>IF(OR(CNGE_2026_M4_Secc1!DF83=0,CNGE_2026_M4_Secc1!DF83=2),IF(COUNTA(O398:R398)=0,0,1),0)</f>
        <v>0</v>
      </c>
      <c r="BL259" s="1">
        <f>IF(OR(CNGE_2026_M4_Secc1!DG83=0,CNGE_2026_M4_Secc1!DG83=2),IF(COUNTA(S398:V398)=0,0,1),0)</f>
        <v>0</v>
      </c>
      <c r="BM259" s="1">
        <f>IF(OR(CNGE_2026_M4_Secc1!DH83=0,CNGE_2026_M4_Secc1!DH83=2),IF(COUNTA(W398:Z398)=0,0,1),0)</f>
        <v>0</v>
      </c>
      <c r="BN259" s="1">
        <f>IF(OR(CNGE_2026_M4_Secc1!DI83=0,CNGE_2026_M4_Secc1!DI83=2),IF(COUNTA(AA398:AD398)=0,0,1),0)</f>
        <v>0</v>
      </c>
      <c r="CA259" s="31">
        <f t="shared" si="82"/>
        <v>0</v>
      </c>
      <c r="CB259" s="31">
        <f t="shared" si="83"/>
        <v>0</v>
      </c>
      <c r="CC259" s="31">
        <f t="shared" si="84"/>
        <v>0</v>
      </c>
      <c r="CD259" s="31">
        <f t="shared" si="85"/>
        <v>0</v>
      </c>
      <c r="CE259" s="31">
        <f t="shared" si="86"/>
        <v>0</v>
      </c>
      <c r="CF259" s="31">
        <f t="shared" si="87"/>
        <v>0</v>
      </c>
      <c r="CG259" s="31">
        <f t="shared" si="88"/>
        <v>0</v>
      </c>
      <c r="CH259" s="31">
        <f t="shared" si="89"/>
        <v>0</v>
      </c>
      <c r="CI259" s="31">
        <f t="shared" si="90"/>
        <v>0</v>
      </c>
      <c r="CJ259" s="31">
        <f t="shared" si="91"/>
        <v>0</v>
      </c>
      <c r="CK259" s="31">
        <f t="shared" si="92"/>
        <v>0</v>
      </c>
      <c r="CL259" s="31">
        <f t="shared" si="93"/>
        <v>0</v>
      </c>
      <c r="CM259" s="31">
        <f t="shared" si="94"/>
        <v>0</v>
      </c>
      <c r="CN259" s="31">
        <f t="shared" si="95"/>
        <v>0</v>
      </c>
      <c r="CO259" s="31">
        <f t="shared" si="96"/>
        <v>0</v>
      </c>
      <c r="CP259" s="31">
        <f t="shared" si="97"/>
        <v>0</v>
      </c>
      <c r="CQ259" s="31">
        <f t="shared" si="98"/>
        <v>0</v>
      </c>
      <c r="CR259" s="31">
        <f t="shared" si="99"/>
        <v>0</v>
      </c>
      <c r="CS259" s="31">
        <f t="shared" si="100"/>
        <v>0</v>
      </c>
      <c r="CT259" s="31">
        <f t="shared" si="101"/>
        <v>0</v>
      </c>
      <c r="CU259" s="31">
        <f t="shared" si="102"/>
        <v>0</v>
      </c>
      <c r="CV259" s="31">
        <f t="shared" si="103"/>
        <v>0</v>
      </c>
      <c r="CW259" s="31">
        <f t="shared" si="104"/>
        <v>0</v>
      </c>
      <c r="CX259" s="31">
        <f t="shared" si="105"/>
        <v>0</v>
      </c>
      <c r="CY259" s="31">
        <f t="shared" si="106"/>
        <v>0</v>
      </c>
      <c r="CZ259" s="31">
        <f t="shared" si="107"/>
        <v>0</v>
      </c>
      <c r="DA259" s="31">
        <f t="shared" si="108"/>
        <v>0</v>
      </c>
      <c r="DB259" s="31">
        <f t="shared" si="109"/>
        <v>0</v>
      </c>
      <c r="DC259" s="31">
        <f t="shared" si="110"/>
        <v>0</v>
      </c>
      <c r="DD259" s="31">
        <f t="shared" si="111"/>
        <v>0</v>
      </c>
      <c r="DE259" s="31">
        <f t="shared" si="112"/>
        <v>0</v>
      </c>
      <c r="DF259" s="31">
        <f t="shared" si="113"/>
        <v>0</v>
      </c>
      <c r="DG259" s="31">
        <f t="shared" si="114"/>
        <v>0</v>
      </c>
      <c r="DH259" s="31">
        <f t="shared" si="115"/>
        <v>0</v>
      </c>
      <c r="DI259" s="31">
        <f t="shared" si="116"/>
        <v>0</v>
      </c>
      <c r="DJ259" s="31">
        <f t="shared" si="117"/>
        <v>0</v>
      </c>
      <c r="DK259" s="31">
        <f t="shared" si="118"/>
        <v>0</v>
      </c>
      <c r="DL259" s="31">
        <f t="shared" si="119"/>
        <v>0</v>
      </c>
      <c r="DM259" s="31">
        <f t="shared" si="120"/>
        <v>0</v>
      </c>
      <c r="DN259" s="31">
        <f t="shared" si="121"/>
        <v>0</v>
      </c>
      <c r="DO259" s="31">
        <f t="shared" si="122"/>
        <v>0</v>
      </c>
      <c r="DP259" s="31">
        <f t="shared" si="123"/>
        <v>0</v>
      </c>
      <c r="DQ259" s="31">
        <f t="shared" si="124"/>
        <v>0</v>
      </c>
      <c r="DR259" s="31">
        <f t="shared" si="125"/>
        <v>0</v>
      </c>
      <c r="DS259" s="31">
        <f t="shared" si="126"/>
        <v>0</v>
      </c>
      <c r="DT259" s="31">
        <f t="shared" si="127"/>
        <v>0</v>
      </c>
      <c r="DU259" s="31">
        <f t="shared" si="128"/>
        <v>0</v>
      </c>
      <c r="DV259" s="31">
        <f t="shared" si="129"/>
        <v>0</v>
      </c>
      <c r="DW259" s="31">
        <f t="shared" si="130"/>
        <v>0</v>
      </c>
      <c r="DX259" s="31">
        <f t="shared" si="131"/>
        <v>0</v>
      </c>
      <c r="DY259" s="31">
        <f t="shared" si="132"/>
        <v>0</v>
      </c>
      <c r="DZ259" s="31">
        <f t="shared" si="133"/>
        <v>0</v>
      </c>
      <c r="EB259" s="1">
        <f t="shared" si="134"/>
        <v>0</v>
      </c>
      <c r="EF259"/>
      <c r="EG259"/>
      <c r="EH259"/>
      <c r="EI259"/>
      <c r="EJ259"/>
      <c r="EK259"/>
      <c r="EL259"/>
      <c r="EM259"/>
      <c r="EN259"/>
      <c r="EO259"/>
      <c r="EP259"/>
      <c r="EQ259"/>
      <c r="ER259"/>
      <c r="ES259"/>
      <c r="ET259"/>
      <c r="EU259"/>
      <c r="EV259"/>
      <c r="EW259"/>
      <c r="EX259"/>
      <c r="EY259"/>
    </row>
    <row r="260" spans="1:155" ht="15" customHeight="1">
      <c r="A260" s="25"/>
      <c r="B260" s="52"/>
      <c r="C260" s="55" t="s">
        <v>5162</v>
      </c>
      <c r="D260" s="817" t="str">
        <f>IF(CNGE_2026_M4_Secc1!D83="","",CNGE_2026_M4_Secc1!D83)</f>
        <v/>
      </c>
      <c r="E260" s="757"/>
      <c r="F260" s="757"/>
      <c r="G260" s="757"/>
      <c r="H260" s="757"/>
      <c r="I260" s="757"/>
      <c r="J260" s="758"/>
      <c r="K260" s="439"/>
      <c r="L260" s="439"/>
      <c r="M260" s="439"/>
      <c r="N260" s="439"/>
      <c r="O260" s="439"/>
      <c r="P260" s="439"/>
      <c r="Q260" s="439"/>
      <c r="R260" s="439"/>
      <c r="S260" s="439"/>
      <c r="T260" s="439"/>
      <c r="U260" s="439"/>
      <c r="V260" s="439"/>
      <c r="W260" s="439"/>
      <c r="X260" s="439"/>
      <c r="Y260" s="439"/>
      <c r="Z260" s="439"/>
      <c r="AA260" s="439"/>
      <c r="AB260" s="439"/>
      <c r="AC260" s="439"/>
      <c r="AD260" s="439"/>
      <c r="AG260" s="1">
        <f>IF(AND(CNGE_2026_M4_Secc1!$N83&lt;&gt;2,CNGE_2026_M4_Secc1!$N83&lt;&gt;""),IF(SUM(COUNTBLANK(D260:AD260),COUNTBLANK(O329:AD329),COUNTBLANK(O398:AD398))&lt;=(AK260+6),0,1),0)</f>
        <v>0</v>
      </c>
      <c r="AH260" s="176">
        <f t="shared" si="60"/>
        <v>0</v>
      </c>
      <c r="AI260" s="177" t="str">
        <f>IF(AH260=0,"",
IF(SUM($AH$219:AH260)=1,AJ260,
IF($AH$281&gt;SUM($AH$219:AH260),_xlfn.CONCAT(", ",AJ260),
IF($AH$281=SUM($AH$219:AH260),_xlfn.CONCAT(" y ",AJ260)))))</f>
        <v/>
      </c>
      <c r="AJ260" s="55">
        <v>41</v>
      </c>
      <c r="AK260" s="1">
        <f t="shared" si="77"/>
        <v>52</v>
      </c>
      <c r="AL260" s="1">
        <f t="shared" si="80"/>
        <v>13</v>
      </c>
      <c r="AM260" s="1">
        <f t="shared" si="78"/>
        <v>0</v>
      </c>
      <c r="AN260" s="1">
        <f>IF(OR(CNGE_2026_M4_Secc1!$N83=2,CNGE_2026_M4_Secc1!$N83=""),IF(COUNTA(K260:AD260,O329:AD329,O398:AD398)=0,0,1),0)</f>
        <v>0</v>
      </c>
      <c r="AO260" s="1">
        <f t="shared" si="81"/>
        <v>0</v>
      </c>
      <c r="AP260" s="1">
        <f>IF(OR(CNGE_2026_M4_Secc1!CX84=0,CNGE_2026_M4_Secc1!CX84=2),IF(OR($AL261=13,BO$221=1),3,4),0)</f>
        <v>3</v>
      </c>
      <c r="AQ260" s="1">
        <f>IF(OR(CNGE_2026_M4_Secc1!CY84=0,CNGE_2026_M4_Secc1!CY84=2),IF(OR($AL261=13,BP$221=1),3,4),0)</f>
        <v>3</v>
      </c>
      <c r="AR260" s="1">
        <f>IF(OR(CNGE_2026_M4_Secc1!CZ84=0,CNGE_2026_M4_Secc1!CZ84=2),IF(OR($AL261=13,BQ$221=1),3,4),0)</f>
        <v>3</v>
      </c>
      <c r="AS260" s="1">
        <f>IF(OR(CNGE_2026_M4_Secc1!DA84=0,CNGE_2026_M4_Secc1!DA84=2),IF(OR($AL261=13,BR$221=1),3,4),0)</f>
        <v>3</v>
      </c>
      <c r="AT260" s="1">
        <f>IF(OR(CNGE_2026_M4_Secc1!DB84=0,CNGE_2026_M4_Secc1!DB84=2),IF(OR($AL261=13,BS$221=1),3,4),0)</f>
        <v>3</v>
      </c>
      <c r="AU260" s="1">
        <f>IF(OR(CNGE_2026_M4_Secc1!DC84=0,CNGE_2026_M4_Secc1!DC84=2),IF(OR($AL261=13,BT$221=1),3,4),0)</f>
        <v>3</v>
      </c>
      <c r="AV260" s="1">
        <f>IF(OR(CNGE_2026_M4_Secc1!DD84=0,CNGE_2026_M4_Secc1!DD84=2),IF(OR($AL261=13,BU$221=1),3,4),0)</f>
        <v>3</v>
      </c>
      <c r="AW260" s="1">
        <f>IF(OR(CNGE_2026_M4_Secc1!DE84=0,CNGE_2026_M4_Secc1!DE84=2),IF(OR($AL261=13,BV$221=1),3,4),0)</f>
        <v>3</v>
      </c>
      <c r="AX260" s="1">
        <f>IF(OR(CNGE_2026_M4_Secc1!DF84=0,CNGE_2026_M4_Secc1!DF84=2),IF(OR($AL261=13,BW$221=1),3,4),0)</f>
        <v>3</v>
      </c>
      <c r="AY260" s="1">
        <f>IF(OR(CNGE_2026_M4_Secc1!DG84=0,CNGE_2026_M4_Secc1!DG84=2),IF(OR($AL261=13,BX$221=1),3,4),0)</f>
        <v>3</v>
      </c>
      <c r="AZ260" s="1">
        <f>IF(OR(CNGE_2026_M4_Secc1!DH84=0,CNGE_2026_M4_Secc1!DH84=2),IF(OR($AL261=13,BY$221=1),3,4),0)</f>
        <v>3</v>
      </c>
      <c r="BA260" s="1">
        <f>IF(OR(CNGE_2026_M4_Secc1!DI84=0,CNGE_2026_M4_Secc1!DI84=2),IF(OR($AL261=13,BZ$221=1),3,4),0)</f>
        <v>3</v>
      </c>
      <c r="BB260" s="1">
        <f t="shared" si="62"/>
        <v>36</v>
      </c>
      <c r="BC260" s="1">
        <f>IF(OR(CNGE_2026_M4_Secc1!CX84=0,CNGE_2026_M4_Secc1!CX84=2),IF(COUNTA(O261:R261)=0,0,1),0)</f>
        <v>0</v>
      </c>
      <c r="BD260" s="1">
        <f>IF(OR(CNGE_2026_M4_Secc1!CY84=0,CNGE_2026_M4_Secc1!CY84=2),IF(COUNTA(S261:V261)=0,0,1),0)</f>
        <v>0</v>
      </c>
      <c r="BE260" s="1">
        <f>IF(OR(CNGE_2026_M4_Secc1!CZ84=0,CNGE_2026_M4_Secc1!CZ84=2),IF(COUNTA(W261:Z261)=0,0,1),0)</f>
        <v>0</v>
      </c>
      <c r="BF260" s="1">
        <f>IF(OR(CNGE_2026_M4_Secc1!DA84=0,CNGE_2026_M4_Secc1!DA84=2),IF(COUNTA(AA261:AD261)=0,0,1),0)</f>
        <v>0</v>
      </c>
      <c r="BG260" s="1">
        <f>IF(OR(CNGE_2026_M4_Secc1!DB84=0,CNGE_2026_M4_Secc1!DB84=2),IF(COUNTA(O330:R330)=0,0,1),0)</f>
        <v>0</v>
      </c>
      <c r="BH260" s="1">
        <f>IF(OR(CNGE_2026_M4_Secc1!DC84=0,CNGE_2026_M4_Secc1!DC84=2),IF(COUNTA(S330:V330)=0,0,1),0)</f>
        <v>0</v>
      </c>
      <c r="BI260" s="1">
        <f>IF(OR(CNGE_2026_M4_Secc1!DD84=0,CNGE_2026_M4_Secc1!DD84=2),IF(COUNTA(W330:Z330)=0,0,1),0)</f>
        <v>0</v>
      </c>
      <c r="BJ260" s="1">
        <f>IF(OR(CNGE_2026_M4_Secc1!DE84=0,CNGE_2026_M4_Secc1!DE84=2),IF(COUNTA(AA330:AD330)=0,0,1),0)</f>
        <v>0</v>
      </c>
      <c r="BK260" s="1">
        <f>IF(OR(CNGE_2026_M4_Secc1!DF84=0,CNGE_2026_M4_Secc1!DF84=2),IF(COUNTA(O399:R399)=0,0,1),0)</f>
        <v>0</v>
      </c>
      <c r="BL260" s="1">
        <f>IF(OR(CNGE_2026_M4_Secc1!DG84=0,CNGE_2026_M4_Secc1!DG84=2),IF(COUNTA(S399:V399)=0,0,1),0)</f>
        <v>0</v>
      </c>
      <c r="BM260" s="1">
        <f>IF(OR(CNGE_2026_M4_Secc1!DH84=0,CNGE_2026_M4_Secc1!DH84=2),IF(COUNTA(W399:Z399)=0,0,1),0)</f>
        <v>0</v>
      </c>
      <c r="BN260" s="1">
        <f>IF(OR(CNGE_2026_M4_Secc1!DI84=0,CNGE_2026_M4_Secc1!DI84=2),IF(COUNTA(AA399:AD399)=0,0,1),0)</f>
        <v>0</v>
      </c>
      <c r="CA260" s="31">
        <f t="shared" si="82"/>
        <v>0</v>
      </c>
      <c r="CB260" s="31">
        <f t="shared" si="83"/>
        <v>0</v>
      </c>
      <c r="CC260" s="31">
        <f t="shared" si="84"/>
        <v>0</v>
      </c>
      <c r="CD260" s="31">
        <f t="shared" si="85"/>
        <v>0</v>
      </c>
      <c r="CE260" s="31">
        <f t="shared" si="86"/>
        <v>0</v>
      </c>
      <c r="CF260" s="31">
        <f t="shared" si="87"/>
        <v>0</v>
      </c>
      <c r="CG260" s="31">
        <f t="shared" si="88"/>
        <v>0</v>
      </c>
      <c r="CH260" s="31">
        <f t="shared" si="89"/>
        <v>0</v>
      </c>
      <c r="CI260" s="31">
        <f t="shared" si="90"/>
        <v>0</v>
      </c>
      <c r="CJ260" s="31">
        <f t="shared" si="91"/>
        <v>0</v>
      </c>
      <c r="CK260" s="31">
        <f t="shared" si="92"/>
        <v>0</v>
      </c>
      <c r="CL260" s="31">
        <f t="shared" si="93"/>
        <v>0</v>
      </c>
      <c r="CM260" s="31">
        <f t="shared" si="94"/>
        <v>0</v>
      </c>
      <c r="CN260" s="31">
        <f t="shared" si="95"/>
        <v>0</v>
      </c>
      <c r="CO260" s="31">
        <f t="shared" si="96"/>
        <v>0</v>
      </c>
      <c r="CP260" s="31">
        <f t="shared" si="97"/>
        <v>0</v>
      </c>
      <c r="CQ260" s="31">
        <f t="shared" si="98"/>
        <v>0</v>
      </c>
      <c r="CR260" s="31">
        <f t="shared" si="99"/>
        <v>0</v>
      </c>
      <c r="CS260" s="31">
        <f t="shared" si="100"/>
        <v>0</v>
      </c>
      <c r="CT260" s="31">
        <f t="shared" si="101"/>
        <v>0</v>
      </c>
      <c r="CU260" s="31">
        <f t="shared" si="102"/>
        <v>0</v>
      </c>
      <c r="CV260" s="31">
        <f t="shared" si="103"/>
        <v>0</v>
      </c>
      <c r="CW260" s="31">
        <f t="shared" si="104"/>
        <v>0</v>
      </c>
      <c r="CX260" s="31">
        <f t="shared" si="105"/>
        <v>0</v>
      </c>
      <c r="CY260" s="31">
        <f t="shared" si="106"/>
        <v>0</v>
      </c>
      <c r="CZ260" s="31">
        <f t="shared" si="107"/>
        <v>0</v>
      </c>
      <c r="DA260" s="31">
        <f t="shared" si="108"/>
        <v>0</v>
      </c>
      <c r="DB260" s="31">
        <f t="shared" si="109"/>
        <v>0</v>
      </c>
      <c r="DC260" s="31">
        <f t="shared" si="110"/>
        <v>0</v>
      </c>
      <c r="DD260" s="31">
        <f t="shared" si="111"/>
        <v>0</v>
      </c>
      <c r="DE260" s="31">
        <f t="shared" si="112"/>
        <v>0</v>
      </c>
      <c r="DF260" s="31">
        <f t="shared" si="113"/>
        <v>0</v>
      </c>
      <c r="DG260" s="31">
        <f t="shared" si="114"/>
        <v>0</v>
      </c>
      <c r="DH260" s="31">
        <f t="shared" si="115"/>
        <v>0</v>
      </c>
      <c r="DI260" s="31">
        <f t="shared" si="116"/>
        <v>0</v>
      </c>
      <c r="DJ260" s="31">
        <f t="shared" si="117"/>
        <v>0</v>
      </c>
      <c r="DK260" s="31">
        <f t="shared" si="118"/>
        <v>0</v>
      </c>
      <c r="DL260" s="31">
        <f t="shared" si="119"/>
        <v>0</v>
      </c>
      <c r="DM260" s="31">
        <f t="shared" si="120"/>
        <v>0</v>
      </c>
      <c r="DN260" s="31">
        <f t="shared" si="121"/>
        <v>0</v>
      </c>
      <c r="DO260" s="31">
        <f t="shared" si="122"/>
        <v>0</v>
      </c>
      <c r="DP260" s="31">
        <f t="shared" si="123"/>
        <v>0</v>
      </c>
      <c r="DQ260" s="31">
        <f t="shared" si="124"/>
        <v>0</v>
      </c>
      <c r="DR260" s="31">
        <f t="shared" si="125"/>
        <v>0</v>
      </c>
      <c r="DS260" s="31">
        <f t="shared" si="126"/>
        <v>0</v>
      </c>
      <c r="DT260" s="31">
        <f t="shared" si="127"/>
        <v>0</v>
      </c>
      <c r="DU260" s="31">
        <f t="shared" si="128"/>
        <v>0</v>
      </c>
      <c r="DV260" s="31">
        <f t="shared" si="129"/>
        <v>0</v>
      </c>
      <c r="DW260" s="31">
        <f t="shared" si="130"/>
        <v>0</v>
      </c>
      <c r="DX260" s="31">
        <f t="shared" si="131"/>
        <v>0</v>
      </c>
      <c r="DY260" s="31">
        <f t="shared" si="132"/>
        <v>0</v>
      </c>
      <c r="DZ260" s="31">
        <f t="shared" si="133"/>
        <v>0</v>
      </c>
      <c r="EB260" s="1">
        <f t="shared" si="134"/>
        <v>0</v>
      </c>
      <c r="EF260"/>
      <c r="EG260"/>
      <c r="EH260"/>
      <c r="EI260"/>
      <c r="EJ260"/>
      <c r="EK260"/>
      <c r="EL260"/>
      <c r="EM260"/>
      <c r="EN260"/>
      <c r="EO260"/>
      <c r="EP260"/>
      <c r="EQ260"/>
      <c r="ER260"/>
      <c r="ES260"/>
      <c r="ET260"/>
      <c r="EU260"/>
      <c r="EV260"/>
      <c r="EW260"/>
      <c r="EX260"/>
      <c r="EY260"/>
    </row>
    <row r="261" spans="1:155" ht="15" customHeight="1">
      <c r="A261" s="25"/>
      <c r="B261" s="52"/>
      <c r="C261" s="55" t="s">
        <v>5164</v>
      </c>
      <c r="D261" s="817" t="str">
        <f>IF(CNGE_2026_M4_Secc1!D84="","",CNGE_2026_M4_Secc1!D84)</f>
        <v/>
      </c>
      <c r="E261" s="757"/>
      <c r="F261" s="757"/>
      <c r="G261" s="757"/>
      <c r="H261" s="757"/>
      <c r="I261" s="757"/>
      <c r="J261" s="758"/>
      <c r="K261" s="439"/>
      <c r="L261" s="439"/>
      <c r="M261" s="439"/>
      <c r="N261" s="439"/>
      <c r="O261" s="439"/>
      <c r="P261" s="439"/>
      <c r="Q261" s="439"/>
      <c r="R261" s="439"/>
      <c r="S261" s="439"/>
      <c r="T261" s="439"/>
      <c r="U261" s="439"/>
      <c r="V261" s="439"/>
      <c r="W261" s="439"/>
      <c r="X261" s="439"/>
      <c r="Y261" s="439"/>
      <c r="Z261" s="439"/>
      <c r="AA261" s="439"/>
      <c r="AB261" s="439"/>
      <c r="AC261" s="439"/>
      <c r="AD261" s="439"/>
      <c r="AG261" s="1">
        <f>IF(AND(CNGE_2026_M4_Secc1!$N84&lt;&gt;2,CNGE_2026_M4_Secc1!$N84&lt;&gt;""),IF(SUM(COUNTBLANK(D261:AD261),COUNTBLANK(O330:AD330),COUNTBLANK(O399:AD399))&lt;=(AK261+6),0,1),0)</f>
        <v>0</v>
      </c>
      <c r="AH261" s="176">
        <f t="shared" si="60"/>
        <v>0</v>
      </c>
      <c r="AI261" s="177" t="str">
        <f>IF(AH261=0,"",
IF(SUM($AH$219:AH261)=1,AJ261,
IF($AH$281&gt;SUM($AH$219:AH261),_xlfn.CONCAT(", ",AJ261),
IF($AH$281=SUM($AH$219:AH261),_xlfn.CONCAT(" y ",AJ261)))))</f>
        <v/>
      </c>
      <c r="AJ261" s="55">
        <v>42</v>
      </c>
      <c r="AK261" s="1">
        <f t="shared" si="77"/>
        <v>52</v>
      </c>
      <c r="AL261" s="1">
        <f t="shared" si="80"/>
        <v>13</v>
      </c>
      <c r="AM261" s="1">
        <f t="shared" si="78"/>
        <v>0</v>
      </c>
      <c r="AN261" s="1">
        <f>IF(OR(CNGE_2026_M4_Secc1!$N84=2,CNGE_2026_M4_Secc1!$N84=""),IF(COUNTA(K261:AD261,O330:AD330,O399:AD399)=0,0,1),0)</f>
        <v>0</v>
      </c>
      <c r="AO261" s="1">
        <f t="shared" si="81"/>
        <v>0</v>
      </c>
      <c r="AP261" s="1">
        <f>IF(OR(CNGE_2026_M4_Secc1!CX85=0,CNGE_2026_M4_Secc1!CX85=2),IF(OR($AL262=13,BO$221=1),3,4),0)</f>
        <v>3</v>
      </c>
      <c r="AQ261" s="1">
        <f>IF(OR(CNGE_2026_M4_Secc1!CY85=0,CNGE_2026_M4_Secc1!CY85=2),IF(OR($AL262=13,BP$221=1),3,4),0)</f>
        <v>3</v>
      </c>
      <c r="AR261" s="1">
        <f>IF(OR(CNGE_2026_M4_Secc1!CZ85=0,CNGE_2026_M4_Secc1!CZ85=2),IF(OR($AL262=13,BQ$221=1),3,4),0)</f>
        <v>3</v>
      </c>
      <c r="AS261" s="1">
        <f>IF(OR(CNGE_2026_M4_Secc1!DA85=0,CNGE_2026_M4_Secc1!DA85=2),IF(OR($AL262=13,BR$221=1),3,4),0)</f>
        <v>3</v>
      </c>
      <c r="AT261" s="1">
        <f>IF(OR(CNGE_2026_M4_Secc1!DB85=0,CNGE_2026_M4_Secc1!DB85=2),IF(OR($AL262=13,BS$221=1),3,4),0)</f>
        <v>3</v>
      </c>
      <c r="AU261" s="1">
        <f>IF(OR(CNGE_2026_M4_Secc1!DC85=0,CNGE_2026_M4_Secc1!DC85=2),IF(OR($AL262=13,BT$221=1),3,4),0)</f>
        <v>3</v>
      </c>
      <c r="AV261" s="1">
        <f>IF(OR(CNGE_2026_M4_Secc1!DD85=0,CNGE_2026_M4_Secc1!DD85=2),IF(OR($AL262=13,BU$221=1),3,4),0)</f>
        <v>3</v>
      </c>
      <c r="AW261" s="1">
        <f>IF(OR(CNGE_2026_M4_Secc1!DE85=0,CNGE_2026_M4_Secc1!DE85=2),IF(OR($AL262=13,BV$221=1),3,4),0)</f>
        <v>3</v>
      </c>
      <c r="AX261" s="1">
        <f>IF(OR(CNGE_2026_M4_Secc1!DF85=0,CNGE_2026_M4_Secc1!DF85=2),IF(OR($AL262=13,BW$221=1),3,4),0)</f>
        <v>3</v>
      </c>
      <c r="AY261" s="1">
        <f>IF(OR(CNGE_2026_M4_Secc1!DG85=0,CNGE_2026_M4_Secc1!DG85=2),IF(OR($AL262=13,BX$221=1),3,4),0)</f>
        <v>3</v>
      </c>
      <c r="AZ261" s="1">
        <f>IF(OR(CNGE_2026_M4_Secc1!DH85=0,CNGE_2026_M4_Secc1!DH85=2),IF(OR($AL262=13,BY$221=1),3,4),0)</f>
        <v>3</v>
      </c>
      <c r="BA261" s="1">
        <f>IF(OR(CNGE_2026_M4_Secc1!DI85=0,CNGE_2026_M4_Secc1!DI85=2),IF(OR($AL262=13,BZ$221=1),3,4),0)</f>
        <v>3</v>
      </c>
      <c r="BB261" s="1">
        <f t="shared" si="62"/>
        <v>36</v>
      </c>
      <c r="BC261" s="1">
        <f>IF(OR(CNGE_2026_M4_Secc1!CX85=0,CNGE_2026_M4_Secc1!CX85=2),IF(COUNTA(O262:R262)=0,0,1),0)</f>
        <v>0</v>
      </c>
      <c r="BD261" s="1">
        <f>IF(OR(CNGE_2026_M4_Secc1!CY85=0,CNGE_2026_M4_Secc1!CY85=2),IF(COUNTA(S262:V262)=0,0,1),0)</f>
        <v>0</v>
      </c>
      <c r="BE261" s="1">
        <f>IF(OR(CNGE_2026_M4_Secc1!CZ85=0,CNGE_2026_M4_Secc1!CZ85=2),IF(COUNTA(W262:Z262)=0,0,1),0)</f>
        <v>0</v>
      </c>
      <c r="BF261" s="1">
        <f>IF(OR(CNGE_2026_M4_Secc1!DA85=0,CNGE_2026_M4_Secc1!DA85=2),IF(COUNTA(AA262:AD262)=0,0,1),0)</f>
        <v>0</v>
      </c>
      <c r="BG261" s="1">
        <f>IF(OR(CNGE_2026_M4_Secc1!DB85=0,CNGE_2026_M4_Secc1!DB85=2),IF(COUNTA(O331:R331)=0,0,1),0)</f>
        <v>0</v>
      </c>
      <c r="BH261" s="1">
        <f>IF(OR(CNGE_2026_M4_Secc1!DC85=0,CNGE_2026_M4_Secc1!DC85=2),IF(COUNTA(S331:V331)=0,0,1),0)</f>
        <v>0</v>
      </c>
      <c r="BI261" s="1">
        <f>IF(OR(CNGE_2026_M4_Secc1!DD85=0,CNGE_2026_M4_Secc1!DD85=2),IF(COUNTA(W331:Z331)=0,0,1),0)</f>
        <v>0</v>
      </c>
      <c r="BJ261" s="1">
        <f>IF(OR(CNGE_2026_M4_Secc1!DE85=0,CNGE_2026_M4_Secc1!DE85=2),IF(COUNTA(AA331:AD331)=0,0,1),0)</f>
        <v>0</v>
      </c>
      <c r="BK261" s="1">
        <f>IF(OR(CNGE_2026_M4_Secc1!DF85=0,CNGE_2026_M4_Secc1!DF85=2),IF(COUNTA(O400:R400)=0,0,1),0)</f>
        <v>0</v>
      </c>
      <c r="BL261" s="1">
        <f>IF(OR(CNGE_2026_M4_Secc1!DG85=0,CNGE_2026_M4_Secc1!DG85=2),IF(COUNTA(S400:V400)=0,0,1),0)</f>
        <v>0</v>
      </c>
      <c r="BM261" s="1">
        <f>IF(OR(CNGE_2026_M4_Secc1!DH85=0,CNGE_2026_M4_Secc1!DH85=2),IF(COUNTA(W400:Z400)=0,0,1),0)</f>
        <v>0</v>
      </c>
      <c r="BN261" s="1">
        <f>IF(OR(CNGE_2026_M4_Secc1!DI85=0,CNGE_2026_M4_Secc1!DI85=2),IF(COUNTA(AA400:AD400)=0,0,1),0)</f>
        <v>0</v>
      </c>
      <c r="CA261" s="31">
        <f t="shared" si="82"/>
        <v>0</v>
      </c>
      <c r="CB261" s="31">
        <f t="shared" si="83"/>
        <v>0</v>
      </c>
      <c r="CC261" s="31">
        <f t="shared" si="84"/>
        <v>0</v>
      </c>
      <c r="CD261" s="31">
        <f t="shared" si="85"/>
        <v>0</v>
      </c>
      <c r="CE261" s="31">
        <f t="shared" si="86"/>
        <v>0</v>
      </c>
      <c r="CF261" s="31">
        <f t="shared" si="87"/>
        <v>0</v>
      </c>
      <c r="CG261" s="31">
        <f t="shared" si="88"/>
        <v>0</v>
      </c>
      <c r="CH261" s="31">
        <f t="shared" si="89"/>
        <v>0</v>
      </c>
      <c r="CI261" s="31">
        <f t="shared" si="90"/>
        <v>0</v>
      </c>
      <c r="CJ261" s="31">
        <f t="shared" si="91"/>
        <v>0</v>
      </c>
      <c r="CK261" s="31">
        <f t="shared" si="92"/>
        <v>0</v>
      </c>
      <c r="CL261" s="31">
        <f t="shared" si="93"/>
        <v>0</v>
      </c>
      <c r="CM261" s="31">
        <f t="shared" si="94"/>
        <v>0</v>
      </c>
      <c r="CN261" s="31">
        <f t="shared" si="95"/>
        <v>0</v>
      </c>
      <c r="CO261" s="31">
        <f t="shared" si="96"/>
        <v>0</v>
      </c>
      <c r="CP261" s="31">
        <f t="shared" si="97"/>
        <v>0</v>
      </c>
      <c r="CQ261" s="31">
        <f t="shared" si="98"/>
        <v>0</v>
      </c>
      <c r="CR261" s="31">
        <f t="shared" si="99"/>
        <v>0</v>
      </c>
      <c r="CS261" s="31">
        <f t="shared" si="100"/>
        <v>0</v>
      </c>
      <c r="CT261" s="31">
        <f t="shared" si="101"/>
        <v>0</v>
      </c>
      <c r="CU261" s="31">
        <f t="shared" si="102"/>
        <v>0</v>
      </c>
      <c r="CV261" s="31">
        <f t="shared" si="103"/>
        <v>0</v>
      </c>
      <c r="CW261" s="31">
        <f t="shared" si="104"/>
        <v>0</v>
      </c>
      <c r="CX261" s="31">
        <f t="shared" si="105"/>
        <v>0</v>
      </c>
      <c r="CY261" s="31">
        <f t="shared" si="106"/>
        <v>0</v>
      </c>
      <c r="CZ261" s="31">
        <f t="shared" si="107"/>
        <v>0</v>
      </c>
      <c r="DA261" s="31">
        <f t="shared" si="108"/>
        <v>0</v>
      </c>
      <c r="DB261" s="31">
        <f t="shared" si="109"/>
        <v>0</v>
      </c>
      <c r="DC261" s="31">
        <f t="shared" si="110"/>
        <v>0</v>
      </c>
      <c r="DD261" s="31">
        <f t="shared" si="111"/>
        <v>0</v>
      </c>
      <c r="DE261" s="31">
        <f t="shared" si="112"/>
        <v>0</v>
      </c>
      <c r="DF261" s="31">
        <f t="shared" si="113"/>
        <v>0</v>
      </c>
      <c r="DG261" s="31">
        <f t="shared" si="114"/>
        <v>0</v>
      </c>
      <c r="DH261" s="31">
        <f t="shared" si="115"/>
        <v>0</v>
      </c>
      <c r="DI261" s="31">
        <f t="shared" si="116"/>
        <v>0</v>
      </c>
      <c r="DJ261" s="31">
        <f t="shared" si="117"/>
        <v>0</v>
      </c>
      <c r="DK261" s="31">
        <f t="shared" si="118"/>
        <v>0</v>
      </c>
      <c r="DL261" s="31">
        <f t="shared" si="119"/>
        <v>0</v>
      </c>
      <c r="DM261" s="31">
        <f t="shared" si="120"/>
        <v>0</v>
      </c>
      <c r="DN261" s="31">
        <f t="shared" si="121"/>
        <v>0</v>
      </c>
      <c r="DO261" s="31">
        <f t="shared" si="122"/>
        <v>0</v>
      </c>
      <c r="DP261" s="31">
        <f t="shared" si="123"/>
        <v>0</v>
      </c>
      <c r="DQ261" s="31">
        <f t="shared" si="124"/>
        <v>0</v>
      </c>
      <c r="DR261" s="31">
        <f t="shared" si="125"/>
        <v>0</v>
      </c>
      <c r="DS261" s="31">
        <f t="shared" si="126"/>
        <v>0</v>
      </c>
      <c r="DT261" s="31">
        <f t="shared" si="127"/>
        <v>0</v>
      </c>
      <c r="DU261" s="31">
        <f t="shared" si="128"/>
        <v>0</v>
      </c>
      <c r="DV261" s="31">
        <f t="shared" si="129"/>
        <v>0</v>
      </c>
      <c r="DW261" s="31">
        <f t="shared" si="130"/>
        <v>0</v>
      </c>
      <c r="DX261" s="31">
        <f t="shared" si="131"/>
        <v>0</v>
      </c>
      <c r="DY261" s="31">
        <f t="shared" si="132"/>
        <v>0</v>
      </c>
      <c r="DZ261" s="31">
        <f t="shared" si="133"/>
        <v>0</v>
      </c>
      <c r="EB261" s="1">
        <f t="shared" si="134"/>
        <v>0</v>
      </c>
      <c r="EF261"/>
      <c r="EG261"/>
      <c r="EH261"/>
      <c r="EI261"/>
      <c r="EJ261"/>
      <c r="EK261"/>
      <c r="EL261"/>
      <c r="EM261"/>
      <c r="EN261"/>
      <c r="EO261"/>
      <c r="EP261"/>
      <c r="EQ261"/>
      <c r="ER261"/>
      <c r="ES261"/>
      <c r="ET261"/>
      <c r="EU261"/>
      <c r="EV261"/>
      <c r="EW261"/>
      <c r="EX261"/>
      <c r="EY261"/>
    </row>
    <row r="262" spans="1:155" ht="15" customHeight="1">
      <c r="A262" s="25"/>
      <c r="B262" s="52"/>
      <c r="C262" s="55" t="s">
        <v>5166</v>
      </c>
      <c r="D262" s="817" t="str">
        <f>IF(CNGE_2026_M4_Secc1!D85="","",CNGE_2026_M4_Secc1!D85)</f>
        <v/>
      </c>
      <c r="E262" s="757"/>
      <c r="F262" s="757"/>
      <c r="G262" s="757"/>
      <c r="H262" s="757"/>
      <c r="I262" s="757"/>
      <c r="J262" s="758"/>
      <c r="K262" s="439"/>
      <c r="L262" s="439"/>
      <c r="M262" s="439"/>
      <c r="N262" s="439"/>
      <c r="O262" s="439"/>
      <c r="P262" s="439"/>
      <c r="Q262" s="439"/>
      <c r="R262" s="439"/>
      <c r="S262" s="439"/>
      <c r="T262" s="439"/>
      <c r="U262" s="439"/>
      <c r="V262" s="439"/>
      <c r="W262" s="439"/>
      <c r="X262" s="439"/>
      <c r="Y262" s="439"/>
      <c r="Z262" s="439"/>
      <c r="AA262" s="439"/>
      <c r="AB262" s="439"/>
      <c r="AC262" s="439"/>
      <c r="AD262" s="439"/>
      <c r="AG262" s="1">
        <f>IF(AND(CNGE_2026_M4_Secc1!$N85&lt;&gt;2,CNGE_2026_M4_Secc1!$N85&lt;&gt;""),IF(SUM(COUNTBLANK(D262:AD262),COUNTBLANK(O331:AD331),COUNTBLANK(O400:AD400))&lt;=(AK262+6),0,1),0)</f>
        <v>0</v>
      </c>
      <c r="AH262" s="176">
        <f t="shared" si="60"/>
        <v>0</v>
      </c>
      <c r="AI262" s="177" t="str">
        <f>IF(AH262=0,"",
IF(SUM($AH$219:AH262)=1,AJ262,
IF($AH$281&gt;SUM($AH$219:AH262),_xlfn.CONCAT(", ",AJ262),
IF($AH$281=SUM($AH$219:AH262),_xlfn.CONCAT(" y ",AJ262)))))</f>
        <v/>
      </c>
      <c r="AJ262" s="55">
        <v>43</v>
      </c>
      <c r="AK262" s="1">
        <f t="shared" si="77"/>
        <v>52</v>
      </c>
      <c r="AL262" s="1">
        <f t="shared" si="80"/>
        <v>13</v>
      </c>
      <c r="AM262" s="1">
        <f t="shared" si="78"/>
        <v>0</v>
      </c>
      <c r="AN262" s="1">
        <f>IF(OR(CNGE_2026_M4_Secc1!$N85=2,CNGE_2026_M4_Secc1!$N85=""),IF(COUNTA(K262:AD262,O331:AD331,O400:AD400)=0,0,1),0)</f>
        <v>0</v>
      </c>
      <c r="AO262" s="1">
        <f t="shared" si="81"/>
        <v>0</v>
      </c>
      <c r="AP262" s="1">
        <f>IF(OR(CNGE_2026_M4_Secc1!CX86=0,CNGE_2026_M4_Secc1!CX86=2),IF(OR($AL263=13,BO$221=1),3,4),0)</f>
        <v>3</v>
      </c>
      <c r="AQ262" s="1">
        <f>IF(OR(CNGE_2026_M4_Secc1!CY86=0,CNGE_2026_M4_Secc1!CY86=2),IF(OR($AL263=13,BP$221=1),3,4),0)</f>
        <v>3</v>
      </c>
      <c r="AR262" s="1">
        <f>IF(OR(CNGE_2026_M4_Secc1!CZ86=0,CNGE_2026_M4_Secc1!CZ86=2),IF(OR($AL263=13,BQ$221=1),3,4),0)</f>
        <v>3</v>
      </c>
      <c r="AS262" s="1">
        <f>IF(OR(CNGE_2026_M4_Secc1!DA86=0,CNGE_2026_M4_Secc1!DA86=2),IF(OR($AL263=13,BR$221=1),3,4),0)</f>
        <v>3</v>
      </c>
      <c r="AT262" s="1">
        <f>IF(OR(CNGE_2026_M4_Secc1!DB86=0,CNGE_2026_M4_Secc1!DB86=2),IF(OR($AL263=13,BS$221=1),3,4),0)</f>
        <v>3</v>
      </c>
      <c r="AU262" s="1">
        <f>IF(OR(CNGE_2026_M4_Secc1!DC86=0,CNGE_2026_M4_Secc1!DC86=2),IF(OR($AL263=13,BT$221=1),3,4),0)</f>
        <v>3</v>
      </c>
      <c r="AV262" s="1">
        <f>IF(OR(CNGE_2026_M4_Secc1!DD86=0,CNGE_2026_M4_Secc1!DD86=2),IF(OR($AL263=13,BU$221=1),3,4),0)</f>
        <v>3</v>
      </c>
      <c r="AW262" s="1">
        <f>IF(OR(CNGE_2026_M4_Secc1!DE86=0,CNGE_2026_M4_Secc1!DE86=2),IF(OR($AL263=13,BV$221=1),3,4),0)</f>
        <v>3</v>
      </c>
      <c r="AX262" s="1">
        <f>IF(OR(CNGE_2026_M4_Secc1!DF86=0,CNGE_2026_M4_Secc1!DF86=2),IF(OR($AL263=13,BW$221=1),3,4),0)</f>
        <v>3</v>
      </c>
      <c r="AY262" s="1">
        <f>IF(OR(CNGE_2026_M4_Secc1!DG86=0,CNGE_2026_M4_Secc1!DG86=2),IF(OR($AL263=13,BX$221=1),3,4),0)</f>
        <v>3</v>
      </c>
      <c r="AZ262" s="1">
        <f>IF(OR(CNGE_2026_M4_Secc1!DH86=0,CNGE_2026_M4_Secc1!DH86=2),IF(OR($AL263=13,BY$221=1),3,4),0)</f>
        <v>3</v>
      </c>
      <c r="BA262" s="1">
        <f>IF(OR(CNGE_2026_M4_Secc1!DI86=0,CNGE_2026_M4_Secc1!DI86=2),IF(OR($AL263=13,BZ$221=1),3,4),0)</f>
        <v>3</v>
      </c>
      <c r="BB262" s="1">
        <f t="shared" si="62"/>
        <v>36</v>
      </c>
      <c r="BC262" s="1">
        <f>IF(OR(CNGE_2026_M4_Secc1!CX86=0,CNGE_2026_M4_Secc1!CX86=2),IF(COUNTA(O263:R263)=0,0,1),0)</f>
        <v>0</v>
      </c>
      <c r="BD262" s="1">
        <f>IF(OR(CNGE_2026_M4_Secc1!CY86=0,CNGE_2026_M4_Secc1!CY86=2),IF(COUNTA(S263:V263)=0,0,1),0)</f>
        <v>0</v>
      </c>
      <c r="BE262" s="1">
        <f>IF(OR(CNGE_2026_M4_Secc1!CZ86=0,CNGE_2026_M4_Secc1!CZ86=2),IF(COUNTA(W263:Z263)=0,0,1),0)</f>
        <v>0</v>
      </c>
      <c r="BF262" s="1">
        <f>IF(OR(CNGE_2026_M4_Secc1!DA86=0,CNGE_2026_M4_Secc1!DA86=2),IF(COUNTA(AA263:AD263)=0,0,1),0)</f>
        <v>0</v>
      </c>
      <c r="BG262" s="1">
        <f>IF(OR(CNGE_2026_M4_Secc1!DB86=0,CNGE_2026_M4_Secc1!DB86=2),IF(COUNTA(O332:R332)=0,0,1),0)</f>
        <v>0</v>
      </c>
      <c r="BH262" s="1">
        <f>IF(OR(CNGE_2026_M4_Secc1!DC86=0,CNGE_2026_M4_Secc1!DC86=2),IF(COUNTA(S332:V332)=0,0,1),0)</f>
        <v>0</v>
      </c>
      <c r="BI262" s="1">
        <f>IF(OR(CNGE_2026_M4_Secc1!DD86=0,CNGE_2026_M4_Secc1!DD86=2),IF(COUNTA(W332:Z332)=0,0,1),0)</f>
        <v>0</v>
      </c>
      <c r="BJ262" s="1">
        <f>IF(OR(CNGE_2026_M4_Secc1!DE86=0,CNGE_2026_M4_Secc1!DE86=2),IF(COUNTA(AA332:AD332)=0,0,1),0)</f>
        <v>0</v>
      </c>
      <c r="BK262" s="1">
        <f>IF(OR(CNGE_2026_M4_Secc1!DF86=0,CNGE_2026_M4_Secc1!DF86=2),IF(COUNTA(O401:R401)=0,0,1),0)</f>
        <v>0</v>
      </c>
      <c r="BL262" s="1">
        <f>IF(OR(CNGE_2026_M4_Secc1!DG86=0,CNGE_2026_M4_Secc1!DG86=2),IF(COUNTA(S401:V401)=0,0,1),0)</f>
        <v>0</v>
      </c>
      <c r="BM262" s="1">
        <f>IF(OR(CNGE_2026_M4_Secc1!DH86=0,CNGE_2026_M4_Secc1!DH86=2),IF(COUNTA(W401:Z401)=0,0,1),0)</f>
        <v>0</v>
      </c>
      <c r="BN262" s="1">
        <f>IF(OR(CNGE_2026_M4_Secc1!DI86=0,CNGE_2026_M4_Secc1!DI86=2),IF(COUNTA(AA401:AD401)=0,0,1),0)</f>
        <v>0</v>
      </c>
      <c r="CA262" s="31">
        <f t="shared" si="82"/>
        <v>0</v>
      </c>
      <c r="CB262" s="31">
        <f t="shared" si="83"/>
        <v>0</v>
      </c>
      <c r="CC262" s="31">
        <f t="shared" si="84"/>
        <v>0</v>
      </c>
      <c r="CD262" s="31">
        <f t="shared" si="85"/>
        <v>0</v>
      </c>
      <c r="CE262" s="31">
        <f t="shared" si="86"/>
        <v>0</v>
      </c>
      <c r="CF262" s="31">
        <f t="shared" si="87"/>
        <v>0</v>
      </c>
      <c r="CG262" s="31">
        <f t="shared" si="88"/>
        <v>0</v>
      </c>
      <c r="CH262" s="31">
        <f t="shared" si="89"/>
        <v>0</v>
      </c>
      <c r="CI262" s="31">
        <f t="shared" si="90"/>
        <v>0</v>
      </c>
      <c r="CJ262" s="31">
        <f t="shared" si="91"/>
        <v>0</v>
      </c>
      <c r="CK262" s="31">
        <f t="shared" si="92"/>
        <v>0</v>
      </c>
      <c r="CL262" s="31">
        <f t="shared" si="93"/>
        <v>0</v>
      </c>
      <c r="CM262" s="31">
        <f t="shared" si="94"/>
        <v>0</v>
      </c>
      <c r="CN262" s="31">
        <f t="shared" si="95"/>
        <v>0</v>
      </c>
      <c r="CO262" s="31">
        <f t="shared" si="96"/>
        <v>0</v>
      </c>
      <c r="CP262" s="31">
        <f t="shared" si="97"/>
        <v>0</v>
      </c>
      <c r="CQ262" s="31">
        <f t="shared" si="98"/>
        <v>0</v>
      </c>
      <c r="CR262" s="31">
        <f t="shared" si="99"/>
        <v>0</v>
      </c>
      <c r="CS262" s="31">
        <f t="shared" si="100"/>
        <v>0</v>
      </c>
      <c r="CT262" s="31">
        <f t="shared" si="101"/>
        <v>0</v>
      </c>
      <c r="CU262" s="31">
        <f t="shared" si="102"/>
        <v>0</v>
      </c>
      <c r="CV262" s="31">
        <f t="shared" si="103"/>
        <v>0</v>
      </c>
      <c r="CW262" s="31">
        <f t="shared" si="104"/>
        <v>0</v>
      </c>
      <c r="CX262" s="31">
        <f t="shared" si="105"/>
        <v>0</v>
      </c>
      <c r="CY262" s="31">
        <f t="shared" si="106"/>
        <v>0</v>
      </c>
      <c r="CZ262" s="31">
        <f t="shared" si="107"/>
        <v>0</v>
      </c>
      <c r="DA262" s="31">
        <f t="shared" si="108"/>
        <v>0</v>
      </c>
      <c r="DB262" s="31">
        <f t="shared" si="109"/>
        <v>0</v>
      </c>
      <c r="DC262" s="31">
        <f t="shared" si="110"/>
        <v>0</v>
      </c>
      <c r="DD262" s="31">
        <f t="shared" si="111"/>
        <v>0</v>
      </c>
      <c r="DE262" s="31">
        <f t="shared" si="112"/>
        <v>0</v>
      </c>
      <c r="DF262" s="31">
        <f t="shared" si="113"/>
        <v>0</v>
      </c>
      <c r="DG262" s="31">
        <f t="shared" si="114"/>
        <v>0</v>
      </c>
      <c r="DH262" s="31">
        <f t="shared" si="115"/>
        <v>0</v>
      </c>
      <c r="DI262" s="31">
        <f t="shared" si="116"/>
        <v>0</v>
      </c>
      <c r="DJ262" s="31">
        <f t="shared" si="117"/>
        <v>0</v>
      </c>
      <c r="DK262" s="31">
        <f t="shared" si="118"/>
        <v>0</v>
      </c>
      <c r="DL262" s="31">
        <f t="shared" si="119"/>
        <v>0</v>
      </c>
      <c r="DM262" s="31">
        <f t="shared" si="120"/>
        <v>0</v>
      </c>
      <c r="DN262" s="31">
        <f t="shared" si="121"/>
        <v>0</v>
      </c>
      <c r="DO262" s="31">
        <f t="shared" si="122"/>
        <v>0</v>
      </c>
      <c r="DP262" s="31">
        <f t="shared" si="123"/>
        <v>0</v>
      </c>
      <c r="DQ262" s="31">
        <f t="shared" si="124"/>
        <v>0</v>
      </c>
      <c r="DR262" s="31">
        <f t="shared" si="125"/>
        <v>0</v>
      </c>
      <c r="DS262" s="31">
        <f t="shared" si="126"/>
        <v>0</v>
      </c>
      <c r="DT262" s="31">
        <f t="shared" si="127"/>
        <v>0</v>
      </c>
      <c r="DU262" s="31">
        <f t="shared" si="128"/>
        <v>0</v>
      </c>
      <c r="DV262" s="31">
        <f t="shared" si="129"/>
        <v>0</v>
      </c>
      <c r="DW262" s="31">
        <f t="shared" si="130"/>
        <v>0</v>
      </c>
      <c r="DX262" s="31">
        <f t="shared" si="131"/>
        <v>0</v>
      </c>
      <c r="DY262" s="31">
        <f t="shared" si="132"/>
        <v>0</v>
      </c>
      <c r="DZ262" s="31">
        <f t="shared" si="133"/>
        <v>0</v>
      </c>
      <c r="EB262" s="1">
        <f t="shared" si="134"/>
        <v>0</v>
      </c>
      <c r="EF262"/>
      <c r="EG262"/>
      <c r="EH262"/>
      <c r="EI262"/>
      <c r="EJ262"/>
      <c r="EK262"/>
      <c r="EL262"/>
      <c r="EM262"/>
      <c r="EN262"/>
      <c r="EO262"/>
      <c r="EP262"/>
      <c r="EQ262"/>
      <c r="ER262"/>
      <c r="ES262"/>
      <c r="ET262"/>
      <c r="EU262"/>
      <c r="EV262"/>
      <c r="EW262"/>
      <c r="EX262"/>
      <c r="EY262"/>
    </row>
    <row r="263" spans="1:155" ht="15" customHeight="1">
      <c r="A263" s="25"/>
      <c r="B263" s="52"/>
      <c r="C263" s="55" t="s">
        <v>5168</v>
      </c>
      <c r="D263" s="817" t="str">
        <f>IF(CNGE_2026_M4_Secc1!D86="","",CNGE_2026_M4_Secc1!D86)</f>
        <v/>
      </c>
      <c r="E263" s="757"/>
      <c r="F263" s="757"/>
      <c r="G263" s="757"/>
      <c r="H263" s="757"/>
      <c r="I263" s="757"/>
      <c r="J263" s="758"/>
      <c r="K263" s="439"/>
      <c r="L263" s="439"/>
      <c r="M263" s="439"/>
      <c r="N263" s="439"/>
      <c r="O263" s="439"/>
      <c r="P263" s="439"/>
      <c r="Q263" s="439"/>
      <c r="R263" s="439"/>
      <c r="S263" s="439"/>
      <c r="T263" s="439"/>
      <c r="U263" s="439"/>
      <c r="V263" s="439"/>
      <c r="W263" s="439"/>
      <c r="X263" s="439"/>
      <c r="Y263" s="439"/>
      <c r="Z263" s="439"/>
      <c r="AA263" s="439"/>
      <c r="AB263" s="439"/>
      <c r="AC263" s="439"/>
      <c r="AD263" s="439"/>
      <c r="AG263" s="1">
        <f>IF(AND(CNGE_2026_M4_Secc1!$N86&lt;&gt;2,CNGE_2026_M4_Secc1!$N86&lt;&gt;""),IF(SUM(COUNTBLANK(D263:AD263),COUNTBLANK(O332:AD332),COUNTBLANK(O401:AD401))&lt;=(AK263+6),0,1),0)</f>
        <v>0</v>
      </c>
      <c r="AH263" s="176">
        <f t="shared" si="60"/>
        <v>0</v>
      </c>
      <c r="AI263" s="177" t="str">
        <f>IF(AH263=0,"",
IF(SUM($AH$219:AH263)=1,AJ263,
IF($AH$281&gt;SUM($AH$219:AH263),_xlfn.CONCAT(", ",AJ263),
IF($AH$281=SUM($AH$219:AH263),_xlfn.CONCAT(" y ",AJ263)))))</f>
        <v/>
      </c>
      <c r="AJ263" s="55">
        <v>44</v>
      </c>
      <c r="AK263" s="1">
        <f t="shared" si="77"/>
        <v>52</v>
      </c>
      <c r="AL263" s="1">
        <f t="shared" si="80"/>
        <v>13</v>
      </c>
      <c r="AM263" s="1">
        <f t="shared" si="78"/>
        <v>0</v>
      </c>
      <c r="AN263" s="1">
        <f>IF(OR(CNGE_2026_M4_Secc1!$N86=2,CNGE_2026_M4_Secc1!$N86=""),IF(COUNTA(K263:AD263,O332:AD332,O401:AD401)=0,0,1),0)</f>
        <v>0</v>
      </c>
      <c r="AO263" s="1">
        <f t="shared" si="81"/>
        <v>0</v>
      </c>
      <c r="AP263" s="1">
        <f>IF(OR(CNGE_2026_M4_Secc1!CX87=0,CNGE_2026_M4_Secc1!CX87=2),IF(OR($AL264=13,BO$221=1),3,4),0)</f>
        <v>3</v>
      </c>
      <c r="AQ263" s="1">
        <f>IF(OR(CNGE_2026_M4_Secc1!CY87=0,CNGE_2026_M4_Secc1!CY87=2),IF(OR($AL264=13,BP$221=1),3,4),0)</f>
        <v>3</v>
      </c>
      <c r="AR263" s="1">
        <f>IF(OR(CNGE_2026_M4_Secc1!CZ87=0,CNGE_2026_M4_Secc1!CZ87=2),IF(OR($AL264=13,BQ$221=1),3,4),0)</f>
        <v>3</v>
      </c>
      <c r="AS263" s="1">
        <f>IF(OR(CNGE_2026_M4_Secc1!DA87=0,CNGE_2026_M4_Secc1!DA87=2),IF(OR($AL264=13,BR$221=1),3,4),0)</f>
        <v>3</v>
      </c>
      <c r="AT263" s="1">
        <f>IF(OR(CNGE_2026_M4_Secc1!DB87=0,CNGE_2026_M4_Secc1!DB87=2),IF(OR($AL264=13,BS$221=1),3,4),0)</f>
        <v>3</v>
      </c>
      <c r="AU263" s="1">
        <f>IF(OR(CNGE_2026_M4_Secc1!DC87=0,CNGE_2026_M4_Secc1!DC87=2),IF(OR($AL264=13,BT$221=1),3,4),0)</f>
        <v>3</v>
      </c>
      <c r="AV263" s="1">
        <f>IF(OR(CNGE_2026_M4_Secc1!DD87=0,CNGE_2026_M4_Secc1!DD87=2),IF(OR($AL264=13,BU$221=1),3,4),0)</f>
        <v>3</v>
      </c>
      <c r="AW263" s="1">
        <f>IF(OR(CNGE_2026_M4_Secc1!DE87=0,CNGE_2026_M4_Secc1!DE87=2),IF(OR($AL264=13,BV$221=1),3,4),0)</f>
        <v>3</v>
      </c>
      <c r="AX263" s="1">
        <f>IF(OR(CNGE_2026_M4_Secc1!DF87=0,CNGE_2026_M4_Secc1!DF87=2),IF(OR($AL264=13,BW$221=1),3,4),0)</f>
        <v>3</v>
      </c>
      <c r="AY263" s="1">
        <f>IF(OR(CNGE_2026_M4_Secc1!DG87=0,CNGE_2026_M4_Secc1!DG87=2),IF(OR($AL264=13,BX$221=1),3,4),0)</f>
        <v>3</v>
      </c>
      <c r="AZ263" s="1">
        <f>IF(OR(CNGE_2026_M4_Secc1!DH87=0,CNGE_2026_M4_Secc1!DH87=2),IF(OR($AL264=13,BY$221=1),3,4),0)</f>
        <v>3</v>
      </c>
      <c r="BA263" s="1">
        <f>IF(OR(CNGE_2026_M4_Secc1!DI87=0,CNGE_2026_M4_Secc1!DI87=2),IF(OR($AL264=13,BZ$221=1),3,4),0)</f>
        <v>3</v>
      </c>
      <c r="BB263" s="1">
        <f t="shared" si="62"/>
        <v>36</v>
      </c>
      <c r="BC263" s="1">
        <f>IF(OR(CNGE_2026_M4_Secc1!CX87=0,CNGE_2026_M4_Secc1!CX87=2),IF(COUNTA(O264:R264)=0,0,1),0)</f>
        <v>0</v>
      </c>
      <c r="BD263" s="1">
        <f>IF(OR(CNGE_2026_M4_Secc1!CY87=0,CNGE_2026_M4_Secc1!CY87=2),IF(COUNTA(S264:V264)=0,0,1),0)</f>
        <v>0</v>
      </c>
      <c r="BE263" s="1">
        <f>IF(OR(CNGE_2026_M4_Secc1!CZ87=0,CNGE_2026_M4_Secc1!CZ87=2),IF(COUNTA(W264:Z264)=0,0,1),0)</f>
        <v>0</v>
      </c>
      <c r="BF263" s="1">
        <f>IF(OR(CNGE_2026_M4_Secc1!DA87=0,CNGE_2026_M4_Secc1!DA87=2),IF(COUNTA(AA264:AD264)=0,0,1),0)</f>
        <v>0</v>
      </c>
      <c r="BG263" s="1">
        <f>IF(OR(CNGE_2026_M4_Secc1!DB87=0,CNGE_2026_M4_Secc1!DB87=2),IF(COUNTA(O333:R333)=0,0,1),0)</f>
        <v>0</v>
      </c>
      <c r="BH263" s="1">
        <f>IF(OR(CNGE_2026_M4_Secc1!DC87=0,CNGE_2026_M4_Secc1!DC87=2),IF(COUNTA(S333:V333)=0,0,1),0)</f>
        <v>0</v>
      </c>
      <c r="BI263" s="1">
        <f>IF(OR(CNGE_2026_M4_Secc1!DD87=0,CNGE_2026_M4_Secc1!DD87=2),IF(COUNTA(W333:Z333)=0,0,1),0)</f>
        <v>0</v>
      </c>
      <c r="BJ263" s="1">
        <f>IF(OR(CNGE_2026_M4_Secc1!DE87=0,CNGE_2026_M4_Secc1!DE87=2),IF(COUNTA(AA333:AD333)=0,0,1),0)</f>
        <v>0</v>
      </c>
      <c r="BK263" s="1">
        <f>IF(OR(CNGE_2026_M4_Secc1!DF87=0,CNGE_2026_M4_Secc1!DF87=2),IF(COUNTA(O402:R402)=0,0,1),0)</f>
        <v>0</v>
      </c>
      <c r="BL263" s="1">
        <f>IF(OR(CNGE_2026_M4_Secc1!DG87=0,CNGE_2026_M4_Secc1!DG87=2),IF(COUNTA(S402:V402)=0,0,1),0)</f>
        <v>0</v>
      </c>
      <c r="BM263" s="1">
        <f>IF(OR(CNGE_2026_M4_Secc1!DH87=0,CNGE_2026_M4_Secc1!DH87=2),IF(COUNTA(W402:Z402)=0,0,1),0)</f>
        <v>0</v>
      </c>
      <c r="BN263" s="1">
        <f>IF(OR(CNGE_2026_M4_Secc1!DI87=0,CNGE_2026_M4_Secc1!DI87=2),IF(COUNTA(AA402:AD402)=0,0,1),0)</f>
        <v>0</v>
      </c>
      <c r="CA263" s="31">
        <f t="shared" si="82"/>
        <v>0</v>
      </c>
      <c r="CB263" s="31">
        <f t="shared" si="83"/>
        <v>0</v>
      </c>
      <c r="CC263" s="31">
        <f t="shared" si="84"/>
        <v>0</v>
      </c>
      <c r="CD263" s="31">
        <f t="shared" si="85"/>
        <v>0</v>
      </c>
      <c r="CE263" s="31">
        <f t="shared" si="86"/>
        <v>0</v>
      </c>
      <c r="CF263" s="31">
        <f t="shared" si="87"/>
        <v>0</v>
      </c>
      <c r="CG263" s="31">
        <f t="shared" si="88"/>
        <v>0</v>
      </c>
      <c r="CH263" s="31">
        <f t="shared" si="89"/>
        <v>0</v>
      </c>
      <c r="CI263" s="31">
        <f t="shared" si="90"/>
        <v>0</v>
      </c>
      <c r="CJ263" s="31">
        <f t="shared" si="91"/>
        <v>0</v>
      </c>
      <c r="CK263" s="31">
        <f t="shared" si="92"/>
        <v>0</v>
      </c>
      <c r="CL263" s="31">
        <f t="shared" si="93"/>
        <v>0</v>
      </c>
      <c r="CM263" s="31">
        <f t="shared" si="94"/>
        <v>0</v>
      </c>
      <c r="CN263" s="31">
        <f t="shared" si="95"/>
        <v>0</v>
      </c>
      <c r="CO263" s="31">
        <f t="shared" si="96"/>
        <v>0</v>
      </c>
      <c r="CP263" s="31">
        <f t="shared" si="97"/>
        <v>0</v>
      </c>
      <c r="CQ263" s="31">
        <f t="shared" si="98"/>
        <v>0</v>
      </c>
      <c r="CR263" s="31">
        <f t="shared" si="99"/>
        <v>0</v>
      </c>
      <c r="CS263" s="31">
        <f t="shared" si="100"/>
        <v>0</v>
      </c>
      <c r="CT263" s="31">
        <f t="shared" si="101"/>
        <v>0</v>
      </c>
      <c r="CU263" s="31">
        <f t="shared" si="102"/>
        <v>0</v>
      </c>
      <c r="CV263" s="31">
        <f t="shared" si="103"/>
        <v>0</v>
      </c>
      <c r="CW263" s="31">
        <f t="shared" si="104"/>
        <v>0</v>
      </c>
      <c r="CX263" s="31">
        <f t="shared" si="105"/>
        <v>0</v>
      </c>
      <c r="CY263" s="31">
        <f t="shared" si="106"/>
        <v>0</v>
      </c>
      <c r="CZ263" s="31">
        <f t="shared" si="107"/>
        <v>0</v>
      </c>
      <c r="DA263" s="31">
        <f t="shared" si="108"/>
        <v>0</v>
      </c>
      <c r="DB263" s="31">
        <f t="shared" si="109"/>
        <v>0</v>
      </c>
      <c r="DC263" s="31">
        <f t="shared" si="110"/>
        <v>0</v>
      </c>
      <c r="DD263" s="31">
        <f t="shared" si="111"/>
        <v>0</v>
      </c>
      <c r="DE263" s="31">
        <f t="shared" si="112"/>
        <v>0</v>
      </c>
      <c r="DF263" s="31">
        <f t="shared" si="113"/>
        <v>0</v>
      </c>
      <c r="DG263" s="31">
        <f t="shared" si="114"/>
        <v>0</v>
      </c>
      <c r="DH263" s="31">
        <f t="shared" si="115"/>
        <v>0</v>
      </c>
      <c r="DI263" s="31">
        <f t="shared" si="116"/>
        <v>0</v>
      </c>
      <c r="DJ263" s="31">
        <f t="shared" si="117"/>
        <v>0</v>
      </c>
      <c r="DK263" s="31">
        <f t="shared" si="118"/>
        <v>0</v>
      </c>
      <c r="DL263" s="31">
        <f t="shared" si="119"/>
        <v>0</v>
      </c>
      <c r="DM263" s="31">
        <f t="shared" si="120"/>
        <v>0</v>
      </c>
      <c r="DN263" s="31">
        <f t="shared" si="121"/>
        <v>0</v>
      </c>
      <c r="DO263" s="31">
        <f t="shared" si="122"/>
        <v>0</v>
      </c>
      <c r="DP263" s="31">
        <f t="shared" si="123"/>
        <v>0</v>
      </c>
      <c r="DQ263" s="31">
        <f t="shared" si="124"/>
        <v>0</v>
      </c>
      <c r="DR263" s="31">
        <f t="shared" si="125"/>
        <v>0</v>
      </c>
      <c r="DS263" s="31">
        <f t="shared" si="126"/>
        <v>0</v>
      </c>
      <c r="DT263" s="31">
        <f t="shared" si="127"/>
        <v>0</v>
      </c>
      <c r="DU263" s="31">
        <f t="shared" si="128"/>
        <v>0</v>
      </c>
      <c r="DV263" s="31">
        <f t="shared" si="129"/>
        <v>0</v>
      </c>
      <c r="DW263" s="31">
        <f t="shared" si="130"/>
        <v>0</v>
      </c>
      <c r="DX263" s="31">
        <f t="shared" si="131"/>
        <v>0</v>
      </c>
      <c r="DY263" s="31">
        <f t="shared" si="132"/>
        <v>0</v>
      </c>
      <c r="DZ263" s="31">
        <f t="shared" si="133"/>
        <v>0</v>
      </c>
      <c r="EB263" s="1">
        <f t="shared" si="134"/>
        <v>0</v>
      </c>
      <c r="EF263"/>
      <c r="EG263"/>
      <c r="EH263"/>
      <c r="EI263"/>
      <c r="EJ263"/>
      <c r="EK263"/>
      <c r="EL263"/>
      <c r="EM263"/>
      <c r="EN263"/>
      <c r="EO263"/>
      <c r="EP263"/>
      <c r="EQ263"/>
      <c r="ER263"/>
      <c r="ES263"/>
      <c r="ET263"/>
      <c r="EU263"/>
      <c r="EV263"/>
      <c r="EW263"/>
      <c r="EX263"/>
      <c r="EY263"/>
    </row>
    <row r="264" spans="1:155" ht="15" customHeight="1">
      <c r="A264" s="25"/>
      <c r="B264" s="52"/>
      <c r="C264" s="55" t="s">
        <v>5170</v>
      </c>
      <c r="D264" s="817" t="str">
        <f>IF(CNGE_2026_M4_Secc1!D87="","",CNGE_2026_M4_Secc1!D87)</f>
        <v/>
      </c>
      <c r="E264" s="757"/>
      <c r="F264" s="757"/>
      <c r="G264" s="757"/>
      <c r="H264" s="757"/>
      <c r="I264" s="757"/>
      <c r="J264" s="758"/>
      <c r="K264" s="439"/>
      <c r="L264" s="439"/>
      <c r="M264" s="439"/>
      <c r="N264" s="439"/>
      <c r="O264" s="439"/>
      <c r="P264" s="439"/>
      <c r="Q264" s="439"/>
      <c r="R264" s="439"/>
      <c r="S264" s="439"/>
      <c r="T264" s="439"/>
      <c r="U264" s="439"/>
      <c r="V264" s="439"/>
      <c r="W264" s="439"/>
      <c r="X264" s="439"/>
      <c r="Y264" s="439"/>
      <c r="Z264" s="439"/>
      <c r="AA264" s="439"/>
      <c r="AB264" s="439"/>
      <c r="AC264" s="439"/>
      <c r="AD264" s="439"/>
      <c r="AG264" s="1">
        <f>IF(AND(CNGE_2026_M4_Secc1!$N87&lt;&gt;2,CNGE_2026_M4_Secc1!$N87&lt;&gt;""),IF(SUM(COUNTBLANK(D264:AD264),COUNTBLANK(O333:AD333),COUNTBLANK(O402:AD402))&lt;=(AK264+6),0,1),0)</f>
        <v>0</v>
      </c>
      <c r="AH264" s="176">
        <f t="shared" si="60"/>
        <v>0</v>
      </c>
      <c r="AI264" s="177" t="str">
        <f>IF(AH264=0,"",
IF(SUM($AH$219:AH264)=1,AJ264,
IF($AH$281&gt;SUM($AH$219:AH264),_xlfn.CONCAT(", ",AJ264),
IF($AH$281=SUM($AH$219:AH264),_xlfn.CONCAT(" y ",AJ264)))))</f>
        <v/>
      </c>
      <c r="AJ264" s="55">
        <v>45</v>
      </c>
      <c r="AK264" s="1">
        <f t="shared" si="77"/>
        <v>52</v>
      </c>
      <c r="AL264" s="1">
        <f t="shared" si="80"/>
        <v>13</v>
      </c>
      <c r="AM264" s="1">
        <f t="shared" si="78"/>
        <v>0</v>
      </c>
      <c r="AN264" s="1">
        <f>IF(OR(CNGE_2026_M4_Secc1!$N87=2,CNGE_2026_M4_Secc1!$N87=""),IF(COUNTA(K264:AD264,O333:AD333,O402:AD402)=0,0,1),0)</f>
        <v>0</v>
      </c>
      <c r="AO264" s="1">
        <f t="shared" si="81"/>
        <v>0</v>
      </c>
      <c r="AP264" s="1">
        <f>IF(OR(CNGE_2026_M4_Secc1!CX88=0,CNGE_2026_M4_Secc1!CX88=2),IF(OR($AL265=13,BO$221=1),3,4),0)</f>
        <v>3</v>
      </c>
      <c r="AQ264" s="1">
        <f>IF(OR(CNGE_2026_M4_Secc1!CY88=0,CNGE_2026_M4_Secc1!CY88=2),IF(OR($AL265=13,BP$221=1),3,4),0)</f>
        <v>3</v>
      </c>
      <c r="AR264" s="1">
        <f>IF(OR(CNGE_2026_M4_Secc1!CZ88=0,CNGE_2026_M4_Secc1!CZ88=2),IF(OR($AL265=13,BQ$221=1),3,4),0)</f>
        <v>3</v>
      </c>
      <c r="AS264" s="1">
        <f>IF(OR(CNGE_2026_M4_Secc1!DA88=0,CNGE_2026_M4_Secc1!DA88=2),IF(OR($AL265=13,BR$221=1),3,4),0)</f>
        <v>3</v>
      </c>
      <c r="AT264" s="1">
        <f>IF(OR(CNGE_2026_M4_Secc1!DB88=0,CNGE_2026_M4_Secc1!DB88=2),IF(OR($AL265=13,BS$221=1),3,4),0)</f>
        <v>3</v>
      </c>
      <c r="AU264" s="1">
        <f>IF(OR(CNGE_2026_M4_Secc1!DC88=0,CNGE_2026_M4_Secc1!DC88=2),IF(OR($AL265=13,BT$221=1),3,4),0)</f>
        <v>3</v>
      </c>
      <c r="AV264" s="1">
        <f>IF(OR(CNGE_2026_M4_Secc1!DD88=0,CNGE_2026_M4_Secc1!DD88=2),IF(OR($AL265=13,BU$221=1),3,4),0)</f>
        <v>3</v>
      </c>
      <c r="AW264" s="1">
        <f>IF(OR(CNGE_2026_M4_Secc1!DE88=0,CNGE_2026_M4_Secc1!DE88=2),IF(OR($AL265=13,BV$221=1),3,4),0)</f>
        <v>3</v>
      </c>
      <c r="AX264" s="1">
        <f>IF(OR(CNGE_2026_M4_Secc1!DF88=0,CNGE_2026_M4_Secc1!DF88=2),IF(OR($AL265=13,BW$221=1),3,4),0)</f>
        <v>3</v>
      </c>
      <c r="AY264" s="1">
        <f>IF(OR(CNGE_2026_M4_Secc1!DG88=0,CNGE_2026_M4_Secc1!DG88=2),IF(OR($AL265=13,BX$221=1),3,4),0)</f>
        <v>3</v>
      </c>
      <c r="AZ264" s="1">
        <f>IF(OR(CNGE_2026_M4_Secc1!DH88=0,CNGE_2026_M4_Secc1!DH88=2),IF(OR($AL265=13,BY$221=1),3,4),0)</f>
        <v>3</v>
      </c>
      <c r="BA264" s="1">
        <f>IF(OR(CNGE_2026_M4_Secc1!DI88=0,CNGE_2026_M4_Secc1!DI88=2),IF(OR($AL265=13,BZ$221=1),3,4),0)</f>
        <v>3</v>
      </c>
      <c r="BB264" s="1">
        <f t="shared" si="62"/>
        <v>36</v>
      </c>
      <c r="BC264" s="1">
        <f>IF(OR(CNGE_2026_M4_Secc1!CX88=0,CNGE_2026_M4_Secc1!CX88=2),IF(COUNTA(O265:R265)=0,0,1),0)</f>
        <v>0</v>
      </c>
      <c r="BD264" s="1">
        <f>IF(OR(CNGE_2026_M4_Secc1!CY88=0,CNGE_2026_M4_Secc1!CY88=2),IF(COUNTA(S265:V265)=0,0,1),0)</f>
        <v>0</v>
      </c>
      <c r="BE264" s="1">
        <f>IF(OR(CNGE_2026_M4_Secc1!CZ88=0,CNGE_2026_M4_Secc1!CZ88=2),IF(COUNTA(W265:Z265)=0,0,1),0)</f>
        <v>0</v>
      </c>
      <c r="BF264" s="1">
        <f>IF(OR(CNGE_2026_M4_Secc1!DA88=0,CNGE_2026_M4_Secc1!DA88=2),IF(COUNTA(AA265:AD265)=0,0,1),0)</f>
        <v>0</v>
      </c>
      <c r="BG264" s="1">
        <f>IF(OR(CNGE_2026_M4_Secc1!DB88=0,CNGE_2026_M4_Secc1!DB88=2),IF(COUNTA(O334:R334)=0,0,1),0)</f>
        <v>0</v>
      </c>
      <c r="BH264" s="1">
        <f>IF(OR(CNGE_2026_M4_Secc1!DC88=0,CNGE_2026_M4_Secc1!DC88=2),IF(COUNTA(S334:V334)=0,0,1),0)</f>
        <v>0</v>
      </c>
      <c r="BI264" s="1">
        <f>IF(OR(CNGE_2026_M4_Secc1!DD88=0,CNGE_2026_M4_Secc1!DD88=2),IF(COUNTA(W334:Z334)=0,0,1),0)</f>
        <v>0</v>
      </c>
      <c r="BJ264" s="1">
        <f>IF(OR(CNGE_2026_M4_Secc1!DE88=0,CNGE_2026_M4_Secc1!DE88=2),IF(COUNTA(AA334:AD334)=0,0,1),0)</f>
        <v>0</v>
      </c>
      <c r="BK264" s="1">
        <f>IF(OR(CNGE_2026_M4_Secc1!DF88=0,CNGE_2026_M4_Secc1!DF88=2),IF(COUNTA(O403:R403)=0,0,1),0)</f>
        <v>0</v>
      </c>
      <c r="BL264" s="1">
        <f>IF(OR(CNGE_2026_M4_Secc1!DG88=0,CNGE_2026_M4_Secc1!DG88=2),IF(COUNTA(S403:V403)=0,0,1),0)</f>
        <v>0</v>
      </c>
      <c r="BM264" s="1">
        <f>IF(OR(CNGE_2026_M4_Secc1!DH88=0,CNGE_2026_M4_Secc1!DH88=2),IF(COUNTA(W403:Z403)=0,0,1),0)</f>
        <v>0</v>
      </c>
      <c r="BN264" s="1">
        <f>IF(OR(CNGE_2026_M4_Secc1!DI88=0,CNGE_2026_M4_Secc1!DI88=2),IF(COUNTA(AA403:AD403)=0,0,1),0)</f>
        <v>0</v>
      </c>
      <c r="CA264" s="31">
        <f t="shared" si="82"/>
        <v>0</v>
      </c>
      <c r="CB264" s="31">
        <f t="shared" si="83"/>
        <v>0</v>
      </c>
      <c r="CC264" s="31">
        <f t="shared" si="84"/>
        <v>0</v>
      </c>
      <c r="CD264" s="31">
        <f t="shared" si="85"/>
        <v>0</v>
      </c>
      <c r="CE264" s="31">
        <f t="shared" si="86"/>
        <v>0</v>
      </c>
      <c r="CF264" s="31">
        <f t="shared" si="87"/>
        <v>0</v>
      </c>
      <c r="CG264" s="31">
        <f t="shared" si="88"/>
        <v>0</v>
      </c>
      <c r="CH264" s="31">
        <f t="shared" si="89"/>
        <v>0</v>
      </c>
      <c r="CI264" s="31">
        <f t="shared" si="90"/>
        <v>0</v>
      </c>
      <c r="CJ264" s="31">
        <f t="shared" si="91"/>
        <v>0</v>
      </c>
      <c r="CK264" s="31">
        <f t="shared" si="92"/>
        <v>0</v>
      </c>
      <c r="CL264" s="31">
        <f t="shared" si="93"/>
        <v>0</v>
      </c>
      <c r="CM264" s="31">
        <f t="shared" si="94"/>
        <v>0</v>
      </c>
      <c r="CN264" s="31">
        <f t="shared" si="95"/>
        <v>0</v>
      </c>
      <c r="CO264" s="31">
        <f t="shared" si="96"/>
        <v>0</v>
      </c>
      <c r="CP264" s="31">
        <f t="shared" si="97"/>
        <v>0</v>
      </c>
      <c r="CQ264" s="31">
        <f t="shared" si="98"/>
        <v>0</v>
      </c>
      <c r="CR264" s="31">
        <f t="shared" si="99"/>
        <v>0</v>
      </c>
      <c r="CS264" s="31">
        <f t="shared" si="100"/>
        <v>0</v>
      </c>
      <c r="CT264" s="31">
        <f t="shared" si="101"/>
        <v>0</v>
      </c>
      <c r="CU264" s="31">
        <f t="shared" si="102"/>
        <v>0</v>
      </c>
      <c r="CV264" s="31">
        <f t="shared" si="103"/>
        <v>0</v>
      </c>
      <c r="CW264" s="31">
        <f t="shared" si="104"/>
        <v>0</v>
      </c>
      <c r="CX264" s="31">
        <f t="shared" si="105"/>
        <v>0</v>
      </c>
      <c r="CY264" s="31">
        <f t="shared" si="106"/>
        <v>0</v>
      </c>
      <c r="CZ264" s="31">
        <f t="shared" si="107"/>
        <v>0</v>
      </c>
      <c r="DA264" s="31">
        <f t="shared" si="108"/>
        <v>0</v>
      </c>
      <c r="DB264" s="31">
        <f t="shared" si="109"/>
        <v>0</v>
      </c>
      <c r="DC264" s="31">
        <f t="shared" si="110"/>
        <v>0</v>
      </c>
      <c r="DD264" s="31">
        <f t="shared" si="111"/>
        <v>0</v>
      </c>
      <c r="DE264" s="31">
        <f t="shared" si="112"/>
        <v>0</v>
      </c>
      <c r="DF264" s="31">
        <f t="shared" si="113"/>
        <v>0</v>
      </c>
      <c r="DG264" s="31">
        <f t="shared" si="114"/>
        <v>0</v>
      </c>
      <c r="DH264" s="31">
        <f t="shared" si="115"/>
        <v>0</v>
      </c>
      <c r="DI264" s="31">
        <f t="shared" si="116"/>
        <v>0</v>
      </c>
      <c r="DJ264" s="31">
        <f t="shared" si="117"/>
        <v>0</v>
      </c>
      <c r="DK264" s="31">
        <f t="shared" si="118"/>
        <v>0</v>
      </c>
      <c r="DL264" s="31">
        <f t="shared" si="119"/>
        <v>0</v>
      </c>
      <c r="DM264" s="31">
        <f t="shared" si="120"/>
        <v>0</v>
      </c>
      <c r="DN264" s="31">
        <f t="shared" si="121"/>
        <v>0</v>
      </c>
      <c r="DO264" s="31">
        <f t="shared" si="122"/>
        <v>0</v>
      </c>
      <c r="DP264" s="31">
        <f t="shared" si="123"/>
        <v>0</v>
      </c>
      <c r="DQ264" s="31">
        <f t="shared" si="124"/>
        <v>0</v>
      </c>
      <c r="DR264" s="31">
        <f t="shared" si="125"/>
        <v>0</v>
      </c>
      <c r="DS264" s="31">
        <f t="shared" si="126"/>
        <v>0</v>
      </c>
      <c r="DT264" s="31">
        <f t="shared" si="127"/>
        <v>0</v>
      </c>
      <c r="DU264" s="31">
        <f t="shared" si="128"/>
        <v>0</v>
      </c>
      <c r="DV264" s="31">
        <f t="shared" si="129"/>
        <v>0</v>
      </c>
      <c r="DW264" s="31">
        <f t="shared" si="130"/>
        <v>0</v>
      </c>
      <c r="DX264" s="31">
        <f t="shared" si="131"/>
        <v>0</v>
      </c>
      <c r="DY264" s="31">
        <f t="shared" si="132"/>
        <v>0</v>
      </c>
      <c r="DZ264" s="31">
        <f t="shared" si="133"/>
        <v>0</v>
      </c>
      <c r="EB264" s="1">
        <f t="shared" si="134"/>
        <v>0</v>
      </c>
      <c r="EF264"/>
      <c r="EG264"/>
      <c r="EH264"/>
      <c r="EI264"/>
      <c r="EJ264"/>
      <c r="EK264"/>
      <c r="EL264"/>
      <c r="EM264"/>
      <c r="EN264"/>
      <c r="EO264"/>
      <c r="EP264"/>
      <c r="EQ264"/>
      <c r="ER264"/>
      <c r="ES264"/>
      <c r="ET264"/>
      <c r="EU264"/>
      <c r="EV264"/>
      <c r="EW264"/>
      <c r="EX264"/>
      <c r="EY264"/>
    </row>
    <row r="265" spans="1:155" ht="15" customHeight="1">
      <c r="A265" s="25"/>
      <c r="B265" s="52"/>
      <c r="C265" s="55" t="s">
        <v>5172</v>
      </c>
      <c r="D265" s="817" t="str">
        <f>IF(CNGE_2026_M4_Secc1!D88="","",CNGE_2026_M4_Secc1!D88)</f>
        <v/>
      </c>
      <c r="E265" s="757"/>
      <c r="F265" s="757"/>
      <c r="G265" s="757"/>
      <c r="H265" s="757"/>
      <c r="I265" s="757"/>
      <c r="J265" s="758"/>
      <c r="K265" s="439"/>
      <c r="L265" s="439"/>
      <c r="M265" s="439"/>
      <c r="N265" s="439"/>
      <c r="O265" s="439"/>
      <c r="P265" s="439"/>
      <c r="Q265" s="439"/>
      <c r="R265" s="439"/>
      <c r="S265" s="439"/>
      <c r="T265" s="439"/>
      <c r="U265" s="439"/>
      <c r="V265" s="439"/>
      <c r="W265" s="439"/>
      <c r="X265" s="439"/>
      <c r="Y265" s="439"/>
      <c r="Z265" s="439"/>
      <c r="AA265" s="439"/>
      <c r="AB265" s="439"/>
      <c r="AC265" s="439"/>
      <c r="AD265" s="439"/>
      <c r="AG265" s="1">
        <f>IF(AND(CNGE_2026_M4_Secc1!$N88&lt;&gt;2,CNGE_2026_M4_Secc1!$N88&lt;&gt;""),IF(SUM(COUNTBLANK(D265:AD265),COUNTBLANK(O334:AD334),COUNTBLANK(O403:AD403))&lt;=(AK265+6),0,1),0)</f>
        <v>0</v>
      </c>
      <c r="AH265" s="176">
        <f t="shared" si="60"/>
        <v>0</v>
      </c>
      <c r="AI265" s="177" t="str">
        <f>IF(AH265=0,"",
IF(SUM($AH$219:AH265)=1,AJ265,
IF($AH$281&gt;SUM($AH$219:AH265),_xlfn.CONCAT(", ",AJ265),
IF($AH$281=SUM($AH$219:AH265),_xlfn.CONCAT(" y ",AJ265)))))</f>
        <v/>
      </c>
      <c r="AJ265" s="55">
        <v>46</v>
      </c>
      <c r="AK265" s="1">
        <f t="shared" si="77"/>
        <v>52</v>
      </c>
      <c r="AL265" s="1">
        <f t="shared" si="80"/>
        <v>13</v>
      </c>
      <c r="AM265" s="1">
        <f t="shared" si="78"/>
        <v>0</v>
      </c>
      <c r="AN265" s="1">
        <f>IF(OR(CNGE_2026_M4_Secc1!$N88=2,CNGE_2026_M4_Secc1!$N88=""),IF(COUNTA(K265:AD265,O334:AD334,O403:AD403)=0,0,1),0)</f>
        <v>0</v>
      </c>
      <c r="AO265" s="1">
        <f t="shared" si="81"/>
        <v>0</v>
      </c>
      <c r="AP265" s="1">
        <f>IF(OR(CNGE_2026_M4_Secc1!CX89=0,CNGE_2026_M4_Secc1!CX89=2),IF(OR($AL266=13,BO$221=1),3,4),0)</f>
        <v>3</v>
      </c>
      <c r="AQ265" s="1">
        <f>IF(OR(CNGE_2026_M4_Secc1!CY89=0,CNGE_2026_M4_Secc1!CY89=2),IF(OR($AL266=13,BP$221=1),3,4),0)</f>
        <v>3</v>
      </c>
      <c r="AR265" s="1">
        <f>IF(OR(CNGE_2026_M4_Secc1!CZ89=0,CNGE_2026_M4_Secc1!CZ89=2),IF(OR($AL266=13,BQ$221=1),3,4),0)</f>
        <v>3</v>
      </c>
      <c r="AS265" s="1">
        <f>IF(OR(CNGE_2026_M4_Secc1!DA89=0,CNGE_2026_M4_Secc1!DA89=2),IF(OR($AL266=13,BR$221=1),3,4),0)</f>
        <v>3</v>
      </c>
      <c r="AT265" s="1">
        <f>IF(OR(CNGE_2026_M4_Secc1!DB89=0,CNGE_2026_M4_Secc1!DB89=2),IF(OR($AL266=13,BS$221=1),3,4),0)</f>
        <v>3</v>
      </c>
      <c r="AU265" s="1">
        <f>IF(OR(CNGE_2026_M4_Secc1!DC89=0,CNGE_2026_M4_Secc1!DC89=2),IF(OR($AL266=13,BT$221=1),3,4),0)</f>
        <v>3</v>
      </c>
      <c r="AV265" s="1">
        <f>IF(OR(CNGE_2026_M4_Secc1!DD89=0,CNGE_2026_M4_Secc1!DD89=2),IF(OR($AL266=13,BU$221=1),3,4),0)</f>
        <v>3</v>
      </c>
      <c r="AW265" s="1">
        <f>IF(OR(CNGE_2026_M4_Secc1!DE89=0,CNGE_2026_M4_Secc1!DE89=2),IF(OR($AL266=13,BV$221=1),3,4),0)</f>
        <v>3</v>
      </c>
      <c r="AX265" s="1">
        <f>IF(OR(CNGE_2026_M4_Secc1!DF89=0,CNGE_2026_M4_Secc1!DF89=2),IF(OR($AL266=13,BW$221=1),3,4),0)</f>
        <v>3</v>
      </c>
      <c r="AY265" s="1">
        <f>IF(OR(CNGE_2026_M4_Secc1!DG89=0,CNGE_2026_M4_Secc1!DG89=2),IF(OR($AL266=13,BX$221=1),3,4),0)</f>
        <v>3</v>
      </c>
      <c r="AZ265" s="1">
        <f>IF(OR(CNGE_2026_M4_Secc1!DH89=0,CNGE_2026_M4_Secc1!DH89=2),IF(OR($AL266=13,BY$221=1),3,4),0)</f>
        <v>3</v>
      </c>
      <c r="BA265" s="1">
        <f>IF(OR(CNGE_2026_M4_Secc1!DI89=0,CNGE_2026_M4_Secc1!DI89=2),IF(OR($AL266=13,BZ$221=1),3,4),0)</f>
        <v>3</v>
      </c>
      <c r="BB265" s="1">
        <f t="shared" si="62"/>
        <v>36</v>
      </c>
      <c r="BC265" s="1">
        <f>IF(OR(CNGE_2026_M4_Secc1!CX89=0,CNGE_2026_M4_Secc1!CX89=2),IF(COUNTA(O266:R266)=0,0,1),0)</f>
        <v>0</v>
      </c>
      <c r="BD265" s="1">
        <f>IF(OR(CNGE_2026_M4_Secc1!CY89=0,CNGE_2026_M4_Secc1!CY89=2),IF(COUNTA(S266:V266)=0,0,1),0)</f>
        <v>0</v>
      </c>
      <c r="BE265" s="1">
        <f>IF(OR(CNGE_2026_M4_Secc1!CZ89=0,CNGE_2026_M4_Secc1!CZ89=2),IF(COUNTA(W266:Z266)=0,0,1),0)</f>
        <v>0</v>
      </c>
      <c r="BF265" s="1">
        <f>IF(OR(CNGE_2026_M4_Secc1!DA89=0,CNGE_2026_M4_Secc1!DA89=2),IF(COUNTA(AA266:AD266)=0,0,1),0)</f>
        <v>0</v>
      </c>
      <c r="BG265" s="1">
        <f>IF(OR(CNGE_2026_M4_Secc1!DB89=0,CNGE_2026_M4_Secc1!DB89=2),IF(COUNTA(O335:R335)=0,0,1),0)</f>
        <v>0</v>
      </c>
      <c r="BH265" s="1">
        <f>IF(OR(CNGE_2026_M4_Secc1!DC89=0,CNGE_2026_M4_Secc1!DC89=2),IF(COUNTA(S335:V335)=0,0,1),0)</f>
        <v>0</v>
      </c>
      <c r="BI265" s="1">
        <f>IF(OR(CNGE_2026_M4_Secc1!DD89=0,CNGE_2026_M4_Secc1!DD89=2),IF(COUNTA(W335:Z335)=0,0,1),0)</f>
        <v>0</v>
      </c>
      <c r="BJ265" s="1">
        <f>IF(OR(CNGE_2026_M4_Secc1!DE89=0,CNGE_2026_M4_Secc1!DE89=2),IF(COUNTA(AA335:AD335)=0,0,1),0)</f>
        <v>0</v>
      </c>
      <c r="BK265" s="1">
        <f>IF(OR(CNGE_2026_M4_Secc1!DF89=0,CNGE_2026_M4_Secc1!DF89=2),IF(COUNTA(O404:R404)=0,0,1),0)</f>
        <v>0</v>
      </c>
      <c r="BL265" s="1">
        <f>IF(OR(CNGE_2026_M4_Secc1!DG89=0,CNGE_2026_M4_Secc1!DG89=2),IF(COUNTA(S404:V404)=0,0,1),0)</f>
        <v>0</v>
      </c>
      <c r="BM265" s="1">
        <f>IF(OR(CNGE_2026_M4_Secc1!DH89=0,CNGE_2026_M4_Secc1!DH89=2),IF(COUNTA(W404:Z404)=0,0,1),0)</f>
        <v>0</v>
      </c>
      <c r="BN265" s="1">
        <f>IF(OR(CNGE_2026_M4_Secc1!DI89=0,CNGE_2026_M4_Secc1!DI89=2),IF(COUNTA(AA404:AD404)=0,0,1),0)</f>
        <v>0</v>
      </c>
      <c r="CA265" s="31">
        <f t="shared" si="82"/>
        <v>0</v>
      </c>
      <c r="CB265" s="31">
        <f t="shared" si="83"/>
        <v>0</v>
      </c>
      <c r="CC265" s="31">
        <f t="shared" si="84"/>
        <v>0</v>
      </c>
      <c r="CD265" s="31">
        <f t="shared" si="85"/>
        <v>0</v>
      </c>
      <c r="CE265" s="31">
        <f t="shared" si="86"/>
        <v>0</v>
      </c>
      <c r="CF265" s="31">
        <f t="shared" si="87"/>
        <v>0</v>
      </c>
      <c r="CG265" s="31">
        <f t="shared" si="88"/>
        <v>0</v>
      </c>
      <c r="CH265" s="31">
        <f t="shared" si="89"/>
        <v>0</v>
      </c>
      <c r="CI265" s="31">
        <f t="shared" si="90"/>
        <v>0</v>
      </c>
      <c r="CJ265" s="31">
        <f t="shared" si="91"/>
        <v>0</v>
      </c>
      <c r="CK265" s="31">
        <f t="shared" si="92"/>
        <v>0</v>
      </c>
      <c r="CL265" s="31">
        <f t="shared" si="93"/>
        <v>0</v>
      </c>
      <c r="CM265" s="31">
        <f t="shared" si="94"/>
        <v>0</v>
      </c>
      <c r="CN265" s="31">
        <f t="shared" si="95"/>
        <v>0</v>
      </c>
      <c r="CO265" s="31">
        <f t="shared" si="96"/>
        <v>0</v>
      </c>
      <c r="CP265" s="31">
        <f t="shared" si="97"/>
        <v>0</v>
      </c>
      <c r="CQ265" s="31">
        <f t="shared" si="98"/>
        <v>0</v>
      </c>
      <c r="CR265" s="31">
        <f t="shared" si="99"/>
        <v>0</v>
      </c>
      <c r="CS265" s="31">
        <f t="shared" si="100"/>
        <v>0</v>
      </c>
      <c r="CT265" s="31">
        <f t="shared" si="101"/>
        <v>0</v>
      </c>
      <c r="CU265" s="31">
        <f t="shared" si="102"/>
        <v>0</v>
      </c>
      <c r="CV265" s="31">
        <f t="shared" si="103"/>
        <v>0</v>
      </c>
      <c r="CW265" s="31">
        <f t="shared" si="104"/>
        <v>0</v>
      </c>
      <c r="CX265" s="31">
        <f t="shared" si="105"/>
        <v>0</v>
      </c>
      <c r="CY265" s="31">
        <f t="shared" si="106"/>
        <v>0</v>
      </c>
      <c r="CZ265" s="31">
        <f t="shared" si="107"/>
        <v>0</v>
      </c>
      <c r="DA265" s="31">
        <f t="shared" si="108"/>
        <v>0</v>
      </c>
      <c r="DB265" s="31">
        <f t="shared" si="109"/>
        <v>0</v>
      </c>
      <c r="DC265" s="31">
        <f t="shared" si="110"/>
        <v>0</v>
      </c>
      <c r="DD265" s="31">
        <f t="shared" si="111"/>
        <v>0</v>
      </c>
      <c r="DE265" s="31">
        <f t="shared" si="112"/>
        <v>0</v>
      </c>
      <c r="DF265" s="31">
        <f t="shared" si="113"/>
        <v>0</v>
      </c>
      <c r="DG265" s="31">
        <f t="shared" si="114"/>
        <v>0</v>
      </c>
      <c r="DH265" s="31">
        <f t="shared" si="115"/>
        <v>0</v>
      </c>
      <c r="DI265" s="31">
        <f t="shared" si="116"/>
        <v>0</v>
      </c>
      <c r="DJ265" s="31">
        <f t="shared" si="117"/>
        <v>0</v>
      </c>
      <c r="DK265" s="31">
        <f t="shared" si="118"/>
        <v>0</v>
      </c>
      <c r="DL265" s="31">
        <f t="shared" si="119"/>
        <v>0</v>
      </c>
      <c r="DM265" s="31">
        <f t="shared" si="120"/>
        <v>0</v>
      </c>
      <c r="DN265" s="31">
        <f t="shared" si="121"/>
        <v>0</v>
      </c>
      <c r="DO265" s="31">
        <f t="shared" si="122"/>
        <v>0</v>
      </c>
      <c r="DP265" s="31">
        <f t="shared" si="123"/>
        <v>0</v>
      </c>
      <c r="DQ265" s="31">
        <f t="shared" si="124"/>
        <v>0</v>
      </c>
      <c r="DR265" s="31">
        <f t="shared" si="125"/>
        <v>0</v>
      </c>
      <c r="DS265" s="31">
        <f t="shared" si="126"/>
        <v>0</v>
      </c>
      <c r="DT265" s="31">
        <f t="shared" si="127"/>
        <v>0</v>
      </c>
      <c r="DU265" s="31">
        <f t="shared" si="128"/>
        <v>0</v>
      </c>
      <c r="DV265" s="31">
        <f t="shared" si="129"/>
        <v>0</v>
      </c>
      <c r="DW265" s="31">
        <f t="shared" si="130"/>
        <v>0</v>
      </c>
      <c r="DX265" s="31">
        <f t="shared" si="131"/>
        <v>0</v>
      </c>
      <c r="DY265" s="31">
        <f t="shared" si="132"/>
        <v>0</v>
      </c>
      <c r="DZ265" s="31">
        <f t="shared" si="133"/>
        <v>0</v>
      </c>
      <c r="EB265" s="1">
        <f t="shared" si="134"/>
        <v>0</v>
      </c>
      <c r="EF265"/>
      <c r="EG265"/>
      <c r="EH265"/>
      <c r="EI265"/>
      <c r="EJ265"/>
      <c r="EK265"/>
      <c r="EL265"/>
      <c r="EM265"/>
      <c r="EN265"/>
      <c r="EO265"/>
      <c r="EP265"/>
      <c r="EQ265"/>
      <c r="ER265"/>
      <c r="ES265"/>
      <c r="ET265"/>
      <c r="EU265"/>
      <c r="EV265"/>
      <c r="EW265"/>
      <c r="EX265"/>
      <c r="EY265"/>
    </row>
    <row r="266" spans="1:155" ht="15" customHeight="1">
      <c r="A266" s="25"/>
      <c r="B266" s="52"/>
      <c r="C266" s="55" t="s">
        <v>5174</v>
      </c>
      <c r="D266" s="817" t="str">
        <f>IF(CNGE_2026_M4_Secc1!D89="","",CNGE_2026_M4_Secc1!D89)</f>
        <v/>
      </c>
      <c r="E266" s="757"/>
      <c r="F266" s="757"/>
      <c r="G266" s="757"/>
      <c r="H266" s="757"/>
      <c r="I266" s="757"/>
      <c r="J266" s="758"/>
      <c r="K266" s="439"/>
      <c r="L266" s="439"/>
      <c r="M266" s="439"/>
      <c r="N266" s="439"/>
      <c r="O266" s="439"/>
      <c r="P266" s="439"/>
      <c r="Q266" s="439"/>
      <c r="R266" s="439"/>
      <c r="S266" s="439"/>
      <c r="T266" s="439"/>
      <c r="U266" s="439"/>
      <c r="V266" s="439"/>
      <c r="W266" s="439"/>
      <c r="X266" s="439"/>
      <c r="Y266" s="439"/>
      <c r="Z266" s="439"/>
      <c r="AA266" s="439"/>
      <c r="AB266" s="439"/>
      <c r="AC266" s="439"/>
      <c r="AD266" s="439"/>
      <c r="AG266" s="1">
        <f>IF(AND(CNGE_2026_M4_Secc1!$N89&lt;&gt;2,CNGE_2026_M4_Secc1!$N89&lt;&gt;""),IF(SUM(COUNTBLANK(D266:AD266),COUNTBLANK(O335:AD335),COUNTBLANK(O404:AD404))&lt;=(AK266+6),0,1),0)</f>
        <v>0</v>
      </c>
      <c r="AH266" s="176">
        <f t="shared" si="60"/>
        <v>0</v>
      </c>
      <c r="AI266" s="177" t="str">
        <f>IF(AH266=0,"",
IF(SUM($AH$219:AH266)=1,AJ266,
IF($AH$281&gt;SUM($AH$219:AH266),_xlfn.CONCAT(", ",AJ266),
IF($AH$281=SUM($AH$219:AH266),_xlfn.CONCAT(" y ",AJ266)))))</f>
        <v/>
      </c>
      <c r="AJ266" s="55">
        <v>47</v>
      </c>
      <c r="AK266" s="1">
        <f t="shared" si="77"/>
        <v>52</v>
      </c>
      <c r="AL266" s="1">
        <f t="shared" si="80"/>
        <v>13</v>
      </c>
      <c r="AM266" s="1">
        <f t="shared" si="78"/>
        <v>0</v>
      </c>
      <c r="AN266" s="1">
        <f>IF(OR(CNGE_2026_M4_Secc1!$N89=2,CNGE_2026_M4_Secc1!$N89=""),IF(COUNTA(K266:AD266,O335:AD335,O404:AD404)=0,0,1),0)</f>
        <v>0</v>
      </c>
      <c r="AO266" s="1">
        <f t="shared" si="81"/>
        <v>0</v>
      </c>
      <c r="AP266" s="1">
        <f>IF(OR(CNGE_2026_M4_Secc1!CX90=0,CNGE_2026_M4_Secc1!CX90=2),IF(OR($AL267=13,BO$221=1),3,4),0)</f>
        <v>3</v>
      </c>
      <c r="AQ266" s="1">
        <f>IF(OR(CNGE_2026_M4_Secc1!CY90=0,CNGE_2026_M4_Secc1!CY90=2),IF(OR($AL267=13,BP$221=1),3,4),0)</f>
        <v>3</v>
      </c>
      <c r="AR266" s="1">
        <f>IF(OR(CNGE_2026_M4_Secc1!CZ90=0,CNGE_2026_M4_Secc1!CZ90=2),IF(OR($AL267=13,BQ$221=1),3,4),0)</f>
        <v>3</v>
      </c>
      <c r="AS266" s="1">
        <f>IF(OR(CNGE_2026_M4_Secc1!DA90=0,CNGE_2026_M4_Secc1!DA90=2),IF(OR($AL267=13,BR$221=1),3,4),0)</f>
        <v>3</v>
      </c>
      <c r="AT266" s="1">
        <f>IF(OR(CNGE_2026_M4_Secc1!DB90=0,CNGE_2026_M4_Secc1!DB90=2),IF(OR($AL267=13,BS$221=1),3,4),0)</f>
        <v>3</v>
      </c>
      <c r="AU266" s="1">
        <f>IF(OR(CNGE_2026_M4_Secc1!DC90=0,CNGE_2026_M4_Secc1!DC90=2),IF(OR($AL267=13,BT$221=1),3,4),0)</f>
        <v>3</v>
      </c>
      <c r="AV266" s="1">
        <f>IF(OR(CNGE_2026_M4_Secc1!DD90=0,CNGE_2026_M4_Secc1!DD90=2),IF(OR($AL267=13,BU$221=1),3,4),0)</f>
        <v>3</v>
      </c>
      <c r="AW266" s="1">
        <f>IF(OR(CNGE_2026_M4_Secc1!DE90=0,CNGE_2026_M4_Secc1!DE90=2),IF(OR($AL267=13,BV$221=1),3,4),0)</f>
        <v>3</v>
      </c>
      <c r="AX266" s="1">
        <f>IF(OR(CNGE_2026_M4_Secc1!DF90=0,CNGE_2026_M4_Secc1!DF90=2),IF(OR($AL267=13,BW$221=1),3,4),0)</f>
        <v>3</v>
      </c>
      <c r="AY266" s="1">
        <f>IF(OR(CNGE_2026_M4_Secc1!DG90=0,CNGE_2026_M4_Secc1!DG90=2),IF(OR($AL267=13,BX$221=1),3,4),0)</f>
        <v>3</v>
      </c>
      <c r="AZ266" s="1">
        <f>IF(OR(CNGE_2026_M4_Secc1!DH90=0,CNGE_2026_M4_Secc1!DH90=2),IF(OR($AL267=13,BY$221=1),3,4),0)</f>
        <v>3</v>
      </c>
      <c r="BA266" s="1">
        <f>IF(OR(CNGE_2026_M4_Secc1!DI90=0,CNGE_2026_M4_Secc1!DI90=2),IF(OR($AL267=13,BZ$221=1),3,4),0)</f>
        <v>3</v>
      </c>
      <c r="BB266" s="1">
        <f t="shared" si="62"/>
        <v>36</v>
      </c>
      <c r="BC266" s="1">
        <f>IF(OR(CNGE_2026_M4_Secc1!CX90=0,CNGE_2026_M4_Secc1!CX90=2),IF(COUNTA(O267:R267)=0,0,1),0)</f>
        <v>0</v>
      </c>
      <c r="BD266" s="1">
        <f>IF(OR(CNGE_2026_M4_Secc1!CY90=0,CNGE_2026_M4_Secc1!CY90=2),IF(COUNTA(S267:V267)=0,0,1),0)</f>
        <v>0</v>
      </c>
      <c r="BE266" s="1">
        <f>IF(OR(CNGE_2026_M4_Secc1!CZ90=0,CNGE_2026_M4_Secc1!CZ90=2),IF(COUNTA(W267:Z267)=0,0,1),0)</f>
        <v>0</v>
      </c>
      <c r="BF266" s="1">
        <f>IF(OR(CNGE_2026_M4_Secc1!DA90=0,CNGE_2026_M4_Secc1!DA90=2),IF(COUNTA(AA267:AD267)=0,0,1),0)</f>
        <v>0</v>
      </c>
      <c r="BG266" s="1">
        <f>IF(OR(CNGE_2026_M4_Secc1!DB90=0,CNGE_2026_M4_Secc1!DB90=2),IF(COUNTA(O336:R336)=0,0,1),0)</f>
        <v>0</v>
      </c>
      <c r="BH266" s="1">
        <f>IF(OR(CNGE_2026_M4_Secc1!DC90=0,CNGE_2026_M4_Secc1!DC90=2),IF(COUNTA(S336:V336)=0,0,1),0)</f>
        <v>0</v>
      </c>
      <c r="BI266" s="1">
        <f>IF(OR(CNGE_2026_M4_Secc1!DD90=0,CNGE_2026_M4_Secc1!DD90=2),IF(COUNTA(W336:Z336)=0,0,1),0)</f>
        <v>0</v>
      </c>
      <c r="BJ266" s="1">
        <f>IF(OR(CNGE_2026_M4_Secc1!DE90=0,CNGE_2026_M4_Secc1!DE90=2),IF(COUNTA(AA336:AD336)=0,0,1),0)</f>
        <v>0</v>
      </c>
      <c r="BK266" s="1">
        <f>IF(OR(CNGE_2026_M4_Secc1!DF90=0,CNGE_2026_M4_Secc1!DF90=2),IF(COUNTA(O405:R405)=0,0,1),0)</f>
        <v>0</v>
      </c>
      <c r="BL266" s="1">
        <f>IF(OR(CNGE_2026_M4_Secc1!DG90=0,CNGE_2026_M4_Secc1!DG90=2),IF(COUNTA(S405:V405)=0,0,1),0)</f>
        <v>0</v>
      </c>
      <c r="BM266" s="1">
        <f>IF(OR(CNGE_2026_M4_Secc1!DH90=0,CNGE_2026_M4_Secc1!DH90=2),IF(COUNTA(W405:Z405)=0,0,1),0)</f>
        <v>0</v>
      </c>
      <c r="BN266" s="1">
        <f>IF(OR(CNGE_2026_M4_Secc1!DI90=0,CNGE_2026_M4_Secc1!DI90=2),IF(COUNTA(AA405:AD405)=0,0,1),0)</f>
        <v>0</v>
      </c>
      <c r="CA266" s="31">
        <f t="shared" si="82"/>
        <v>0</v>
      </c>
      <c r="CB266" s="31">
        <f t="shared" si="83"/>
        <v>0</v>
      </c>
      <c r="CC266" s="31">
        <f t="shared" si="84"/>
        <v>0</v>
      </c>
      <c r="CD266" s="31">
        <f t="shared" si="85"/>
        <v>0</v>
      </c>
      <c r="CE266" s="31">
        <f t="shared" si="86"/>
        <v>0</v>
      </c>
      <c r="CF266" s="31">
        <f t="shared" si="87"/>
        <v>0</v>
      </c>
      <c r="CG266" s="31">
        <f t="shared" si="88"/>
        <v>0</v>
      </c>
      <c r="CH266" s="31">
        <f t="shared" si="89"/>
        <v>0</v>
      </c>
      <c r="CI266" s="31">
        <f t="shared" si="90"/>
        <v>0</v>
      </c>
      <c r="CJ266" s="31">
        <f t="shared" si="91"/>
        <v>0</v>
      </c>
      <c r="CK266" s="31">
        <f t="shared" si="92"/>
        <v>0</v>
      </c>
      <c r="CL266" s="31">
        <f t="shared" si="93"/>
        <v>0</v>
      </c>
      <c r="CM266" s="31">
        <f t="shared" si="94"/>
        <v>0</v>
      </c>
      <c r="CN266" s="31">
        <f t="shared" si="95"/>
        <v>0</v>
      </c>
      <c r="CO266" s="31">
        <f t="shared" si="96"/>
        <v>0</v>
      </c>
      <c r="CP266" s="31">
        <f t="shared" si="97"/>
        <v>0</v>
      </c>
      <c r="CQ266" s="31">
        <f t="shared" si="98"/>
        <v>0</v>
      </c>
      <c r="CR266" s="31">
        <f t="shared" si="99"/>
        <v>0</v>
      </c>
      <c r="CS266" s="31">
        <f t="shared" si="100"/>
        <v>0</v>
      </c>
      <c r="CT266" s="31">
        <f t="shared" si="101"/>
        <v>0</v>
      </c>
      <c r="CU266" s="31">
        <f t="shared" si="102"/>
        <v>0</v>
      </c>
      <c r="CV266" s="31">
        <f t="shared" si="103"/>
        <v>0</v>
      </c>
      <c r="CW266" s="31">
        <f t="shared" si="104"/>
        <v>0</v>
      </c>
      <c r="CX266" s="31">
        <f t="shared" si="105"/>
        <v>0</v>
      </c>
      <c r="CY266" s="31">
        <f t="shared" si="106"/>
        <v>0</v>
      </c>
      <c r="CZ266" s="31">
        <f t="shared" si="107"/>
        <v>0</v>
      </c>
      <c r="DA266" s="31">
        <f t="shared" si="108"/>
        <v>0</v>
      </c>
      <c r="DB266" s="31">
        <f t="shared" si="109"/>
        <v>0</v>
      </c>
      <c r="DC266" s="31">
        <f t="shared" si="110"/>
        <v>0</v>
      </c>
      <c r="DD266" s="31">
        <f t="shared" si="111"/>
        <v>0</v>
      </c>
      <c r="DE266" s="31">
        <f t="shared" si="112"/>
        <v>0</v>
      </c>
      <c r="DF266" s="31">
        <f t="shared" si="113"/>
        <v>0</v>
      </c>
      <c r="DG266" s="31">
        <f t="shared" si="114"/>
        <v>0</v>
      </c>
      <c r="DH266" s="31">
        <f t="shared" si="115"/>
        <v>0</v>
      </c>
      <c r="DI266" s="31">
        <f t="shared" si="116"/>
        <v>0</v>
      </c>
      <c r="DJ266" s="31">
        <f t="shared" si="117"/>
        <v>0</v>
      </c>
      <c r="DK266" s="31">
        <f t="shared" si="118"/>
        <v>0</v>
      </c>
      <c r="DL266" s="31">
        <f t="shared" si="119"/>
        <v>0</v>
      </c>
      <c r="DM266" s="31">
        <f t="shared" si="120"/>
        <v>0</v>
      </c>
      <c r="DN266" s="31">
        <f t="shared" si="121"/>
        <v>0</v>
      </c>
      <c r="DO266" s="31">
        <f t="shared" si="122"/>
        <v>0</v>
      </c>
      <c r="DP266" s="31">
        <f t="shared" si="123"/>
        <v>0</v>
      </c>
      <c r="DQ266" s="31">
        <f t="shared" si="124"/>
        <v>0</v>
      </c>
      <c r="DR266" s="31">
        <f t="shared" si="125"/>
        <v>0</v>
      </c>
      <c r="DS266" s="31">
        <f t="shared" si="126"/>
        <v>0</v>
      </c>
      <c r="DT266" s="31">
        <f t="shared" si="127"/>
        <v>0</v>
      </c>
      <c r="DU266" s="31">
        <f t="shared" si="128"/>
        <v>0</v>
      </c>
      <c r="DV266" s="31">
        <f t="shared" si="129"/>
        <v>0</v>
      </c>
      <c r="DW266" s="31">
        <f t="shared" si="130"/>
        <v>0</v>
      </c>
      <c r="DX266" s="31">
        <f t="shared" si="131"/>
        <v>0</v>
      </c>
      <c r="DY266" s="31">
        <f t="shared" si="132"/>
        <v>0</v>
      </c>
      <c r="DZ266" s="31">
        <f t="shared" si="133"/>
        <v>0</v>
      </c>
      <c r="EB266" s="1">
        <f t="shared" si="134"/>
        <v>0</v>
      </c>
      <c r="EF266"/>
      <c r="EG266"/>
      <c r="EH266"/>
      <c r="EI266"/>
      <c r="EJ266"/>
      <c r="EK266"/>
      <c r="EL266"/>
      <c r="EM266"/>
      <c r="EN266"/>
      <c r="EO266"/>
      <c r="EP266"/>
      <c r="EQ266"/>
      <c r="ER266"/>
      <c r="ES266"/>
      <c r="ET266"/>
      <c r="EU266"/>
      <c r="EV266"/>
      <c r="EW266"/>
      <c r="EX266"/>
      <c r="EY266"/>
    </row>
    <row r="267" spans="1:155" ht="15" customHeight="1">
      <c r="A267" s="25"/>
      <c r="B267" s="52"/>
      <c r="C267" s="55" t="s">
        <v>5176</v>
      </c>
      <c r="D267" s="817" t="str">
        <f>IF(CNGE_2026_M4_Secc1!D90="","",CNGE_2026_M4_Secc1!D90)</f>
        <v/>
      </c>
      <c r="E267" s="757"/>
      <c r="F267" s="757"/>
      <c r="G267" s="757"/>
      <c r="H267" s="757"/>
      <c r="I267" s="757"/>
      <c r="J267" s="758"/>
      <c r="K267" s="439"/>
      <c r="L267" s="439"/>
      <c r="M267" s="439"/>
      <c r="N267" s="439"/>
      <c r="O267" s="439"/>
      <c r="P267" s="439"/>
      <c r="Q267" s="439"/>
      <c r="R267" s="439"/>
      <c r="S267" s="439"/>
      <c r="T267" s="439"/>
      <c r="U267" s="439"/>
      <c r="V267" s="439"/>
      <c r="W267" s="439"/>
      <c r="X267" s="439"/>
      <c r="Y267" s="439"/>
      <c r="Z267" s="439"/>
      <c r="AA267" s="439"/>
      <c r="AB267" s="439"/>
      <c r="AC267" s="439"/>
      <c r="AD267" s="439"/>
      <c r="AG267" s="1">
        <f>IF(AND(CNGE_2026_M4_Secc1!$N90&lt;&gt;2,CNGE_2026_M4_Secc1!$N90&lt;&gt;""),IF(SUM(COUNTBLANK(D267:AD267),COUNTBLANK(O336:AD336),COUNTBLANK(O405:AD405))&lt;=(AK267+6),0,1),0)</f>
        <v>0</v>
      </c>
      <c r="AH267" s="176">
        <f t="shared" si="60"/>
        <v>0</v>
      </c>
      <c r="AI267" s="177" t="str">
        <f>IF(AH267=0,"",
IF(SUM($AH$219:AH267)=1,AJ267,
IF($AH$281&gt;SUM($AH$219:AH267),_xlfn.CONCAT(", ",AJ267),
IF($AH$281=SUM($AH$219:AH267),_xlfn.CONCAT(" y ",AJ267)))))</f>
        <v/>
      </c>
      <c r="AJ267" s="55">
        <v>48</v>
      </c>
      <c r="AK267" s="1">
        <f t="shared" si="77"/>
        <v>52</v>
      </c>
      <c r="AL267" s="1">
        <f t="shared" si="80"/>
        <v>13</v>
      </c>
      <c r="AM267" s="1">
        <f t="shared" si="78"/>
        <v>0</v>
      </c>
      <c r="AN267" s="1">
        <f>IF(OR(CNGE_2026_M4_Secc1!$N90=2,CNGE_2026_M4_Secc1!$N90=""),IF(COUNTA(K267:AD267,O336:AD336,O405:AD405)=0,0,1),0)</f>
        <v>0</v>
      </c>
      <c r="AO267" s="1">
        <f t="shared" si="81"/>
        <v>0</v>
      </c>
      <c r="AP267" s="1">
        <f>IF(OR(CNGE_2026_M4_Secc1!CX91=0,CNGE_2026_M4_Secc1!CX91=2),IF(OR($AL268=13,BO$221=1),3,4),0)</f>
        <v>3</v>
      </c>
      <c r="AQ267" s="1">
        <f>IF(OR(CNGE_2026_M4_Secc1!CY91=0,CNGE_2026_M4_Secc1!CY91=2),IF(OR($AL268=13,BP$221=1),3,4),0)</f>
        <v>3</v>
      </c>
      <c r="AR267" s="1">
        <f>IF(OR(CNGE_2026_M4_Secc1!CZ91=0,CNGE_2026_M4_Secc1!CZ91=2),IF(OR($AL268=13,BQ$221=1),3,4),0)</f>
        <v>3</v>
      </c>
      <c r="AS267" s="1">
        <f>IF(OR(CNGE_2026_M4_Secc1!DA91=0,CNGE_2026_M4_Secc1!DA91=2),IF(OR($AL268=13,BR$221=1),3,4),0)</f>
        <v>3</v>
      </c>
      <c r="AT267" s="1">
        <f>IF(OR(CNGE_2026_M4_Secc1!DB91=0,CNGE_2026_M4_Secc1!DB91=2),IF(OR($AL268=13,BS$221=1),3,4),0)</f>
        <v>3</v>
      </c>
      <c r="AU267" s="1">
        <f>IF(OR(CNGE_2026_M4_Secc1!DC91=0,CNGE_2026_M4_Secc1!DC91=2),IF(OR($AL268=13,BT$221=1),3,4),0)</f>
        <v>3</v>
      </c>
      <c r="AV267" s="1">
        <f>IF(OR(CNGE_2026_M4_Secc1!DD91=0,CNGE_2026_M4_Secc1!DD91=2),IF(OR($AL268=13,BU$221=1),3,4),0)</f>
        <v>3</v>
      </c>
      <c r="AW267" s="1">
        <f>IF(OR(CNGE_2026_M4_Secc1!DE91=0,CNGE_2026_M4_Secc1!DE91=2),IF(OR($AL268=13,BV$221=1),3,4),0)</f>
        <v>3</v>
      </c>
      <c r="AX267" s="1">
        <f>IF(OR(CNGE_2026_M4_Secc1!DF91=0,CNGE_2026_M4_Secc1!DF91=2),IF(OR($AL268=13,BW$221=1),3,4),0)</f>
        <v>3</v>
      </c>
      <c r="AY267" s="1">
        <f>IF(OR(CNGE_2026_M4_Secc1!DG91=0,CNGE_2026_M4_Secc1!DG91=2),IF(OR($AL268=13,BX$221=1),3,4),0)</f>
        <v>3</v>
      </c>
      <c r="AZ267" s="1">
        <f>IF(OR(CNGE_2026_M4_Secc1!DH91=0,CNGE_2026_M4_Secc1!DH91=2),IF(OR($AL268=13,BY$221=1),3,4),0)</f>
        <v>3</v>
      </c>
      <c r="BA267" s="1">
        <f>IF(OR(CNGE_2026_M4_Secc1!DI91=0,CNGE_2026_M4_Secc1!DI91=2),IF(OR($AL268=13,BZ$221=1),3,4),0)</f>
        <v>3</v>
      </c>
      <c r="BB267" s="1">
        <f t="shared" si="62"/>
        <v>36</v>
      </c>
      <c r="BC267" s="1">
        <f>IF(OR(CNGE_2026_M4_Secc1!CX91=0,CNGE_2026_M4_Secc1!CX91=2),IF(COUNTA(O268:R268)=0,0,1),0)</f>
        <v>0</v>
      </c>
      <c r="BD267" s="1">
        <f>IF(OR(CNGE_2026_M4_Secc1!CY91=0,CNGE_2026_M4_Secc1!CY91=2),IF(COUNTA(S268:V268)=0,0,1),0)</f>
        <v>0</v>
      </c>
      <c r="BE267" s="1">
        <f>IF(OR(CNGE_2026_M4_Secc1!CZ91=0,CNGE_2026_M4_Secc1!CZ91=2),IF(COUNTA(W268:Z268)=0,0,1),0)</f>
        <v>0</v>
      </c>
      <c r="BF267" s="1">
        <f>IF(OR(CNGE_2026_M4_Secc1!DA91=0,CNGE_2026_M4_Secc1!DA91=2),IF(COUNTA(AA268:AD268)=0,0,1),0)</f>
        <v>0</v>
      </c>
      <c r="BG267" s="1">
        <f>IF(OR(CNGE_2026_M4_Secc1!DB91=0,CNGE_2026_M4_Secc1!DB91=2),IF(COUNTA(O337:R337)=0,0,1),0)</f>
        <v>0</v>
      </c>
      <c r="BH267" s="1">
        <f>IF(OR(CNGE_2026_M4_Secc1!DC91=0,CNGE_2026_M4_Secc1!DC91=2),IF(COUNTA(S337:V337)=0,0,1),0)</f>
        <v>0</v>
      </c>
      <c r="BI267" s="1">
        <f>IF(OR(CNGE_2026_M4_Secc1!DD91=0,CNGE_2026_M4_Secc1!DD91=2),IF(COUNTA(W337:Z337)=0,0,1),0)</f>
        <v>0</v>
      </c>
      <c r="BJ267" s="1">
        <f>IF(OR(CNGE_2026_M4_Secc1!DE91=0,CNGE_2026_M4_Secc1!DE91=2),IF(COUNTA(AA337:AD337)=0,0,1),0)</f>
        <v>0</v>
      </c>
      <c r="BK267" s="1">
        <f>IF(OR(CNGE_2026_M4_Secc1!DF91=0,CNGE_2026_M4_Secc1!DF91=2),IF(COUNTA(O406:R406)=0,0,1),0)</f>
        <v>0</v>
      </c>
      <c r="BL267" s="1">
        <f>IF(OR(CNGE_2026_M4_Secc1!DG91=0,CNGE_2026_M4_Secc1!DG91=2),IF(COUNTA(S406:V406)=0,0,1),0)</f>
        <v>0</v>
      </c>
      <c r="BM267" s="1">
        <f>IF(OR(CNGE_2026_M4_Secc1!DH91=0,CNGE_2026_M4_Secc1!DH91=2),IF(COUNTA(W406:Z406)=0,0,1),0)</f>
        <v>0</v>
      </c>
      <c r="BN267" s="1">
        <f>IF(OR(CNGE_2026_M4_Secc1!DI91=0,CNGE_2026_M4_Secc1!DI91=2),IF(COUNTA(AA406:AD406)=0,0,1),0)</f>
        <v>0</v>
      </c>
      <c r="CA267" s="31">
        <f t="shared" si="82"/>
        <v>0</v>
      </c>
      <c r="CB267" s="31">
        <f t="shared" si="83"/>
        <v>0</v>
      </c>
      <c r="CC267" s="31">
        <f t="shared" si="84"/>
        <v>0</v>
      </c>
      <c r="CD267" s="31">
        <f t="shared" si="85"/>
        <v>0</v>
      </c>
      <c r="CE267" s="31">
        <f t="shared" si="86"/>
        <v>0</v>
      </c>
      <c r="CF267" s="31">
        <f t="shared" si="87"/>
        <v>0</v>
      </c>
      <c r="CG267" s="31">
        <f t="shared" si="88"/>
        <v>0</v>
      </c>
      <c r="CH267" s="31">
        <f t="shared" si="89"/>
        <v>0</v>
      </c>
      <c r="CI267" s="31">
        <f t="shared" si="90"/>
        <v>0</v>
      </c>
      <c r="CJ267" s="31">
        <f t="shared" si="91"/>
        <v>0</v>
      </c>
      <c r="CK267" s="31">
        <f t="shared" si="92"/>
        <v>0</v>
      </c>
      <c r="CL267" s="31">
        <f t="shared" si="93"/>
        <v>0</v>
      </c>
      <c r="CM267" s="31">
        <f t="shared" si="94"/>
        <v>0</v>
      </c>
      <c r="CN267" s="31">
        <f t="shared" si="95"/>
        <v>0</v>
      </c>
      <c r="CO267" s="31">
        <f t="shared" si="96"/>
        <v>0</v>
      </c>
      <c r="CP267" s="31">
        <f t="shared" si="97"/>
        <v>0</v>
      </c>
      <c r="CQ267" s="31">
        <f t="shared" si="98"/>
        <v>0</v>
      </c>
      <c r="CR267" s="31">
        <f t="shared" si="99"/>
        <v>0</v>
      </c>
      <c r="CS267" s="31">
        <f t="shared" si="100"/>
        <v>0</v>
      </c>
      <c r="CT267" s="31">
        <f t="shared" si="101"/>
        <v>0</v>
      </c>
      <c r="CU267" s="31">
        <f t="shared" si="102"/>
        <v>0</v>
      </c>
      <c r="CV267" s="31">
        <f t="shared" si="103"/>
        <v>0</v>
      </c>
      <c r="CW267" s="31">
        <f t="shared" si="104"/>
        <v>0</v>
      </c>
      <c r="CX267" s="31">
        <f t="shared" si="105"/>
        <v>0</v>
      </c>
      <c r="CY267" s="31">
        <f t="shared" si="106"/>
        <v>0</v>
      </c>
      <c r="CZ267" s="31">
        <f t="shared" si="107"/>
        <v>0</v>
      </c>
      <c r="DA267" s="31">
        <f t="shared" si="108"/>
        <v>0</v>
      </c>
      <c r="DB267" s="31">
        <f t="shared" si="109"/>
        <v>0</v>
      </c>
      <c r="DC267" s="31">
        <f t="shared" si="110"/>
        <v>0</v>
      </c>
      <c r="DD267" s="31">
        <f t="shared" si="111"/>
        <v>0</v>
      </c>
      <c r="DE267" s="31">
        <f t="shared" si="112"/>
        <v>0</v>
      </c>
      <c r="DF267" s="31">
        <f t="shared" si="113"/>
        <v>0</v>
      </c>
      <c r="DG267" s="31">
        <f t="shared" si="114"/>
        <v>0</v>
      </c>
      <c r="DH267" s="31">
        <f t="shared" si="115"/>
        <v>0</v>
      </c>
      <c r="DI267" s="31">
        <f t="shared" si="116"/>
        <v>0</v>
      </c>
      <c r="DJ267" s="31">
        <f t="shared" si="117"/>
        <v>0</v>
      </c>
      <c r="DK267" s="31">
        <f t="shared" si="118"/>
        <v>0</v>
      </c>
      <c r="DL267" s="31">
        <f t="shared" si="119"/>
        <v>0</v>
      </c>
      <c r="DM267" s="31">
        <f t="shared" si="120"/>
        <v>0</v>
      </c>
      <c r="DN267" s="31">
        <f t="shared" si="121"/>
        <v>0</v>
      </c>
      <c r="DO267" s="31">
        <f t="shared" si="122"/>
        <v>0</v>
      </c>
      <c r="DP267" s="31">
        <f t="shared" si="123"/>
        <v>0</v>
      </c>
      <c r="DQ267" s="31">
        <f t="shared" si="124"/>
        <v>0</v>
      </c>
      <c r="DR267" s="31">
        <f t="shared" si="125"/>
        <v>0</v>
      </c>
      <c r="DS267" s="31">
        <f t="shared" si="126"/>
        <v>0</v>
      </c>
      <c r="DT267" s="31">
        <f t="shared" si="127"/>
        <v>0</v>
      </c>
      <c r="DU267" s="31">
        <f t="shared" si="128"/>
        <v>0</v>
      </c>
      <c r="DV267" s="31">
        <f t="shared" si="129"/>
        <v>0</v>
      </c>
      <c r="DW267" s="31">
        <f t="shared" si="130"/>
        <v>0</v>
      </c>
      <c r="DX267" s="31">
        <f t="shared" si="131"/>
        <v>0</v>
      </c>
      <c r="DY267" s="31">
        <f t="shared" si="132"/>
        <v>0</v>
      </c>
      <c r="DZ267" s="31">
        <f t="shared" si="133"/>
        <v>0</v>
      </c>
      <c r="EB267" s="1">
        <f t="shared" si="134"/>
        <v>0</v>
      </c>
      <c r="EF267"/>
      <c r="EG267"/>
      <c r="EH267"/>
      <c r="EI267"/>
      <c r="EJ267"/>
      <c r="EK267"/>
      <c r="EL267"/>
      <c r="EM267"/>
      <c r="EN267"/>
      <c r="EO267"/>
      <c r="EP267"/>
      <c r="EQ267"/>
      <c r="ER267"/>
      <c r="ES267"/>
      <c r="ET267"/>
      <c r="EU267"/>
      <c r="EV267"/>
      <c r="EW267"/>
      <c r="EX267"/>
      <c r="EY267"/>
    </row>
    <row r="268" spans="1:155" ht="15" customHeight="1">
      <c r="A268" s="25"/>
      <c r="B268" s="52"/>
      <c r="C268" s="55" t="s">
        <v>5178</v>
      </c>
      <c r="D268" s="817" t="str">
        <f>IF(CNGE_2026_M4_Secc1!D91="","",CNGE_2026_M4_Secc1!D91)</f>
        <v/>
      </c>
      <c r="E268" s="757"/>
      <c r="F268" s="757"/>
      <c r="G268" s="757"/>
      <c r="H268" s="757"/>
      <c r="I268" s="757"/>
      <c r="J268" s="758"/>
      <c r="K268" s="439"/>
      <c r="L268" s="439"/>
      <c r="M268" s="439"/>
      <c r="N268" s="439"/>
      <c r="O268" s="439"/>
      <c r="P268" s="439"/>
      <c r="Q268" s="439"/>
      <c r="R268" s="439"/>
      <c r="S268" s="439"/>
      <c r="T268" s="439"/>
      <c r="U268" s="439"/>
      <c r="V268" s="439"/>
      <c r="W268" s="439"/>
      <c r="X268" s="439"/>
      <c r="Y268" s="439"/>
      <c r="Z268" s="439"/>
      <c r="AA268" s="439"/>
      <c r="AB268" s="439"/>
      <c r="AC268" s="439"/>
      <c r="AD268" s="439"/>
      <c r="AG268" s="1">
        <f>IF(AND(CNGE_2026_M4_Secc1!$N91&lt;&gt;2,CNGE_2026_M4_Secc1!$N91&lt;&gt;""),IF(SUM(COUNTBLANK(D268:AD268),COUNTBLANK(O337:AD337),COUNTBLANK(O406:AD406))&lt;=(AK268+6),0,1),0)</f>
        <v>0</v>
      </c>
      <c r="AH268" s="176">
        <f t="shared" si="60"/>
        <v>0</v>
      </c>
      <c r="AI268" s="177" t="str">
        <f>IF(AH268=0,"",
IF(SUM($AH$219:AH268)=1,AJ268,
IF($AH$281&gt;SUM($AH$219:AH268),_xlfn.CONCAT(", ",AJ268),
IF($AH$281=SUM($AH$219:AH268),_xlfn.CONCAT(" y ",AJ268)))))</f>
        <v/>
      </c>
      <c r="AJ268" s="55">
        <v>49</v>
      </c>
      <c r="AK268" s="1">
        <f t="shared" si="77"/>
        <v>52</v>
      </c>
      <c r="AL268" s="1">
        <f t="shared" si="80"/>
        <v>13</v>
      </c>
      <c r="AM268" s="1">
        <f t="shared" si="78"/>
        <v>0</v>
      </c>
      <c r="AN268" s="1">
        <f>IF(OR(CNGE_2026_M4_Secc1!$N91=2,CNGE_2026_M4_Secc1!$N91=""),IF(COUNTA(K268:AD268,O337:AD337,O406:AD406)=0,0,1),0)</f>
        <v>0</v>
      </c>
      <c r="AO268" s="1">
        <f t="shared" si="81"/>
        <v>0</v>
      </c>
      <c r="AP268" s="1">
        <f>IF(OR(CNGE_2026_M4_Secc1!CX92=0,CNGE_2026_M4_Secc1!CX92=2),IF(OR($AL269=13,BO$221=1),3,4),0)</f>
        <v>3</v>
      </c>
      <c r="AQ268" s="1">
        <f>IF(OR(CNGE_2026_M4_Secc1!CY92=0,CNGE_2026_M4_Secc1!CY92=2),IF(OR($AL269=13,BP$221=1),3,4),0)</f>
        <v>3</v>
      </c>
      <c r="AR268" s="1">
        <f>IF(OR(CNGE_2026_M4_Secc1!CZ92=0,CNGE_2026_M4_Secc1!CZ92=2),IF(OR($AL269=13,BQ$221=1),3,4),0)</f>
        <v>3</v>
      </c>
      <c r="AS268" s="1">
        <f>IF(OR(CNGE_2026_M4_Secc1!DA92=0,CNGE_2026_M4_Secc1!DA92=2),IF(OR($AL269=13,BR$221=1),3,4),0)</f>
        <v>3</v>
      </c>
      <c r="AT268" s="1">
        <f>IF(OR(CNGE_2026_M4_Secc1!DB92=0,CNGE_2026_M4_Secc1!DB92=2),IF(OR($AL269=13,BS$221=1),3,4),0)</f>
        <v>3</v>
      </c>
      <c r="AU268" s="1">
        <f>IF(OR(CNGE_2026_M4_Secc1!DC92=0,CNGE_2026_M4_Secc1!DC92=2),IF(OR($AL269=13,BT$221=1),3,4),0)</f>
        <v>3</v>
      </c>
      <c r="AV268" s="1">
        <f>IF(OR(CNGE_2026_M4_Secc1!DD92=0,CNGE_2026_M4_Secc1!DD92=2),IF(OR($AL269=13,BU$221=1),3,4),0)</f>
        <v>3</v>
      </c>
      <c r="AW268" s="1">
        <f>IF(OR(CNGE_2026_M4_Secc1!DE92=0,CNGE_2026_M4_Secc1!DE92=2),IF(OR($AL269=13,BV$221=1),3,4),0)</f>
        <v>3</v>
      </c>
      <c r="AX268" s="1">
        <f>IF(OR(CNGE_2026_M4_Secc1!DF92=0,CNGE_2026_M4_Secc1!DF92=2),IF(OR($AL269=13,BW$221=1),3,4),0)</f>
        <v>3</v>
      </c>
      <c r="AY268" s="1">
        <f>IF(OR(CNGE_2026_M4_Secc1!DG92=0,CNGE_2026_M4_Secc1!DG92=2),IF(OR($AL269=13,BX$221=1),3,4),0)</f>
        <v>3</v>
      </c>
      <c r="AZ268" s="1">
        <f>IF(OR(CNGE_2026_M4_Secc1!DH92=0,CNGE_2026_M4_Secc1!DH92=2),IF(OR($AL269=13,BY$221=1),3,4),0)</f>
        <v>3</v>
      </c>
      <c r="BA268" s="1">
        <f>IF(OR(CNGE_2026_M4_Secc1!DI92=0,CNGE_2026_M4_Secc1!DI92=2),IF(OR($AL269=13,BZ$221=1),3,4),0)</f>
        <v>3</v>
      </c>
      <c r="BB268" s="1">
        <f t="shared" si="62"/>
        <v>36</v>
      </c>
      <c r="BC268" s="1">
        <f>IF(OR(CNGE_2026_M4_Secc1!CX92=0,CNGE_2026_M4_Secc1!CX92=2),IF(COUNTA(O269:R269)=0,0,1),0)</f>
        <v>0</v>
      </c>
      <c r="BD268" s="1">
        <f>IF(OR(CNGE_2026_M4_Secc1!CY92=0,CNGE_2026_M4_Secc1!CY92=2),IF(COUNTA(S269:V269)=0,0,1),0)</f>
        <v>0</v>
      </c>
      <c r="BE268" s="1">
        <f>IF(OR(CNGE_2026_M4_Secc1!CZ92=0,CNGE_2026_M4_Secc1!CZ92=2),IF(COUNTA(W269:Z269)=0,0,1),0)</f>
        <v>0</v>
      </c>
      <c r="BF268" s="1">
        <f>IF(OR(CNGE_2026_M4_Secc1!DA92=0,CNGE_2026_M4_Secc1!DA92=2),IF(COUNTA(AA269:AD269)=0,0,1),0)</f>
        <v>0</v>
      </c>
      <c r="BG268" s="1">
        <f>IF(OR(CNGE_2026_M4_Secc1!DB92=0,CNGE_2026_M4_Secc1!DB92=2),IF(COUNTA(O338:R338)=0,0,1),0)</f>
        <v>0</v>
      </c>
      <c r="BH268" s="1">
        <f>IF(OR(CNGE_2026_M4_Secc1!DC92=0,CNGE_2026_M4_Secc1!DC92=2),IF(COUNTA(S338:V338)=0,0,1),0)</f>
        <v>0</v>
      </c>
      <c r="BI268" s="1">
        <f>IF(OR(CNGE_2026_M4_Secc1!DD92=0,CNGE_2026_M4_Secc1!DD92=2),IF(COUNTA(W338:Z338)=0,0,1),0)</f>
        <v>0</v>
      </c>
      <c r="BJ268" s="1">
        <f>IF(OR(CNGE_2026_M4_Secc1!DE92=0,CNGE_2026_M4_Secc1!DE92=2),IF(COUNTA(AA338:AD338)=0,0,1),0)</f>
        <v>0</v>
      </c>
      <c r="BK268" s="1">
        <f>IF(OR(CNGE_2026_M4_Secc1!DF92=0,CNGE_2026_M4_Secc1!DF92=2),IF(COUNTA(O407:R407)=0,0,1),0)</f>
        <v>0</v>
      </c>
      <c r="BL268" s="1">
        <f>IF(OR(CNGE_2026_M4_Secc1!DG92=0,CNGE_2026_M4_Secc1!DG92=2),IF(COUNTA(S407:V407)=0,0,1),0)</f>
        <v>0</v>
      </c>
      <c r="BM268" s="1">
        <f>IF(OR(CNGE_2026_M4_Secc1!DH92=0,CNGE_2026_M4_Secc1!DH92=2),IF(COUNTA(W407:Z407)=0,0,1),0)</f>
        <v>0</v>
      </c>
      <c r="BN268" s="1">
        <f>IF(OR(CNGE_2026_M4_Secc1!DI92=0,CNGE_2026_M4_Secc1!DI92=2),IF(COUNTA(AA407:AD407)=0,0,1),0)</f>
        <v>0</v>
      </c>
      <c r="CA268" s="31">
        <f t="shared" si="82"/>
        <v>0</v>
      </c>
      <c r="CB268" s="31">
        <f t="shared" si="83"/>
        <v>0</v>
      </c>
      <c r="CC268" s="31">
        <f t="shared" si="84"/>
        <v>0</v>
      </c>
      <c r="CD268" s="31">
        <f t="shared" si="85"/>
        <v>0</v>
      </c>
      <c r="CE268" s="31">
        <f t="shared" si="86"/>
        <v>0</v>
      </c>
      <c r="CF268" s="31">
        <f t="shared" si="87"/>
        <v>0</v>
      </c>
      <c r="CG268" s="31">
        <f t="shared" si="88"/>
        <v>0</v>
      </c>
      <c r="CH268" s="31">
        <f t="shared" si="89"/>
        <v>0</v>
      </c>
      <c r="CI268" s="31">
        <f t="shared" si="90"/>
        <v>0</v>
      </c>
      <c r="CJ268" s="31">
        <f t="shared" si="91"/>
        <v>0</v>
      </c>
      <c r="CK268" s="31">
        <f t="shared" si="92"/>
        <v>0</v>
      </c>
      <c r="CL268" s="31">
        <f t="shared" si="93"/>
        <v>0</v>
      </c>
      <c r="CM268" s="31">
        <f t="shared" si="94"/>
        <v>0</v>
      </c>
      <c r="CN268" s="31">
        <f t="shared" si="95"/>
        <v>0</v>
      </c>
      <c r="CO268" s="31">
        <f t="shared" si="96"/>
        <v>0</v>
      </c>
      <c r="CP268" s="31">
        <f t="shared" si="97"/>
        <v>0</v>
      </c>
      <c r="CQ268" s="31">
        <f t="shared" si="98"/>
        <v>0</v>
      </c>
      <c r="CR268" s="31">
        <f t="shared" si="99"/>
        <v>0</v>
      </c>
      <c r="CS268" s="31">
        <f t="shared" si="100"/>
        <v>0</v>
      </c>
      <c r="CT268" s="31">
        <f t="shared" si="101"/>
        <v>0</v>
      </c>
      <c r="CU268" s="31">
        <f t="shared" si="102"/>
        <v>0</v>
      </c>
      <c r="CV268" s="31">
        <f t="shared" si="103"/>
        <v>0</v>
      </c>
      <c r="CW268" s="31">
        <f t="shared" si="104"/>
        <v>0</v>
      </c>
      <c r="CX268" s="31">
        <f t="shared" si="105"/>
        <v>0</v>
      </c>
      <c r="CY268" s="31">
        <f t="shared" si="106"/>
        <v>0</v>
      </c>
      <c r="CZ268" s="31">
        <f t="shared" si="107"/>
        <v>0</v>
      </c>
      <c r="DA268" s="31">
        <f t="shared" si="108"/>
        <v>0</v>
      </c>
      <c r="DB268" s="31">
        <f t="shared" si="109"/>
        <v>0</v>
      </c>
      <c r="DC268" s="31">
        <f t="shared" si="110"/>
        <v>0</v>
      </c>
      <c r="DD268" s="31">
        <f t="shared" si="111"/>
        <v>0</v>
      </c>
      <c r="DE268" s="31">
        <f t="shared" si="112"/>
        <v>0</v>
      </c>
      <c r="DF268" s="31">
        <f t="shared" si="113"/>
        <v>0</v>
      </c>
      <c r="DG268" s="31">
        <f t="shared" si="114"/>
        <v>0</v>
      </c>
      <c r="DH268" s="31">
        <f t="shared" si="115"/>
        <v>0</v>
      </c>
      <c r="DI268" s="31">
        <f t="shared" si="116"/>
        <v>0</v>
      </c>
      <c r="DJ268" s="31">
        <f t="shared" si="117"/>
        <v>0</v>
      </c>
      <c r="DK268" s="31">
        <f t="shared" si="118"/>
        <v>0</v>
      </c>
      <c r="DL268" s="31">
        <f t="shared" si="119"/>
        <v>0</v>
      </c>
      <c r="DM268" s="31">
        <f t="shared" si="120"/>
        <v>0</v>
      </c>
      <c r="DN268" s="31">
        <f t="shared" si="121"/>
        <v>0</v>
      </c>
      <c r="DO268" s="31">
        <f t="shared" si="122"/>
        <v>0</v>
      </c>
      <c r="DP268" s="31">
        <f t="shared" si="123"/>
        <v>0</v>
      </c>
      <c r="DQ268" s="31">
        <f t="shared" si="124"/>
        <v>0</v>
      </c>
      <c r="DR268" s="31">
        <f t="shared" si="125"/>
        <v>0</v>
      </c>
      <c r="DS268" s="31">
        <f t="shared" si="126"/>
        <v>0</v>
      </c>
      <c r="DT268" s="31">
        <f t="shared" si="127"/>
        <v>0</v>
      </c>
      <c r="DU268" s="31">
        <f t="shared" si="128"/>
        <v>0</v>
      </c>
      <c r="DV268" s="31">
        <f t="shared" si="129"/>
        <v>0</v>
      </c>
      <c r="DW268" s="31">
        <f t="shared" si="130"/>
        <v>0</v>
      </c>
      <c r="DX268" s="31">
        <f t="shared" si="131"/>
        <v>0</v>
      </c>
      <c r="DY268" s="31">
        <f t="shared" si="132"/>
        <v>0</v>
      </c>
      <c r="DZ268" s="31">
        <f t="shared" si="133"/>
        <v>0</v>
      </c>
      <c r="EB268" s="1">
        <f t="shared" si="134"/>
        <v>0</v>
      </c>
      <c r="EF268"/>
      <c r="EG268"/>
      <c r="EH268"/>
      <c r="EI268"/>
      <c r="EJ268"/>
      <c r="EK268"/>
      <c r="EL268"/>
      <c r="EM268"/>
      <c r="EN268"/>
      <c r="EO268"/>
      <c r="EP268"/>
      <c r="EQ268"/>
      <c r="ER268"/>
      <c r="ES268"/>
      <c r="ET268"/>
      <c r="EU268"/>
      <c r="EV268"/>
      <c r="EW268"/>
      <c r="EX268"/>
      <c r="EY268"/>
    </row>
    <row r="269" spans="1:155" ht="15" customHeight="1">
      <c r="A269" s="25"/>
      <c r="B269" s="52"/>
      <c r="C269" s="55" t="s">
        <v>5180</v>
      </c>
      <c r="D269" s="817" t="str">
        <f>IF(CNGE_2026_M4_Secc1!D92="","",CNGE_2026_M4_Secc1!D92)</f>
        <v/>
      </c>
      <c r="E269" s="757"/>
      <c r="F269" s="757"/>
      <c r="G269" s="757"/>
      <c r="H269" s="757"/>
      <c r="I269" s="757"/>
      <c r="J269" s="758"/>
      <c r="K269" s="439"/>
      <c r="L269" s="439"/>
      <c r="M269" s="439"/>
      <c r="N269" s="439"/>
      <c r="O269" s="439"/>
      <c r="P269" s="439"/>
      <c r="Q269" s="439"/>
      <c r="R269" s="439"/>
      <c r="S269" s="439"/>
      <c r="T269" s="439"/>
      <c r="U269" s="439"/>
      <c r="V269" s="439"/>
      <c r="W269" s="439"/>
      <c r="X269" s="439"/>
      <c r="Y269" s="439"/>
      <c r="Z269" s="439"/>
      <c r="AA269" s="439"/>
      <c r="AB269" s="439"/>
      <c r="AC269" s="439"/>
      <c r="AD269" s="439"/>
      <c r="AG269" s="1">
        <f>IF(AND(CNGE_2026_M4_Secc1!$N92&lt;&gt;2,CNGE_2026_M4_Secc1!$N92&lt;&gt;""),IF(SUM(COUNTBLANK(D269:AD269),COUNTBLANK(O338:AD338),COUNTBLANK(O407:AD407))&lt;=(AK269+6),0,1),0)</f>
        <v>0</v>
      </c>
      <c r="AH269" s="176">
        <f t="shared" si="60"/>
        <v>0</v>
      </c>
      <c r="AI269" s="177" t="str">
        <f>IF(AH269=0,"",
IF(SUM($AH$219:AH269)=1,AJ269,
IF($AH$281&gt;SUM($AH$219:AH269),_xlfn.CONCAT(", ",AJ269),
IF($AH$281=SUM($AH$219:AH269),_xlfn.CONCAT(" y ",AJ269)))))</f>
        <v/>
      </c>
      <c r="AJ269" s="55">
        <v>50</v>
      </c>
      <c r="AK269" s="1">
        <f t="shared" si="77"/>
        <v>52</v>
      </c>
      <c r="AL269" s="1">
        <f t="shared" si="80"/>
        <v>13</v>
      </c>
      <c r="AM269" s="1">
        <f t="shared" si="78"/>
        <v>0</v>
      </c>
      <c r="AN269" s="1">
        <f>IF(OR(CNGE_2026_M4_Secc1!$N92=2,CNGE_2026_M4_Secc1!$N92=""),IF(COUNTA(K269:AD269,O338:AD338,O407:AD407)=0,0,1),0)</f>
        <v>0</v>
      </c>
      <c r="AO269" s="1">
        <f t="shared" si="81"/>
        <v>0</v>
      </c>
      <c r="AP269" s="1">
        <f>IF(OR(CNGE_2026_M4_Secc1!CX93=0,CNGE_2026_M4_Secc1!CX93=2),IF(OR($AL270=13,BO$221=1),3,4),0)</f>
        <v>3</v>
      </c>
      <c r="AQ269" s="1">
        <f>IF(OR(CNGE_2026_M4_Secc1!CY93=0,CNGE_2026_M4_Secc1!CY93=2),IF(OR($AL270=13,BP$221=1),3,4),0)</f>
        <v>3</v>
      </c>
      <c r="AR269" s="1">
        <f>IF(OR(CNGE_2026_M4_Secc1!CZ93=0,CNGE_2026_M4_Secc1!CZ93=2),IF(OR($AL270=13,BQ$221=1),3,4),0)</f>
        <v>3</v>
      </c>
      <c r="AS269" s="1">
        <f>IF(OR(CNGE_2026_M4_Secc1!DA93=0,CNGE_2026_M4_Secc1!DA93=2),IF(OR($AL270=13,BR$221=1),3,4),0)</f>
        <v>3</v>
      </c>
      <c r="AT269" s="1">
        <f>IF(OR(CNGE_2026_M4_Secc1!DB93=0,CNGE_2026_M4_Secc1!DB93=2),IF(OR($AL270=13,BS$221=1),3,4),0)</f>
        <v>3</v>
      </c>
      <c r="AU269" s="1">
        <f>IF(OR(CNGE_2026_M4_Secc1!DC93=0,CNGE_2026_M4_Secc1!DC93=2),IF(OR($AL270=13,BT$221=1),3,4),0)</f>
        <v>3</v>
      </c>
      <c r="AV269" s="1">
        <f>IF(OR(CNGE_2026_M4_Secc1!DD93=0,CNGE_2026_M4_Secc1!DD93=2),IF(OR($AL270=13,BU$221=1),3,4),0)</f>
        <v>3</v>
      </c>
      <c r="AW269" s="1">
        <f>IF(OR(CNGE_2026_M4_Secc1!DE93=0,CNGE_2026_M4_Secc1!DE93=2),IF(OR($AL270=13,BV$221=1),3,4),0)</f>
        <v>3</v>
      </c>
      <c r="AX269" s="1">
        <f>IF(OR(CNGE_2026_M4_Secc1!DF93=0,CNGE_2026_M4_Secc1!DF93=2),IF(OR($AL270=13,BW$221=1),3,4),0)</f>
        <v>3</v>
      </c>
      <c r="AY269" s="1">
        <f>IF(OR(CNGE_2026_M4_Secc1!DG93=0,CNGE_2026_M4_Secc1!DG93=2),IF(OR($AL270=13,BX$221=1),3,4),0)</f>
        <v>3</v>
      </c>
      <c r="AZ269" s="1">
        <f>IF(OR(CNGE_2026_M4_Secc1!DH93=0,CNGE_2026_M4_Secc1!DH93=2),IF(OR($AL270=13,BY$221=1),3,4),0)</f>
        <v>3</v>
      </c>
      <c r="BA269" s="1">
        <f>IF(OR(CNGE_2026_M4_Secc1!DI93=0,CNGE_2026_M4_Secc1!DI93=2),IF(OR($AL270=13,BZ$221=1),3,4),0)</f>
        <v>3</v>
      </c>
      <c r="BB269" s="1">
        <f t="shared" si="62"/>
        <v>36</v>
      </c>
      <c r="BC269" s="1">
        <f>IF(OR(CNGE_2026_M4_Secc1!CX93=0,CNGE_2026_M4_Secc1!CX93=2),IF(COUNTA(O270:R270)=0,0,1),0)</f>
        <v>0</v>
      </c>
      <c r="BD269" s="1">
        <f>IF(OR(CNGE_2026_M4_Secc1!CY93=0,CNGE_2026_M4_Secc1!CY93=2),IF(COUNTA(S270:V270)=0,0,1),0)</f>
        <v>0</v>
      </c>
      <c r="BE269" s="1">
        <f>IF(OR(CNGE_2026_M4_Secc1!CZ93=0,CNGE_2026_M4_Secc1!CZ93=2),IF(COUNTA(W270:Z270)=0,0,1),0)</f>
        <v>0</v>
      </c>
      <c r="BF269" s="1">
        <f>IF(OR(CNGE_2026_M4_Secc1!DA93=0,CNGE_2026_M4_Secc1!DA93=2),IF(COUNTA(AA270:AD270)=0,0,1),0)</f>
        <v>0</v>
      </c>
      <c r="BG269" s="1">
        <f>IF(OR(CNGE_2026_M4_Secc1!DB93=0,CNGE_2026_M4_Secc1!DB93=2),IF(COUNTA(O339:R339)=0,0,1),0)</f>
        <v>0</v>
      </c>
      <c r="BH269" s="1">
        <f>IF(OR(CNGE_2026_M4_Secc1!DC93=0,CNGE_2026_M4_Secc1!DC93=2),IF(COUNTA(S339:V339)=0,0,1),0)</f>
        <v>0</v>
      </c>
      <c r="BI269" s="1">
        <f>IF(OR(CNGE_2026_M4_Secc1!DD93=0,CNGE_2026_M4_Secc1!DD93=2),IF(COUNTA(W339:Z339)=0,0,1),0)</f>
        <v>0</v>
      </c>
      <c r="BJ269" s="1">
        <f>IF(OR(CNGE_2026_M4_Secc1!DE93=0,CNGE_2026_M4_Secc1!DE93=2),IF(COUNTA(AA339:AD339)=0,0,1),0)</f>
        <v>0</v>
      </c>
      <c r="BK269" s="1">
        <f>IF(OR(CNGE_2026_M4_Secc1!DF93=0,CNGE_2026_M4_Secc1!DF93=2),IF(COUNTA(O408:R408)=0,0,1),0)</f>
        <v>0</v>
      </c>
      <c r="BL269" s="1">
        <f>IF(OR(CNGE_2026_M4_Secc1!DG93=0,CNGE_2026_M4_Secc1!DG93=2),IF(COUNTA(S408:V408)=0,0,1),0)</f>
        <v>0</v>
      </c>
      <c r="BM269" s="1">
        <f>IF(OR(CNGE_2026_M4_Secc1!DH93=0,CNGE_2026_M4_Secc1!DH93=2),IF(COUNTA(W408:Z408)=0,0,1),0)</f>
        <v>0</v>
      </c>
      <c r="BN269" s="1">
        <f>IF(OR(CNGE_2026_M4_Secc1!DI93=0,CNGE_2026_M4_Secc1!DI93=2),IF(COUNTA(AA408:AD408)=0,0,1),0)</f>
        <v>0</v>
      </c>
      <c r="CA269" s="31">
        <f t="shared" si="82"/>
        <v>0</v>
      </c>
      <c r="CB269" s="31">
        <f t="shared" si="83"/>
        <v>0</v>
      </c>
      <c r="CC269" s="31">
        <f t="shared" si="84"/>
        <v>0</v>
      </c>
      <c r="CD269" s="31">
        <f t="shared" si="85"/>
        <v>0</v>
      </c>
      <c r="CE269" s="31">
        <f t="shared" si="86"/>
        <v>0</v>
      </c>
      <c r="CF269" s="31">
        <f t="shared" si="87"/>
        <v>0</v>
      </c>
      <c r="CG269" s="31">
        <f t="shared" si="88"/>
        <v>0</v>
      </c>
      <c r="CH269" s="31">
        <f t="shared" si="89"/>
        <v>0</v>
      </c>
      <c r="CI269" s="31">
        <f t="shared" si="90"/>
        <v>0</v>
      </c>
      <c r="CJ269" s="31">
        <f t="shared" si="91"/>
        <v>0</v>
      </c>
      <c r="CK269" s="31">
        <f t="shared" si="92"/>
        <v>0</v>
      </c>
      <c r="CL269" s="31">
        <f t="shared" si="93"/>
        <v>0</v>
      </c>
      <c r="CM269" s="31">
        <f t="shared" si="94"/>
        <v>0</v>
      </c>
      <c r="CN269" s="31">
        <f t="shared" si="95"/>
        <v>0</v>
      </c>
      <c r="CO269" s="31">
        <f t="shared" si="96"/>
        <v>0</v>
      </c>
      <c r="CP269" s="31">
        <f t="shared" si="97"/>
        <v>0</v>
      </c>
      <c r="CQ269" s="31">
        <f t="shared" si="98"/>
        <v>0</v>
      </c>
      <c r="CR269" s="31">
        <f t="shared" si="99"/>
        <v>0</v>
      </c>
      <c r="CS269" s="31">
        <f t="shared" si="100"/>
        <v>0</v>
      </c>
      <c r="CT269" s="31">
        <f t="shared" si="101"/>
        <v>0</v>
      </c>
      <c r="CU269" s="31">
        <f t="shared" si="102"/>
        <v>0</v>
      </c>
      <c r="CV269" s="31">
        <f t="shared" si="103"/>
        <v>0</v>
      </c>
      <c r="CW269" s="31">
        <f t="shared" si="104"/>
        <v>0</v>
      </c>
      <c r="CX269" s="31">
        <f t="shared" si="105"/>
        <v>0</v>
      </c>
      <c r="CY269" s="31">
        <f t="shared" si="106"/>
        <v>0</v>
      </c>
      <c r="CZ269" s="31">
        <f t="shared" si="107"/>
        <v>0</v>
      </c>
      <c r="DA269" s="31">
        <f t="shared" si="108"/>
        <v>0</v>
      </c>
      <c r="DB269" s="31">
        <f t="shared" si="109"/>
        <v>0</v>
      </c>
      <c r="DC269" s="31">
        <f t="shared" si="110"/>
        <v>0</v>
      </c>
      <c r="DD269" s="31">
        <f t="shared" si="111"/>
        <v>0</v>
      </c>
      <c r="DE269" s="31">
        <f t="shared" si="112"/>
        <v>0</v>
      </c>
      <c r="DF269" s="31">
        <f t="shared" si="113"/>
        <v>0</v>
      </c>
      <c r="DG269" s="31">
        <f t="shared" si="114"/>
        <v>0</v>
      </c>
      <c r="DH269" s="31">
        <f t="shared" si="115"/>
        <v>0</v>
      </c>
      <c r="DI269" s="31">
        <f t="shared" si="116"/>
        <v>0</v>
      </c>
      <c r="DJ269" s="31">
        <f t="shared" si="117"/>
        <v>0</v>
      </c>
      <c r="DK269" s="31">
        <f t="shared" si="118"/>
        <v>0</v>
      </c>
      <c r="DL269" s="31">
        <f t="shared" si="119"/>
        <v>0</v>
      </c>
      <c r="DM269" s="31">
        <f t="shared" si="120"/>
        <v>0</v>
      </c>
      <c r="DN269" s="31">
        <f t="shared" si="121"/>
        <v>0</v>
      </c>
      <c r="DO269" s="31">
        <f t="shared" si="122"/>
        <v>0</v>
      </c>
      <c r="DP269" s="31">
        <f t="shared" si="123"/>
        <v>0</v>
      </c>
      <c r="DQ269" s="31">
        <f t="shared" si="124"/>
        <v>0</v>
      </c>
      <c r="DR269" s="31">
        <f t="shared" si="125"/>
        <v>0</v>
      </c>
      <c r="DS269" s="31">
        <f t="shared" si="126"/>
        <v>0</v>
      </c>
      <c r="DT269" s="31">
        <f t="shared" si="127"/>
        <v>0</v>
      </c>
      <c r="DU269" s="31">
        <f t="shared" si="128"/>
        <v>0</v>
      </c>
      <c r="DV269" s="31">
        <f t="shared" si="129"/>
        <v>0</v>
      </c>
      <c r="DW269" s="31">
        <f t="shared" si="130"/>
        <v>0</v>
      </c>
      <c r="DX269" s="31">
        <f t="shared" si="131"/>
        <v>0</v>
      </c>
      <c r="DY269" s="31">
        <f t="shared" si="132"/>
        <v>0</v>
      </c>
      <c r="DZ269" s="31">
        <f t="shared" si="133"/>
        <v>0</v>
      </c>
      <c r="EB269" s="1">
        <f t="shared" si="134"/>
        <v>0</v>
      </c>
      <c r="EF269"/>
      <c r="EG269"/>
      <c r="EH269"/>
      <c r="EI269"/>
      <c r="EJ269"/>
      <c r="EK269"/>
      <c r="EL269"/>
      <c r="EM269"/>
      <c r="EN269"/>
      <c r="EO269"/>
      <c r="EP269"/>
      <c r="EQ269"/>
      <c r="ER269"/>
      <c r="ES269"/>
      <c r="ET269"/>
      <c r="EU269"/>
      <c r="EV269"/>
      <c r="EW269"/>
      <c r="EX269"/>
      <c r="EY269"/>
    </row>
    <row r="270" spans="1:155" ht="15" customHeight="1">
      <c r="A270" s="25"/>
      <c r="B270" s="52"/>
      <c r="C270" s="55" t="s">
        <v>5182</v>
      </c>
      <c r="D270" s="817" t="str">
        <f>IF(CNGE_2026_M4_Secc1!D93="","",CNGE_2026_M4_Secc1!D93)</f>
        <v/>
      </c>
      <c r="E270" s="757"/>
      <c r="F270" s="757"/>
      <c r="G270" s="757"/>
      <c r="H270" s="757"/>
      <c r="I270" s="757"/>
      <c r="J270" s="758"/>
      <c r="K270" s="439"/>
      <c r="L270" s="439"/>
      <c r="M270" s="439"/>
      <c r="N270" s="439"/>
      <c r="O270" s="439"/>
      <c r="P270" s="439"/>
      <c r="Q270" s="439"/>
      <c r="R270" s="439"/>
      <c r="S270" s="439"/>
      <c r="T270" s="439"/>
      <c r="U270" s="439"/>
      <c r="V270" s="439"/>
      <c r="W270" s="439"/>
      <c r="X270" s="439"/>
      <c r="Y270" s="439"/>
      <c r="Z270" s="439"/>
      <c r="AA270" s="439"/>
      <c r="AB270" s="439"/>
      <c r="AC270" s="439"/>
      <c r="AD270" s="439"/>
      <c r="AG270" s="1">
        <f>IF(AND(CNGE_2026_M4_Secc1!$N93&lt;&gt;2,CNGE_2026_M4_Secc1!$N93&lt;&gt;""),IF(SUM(COUNTBLANK(D270:AD270),COUNTBLANK(O339:AD339),COUNTBLANK(O408:AD408))&lt;=(AK270+6),0,1),0)</f>
        <v>0</v>
      </c>
      <c r="AH270" s="176">
        <f t="shared" si="60"/>
        <v>0</v>
      </c>
      <c r="AI270" s="177" t="str">
        <f>IF(AH270=0,"",
IF(SUM($AH$219:AH270)=1,AJ270,
IF($AH$281&gt;SUM($AH$219:AH270),_xlfn.CONCAT(", ",AJ270),
IF($AH$281=SUM($AH$219:AH270),_xlfn.CONCAT(" y ",AJ270)))))</f>
        <v/>
      </c>
      <c r="AJ270" s="55">
        <v>51</v>
      </c>
      <c r="AK270" s="1">
        <f t="shared" si="77"/>
        <v>52</v>
      </c>
      <c r="AL270" s="1">
        <f t="shared" si="80"/>
        <v>13</v>
      </c>
      <c r="AM270" s="1">
        <f t="shared" si="78"/>
        <v>0</v>
      </c>
      <c r="AN270" s="1">
        <f>IF(OR(CNGE_2026_M4_Secc1!$N93=2,CNGE_2026_M4_Secc1!$N93=""),IF(COUNTA(K270:AD270,O339:AD339,O408:AD408)=0,0,1),0)</f>
        <v>0</v>
      </c>
      <c r="AO270" s="1">
        <f t="shared" si="81"/>
        <v>0</v>
      </c>
      <c r="AP270" s="1">
        <f>IF(OR(CNGE_2026_M4_Secc1!CX94=0,CNGE_2026_M4_Secc1!CX94=2),IF(OR($AL271=13,BO$221=1),3,4),0)</f>
        <v>3</v>
      </c>
      <c r="AQ270" s="1">
        <f>IF(OR(CNGE_2026_M4_Secc1!CY94=0,CNGE_2026_M4_Secc1!CY94=2),IF(OR($AL271=13,BP$221=1),3,4),0)</f>
        <v>3</v>
      </c>
      <c r="AR270" s="1">
        <f>IF(OR(CNGE_2026_M4_Secc1!CZ94=0,CNGE_2026_M4_Secc1!CZ94=2),IF(OR($AL271=13,BQ$221=1),3,4),0)</f>
        <v>3</v>
      </c>
      <c r="AS270" s="1">
        <f>IF(OR(CNGE_2026_M4_Secc1!DA94=0,CNGE_2026_M4_Secc1!DA94=2),IF(OR($AL271=13,BR$221=1),3,4),0)</f>
        <v>3</v>
      </c>
      <c r="AT270" s="1">
        <f>IF(OR(CNGE_2026_M4_Secc1!DB94=0,CNGE_2026_M4_Secc1!DB94=2),IF(OR($AL271=13,BS$221=1),3,4),0)</f>
        <v>3</v>
      </c>
      <c r="AU270" s="1">
        <f>IF(OR(CNGE_2026_M4_Secc1!DC94=0,CNGE_2026_M4_Secc1!DC94=2),IF(OR($AL271=13,BT$221=1),3,4),0)</f>
        <v>3</v>
      </c>
      <c r="AV270" s="1">
        <f>IF(OR(CNGE_2026_M4_Secc1!DD94=0,CNGE_2026_M4_Secc1!DD94=2),IF(OR($AL271=13,BU$221=1),3,4),0)</f>
        <v>3</v>
      </c>
      <c r="AW270" s="1">
        <f>IF(OR(CNGE_2026_M4_Secc1!DE94=0,CNGE_2026_M4_Secc1!DE94=2),IF(OR($AL271=13,BV$221=1),3,4),0)</f>
        <v>3</v>
      </c>
      <c r="AX270" s="1">
        <f>IF(OR(CNGE_2026_M4_Secc1!DF94=0,CNGE_2026_M4_Secc1!DF94=2),IF(OR($AL271=13,BW$221=1),3,4),0)</f>
        <v>3</v>
      </c>
      <c r="AY270" s="1">
        <f>IF(OR(CNGE_2026_M4_Secc1!DG94=0,CNGE_2026_M4_Secc1!DG94=2),IF(OR($AL271=13,BX$221=1),3,4),0)</f>
        <v>3</v>
      </c>
      <c r="AZ270" s="1">
        <f>IF(OR(CNGE_2026_M4_Secc1!DH94=0,CNGE_2026_M4_Secc1!DH94=2),IF(OR($AL271=13,BY$221=1),3,4),0)</f>
        <v>3</v>
      </c>
      <c r="BA270" s="1">
        <f>IF(OR(CNGE_2026_M4_Secc1!DI94=0,CNGE_2026_M4_Secc1!DI94=2),IF(OR($AL271=13,BZ$221=1),3,4),0)</f>
        <v>3</v>
      </c>
      <c r="BB270" s="1">
        <f t="shared" si="62"/>
        <v>36</v>
      </c>
      <c r="BC270" s="1">
        <f>IF(OR(CNGE_2026_M4_Secc1!CX94=0,CNGE_2026_M4_Secc1!CX94=2),IF(COUNTA(O271:R271)=0,0,1),0)</f>
        <v>0</v>
      </c>
      <c r="BD270" s="1">
        <f>IF(OR(CNGE_2026_M4_Secc1!CY94=0,CNGE_2026_M4_Secc1!CY94=2),IF(COUNTA(S271:V271)=0,0,1),0)</f>
        <v>0</v>
      </c>
      <c r="BE270" s="1">
        <f>IF(OR(CNGE_2026_M4_Secc1!CZ94=0,CNGE_2026_M4_Secc1!CZ94=2),IF(COUNTA(W271:Z271)=0,0,1),0)</f>
        <v>0</v>
      </c>
      <c r="BF270" s="1">
        <f>IF(OR(CNGE_2026_M4_Secc1!DA94=0,CNGE_2026_M4_Secc1!DA94=2),IF(COUNTA(AA271:AD271)=0,0,1),0)</f>
        <v>0</v>
      </c>
      <c r="BG270" s="1">
        <f>IF(OR(CNGE_2026_M4_Secc1!DB94=0,CNGE_2026_M4_Secc1!DB94=2),IF(COUNTA(O340:R340)=0,0,1),0)</f>
        <v>0</v>
      </c>
      <c r="BH270" s="1">
        <f>IF(OR(CNGE_2026_M4_Secc1!DC94=0,CNGE_2026_M4_Secc1!DC94=2),IF(COUNTA(S340:V340)=0,0,1),0)</f>
        <v>0</v>
      </c>
      <c r="BI270" s="1">
        <f>IF(OR(CNGE_2026_M4_Secc1!DD94=0,CNGE_2026_M4_Secc1!DD94=2),IF(COUNTA(W340:Z340)=0,0,1),0)</f>
        <v>0</v>
      </c>
      <c r="BJ270" s="1">
        <f>IF(OR(CNGE_2026_M4_Secc1!DE94=0,CNGE_2026_M4_Secc1!DE94=2),IF(COUNTA(AA340:AD340)=0,0,1),0)</f>
        <v>0</v>
      </c>
      <c r="BK270" s="1">
        <f>IF(OR(CNGE_2026_M4_Secc1!DF94=0,CNGE_2026_M4_Secc1!DF94=2),IF(COUNTA(O409:R409)=0,0,1),0)</f>
        <v>0</v>
      </c>
      <c r="BL270" s="1">
        <f>IF(OR(CNGE_2026_M4_Secc1!DG94=0,CNGE_2026_M4_Secc1!DG94=2),IF(COUNTA(S409:V409)=0,0,1),0)</f>
        <v>0</v>
      </c>
      <c r="BM270" s="1">
        <f>IF(OR(CNGE_2026_M4_Secc1!DH94=0,CNGE_2026_M4_Secc1!DH94=2),IF(COUNTA(W409:Z409)=0,0,1),0)</f>
        <v>0</v>
      </c>
      <c r="BN270" s="1">
        <f>IF(OR(CNGE_2026_M4_Secc1!DI94=0,CNGE_2026_M4_Secc1!DI94=2),IF(COUNTA(AA409:AD409)=0,0,1),0)</f>
        <v>0</v>
      </c>
      <c r="CA270" s="31">
        <f t="shared" si="82"/>
        <v>0</v>
      </c>
      <c r="CB270" s="31">
        <f t="shared" si="83"/>
        <v>0</v>
      </c>
      <c r="CC270" s="31">
        <f t="shared" si="84"/>
        <v>0</v>
      </c>
      <c r="CD270" s="31">
        <f t="shared" si="85"/>
        <v>0</v>
      </c>
      <c r="CE270" s="31">
        <f t="shared" si="86"/>
        <v>0</v>
      </c>
      <c r="CF270" s="31">
        <f t="shared" si="87"/>
        <v>0</v>
      </c>
      <c r="CG270" s="31">
        <f t="shared" si="88"/>
        <v>0</v>
      </c>
      <c r="CH270" s="31">
        <f t="shared" si="89"/>
        <v>0</v>
      </c>
      <c r="CI270" s="31">
        <f t="shared" si="90"/>
        <v>0</v>
      </c>
      <c r="CJ270" s="31">
        <f t="shared" si="91"/>
        <v>0</v>
      </c>
      <c r="CK270" s="31">
        <f t="shared" si="92"/>
        <v>0</v>
      </c>
      <c r="CL270" s="31">
        <f t="shared" si="93"/>
        <v>0</v>
      </c>
      <c r="CM270" s="31">
        <f t="shared" si="94"/>
        <v>0</v>
      </c>
      <c r="CN270" s="31">
        <f t="shared" si="95"/>
        <v>0</v>
      </c>
      <c r="CO270" s="31">
        <f t="shared" si="96"/>
        <v>0</v>
      </c>
      <c r="CP270" s="31">
        <f t="shared" si="97"/>
        <v>0</v>
      </c>
      <c r="CQ270" s="31">
        <f t="shared" si="98"/>
        <v>0</v>
      </c>
      <c r="CR270" s="31">
        <f t="shared" si="99"/>
        <v>0</v>
      </c>
      <c r="CS270" s="31">
        <f t="shared" si="100"/>
        <v>0</v>
      </c>
      <c r="CT270" s="31">
        <f t="shared" si="101"/>
        <v>0</v>
      </c>
      <c r="CU270" s="31">
        <f t="shared" si="102"/>
        <v>0</v>
      </c>
      <c r="CV270" s="31">
        <f t="shared" si="103"/>
        <v>0</v>
      </c>
      <c r="CW270" s="31">
        <f t="shared" si="104"/>
        <v>0</v>
      </c>
      <c r="CX270" s="31">
        <f t="shared" si="105"/>
        <v>0</v>
      </c>
      <c r="CY270" s="31">
        <f t="shared" si="106"/>
        <v>0</v>
      </c>
      <c r="CZ270" s="31">
        <f t="shared" si="107"/>
        <v>0</v>
      </c>
      <c r="DA270" s="31">
        <f t="shared" si="108"/>
        <v>0</v>
      </c>
      <c r="DB270" s="31">
        <f t="shared" si="109"/>
        <v>0</v>
      </c>
      <c r="DC270" s="31">
        <f t="shared" si="110"/>
        <v>0</v>
      </c>
      <c r="DD270" s="31">
        <f t="shared" si="111"/>
        <v>0</v>
      </c>
      <c r="DE270" s="31">
        <f t="shared" si="112"/>
        <v>0</v>
      </c>
      <c r="DF270" s="31">
        <f t="shared" si="113"/>
        <v>0</v>
      </c>
      <c r="DG270" s="31">
        <f t="shared" si="114"/>
        <v>0</v>
      </c>
      <c r="DH270" s="31">
        <f t="shared" si="115"/>
        <v>0</v>
      </c>
      <c r="DI270" s="31">
        <f t="shared" si="116"/>
        <v>0</v>
      </c>
      <c r="DJ270" s="31">
        <f t="shared" si="117"/>
        <v>0</v>
      </c>
      <c r="DK270" s="31">
        <f t="shared" si="118"/>
        <v>0</v>
      </c>
      <c r="DL270" s="31">
        <f t="shared" si="119"/>
        <v>0</v>
      </c>
      <c r="DM270" s="31">
        <f t="shared" si="120"/>
        <v>0</v>
      </c>
      <c r="DN270" s="31">
        <f t="shared" si="121"/>
        <v>0</v>
      </c>
      <c r="DO270" s="31">
        <f t="shared" si="122"/>
        <v>0</v>
      </c>
      <c r="DP270" s="31">
        <f t="shared" si="123"/>
        <v>0</v>
      </c>
      <c r="DQ270" s="31">
        <f t="shared" si="124"/>
        <v>0</v>
      </c>
      <c r="DR270" s="31">
        <f t="shared" si="125"/>
        <v>0</v>
      </c>
      <c r="DS270" s="31">
        <f t="shared" si="126"/>
        <v>0</v>
      </c>
      <c r="DT270" s="31">
        <f t="shared" si="127"/>
        <v>0</v>
      </c>
      <c r="DU270" s="31">
        <f t="shared" si="128"/>
        <v>0</v>
      </c>
      <c r="DV270" s="31">
        <f t="shared" si="129"/>
        <v>0</v>
      </c>
      <c r="DW270" s="31">
        <f t="shared" si="130"/>
        <v>0</v>
      </c>
      <c r="DX270" s="31">
        <f t="shared" si="131"/>
        <v>0</v>
      </c>
      <c r="DY270" s="31">
        <f t="shared" si="132"/>
        <v>0</v>
      </c>
      <c r="DZ270" s="31">
        <f t="shared" si="133"/>
        <v>0</v>
      </c>
      <c r="EB270" s="1">
        <f t="shared" si="134"/>
        <v>0</v>
      </c>
      <c r="EF270"/>
      <c r="EG270"/>
      <c r="EH270"/>
      <c r="EI270"/>
      <c r="EJ270"/>
      <c r="EK270"/>
      <c r="EL270"/>
      <c r="EM270"/>
      <c r="EN270"/>
      <c r="EO270"/>
      <c r="EP270"/>
      <c r="EQ270"/>
      <c r="ER270"/>
      <c r="ES270"/>
      <c r="ET270"/>
      <c r="EU270"/>
      <c r="EV270"/>
      <c r="EW270"/>
      <c r="EX270"/>
      <c r="EY270"/>
    </row>
    <row r="271" spans="1:155" ht="15" customHeight="1">
      <c r="A271" s="25"/>
      <c r="B271" s="52"/>
      <c r="C271" s="55" t="s">
        <v>5184</v>
      </c>
      <c r="D271" s="817" t="str">
        <f>IF(CNGE_2026_M4_Secc1!D94="","",CNGE_2026_M4_Secc1!D94)</f>
        <v/>
      </c>
      <c r="E271" s="757"/>
      <c r="F271" s="757"/>
      <c r="G271" s="757"/>
      <c r="H271" s="757"/>
      <c r="I271" s="757"/>
      <c r="J271" s="758"/>
      <c r="K271" s="439"/>
      <c r="L271" s="439"/>
      <c r="M271" s="439"/>
      <c r="N271" s="439"/>
      <c r="O271" s="439"/>
      <c r="P271" s="439"/>
      <c r="Q271" s="439"/>
      <c r="R271" s="439"/>
      <c r="S271" s="439"/>
      <c r="T271" s="439"/>
      <c r="U271" s="439"/>
      <c r="V271" s="439"/>
      <c r="W271" s="439"/>
      <c r="X271" s="439"/>
      <c r="Y271" s="439"/>
      <c r="Z271" s="439"/>
      <c r="AA271" s="439"/>
      <c r="AB271" s="439"/>
      <c r="AC271" s="439"/>
      <c r="AD271" s="439"/>
      <c r="AG271" s="1">
        <f>IF(AND(CNGE_2026_M4_Secc1!$N94&lt;&gt;2,CNGE_2026_M4_Secc1!$N94&lt;&gt;""),IF(SUM(COUNTBLANK(D271:AD271),COUNTBLANK(O340:AD340),COUNTBLANK(O409:AD409))&lt;=(AK271+6),0,1),0)</f>
        <v>0</v>
      </c>
      <c r="AH271" s="176">
        <f t="shared" si="60"/>
        <v>0</v>
      </c>
      <c r="AI271" s="177" t="str">
        <f>IF(AH271=0,"",
IF(SUM($AH$219:AH271)=1,AJ271,
IF($AH$281&gt;SUM($AH$219:AH271),_xlfn.CONCAT(", ",AJ271),
IF($AH$281=SUM($AH$219:AH271),_xlfn.CONCAT(" y ",AJ271)))))</f>
        <v/>
      </c>
      <c r="AJ271" s="55">
        <v>52</v>
      </c>
      <c r="AK271" s="1">
        <f t="shared" si="77"/>
        <v>52</v>
      </c>
      <c r="AL271" s="1">
        <f t="shared" si="80"/>
        <v>13</v>
      </c>
      <c r="AM271" s="1">
        <f t="shared" si="78"/>
        <v>0</v>
      </c>
      <c r="AN271" s="1">
        <f>IF(OR(CNGE_2026_M4_Secc1!$N94=2,CNGE_2026_M4_Secc1!$N94=""),IF(COUNTA(K271:AD271,O340:AD340,O409:AD409)=0,0,1),0)</f>
        <v>0</v>
      </c>
      <c r="AO271" s="1">
        <f t="shared" si="81"/>
        <v>0</v>
      </c>
      <c r="AP271" s="1">
        <f>IF(OR(CNGE_2026_M4_Secc1!CX95=0,CNGE_2026_M4_Secc1!CX95=2),IF(OR($AL272=13,BO$221=1),3,4),0)</f>
        <v>3</v>
      </c>
      <c r="AQ271" s="1">
        <f>IF(OR(CNGE_2026_M4_Secc1!CY95=0,CNGE_2026_M4_Secc1!CY95=2),IF(OR($AL272=13,BP$221=1),3,4),0)</f>
        <v>3</v>
      </c>
      <c r="AR271" s="1">
        <f>IF(OR(CNGE_2026_M4_Secc1!CZ95=0,CNGE_2026_M4_Secc1!CZ95=2),IF(OR($AL272=13,BQ$221=1),3,4),0)</f>
        <v>3</v>
      </c>
      <c r="AS271" s="1">
        <f>IF(OR(CNGE_2026_M4_Secc1!DA95=0,CNGE_2026_M4_Secc1!DA95=2),IF(OR($AL272=13,BR$221=1),3,4),0)</f>
        <v>3</v>
      </c>
      <c r="AT271" s="1">
        <f>IF(OR(CNGE_2026_M4_Secc1!DB95=0,CNGE_2026_M4_Secc1!DB95=2),IF(OR($AL272=13,BS$221=1),3,4),0)</f>
        <v>3</v>
      </c>
      <c r="AU271" s="1">
        <f>IF(OR(CNGE_2026_M4_Secc1!DC95=0,CNGE_2026_M4_Secc1!DC95=2),IF(OR($AL272=13,BT$221=1),3,4),0)</f>
        <v>3</v>
      </c>
      <c r="AV271" s="1">
        <f>IF(OR(CNGE_2026_M4_Secc1!DD95=0,CNGE_2026_M4_Secc1!DD95=2),IF(OR($AL272=13,BU$221=1),3,4),0)</f>
        <v>3</v>
      </c>
      <c r="AW271" s="1">
        <f>IF(OR(CNGE_2026_M4_Secc1!DE95=0,CNGE_2026_M4_Secc1!DE95=2),IF(OR($AL272=13,BV$221=1),3,4),0)</f>
        <v>3</v>
      </c>
      <c r="AX271" s="1">
        <f>IF(OR(CNGE_2026_M4_Secc1!DF95=0,CNGE_2026_M4_Secc1!DF95=2),IF(OR($AL272=13,BW$221=1),3,4),0)</f>
        <v>3</v>
      </c>
      <c r="AY271" s="1">
        <f>IF(OR(CNGE_2026_M4_Secc1!DG95=0,CNGE_2026_M4_Secc1!DG95=2),IF(OR($AL272=13,BX$221=1),3,4),0)</f>
        <v>3</v>
      </c>
      <c r="AZ271" s="1">
        <f>IF(OR(CNGE_2026_M4_Secc1!DH95=0,CNGE_2026_M4_Secc1!DH95=2),IF(OR($AL272=13,BY$221=1),3,4),0)</f>
        <v>3</v>
      </c>
      <c r="BA271" s="1">
        <f>IF(OR(CNGE_2026_M4_Secc1!DI95=0,CNGE_2026_M4_Secc1!DI95=2),IF(OR($AL272=13,BZ$221=1),3,4),0)</f>
        <v>3</v>
      </c>
      <c r="BB271" s="1">
        <f t="shared" si="62"/>
        <v>36</v>
      </c>
      <c r="BC271" s="1">
        <f>IF(OR(CNGE_2026_M4_Secc1!CX95=0,CNGE_2026_M4_Secc1!CX95=2),IF(COUNTA(O272:R272)=0,0,1),0)</f>
        <v>0</v>
      </c>
      <c r="BD271" s="1">
        <f>IF(OR(CNGE_2026_M4_Secc1!CY95=0,CNGE_2026_M4_Secc1!CY95=2),IF(COUNTA(S272:V272)=0,0,1),0)</f>
        <v>0</v>
      </c>
      <c r="BE271" s="1">
        <f>IF(OR(CNGE_2026_M4_Secc1!CZ95=0,CNGE_2026_M4_Secc1!CZ95=2),IF(COUNTA(W272:Z272)=0,0,1),0)</f>
        <v>0</v>
      </c>
      <c r="BF271" s="1">
        <f>IF(OR(CNGE_2026_M4_Secc1!DA95=0,CNGE_2026_M4_Secc1!DA95=2),IF(COUNTA(AA272:AD272)=0,0,1),0)</f>
        <v>0</v>
      </c>
      <c r="BG271" s="1">
        <f>IF(OR(CNGE_2026_M4_Secc1!DB95=0,CNGE_2026_M4_Secc1!DB95=2),IF(COUNTA(O341:R341)=0,0,1),0)</f>
        <v>0</v>
      </c>
      <c r="BH271" s="1">
        <f>IF(OR(CNGE_2026_M4_Secc1!DC95=0,CNGE_2026_M4_Secc1!DC95=2),IF(COUNTA(S341:V341)=0,0,1),0)</f>
        <v>0</v>
      </c>
      <c r="BI271" s="1">
        <f>IF(OR(CNGE_2026_M4_Secc1!DD95=0,CNGE_2026_M4_Secc1!DD95=2),IF(COUNTA(W341:Z341)=0,0,1),0)</f>
        <v>0</v>
      </c>
      <c r="BJ271" s="1">
        <f>IF(OR(CNGE_2026_M4_Secc1!DE95=0,CNGE_2026_M4_Secc1!DE95=2),IF(COUNTA(AA341:AD341)=0,0,1),0)</f>
        <v>0</v>
      </c>
      <c r="BK271" s="1">
        <f>IF(OR(CNGE_2026_M4_Secc1!DF95=0,CNGE_2026_M4_Secc1!DF95=2),IF(COUNTA(O410:R410)=0,0,1),0)</f>
        <v>0</v>
      </c>
      <c r="BL271" s="1">
        <f>IF(OR(CNGE_2026_M4_Secc1!DG95=0,CNGE_2026_M4_Secc1!DG95=2),IF(COUNTA(S410:V410)=0,0,1),0)</f>
        <v>0</v>
      </c>
      <c r="BM271" s="1">
        <f>IF(OR(CNGE_2026_M4_Secc1!DH95=0,CNGE_2026_M4_Secc1!DH95=2),IF(COUNTA(W410:Z410)=0,0,1),0)</f>
        <v>0</v>
      </c>
      <c r="BN271" s="1">
        <f>IF(OR(CNGE_2026_M4_Secc1!DI95=0,CNGE_2026_M4_Secc1!DI95=2),IF(COUNTA(AA410:AD410)=0,0,1),0)</f>
        <v>0</v>
      </c>
      <c r="CA271" s="31">
        <f t="shared" si="82"/>
        <v>0</v>
      </c>
      <c r="CB271" s="31">
        <f t="shared" si="83"/>
        <v>0</v>
      </c>
      <c r="CC271" s="31">
        <f t="shared" si="84"/>
        <v>0</v>
      </c>
      <c r="CD271" s="31">
        <f t="shared" si="85"/>
        <v>0</v>
      </c>
      <c r="CE271" s="31">
        <f t="shared" si="86"/>
        <v>0</v>
      </c>
      <c r="CF271" s="31">
        <f t="shared" si="87"/>
        <v>0</v>
      </c>
      <c r="CG271" s="31">
        <f t="shared" si="88"/>
        <v>0</v>
      </c>
      <c r="CH271" s="31">
        <f t="shared" si="89"/>
        <v>0</v>
      </c>
      <c r="CI271" s="31">
        <f t="shared" si="90"/>
        <v>0</v>
      </c>
      <c r="CJ271" s="31">
        <f t="shared" si="91"/>
        <v>0</v>
      </c>
      <c r="CK271" s="31">
        <f t="shared" si="92"/>
        <v>0</v>
      </c>
      <c r="CL271" s="31">
        <f t="shared" si="93"/>
        <v>0</v>
      </c>
      <c r="CM271" s="31">
        <f t="shared" si="94"/>
        <v>0</v>
      </c>
      <c r="CN271" s="31">
        <f t="shared" si="95"/>
        <v>0</v>
      </c>
      <c r="CO271" s="31">
        <f t="shared" si="96"/>
        <v>0</v>
      </c>
      <c r="CP271" s="31">
        <f t="shared" si="97"/>
        <v>0</v>
      </c>
      <c r="CQ271" s="31">
        <f t="shared" si="98"/>
        <v>0</v>
      </c>
      <c r="CR271" s="31">
        <f t="shared" si="99"/>
        <v>0</v>
      </c>
      <c r="CS271" s="31">
        <f t="shared" si="100"/>
        <v>0</v>
      </c>
      <c r="CT271" s="31">
        <f t="shared" si="101"/>
        <v>0</v>
      </c>
      <c r="CU271" s="31">
        <f t="shared" si="102"/>
        <v>0</v>
      </c>
      <c r="CV271" s="31">
        <f t="shared" si="103"/>
        <v>0</v>
      </c>
      <c r="CW271" s="31">
        <f t="shared" si="104"/>
        <v>0</v>
      </c>
      <c r="CX271" s="31">
        <f t="shared" si="105"/>
        <v>0</v>
      </c>
      <c r="CY271" s="31">
        <f t="shared" si="106"/>
        <v>0</v>
      </c>
      <c r="CZ271" s="31">
        <f t="shared" si="107"/>
        <v>0</v>
      </c>
      <c r="DA271" s="31">
        <f t="shared" si="108"/>
        <v>0</v>
      </c>
      <c r="DB271" s="31">
        <f t="shared" si="109"/>
        <v>0</v>
      </c>
      <c r="DC271" s="31">
        <f t="shared" si="110"/>
        <v>0</v>
      </c>
      <c r="DD271" s="31">
        <f t="shared" si="111"/>
        <v>0</v>
      </c>
      <c r="DE271" s="31">
        <f t="shared" si="112"/>
        <v>0</v>
      </c>
      <c r="DF271" s="31">
        <f t="shared" si="113"/>
        <v>0</v>
      </c>
      <c r="DG271" s="31">
        <f t="shared" si="114"/>
        <v>0</v>
      </c>
      <c r="DH271" s="31">
        <f t="shared" si="115"/>
        <v>0</v>
      </c>
      <c r="DI271" s="31">
        <f t="shared" si="116"/>
        <v>0</v>
      </c>
      <c r="DJ271" s="31">
        <f t="shared" si="117"/>
        <v>0</v>
      </c>
      <c r="DK271" s="31">
        <f t="shared" si="118"/>
        <v>0</v>
      </c>
      <c r="DL271" s="31">
        <f t="shared" si="119"/>
        <v>0</v>
      </c>
      <c r="DM271" s="31">
        <f t="shared" si="120"/>
        <v>0</v>
      </c>
      <c r="DN271" s="31">
        <f t="shared" si="121"/>
        <v>0</v>
      </c>
      <c r="DO271" s="31">
        <f t="shared" si="122"/>
        <v>0</v>
      </c>
      <c r="DP271" s="31">
        <f t="shared" si="123"/>
        <v>0</v>
      </c>
      <c r="DQ271" s="31">
        <f t="shared" si="124"/>
        <v>0</v>
      </c>
      <c r="DR271" s="31">
        <f t="shared" si="125"/>
        <v>0</v>
      </c>
      <c r="DS271" s="31">
        <f t="shared" si="126"/>
        <v>0</v>
      </c>
      <c r="DT271" s="31">
        <f t="shared" si="127"/>
        <v>0</v>
      </c>
      <c r="DU271" s="31">
        <f t="shared" si="128"/>
        <v>0</v>
      </c>
      <c r="DV271" s="31">
        <f t="shared" si="129"/>
        <v>0</v>
      </c>
      <c r="DW271" s="31">
        <f t="shared" si="130"/>
        <v>0</v>
      </c>
      <c r="DX271" s="31">
        <f t="shared" si="131"/>
        <v>0</v>
      </c>
      <c r="DY271" s="31">
        <f t="shared" si="132"/>
        <v>0</v>
      </c>
      <c r="DZ271" s="31">
        <f t="shared" si="133"/>
        <v>0</v>
      </c>
      <c r="EB271" s="1">
        <f t="shared" si="134"/>
        <v>0</v>
      </c>
      <c r="EF271"/>
      <c r="EG271"/>
      <c r="EH271"/>
      <c r="EI271"/>
      <c r="EJ271"/>
      <c r="EK271"/>
      <c r="EL271"/>
      <c r="EM271"/>
      <c r="EN271"/>
      <c r="EO271"/>
      <c r="EP271"/>
      <c r="EQ271"/>
      <c r="ER271"/>
      <c r="ES271"/>
      <c r="ET271"/>
      <c r="EU271"/>
      <c r="EV271"/>
      <c r="EW271"/>
      <c r="EX271"/>
      <c r="EY271"/>
    </row>
    <row r="272" spans="1:155" ht="15" customHeight="1">
      <c r="A272" s="25"/>
      <c r="B272" s="52"/>
      <c r="C272" s="55" t="s">
        <v>5186</v>
      </c>
      <c r="D272" s="817" t="str">
        <f>IF(CNGE_2026_M4_Secc1!D95="","",CNGE_2026_M4_Secc1!D95)</f>
        <v/>
      </c>
      <c r="E272" s="757"/>
      <c r="F272" s="757"/>
      <c r="G272" s="757"/>
      <c r="H272" s="757"/>
      <c r="I272" s="757"/>
      <c r="J272" s="758"/>
      <c r="K272" s="439"/>
      <c r="L272" s="439"/>
      <c r="M272" s="439"/>
      <c r="N272" s="439"/>
      <c r="O272" s="439"/>
      <c r="P272" s="439"/>
      <c r="Q272" s="439"/>
      <c r="R272" s="439"/>
      <c r="S272" s="439"/>
      <c r="T272" s="439"/>
      <c r="U272" s="439"/>
      <c r="V272" s="439"/>
      <c r="W272" s="439"/>
      <c r="X272" s="439"/>
      <c r="Y272" s="439"/>
      <c r="Z272" s="439"/>
      <c r="AA272" s="439"/>
      <c r="AB272" s="439"/>
      <c r="AC272" s="439"/>
      <c r="AD272" s="439"/>
      <c r="AG272" s="1">
        <f>IF(AND(CNGE_2026_M4_Secc1!$N95&lt;&gt;2,CNGE_2026_M4_Secc1!$N95&lt;&gt;""),IF(SUM(COUNTBLANK(D272:AD272),COUNTBLANK(O341:AD341),COUNTBLANK(O410:AD410))&lt;=(AK272+6),0,1),0)</f>
        <v>0</v>
      </c>
      <c r="AH272" s="176">
        <f t="shared" si="60"/>
        <v>0</v>
      </c>
      <c r="AI272" s="177" t="str">
        <f>IF(AH272=0,"",
IF(SUM($AH$219:AH272)=1,AJ272,
IF($AH$281&gt;SUM($AH$219:AH272),_xlfn.CONCAT(", ",AJ272),
IF($AH$281=SUM($AH$219:AH272),_xlfn.CONCAT(" y ",AJ272)))))</f>
        <v/>
      </c>
      <c r="AJ272" s="55">
        <v>53</v>
      </c>
      <c r="AK272" s="1">
        <f t="shared" si="77"/>
        <v>52</v>
      </c>
      <c r="AL272" s="1">
        <f t="shared" si="80"/>
        <v>13</v>
      </c>
      <c r="AM272" s="1">
        <f t="shared" si="78"/>
        <v>0</v>
      </c>
      <c r="AN272" s="1">
        <f>IF(OR(CNGE_2026_M4_Secc1!$N95=2,CNGE_2026_M4_Secc1!$N95=""),IF(COUNTA(K272:AD272,O341:AD341,O410:AD410)=0,0,1),0)</f>
        <v>0</v>
      </c>
      <c r="AO272" s="1">
        <f t="shared" si="81"/>
        <v>0</v>
      </c>
      <c r="AP272" s="1">
        <f>IF(OR(CNGE_2026_M4_Secc1!CX96=0,CNGE_2026_M4_Secc1!CX96=2),IF(OR($AL273=13,BO$221=1),3,4),0)</f>
        <v>3</v>
      </c>
      <c r="AQ272" s="1">
        <f>IF(OR(CNGE_2026_M4_Secc1!CY96=0,CNGE_2026_M4_Secc1!CY96=2),IF(OR($AL273=13,BP$221=1),3,4),0)</f>
        <v>3</v>
      </c>
      <c r="AR272" s="1">
        <f>IF(OR(CNGE_2026_M4_Secc1!CZ96=0,CNGE_2026_M4_Secc1!CZ96=2),IF(OR($AL273=13,BQ$221=1),3,4),0)</f>
        <v>3</v>
      </c>
      <c r="AS272" s="1">
        <f>IF(OR(CNGE_2026_M4_Secc1!DA96=0,CNGE_2026_M4_Secc1!DA96=2),IF(OR($AL273=13,BR$221=1),3,4),0)</f>
        <v>3</v>
      </c>
      <c r="AT272" s="1">
        <f>IF(OR(CNGE_2026_M4_Secc1!DB96=0,CNGE_2026_M4_Secc1!DB96=2),IF(OR($AL273=13,BS$221=1),3,4),0)</f>
        <v>3</v>
      </c>
      <c r="AU272" s="1">
        <f>IF(OR(CNGE_2026_M4_Secc1!DC96=0,CNGE_2026_M4_Secc1!DC96=2),IF(OR($AL273=13,BT$221=1),3,4),0)</f>
        <v>3</v>
      </c>
      <c r="AV272" s="1">
        <f>IF(OR(CNGE_2026_M4_Secc1!DD96=0,CNGE_2026_M4_Secc1!DD96=2),IF(OR($AL273=13,BU$221=1),3,4),0)</f>
        <v>3</v>
      </c>
      <c r="AW272" s="1">
        <f>IF(OR(CNGE_2026_M4_Secc1!DE96=0,CNGE_2026_M4_Secc1!DE96=2),IF(OR($AL273=13,BV$221=1),3,4),0)</f>
        <v>3</v>
      </c>
      <c r="AX272" s="1">
        <f>IF(OR(CNGE_2026_M4_Secc1!DF96=0,CNGE_2026_M4_Secc1!DF96=2),IF(OR($AL273=13,BW$221=1),3,4),0)</f>
        <v>3</v>
      </c>
      <c r="AY272" s="1">
        <f>IF(OR(CNGE_2026_M4_Secc1!DG96=0,CNGE_2026_M4_Secc1!DG96=2),IF(OR($AL273=13,BX$221=1),3,4),0)</f>
        <v>3</v>
      </c>
      <c r="AZ272" s="1">
        <f>IF(OR(CNGE_2026_M4_Secc1!DH96=0,CNGE_2026_M4_Secc1!DH96=2),IF(OR($AL273=13,BY$221=1),3,4),0)</f>
        <v>3</v>
      </c>
      <c r="BA272" s="1">
        <f>IF(OR(CNGE_2026_M4_Secc1!DI96=0,CNGE_2026_M4_Secc1!DI96=2),IF(OR($AL273=13,BZ$221=1),3,4),0)</f>
        <v>3</v>
      </c>
      <c r="BB272" s="1">
        <f t="shared" si="62"/>
        <v>36</v>
      </c>
      <c r="BC272" s="1">
        <f>IF(OR(CNGE_2026_M4_Secc1!CX96=0,CNGE_2026_M4_Secc1!CX96=2),IF(COUNTA(O273:R273)=0,0,1),0)</f>
        <v>0</v>
      </c>
      <c r="BD272" s="1">
        <f>IF(OR(CNGE_2026_M4_Secc1!CY96=0,CNGE_2026_M4_Secc1!CY96=2),IF(COUNTA(S273:V273)=0,0,1),0)</f>
        <v>0</v>
      </c>
      <c r="BE272" s="1">
        <f>IF(OR(CNGE_2026_M4_Secc1!CZ96=0,CNGE_2026_M4_Secc1!CZ96=2),IF(COUNTA(W273:Z273)=0,0,1),0)</f>
        <v>0</v>
      </c>
      <c r="BF272" s="1">
        <f>IF(OR(CNGE_2026_M4_Secc1!DA96=0,CNGE_2026_M4_Secc1!DA96=2),IF(COUNTA(AA273:AD273)=0,0,1),0)</f>
        <v>0</v>
      </c>
      <c r="BG272" s="1">
        <f>IF(OR(CNGE_2026_M4_Secc1!DB96=0,CNGE_2026_M4_Secc1!DB96=2),IF(COUNTA(O342:R342)=0,0,1),0)</f>
        <v>0</v>
      </c>
      <c r="BH272" s="1">
        <f>IF(OR(CNGE_2026_M4_Secc1!DC96=0,CNGE_2026_M4_Secc1!DC96=2),IF(COUNTA(S342:V342)=0,0,1),0)</f>
        <v>0</v>
      </c>
      <c r="BI272" s="1">
        <f>IF(OR(CNGE_2026_M4_Secc1!DD96=0,CNGE_2026_M4_Secc1!DD96=2),IF(COUNTA(W342:Z342)=0,0,1),0)</f>
        <v>0</v>
      </c>
      <c r="BJ272" s="1">
        <f>IF(OR(CNGE_2026_M4_Secc1!DE96=0,CNGE_2026_M4_Secc1!DE96=2),IF(COUNTA(AA342:AD342)=0,0,1),0)</f>
        <v>0</v>
      </c>
      <c r="BK272" s="1">
        <f>IF(OR(CNGE_2026_M4_Secc1!DF96=0,CNGE_2026_M4_Secc1!DF96=2),IF(COUNTA(O411:R411)=0,0,1),0)</f>
        <v>0</v>
      </c>
      <c r="BL272" s="1">
        <f>IF(OR(CNGE_2026_M4_Secc1!DG96=0,CNGE_2026_M4_Secc1!DG96=2),IF(COUNTA(S411:V411)=0,0,1),0)</f>
        <v>0</v>
      </c>
      <c r="BM272" s="1">
        <f>IF(OR(CNGE_2026_M4_Secc1!DH96=0,CNGE_2026_M4_Secc1!DH96=2),IF(COUNTA(W411:Z411)=0,0,1),0)</f>
        <v>0</v>
      </c>
      <c r="BN272" s="1">
        <f>IF(OR(CNGE_2026_M4_Secc1!DI96=0,CNGE_2026_M4_Secc1!DI96=2),IF(COUNTA(AA411:AD411)=0,0,1),0)</f>
        <v>0</v>
      </c>
      <c r="CA272" s="31">
        <f t="shared" si="82"/>
        <v>0</v>
      </c>
      <c r="CB272" s="31">
        <f t="shared" si="83"/>
        <v>0</v>
      </c>
      <c r="CC272" s="31">
        <f t="shared" si="84"/>
        <v>0</v>
      </c>
      <c r="CD272" s="31">
        <f t="shared" si="85"/>
        <v>0</v>
      </c>
      <c r="CE272" s="31">
        <f t="shared" si="86"/>
        <v>0</v>
      </c>
      <c r="CF272" s="31">
        <f t="shared" si="87"/>
        <v>0</v>
      </c>
      <c r="CG272" s="31">
        <f t="shared" si="88"/>
        <v>0</v>
      </c>
      <c r="CH272" s="31">
        <f t="shared" si="89"/>
        <v>0</v>
      </c>
      <c r="CI272" s="31">
        <f t="shared" si="90"/>
        <v>0</v>
      </c>
      <c r="CJ272" s="31">
        <f t="shared" si="91"/>
        <v>0</v>
      </c>
      <c r="CK272" s="31">
        <f t="shared" si="92"/>
        <v>0</v>
      </c>
      <c r="CL272" s="31">
        <f t="shared" si="93"/>
        <v>0</v>
      </c>
      <c r="CM272" s="31">
        <f t="shared" si="94"/>
        <v>0</v>
      </c>
      <c r="CN272" s="31">
        <f t="shared" si="95"/>
        <v>0</v>
      </c>
      <c r="CO272" s="31">
        <f t="shared" si="96"/>
        <v>0</v>
      </c>
      <c r="CP272" s="31">
        <f t="shared" si="97"/>
        <v>0</v>
      </c>
      <c r="CQ272" s="31">
        <f t="shared" si="98"/>
        <v>0</v>
      </c>
      <c r="CR272" s="31">
        <f t="shared" si="99"/>
        <v>0</v>
      </c>
      <c r="CS272" s="31">
        <f t="shared" si="100"/>
        <v>0</v>
      </c>
      <c r="CT272" s="31">
        <f t="shared" si="101"/>
        <v>0</v>
      </c>
      <c r="CU272" s="31">
        <f t="shared" si="102"/>
        <v>0</v>
      </c>
      <c r="CV272" s="31">
        <f t="shared" si="103"/>
        <v>0</v>
      </c>
      <c r="CW272" s="31">
        <f t="shared" si="104"/>
        <v>0</v>
      </c>
      <c r="CX272" s="31">
        <f t="shared" si="105"/>
        <v>0</v>
      </c>
      <c r="CY272" s="31">
        <f t="shared" si="106"/>
        <v>0</v>
      </c>
      <c r="CZ272" s="31">
        <f t="shared" si="107"/>
        <v>0</v>
      </c>
      <c r="DA272" s="31">
        <f t="shared" si="108"/>
        <v>0</v>
      </c>
      <c r="DB272" s="31">
        <f t="shared" si="109"/>
        <v>0</v>
      </c>
      <c r="DC272" s="31">
        <f t="shared" si="110"/>
        <v>0</v>
      </c>
      <c r="DD272" s="31">
        <f t="shared" si="111"/>
        <v>0</v>
      </c>
      <c r="DE272" s="31">
        <f t="shared" si="112"/>
        <v>0</v>
      </c>
      <c r="DF272" s="31">
        <f t="shared" si="113"/>
        <v>0</v>
      </c>
      <c r="DG272" s="31">
        <f t="shared" si="114"/>
        <v>0</v>
      </c>
      <c r="DH272" s="31">
        <f t="shared" si="115"/>
        <v>0</v>
      </c>
      <c r="DI272" s="31">
        <f t="shared" si="116"/>
        <v>0</v>
      </c>
      <c r="DJ272" s="31">
        <f t="shared" si="117"/>
        <v>0</v>
      </c>
      <c r="DK272" s="31">
        <f t="shared" si="118"/>
        <v>0</v>
      </c>
      <c r="DL272" s="31">
        <f t="shared" si="119"/>
        <v>0</v>
      </c>
      <c r="DM272" s="31">
        <f t="shared" si="120"/>
        <v>0</v>
      </c>
      <c r="DN272" s="31">
        <f t="shared" si="121"/>
        <v>0</v>
      </c>
      <c r="DO272" s="31">
        <f t="shared" si="122"/>
        <v>0</v>
      </c>
      <c r="DP272" s="31">
        <f t="shared" si="123"/>
        <v>0</v>
      </c>
      <c r="DQ272" s="31">
        <f t="shared" si="124"/>
        <v>0</v>
      </c>
      <c r="DR272" s="31">
        <f t="shared" si="125"/>
        <v>0</v>
      </c>
      <c r="DS272" s="31">
        <f t="shared" si="126"/>
        <v>0</v>
      </c>
      <c r="DT272" s="31">
        <f t="shared" si="127"/>
        <v>0</v>
      </c>
      <c r="DU272" s="31">
        <f t="shared" si="128"/>
        <v>0</v>
      </c>
      <c r="DV272" s="31">
        <f t="shared" si="129"/>
        <v>0</v>
      </c>
      <c r="DW272" s="31">
        <f t="shared" si="130"/>
        <v>0</v>
      </c>
      <c r="DX272" s="31">
        <f t="shared" si="131"/>
        <v>0</v>
      </c>
      <c r="DY272" s="31">
        <f t="shared" si="132"/>
        <v>0</v>
      </c>
      <c r="DZ272" s="31">
        <f t="shared" si="133"/>
        <v>0</v>
      </c>
      <c r="EB272" s="1">
        <f t="shared" si="134"/>
        <v>0</v>
      </c>
      <c r="EF272"/>
      <c r="EG272"/>
      <c r="EH272"/>
      <c r="EI272"/>
      <c r="EJ272"/>
      <c r="EK272"/>
      <c r="EL272"/>
      <c r="EM272"/>
      <c r="EN272"/>
      <c r="EO272"/>
      <c r="EP272"/>
      <c r="EQ272"/>
      <c r="ER272"/>
      <c r="ES272"/>
      <c r="ET272"/>
      <c r="EU272"/>
      <c r="EV272"/>
      <c r="EW272"/>
      <c r="EX272"/>
      <c r="EY272"/>
    </row>
    <row r="273" spans="1:155" ht="15" customHeight="1">
      <c r="A273" s="25"/>
      <c r="B273" s="52"/>
      <c r="C273" s="55" t="s">
        <v>5188</v>
      </c>
      <c r="D273" s="817" t="str">
        <f>IF(CNGE_2026_M4_Secc1!D96="","",CNGE_2026_M4_Secc1!D96)</f>
        <v/>
      </c>
      <c r="E273" s="757"/>
      <c r="F273" s="757"/>
      <c r="G273" s="757"/>
      <c r="H273" s="757"/>
      <c r="I273" s="757"/>
      <c r="J273" s="758"/>
      <c r="K273" s="439"/>
      <c r="L273" s="439"/>
      <c r="M273" s="439"/>
      <c r="N273" s="439"/>
      <c r="O273" s="439"/>
      <c r="P273" s="439"/>
      <c r="Q273" s="439"/>
      <c r="R273" s="439"/>
      <c r="S273" s="439"/>
      <c r="T273" s="439"/>
      <c r="U273" s="439"/>
      <c r="V273" s="439"/>
      <c r="W273" s="439"/>
      <c r="X273" s="439"/>
      <c r="Y273" s="439"/>
      <c r="Z273" s="439"/>
      <c r="AA273" s="439"/>
      <c r="AB273" s="439"/>
      <c r="AC273" s="439"/>
      <c r="AD273" s="439"/>
      <c r="AG273" s="1">
        <f>IF(AND(CNGE_2026_M4_Secc1!$N96&lt;&gt;2,CNGE_2026_M4_Secc1!$N96&lt;&gt;""),IF(SUM(COUNTBLANK(D273:AD273),COUNTBLANK(O342:AD342),COUNTBLANK(O411:AD411))&lt;=(AK273+6),0,1),0)</f>
        <v>0</v>
      </c>
      <c r="AH273" s="176">
        <f t="shared" si="60"/>
        <v>0</v>
      </c>
      <c r="AI273" s="177" t="str">
        <f>IF(AH273=0,"",
IF(SUM($AH$219:AH273)=1,AJ273,
IF($AH$281&gt;SUM($AH$219:AH273),_xlfn.CONCAT(", ",AJ273),
IF($AH$281=SUM($AH$219:AH273),_xlfn.CONCAT(" y ",AJ273)))))</f>
        <v/>
      </c>
      <c r="AJ273" s="55">
        <v>54</v>
      </c>
      <c r="AK273" s="1">
        <f t="shared" si="77"/>
        <v>52</v>
      </c>
      <c r="AL273" s="1">
        <f t="shared" si="80"/>
        <v>13</v>
      </c>
      <c r="AM273" s="1">
        <f t="shared" si="78"/>
        <v>0</v>
      </c>
      <c r="AN273" s="1">
        <f>IF(OR(CNGE_2026_M4_Secc1!$N96=2,CNGE_2026_M4_Secc1!$N96=""),IF(COUNTA(K273:AD273,O342:AD342,O411:AD411)=0,0,1),0)</f>
        <v>0</v>
      </c>
      <c r="AO273" s="1">
        <f t="shared" si="81"/>
        <v>0</v>
      </c>
      <c r="AP273" s="1">
        <f>IF(OR(CNGE_2026_M4_Secc1!CX97=0,CNGE_2026_M4_Secc1!CX97=2),IF(OR($AL274=13,BO$221=1),3,4),0)</f>
        <v>3</v>
      </c>
      <c r="AQ273" s="1">
        <f>IF(OR(CNGE_2026_M4_Secc1!CY97=0,CNGE_2026_M4_Secc1!CY97=2),IF(OR($AL274=13,BP$221=1),3,4),0)</f>
        <v>3</v>
      </c>
      <c r="AR273" s="1">
        <f>IF(OR(CNGE_2026_M4_Secc1!CZ97=0,CNGE_2026_M4_Secc1!CZ97=2),IF(OR($AL274=13,BQ$221=1),3,4),0)</f>
        <v>3</v>
      </c>
      <c r="AS273" s="1">
        <f>IF(OR(CNGE_2026_M4_Secc1!DA97=0,CNGE_2026_M4_Secc1!DA97=2),IF(OR($AL274=13,BR$221=1),3,4),0)</f>
        <v>3</v>
      </c>
      <c r="AT273" s="1">
        <f>IF(OR(CNGE_2026_M4_Secc1!DB97=0,CNGE_2026_M4_Secc1!DB97=2),IF(OR($AL274=13,BS$221=1),3,4),0)</f>
        <v>3</v>
      </c>
      <c r="AU273" s="1">
        <f>IF(OR(CNGE_2026_M4_Secc1!DC97=0,CNGE_2026_M4_Secc1!DC97=2),IF(OR($AL274=13,BT$221=1),3,4),0)</f>
        <v>3</v>
      </c>
      <c r="AV273" s="1">
        <f>IF(OR(CNGE_2026_M4_Secc1!DD97=0,CNGE_2026_M4_Secc1!DD97=2),IF(OR($AL274=13,BU$221=1),3,4),0)</f>
        <v>3</v>
      </c>
      <c r="AW273" s="1">
        <f>IF(OR(CNGE_2026_M4_Secc1!DE97=0,CNGE_2026_M4_Secc1!DE97=2),IF(OR($AL274=13,BV$221=1),3,4),0)</f>
        <v>3</v>
      </c>
      <c r="AX273" s="1">
        <f>IF(OR(CNGE_2026_M4_Secc1!DF97=0,CNGE_2026_M4_Secc1!DF97=2),IF(OR($AL274=13,BW$221=1),3,4),0)</f>
        <v>3</v>
      </c>
      <c r="AY273" s="1">
        <f>IF(OR(CNGE_2026_M4_Secc1!DG97=0,CNGE_2026_M4_Secc1!DG97=2),IF(OR($AL274=13,BX$221=1),3,4),0)</f>
        <v>3</v>
      </c>
      <c r="AZ273" s="1">
        <f>IF(OR(CNGE_2026_M4_Secc1!DH97=0,CNGE_2026_M4_Secc1!DH97=2),IF(OR($AL274=13,BY$221=1),3,4),0)</f>
        <v>3</v>
      </c>
      <c r="BA273" s="1">
        <f>IF(OR(CNGE_2026_M4_Secc1!DI97=0,CNGE_2026_M4_Secc1!DI97=2),IF(OR($AL274=13,BZ$221=1),3,4),0)</f>
        <v>3</v>
      </c>
      <c r="BB273" s="1">
        <f>SUM(AP273:BA273)</f>
        <v>36</v>
      </c>
      <c r="BC273" s="1">
        <f>IF(OR(CNGE_2026_M4_Secc1!CX97=0,CNGE_2026_M4_Secc1!CX97=2),IF(COUNTA(O274:R274)=0,0,1),0)</f>
        <v>0</v>
      </c>
      <c r="BD273" s="1">
        <f>IF(OR(CNGE_2026_M4_Secc1!CY97=0,CNGE_2026_M4_Secc1!CY97=2),IF(COUNTA(S274:V274)=0,0,1),0)</f>
        <v>0</v>
      </c>
      <c r="BE273" s="1">
        <f>IF(OR(CNGE_2026_M4_Secc1!CZ97=0,CNGE_2026_M4_Secc1!CZ97=2),IF(COUNTA(W274:Z274)=0,0,1),0)</f>
        <v>0</v>
      </c>
      <c r="BF273" s="1">
        <f>IF(OR(CNGE_2026_M4_Secc1!DA97=0,CNGE_2026_M4_Secc1!DA97=2),IF(COUNTA(AA274:AD274)=0,0,1),0)</f>
        <v>0</v>
      </c>
      <c r="BG273" s="1">
        <f>IF(OR(CNGE_2026_M4_Secc1!DB97=0,CNGE_2026_M4_Secc1!DB97=2),IF(COUNTA(O343:R343)=0,0,1),0)</f>
        <v>0</v>
      </c>
      <c r="BH273" s="1">
        <f>IF(OR(CNGE_2026_M4_Secc1!DC97=0,CNGE_2026_M4_Secc1!DC97=2),IF(COUNTA(S343:V343)=0,0,1),0)</f>
        <v>0</v>
      </c>
      <c r="BI273" s="1">
        <f>IF(OR(CNGE_2026_M4_Secc1!DD97=0,CNGE_2026_M4_Secc1!DD97=2),IF(COUNTA(W343:Z343)=0,0,1),0)</f>
        <v>0</v>
      </c>
      <c r="BJ273" s="1">
        <f>IF(OR(CNGE_2026_M4_Secc1!DE97=0,CNGE_2026_M4_Secc1!DE97=2),IF(COUNTA(AA343:AD343)=0,0,1),0)</f>
        <v>0</v>
      </c>
      <c r="BK273" s="1">
        <f>IF(OR(CNGE_2026_M4_Secc1!DF97=0,CNGE_2026_M4_Secc1!DF97=2),IF(COUNTA(O412:R412)=0,0,1),0)</f>
        <v>0</v>
      </c>
      <c r="BL273" s="1">
        <f>IF(OR(CNGE_2026_M4_Secc1!DG97=0,CNGE_2026_M4_Secc1!DG97=2),IF(COUNTA(S412:V412)=0,0,1),0)</f>
        <v>0</v>
      </c>
      <c r="BM273" s="1">
        <f>IF(OR(CNGE_2026_M4_Secc1!DH97=0,CNGE_2026_M4_Secc1!DH97=2),IF(COUNTA(W412:Z412)=0,0,1),0)</f>
        <v>0</v>
      </c>
      <c r="BN273" s="1">
        <f>IF(OR(CNGE_2026_M4_Secc1!DI97=0,CNGE_2026_M4_Secc1!DI97=2),IF(COUNTA(AA412:AD412)=0,0,1),0)</f>
        <v>0</v>
      </c>
      <c r="CA273" s="31">
        <f t="shared" si="82"/>
        <v>0</v>
      </c>
      <c r="CB273" s="31">
        <f t="shared" si="83"/>
        <v>0</v>
      </c>
      <c r="CC273" s="31">
        <f t="shared" si="84"/>
        <v>0</v>
      </c>
      <c r="CD273" s="31">
        <f t="shared" si="85"/>
        <v>0</v>
      </c>
      <c r="CE273" s="31">
        <f t="shared" si="86"/>
        <v>0</v>
      </c>
      <c r="CF273" s="31">
        <f t="shared" si="87"/>
        <v>0</v>
      </c>
      <c r="CG273" s="31">
        <f t="shared" si="88"/>
        <v>0</v>
      </c>
      <c r="CH273" s="31">
        <f t="shared" si="89"/>
        <v>0</v>
      </c>
      <c r="CI273" s="31">
        <f t="shared" si="90"/>
        <v>0</v>
      </c>
      <c r="CJ273" s="31">
        <f t="shared" si="91"/>
        <v>0</v>
      </c>
      <c r="CK273" s="31">
        <f t="shared" si="92"/>
        <v>0</v>
      </c>
      <c r="CL273" s="31">
        <f t="shared" si="93"/>
        <v>0</v>
      </c>
      <c r="CM273" s="31">
        <f t="shared" si="94"/>
        <v>0</v>
      </c>
      <c r="CN273" s="31">
        <f t="shared" si="95"/>
        <v>0</v>
      </c>
      <c r="CO273" s="31">
        <f t="shared" si="96"/>
        <v>0</v>
      </c>
      <c r="CP273" s="31">
        <f t="shared" si="97"/>
        <v>0</v>
      </c>
      <c r="CQ273" s="31">
        <f t="shared" si="98"/>
        <v>0</v>
      </c>
      <c r="CR273" s="31">
        <f t="shared" si="99"/>
        <v>0</v>
      </c>
      <c r="CS273" s="31">
        <f t="shared" si="100"/>
        <v>0</v>
      </c>
      <c r="CT273" s="31">
        <f t="shared" si="101"/>
        <v>0</v>
      </c>
      <c r="CU273" s="31">
        <f t="shared" si="102"/>
        <v>0</v>
      </c>
      <c r="CV273" s="31">
        <f t="shared" si="103"/>
        <v>0</v>
      </c>
      <c r="CW273" s="31">
        <f t="shared" si="104"/>
        <v>0</v>
      </c>
      <c r="CX273" s="31">
        <f t="shared" si="105"/>
        <v>0</v>
      </c>
      <c r="CY273" s="31">
        <f t="shared" si="106"/>
        <v>0</v>
      </c>
      <c r="CZ273" s="31">
        <f t="shared" si="107"/>
        <v>0</v>
      </c>
      <c r="DA273" s="31">
        <f t="shared" si="108"/>
        <v>0</v>
      </c>
      <c r="DB273" s="31">
        <f t="shared" si="109"/>
        <v>0</v>
      </c>
      <c r="DC273" s="31">
        <f t="shared" si="110"/>
        <v>0</v>
      </c>
      <c r="DD273" s="31">
        <f t="shared" si="111"/>
        <v>0</v>
      </c>
      <c r="DE273" s="31">
        <f t="shared" si="112"/>
        <v>0</v>
      </c>
      <c r="DF273" s="31">
        <f t="shared" si="113"/>
        <v>0</v>
      </c>
      <c r="DG273" s="31">
        <f t="shared" si="114"/>
        <v>0</v>
      </c>
      <c r="DH273" s="31">
        <f t="shared" si="115"/>
        <v>0</v>
      </c>
      <c r="DI273" s="31">
        <f t="shared" si="116"/>
        <v>0</v>
      </c>
      <c r="DJ273" s="31">
        <f t="shared" si="117"/>
        <v>0</v>
      </c>
      <c r="DK273" s="31">
        <f t="shared" si="118"/>
        <v>0</v>
      </c>
      <c r="DL273" s="31">
        <f t="shared" si="119"/>
        <v>0</v>
      </c>
      <c r="DM273" s="31">
        <f t="shared" si="120"/>
        <v>0</v>
      </c>
      <c r="DN273" s="31">
        <f t="shared" si="121"/>
        <v>0</v>
      </c>
      <c r="DO273" s="31">
        <f t="shared" si="122"/>
        <v>0</v>
      </c>
      <c r="DP273" s="31">
        <f t="shared" si="123"/>
        <v>0</v>
      </c>
      <c r="DQ273" s="31">
        <f t="shared" si="124"/>
        <v>0</v>
      </c>
      <c r="DR273" s="31">
        <f t="shared" si="125"/>
        <v>0</v>
      </c>
      <c r="DS273" s="31">
        <f t="shared" si="126"/>
        <v>0</v>
      </c>
      <c r="DT273" s="31">
        <f t="shared" si="127"/>
        <v>0</v>
      </c>
      <c r="DU273" s="31">
        <f t="shared" si="128"/>
        <v>0</v>
      </c>
      <c r="DV273" s="31">
        <f t="shared" si="129"/>
        <v>0</v>
      </c>
      <c r="DW273" s="31">
        <f t="shared" si="130"/>
        <v>0</v>
      </c>
      <c r="DX273" s="31">
        <f t="shared" si="131"/>
        <v>0</v>
      </c>
      <c r="DY273" s="31">
        <f t="shared" si="132"/>
        <v>0</v>
      </c>
      <c r="DZ273" s="31">
        <f t="shared" si="133"/>
        <v>0</v>
      </c>
      <c r="EB273" s="1">
        <f t="shared" si="134"/>
        <v>0</v>
      </c>
      <c r="EF273"/>
      <c r="EG273"/>
      <c r="EH273"/>
      <c r="EI273"/>
      <c r="EJ273"/>
      <c r="EK273"/>
      <c r="EL273"/>
      <c r="EM273"/>
      <c r="EN273"/>
      <c r="EO273"/>
      <c r="EP273"/>
      <c r="EQ273"/>
      <c r="ER273"/>
      <c r="ES273"/>
      <c r="ET273"/>
      <c r="EU273"/>
      <c r="EV273"/>
      <c r="EW273"/>
      <c r="EX273"/>
      <c r="EY273"/>
    </row>
    <row r="274" spans="1:155" ht="15" customHeight="1">
      <c r="A274" s="25"/>
      <c r="B274" s="52"/>
      <c r="C274" s="55" t="s">
        <v>5190</v>
      </c>
      <c r="D274" s="817" t="str">
        <f>IF(CNGE_2026_M4_Secc1!D97="","",CNGE_2026_M4_Secc1!D97)</f>
        <v/>
      </c>
      <c r="E274" s="757"/>
      <c r="F274" s="757"/>
      <c r="G274" s="757"/>
      <c r="H274" s="757"/>
      <c r="I274" s="757"/>
      <c r="J274" s="758"/>
      <c r="K274" s="439"/>
      <c r="L274" s="439"/>
      <c r="M274" s="439"/>
      <c r="N274" s="439"/>
      <c r="O274" s="439"/>
      <c r="P274" s="439"/>
      <c r="Q274" s="439"/>
      <c r="R274" s="439"/>
      <c r="S274" s="439"/>
      <c r="T274" s="439"/>
      <c r="U274" s="439"/>
      <c r="V274" s="439"/>
      <c r="W274" s="439"/>
      <c r="X274" s="439"/>
      <c r="Y274" s="439"/>
      <c r="Z274" s="439"/>
      <c r="AA274" s="439"/>
      <c r="AB274" s="439"/>
      <c r="AC274" s="439"/>
      <c r="AD274" s="439"/>
      <c r="AG274" s="1">
        <f>IF(AND(CNGE_2026_M4_Secc1!$N97&lt;&gt;2,CNGE_2026_M4_Secc1!$N97&lt;&gt;""),IF(SUM(COUNTBLANK(D274:AD274),COUNTBLANK(O343:AD343),COUNTBLANK(O412:AD412))&lt;=(AK274+6),0,1),0)</f>
        <v>0</v>
      </c>
      <c r="AH274" s="176">
        <f>IF(AG274=0,0,1)</f>
        <v>0</v>
      </c>
      <c r="AI274" s="177" t="str">
        <f>IF(AH274=0,"",
IF(SUM($AH$219:AH274)=1,AJ274,
IF($AH$281&gt;SUM($AH$219:AH274),_xlfn.CONCAT(", ",AJ274),
IF($AH$281=SUM($AH$219:AH274),_xlfn.CONCAT(" y ",AJ274)))))</f>
        <v/>
      </c>
      <c r="AJ274" s="55">
        <v>55</v>
      </c>
      <c r="AK274" s="1">
        <f>IF(OR(BB273=48,COUNTIF(AP273:BA273,3)=12),52,IF(AL274=13,SUM(13,BB273),SUM($BZ$222,BB273)))</f>
        <v>52</v>
      </c>
      <c r="AL274" s="1">
        <f t="shared" si="80"/>
        <v>13</v>
      </c>
      <c r="AM274" s="1">
        <f>IF(OR(BB273=48,COUNTIF(AP273:BA273,3)=12),IF(COUNTA(K274:N274)=0,0,1),0)</f>
        <v>0</v>
      </c>
      <c r="AN274" s="1">
        <f>IF(OR(CNGE_2026_M4_Secc1!$N97=2,CNGE_2026_M4_Secc1!$N97=""),IF(COUNTA(K274:AD274,O343:AD343,O412:AD412)=0,0,1),0)</f>
        <v>0</v>
      </c>
      <c r="AO274" s="1">
        <f t="shared" si="81"/>
        <v>0</v>
      </c>
      <c r="AP274" s="1">
        <f>IF(OR(CNGE_2026_M4_Secc1!CX98=0,CNGE_2026_M4_Secc1!CX98=2),IF(OR($AL275=13,BO$221=1),3,4),0)</f>
        <v>3</v>
      </c>
      <c r="AQ274" s="1">
        <f>IF(OR(CNGE_2026_M4_Secc1!CY98=0,CNGE_2026_M4_Secc1!CY98=2),IF(OR($AL275=13,BP$221=1),3,4),0)</f>
        <v>3</v>
      </c>
      <c r="AR274" s="1">
        <f>IF(OR(CNGE_2026_M4_Secc1!CZ98=0,CNGE_2026_M4_Secc1!CZ98=2),IF(OR($AL275=13,BQ$221=1),3,4),0)</f>
        <v>3</v>
      </c>
      <c r="AS274" s="1">
        <f>IF(OR(CNGE_2026_M4_Secc1!DA98=0,CNGE_2026_M4_Secc1!DA98=2),IF(OR($AL275=13,BR$221=1),3,4),0)</f>
        <v>3</v>
      </c>
      <c r="AT274" s="1">
        <f>IF(OR(CNGE_2026_M4_Secc1!DB98=0,CNGE_2026_M4_Secc1!DB98=2),IF(OR($AL275=13,BS$221=1),3,4),0)</f>
        <v>3</v>
      </c>
      <c r="AU274" s="1">
        <f>IF(OR(CNGE_2026_M4_Secc1!DC98=0,CNGE_2026_M4_Secc1!DC98=2),IF(OR($AL275=13,BT$221=1),3,4),0)</f>
        <v>3</v>
      </c>
      <c r="AV274" s="1">
        <f>IF(OR(CNGE_2026_M4_Secc1!DD98=0,CNGE_2026_M4_Secc1!DD98=2),IF(OR($AL275=13,BU$221=1),3,4),0)</f>
        <v>3</v>
      </c>
      <c r="AW274" s="1">
        <f>IF(OR(CNGE_2026_M4_Secc1!DE98=0,CNGE_2026_M4_Secc1!DE98=2),IF(OR($AL275=13,BV$221=1),3,4),0)</f>
        <v>3</v>
      </c>
      <c r="AX274" s="1">
        <f>IF(OR(CNGE_2026_M4_Secc1!DF98=0,CNGE_2026_M4_Secc1!DF98=2),IF(OR($AL275=13,BW$221=1),3,4),0)</f>
        <v>3</v>
      </c>
      <c r="AY274" s="1">
        <f>IF(OR(CNGE_2026_M4_Secc1!DG98=0,CNGE_2026_M4_Secc1!DG98=2),IF(OR($AL275=13,BX$221=1),3,4),0)</f>
        <v>3</v>
      </c>
      <c r="AZ274" s="1">
        <f>IF(OR(CNGE_2026_M4_Secc1!DH98=0,CNGE_2026_M4_Secc1!DH98=2),IF(OR($AL275=13,BY$221=1),3,4),0)</f>
        <v>3</v>
      </c>
      <c r="BA274" s="1">
        <f>IF(OR(CNGE_2026_M4_Secc1!DI98=0,CNGE_2026_M4_Secc1!DI98=2),IF(OR($AL275=13,BZ$221=1),3,4),0)</f>
        <v>3</v>
      </c>
      <c r="BB274" s="1">
        <f t="shared" ref="BB274:BB277" si="135">SUM(AP274:BA274)</f>
        <v>36</v>
      </c>
      <c r="BC274" s="1">
        <f>IF(OR(CNGE_2026_M4_Secc1!CX98=0,CNGE_2026_M4_Secc1!CX98=2),IF(COUNTA(O275:R275)=0,0,1),0)</f>
        <v>0</v>
      </c>
      <c r="BD274" s="1">
        <f>IF(OR(CNGE_2026_M4_Secc1!CY98=0,CNGE_2026_M4_Secc1!CY98=2),IF(COUNTA(S275:V275)=0,0,1),0)</f>
        <v>0</v>
      </c>
      <c r="BE274" s="1">
        <f>IF(OR(CNGE_2026_M4_Secc1!CZ98=0,CNGE_2026_M4_Secc1!CZ98=2),IF(COUNTA(W275:Z275)=0,0,1),0)</f>
        <v>0</v>
      </c>
      <c r="BF274" s="1">
        <f>IF(OR(CNGE_2026_M4_Secc1!DA98=0,CNGE_2026_M4_Secc1!DA98=2),IF(COUNTA(AA275:AD275)=0,0,1),0)</f>
        <v>0</v>
      </c>
      <c r="BG274" s="1">
        <f>IF(OR(CNGE_2026_M4_Secc1!DB98=0,CNGE_2026_M4_Secc1!DB98=2),IF(COUNTA(O344:R344)=0,0,1),0)</f>
        <v>0</v>
      </c>
      <c r="BH274" s="1">
        <f>IF(OR(CNGE_2026_M4_Secc1!DC98=0,CNGE_2026_M4_Secc1!DC98=2),IF(COUNTA(S344:V344)=0,0,1),0)</f>
        <v>0</v>
      </c>
      <c r="BI274" s="1">
        <f>IF(OR(CNGE_2026_M4_Secc1!DD98=0,CNGE_2026_M4_Secc1!DD98=2),IF(COUNTA(W344:Z344)=0,0,1),0)</f>
        <v>0</v>
      </c>
      <c r="BJ274" s="1">
        <f>IF(OR(CNGE_2026_M4_Secc1!DE98=0,CNGE_2026_M4_Secc1!DE98=2),IF(COUNTA(AA344:AD344)=0,0,1),0)</f>
        <v>0</v>
      </c>
      <c r="BK274" s="1">
        <f>IF(OR(CNGE_2026_M4_Secc1!DF98=0,CNGE_2026_M4_Secc1!DF98=2),IF(COUNTA(O413:R413)=0,0,1),0)</f>
        <v>0</v>
      </c>
      <c r="BL274" s="1">
        <f>IF(OR(CNGE_2026_M4_Secc1!DG98=0,CNGE_2026_M4_Secc1!DG98=2),IF(COUNTA(S413:V413)=0,0,1),0)</f>
        <v>0</v>
      </c>
      <c r="BM274" s="1">
        <f>IF(OR(CNGE_2026_M4_Secc1!DH98=0,CNGE_2026_M4_Secc1!DH98=2),IF(COUNTA(W413:Z413)=0,0,1),0)</f>
        <v>0</v>
      </c>
      <c r="BN274" s="1">
        <f>IF(OR(CNGE_2026_M4_Secc1!DI98=0,CNGE_2026_M4_Secc1!DI98=2),IF(COUNTA(AA413:AD413)=0,0,1),0)</f>
        <v>0</v>
      </c>
      <c r="CA274" s="31">
        <f t="shared" si="82"/>
        <v>0</v>
      </c>
      <c r="CB274" s="31">
        <f t="shared" si="83"/>
        <v>0</v>
      </c>
      <c r="CC274" s="31">
        <f t="shared" si="84"/>
        <v>0</v>
      </c>
      <c r="CD274" s="31">
        <f t="shared" si="85"/>
        <v>0</v>
      </c>
      <c r="CE274" s="31">
        <f t="shared" si="86"/>
        <v>0</v>
      </c>
      <c r="CF274" s="31">
        <f t="shared" si="87"/>
        <v>0</v>
      </c>
      <c r="CG274" s="31">
        <f t="shared" si="88"/>
        <v>0</v>
      </c>
      <c r="CH274" s="31">
        <f t="shared" si="89"/>
        <v>0</v>
      </c>
      <c r="CI274" s="31">
        <f t="shared" si="90"/>
        <v>0</v>
      </c>
      <c r="CJ274" s="31">
        <f t="shared" si="91"/>
        <v>0</v>
      </c>
      <c r="CK274" s="31">
        <f t="shared" si="92"/>
        <v>0</v>
      </c>
      <c r="CL274" s="31">
        <f t="shared" si="93"/>
        <v>0</v>
      </c>
      <c r="CM274" s="31">
        <f t="shared" si="94"/>
        <v>0</v>
      </c>
      <c r="CN274" s="31">
        <f t="shared" si="95"/>
        <v>0</v>
      </c>
      <c r="CO274" s="31">
        <f t="shared" si="96"/>
        <v>0</v>
      </c>
      <c r="CP274" s="31">
        <f t="shared" si="97"/>
        <v>0</v>
      </c>
      <c r="CQ274" s="31">
        <f t="shared" si="98"/>
        <v>0</v>
      </c>
      <c r="CR274" s="31">
        <f t="shared" si="99"/>
        <v>0</v>
      </c>
      <c r="CS274" s="31">
        <f t="shared" si="100"/>
        <v>0</v>
      </c>
      <c r="CT274" s="31">
        <f t="shared" si="101"/>
        <v>0</v>
      </c>
      <c r="CU274" s="31">
        <f t="shared" si="102"/>
        <v>0</v>
      </c>
      <c r="CV274" s="31">
        <f t="shared" si="103"/>
        <v>0</v>
      </c>
      <c r="CW274" s="31">
        <f t="shared" si="104"/>
        <v>0</v>
      </c>
      <c r="CX274" s="31">
        <f t="shared" si="105"/>
        <v>0</v>
      </c>
      <c r="CY274" s="31">
        <f t="shared" si="106"/>
        <v>0</v>
      </c>
      <c r="CZ274" s="31">
        <f t="shared" si="107"/>
        <v>0</v>
      </c>
      <c r="DA274" s="31">
        <f t="shared" si="108"/>
        <v>0</v>
      </c>
      <c r="DB274" s="31">
        <f t="shared" si="109"/>
        <v>0</v>
      </c>
      <c r="DC274" s="31">
        <f t="shared" si="110"/>
        <v>0</v>
      </c>
      <c r="DD274" s="31">
        <f t="shared" si="111"/>
        <v>0</v>
      </c>
      <c r="DE274" s="31">
        <f t="shared" si="112"/>
        <v>0</v>
      </c>
      <c r="DF274" s="31">
        <f t="shared" si="113"/>
        <v>0</v>
      </c>
      <c r="DG274" s="31">
        <f t="shared" si="114"/>
        <v>0</v>
      </c>
      <c r="DH274" s="31">
        <f t="shared" si="115"/>
        <v>0</v>
      </c>
      <c r="DI274" s="31">
        <f t="shared" si="116"/>
        <v>0</v>
      </c>
      <c r="DJ274" s="31">
        <f t="shared" si="117"/>
        <v>0</v>
      </c>
      <c r="DK274" s="31">
        <f t="shared" si="118"/>
        <v>0</v>
      </c>
      <c r="DL274" s="31">
        <f t="shared" si="119"/>
        <v>0</v>
      </c>
      <c r="DM274" s="31">
        <f t="shared" si="120"/>
        <v>0</v>
      </c>
      <c r="DN274" s="31">
        <f t="shared" si="121"/>
        <v>0</v>
      </c>
      <c r="DO274" s="31">
        <f t="shared" si="122"/>
        <v>0</v>
      </c>
      <c r="DP274" s="31">
        <f t="shared" si="123"/>
        <v>0</v>
      </c>
      <c r="DQ274" s="31">
        <f t="shared" si="124"/>
        <v>0</v>
      </c>
      <c r="DR274" s="31">
        <f t="shared" si="125"/>
        <v>0</v>
      </c>
      <c r="DS274" s="31">
        <f t="shared" si="126"/>
        <v>0</v>
      </c>
      <c r="DT274" s="31">
        <f t="shared" si="127"/>
        <v>0</v>
      </c>
      <c r="DU274" s="31">
        <f t="shared" si="128"/>
        <v>0</v>
      </c>
      <c r="DV274" s="31">
        <f t="shared" si="129"/>
        <v>0</v>
      </c>
      <c r="DW274" s="31">
        <f t="shared" si="130"/>
        <v>0</v>
      </c>
      <c r="DX274" s="31">
        <f t="shared" si="131"/>
        <v>0</v>
      </c>
      <c r="DY274" s="31">
        <f t="shared" si="132"/>
        <v>0</v>
      </c>
      <c r="DZ274" s="31">
        <f t="shared" si="133"/>
        <v>0</v>
      </c>
      <c r="EB274" s="1">
        <f t="shared" si="134"/>
        <v>0</v>
      </c>
      <c r="EF274"/>
      <c r="EG274"/>
      <c r="EH274"/>
      <c r="EI274"/>
      <c r="EJ274"/>
      <c r="EK274"/>
      <c r="EL274"/>
      <c r="EM274"/>
      <c r="EN274"/>
      <c r="EO274"/>
      <c r="EP274"/>
      <c r="EQ274"/>
      <c r="ER274"/>
      <c r="ES274"/>
      <c r="ET274"/>
      <c r="EU274"/>
      <c r="EV274"/>
      <c r="EW274"/>
      <c r="EX274"/>
      <c r="EY274"/>
    </row>
    <row r="275" spans="1:155" ht="15" customHeight="1">
      <c r="A275" s="25"/>
      <c r="B275" s="52"/>
      <c r="C275" s="55" t="s">
        <v>5192</v>
      </c>
      <c r="D275" s="817" t="str">
        <f>IF(CNGE_2026_M4_Secc1!D98="","",CNGE_2026_M4_Secc1!D98)</f>
        <v/>
      </c>
      <c r="E275" s="757"/>
      <c r="F275" s="757"/>
      <c r="G275" s="757"/>
      <c r="H275" s="757"/>
      <c r="I275" s="757"/>
      <c r="J275" s="758"/>
      <c r="K275" s="683"/>
      <c r="L275" s="683"/>
      <c r="M275" s="683"/>
      <c r="N275" s="683"/>
      <c r="O275" s="683"/>
      <c r="P275" s="683"/>
      <c r="Q275" s="683"/>
      <c r="R275" s="683"/>
      <c r="S275" s="683"/>
      <c r="T275" s="683"/>
      <c r="U275" s="683"/>
      <c r="V275" s="683"/>
      <c r="W275" s="683"/>
      <c r="X275" s="683"/>
      <c r="Y275" s="683"/>
      <c r="Z275" s="683"/>
      <c r="AA275" s="683"/>
      <c r="AB275" s="683"/>
      <c r="AC275" s="683"/>
      <c r="AD275" s="683"/>
      <c r="AG275" s="1">
        <f>IF(AND(CNGE_2026_M4_Secc1!$N98&lt;&gt;2,CNGE_2026_M4_Secc1!$N98&lt;&gt;""),IF(SUM(COUNTBLANK(D275:AD275),COUNTBLANK(O344:AD344),COUNTBLANK(O413:AD413))&lt;=(AK275+6),0,1),0)</f>
        <v>0</v>
      </c>
      <c r="AH275" s="176">
        <f t="shared" ref="AH275:AH279" si="136">IF(AG275=0,0,1)</f>
        <v>0</v>
      </c>
      <c r="AI275" s="177" t="str">
        <f>IF(AH275=0,"",
IF(SUM($AH$219:AH275)=1,AJ275,
IF($AH$281&gt;SUM($AH$219:AH275),_xlfn.CONCAT(", ",AJ275),
IF($AH$281=SUM($AH$219:AH275),_xlfn.CONCAT(" y ",AJ275)))))</f>
        <v/>
      </c>
      <c r="AJ275" s="55">
        <v>56</v>
      </c>
      <c r="AK275" s="1">
        <f t="shared" ref="AK275:AK278" si="137">IF(OR(BB274=48,COUNTIF(AP274:BA274,3)=12),52,IF(AL275=13,SUM(13,BB274),SUM($BZ$222,BB274)))</f>
        <v>52</v>
      </c>
      <c r="AL275" s="1">
        <f t="shared" si="80"/>
        <v>13</v>
      </c>
      <c r="AM275" s="1">
        <f t="shared" ref="AM275:AM277" si="138">IF(OR(BB274=48,COUNTIF(AP274:BA274,3)=12),IF(COUNTA(K275:N275)=0,0,1),0)</f>
        <v>0</v>
      </c>
      <c r="AN275" s="1">
        <f>IF(OR(CNGE_2026_M4_Secc1!$N98=2,CNGE_2026_M4_Secc1!$N98=""),IF(COUNTA(K275:AD275,O344:AD344,O413:AD413)=0,0,1),0)</f>
        <v>0</v>
      </c>
      <c r="AO275" s="1">
        <f t="shared" si="81"/>
        <v>0</v>
      </c>
      <c r="AP275" s="1">
        <f>IF(OR(CNGE_2026_M4_Secc1!CX99=0,CNGE_2026_M4_Secc1!CX99=2),IF(OR($AL276=13,BO$221=1),3,4),0)</f>
        <v>3</v>
      </c>
      <c r="AQ275" s="1">
        <f>IF(OR(CNGE_2026_M4_Secc1!CY99=0,CNGE_2026_M4_Secc1!CY99=2),IF(OR($AL276=13,BP$221=1),3,4),0)</f>
        <v>3</v>
      </c>
      <c r="AR275" s="1">
        <f>IF(OR(CNGE_2026_M4_Secc1!CZ99=0,CNGE_2026_M4_Secc1!CZ99=2),IF(OR($AL276=13,BQ$221=1),3,4),0)</f>
        <v>3</v>
      </c>
      <c r="AS275" s="1">
        <f>IF(OR(CNGE_2026_M4_Secc1!DA99=0,CNGE_2026_M4_Secc1!DA99=2),IF(OR($AL276=13,BR$221=1),3,4),0)</f>
        <v>3</v>
      </c>
      <c r="AT275" s="1">
        <f>IF(OR(CNGE_2026_M4_Secc1!DB99=0,CNGE_2026_M4_Secc1!DB99=2),IF(OR($AL276=13,BS$221=1),3,4),0)</f>
        <v>3</v>
      </c>
      <c r="AU275" s="1">
        <f>IF(OR(CNGE_2026_M4_Secc1!DC99=0,CNGE_2026_M4_Secc1!DC99=2),IF(OR($AL276=13,BT$221=1),3,4),0)</f>
        <v>3</v>
      </c>
      <c r="AV275" s="1">
        <f>IF(OR(CNGE_2026_M4_Secc1!DD99=0,CNGE_2026_M4_Secc1!DD99=2),IF(OR($AL276=13,BU$221=1),3,4),0)</f>
        <v>3</v>
      </c>
      <c r="AW275" s="1">
        <f>IF(OR(CNGE_2026_M4_Secc1!DE99=0,CNGE_2026_M4_Secc1!DE99=2),IF(OR($AL276=13,BV$221=1),3,4),0)</f>
        <v>3</v>
      </c>
      <c r="AX275" s="1">
        <f>IF(OR(CNGE_2026_M4_Secc1!DF99=0,CNGE_2026_M4_Secc1!DF99=2),IF(OR($AL276=13,BW$221=1),3,4),0)</f>
        <v>3</v>
      </c>
      <c r="AY275" s="1">
        <f>IF(OR(CNGE_2026_M4_Secc1!DG99=0,CNGE_2026_M4_Secc1!DG99=2),IF(OR($AL276=13,BX$221=1),3,4),0)</f>
        <v>3</v>
      </c>
      <c r="AZ275" s="1">
        <f>IF(OR(CNGE_2026_M4_Secc1!DH99=0,CNGE_2026_M4_Secc1!DH99=2),IF(OR($AL276=13,BY$221=1),3,4),0)</f>
        <v>3</v>
      </c>
      <c r="BA275" s="1">
        <f>IF(OR(CNGE_2026_M4_Secc1!DI99=0,CNGE_2026_M4_Secc1!DI99=2),IF(OR($AL276=13,BZ$221=1),3,4),0)</f>
        <v>3</v>
      </c>
      <c r="BB275" s="1">
        <f t="shared" si="135"/>
        <v>36</v>
      </c>
      <c r="BC275" s="1">
        <f>IF(OR(CNGE_2026_M4_Secc1!CX99=0,CNGE_2026_M4_Secc1!CX99=2),IF(COUNTA(O276:R276)=0,0,1),0)</f>
        <v>0</v>
      </c>
      <c r="BD275" s="1">
        <f>IF(OR(CNGE_2026_M4_Secc1!CY99=0,CNGE_2026_M4_Secc1!CY99=2),IF(COUNTA(S276:V276)=0,0,1),0)</f>
        <v>0</v>
      </c>
      <c r="BE275" s="1">
        <f>IF(OR(CNGE_2026_M4_Secc1!CZ99=0,CNGE_2026_M4_Secc1!CZ99=2),IF(COUNTA(W276:Z276)=0,0,1),0)</f>
        <v>0</v>
      </c>
      <c r="BF275" s="1">
        <f>IF(OR(CNGE_2026_M4_Secc1!DA99=0,CNGE_2026_M4_Secc1!DA99=2),IF(COUNTA(AA276:AD276)=0,0,1),0)</f>
        <v>0</v>
      </c>
      <c r="BG275" s="1">
        <f>IF(OR(CNGE_2026_M4_Secc1!DB99=0,CNGE_2026_M4_Secc1!DB99=2),IF(COUNTA(O345:R345)=0,0,1),0)</f>
        <v>0</v>
      </c>
      <c r="BH275" s="1">
        <f>IF(OR(CNGE_2026_M4_Secc1!DC99=0,CNGE_2026_M4_Secc1!DC99=2),IF(COUNTA(S345:V345)=0,0,1),0)</f>
        <v>0</v>
      </c>
      <c r="BI275" s="1">
        <f>IF(OR(CNGE_2026_M4_Secc1!DD99=0,CNGE_2026_M4_Secc1!DD99=2),IF(COUNTA(W345:Z345)=0,0,1),0)</f>
        <v>0</v>
      </c>
      <c r="BJ275" s="1">
        <f>IF(OR(CNGE_2026_M4_Secc1!DE99=0,CNGE_2026_M4_Secc1!DE99=2),IF(COUNTA(AA345:AD345)=0,0,1),0)</f>
        <v>0</v>
      </c>
      <c r="BK275" s="1">
        <f>IF(OR(CNGE_2026_M4_Secc1!DF99=0,CNGE_2026_M4_Secc1!DF99=2),IF(COUNTA(O414:R414)=0,0,1),0)</f>
        <v>0</v>
      </c>
      <c r="BL275" s="1">
        <f>IF(OR(CNGE_2026_M4_Secc1!DG99=0,CNGE_2026_M4_Secc1!DG99=2),IF(COUNTA(S414:V414)=0,0,1),0)</f>
        <v>0</v>
      </c>
      <c r="BM275" s="1">
        <f>IF(OR(CNGE_2026_M4_Secc1!DH99=0,CNGE_2026_M4_Secc1!DH99=2),IF(COUNTA(W414:Z414)=0,0,1),0)</f>
        <v>0</v>
      </c>
      <c r="BN275" s="1">
        <f>IF(OR(CNGE_2026_M4_Secc1!DI99=0,CNGE_2026_M4_Secc1!DI99=2),IF(COUNTA(AA414:AD414)=0,0,1),0)</f>
        <v>0</v>
      </c>
      <c r="CA275" s="31">
        <f t="shared" si="82"/>
        <v>0</v>
      </c>
      <c r="CB275" s="31">
        <f t="shared" ref="CB275:CB279" si="139">IF(COUNTIF(O275,"NS")=0,IF($K275&lt;O275,1,0),0)</f>
        <v>0</v>
      </c>
      <c r="CC275" s="31">
        <f t="shared" ref="CC275:CC279" si="140">IF(COUNTIF(S275,"NS")=0,IF($K275&lt;S275,1,0),0)</f>
        <v>0</v>
      </c>
      <c r="CD275" s="31">
        <f t="shared" ref="CD275:CD280" si="141">IF(COUNTIF(W275,"NS")=0,IF($K275&lt;W275,1,0),0)</f>
        <v>0</v>
      </c>
      <c r="CE275" s="31">
        <f t="shared" ref="CE275:CE280" si="142">IF(COUNTIF(AA275,"NS")=0,IF($K275&lt;AA275,1,0),0)</f>
        <v>0</v>
      </c>
      <c r="CF275" s="31">
        <f t="shared" ref="CF275:CF280" si="143">IF(COUNTIF(O344,"NS")=0,IF($K275&lt;O344,1,0),0)</f>
        <v>0</v>
      </c>
      <c r="CG275" s="31">
        <f t="shared" ref="CG275:CG280" si="144">IF(COUNTIF(S344,"NS")=0,IF($K275&lt;S344,1,0),0)</f>
        <v>0</v>
      </c>
      <c r="CH275" s="31">
        <f t="shared" ref="CH275:CH280" si="145">IF(COUNTIF(W344,"NS")=0,IF($K275&lt;W344,1,0),0)</f>
        <v>0</v>
      </c>
      <c r="CI275" s="31">
        <f t="shared" ref="CI275:CI280" si="146">IF(COUNTIF(AA344,"NS")=0,IF($K275&lt;AA344,1,0),0)</f>
        <v>0</v>
      </c>
      <c r="CJ275" s="31">
        <f t="shared" ref="CJ275:CJ280" si="147">IF(COUNTIF(O413,"NS")=0,IF($K275&lt;O413,1,0),0)</f>
        <v>0</v>
      </c>
      <c r="CK275" s="31">
        <f t="shared" ref="CK275:CK280" si="148">IF(COUNTIF(S413,"NS")=0,IF($K275&lt;S413,1,0),0)</f>
        <v>0</v>
      </c>
      <c r="CL275" s="31">
        <f t="shared" ref="CL275:CL280" si="149">IF(COUNTIF(W413,"NS")=0,IF($K275&lt;W413,1,0),0)</f>
        <v>0</v>
      </c>
      <c r="CM275" s="31">
        <f t="shared" ref="CM275:CM279" si="150">IF(COUNTIF(AA413,"NS")=0,IF($K275&lt;AA413,1,0),0)</f>
        <v>0</v>
      </c>
      <c r="CN275" s="31">
        <f t="shared" ref="CN275:CN279" si="151">IF(SUM(L275)&lt;=SUM(P275,T275,X275,AB275,P344,T344,X344,AB344,P413,T413,X413,AB413),0,1)</f>
        <v>0</v>
      </c>
      <c r="CO275" s="31">
        <f t="shared" ref="CO275:CO280" si="152">IF(COUNTIF(P275,"NS")=0,IF($L275&lt;P275,1,0),0)</f>
        <v>0</v>
      </c>
      <c r="CP275" s="31">
        <f t="shared" ref="CP275:CP280" si="153">IF(COUNTIF(T275,"NS")=0,IF($L275&lt;T275,1,0),0)</f>
        <v>0</v>
      </c>
      <c r="CQ275" s="31">
        <f t="shared" ref="CQ275:CQ280" si="154">IF(COUNTIF(X275,"NS")=0,IF($L275&lt;X275,1,0),0)</f>
        <v>0</v>
      </c>
      <c r="CR275" s="31">
        <f t="shared" ref="CR275:CR280" si="155">IF(COUNTIF(AB275,"NS")=0,IF($L275&lt;AB275,1,0),0)</f>
        <v>0</v>
      </c>
      <c r="CS275" s="31">
        <f t="shared" ref="CS275:CS280" si="156">IF(COUNTIF(P344,"NS")=0,IF($L275&lt;P344,1,0),0)</f>
        <v>0</v>
      </c>
      <c r="CT275" s="31">
        <f t="shared" ref="CT275:CT280" si="157">IF(COUNTIF(T344,"NS")=0,IF($L275&lt;T344,1,0),0)</f>
        <v>0</v>
      </c>
      <c r="CU275" s="31">
        <f t="shared" ref="CU275:CU280" si="158">IF(COUNTIF(X344,"NS")=0,IF($L275&lt;X344,1,0),0)</f>
        <v>0</v>
      </c>
      <c r="CV275" s="31">
        <f t="shared" ref="CV275:CV280" si="159">IF(COUNTIF(AB344,"NS")=0,IF($L275&lt;AB344,1,0),0)</f>
        <v>0</v>
      </c>
      <c r="CW275" s="31">
        <f t="shared" ref="CW275:CW280" si="160">IF(COUNTIF(P413,"NS")=0,IF($L275&lt;P413,1,0),0)</f>
        <v>0</v>
      </c>
      <c r="CX275" s="31">
        <f t="shared" ref="CX275:CX280" si="161">IF(COUNTIF(T413,"NS")=0,IF($L275&lt;T413,1,0),0)</f>
        <v>0</v>
      </c>
      <c r="CY275" s="31">
        <f t="shared" ref="CY275:CY280" si="162">IF(COUNTIF(X413,"NS")=0,IF($L275&lt;X413,1,0),0)</f>
        <v>0</v>
      </c>
      <c r="CZ275" s="31">
        <f t="shared" ref="CZ275:CZ279" si="163">IF(COUNTIF(AB413,"NS")=0,IF($L275&lt;AB413,1,0),0)</f>
        <v>0</v>
      </c>
      <c r="DA275" s="31">
        <f t="shared" ref="DA275:DA279" si="164">IF(SUM(M275)&lt;=SUM(Q275,U275,Y275,AC275,Q344,U344,Y344,AC344,Q413,U413,Y413,AC413),0,1)</f>
        <v>0</v>
      </c>
      <c r="DB275" s="31">
        <f t="shared" ref="DB275:DB280" si="165">IF(COUNTIF(Q275,"NS")=0,IF($M275&lt;Q275,1,0),0)</f>
        <v>0</v>
      </c>
      <c r="DC275" s="31">
        <f t="shared" ref="DC275:DC280" si="166">IF(COUNTIF(U275,"NS")=0,IF($M275&lt;U275,1,0),0)</f>
        <v>0</v>
      </c>
      <c r="DD275" s="31">
        <f t="shared" ref="DD275:DD280" si="167">IF(COUNTIF(Y275,"NS")=0,IF($M275&lt;Y275,1,0),0)</f>
        <v>0</v>
      </c>
      <c r="DE275" s="31">
        <f t="shared" ref="DE275:DE280" si="168">IF(COUNTIF(AC275,"NS")=0,IF($M275&lt;AC275,1,0),0)</f>
        <v>0</v>
      </c>
      <c r="DF275" s="31">
        <f t="shared" ref="DF275:DF280" si="169">IF(COUNTIF(Q344,"NS")=0,IF($M275&lt;Q344,1,0),0)</f>
        <v>0</v>
      </c>
      <c r="DG275" s="31">
        <f t="shared" ref="DG275:DG280" si="170">IF(COUNTIF(U344,"NS")=0,IF($M275&lt;U344,1,0),0)</f>
        <v>0</v>
      </c>
      <c r="DH275" s="31">
        <f t="shared" ref="DH275:DH280" si="171">IF(COUNTIF(Y344,"NS")=0,IF($M275&lt;Y344,1,0),0)</f>
        <v>0</v>
      </c>
      <c r="DI275" s="31">
        <f t="shared" ref="DI275:DI280" si="172">IF(COUNTIF(AC344,"NS")=0,IF($M275&lt;AC344,1,0),0)</f>
        <v>0</v>
      </c>
      <c r="DJ275" s="31">
        <f t="shared" ref="DJ275:DJ280" si="173">IF(COUNTIF(Q413,"NS")=0,IF($M275&lt;Q413,1,0),0)</f>
        <v>0</v>
      </c>
      <c r="DK275" s="31">
        <f t="shared" ref="DK275:DK280" si="174">IF(COUNTIF(U413,"NS")=0,IF($M275&lt;U413,1,0),0)</f>
        <v>0</v>
      </c>
      <c r="DL275" s="31">
        <f t="shared" ref="DL275:DL280" si="175">IF(COUNTIF(Y413,"NS")=0,IF($M275&lt;Y413,1,0),0)</f>
        <v>0</v>
      </c>
      <c r="DM275" s="31">
        <f t="shared" ref="DM275:DM279" si="176">IF(COUNTIF(AC413,"NS")=0,IF($M275&lt;AC413,1,0),0)</f>
        <v>0</v>
      </c>
      <c r="DN275" s="31">
        <f t="shared" ref="DN275:DN279" si="177">IF(SUM(N275)&lt;=SUM(R275,V275,Z275,AD275,R344,V344,Z344,AD344,R413,V413,Z413,AD413),0,1)</f>
        <v>0</v>
      </c>
      <c r="DO275" s="31">
        <f t="shared" ref="DO275:DO280" si="178">IF(COUNTIF(R275,"NS")=0,IF($N275&lt;R275,1,0),0)</f>
        <v>0</v>
      </c>
      <c r="DP275" s="31">
        <f t="shared" ref="DP275:DP280" si="179">IF(COUNTIF(V275,"NS")=0,IF($N275&lt;V275,1,0),0)</f>
        <v>0</v>
      </c>
      <c r="DQ275" s="31">
        <f t="shared" ref="DQ275:DQ280" si="180">IF(COUNTIF(Z275,"NS")=0,IF($N275&lt;Z275,1,0),0)</f>
        <v>0</v>
      </c>
      <c r="DR275" s="31">
        <f t="shared" ref="DR275:DR280" si="181">IF(COUNTIF(AD275,"NS")=0,IF($N275&lt;AD275,1,0),0)</f>
        <v>0</v>
      </c>
      <c r="DS275" s="31">
        <f t="shared" ref="DS275:DS280" si="182">IF(COUNTIF(R344,"NS")=0,IF($N275&lt;R344,1,0),0)</f>
        <v>0</v>
      </c>
      <c r="DT275" s="31">
        <f t="shared" ref="DT275:DT280" si="183">IF(COUNTIF(V344,"NS")=0,IF($N275&lt;V344,1,0),0)</f>
        <v>0</v>
      </c>
      <c r="DU275" s="31">
        <f t="shared" ref="DU275:DU280" si="184">IF(COUNTIF(Z344,"NS")=0,IF($N275&lt;Z344,1,0),0)</f>
        <v>0</v>
      </c>
      <c r="DV275" s="31">
        <f t="shared" ref="DV275:DV280" si="185">IF(COUNTIF(AD344,"NS")=0,IF($N275&lt;AD344,1,0),0)</f>
        <v>0</v>
      </c>
      <c r="DW275" s="31">
        <f t="shared" ref="DW275:DW280" si="186">IF(COUNTIF(R413,"NS")=0,IF($N275&lt;R413,1,0),0)</f>
        <v>0</v>
      </c>
      <c r="DX275" s="31">
        <f t="shared" ref="DX275:DX280" si="187">IF(COUNTIF(V413,"NS")=0,IF($N275&lt;V413,1,0),0)</f>
        <v>0</v>
      </c>
      <c r="DY275" s="31">
        <f t="shared" ref="DY275:DY280" si="188">IF(COUNTIF(Z413,"NS")=0,IF($N275&lt;Z413,1,0),0)</f>
        <v>0</v>
      </c>
      <c r="DZ275" s="31">
        <f t="shared" ref="DZ275:DZ279" si="189">IF(COUNTIF(AD413,"NS")=0,IF($N275&lt;AD413,1,0),0)</f>
        <v>0</v>
      </c>
      <c r="EB275" s="1">
        <f t="shared" ref="EB275:EB279" si="190">IF(OR(L275="NS",S99="NS"),0,IF(AND(L275="NA",S99="NA"),0,IF(L275&gt;=S99,0,1)))</f>
        <v>0</v>
      </c>
      <c r="EF275"/>
      <c r="EG275"/>
      <c r="EH275"/>
      <c r="EI275"/>
      <c r="EJ275"/>
      <c r="EK275"/>
      <c r="EL275"/>
      <c r="EM275"/>
      <c r="EN275"/>
      <c r="EO275"/>
      <c r="EP275"/>
      <c r="EQ275"/>
      <c r="ER275"/>
      <c r="ES275"/>
      <c r="ET275"/>
      <c r="EU275"/>
      <c r="EV275"/>
      <c r="EW275"/>
      <c r="EX275"/>
      <c r="EY275"/>
    </row>
    <row r="276" spans="1:155" ht="15" customHeight="1">
      <c r="A276" s="25"/>
      <c r="B276" s="52"/>
      <c r="C276" s="55" t="s">
        <v>5194</v>
      </c>
      <c r="D276" s="817" t="str">
        <f>IF(CNGE_2026_M4_Secc1!D99="","",CNGE_2026_M4_Secc1!D99)</f>
        <v/>
      </c>
      <c r="E276" s="757"/>
      <c r="F276" s="757"/>
      <c r="G276" s="757"/>
      <c r="H276" s="757"/>
      <c r="I276" s="757"/>
      <c r="J276" s="758"/>
      <c r="K276" s="683"/>
      <c r="L276" s="683"/>
      <c r="M276" s="683"/>
      <c r="N276" s="683"/>
      <c r="O276" s="683"/>
      <c r="P276" s="683"/>
      <c r="Q276" s="683"/>
      <c r="R276" s="683"/>
      <c r="S276" s="683"/>
      <c r="T276" s="683"/>
      <c r="U276" s="683"/>
      <c r="V276" s="683"/>
      <c r="W276" s="683"/>
      <c r="X276" s="683"/>
      <c r="Y276" s="683"/>
      <c r="Z276" s="683"/>
      <c r="AA276" s="683"/>
      <c r="AB276" s="683"/>
      <c r="AC276" s="683"/>
      <c r="AD276" s="683"/>
      <c r="AG276" s="1">
        <f>IF(AND(CNGE_2026_M4_Secc1!$N99&lt;&gt;2,CNGE_2026_M4_Secc1!$N99&lt;&gt;""),IF(SUM(COUNTBLANK(D276:AD276),COUNTBLANK(O345:AD345),COUNTBLANK(O414:AD414))&lt;=(AK276+6),0,1),0)</f>
        <v>0</v>
      </c>
      <c r="AH276" s="176">
        <f t="shared" si="136"/>
        <v>0</v>
      </c>
      <c r="AI276" s="177" t="str">
        <f>IF(AH276=0,"",
IF(SUM($AH$219:AH276)=1,AJ276,
IF($AH$281&gt;SUM($AH$219:AH276),_xlfn.CONCAT(", ",AJ276),
IF($AH$281=SUM($AH$219:AH276),_xlfn.CONCAT(" y ",AJ276)))))</f>
        <v/>
      </c>
      <c r="AJ276" s="55">
        <v>57</v>
      </c>
      <c r="AK276" s="1">
        <f t="shared" si="137"/>
        <v>52</v>
      </c>
      <c r="AL276" s="1">
        <f t="shared" si="80"/>
        <v>13</v>
      </c>
      <c r="AM276" s="1">
        <f t="shared" si="138"/>
        <v>0</v>
      </c>
      <c r="AN276" s="1">
        <f>IF(OR(CNGE_2026_M4_Secc1!$N99=2,CNGE_2026_M4_Secc1!$N99=""),IF(COUNTA(K276:AD276,O345:AD345,O414:AD414)=0,0,1),0)</f>
        <v>0</v>
      </c>
      <c r="AO276" s="1">
        <f t="shared" si="81"/>
        <v>0</v>
      </c>
      <c r="AP276" s="1">
        <f>IF(OR(CNGE_2026_M4_Secc1!CX100=0,CNGE_2026_M4_Secc1!CX100=2),IF(OR($AL277=13,BO$221=1),3,4),0)</f>
        <v>3</v>
      </c>
      <c r="AQ276" s="1">
        <f>IF(OR(CNGE_2026_M4_Secc1!CY100=0,CNGE_2026_M4_Secc1!CY100=2),IF(OR($AL277=13,BP$221=1),3,4),0)</f>
        <v>3</v>
      </c>
      <c r="AR276" s="1">
        <f>IF(OR(CNGE_2026_M4_Secc1!CZ100=0,CNGE_2026_M4_Secc1!CZ100=2),IF(OR($AL277=13,BQ$221=1),3,4),0)</f>
        <v>3</v>
      </c>
      <c r="AS276" s="1">
        <f>IF(OR(CNGE_2026_M4_Secc1!DA100=0,CNGE_2026_M4_Secc1!DA100=2),IF(OR($AL277=13,BR$221=1),3,4),0)</f>
        <v>3</v>
      </c>
      <c r="AT276" s="1">
        <f>IF(OR(CNGE_2026_M4_Secc1!DB100=0,CNGE_2026_M4_Secc1!DB100=2),IF(OR($AL277=13,BS$221=1),3,4),0)</f>
        <v>3</v>
      </c>
      <c r="AU276" s="1">
        <f>IF(OR(CNGE_2026_M4_Secc1!DC100=0,CNGE_2026_M4_Secc1!DC100=2),IF(OR($AL277=13,BT$221=1),3,4),0)</f>
        <v>3</v>
      </c>
      <c r="AV276" s="1">
        <f>IF(OR(CNGE_2026_M4_Secc1!DD100=0,CNGE_2026_M4_Secc1!DD100=2),IF(OR($AL277=13,BU$221=1),3,4),0)</f>
        <v>3</v>
      </c>
      <c r="AW276" s="1">
        <f>IF(OR(CNGE_2026_M4_Secc1!DE100=0,CNGE_2026_M4_Secc1!DE100=2),IF(OR($AL277=13,BV$221=1),3,4),0)</f>
        <v>3</v>
      </c>
      <c r="AX276" s="1">
        <f>IF(OR(CNGE_2026_M4_Secc1!DF100=0,CNGE_2026_M4_Secc1!DF100=2),IF(OR($AL277=13,BW$221=1),3,4),0)</f>
        <v>3</v>
      </c>
      <c r="AY276" s="1">
        <f>IF(OR(CNGE_2026_M4_Secc1!DG100=0,CNGE_2026_M4_Secc1!DG100=2),IF(OR($AL277=13,BX$221=1),3,4),0)</f>
        <v>3</v>
      </c>
      <c r="AZ276" s="1">
        <f>IF(OR(CNGE_2026_M4_Secc1!DH100=0,CNGE_2026_M4_Secc1!DH100=2),IF(OR($AL277=13,BY$221=1),3,4),0)</f>
        <v>3</v>
      </c>
      <c r="BA276" s="1">
        <f>IF(OR(CNGE_2026_M4_Secc1!DI100=0,CNGE_2026_M4_Secc1!DI100=2),IF(OR($AL277=13,BZ$221=1),3,4),0)</f>
        <v>3</v>
      </c>
      <c r="BB276" s="1">
        <f t="shared" si="135"/>
        <v>36</v>
      </c>
      <c r="BC276" s="1">
        <f>IF(OR(CNGE_2026_M4_Secc1!CX100=0,CNGE_2026_M4_Secc1!CX100=2),IF(COUNTA(O277:R277)=0,0,1),0)</f>
        <v>0</v>
      </c>
      <c r="BD276" s="1">
        <f>IF(OR(CNGE_2026_M4_Secc1!CY100=0,CNGE_2026_M4_Secc1!CY100=2),IF(COUNTA(S277:V277)=0,0,1),0)</f>
        <v>0</v>
      </c>
      <c r="BE276" s="1">
        <f>IF(OR(CNGE_2026_M4_Secc1!CZ100=0,CNGE_2026_M4_Secc1!CZ100=2),IF(COUNTA(W277:Z277)=0,0,1),0)</f>
        <v>0</v>
      </c>
      <c r="BF276" s="1">
        <f>IF(OR(CNGE_2026_M4_Secc1!DA100=0,CNGE_2026_M4_Secc1!DA100=2),IF(COUNTA(AA277:AD277)=0,0,1),0)</f>
        <v>0</v>
      </c>
      <c r="BG276" s="1">
        <f>IF(OR(CNGE_2026_M4_Secc1!DB100=0,CNGE_2026_M4_Secc1!DB100=2),IF(COUNTA(O346:R346)=0,0,1),0)</f>
        <v>0</v>
      </c>
      <c r="BH276" s="1">
        <f>IF(OR(CNGE_2026_M4_Secc1!DC100=0,CNGE_2026_M4_Secc1!DC100=2),IF(COUNTA(S346:V346)=0,0,1),0)</f>
        <v>0</v>
      </c>
      <c r="BI276" s="1">
        <f>IF(OR(CNGE_2026_M4_Secc1!DD100=0,CNGE_2026_M4_Secc1!DD100=2),IF(COUNTA(W346:Z346)=0,0,1),0)</f>
        <v>0</v>
      </c>
      <c r="BJ276" s="1">
        <f>IF(OR(CNGE_2026_M4_Secc1!DE100=0,CNGE_2026_M4_Secc1!DE100=2),IF(COUNTA(AA346:AD346)=0,0,1),0)</f>
        <v>0</v>
      </c>
      <c r="BK276" s="1">
        <f>IF(OR(CNGE_2026_M4_Secc1!DF100=0,CNGE_2026_M4_Secc1!DF100=2),IF(COUNTA(O415:R415)=0,0,1),0)</f>
        <v>0</v>
      </c>
      <c r="BL276" s="1">
        <f>IF(OR(CNGE_2026_M4_Secc1!DG100=0,CNGE_2026_M4_Secc1!DG100=2),IF(COUNTA(S415:V415)=0,0,1),0)</f>
        <v>0</v>
      </c>
      <c r="BM276" s="1">
        <f>IF(OR(CNGE_2026_M4_Secc1!DH100=0,CNGE_2026_M4_Secc1!DH100=2),IF(COUNTA(W415:Z415)=0,0,1),0)</f>
        <v>0</v>
      </c>
      <c r="BN276" s="1">
        <f>IF(OR(CNGE_2026_M4_Secc1!DI100=0,CNGE_2026_M4_Secc1!DI100=2),IF(COUNTA(AA415:AD415)=0,0,1),0)</f>
        <v>0</v>
      </c>
      <c r="CA276" s="31">
        <f t="shared" si="82"/>
        <v>0</v>
      </c>
      <c r="CB276" s="31">
        <f t="shared" si="139"/>
        <v>0</v>
      </c>
      <c r="CC276" s="31">
        <f t="shared" si="140"/>
        <v>0</v>
      </c>
      <c r="CD276" s="31">
        <f t="shared" si="141"/>
        <v>0</v>
      </c>
      <c r="CE276" s="31">
        <f t="shared" si="142"/>
        <v>0</v>
      </c>
      <c r="CF276" s="31">
        <f t="shared" si="143"/>
        <v>0</v>
      </c>
      <c r="CG276" s="31">
        <f t="shared" si="144"/>
        <v>0</v>
      </c>
      <c r="CH276" s="31">
        <f t="shared" si="145"/>
        <v>0</v>
      </c>
      <c r="CI276" s="31">
        <f t="shared" si="146"/>
        <v>0</v>
      </c>
      <c r="CJ276" s="31">
        <f t="shared" si="147"/>
        <v>0</v>
      </c>
      <c r="CK276" s="31">
        <f t="shared" si="148"/>
        <v>0</v>
      </c>
      <c r="CL276" s="31">
        <f t="shared" si="149"/>
        <v>0</v>
      </c>
      <c r="CM276" s="31">
        <f t="shared" si="150"/>
        <v>0</v>
      </c>
      <c r="CN276" s="31">
        <f t="shared" si="151"/>
        <v>0</v>
      </c>
      <c r="CO276" s="31">
        <f t="shared" si="152"/>
        <v>0</v>
      </c>
      <c r="CP276" s="31">
        <f t="shared" si="153"/>
        <v>0</v>
      </c>
      <c r="CQ276" s="31">
        <f t="shared" si="154"/>
        <v>0</v>
      </c>
      <c r="CR276" s="31">
        <f t="shared" si="155"/>
        <v>0</v>
      </c>
      <c r="CS276" s="31">
        <f t="shared" si="156"/>
        <v>0</v>
      </c>
      <c r="CT276" s="31">
        <f t="shared" si="157"/>
        <v>0</v>
      </c>
      <c r="CU276" s="31">
        <f t="shared" si="158"/>
        <v>0</v>
      </c>
      <c r="CV276" s="31">
        <f t="shared" si="159"/>
        <v>0</v>
      </c>
      <c r="CW276" s="31">
        <f t="shared" si="160"/>
        <v>0</v>
      </c>
      <c r="CX276" s="31">
        <f t="shared" si="161"/>
        <v>0</v>
      </c>
      <c r="CY276" s="31">
        <f t="shared" si="162"/>
        <v>0</v>
      </c>
      <c r="CZ276" s="31">
        <f t="shared" si="163"/>
        <v>0</v>
      </c>
      <c r="DA276" s="31">
        <f t="shared" si="164"/>
        <v>0</v>
      </c>
      <c r="DB276" s="31">
        <f t="shared" si="165"/>
        <v>0</v>
      </c>
      <c r="DC276" s="31">
        <f t="shared" si="166"/>
        <v>0</v>
      </c>
      <c r="DD276" s="31">
        <f t="shared" si="167"/>
        <v>0</v>
      </c>
      <c r="DE276" s="31">
        <f t="shared" si="168"/>
        <v>0</v>
      </c>
      <c r="DF276" s="31">
        <f t="shared" si="169"/>
        <v>0</v>
      </c>
      <c r="DG276" s="31">
        <f t="shared" si="170"/>
        <v>0</v>
      </c>
      <c r="DH276" s="31">
        <f t="shared" si="171"/>
        <v>0</v>
      </c>
      <c r="DI276" s="31">
        <f t="shared" si="172"/>
        <v>0</v>
      </c>
      <c r="DJ276" s="31">
        <f t="shared" si="173"/>
        <v>0</v>
      </c>
      <c r="DK276" s="31">
        <f t="shared" si="174"/>
        <v>0</v>
      </c>
      <c r="DL276" s="31">
        <f t="shared" si="175"/>
        <v>0</v>
      </c>
      <c r="DM276" s="31">
        <f t="shared" si="176"/>
        <v>0</v>
      </c>
      <c r="DN276" s="31">
        <f t="shared" si="177"/>
        <v>0</v>
      </c>
      <c r="DO276" s="31">
        <f t="shared" si="178"/>
        <v>0</v>
      </c>
      <c r="DP276" s="31">
        <f t="shared" si="179"/>
        <v>0</v>
      </c>
      <c r="DQ276" s="31">
        <f t="shared" si="180"/>
        <v>0</v>
      </c>
      <c r="DR276" s="31">
        <f t="shared" si="181"/>
        <v>0</v>
      </c>
      <c r="DS276" s="31">
        <f t="shared" si="182"/>
        <v>0</v>
      </c>
      <c r="DT276" s="31">
        <f t="shared" si="183"/>
        <v>0</v>
      </c>
      <c r="DU276" s="31">
        <f t="shared" si="184"/>
        <v>0</v>
      </c>
      <c r="DV276" s="31">
        <f t="shared" si="185"/>
        <v>0</v>
      </c>
      <c r="DW276" s="31">
        <f t="shared" si="186"/>
        <v>0</v>
      </c>
      <c r="DX276" s="31">
        <f t="shared" si="187"/>
        <v>0</v>
      </c>
      <c r="DY276" s="31">
        <f t="shared" si="188"/>
        <v>0</v>
      </c>
      <c r="DZ276" s="31">
        <f t="shared" si="189"/>
        <v>0</v>
      </c>
      <c r="EB276" s="1">
        <f t="shared" si="190"/>
        <v>0</v>
      </c>
      <c r="EF276"/>
      <c r="EG276"/>
      <c r="EH276"/>
      <c r="EI276"/>
      <c r="EJ276"/>
      <c r="EK276"/>
      <c r="EL276"/>
      <c r="EM276"/>
      <c r="EN276"/>
      <c r="EO276"/>
      <c r="EP276"/>
      <c r="EQ276"/>
      <c r="ER276"/>
      <c r="ES276"/>
      <c r="ET276"/>
      <c r="EU276"/>
      <c r="EV276"/>
      <c r="EW276"/>
      <c r="EX276"/>
      <c r="EY276"/>
    </row>
    <row r="277" spans="1:155" ht="15" customHeight="1">
      <c r="A277" s="25"/>
      <c r="B277" s="52"/>
      <c r="C277" s="55" t="s">
        <v>5196</v>
      </c>
      <c r="D277" s="817" t="str">
        <f>IF(CNGE_2026_M4_Secc1!D100="","",CNGE_2026_M4_Secc1!D100)</f>
        <v/>
      </c>
      <c r="E277" s="757"/>
      <c r="F277" s="757"/>
      <c r="G277" s="757"/>
      <c r="H277" s="757"/>
      <c r="I277" s="757"/>
      <c r="J277" s="758"/>
      <c r="K277" s="683"/>
      <c r="L277" s="683"/>
      <c r="M277" s="683"/>
      <c r="N277" s="683"/>
      <c r="O277" s="683"/>
      <c r="P277" s="683"/>
      <c r="Q277" s="683"/>
      <c r="R277" s="683"/>
      <c r="S277" s="683"/>
      <c r="T277" s="683"/>
      <c r="U277" s="683"/>
      <c r="V277" s="683"/>
      <c r="W277" s="683"/>
      <c r="X277" s="683"/>
      <c r="Y277" s="683"/>
      <c r="Z277" s="683"/>
      <c r="AA277" s="683"/>
      <c r="AB277" s="683"/>
      <c r="AC277" s="683"/>
      <c r="AD277" s="683"/>
      <c r="AG277" s="1">
        <f>IF(AND(CNGE_2026_M4_Secc1!$N100&lt;&gt;2,CNGE_2026_M4_Secc1!$N100&lt;&gt;""),IF(SUM(COUNTBLANK(D277:AD277),COUNTBLANK(O346:AD346),COUNTBLANK(O415:AD415))&lt;=(AK277+6),0,1),0)</f>
        <v>0</v>
      </c>
      <c r="AH277" s="176">
        <f t="shared" si="136"/>
        <v>0</v>
      </c>
      <c r="AI277" s="177" t="str">
        <f>IF(AH277=0,"",
IF(SUM($AH$219:AH277)=1,AJ277,
IF($AH$281&gt;SUM($AH$219:AH277),_xlfn.CONCAT(", ",AJ277),
IF($AH$281=SUM($AH$219:AH277),_xlfn.CONCAT(" y ",AJ277)))))</f>
        <v/>
      </c>
      <c r="AJ277" s="55">
        <v>58</v>
      </c>
      <c r="AK277" s="1">
        <f t="shared" si="137"/>
        <v>52</v>
      </c>
      <c r="AL277" s="1">
        <f t="shared" si="80"/>
        <v>13</v>
      </c>
      <c r="AM277" s="1">
        <f t="shared" si="138"/>
        <v>0</v>
      </c>
      <c r="AN277" s="1">
        <f>IF(OR(CNGE_2026_M4_Secc1!$N100=2,CNGE_2026_M4_Secc1!$N100=""),IF(COUNTA(K277:AD277,O346:AD346,O415:AD415)=0,0,1),0)</f>
        <v>0</v>
      </c>
      <c r="AO277" s="1">
        <f t="shared" si="81"/>
        <v>0</v>
      </c>
      <c r="AP277" s="1">
        <f>IF(OR(CNGE_2026_M4_Secc1!CX101=0,CNGE_2026_M4_Secc1!CX101=2),IF(OR($AL278=13,BO$221=1),3,4),0)</f>
        <v>3</v>
      </c>
      <c r="AQ277" s="1">
        <f>IF(OR(CNGE_2026_M4_Secc1!CY101=0,CNGE_2026_M4_Secc1!CY101=2),IF(OR($AL278=13,BP$221=1),3,4),0)</f>
        <v>3</v>
      </c>
      <c r="AR277" s="1">
        <f>IF(OR(CNGE_2026_M4_Secc1!CZ101=0,CNGE_2026_M4_Secc1!CZ101=2),IF(OR($AL278=13,BQ$221=1),3,4),0)</f>
        <v>3</v>
      </c>
      <c r="AS277" s="1">
        <f>IF(OR(CNGE_2026_M4_Secc1!DA101=0,CNGE_2026_M4_Secc1!DA101=2),IF(OR($AL278=13,BR$221=1),3,4),0)</f>
        <v>3</v>
      </c>
      <c r="AT277" s="1">
        <f>IF(OR(CNGE_2026_M4_Secc1!DB101=0,CNGE_2026_M4_Secc1!DB101=2),IF(OR($AL278=13,BS$221=1),3,4),0)</f>
        <v>3</v>
      </c>
      <c r="AU277" s="1">
        <f>IF(OR(CNGE_2026_M4_Secc1!DC101=0,CNGE_2026_M4_Secc1!DC101=2),IF(OR($AL278=13,BT$221=1),3,4),0)</f>
        <v>3</v>
      </c>
      <c r="AV277" s="1">
        <f>IF(OR(CNGE_2026_M4_Secc1!DD101=0,CNGE_2026_M4_Secc1!DD101=2),IF(OR($AL278=13,BU$221=1),3,4),0)</f>
        <v>3</v>
      </c>
      <c r="AW277" s="1">
        <f>IF(OR(CNGE_2026_M4_Secc1!DE101=0,CNGE_2026_M4_Secc1!DE101=2),IF(OR($AL278=13,BV$221=1),3,4),0)</f>
        <v>3</v>
      </c>
      <c r="AX277" s="1">
        <f>IF(OR(CNGE_2026_M4_Secc1!DF101=0,CNGE_2026_M4_Secc1!DF101=2),IF(OR($AL278=13,BW$221=1),3,4),0)</f>
        <v>3</v>
      </c>
      <c r="AY277" s="1">
        <f>IF(OR(CNGE_2026_M4_Secc1!DG101=0,CNGE_2026_M4_Secc1!DG101=2),IF(OR($AL278=13,BX$221=1),3,4),0)</f>
        <v>3</v>
      </c>
      <c r="AZ277" s="1">
        <f>IF(OR(CNGE_2026_M4_Secc1!DH101=0,CNGE_2026_M4_Secc1!DH101=2),IF(OR($AL278=13,BY$221=1),3,4),0)</f>
        <v>3</v>
      </c>
      <c r="BA277" s="1">
        <f>IF(OR(CNGE_2026_M4_Secc1!DI101=0,CNGE_2026_M4_Secc1!DI101=2),IF(OR($AL278=13,BZ$221=1),3,4),0)</f>
        <v>3</v>
      </c>
      <c r="BB277" s="1">
        <f t="shared" si="135"/>
        <v>36</v>
      </c>
      <c r="BC277" s="1">
        <f>IF(OR(CNGE_2026_M4_Secc1!CX101=0,CNGE_2026_M4_Secc1!CX101=2),IF(COUNTA(O278:R278)=0,0,1),0)</f>
        <v>0</v>
      </c>
      <c r="BD277" s="1">
        <f>IF(OR(CNGE_2026_M4_Secc1!CY101=0,CNGE_2026_M4_Secc1!CY101=2),IF(COUNTA(S278:V278)=0,0,1),0)</f>
        <v>0</v>
      </c>
      <c r="BE277" s="1">
        <f>IF(OR(CNGE_2026_M4_Secc1!CZ101=0,CNGE_2026_M4_Secc1!CZ101=2),IF(COUNTA(W278:Z278)=0,0,1),0)</f>
        <v>0</v>
      </c>
      <c r="BF277" s="1">
        <f>IF(OR(CNGE_2026_M4_Secc1!DA101=0,CNGE_2026_M4_Secc1!DA101=2),IF(COUNTA(AA278:AD278)=0,0,1),0)</f>
        <v>0</v>
      </c>
      <c r="BG277" s="1">
        <f>IF(OR(CNGE_2026_M4_Secc1!DB101=0,CNGE_2026_M4_Secc1!DB101=2),IF(COUNTA(O347:R347)=0,0,1),0)</f>
        <v>0</v>
      </c>
      <c r="BH277" s="1">
        <f>IF(OR(CNGE_2026_M4_Secc1!DC101=0,CNGE_2026_M4_Secc1!DC101=2),IF(COUNTA(S347:V347)=0,0,1),0)</f>
        <v>0</v>
      </c>
      <c r="BI277" s="1">
        <f>IF(OR(CNGE_2026_M4_Secc1!DD101=0,CNGE_2026_M4_Secc1!DD101=2),IF(COUNTA(W347:Z347)=0,0,1),0)</f>
        <v>0</v>
      </c>
      <c r="BJ277" s="1">
        <f>IF(OR(CNGE_2026_M4_Secc1!DE101=0,CNGE_2026_M4_Secc1!DE101=2),IF(COUNTA(AA347:AD347)=0,0,1),0)</f>
        <v>0</v>
      </c>
      <c r="BK277" s="1">
        <f>IF(OR(CNGE_2026_M4_Secc1!DF101=0,CNGE_2026_M4_Secc1!DF101=2),IF(COUNTA(O416:R416)=0,0,1),0)</f>
        <v>0</v>
      </c>
      <c r="BL277" s="1">
        <f>IF(OR(CNGE_2026_M4_Secc1!DG101=0,CNGE_2026_M4_Secc1!DG101=2),IF(COUNTA(S416:V416)=0,0,1),0)</f>
        <v>0</v>
      </c>
      <c r="BM277" s="1">
        <f>IF(OR(CNGE_2026_M4_Secc1!DH101=0,CNGE_2026_M4_Secc1!DH101=2),IF(COUNTA(W416:Z416)=0,0,1),0)</f>
        <v>0</v>
      </c>
      <c r="BN277" s="1">
        <f>IF(OR(CNGE_2026_M4_Secc1!DI101=0,CNGE_2026_M4_Secc1!DI101=2),IF(COUNTA(AA416:AD416)=0,0,1),0)</f>
        <v>0</v>
      </c>
      <c r="CA277" s="31">
        <f t="shared" si="82"/>
        <v>0</v>
      </c>
      <c r="CB277" s="31">
        <f t="shared" si="139"/>
        <v>0</v>
      </c>
      <c r="CC277" s="31">
        <f t="shared" si="140"/>
        <v>0</v>
      </c>
      <c r="CD277" s="31">
        <f t="shared" si="141"/>
        <v>0</v>
      </c>
      <c r="CE277" s="31">
        <f t="shared" si="142"/>
        <v>0</v>
      </c>
      <c r="CF277" s="31">
        <f t="shared" si="143"/>
        <v>0</v>
      </c>
      <c r="CG277" s="31">
        <f t="shared" si="144"/>
        <v>0</v>
      </c>
      <c r="CH277" s="31">
        <f t="shared" si="145"/>
        <v>0</v>
      </c>
      <c r="CI277" s="31">
        <f t="shared" si="146"/>
        <v>0</v>
      </c>
      <c r="CJ277" s="31">
        <f t="shared" si="147"/>
        <v>0</v>
      </c>
      <c r="CK277" s="31">
        <f t="shared" si="148"/>
        <v>0</v>
      </c>
      <c r="CL277" s="31">
        <f t="shared" si="149"/>
        <v>0</v>
      </c>
      <c r="CM277" s="31">
        <f t="shared" si="150"/>
        <v>0</v>
      </c>
      <c r="CN277" s="31">
        <f t="shared" si="151"/>
        <v>0</v>
      </c>
      <c r="CO277" s="31">
        <f t="shared" si="152"/>
        <v>0</v>
      </c>
      <c r="CP277" s="31">
        <f t="shared" si="153"/>
        <v>0</v>
      </c>
      <c r="CQ277" s="31">
        <f t="shared" si="154"/>
        <v>0</v>
      </c>
      <c r="CR277" s="31">
        <f t="shared" si="155"/>
        <v>0</v>
      </c>
      <c r="CS277" s="31">
        <f t="shared" si="156"/>
        <v>0</v>
      </c>
      <c r="CT277" s="31">
        <f t="shared" si="157"/>
        <v>0</v>
      </c>
      <c r="CU277" s="31">
        <f t="shared" si="158"/>
        <v>0</v>
      </c>
      <c r="CV277" s="31">
        <f t="shared" si="159"/>
        <v>0</v>
      </c>
      <c r="CW277" s="31">
        <f t="shared" si="160"/>
        <v>0</v>
      </c>
      <c r="CX277" s="31">
        <f t="shared" si="161"/>
        <v>0</v>
      </c>
      <c r="CY277" s="31">
        <f t="shared" si="162"/>
        <v>0</v>
      </c>
      <c r="CZ277" s="31">
        <f t="shared" si="163"/>
        <v>0</v>
      </c>
      <c r="DA277" s="31">
        <f t="shared" si="164"/>
        <v>0</v>
      </c>
      <c r="DB277" s="31">
        <f t="shared" si="165"/>
        <v>0</v>
      </c>
      <c r="DC277" s="31">
        <f t="shared" si="166"/>
        <v>0</v>
      </c>
      <c r="DD277" s="31">
        <f t="shared" si="167"/>
        <v>0</v>
      </c>
      <c r="DE277" s="31">
        <f t="shared" si="168"/>
        <v>0</v>
      </c>
      <c r="DF277" s="31">
        <f t="shared" si="169"/>
        <v>0</v>
      </c>
      <c r="DG277" s="31">
        <f t="shared" si="170"/>
        <v>0</v>
      </c>
      <c r="DH277" s="31">
        <f t="shared" si="171"/>
        <v>0</v>
      </c>
      <c r="DI277" s="31">
        <f t="shared" si="172"/>
        <v>0</v>
      </c>
      <c r="DJ277" s="31">
        <f t="shared" si="173"/>
        <v>0</v>
      </c>
      <c r="DK277" s="31">
        <f t="shared" si="174"/>
        <v>0</v>
      </c>
      <c r="DL277" s="31">
        <f t="shared" si="175"/>
        <v>0</v>
      </c>
      <c r="DM277" s="31">
        <f t="shared" si="176"/>
        <v>0</v>
      </c>
      <c r="DN277" s="31">
        <f t="shared" si="177"/>
        <v>0</v>
      </c>
      <c r="DO277" s="31">
        <f t="shared" si="178"/>
        <v>0</v>
      </c>
      <c r="DP277" s="31">
        <f t="shared" si="179"/>
        <v>0</v>
      </c>
      <c r="DQ277" s="31">
        <f t="shared" si="180"/>
        <v>0</v>
      </c>
      <c r="DR277" s="31">
        <f t="shared" si="181"/>
        <v>0</v>
      </c>
      <c r="DS277" s="31">
        <f t="shared" si="182"/>
        <v>0</v>
      </c>
      <c r="DT277" s="31">
        <f t="shared" si="183"/>
        <v>0</v>
      </c>
      <c r="DU277" s="31">
        <f t="shared" si="184"/>
        <v>0</v>
      </c>
      <c r="DV277" s="31">
        <f t="shared" si="185"/>
        <v>0</v>
      </c>
      <c r="DW277" s="31">
        <f t="shared" si="186"/>
        <v>0</v>
      </c>
      <c r="DX277" s="31">
        <f t="shared" si="187"/>
        <v>0</v>
      </c>
      <c r="DY277" s="31">
        <f t="shared" si="188"/>
        <v>0</v>
      </c>
      <c r="DZ277" s="31">
        <f t="shared" si="189"/>
        <v>0</v>
      </c>
      <c r="EB277" s="1">
        <f t="shared" si="190"/>
        <v>0</v>
      </c>
      <c r="EF277"/>
      <c r="EG277"/>
      <c r="EH277"/>
      <c r="EI277"/>
      <c r="EJ277"/>
      <c r="EK277"/>
      <c r="EL277"/>
      <c r="EM277"/>
      <c r="EN277"/>
      <c r="EO277"/>
      <c r="EP277"/>
      <c r="EQ277"/>
      <c r="ER277"/>
      <c r="ES277"/>
      <c r="ET277"/>
      <c r="EU277"/>
      <c r="EV277"/>
      <c r="EW277"/>
      <c r="EX277"/>
      <c r="EY277"/>
    </row>
    <row r="278" spans="1:155" ht="15" customHeight="1">
      <c r="A278" s="25"/>
      <c r="B278" s="52"/>
      <c r="C278" s="55" t="s">
        <v>5198</v>
      </c>
      <c r="D278" s="817" t="str">
        <f>IF(CNGE_2026_M4_Secc1!D101="","",CNGE_2026_M4_Secc1!D101)</f>
        <v/>
      </c>
      <c r="E278" s="757"/>
      <c r="F278" s="757"/>
      <c r="G278" s="757"/>
      <c r="H278" s="757"/>
      <c r="I278" s="757"/>
      <c r="J278" s="758"/>
      <c r="K278" s="683"/>
      <c r="L278" s="683"/>
      <c r="M278" s="683"/>
      <c r="N278" s="683"/>
      <c r="O278" s="683"/>
      <c r="P278" s="683"/>
      <c r="Q278" s="683"/>
      <c r="R278" s="683"/>
      <c r="S278" s="683"/>
      <c r="T278" s="683"/>
      <c r="U278" s="683"/>
      <c r="V278" s="683"/>
      <c r="W278" s="683"/>
      <c r="X278" s="683"/>
      <c r="Y278" s="683"/>
      <c r="Z278" s="683"/>
      <c r="AA278" s="683"/>
      <c r="AB278" s="683"/>
      <c r="AC278" s="683"/>
      <c r="AD278" s="683"/>
      <c r="AG278" s="1">
        <f>IF(AND(CNGE_2026_M4_Secc1!$N101&lt;&gt;2,CNGE_2026_M4_Secc1!$N101&lt;&gt;""),IF(SUM(COUNTBLANK(D278:AD278),COUNTBLANK(O347:AD347),COUNTBLANK(O416:AD416))&lt;=(AK278+6),0,1),0)</f>
        <v>0</v>
      </c>
      <c r="AH278" s="176">
        <f t="shared" si="136"/>
        <v>0</v>
      </c>
      <c r="AI278" s="177" t="str">
        <f>IF(AH278=0,"",
IF(SUM($AH$219:AH278)=1,AJ278,
IF($AH$281&gt;SUM($AH$219:AH278),_xlfn.CONCAT(", ",AJ278),
IF($AH$281=SUM($AH$219:AH278),_xlfn.CONCAT(" y ",AJ278)))))</f>
        <v/>
      </c>
      <c r="AJ278" s="55">
        <v>59</v>
      </c>
      <c r="AK278" s="1">
        <f t="shared" si="137"/>
        <v>52</v>
      </c>
      <c r="AL278" s="1">
        <f t="shared" si="80"/>
        <v>13</v>
      </c>
      <c r="AM278" s="1">
        <f>IF(OR(BB277=48,COUNTIF(AP277:BA277,3)=12),IF(COUNTA(K278:N278)=0,0,1),0)</f>
        <v>0</v>
      </c>
      <c r="AN278" s="1">
        <f>IF(OR(CNGE_2026_M4_Secc1!$N101=2,CNGE_2026_M4_Secc1!$N101=""),IF(COUNTA(K278:AD278,O347:AD347,O416:AD416)=0,0,1),0)</f>
        <v>0</v>
      </c>
      <c r="AO278" s="1">
        <f t="shared" si="81"/>
        <v>0</v>
      </c>
      <c r="AP278" s="1">
        <f>IF(OR(CNGE_2026_M4_Secc1!CX102=0,CNGE_2026_M4_Secc1!CX102=2),IF(OR($AL279=13,BO$221=1),3,4),0)</f>
        <v>3</v>
      </c>
      <c r="AQ278" s="1">
        <f>IF(OR(CNGE_2026_M4_Secc1!CY102=0,CNGE_2026_M4_Secc1!CY102=2),IF(OR($AL279=13,BP$221=1),3,4),0)</f>
        <v>3</v>
      </c>
      <c r="AR278" s="1">
        <f>IF(OR(CNGE_2026_M4_Secc1!CZ102=0,CNGE_2026_M4_Secc1!CZ102=2),IF(OR($AL279=13,BQ$221=1),3,4),0)</f>
        <v>3</v>
      </c>
      <c r="AS278" s="1">
        <f>IF(OR(CNGE_2026_M4_Secc1!DA102=0,CNGE_2026_M4_Secc1!DA102=2),IF(OR($AL279=13,BR$221=1),3,4),0)</f>
        <v>3</v>
      </c>
      <c r="AT278" s="1">
        <f>IF(OR(CNGE_2026_M4_Secc1!DB102=0,CNGE_2026_M4_Secc1!DB102=2),IF(OR($AL279=13,BS$221=1),3,4),0)</f>
        <v>3</v>
      </c>
      <c r="AU278" s="1">
        <f>IF(OR(CNGE_2026_M4_Secc1!DC102=0,CNGE_2026_M4_Secc1!DC102=2),IF(OR($AL279=13,BT$221=1),3,4),0)</f>
        <v>3</v>
      </c>
      <c r="AV278" s="1">
        <f>IF(OR(CNGE_2026_M4_Secc1!DD102=0,CNGE_2026_M4_Secc1!DD102=2),IF(OR($AL279=13,BU$221=1),3,4),0)</f>
        <v>3</v>
      </c>
      <c r="AW278" s="1">
        <f>IF(OR(CNGE_2026_M4_Secc1!DE102=0,CNGE_2026_M4_Secc1!DE102=2),IF(OR($AL279=13,BV$221=1),3,4),0)</f>
        <v>3</v>
      </c>
      <c r="AX278" s="1">
        <f>IF(OR(CNGE_2026_M4_Secc1!DF102=0,CNGE_2026_M4_Secc1!DF102=2),IF(OR($AL279=13,BW$221=1),3,4),0)</f>
        <v>3</v>
      </c>
      <c r="AY278" s="1">
        <f>IF(OR(CNGE_2026_M4_Secc1!DG102=0,CNGE_2026_M4_Secc1!DG102=2),IF(OR($AL279=13,BX$221=1),3,4),0)</f>
        <v>3</v>
      </c>
      <c r="AZ278" s="1">
        <f>IF(OR(CNGE_2026_M4_Secc1!DH102=0,CNGE_2026_M4_Secc1!DH102=2),IF(OR($AL279=13,BY$221=1),3,4),0)</f>
        <v>3</v>
      </c>
      <c r="BA278" s="1">
        <f>IF(OR(CNGE_2026_M4_Secc1!DI102=0,CNGE_2026_M4_Secc1!DI102=2),IF(OR($AL279=13,BZ$221=1),3,4),0)</f>
        <v>3</v>
      </c>
      <c r="BB278" s="1">
        <f>SUM(AP278:BA278)</f>
        <v>36</v>
      </c>
      <c r="BC278" s="1">
        <f>IF(OR(CNGE_2026_M4_Secc1!CX102=0,CNGE_2026_M4_Secc1!CX102=2),IF(COUNTA(O279:R279)=0,0,1),0)</f>
        <v>0</v>
      </c>
      <c r="BD278" s="1">
        <f>IF(OR(CNGE_2026_M4_Secc1!CY102=0,CNGE_2026_M4_Secc1!CY102=2),IF(COUNTA(S279:V279)=0,0,1),0)</f>
        <v>0</v>
      </c>
      <c r="BE278" s="1">
        <f>IF(OR(CNGE_2026_M4_Secc1!CZ102=0,CNGE_2026_M4_Secc1!CZ102=2),IF(COUNTA(W279:Z279)=0,0,1),0)</f>
        <v>0</v>
      </c>
      <c r="BF278" s="1">
        <f>IF(OR(CNGE_2026_M4_Secc1!DA102=0,CNGE_2026_M4_Secc1!DA102=2),IF(COUNTA(AA279:AD279)=0,0,1),0)</f>
        <v>0</v>
      </c>
      <c r="BG278" s="1">
        <f>IF(OR(CNGE_2026_M4_Secc1!DB102=0,CNGE_2026_M4_Secc1!DB102=2),IF(COUNTA(O348:R348)=0,0,1),0)</f>
        <v>0</v>
      </c>
      <c r="BH278" s="1">
        <f>IF(OR(CNGE_2026_M4_Secc1!DC102=0,CNGE_2026_M4_Secc1!DC102=2),IF(COUNTA(S348:V348)=0,0,1),0)</f>
        <v>0</v>
      </c>
      <c r="BI278" s="1">
        <f>IF(OR(CNGE_2026_M4_Secc1!DD102=0,CNGE_2026_M4_Secc1!DD102=2),IF(COUNTA(W348:Z348)=0,0,1),0)</f>
        <v>0</v>
      </c>
      <c r="BJ278" s="1">
        <f>IF(OR(CNGE_2026_M4_Secc1!DE102=0,CNGE_2026_M4_Secc1!DE102=2),IF(COUNTA(AA348:AD348)=0,0,1),0)</f>
        <v>0</v>
      </c>
      <c r="BK278" s="1">
        <f>IF(OR(CNGE_2026_M4_Secc1!DF102=0,CNGE_2026_M4_Secc1!DF102=2),IF(COUNTA(O417:R417)=0,0,1),0)</f>
        <v>0</v>
      </c>
      <c r="BL278" s="1">
        <f>IF(OR(CNGE_2026_M4_Secc1!DG102=0,CNGE_2026_M4_Secc1!DG102=2),IF(COUNTA(S417:V417)=0,0,1),0)</f>
        <v>0</v>
      </c>
      <c r="BM278" s="1">
        <f>IF(OR(CNGE_2026_M4_Secc1!DH102=0,CNGE_2026_M4_Secc1!DH102=2),IF(COUNTA(W417:Z417)=0,0,1),0)</f>
        <v>0</v>
      </c>
      <c r="BN278" s="1">
        <f>IF(OR(CNGE_2026_M4_Secc1!DI102=0,CNGE_2026_M4_Secc1!DI102=2),IF(COUNTA(AA417:AD417)=0,0,1),0)</f>
        <v>0</v>
      </c>
      <c r="CA278" s="31">
        <f t="shared" si="82"/>
        <v>0</v>
      </c>
      <c r="CB278" s="31">
        <f t="shared" si="139"/>
        <v>0</v>
      </c>
      <c r="CC278" s="31">
        <f t="shared" si="140"/>
        <v>0</v>
      </c>
      <c r="CD278" s="31">
        <f t="shared" si="141"/>
        <v>0</v>
      </c>
      <c r="CE278" s="31">
        <f t="shared" si="142"/>
        <v>0</v>
      </c>
      <c r="CF278" s="31">
        <f t="shared" si="143"/>
        <v>0</v>
      </c>
      <c r="CG278" s="31">
        <f t="shared" si="144"/>
        <v>0</v>
      </c>
      <c r="CH278" s="31">
        <f t="shared" si="145"/>
        <v>0</v>
      </c>
      <c r="CI278" s="31">
        <f t="shared" si="146"/>
        <v>0</v>
      </c>
      <c r="CJ278" s="31">
        <f t="shared" si="147"/>
        <v>0</v>
      </c>
      <c r="CK278" s="31">
        <f t="shared" si="148"/>
        <v>0</v>
      </c>
      <c r="CL278" s="31">
        <f t="shared" si="149"/>
        <v>0</v>
      </c>
      <c r="CM278" s="31">
        <f t="shared" si="150"/>
        <v>0</v>
      </c>
      <c r="CN278" s="31">
        <f t="shared" si="151"/>
        <v>0</v>
      </c>
      <c r="CO278" s="31">
        <f t="shared" si="152"/>
        <v>0</v>
      </c>
      <c r="CP278" s="31">
        <f t="shared" si="153"/>
        <v>0</v>
      </c>
      <c r="CQ278" s="31">
        <f t="shared" si="154"/>
        <v>0</v>
      </c>
      <c r="CR278" s="31">
        <f t="shared" si="155"/>
        <v>0</v>
      </c>
      <c r="CS278" s="31">
        <f t="shared" si="156"/>
        <v>0</v>
      </c>
      <c r="CT278" s="31">
        <f t="shared" si="157"/>
        <v>0</v>
      </c>
      <c r="CU278" s="31">
        <f t="shared" si="158"/>
        <v>0</v>
      </c>
      <c r="CV278" s="31">
        <f t="shared" si="159"/>
        <v>0</v>
      </c>
      <c r="CW278" s="31">
        <f t="shared" si="160"/>
        <v>0</v>
      </c>
      <c r="CX278" s="31">
        <f t="shared" si="161"/>
        <v>0</v>
      </c>
      <c r="CY278" s="31">
        <f t="shared" si="162"/>
        <v>0</v>
      </c>
      <c r="CZ278" s="31">
        <f t="shared" si="163"/>
        <v>0</v>
      </c>
      <c r="DA278" s="31">
        <f t="shared" si="164"/>
        <v>0</v>
      </c>
      <c r="DB278" s="31">
        <f t="shared" si="165"/>
        <v>0</v>
      </c>
      <c r="DC278" s="31">
        <f t="shared" si="166"/>
        <v>0</v>
      </c>
      <c r="DD278" s="31">
        <f t="shared" si="167"/>
        <v>0</v>
      </c>
      <c r="DE278" s="31">
        <f t="shared" si="168"/>
        <v>0</v>
      </c>
      <c r="DF278" s="31">
        <f t="shared" si="169"/>
        <v>0</v>
      </c>
      <c r="DG278" s="31">
        <f t="shared" si="170"/>
        <v>0</v>
      </c>
      <c r="DH278" s="31">
        <f t="shared" si="171"/>
        <v>0</v>
      </c>
      <c r="DI278" s="31">
        <f t="shared" si="172"/>
        <v>0</v>
      </c>
      <c r="DJ278" s="31">
        <f t="shared" si="173"/>
        <v>0</v>
      </c>
      <c r="DK278" s="31">
        <f t="shared" si="174"/>
        <v>0</v>
      </c>
      <c r="DL278" s="31">
        <f t="shared" si="175"/>
        <v>0</v>
      </c>
      <c r="DM278" s="31">
        <f t="shared" si="176"/>
        <v>0</v>
      </c>
      <c r="DN278" s="31">
        <f t="shared" si="177"/>
        <v>0</v>
      </c>
      <c r="DO278" s="31">
        <f t="shared" si="178"/>
        <v>0</v>
      </c>
      <c r="DP278" s="31">
        <f t="shared" si="179"/>
        <v>0</v>
      </c>
      <c r="DQ278" s="31">
        <f t="shared" si="180"/>
        <v>0</v>
      </c>
      <c r="DR278" s="31">
        <f t="shared" si="181"/>
        <v>0</v>
      </c>
      <c r="DS278" s="31">
        <f t="shared" si="182"/>
        <v>0</v>
      </c>
      <c r="DT278" s="31">
        <f t="shared" si="183"/>
        <v>0</v>
      </c>
      <c r="DU278" s="31">
        <f t="shared" si="184"/>
        <v>0</v>
      </c>
      <c r="DV278" s="31">
        <f t="shared" si="185"/>
        <v>0</v>
      </c>
      <c r="DW278" s="31">
        <f t="shared" si="186"/>
        <v>0</v>
      </c>
      <c r="DX278" s="31">
        <f t="shared" si="187"/>
        <v>0</v>
      </c>
      <c r="DY278" s="31">
        <f t="shared" si="188"/>
        <v>0</v>
      </c>
      <c r="DZ278" s="31">
        <f t="shared" si="189"/>
        <v>0</v>
      </c>
      <c r="EB278" s="1">
        <f t="shared" si="190"/>
        <v>0</v>
      </c>
      <c r="EF278"/>
      <c r="EG278"/>
      <c r="EH278"/>
      <c r="EI278"/>
      <c r="EJ278"/>
      <c r="EK278"/>
      <c r="EL278"/>
      <c r="EM278"/>
      <c r="EN278"/>
      <c r="EO278"/>
      <c r="EP278"/>
      <c r="EQ278"/>
      <c r="ER278"/>
      <c r="ES278"/>
      <c r="ET278"/>
      <c r="EU278"/>
      <c r="EV278"/>
      <c r="EW278"/>
      <c r="EX278"/>
      <c r="EY278"/>
    </row>
    <row r="279" spans="1:155" ht="15" customHeight="1">
      <c r="A279" s="25"/>
      <c r="B279" s="52"/>
      <c r="C279" s="55" t="s">
        <v>5200</v>
      </c>
      <c r="D279" s="817" t="str">
        <f>IF(CNGE_2026_M4_Secc1!D102="","",CNGE_2026_M4_Secc1!D102)</f>
        <v/>
      </c>
      <c r="E279" s="757"/>
      <c r="F279" s="757"/>
      <c r="G279" s="757"/>
      <c r="H279" s="757"/>
      <c r="I279" s="757"/>
      <c r="J279" s="758"/>
      <c r="K279" s="683"/>
      <c r="L279" s="683"/>
      <c r="M279" s="683"/>
      <c r="N279" s="683"/>
      <c r="O279" s="683"/>
      <c r="P279" s="683"/>
      <c r="Q279" s="683"/>
      <c r="R279" s="683"/>
      <c r="S279" s="683"/>
      <c r="T279" s="683"/>
      <c r="U279" s="683"/>
      <c r="V279" s="683"/>
      <c r="W279" s="683"/>
      <c r="X279" s="683"/>
      <c r="Y279" s="683"/>
      <c r="Z279" s="683"/>
      <c r="AA279" s="683"/>
      <c r="AB279" s="683"/>
      <c r="AC279" s="683"/>
      <c r="AD279" s="683"/>
      <c r="AG279" s="1">
        <f>IF(AND(CNGE_2026_M4_Secc1!$N102&lt;&gt;2,CNGE_2026_M4_Secc1!$N102&lt;&gt;""),IF(SUM(COUNTBLANK(D279:AD279),COUNTBLANK(O348:AD348),COUNTBLANK(O417:AD417))&lt;=(AK279+6),0,1),0)</f>
        <v>0</v>
      </c>
      <c r="AH279" s="176">
        <f t="shared" si="136"/>
        <v>0</v>
      </c>
      <c r="AI279" s="177" t="str">
        <f>IF(AH279=0,"",
IF(SUM($AH$219:AH279)=1,AJ279,
IF($AH$281&gt;SUM($AH$219:AH279),_xlfn.CONCAT(", ",AJ279),
IF($AH$281=SUM($AH$219:AH279),_xlfn.CONCAT(" y ",AJ279)))))</f>
        <v/>
      </c>
      <c r="AJ279" s="55">
        <v>60</v>
      </c>
      <c r="AK279" s="1">
        <f>IF(OR(BB278=48,COUNTIF(AP278:BA278,3)=12),52,IF(AL279=13,SUM(13,BB278),SUM($BZ$222,BB278)))</f>
        <v>52</v>
      </c>
      <c r="AL279" s="1">
        <f t="shared" si="80"/>
        <v>13</v>
      </c>
      <c r="AM279" s="1">
        <f>IF(OR(BB278=48,COUNTIF(AP278:BA278,3)=12),IF(COUNTA(K279:N279)=0,0,1),0)</f>
        <v>0</v>
      </c>
      <c r="AN279" s="1">
        <f>IF(OR(CNGE_2026_M4_Secc1!$N102=2,CNGE_2026_M4_Secc1!$N102=""),IF(COUNTA(K279:AD279,O348:AD348,O417:AD417)=0,0,1),0)</f>
        <v>0</v>
      </c>
      <c r="AO279" s="1">
        <f t="shared" si="81"/>
        <v>0</v>
      </c>
      <c r="BN279" s="443">
        <f>SUM(BC219:BN278)</f>
        <v>0</v>
      </c>
      <c r="CA279" s="31">
        <f t="shared" si="82"/>
        <v>0</v>
      </c>
      <c r="CB279" s="31">
        <f t="shared" si="139"/>
        <v>0</v>
      </c>
      <c r="CC279" s="31">
        <f t="shared" si="140"/>
        <v>0</v>
      </c>
      <c r="CD279" s="31">
        <f t="shared" si="141"/>
        <v>0</v>
      </c>
      <c r="CE279" s="31">
        <f t="shared" si="142"/>
        <v>0</v>
      </c>
      <c r="CF279" s="31">
        <f t="shared" si="143"/>
        <v>0</v>
      </c>
      <c r="CG279" s="31">
        <f t="shared" si="144"/>
        <v>0</v>
      </c>
      <c r="CH279" s="31">
        <f t="shared" si="145"/>
        <v>0</v>
      </c>
      <c r="CI279" s="31">
        <f t="shared" si="146"/>
        <v>0</v>
      </c>
      <c r="CJ279" s="31">
        <f t="shared" si="147"/>
        <v>0</v>
      </c>
      <c r="CK279" s="31">
        <f t="shared" si="148"/>
        <v>0</v>
      </c>
      <c r="CL279" s="31">
        <f t="shared" si="149"/>
        <v>0</v>
      </c>
      <c r="CM279" s="31">
        <f t="shared" si="150"/>
        <v>0</v>
      </c>
      <c r="CN279" s="31">
        <f t="shared" si="151"/>
        <v>0</v>
      </c>
      <c r="CO279" s="31">
        <f t="shared" si="152"/>
        <v>0</v>
      </c>
      <c r="CP279" s="31">
        <f t="shared" si="153"/>
        <v>0</v>
      </c>
      <c r="CQ279" s="31">
        <f t="shared" si="154"/>
        <v>0</v>
      </c>
      <c r="CR279" s="31">
        <f t="shared" si="155"/>
        <v>0</v>
      </c>
      <c r="CS279" s="31">
        <f t="shared" si="156"/>
        <v>0</v>
      </c>
      <c r="CT279" s="31">
        <f t="shared" si="157"/>
        <v>0</v>
      </c>
      <c r="CU279" s="31">
        <f t="shared" si="158"/>
        <v>0</v>
      </c>
      <c r="CV279" s="31">
        <f t="shared" si="159"/>
        <v>0</v>
      </c>
      <c r="CW279" s="31">
        <f t="shared" si="160"/>
        <v>0</v>
      </c>
      <c r="CX279" s="31">
        <f t="shared" si="161"/>
        <v>0</v>
      </c>
      <c r="CY279" s="31">
        <f t="shared" si="162"/>
        <v>0</v>
      </c>
      <c r="CZ279" s="31">
        <f t="shared" si="163"/>
        <v>0</v>
      </c>
      <c r="DA279" s="31">
        <f t="shared" si="164"/>
        <v>0</v>
      </c>
      <c r="DB279" s="31">
        <f t="shared" si="165"/>
        <v>0</v>
      </c>
      <c r="DC279" s="31">
        <f t="shared" si="166"/>
        <v>0</v>
      </c>
      <c r="DD279" s="31">
        <f t="shared" si="167"/>
        <v>0</v>
      </c>
      <c r="DE279" s="31">
        <f t="shared" si="168"/>
        <v>0</v>
      </c>
      <c r="DF279" s="31">
        <f t="shared" si="169"/>
        <v>0</v>
      </c>
      <c r="DG279" s="31">
        <f t="shared" si="170"/>
        <v>0</v>
      </c>
      <c r="DH279" s="31">
        <f t="shared" si="171"/>
        <v>0</v>
      </c>
      <c r="DI279" s="31">
        <f t="shared" si="172"/>
        <v>0</v>
      </c>
      <c r="DJ279" s="31">
        <f t="shared" si="173"/>
        <v>0</v>
      </c>
      <c r="DK279" s="31">
        <f t="shared" si="174"/>
        <v>0</v>
      </c>
      <c r="DL279" s="31">
        <f t="shared" si="175"/>
        <v>0</v>
      </c>
      <c r="DM279" s="31">
        <f t="shared" si="176"/>
        <v>0</v>
      </c>
      <c r="DN279" s="31">
        <f t="shared" si="177"/>
        <v>0</v>
      </c>
      <c r="DO279" s="31">
        <f t="shared" si="178"/>
        <v>0</v>
      </c>
      <c r="DP279" s="31">
        <f t="shared" si="179"/>
        <v>0</v>
      </c>
      <c r="DQ279" s="31">
        <f t="shared" si="180"/>
        <v>0</v>
      </c>
      <c r="DR279" s="31">
        <f t="shared" si="181"/>
        <v>0</v>
      </c>
      <c r="DS279" s="31">
        <f t="shared" si="182"/>
        <v>0</v>
      </c>
      <c r="DT279" s="31">
        <f t="shared" si="183"/>
        <v>0</v>
      </c>
      <c r="DU279" s="31">
        <f t="shared" si="184"/>
        <v>0</v>
      </c>
      <c r="DV279" s="31">
        <f t="shared" si="185"/>
        <v>0</v>
      </c>
      <c r="DW279" s="31">
        <f t="shared" si="186"/>
        <v>0</v>
      </c>
      <c r="DX279" s="31">
        <f t="shared" si="187"/>
        <v>0</v>
      </c>
      <c r="DY279" s="31">
        <f t="shared" si="188"/>
        <v>0</v>
      </c>
      <c r="DZ279" s="31">
        <f t="shared" si="189"/>
        <v>0</v>
      </c>
      <c r="EB279" s="1">
        <f t="shared" si="190"/>
        <v>0</v>
      </c>
      <c r="EF279"/>
      <c r="EG279"/>
      <c r="EH279"/>
      <c r="EI279"/>
      <c r="EJ279"/>
      <c r="EK279"/>
      <c r="EL279"/>
      <c r="EM279"/>
      <c r="EN279"/>
      <c r="EO279"/>
      <c r="EP279"/>
      <c r="EQ279"/>
      <c r="ER279"/>
      <c r="ES279"/>
      <c r="ET279"/>
      <c r="EU279"/>
      <c r="EV279"/>
      <c r="EW279"/>
      <c r="EX279"/>
      <c r="EY279"/>
    </row>
    <row r="280" spans="1:155" customFormat="1" ht="36" customHeight="1">
      <c r="C280" s="55" t="s">
        <v>5370</v>
      </c>
      <c r="D280" s="918" t="s">
        <v>6004</v>
      </c>
      <c r="E280" s="919"/>
      <c r="F280" s="919"/>
      <c r="G280" s="919"/>
      <c r="H280" s="919"/>
      <c r="I280" s="919"/>
      <c r="J280" s="920"/>
      <c r="K280" s="683"/>
      <c r="L280" s="683"/>
      <c r="M280" s="683"/>
      <c r="N280" s="683"/>
      <c r="O280" s="683"/>
      <c r="P280" s="683"/>
      <c r="Q280" s="683"/>
      <c r="R280" s="683"/>
      <c r="S280" s="683"/>
      <c r="T280" s="683"/>
      <c r="U280" s="683"/>
      <c r="V280" s="683"/>
      <c r="W280" s="683"/>
      <c r="X280" s="683"/>
      <c r="Y280" s="683"/>
      <c r="Z280" s="683"/>
      <c r="AA280" s="683"/>
      <c r="AB280" s="683"/>
      <c r="AC280" s="683"/>
      <c r="AD280" s="683"/>
      <c r="AG280" s="1">
        <f>IF(COUNTIF(CNGE_2026_M4_Secc1!$CX$43:$DI$102,"0")&lt;&gt;720,IF(COUNTA(K280:AD280,O349:AD349,O418:AD418)&gt;=(52-AK280),0,1),0)</f>
        <v>0</v>
      </c>
      <c r="AH280" s="176">
        <f>IF(AG280=0,0,1)</f>
        <v>0</v>
      </c>
      <c r="AI280" s="177" t="str">
        <f>IF(AH280=0,"",
IF(SUM($AH$219:AH280)=1,AJ280,
IF($AH$281&gt;SUM($AH$219:AH280),_xlfn.CONCAT(", ",AJ280),
IF($AH$281=SUM($AH$219:AH280),_xlfn.CONCAT(" y ",AJ280)))))</f>
        <v/>
      </c>
      <c r="AJ280" s="55" t="s">
        <v>6005</v>
      </c>
      <c r="AK280" s="1">
        <f>IF(AL280=13,13,$BZ$222)</f>
        <v>13</v>
      </c>
      <c r="AL280" s="1">
        <f>IF(OR($S104=0,$S104="NS",$S104="NA"),13,0)</f>
        <v>13</v>
      </c>
      <c r="AN280" s="1">
        <f>IF(COUNTIF(CNGE_2026_M4_Secc1!$CX$43:$DI$102,"0")=720,IF(COUNTA(K280:AD280,O349:AD349,O418:AD418)=0,0,1),0)</f>
        <v>0</v>
      </c>
      <c r="AO280" s="1">
        <f>IF(OR($S104=0,$S104="NS",$S104="NA"),IF(COUNTA(L280,P280,T280,X280,AB280,P349,T349,X349,AB349,P418,T418,X418,AB418)=0,0,1),0)</f>
        <v>0</v>
      </c>
      <c r="CA280" s="31">
        <f>IF(SUM(K280)&lt;=SUM(O280,S280,W280,AA280,O349,S349,W349,AA349,O418,S418,W418,AA418),0,1)</f>
        <v>0</v>
      </c>
      <c r="CB280" s="31">
        <f>IF(COUNTIF(O280,"NS")=0,IF($K280&lt;O280,1,0),0)</f>
        <v>0</v>
      </c>
      <c r="CC280" s="31">
        <f>IF(COUNTIF(S280,"NS")=0,IF($K280&lt;S280,1,0),0)</f>
        <v>0</v>
      </c>
      <c r="CD280" s="31">
        <f t="shared" si="141"/>
        <v>0</v>
      </c>
      <c r="CE280" s="31">
        <f t="shared" si="142"/>
        <v>0</v>
      </c>
      <c r="CF280" s="31">
        <f t="shared" si="143"/>
        <v>0</v>
      </c>
      <c r="CG280" s="31">
        <f t="shared" si="144"/>
        <v>0</v>
      </c>
      <c r="CH280" s="31">
        <f t="shared" si="145"/>
        <v>0</v>
      </c>
      <c r="CI280" s="31">
        <f t="shared" si="146"/>
        <v>0</v>
      </c>
      <c r="CJ280" s="31">
        <f t="shared" si="147"/>
        <v>0</v>
      </c>
      <c r="CK280" s="31">
        <f t="shared" si="148"/>
        <v>0</v>
      </c>
      <c r="CL280" s="31">
        <f t="shared" si="149"/>
        <v>0</v>
      </c>
      <c r="CM280" s="31">
        <f>IF(COUNTIF(AA418,"NS")=0,IF($K280&lt;AA418,1,0),0)</f>
        <v>0</v>
      </c>
      <c r="CN280" s="31">
        <f>IF(SUM(L280)&lt;=SUM(P280,T280,X280,AB280,P349,T349,X349,AB349,P418,T418,X418,AB418),0,1)</f>
        <v>0</v>
      </c>
      <c r="CO280" s="31">
        <f t="shared" si="152"/>
        <v>0</v>
      </c>
      <c r="CP280" s="31">
        <f t="shared" si="153"/>
        <v>0</v>
      </c>
      <c r="CQ280" s="31">
        <f t="shared" si="154"/>
        <v>0</v>
      </c>
      <c r="CR280" s="31">
        <f t="shared" si="155"/>
        <v>0</v>
      </c>
      <c r="CS280" s="31">
        <f t="shared" si="156"/>
        <v>0</v>
      </c>
      <c r="CT280" s="31">
        <f t="shared" si="157"/>
        <v>0</v>
      </c>
      <c r="CU280" s="31">
        <f t="shared" si="158"/>
        <v>0</v>
      </c>
      <c r="CV280" s="31">
        <f t="shared" si="159"/>
        <v>0</v>
      </c>
      <c r="CW280" s="31">
        <f t="shared" si="160"/>
        <v>0</v>
      </c>
      <c r="CX280" s="31">
        <f t="shared" si="161"/>
        <v>0</v>
      </c>
      <c r="CY280" s="31">
        <f t="shared" si="162"/>
        <v>0</v>
      </c>
      <c r="CZ280" s="31">
        <f>IF(COUNTIF(AB418,"NS")=0,IF($L280&lt;AB418,1,0),0)</f>
        <v>0</v>
      </c>
      <c r="DA280" s="31">
        <f>IF(SUM(M280)&lt;=SUM(Q280,U280,Y280,AC280,Q349,U349,Y349,AC349,Q418,U418,Y418,AC418),0,1)</f>
        <v>0</v>
      </c>
      <c r="DB280" s="31">
        <f t="shared" si="165"/>
        <v>0</v>
      </c>
      <c r="DC280" s="31">
        <f t="shared" si="166"/>
        <v>0</v>
      </c>
      <c r="DD280" s="31">
        <f t="shared" si="167"/>
        <v>0</v>
      </c>
      <c r="DE280" s="31">
        <f t="shared" si="168"/>
        <v>0</v>
      </c>
      <c r="DF280" s="31">
        <f t="shared" si="169"/>
        <v>0</v>
      </c>
      <c r="DG280" s="31">
        <f t="shared" si="170"/>
        <v>0</v>
      </c>
      <c r="DH280" s="31">
        <f t="shared" si="171"/>
        <v>0</v>
      </c>
      <c r="DI280" s="31">
        <f t="shared" si="172"/>
        <v>0</v>
      </c>
      <c r="DJ280" s="31">
        <f t="shared" si="173"/>
        <v>0</v>
      </c>
      <c r="DK280" s="31">
        <f t="shared" si="174"/>
        <v>0</v>
      </c>
      <c r="DL280" s="31">
        <f t="shared" si="175"/>
        <v>0</v>
      </c>
      <c r="DM280" s="31">
        <f>IF(COUNTIF(AC418,"NS")=0,IF($M280&lt;AC418,1,0),0)</f>
        <v>0</v>
      </c>
      <c r="DN280" s="31">
        <f>IF(SUM(N280)&lt;=SUM(R280,V280,Z280,AD280,R349,V349,Z349,AD349,R418,V418,Z418,AD418),0,1)</f>
        <v>0</v>
      </c>
      <c r="DO280" s="31">
        <f t="shared" si="178"/>
        <v>0</v>
      </c>
      <c r="DP280" s="31">
        <f t="shared" si="179"/>
        <v>0</v>
      </c>
      <c r="DQ280" s="31">
        <f t="shared" si="180"/>
        <v>0</v>
      </c>
      <c r="DR280" s="31">
        <f t="shared" si="181"/>
        <v>0</v>
      </c>
      <c r="DS280" s="31">
        <f t="shared" si="182"/>
        <v>0</v>
      </c>
      <c r="DT280" s="31">
        <f t="shared" si="183"/>
        <v>0</v>
      </c>
      <c r="DU280" s="31">
        <f t="shared" si="184"/>
        <v>0</v>
      </c>
      <c r="DV280" s="31">
        <f t="shared" si="185"/>
        <v>0</v>
      </c>
      <c r="DW280" s="31">
        <f t="shared" si="186"/>
        <v>0</v>
      </c>
      <c r="DX280" s="31">
        <f t="shared" si="187"/>
        <v>0</v>
      </c>
      <c r="DY280" s="31">
        <f t="shared" si="188"/>
        <v>0</v>
      </c>
      <c r="DZ280" s="31">
        <f>IF(COUNTIF(AD418,"NS")=0,IF($N280&lt;AD418,1,0),0)</f>
        <v>0</v>
      </c>
      <c r="EA280" s="1"/>
      <c r="EB280" s="1">
        <f>IF(OR(L280="NS",S104="NS"),0,IF(AND(L280="NA",S104="NA"),0,IF(L280&gt;=S104,0,1)))</f>
        <v>0</v>
      </c>
    </row>
    <row r="281" spans="1:155" ht="15" customHeight="1">
      <c r="A281" s="25"/>
      <c r="B281" s="52"/>
      <c r="C281" s="42"/>
      <c r="D281" s="42"/>
      <c r="E281" s="42"/>
      <c r="F281" s="37"/>
      <c r="G281" s="37"/>
      <c r="H281" s="37"/>
      <c r="I281" s="37"/>
      <c r="J281" s="65" t="s">
        <v>5270</v>
      </c>
      <c r="K281" s="69">
        <f>IF(AND(SUM(K219:K280)=0,COUNTIF(K219:K280,"NS")&gt;0),"NS",IF(AND(SUM(K219:K280)=0,COUNTIF(K219:K280,0)&gt;0),0,IF(AND(SUM(K219:K280)=0,COUNTIF(K219:K280,"NA")&gt;0),"NA",SUM(K219:K280))))</f>
        <v>0</v>
      </c>
      <c r="L281" s="69">
        <f t="shared" ref="L281:AC281" si="191">IF(AND(SUM(L219:L280)=0,COUNTIF(L219:L280,"NS")&gt;0),"NS",IF(AND(SUM(L219:L280)=0,COUNTIF(L219:L280,0)&gt;0),0,IF(AND(SUM(L219:L280)=0,COUNTIF(L219:L280,"NA")&gt;0),"NA",SUM(L219:L280))))</f>
        <v>0</v>
      </c>
      <c r="M281" s="69">
        <f t="shared" si="191"/>
        <v>0</v>
      </c>
      <c r="N281" s="69">
        <f t="shared" si="191"/>
        <v>0</v>
      </c>
      <c r="O281" s="69">
        <f t="shared" si="191"/>
        <v>0</v>
      </c>
      <c r="P281" s="69">
        <f t="shared" si="191"/>
        <v>0</v>
      </c>
      <c r="Q281" s="69">
        <f t="shared" si="191"/>
        <v>0</v>
      </c>
      <c r="R281" s="69">
        <f t="shared" si="191"/>
        <v>0</v>
      </c>
      <c r="S281" s="69">
        <f t="shared" si="191"/>
        <v>0</v>
      </c>
      <c r="T281" s="69">
        <f t="shared" si="191"/>
        <v>0</v>
      </c>
      <c r="U281" s="69">
        <f t="shared" si="191"/>
        <v>0</v>
      </c>
      <c r="V281" s="69">
        <f t="shared" si="191"/>
        <v>0</v>
      </c>
      <c r="W281" s="69">
        <f t="shared" si="191"/>
        <v>0</v>
      </c>
      <c r="X281" s="69">
        <f t="shared" si="191"/>
        <v>0</v>
      </c>
      <c r="Y281" s="69">
        <f t="shared" si="191"/>
        <v>0</v>
      </c>
      <c r="Z281" s="69">
        <f t="shared" si="191"/>
        <v>0</v>
      </c>
      <c r="AA281" s="69">
        <f t="shared" si="191"/>
        <v>0</v>
      </c>
      <c r="AB281" s="69">
        <f t="shared" si="191"/>
        <v>0</v>
      </c>
      <c r="AC281" s="69">
        <f t="shared" si="191"/>
        <v>0</v>
      </c>
      <c r="AD281" s="69">
        <f>IF(AND(SUM(AD219:AD280)=0,COUNTIF(AD219:AD280,"NS")&gt;0),"NS",IF(AND(SUM(AD219:AD280)=0,COUNTIF(AD219:AD280,0)&gt;0),0,IF(AND(SUM(AD219:AD280)=0,COUNTIF(AD219:AD280,"NA")&gt;0),"NA",SUM(AD219:AD280))))</f>
        <v>0</v>
      </c>
      <c r="AG281" s="443">
        <f>SUM(AG219:AG280)</f>
        <v>0</v>
      </c>
      <c r="AH281" s="179">
        <f>SUM(AH219:AH280)</f>
        <v>0</v>
      </c>
      <c r="AI281" s="179" t="str">
        <f>IF(AH281=0,"",_xlfn.CONCAT(AI219:AI280))</f>
        <v/>
      </c>
      <c r="AJ281" s="180" t="str">
        <f>IF(AH281=0,"",
IF(AH281=1,_xlfn.CONCAT("Favor de revisar la información capturada en el numeral: ",AI281),_xlfn.CONCAT("Favor de revisar la información capturada en los numerales: ",AI281)))</f>
        <v/>
      </c>
      <c r="AL281" s="443">
        <f>SUM(AL219:AL280)</f>
        <v>806</v>
      </c>
      <c r="AM281"/>
      <c r="AN281" s="443">
        <f>SUM(AM219:AN280)</f>
        <v>0</v>
      </c>
      <c r="AO281" s="443">
        <f>SUM(AO219:AO280)</f>
        <v>0</v>
      </c>
      <c r="CA281" s="483">
        <f>SUM(CA219:CA280)</f>
        <v>0</v>
      </c>
      <c r="CM281" s="484">
        <f>SUM(CB219:CM280)</f>
        <v>0</v>
      </c>
      <c r="CN281" s="483">
        <f>SUM(CN219:CN280)</f>
        <v>0</v>
      </c>
      <c r="CZ281" s="484">
        <f>SUM(CO219:CZ280)</f>
        <v>0</v>
      </c>
      <c r="DA281" s="483">
        <f>SUM(DA219:DA280)</f>
        <v>0</v>
      </c>
      <c r="DM281" s="484">
        <f>SUM(DB219:DM280)</f>
        <v>0</v>
      </c>
      <c r="DN281" s="483">
        <f>SUM(DN219:DN280)</f>
        <v>0</v>
      </c>
      <c r="DZ281" s="484">
        <f>SUM(DO219:DZ280)</f>
        <v>0</v>
      </c>
      <c r="EB281" s="466">
        <f>SUM(EB219:EB280)</f>
        <v>0</v>
      </c>
      <c r="EI281"/>
      <c r="EJ281"/>
      <c r="EK281"/>
      <c r="EL281"/>
      <c r="EM281"/>
      <c r="EN281"/>
      <c r="EO281"/>
      <c r="EP281"/>
      <c r="EQ281"/>
      <c r="ER281"/>
      <c r="ES281"/>
      <c r="ET281"/>
      <c r="EU281"/>
      <c r="EV281"/>
      <c r="EW281"/>
      <c r="EX281"/>
      <c r="EY281"/>
    </row>
    <row r="282" spans="1:155" ht="15" customHeight="1">
      <c r="A282" s="25"/>
      <c r="B282" s="52"/>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L282" s="1">
        <v>728</v>
      </c>
    </row>
    <row r="283" spans="1:155" ht="15" customHeight="1">
      <c r="A283" s="25"/>
      <c r="B283" s="52"/>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1091" t="s">
        <v>6219</v>
      </c>
      <c r="AB283" s="782"/>
      <c r="AC283" s="782"/>
      <c r="AD283" s="782"/>
    </row>
    <row r="284" spans="1:155" ht="15" customHeight="1">
      <c r="A284" s="25"/>
      <c r="B284" s="52"/>
      <c r="C284" s="723" t="s">
        <v>5085</v>
      </c>
      <c r="D284" s="859"/>
      <c r="E284" s="859"/>
      <c r="F284" s="859"/>
      <c r="G284" s="859"/>
      <c r="H284" s="859"/>
      <c r="I284" s="859"/>
      <c r="J284" s="859"/>
      <c r="K284" s="859"/>
      <c r="L284" s="859"/>
      <c r="M284" s="859"/>
      <c r="N284" s="860"/>
      <c r="O284" s="723" t="s">
        <v>6187</v>
      </c>
      <c r="P284" s="757"/>
      <c r="Q284" s="757"/>
      <c r="R284" s="757"/>
      <c r="S284" s="757"/>
      <c r="T284" s="757"/>
      <c r="U284" s="757"/>
      <c r="V284" s="757"/>
      <c r="W284" s="757"/>
      <c r="X284" s="757"/>
      <c r="Y284" s="757"/>
      <c r="Z284" s="757"/>
      <c r="AA284" s="757"/>
      <c r="AB284" s="757"/>
      <c r="AC284" s="757"/>
      <c r="AD284" s="758"/>
    </row>
    <row r="285" spans="1:155" ht="15" customHeight="1">
      <c r="A285" s="25"/>
      <c r="B285" s="52"/>
      <c r="C285" s="1007"/>
      <c r="D285" s="708"/>
      <c r="E285" s="708"/>
      <c r="F285" s="708"/>
      <c r="G285" s="708"/>
      <c r="H285" s="708"/>
      <c r="I285" s="708"/>
      <c r="J285" s="708"/>
      <c r="K285" s="708"/>
      <c r="L285" s="708"/>
      <c r="M285" s="708"/>
      <c r="N285" s="776"/>
      <c r="O285" s="756" t="s">
        <v>5582</v>
      </c>
      <c r="P285" s="757"/>
      <c r="Q285" s="757"/>
      <c r="R285" s="757"/>
      <c r="S285" s="757"/>
      <c r="T285" s="757"/>
      <c r="U285" s="757"/>
      <c r="V285" s="757"/>
      <c r="W285" s="757"/>
      <c r="X285" s="757"/>
      <c r="Y285" s="757"/>
      <c r="Z285" s="757"/>
      <c r="AA285" s="757"/>
      <c r="AB285" s="757"/>
      <c r="AC285" s="757"/>
      <c r="AD285" s="758"/>
    </row>
    <row r="286" spans="1:155" ht="36" customHeight="1">
      <c r="A286" s="25"/>
      <c r="B286" s="52"/>
      <c r="C286" s="1007"/>
      <c r="D286" s="708"/>
      <c r="E286" s="708"/>
      <c r="F286" s="708"/>
      <c r="G286" s="708"/>
      <c r="H286" s="708"/>
      <c r="I286" s="708"/>
      <c r="J286" s="708"/>
      <c r="K286" s="708"/>
      <c r="L286" s="708"/>
      <c r="M286" s="708"/>
      <c r="N286" s="776"/>
      <c r="O286" s="722" t="s">
        <v>5098</v>
      </c>
      <c r="P286" s="757"/>
      <c r="Q286" s="757"/>
      <c r="R286" s="758"/>
      <c r="S286" s="722" t="s">
        <v>5099</v>
      </c>
      <c r="T286" s="757"/>
      <c r="U286" s="757"/>
      <c r="V286" s="758"/>
      <c r="W286" s="722" t="s">
        <v>5100</v>
      </c>
      <c r="X286" s="757"/>
      <c r="Y286" s="757"/>
      <c r="Z286" s="758"/>
      <c r="AA286" s="722" t="s">
        <v>5101</v>
      </c>
      <c r="AB286" s="757"/>
      <c r="AC286" s="757"/>
      <c r="AD286" s="758"/>
    </row>
    <row r="287" spans="1:155" ht="84" customHeight="1">
      <c r="A287" s="25"/>
      <c r="B287" s="52"/>
      <c r="C287" s="861"/>
      <c r="D287" s="782"/>
      <c r="E287" s="782"/>
      <c r="F287" s="782"/>
      <c r="G287" s="782"/>
      <c r="H287" s="782"/>
      <c r="I287" s="782"/>
      <c r="J287" s="782"/>
      <c r="K287" s="782"/>
      <c r="L287" s="782"/>
      <c r="M287" s="782"/>
      <c r="N287" s="783"/>
      <c r="O287" s="68" t="s">
        <v>6188</v>
      </c>
      <c r="P287" s="57" t="s">
        <v>6189</v>
      </c>
      <c r="Q287" s="57" t="s">
        <v>6190</v>
      </c>
      <c r="R287" s="68" t="s">
        <v>6196</v>
      </c>
      <c r="S287" s="68" t="s">
        <v>6188</v>
      </c>
      <c r="T287" s="57" t="s">
        <v>6189</v>
      </c>
      <c r="U287" s="57" t="s">
        <v>6190</v>
      </c>
      <c r="V287" s="68" t="s">
        <v>6196</v>
      </c>
      <c r="W287" s="68" t="s">
        <v>6188</v>
      </c>
      <c r="X287" s="57" t="s">
        <v>6189</v>
      </c>
      <c r="Y287" s="57" t="s">
        <v>6190</v>
      </c>
      <c r="Z287" s="68" t="s">
        <v>6196</v>
      </c>
      <c r="AA287" s="68" t="s">
        <v>6188</v>
      </c>
      <c r="AB287" s="57" t="s">
        <v>6189</v>
      </c>
      <c r="AC287" s="57" t="s">
        <v>6190</v>
      </c>
      <c r="AD287" s="68" t="s">
        <v>6196</v>
      </c>
      <c r="EF287"/>
      <c r="EG287"/>
      <c r="EH287"/>
      <c r="EI287"/>
      <c r="EJ287"/>
      <c r="EK287"/>
      <c r="EL287"/>
      <c r="EM287"/>
      <c r="EN287"/>
      <c r="EO287"/>
      <c r="EP287"/>
      <c r="EQ287"/>
      <c r="ER287"/>
      <c r="ES287"/>
      <c r="ET287"/>
      <c r="EU287"/>
    </row>
    <row r="288" spans="1:155" ht="15" customHeight="1">
      <c r="A288" s="25"/>
      <c r="B288" s="52"/>
      <c r="C288" s="55" t="s">
        <v>5568</v>
      </c>
      <c r="D288" s="817" t="s">
        <v>5106</v>
      </c>
      <c r="E288" s="757"/>
      <c r="F288" s="757"/>
      <c r="G288" s="757"/>
      <c r="H288" s="757"/>
      <c r="I288" s="757"/>
      <c r="J288" s="757"/>
      <c r="K288" s="757"/>
      <c r="L288" s="757"/>
      <c r="M288" s="757"/>
      <c r="N288" s="758"/>
      <c r="O288" s="439"/>
      <c r="P288" s="439"/>
      <c r="Q288" s="439"/>
      <c r="R288" s="439"/>
      <c r="S288" s="439"/>
      <c r="T288" s="439"/>
      <c r="U288" s="439"/>
      <c r="V288" s="439"/>
      <c r="W288" s="439"/>
      <c r="X288" s="439"/>
      <c r="Y288" s="439"/>
      <c r="Z288" s="439"/>
      <c r="AA288" s="439"/>
      <c r="AB288" s="439"/>
      <c r="AC288" s="439"/>
      <c r="AD288" s="439"/>
      <c r="EF288"/>
      <c r="EG288"/>
      <c r="EH288"/>
      <c r="EI288"/>
      <c r="EJ288"/>
      <c r="EK288"/>
      <c r="EL288"/>
      <c r="EM288"/>
      <c r="EN288"/>
      <c r="EO288"/>
      <c r="EP288"/>
      <c r="EQ288"/>
      <c r="ER288"/>
      <c r="ES288"/>
      <c r="ET288"/>
      <c r="EU288"/>
    </row>
    <row r="289" spans="1:151" ht="15" customHeight="1">
      <c r="A289" s="25"/>
      <c r="B289" s="52"/>
      <c r="C289" s="55" t="s">
        <v>5012</v>
      </c>
      <c r="D289" s="817" t="str">
        <f>IF(CNGE_2026_M4_Secc1!D43="","",CNGE_2026_M4_Secc1!D43)</f>
        <v/>
      </c>
      <c r="E289" s="757"/>
      <c r="F289" s="757"/>
      <c r="G289" s="757"/>
      <c r="H289" s="757"/>
      <c r="I289" s="757"/>
      <c r="J289" s="757"/>
      <c r="K289" s="757"/>
      <c r="L289" s="757"/>
      <c r="M289" s="757"/>
      <c r="N289" s="758"/>
      <c r="O289" s="439"/>
      <c r="P289" s="439"/>
      <c r="Q289" s="439"/>
      <c r="R289" s="439"/>
      <c r="S289" s="439"/>
      <c r="T289" s="439"/>
      <c r="U289" s="439"/>
      <c r="V289" s="439"/>
      <c r="W289" s="439"/>
      <c r="X289" s="439"/>
      <c r="Y289" s="439"/>
      <c r="Z289" s="439"/>
      <c r="AA289" s="439"/>
      <c r="AB289" s="439"/>
      <c r="AC289" s="439"/>
      <c r="AD289" s="439"/>
      <c r="EF289"/>
      <c r="EG289"/>
      <c r="EH289"/>
      <c r="EI289"/>
      <c r="EJ289"/>
      <c r="EK289"/>
      <c r="EL289"/>
      <c r="EM289"/>
      <c r="EN289"/>
      <c r="EO289"/>
      <c r="EP289"/>
      <c r="EQ289"/>
      <c r="ER289"/>
      <c r="ES289"/>
      <c r="ET289"/>
      <c r="EU289"/>
    </row>
    <row r="290" spans="1:151" ht="15" customHeight="1">
      <c r="A290" s="25"/>
      <c r="B290" s="52"/>
      <c r="C290" s="55" t="s">
        <v>5014</v>
      </c>
      <c r="D290" s="817" t="str">
        <f>IF(CNGE_2026_M4_Secc1!D44="","",CNGE_2026_M4_Secc1!D44)</f>
        <v/>
      </c>
      <c r="E290" s="757"/>
      <c r="F290" s="757"/>
      <c r="G290" s="757"/>
      <c r="H290" s="757"/>
      <c r="I290" s="757"/>
      <c r="J290" s="757"/>
      <c r="K290" s="757"/>
      <c r="L290" s="757"/>
      <c r="M290" s="757"/>
      <c r="N290" s="758"/>
      <c r="O290" s="439"/>
      <c r="P290" s="439"/>
      <c r="Q290" s="439"/>
      <c r="R290" s="439"/>
      <c r="S290" s="439"/>
      <c r="T290" s="439"/>
      <c r="U290" s="439"/>
      <c r="V290" s="439"/>
      <c r="W290" s="439"/>
      <c r="X290" s="439"/>
      <c r="Y290" s="439"/>
      <c r="Z290" s="439"/>
      <c r="AA290" s="439"/>
      <c r="AB290" s="439"/>
      <c r="AC290" s="439"/>
      <c r="AD290" s="439"/>
      <c r="EF290"/>
      <c r="EG290"/>
      <c r="EH290"/>
      <c r="EI290"/>
      <c r="EJ290"/>
      <c r="EK290"/>
      <c r="EL290"/>
      <c r="EM290"/>
      <c r="EN290"/>
      <c r="EO290"/>
      <c r="EP290"/>
      <c r="EQ290"/>
      <c r="ER290"/>
      <c r="ES290"/>
      <c r="ET290"/>
      <c r="EU290"/>
    </row>
    <row r="291" spans="1:151" ht="15" customHeight="1">
      <c r="A291" s="25"/>
      <c r="B291" s="52"/>
      <c r="C291" s="55" t="s">
        <v>5016</v>
      </c>
      <c r="D291" s="817" t="str">
        <f>IF(CNGE_2026_M4_Secc1!D45="","",CNGE_2026_M4_Secc1!D45)</f>
        <v/>
      </c>
      <c r="E291" s="757"/>
      <c r="F291" s="757"/>
      <c r="G291" s="757"/>
      <c r="H291" s="757"/>
      <c r="I291" s="757"/>
      <c r="J291" s="757"/>
      <c r="K291" s="757"/>
      <c r="L291" s="757"/>
      <c r="M291" s="757"/>
      <c r="N291" s="758"/>
      <c r="O291" s="439"/>
      <c r="P291" s="439"/>
      <c r="Q291" s="439"/>
      <c r="R291" s="439"/>
      <c r="S291" s="439"/>
      <c r="T291" s="439"/>
      <c r="U291" s="439"/>
      <c r="V291" s="439"/>
      <c r="W291" s="439"/>
      <c r="X291" s="439"/>
      <c r="Y291" s="439"/>
      <c r="Z291" s="439"/>
      <c r="AA291" s="439"/>
      <c r="AB291" s="439"/>
      <c r="AC291" s="439"/>
      <c r="AD291" s="439"/>
      <c r="EF291"/>
      <c r="EG291"/>
      <c r="EH291"/>
      <c r="EI291"/>
      <c r="EJ291"/>
      <c r="EK291"/>
      <c r="EL291"/>
      <c r="EM291"/>
      <c r="EN291"/>
      <c r="EO291"/>
      <c r="EP291"/>
      <c r="EQ291"/>
      <c r="ER291"/>
      <c r="ES291"/>
      <c r="ET291"/>
      <c r="EU291"/>
    </row>
    <row r="292" spans="1:151" ht="15" customHeight="1">
      <c r="A292" s="25"/>
      <c r="B292" s="52"/>
      <c r="C292" s="55" t="s">
        <v>5018</v>
      </c>
      <c r="D292" s="817" t="str">
        <f>IF(CNGE_2026_M4_Secc1!D46="","",CNGE_2026_M4_Secc1!D46)</f>
        <v/>
      </c>
      <c r="E292" s="757"/>
      <c r="F292" s="757"/>
      <c r="G292" s="757"/>
      <c r="H292" s="757"/>
      <c r="I292" s="757"/>
      <c r="J292" s="757"/>
      <c r="K292" s="757"/>
      <c r="L292" s="757"/>
      <c r="M292" s="757"/>
      <c r="N292" s="758"/>
      <c r="O292" s="439"/>
      <c r="P292" s="439"/>
      <c r="Q292" s="439"/>
      <c r="R292" s="439"/>
      <c r="S292" s="439"/>
      <c r="T292" s="439"/>
      <c r="U292" s="439"/>
      <c r="V292" s="439"/>
      <c r="W292" s="439"/>
      <c r="X292" s="439"/>
      <c r="Y292" s="439"/>
      <c r="Z292" s="439"/>
      <c r="AA292" s="439"/>
      <c r="AB292" s="439"/>
      <c r="AC292" s="439"/>
      <c r="AD292" s="439"/>
      <c r="EF292"/>
      <c r="EG292"/>
      <c r="EH292"/>
      <c r="EI292"/>
      <c r="EJ292"/>
      <c r="EK292"/>
      <c r="EL292"/>
      <c r="EM292"/>
      <c r="EN292"/>
      <c r="EO292"/>
      <c r="EP292"/>
      <c r="EQ292"/>
      <c r="ER292"/>
      <c r="ES292"/>
      <c r="ET292"/>
      <c r="EU292"/>
    </row>
    <row r="293" spans="1:151" ht="15" customHeight="1">
      <c r="A293" s="25"/>
      <c r="B293" s="52"/>
      <c r="C293" s="55" t="s">
        <v>5020</v>
      </c>
      <c r="D293" s="817" t="str">
        <f>IF(CNGE_2026_M4_Secc1!D47="","",CNGE_2026_M4_Secc1!D47)</f>
        <v/>
      </c>
      <c r="E293" s="757"/>
      <c r="F293" s="757"/>
      <c r="G293" s="757"/>
      <c r="H293" s="757"/>
      <c r="I293" s="757"/>
      <c r="J293" s="757"/>
      <c r="K293" s="757"/>
      <c r="L293" s="757"/>
      <c r="M293" s="757"/>
      <c r="N293" s="758"/>
      <c r="O293" s="439"/>
      <c r="P293" s="439"/>
      <c r="Q293" s="439"/>
      <c r="R293" s="439"/>
      <c r="S293" s="439"/>
      <c r="T293" s="439"/>
      <c r="U293" s="439"/>
      <c r="V293" s="439"/>
      <c r="W293" s="439"/>
      <c r="X293" s="439"/>
      <c r="Y293" s="439"/>
      <c r="Z293" s="439"/>
      <c r="AA293" s="439"/>
      <c r="AB293" s="439"/>
      <c r="AC293" s="439"/>
      <c r="AD293" s="439"/>
      <c r="EF293"/>
      <c r="EG293"/>
      <c r="EH293"/>
      <c r="EI293"/>
      <c r="EJ293"/>
      <c r="EK293"/>
      <c r="EL293"/>
      <c r="EM293"/>
      <c r="EN293"/>
      <c r="EO293"/>
      <c r="EP293"/>
      <c r="EQ293"/>
      <c r="ER293"/>
      <c r="ES293"/>
      <c r="ET293"/>
      <c r="EU293"/>
    </row>
    <row r="294" spans="1:151" ht="15" customHeight="1">
      <c r="A294" s="25"/>
      <c r="B294" s="52"/>
      <c r="C294" s="55" t="s">
        <v>5022</v>
      </c>
      <c r="D294" s="817" t="str">
        <f>IF(CNGE_2026_M4_Secc1!D48="","",CNGE_2026_M4_Secc1!D48)</f>
        <v/>
      </c>
      <c r="E294" s="757"/>
      <c r="F294" s="757"/>
      <c r="G294" s="757"/>
      <c r="H294" s="757"/>
      <c r="I294" s="757"/>
      <c r="J294" s="757"/>
      <c r="K294" s="757"/>
      <c r="L294" s="757"/>
      <c r="M294" s="757"/>
      <c r="N294" s="758"/>
      <c r="O294" s="439"/>
      <c r="P294" s="439"/>
      <c r="Q294" s="439"/>
      <c r="R294" s="439"/>
      <c r="S294" s="439"/>
      <c r="T294" s="439"/>
      <c r="U294" s="439"/>
      <c r="V294" s="439"/>
      <c r="W294" s="439"/>
      <c r="X294" s="439"/>
      <c r="Y294" s="439"/>
      <c r="Z294" s="439"/>
      <c r="AA294" s="439"/>
      <c r="AB294" s="439"/>
      <c r="AC294" s="439"/>
      <c r="AD294" s="439"/>
      <c r="EF294"/>
      <c r="EG294"/>
      <c r="EH294"/>
      <c r="EI294"/>
      <c r="EJ294"/>
      <c r="EK294"/>
      <c r="EL294"/>
      <c r="EM294"/>
      <c r="EN294"/>
      <c r="EO294"/>
      <c r="EP294"/>
      <c r="EQ294"/>
      <c r="ER294"/>
      <c r="ES294"/>
      <c r="ET294"/>
      <c r="EU294"/>
    </row>
    <row r="295" spans="1:151" ht="15" customHeight="1">
      <c r="A295" s="25"/>
      <c r="B295" s="52"/>
      <c r="C295" s="55" t="s">
        <v>5024</v>
      </c>
      <c r="D295" s="817" t="str">
        <f>IF(CNGE_2026_M4_Secc1!D49="","",CNGE_2026_M4_Secc1!D49)</f>
        <v/>
      </c>
      <c r="E295" s="757"/>
      <c r="F295" s="757"/>
      <c r="G295" s="757"/>
      <c r="H295" s="757"/>
      <c r="I295" s="757"/>
      <c r="J295" s="757"/>
      <c r="K295" s="757"/>
      <c r="L295" s="757"/>
      <c r="M295" s="757"/>
      <c r="N295" s="758"/>
      <c r="O295" s="439"/>
      <c r="P295" s="439"/>
      <c r="Q295" s="439"/>
      <c r="R295" s="439"/>
      <c r="S295" s="439"/>
      <c r="T295" s="439"/>
      <c r="U295" s="439"/>
      <c r="V295" s="439"/>
      <c r="W295" s="439"/>
      <c r="X295" s="439"/>
      <c r="Y295" s="439"/>
      <c r="Z295" s="439"/>
      <c r="AA295" s="439"/>
      <c r="AB295" s="439"/>
      <c r="AC295" s="439"/>
      <c r="AD295" s="439"/>
      <c r="EF295"/>
      <c r="EG295"/>
      <c r="EH295"/>
      <c r="EI295"/>
      <c r="EJ295"/>
      <c r="EK295"/>
      <c r="EL295"/>
      <c r="EM295"/>
      <c r="EN295"/>
      <c r="EO295"/>
      <c r="EP295"/>
      <c r="EQ295"/>
      <c r="ER295"/>
      <c r="ES295"/>
      <c r="ET295"/>
      <c r="EU295"/>
    </row>
    <row r="296" spans="1:151" ht="15" customHeight="1">
      <c r="A296" s="25"/>
      <c r="B296" s="52"/>
      <c r="C296" s="55" t="s">
        <v>5026</v>
      </c>
      <c r="D296" s="817" t="str">
        <f>IF(CNGE_2026_M4_Secc1!D50="","",CNGE_2026_M4_Secc1!D50)</f>
        <v/>
      </c>
      <c r="E296" s="757"/>
      <c r="F296" s="757"/>
      <c r="G296" s="757"/>
      <c r="H296" s="757"/>
      <c r="I296" s="757"/>
      <c r="J296" s="757"/>
      <c r="K296" s="757"/>
      <c r="L296" s="757"/>
      <c r="M296" s="757"/>
      <c r="N296" s="758"/>
      <c r="O296" s="439"/>
      <c r="P296" s="439"/>
      <c r="Q296" s="439"/>
      <c r="R296" s="439"/>
      <c r="S296" s="439"/>
      <c r="T296" s="439"/>
      <c r="U296" s="439"/>
      <c r="V296" s="439"/>
      <c r="W296" s="439"/>
      <c r="X296" s="439"/>
      <c r="Y296" s="439"/>
      <c r="Z296" s="439"/>
      <c r="AA296" s="439"/>
      <c r="AB296" s="439"/>
      <c r="AC296" s="439"/>
      <c r="AD296" s="439"/>
      <c r="EF296"/>
      <c r="EG296"/>
      <c r="EH296"/>
      <c r="EI296"/>
      <c r="EJ296"/>
      <c r="EK296"/>
      <c r="EL296"/>
      <c r="EM296"/>
      <c r="EN296"/>
      <c r="EO296"/>
      <c r="EP296"/>
      <c r="EQ296"/>
      <c r="ER296"/>
      <c r="ES296"/>
      <c r="ET296"/>
      <c r="EU296"/>
    </row>
    <row r="297" spans="1:151" ht="15" customHeight="1">
      <c r="A297" s="25"/>
      <c r="B297" s="52"/>
      <c r="C297" s="55" t="s">
        <v>5028</v>
      </c>
      <c r="D297" s="817" t="str">
        <f>IF(CNGE_2026_M4_Secc1!D51="","",CNGE_2026_M4_Secc1!D51)</f>
        <v/>
      </c>
      <c r="E297" s="757"/>
      <c r="F297" s="757"/>
      <c r="G297" s="757"/>
      <c r="H297" s="757"/>
      <c r="I297" s="757"/>
      <c r="J297" s="757"/>
      <c r="K297" s="757"/>
      <c r="L297" s="757"/>
      <c r="M297" s="757"/>
      <c r="N297" s="758"/>
      <c r="O297" s="439"/>
      <c r="P297" s="439"/>
      <c r="Q297" s="439"/>
      <c r="R297" s="439"/>
      <c r="S297" s="439"/>
      <c r="T297" s="439"/>
      <c r="U297" s="439"/>
      <c r="V297" s="439"/>
      <c r="W297" s="439"/>
      <c r="X297" s="439"/>
      <c r="Y297" s="439"/>
      <c r="Z297" s="439"/>
      <c r="AA297" s="439"/>
      <c r="AB297" s="439"/>
      <c r="AC297" s="439"/>
      <c r="AD297" s="439"/>
      <c r="EF297"/>
      <c r="EG297"/>
      <c r="EH297"/>
      <c r="EI297"/>
      <c r="EJ297"/>
      <c r="EK297"/>
      <c r="EL297"/>
      <c r="EM297"/>
      <c r="EN297"/>
      <c r="EO297"/>
      <c r="EP297"/>
      <c r="EQ297"/>
      <c r="ER297"/>
      <c r="ES297"/>
      <c r="ET297"/>
      <c r="EU297"/>
    </row>
    <row r="298" spans="1:151" ht="15" customHeight="1">
      <c r="A298" s="25"/>
      <c r="B298" s="52"/>
      <c r="C298" s="55" t="s">
        <v>5029</v>
      </c>
      <c r="D298" s="817" t="str">
        <f>IF(CNGE_2026_M4_Secc1!D52="","",CNGE_2026_M4_Secc1!D52)</f>
        <v/>
      </c>
      <c r="E298" s="757"/>
      <c r="F298" s="757"/>
      <c r="G298" s="757"/>
      <c r="H298" s="757"/>
      <c r="I298" s="757"/>
      <c r="J298" s="757"/>
      <c r="K298" s="757"/>
      <c r="L298" s="757"/>
      <c r="M298" s="757"/>
      <c r="N298" s="758"/>
      <c r="O298" s="439"/>
      <c r="P298" s="439"/>
      <c r="Q298" s="439"/>
      <c r="R298" s="439"/>
      <c r="S298" s="439"/>
      <c r="T298" s="439"/>
      <c r="U298" s="439"/>
      <c r="V298" s="439"/>
      <c r="W298" s="439"/>
      <c r="X298" s="439"/>
      <c r="Y298" s="439"/>
      <c r="Z298" s="439"/>
      <c r="AA298" s="439"/>
      <c r="AB298" s="439"/>
      <c r="AC298" s="439"/>
      <c r="AD298" s="439"/>
      <c r="EF298"/>
      <c r="EG298"/>
      <c r="EH298"/>
      <c r="EI298"/>
      <c r="EJ298"/>
      <c r="EK298"/>
      <c r="EL298"/>
      <c r="EM298"/>
      <c r="EN298"/>
      <c r="EO298"/>
      <c r="EP298"/>
      <c r="EQ298"/>
      <c r="ER298"/>
      <c r="ES298"/>
      <c r="ET298"/>
      <c r="EU298"/>
    </row>
    <row r="299" spans="1:151" ht="15" customHeight="1">
      <c r="A299" s="25"/>
      <c r="B299" s="52"/>
      <c r="C299" s="55" t="s">
        <v>5031</v>
      </c>
      <c r="D299" s="817" t="str">
        <f>IF(CNGE_2026_M4_Secc1!D53="","",CNGE_2026_M4_Secc1!D53)</f>
        <v/>
      </c>
      <c r="E299" s="757"/>
      <c r="F299" s="757"/>
      <c r="G299" s="757"/>
      <c r="H299" s="757"/>
      <c r="I299" s="757"/>
      <c r="J299" s="757"/>
      <c r="K299" s="757"/>
      <c r="L299" s="757"/>
      <c r="M299" s="757"/>
      <c r="N299" s="758"/>
      <c r="O299" s="439"/>
      <c r="P299" s="439"/>
      <c r="Q299" s="439"/>
      <c r="R299" s="439"/>
      <c r="S299" s="439"/>
      <c r="T299" s="439"/>
      <c r="U299" s="439"/>
      <c r="V299" s="439"/>
      <c r="W299" s="439"/>
      <c r="X299" s="439"/>
      <c r="Y299" s="439"/>
      <c r="Z299" s="439"/>
      <c r="AA299" s="439"/>
      <c r="AB299" s="439"/>
      <c r="AC299" s="439"/>
      <c r="AD299" s="439"/>
      <c r="EF299"/>
      <c r="EG299"/>
      <c r="EH299"/>
      <c r="EI299"/>
      <c r="EJ299"/>
      <c r="EK299"/>
      <c r="EL299"/>
      <c r="EM299"/>
      <c r="EN299"/>
      <c r="EO299"/>
      <c r="EP299"/>
      <c r="EQ299"/>
      <c r="ER299"/>
      <c r="ES299"/>
      <c r="ET299"/>
      <c r="EU299"/>
    </row>
    <row r="300" spans="1:151" ht="15" customHeight="1">
      <c r="A300" s="25"/>
      <c r="B300" s="52"/>
      <c r="C300" s="55" t="s">
        <v>5032</v>
      </c>
      <c r="D300" s="817" t="str">
        <f>IF(CNGE_2026_M4_Secc1!D54="","",CNGE_2026_M4_Secc1!D54)</f>
        <v/>
      </c>
      <c r="E300" s="757"/>
      <c r="F300" s="757"/>
      <c r="G300" s="757"/>
      <c r="H300" s="757"/>
      <c r="I300" s="757"/>
      <c r="J300" s="757"/>
      <c r="K300" s="757"/>
      <c r="L300" s="757"/>
      <c r="M300" s="757"/>
      <c r="N300" s="758"/>
      <c r="O300" s="439"/>
      <c r="P300" s="439"/>
      <c r="Q300" s="439"/>
      <c r="R300" s="439"/>
      <c r="S300" s="439"/>
      <c r="T300" s="439"/>
      <c r="U300" s="439"/>
      <c r="V300" s="439"/>
      <c r="W300" s="439"/>
      <c r="X300" s="439"/>
      <c r="Y300" s="439"/>
      <c r="Z300" s="439"/>
      <c r="AA300" s="439"/>
      <c r="AB300" s="439"/>
      <c r="AC300" s="439"/>
      <c r="AD300" s="439"/>
      <c r="EF300"/>
      <c r="EG300"/>
      <c r="EH300"/>
      <c r="EI300"/>
      <c r="EJ300"/>
      <c r="EK300"/>
      <c r="EL300"/>
      <c r="EM300"/>
      <c r="EN300"/>
      <c r="EO300"/>
      <c r="EP300"/>
      <c r="EQ300"/>
      <c r="ER300"/>
      <c r="ES300"/>
      <c r="ET300"/>
      <c r="EU300"/>
    </row>
    <row r="301" spans="1:151" ht="15" customHeight="1">
      <c r="A301" s="25"/>
      <c r="B301" s="52"/>
      <c r="C301" s="55" t="s">
        <v>5033</v>
      </c>
      <c r="D301" s="817" t="str">
        <f>IF(CNGE_2026_M4_Secc1!D55="","",CNGE_2026_M4_Secc1!D55)</f>
        <v/>
      </c>
      <c r="E301" s="757"/>
      <c r="F301" s="757"/>
      <c r="G301" s="757"/>
      <c r="H301" s="757"/>
      <c r="I301" s="757"/>
      <c r="J301" s="757"/>
      <c r="K301" s="757"/>
      <c r="L301" s="757"/>
      <c r="M301" s="757"/>
      <c r="N301" s="758"/>
      <c r="O301" s="439"/>
      <c r="P301" s="439"/>
      <c r="Q301" s="439"/>
      <c r="R301" s="439"/>
      <c r="S301" s="439"/>
      <c r="T301" s="439"/>
      <c r="U301" s="439"/>
      <c r="V301" s="439"/>
      <c r="W301" s="439"/>
      <c r="X301" s="439"/>
      <c r="Y301" s="439"/>
      <c r="Z301" s="439"/>
      <c r="AA301" s="439"/>
      <c r="AB301" s="439"/>
      <c r="AC301" s="439"/>
      <c r="AD301" s="439"/>
      <c r="EF301"/>
      <c r="EG301"/>
      <c r="EH301"/>
      <c r="EI301"/>
      <c r="EJ301"/>
      <c r="EK301"/>
      <c r="EL301"/>
      <c r="EM301"/>
      <c r="EN301"/>
      <c r="EO301"/>
      <c r="EP301"/>
      <c r="EQ301"/>
      <c r="ER301"/>
      <c r="ES301"/>
      <c r="ET301"/>
      <c r="EU301"/>
    </row>
    <row r="302" spans="1:151" ht="15" customHeight="1">
      <c r="A302" s="25"/>
      <c r="B302" s="52"/>
      <c r="C302" s="55" t="s">
        <v>5034</v>
      </c>
      <c r="D302" s="817" t="str">
        <f>IF(CNGE_2026_M4_Secc1!D56="","",CNGE_2026_M4_Secc1!D56)</f>
        <v/>
      </c>
      <c r="E302" s="757"/>
      <c r="F302" s="757"/>
      <c r="G302" s="757"/>
      <c r="H302" s="757"/>
      <c r="I302" s="757"/>
      <c r="J302" s="757"/>
      <c r="K302" s="757"/>
      <c r="L302" s="757"/>
      <c r="M302" s="757"/>
      <c r="N302" s="758"/>
      <c r="O302" s="439"/>
      <c r="P302" s="439"/>
      <c r="Q302" s="439"/>
      <c r="R302" s="439"/>
      <c r="S302" s="439"/>
      <c r="T302" s="439"/>
      <c r="U302" s="439"/>
      <c r="V302" s="439"/>
      <c r="W302" s="439"/>
      <c r="X302" s="439"/>
      <c r="Y302" s="439"/>
      <c r="Z302" s="439"/>
      <c r="AA302" s="439"/>
      <c r="AB302" s="439"/>
      <c r="AC302" s="439"/>
      <c r="AD302" s="439"/>
      <c r="EF302"/>
      <c r="EG302"/>
      <c r="EH302"/>
      <c r="EI302"/>
      <c r="EJ302"/>
      <c r="EK302"/>
      <c r="EL302"/>
      <c r="EM302"/>
      <c r="EN302"/>
      <c r="EO302"/>
      <c r="EP302"/>
      <c r="EQ302"/>
      <c r="ER302"/>
      <c r="ES302"/>
      <c r="ET302"/>
      <c r="EU302"/>
    </row>
    <row r="303" spans="1:151" ht="15" customHeight="1">
      <c r="A303" s="25"/>
      <c r="B303" s="52"/>
      <c r="C303" s="55" t="s">
        <v>5035</v>
      </c>
      <c r="D303" s="817" t="str">
        <f>IF(CNGE_2026_M4_Secc1!D57="","",CNGE_2026_M4_Secc1!D57)</f>
        <v/>
      </c>
      <c r="E303" s="757"/>
      <c r="F303" s="757"/>
      <c r="G303" s="757"/>
      <c r="H303" s="757"/>
      <c r="I303" s="757"/>
      <c r="J303" s="757"/>
      <c r="K303" s="757"/>
      <c r="L303" s="757"/>
      <c r="M303" s="757"/>
      <c r="N303" s="758"/>
      <c r="O303" s="439"/>
      <c r="P303" s="439"/>
      <c r="Q303" s="439"/>
      <c r="R303" s="439"/>
      <c r="S303" s="439"/>
      <c r="T303" s="439"/>
      <c r="U303" s="439"/>
      <c r="V303" s="439"/>
      <c r="W303" s="439"/>
      <c r="X303" s="439"/>
      <c r="Y303" s="439"/>
      <c r="Z303" s="439"/>
      <c r="AA303" s="439"/>
      <c r="AB303" s="439"/>
      <c r="AC303" s="439"/>
      <c r="AD303" s="439"/>
      <c r="EF303"/>
      <c r="EG303"/>
      <c r="EH303"/>
      <c r="EI303"/>
      <c r="EJ303"/>
      <c r="EK303"/>
      <c r="EL303"/>
      <c r="EM303"/>
      <c r="EN303"/>
      <c r="EO303"/>
      <c r="EP303"/>
      <c r="EQ303"/>
      <c r="ER303"/>
      <c r="ES303"/>
      <c r="ET303"/>
      <c r="EU303"/>
    </row>
    <row r="304" spans="1:151" ht="15" customHeight="1">
      <c r="A304" s="25"/>
      <c r="B304" s="52"/>
      <c r="C304" s="55" t="s">
        <v>5036</v>
      </c>
      <c r="D304" s="817" t="str">
        <f>IF(CNGE_2026_M4_Secc1!D58="","",CNGE_2026_M4_Secc1!D58)</f>
        <v/>
      </c>
      <c r="E304" s="757"/>
      <c r="F304" s="757"/>
      <c r="G304" s="757"/>
      <c r="H304" s="757"/>
      <c r="I304" s="757"/>
      <c r="J304" s="757"/>
      <c r="K304" s="757"/>
      <c r="L304" s="757"/>
      <c r="M304" s="757"/>
      <c r="N304" s="758"/>
      <c r="O304" s="439"/>
      <c r="P304" s="439"/>
      <c r="Q304" s="439"/>
      <c r="R304" s="439"/>
      <c r="S304" s="439"/>
      <c r="T304" s="439"/>
      <c r="U304" s="439"/>
      <c r="V304" s="439"/>
      <c r="W304" s="439"/>
      <c r="X304" s="439"/>
      <c r="Y304" s="439"/>
      <c r="Z304" s="439"/>
      <c r="AA304" s="439"/>
      <c r="AB304" s="439"/>
      <c r="AC304" s="439"/>
      <c r="AD304" s="439"/>
      <c r="EF304"/>
      <c r="EG304"/>
      <c r="EH304"/>
      <c r="EI304"/>
      <c r="EJ304"/>
      <c r="EK304"/>
      <c r="EL304"/>
      <c r="EM304"/>
      <c r="EN304"/>
      <c r="EO304"/>
      <c r="EP304"/>
      <c r="EQ304"/>
      <c r="ER304"/>
      <c r="ES304"/>
      <c r="ET304"/>
      <c r="EU304"/>
    </row>
    <row r="305" spans="1:151" ht="15" customHeight="1">
      <c r="A305" s="25"/>
      <c r="B305" s="52"/>
      <c r="C305" s="55" t="s">
        <v>5037</v>
      </c>
      <c r="D305" s="817" t="str">
        <f>IF(CNGE_2026_M4_Secc1!D59="","",CNGE_2026_M4_Secc1!D59)</f>
        <v/>
      </c>
      <c r="E305" s="757"/>
      <c r="F305" s="757"/>
      <c r="G305" s="757"/>
      <c r="H305" s="757"/>
      <c r="I305" s="757"/>
      <c r="J305" s="757"/>
      <c r="K305" s="757"/>
      <c r="L305" s="757"/>
      <c r="M305" s="757"/>
      <c r="N305" s="758"/>
      <c r="O305" s="439"/>
      <c r="P305" s="439"/>
      <c r="Q305" s="439"/>
      <c r="R305" s="439"/>
      <c r="S305" s="439"/>
      <c r="T305" s="439"/>
      <c r="U305" s="439"/>
      <c r="V305" s="439"/>
      <c r="W305" s="439"/>
      <c r="X305" s="439"/>
      <c r="Y305" s="439"/>
      <c r="Z305" s="439"/>
      <c r="AA305" s="439"/>
      <c r="AB305" s="439"/>
      <c r="AC305" s="439"/>
      <c r="AD305" s="439"/>
      <c r="EF305"/>
      <c r="EG305"/>
      <c r="EH305"/>
      <c r="EI305"/>
      <c r="EJ305"/>
      <c r="EK305"/>
      <c r="EL305"/>
      <c r="EM305"/>
      <c r="EN305"/>
      <c r="EO305"/>
      <c r="EP305"/>
      <c r="EQ305"/>
      <c r="ER305"/>
      <c r="ES305"/>
      <c r="ET305"/>
      <c r="EU305"/>
    </row>
    <row r="306" spans="1:151" ht="15" customHeight="1">
      <c r="A306" s="25"/>
      <c r="B306" s="52"/>
      <c r="C306" s="55" t="s">
        <v>5038</v>
      </c>
      <c r="D306" s="817" t="str">
        <f>IF(CNGE_2026_M4_Secc1!D60="","",CNGE_2026_M4_Secc1!D60)</f>
        <v/>
      </c>
      <c r="E306" s="757"/>
      <c r="F306" s="757"/>
      <c r="G306" s="757"/>
      <c r="H306" s="757"/>
      <c r="I306" s="757"/>
      <c r="J306" s="757"/>
      <c r="K306" s="757"/>
      <c r="L306" s="757"/>
      <c r="M306" s="757"/>
      <c r="N306" s="758"/>
      <c r="O306" s="439"/>
      <c r="P306" s="439"/>
      <c r="Q306" s="439"/>
      <c r="R306" s="439"/>
      <c r="S306" s="439"/>
      <c r="T306" s="439"/>
      <c r="U306" s="439"/>
      <c r="V306" s="439"/>
      <c r="W306" s="439"/>
      <c r="X306" s="439"/>
      <c r="Y306" s="439"/>
      <c r="Z306" s="439"/>
      <c r="AA306" s="439"/>
      <c r="AB306" s="439"/>
      <c r="AC306" s="439"/>
      <c r="AD306" s="439"/>
      <c r="EF306"/>
      <c r="EG306"/>
      <c r="EH306"/>
      <c r="EI306"/>
      <c r="EJ306"/>
      <c r="EK306"/>
      <c r="EL306"/>
      <c r="EM306"/>
      <c r="EN306"/>
      <c r="EO306"/>
      <c r="EP306"/>
      <c r="EQ306"/>
      <c r="ER306"/>
      <c r="ES306"/>
      <c r="ET306"/>
      <c r="EU306"/>
    </row>
    <row r="307" spans="1:151" ht="15" customHeight="1">
      <c r="A307" s="25"/>
      <c r="B307" s="52"/>
      <c r="C307" s="55" t="s">
        <v>5039</v>
      </c>
      <c r="D307" s="817" t="str">
        <f>IF(CNGE_2026_M4_Secc1!D61="","",CNGE_2026_M4_Secc1!D61)</f>
        <v/>
      </c>
      <c r="E307" s="757"/>
      <c r="F307" s="757"/>
      <c r="G307" s="757"/>
      <c r="H307" s="757"/>
      <c r="I307" s="757"/>
      <c r="J307" s="757"/>
      <c r="K307" s="757"/>
      <c r="L307" s="757"/>
      <c r="M307" s="757"/>
      <c r="N307" s="758"/>
      <c r="O307" s="439"/>
      <c r="P307" s="439"/>
      <c r="Q307" s="439"/>
      <c r="R307" s="439"/>
      <c r="S307" s="439"/>
      <c r="T307" s="439"/>
      <c r="U307" s="439"/>
      <c r="V307" s="439"/>
      <c r="W307" s="439"/>
      <c r="X307" s="439"/>
      <c r="Y307" s="439"/>
      <c r="Z307" s="439"/>
      <c r="AA307" s="439"/>
      <c r="AB307" s="439"/>
      <c r="AC307" s="439"/>
      <c r="AD307" s="439"/>
      <c r="EF307"/>
      <c r="EG307"/>
      <c r="EH307"/>
      <c r="EI307"/>
      <c r="EJ307"/>
      <c r="EK307"/>
      <c r="EL307"/>
      <c r="EM307"/>
      <c r="EN307"/>
      <c r="EO307"/>
      <c r="EP307"/>
      <c r="EQ307"/>
      <c r="ER307"/>
      <c r="ES307"/>
      <c r="ET307"/>
      <c r="EU307"/>
    </row>
    <row r="308" spans="1:151" ht="15" customHeight="1">
      <c r="A308" s="25"/>
      <c r="B308" s="52"/>
      <c r="C308" s="55" t="s">
        <v>5040</v>
      </c>
      <c r="D308" s="817" t="str">
        <f>IF(CNGE_2026_M4_Secc1!D62="","",CNGE_2026_M4_Secc1!D62)</f>
        <v/>
      </c>
      <c r="E308" s="757"/>
      <c r="F308" s="757"/>
      <c r="G308" s="757"/>
      <c r="H308" s="757"/>
      <c r="I308" s="757"/>
      <c r="J308" s="757"/>
      <c r="K308" s="757"/>
      <c r="L308" s="757"/>
      <c r="M308" s="757"/>
      <c r="N308" s="758"/>
      <c r="O308" s="439"/>
      <c r="P308" s="439"/>
      <c r="Q308" s="439"/>
      <c r="R308" s="439"/>
      <c r="S308" s="439"/>
      <c r="T308" s="439"/>
      <c r="U308" s="439"/>
      <c r="V308" s="439"/>
      <c r="W308" s="439"/>
      <c r="X308" s="439"/>
      <c r="Y308" s="439"/>
      <c r="Z308" s="439"/>
      <c r="AA308" s="439"/>
      <c r="AB308" s="439"/>
      <c r="AC308" s="439"/>
      <c r="AD308" s="439"/>
      <c r="EF308"/>
      <c r="EG308"/>
      <c r="EH308"/>
      <c r="EI308"/>
      <c r="EJ308"/>
      <c r="EK308"/>
      <c r="EL308"/>
      <c r="EM308"/>
      <c r="EN308"/>
      <c r="EO308"/>
      <c r="EP308"/>
      <c r="EQ308"/>
      <c r="ER308"/>
      <c r="ES308"/>
      <c r="ET308"/>
      <c r="EU308"/>
    </row>
    <row r="309" spans="1:151" ht="15" customHeight="1">
      <c r="A309" s="25"/>
      <c r="B309" s="52"/>
      <c r="C309" s="55" t="s">
        <v>5041</v>
      </c>
      <c r="D309" s="817" t="str">
        <f>IF(CNGE_2026_M4_Secc1!D63="","",CNGE_2026_M4_Secc1!D63)</f>
        <v/>
      </c>
      <c r="E309" s="757"/>
      <c r="F309" s="757"/>
      <c r="G309" s="757"/>
      <c r="H309" s="757"/>
      <c r="I309" s="757"/>
      <c r="J309" s="757"/>
      <c r="K309" s="757"/>
      <c r="L309" s="757"/>
      <c r="M309" s="757"/>
      <c r="N309" s="758"/>
      <c r="O309" s="439"/>
      <c r="P309" s="439"/>
      <c r="Q309" s="439"/>
      <c r="R309" s="439"/>
      <c r="S309" s="439"/>
      <c r="T309" s="439"/>
      <c r="U309" s="439"/>
      <c r="V309" s="439"/>
      <c r="W309" s="439"/>
      <c r="X309" s="439"/>
      <c r="Y309" s="439"/>
      <c r="Z309" s="439"/>
      <c r="AA309" s="439"/>
      <c r="AB309" s="439"/>
      <c r="AC309" s="439"/>
      <c r="AD309" s="439"/>
      <c r="EF309"/>
      <c r="EG309"/>
      <c r="EH309"/>
      <c r="EI309"/>
      <c r="EJ309"/>
      <c r="EK309"/>
      <c r="EL309"/>
      <c r="EM309"/>
      <c r="EN309"/>
      <c r="EO309"/>
      <c r="EP309"/>
      <c r="EQ309"/>
      <c r="ER309"/>
      <c r="ES309"/>
      <c r="ET309"/>
      <c r="EU309"/>
    </row>
    <row r="310" spans="1:151" ht="15" customHeight="1">
      <c r="A310" s="25"/>
      <c r="B310" s="52"/>
      <c r="C310" s="55" t="s">
        <v>5042</v>
      </c>
      <c r="D310" s="817" t="str">
        <f>IF(CNGE_2026_M4_Secc1!D64="","",CNGE_2026_M4_Secc1!D64)</f>
        <v/>
      </c>
      <c r="E310" s="757"/>
      <c r="F310" s="757"/>
      <c r="G310" s="757"/>
      <c r="H310" s="757"/>
      <c r="I310" s="757"/>
      <c r="J310" s="757"/>
      <c r="K310" s="757"/>
      <c r="L310" s="757"/>
      <c r="M310" s="757"/>
      <c r="N310" s="758"/>
      <c r="O310" s="439"/>
      <c r="P310" s="439"/>
      <c r="Q310" s="439"/>
      <c r="R310" s="439"/>
      <c r="S310" s="439"/>
      <c r="T310" s="439"/>
      <c r="U310" s="439"/>
      <c r="V310" s="439"/>
      <c r="W310" s="439"/>
      <c r="X310" s="439"/>
      <c r="Y310" s="439"/>
      <c r="Z310" s="439"/>
      <c r="AA310" s="439"/>
      <c r="AB310" s="439"/>
      <c r="AC310" s="439"/>
      <c r="AD310" s="439"/>
      <c r="EF310"/>
      <c r="EG310"/>
      <c r="EH310"/>
      <c r="EI310"/>
      <c r="EJ310"/>
      <c r="EK310"/>
      <c r="EL310"/>
      <c r="EM310"/>
      <c r="EN310"/>
      <c r="EO310"/>
      <c r="EP310"/>
      <c r="EQ310"/>
      <c r="ER310"/>
      <c r="ES310"/>
      <c r="ET310"/>
      <c r="EU310"/>
    </row>
    <row r="311" spans="1:151" ht="15" customHeight="1">
      <c r="A311" s="25"/>
      <c r="B311" s="52"/>
      <c r="C311" s="55" t="s">
        <v>5043</v>
      </c>
      <c r="D311" s="817" t="str">
        <f>IF(CNGE_2026_M4_Secc1!D65="","",CNGE_2026_M4_Secc1!D65)</f>
        <v/>
      </c>
      <c r="E311" s="757"/>
      <c r="F311" s="757"/>
      <c r="G311" s="757"/>
      <c r="H311" s="757"/>
      <c r="I311" s="757"/>
      <c r="J311" s="757"/>
      <c r="K311" s="757"/>
      <c r="L311" s="757"/>
      <c r="M311" s="757"/>
      <c r="N311" s="758"/>
      <c r="O311" s="439"/>
      <c r="P311" s="439"/>
      <c r="Q311" s="439"/>
      <c r="R311" s="439"/>
      <c r="S311" s="439"/>
      <c r="T311" s="439"/>
      <c r="U311" s="439"/>
      <c r="V311" s="439"/>
      <c r="W311" s="439"/>
      <c r="X311" s="439"/>
      <c r="Y311" s="439"/>
      <c r="Z311" s="439"/>
      <c r="AA311" s="439"/>
      <c r="AB311" s="439"/>
      <c r="AC311" s="439"/>
      <c r="AD311" s="439"/>
      <c r="EF311"/>
      <c r="EG311"/>
      <c r="EH311"/>
      <c r="EI311"/>
      <c r="EJ311"/>
      <c r="EK311"/>
      <c r="EL311"/>
      <c r="EM311"/>
      <c r="EN311"/>
      <c r="EO311"/>
      <c r="EP311"/>
      <c r="EQ311"/>
      <c r="ER311"/>
      <c r="ES311"/>
      <c r="ET311"/>
      <c r="EU311"/>
    </row>
    <row r="312" spans="1:151" ht="15" customHeight="1">
      <c r="A312" s="25"/>
      <c r="B312" s="52"/>
      <c r="C312" s="55" t="s">
        <v>5044</v>
      </c>
      <c r="D312" s="817" t="str">
        <f>IF(CNGE_2026_M4_Secc1!D66="","",CNGE_2026_M4_Secc1!D66)</f>
        <v/>
      </c>
      <c r="E312" s="757"/>
      <c r="F312" s="757"/>
      <c r="G312" s="757"/>
      <c r="H312" s="757"/>
      <c r="I312" s="757"/>
      <c r="J312" s="757"/>
      <c r="K312" s="757"/>
      <c r="L312" s="757"/>
      <c r="M312" s="757"/>
      <c r="N312" s="758"/>
      <c r="O312" s="439"/>
      <c r="P312" s="439"/>
      <c r="Q312" s="439"/>
      <c r="R312" s="439"/>
      <c r="S312" s="439"/>
      <c r="T312" s="439"/>
      <c r="U312" s="439"/>
      <c r="V312" s="439"/>
      <c r="W312" s="439"/>
      <c r="X312" s="439"/>
      <c r="Y312" s="439"/>
      <c r="Z312" s="439"/>
      <c r="AA312" s="439"/>
      <c r="AB312" s="439"/>
      <c r="AC312" s="439"/>
      <c r="AD312" s="439"/>
      <c r="EF312"/>
      <c r="EG312"/>
      <c r="EH312"/>
      <c r="EI312"/>
      <c r="EJ312"/>
      <c r="EK312"/>
      <c r="EL312"/>
      <c r="EM312"/>
      <c r="EN312"/>
      <c r="EO312"/>
      <c r="EP312"/>
      <c r="EQ312"/>
      <c r="ER312"/>
      <c r="ES312"/>
      <c r="ET312"/>
      <c r="EU312"/>
    </row>
    <row r="313" spans="1:151" ht="15" customHeight="1">
      <c r="A313" s="25"/>
      <c r="B313" s="52"/>
      <c r="C313" s="55" t="s">
        <v>5045</v>
      </c>
      <c r="D313" s="817" t="str">
        <f>IF(CNGE_2026_M4_Secc1!D67="","",CNGE_2026_M4_Secc1!D67)</f>
        <v/>
      </c>
      <c r="E313" s="757"/>
      <c r="F313" s="757"/>
      <c r="G313" s="757"/>
      <c r="H313" s="757"/>
      <c r="I313" s="757"/>
      <c r="J313" s="757"/>
      <c r="K313" s="757"/>
      <c r="L313" s="757"/>
      <c r="M313" s="757"/>
      <c r="N313" s="758"/>
      <c r="O313" s="439"/>
      <c r="P313" s="439"/>
      <c r="Q313" s="439"/>
      <c r="R313" s="439"/>
      <c r="S313" s="439"/>
      <c r="T313" s="439"/>
      <c r="U313" s="439"/>
      <c r="V313" s="439"/>
      <c r="W313" s="439"/>
      <c r="X313" s="439"/>
      <c r="Y313" s="439"/>
      <c r="Z313" s="439"/>
      <c r="AA313" s="439"/>
      <c r="AB313" s="439"/>
      <c r="AC313" s="439"/>
      <c r="AD313" s="439"/>
      <c r="EF313"/>
      <c r="EG313"/>
      <c r="EH313"/>
      <c r="EI313"/>
      <c r="EJ313"/>
      <c r="EK313"/>
      <c r="EL313"/>
      <c r="EM313"/>
      <c r="EN313"/>
      <c r="EO313"/>
      <c r="EP313"/>
      <c r="EQ313"/>
      <c r="ER313"/>
      <c r="ES313"/>
      <c r="ET313"/>
      <c r="EU313"/>
    </row>
    <row r="314" spans="1:151" ht="15" customHeight="1">
      <c r="A314" s="25"/>
      <c r="B314" s="52"/>
      <c r="C314" s="55" t="s">
        <v>5046</v>
      </c>
      <c r="D314" s="817" t="str">
        <f>IF(CNGE_2026_M4_Secc1!D68="","",CNGE_2026_M4_Secc1!D68)</f>
        <v/>
      </c>
      <c r="E314" s="757"/>
      <c r="F314" s="757"/>
      <c r="G314" s="757"/>
      <c r="H314" s="757"/>
      <c r="I314" s="757"/>
      <c r="J314" s="757"/>
      <c r="K314" s="757"/>
      <c r="L314" s="757"/>
      <c r="M314" s="757"/>
      <c r="N314" s="758"/>
      <c r="O314" s="439"/>
      <c r="P314" s="439"/>
      <c r="Q314" s="439"/>
      <c r="R314" s="439"/>
      <c r="S314" s="439"/>
      <c r="T314" s="439"/>
      <c r="U314" s="439"/>
      <c r="V314" s="439"/>
      <c r="W314" s="439"/>
      <c r="X314" s="439"/>
      <c r="Y314" s="439"/>
      <c r="Z314" s="439"/>
      <c r="AA314" s="439"/>
      <c r="AB314" s="439"/>
      <c r="AC314" s="439"/>
      <c r="AD314" s="439"/>
      <c r="EF314"/>
      <c r="EG314"/>
      <c r="EH314"/>
      <c r="EI314"/>
      <c r="EJ314"/>
      <c r="EK314"/>
      <c r="EL314"/>
      <c r="EM314"/>
      <c r="EN314"/>
      <c r="EO314"/>
      <c r="EP314"/>
      <c r="EQ314"/>
      <c r="ER314"/>
      <c r="ES314"/>
      <c r="ET314"/>
      <c r="EU314"/>
    </row>
    <row r="315" spans="1:151" ht="15" customHeight="1">
      <c r="A315" s="25"/>
      <c r="B315" s="52"/>
      <c r="C315" s="55" t="s">
        <v>5047</v>
      </c>
      <c r="D315" s="817" t="str">
        <f>IF(CNGE_2026_M4_Secc1!D69="","",CNGE_2026_M4_Secc1!D69)</f>
        <v/>
      </c>
      <c r="E315" s="757"/>
      <c r="F315" s="757"/>
      <c r="G315" s="757"/>
      <c r="H315" s="757"/>
      <c r="I315" s="757"/>
      <c r="J315" s="757"/>
      <c r="K315" s="757"/>
      <c r="L315" s="757"/>
      <c r="M315" s="757"/>
      <c r="N315" s="758"/>
      <c r="O315" s="439"/>
      <c r="P315" s="439"/>
      <c r="Q315" s="439"/>
      <c r="R315" s="439"/>
      <c r="S315" s="439"/>
      <c r="T315" s="439"/>
      <c r="U315" s="439"/>
      <c r="V315" s="439"/>
      <c r="W315" s="439"/>
      <c r="X315" s="439"/>
      <c r="Y315" s="439"/>
      <c r="Z315" s="439"/>
      <c r="AA315" s="439"/>
      <c r="AB315" s="439"/>
      <c r="AC315" s="439"/>
      <c r="AD315" s="439"/>
      <c r="EF315"/>
      <c r="EG315"/>
      <c r="EH315"/>
      <c r="EI315"/>
      <c r="EJ315"/>
      <c r="EK315"/>
      <c r="EL315"/>
      <c r="EM315"/>
      <c r="EN315"/>
      <c r="EO315"/>
      <c r="EP315"/>
      <c r="EQ315"/>
      <c r="ER315"/>
      <c r="ES315"/>
      <c r="ET315"/>
      <c r="EU315"/>
    </row>
    <row r="316" spans="1:151" ht="15" customHeight="1">
      <c r="A316" s="25"/>
      <c r="B316" s="52"/>
      <c r="C316" s="55" t="s">
        <v>5048</v>
      </c>
      <c r="D316" s="817" t="str">
        <f>IF(CNGE_2026_M4_Secc1!D70="","",CNGE_2026_M4_Secc1!D70)</f>
        <v/>
      </c>
      <c r="E316" s="757"/>
      <c r="F316" s="757"/>
      <c r="G316" s="757"/>
      <c r="H316" s="757"/>
      <c r="I316" s="757"/>
      <c r="J316" s="757"/>
      <c r="K316" s="757"/>
      <c r="L316" s="757"/>
      <c r="M316" s="757"/>
      <c r="N316" s="758"/>
      <c r="O316" s="439"/>
      <c r="P316" s="439"/>
      <c r="Q316" s="439"/>
      <c r="R316" s="439"/>
      <c r="S316" s="439"/>
      <c r="T316" s="439"/>
      <c r="U316" s="439"/>
      <c r="V316" s="439"/>
      <c r="W316" s="439"/>
      <c r="X316" s="439"/>
      <c r="Y316" s="439"/>
      <c r="Z316" s="439"/>
      <c r="AA316" s="439"/>
      <c r="AB316" s="439"/>
      <c r="AC316" s="439"/>
      <c r="AD316" s="439"/>
      <c r="EF316"/>
      <c r="EG316"/>
      <c r="EH316"/>
      <c r="EI316"/>
      <c r="EJ316"/>
      <c r="EK316"/>
      <c r="EL316"/>
      <c r="EM316"/>
      <c r="EN316"/>
      <c r="EO316"/>
      <c r="EP316"/>
      <c r="EQ316"/>
      <c r="ER316"/>
      <c r="ES316"/>
      <c r="ET316"/>
      <c r="EU316"/>
    </row>
    <row r="317" spans="1:151" ht="15" customHeight="1">
      <c r="A317" s="25"/>
      <c r="B317" s="52"/>
      <c r="C317" s="55" t="s">
        <v>5049</v>
      </c>
      <c r="D317" s="817" t="str">
        <f>IF(CNGE_2026_M4_Secc1!D71="","",CNGE_2026_M4_Secc1!D71)</f>
        <v/>
      </c>
      <c r="E317" s="757"/>
      <c r="F317" s="757"/>
      <c r="G317" s="757"/>
      <c r="H317" s="757"/>
      <c r="I317" s="757"/>
      <c r="J317" s="757"/>
      <c r="K317" s="757"/>
      <c r="L317" s="757"/>
      <c r="M317" s="757"/>
      <c r="N317" s="758"/>
      <c r="O317" s="439"/>
      <c r="P317" s="439"/>
      <c r="Q317" s="439"/>
      <c r="R317" s="439"/>
      <c r="S317" s="439"/>
      <c r="T317" s="439"/>
      <c r="U317" s="439"/>
      <c r="V317" s="439"/>
      <c r="W317" s="439"/>
      <c r="X317" s="439"/>
      <c r="Y317" s="439"/>
      <c r="Z317" s="439"/>
      <c r="AA317" s="439"/>
      <c r="AB317" s="439"/>
      <c r="AC317" s="439"/>
      <c r="AD317" s="439"/>
      <c r="EF317"/>
      <c r="EG317"/>
      <c r="EH317"/>
      <c r="EI317"/>
      <c r="EJ317"/>
      <c r="EK317"/>
      <c r="EL317"/>
      <c r="EM317"/>
      <c r="EN317"/>
      <c r="EO317"/>
      <c r="EP317"/>
      <c r="EQ317"/>
      <c r="ER317"/>
      <c r="ES317"/>
      <c r="ET317"/>
      <c r="EU317"/>
    </row>
    <row r="318" spans="1:151" ht="15" customHeight="1">
      <c r="A318" s="25"/>
      <c r="B318" s="52"/>
      <c r="C318" s="55" t="s">
        <v>5050</v>
      </c>
      <c r="D318" s="817" t="str">
        <f>IF(CNGE_2026_M4_Secc1!D72="","",CNGE_2026_M4_Secc1!D72)</f>
        <v/>
      </c>
      <c r="E318" s="757"/>
      <c r="F318" s="757"/>
      <c r="G318" s="757"/>
      <c r="H318" s="757"/>
      <c r="I318" s="757"/>
      <c r="J318" s="757"/>
      <c r="K318" s="757"/>
      <c r="L318" s="757"/>
      <c r="M318" s="757"/>
      <c r="N318" s="758"/>
      <c r="O318" s="439"/>
      <c r="P318" s="439"/>
      <c r="Q318" s="439"/>
      <c r="R318" s="439"/>
      <c r="S318" s="439"/>
      <c r="T318" s="439"/>
      <c r="U318" s="439"/>
      <c r="V318" s="439"/>
      <c r="W318" s="439"/>
      <c r="X318" s="439"/>
      <c r="Y318" s="439"/>
      <c r="Z318" s="439"/>
      <c r="AA318" s="439"/>
      <c r="AB318" s="439"/>
      <c r="AC318" s="439"/>
      <c r="AD318" s="439"/>
      <c r="EF318"/>
      <c r="EG318"/>
      <c r="EH318"/>
      <c r="EI318"/>
      <c r="EJ318"/>
      <c r="EK318"/>
      <c r="EL318"/>
      <c r="EM318"/>
      <c r="EN318"/>
      <c r="EO318"/>
      <c r="EP318"/>
      <c r="EQ318"/>
      <c r="ER318"/>
      <c r="ES318"/>
      <c r="ET318"/>
      <c r="EU318"/>
    </row>
    <row r="319" spans="1:151" ht="15" customHeight="1">
      <c r="A319" s="25"/>
      <c r="B319" s="52"/>
      <c r="C319" s="55" t="s">
        <v>5051</v>
      </c>
      <c r="D319" s="817" t="str">
        <f>IF(CNGE_2026_M4_Secc1!D73="","",CNGE_2026_M4_Secc1!D73)</f>
        <v/>
      </c>
      <c r="E319" s="757"/>
      <c r="F319" s="757"/>
      <c r="G319" s="757"/>
      <c r="H319" s="757"/>
      <c r="I319" s="757"/>
      <c r="J319" s="757"/>
      <c r="K319" s="757"/>
      <c r="L319" s="757"/>
      <c r="M319" s="757"/>
      <c r="N319" s="758"/>
      <c r="O319" s="439"/>
      <c r="P319" s="439"/>
      <c r="Q319" s="439"/>
      <c r="R319" s="439"/>
      <c r="S319" s="439"/>
      <c r="T319" s="439"/>
      <c r="U319" s="439"/>
      <c r="V319" s="439"/>
      <c r="W319" s="439"/>
      <c r="X319" s="439"/>
      <c r="Y319" s="439"/>
      <c r="Z319" s="439"/>
      <c r="AA319" s="439"/>
      <c r="AB319" s="439"/>
      <c r="AC319" s="439"/>
      <c r="AD319" s="439"/>
      <c r="EF319"/>
      <c r="EG319"/>
      <c r="EH319"/>
      <c r="EI319"/>
      <c r="EJ319"/>
      <c r="EK319"/>
      <c r="EL319"/>
      <c r="EM319"/>
      <c r="EN319"/>
      <c r="EO319"/>
      <c r="EP319"/>
      <c r="EQ319"/>
      <c r="ER319"/>
      <c r="ES319"/>
      <c r="ET319"/>
      <c r="EU319"/>
    </row>
    <row r="320" spans="1:151" ht="15" customHeight="1">
      <c r="A320" s="25"/>
      <c r="B320" s="52"/>
      <c r="C320" s="55" t="s">
        <v>5052</v>
      </c>
      <c r="D320" s="817" t="str">
        <f>IF(CNGE_2026_M4_Secc1!D74="","",CNGE_2026_M4_Secc1!D74)</f>
        <v/>
      </c>
      <c r="E320" s="757"/>
      <c r="F320" s="757"/>
      <c r="G320" s="757"/>
      <c r="H320" s="757"/>
      <c r="I320" s="757"/>
      <c r="J320" s="757"/>
      <c r="K320" s="757"/>
      <c r="L320" s="757"/>
      <c r="M320" s="757"/>
      <c r="N320" s="758"/>
      <c r="O320" s="439"/>
      <c r="P320" s="439"/>
      <c r="Q320" s="439"/>
      <c r="R320" s="439"/>
      <c r="S320" s="439"/>
      <c r="T320" s="439"/>
      <c r="U320" s="439"/>
      <c r="V320" s="439"/>
      <c r="W320" s="439"/>
      <c r="X320" s="439"/>
      <c r="Y320" s="439"/>
      <c r="Z320" s="439"/>
      <c r="AA320" s="439"/>
      <c r="AB320" s="439"/>
      <c r="AC320" s="439"/>
      <c r="AD320" s="439"/>
      <c r="EF320"/>
      <c r="EG320"/>
      <c r="EH320"/>
      <c r="EI320"/>
      <c r="EJ320"/>
      <c r="EK320"/>
      <c r="EL320"/>
      <c r="EM320"/>
      <c r="EN320"/>
      <c r="EO320"/>
      <c r="EP320"/>
      <c r="EQ320"/>
      <c r="ER320"/>
      <c r="ES320"/>
      <c r="ET320"/>
      <c r="EU320"/>
    </row>
    <row r="321" spans="1:151" ht="15" customHeight="1">
      <c r="A321" s="25"/>
      <c r="B321" s="52"/>
      <c r="C321" s="55" t="s">
        <v>5053</v>
      </c>
      <c r="D321" s="817" t="str">
        <f>IF(CNGE_2026_M4_Secc1!D75="","",CNGE_2026_M4_Secc1!D75)</f>
        <v/>
      </c>
      <c r="E321" s="757"/>
      <c r="F321" s="757"/>
      <c r="G321" s="757"/>
      <c r="H321" s="757"/>
      <c r="I321" s="757"/>
      <c r="J321" s="757"/>
      <c r="K321" s="757"/>
      <c r="L321" s="757"/>
      <c r="M321" s="757"/>
      <c r="N321" s="758"/>
      <c r="O321" s="439"/>
      <c r="P321" s="439"/>
      <c r="Q321" s="439"/>
      <c r="R321" s="439"/>
      <c r="S321" s="439"/>
      <c r="T321" s="439"/>
      <c r="U321" s="439"/>
      <c r="V321" s="439"/>
      <c r="W321" s="439"/>
      <c r="X321" s="439"/>
      <c r="Y321" s="439"/>
      <c r="Z321" s="439"/>
      <c r="AA321" s="439"/>
      <c r="AB321" s="439"/>
      <c r="AC321" s="439"/>
      <c r="AD321" s="439"/>
      <c r="EF321"/>
      <c r="EG321"/>
      <c r="EH321"/>
      <c r="EI321"/>
      <c r="EJ321"/>
      <c r="EK321"/>
      <c r="EL321"/>
      <c r="EM321"/>
      <c r="EN321"/>
      <c r="EO321"/>
      <c r="EP321"/>
      <c r="EQ321"/>
      <c r="ER321"/>
      <c r="ES321"/>
      <c r="ET321"/>
      <c r="EU321"/>
    </row>
    <row r="322" spans="1:151" ht="15" customHeight="1">
      <c r="A322" s="25"/>
      <c r="B322" s="52"/>
      <c r="C322" s="55" t="s">
        <v>5054</v>
      </c>
      <c r="D322" s="817" t="str">
        <f>IF(CNGE_2026_M4_Secc1!D76="","",CNGE_2026_M4_Secc1!D76)</f>
        <v/>
      </c>
      <c r="E322" s="757"/>
      <c r="F322" s="757"/>
      <c r="G322" s="757"/>
      <c r="H322" s="757"/>
      <c r="I322" s="757"/>
      <c r="J322" s="757"/>
      <c r="K322" s="757"/>
      <c r="L322" s="757"/>
      <c r="M322" s="757"/>
      <c r="N322" s="758"/>
      <c r="O322" s="439"/>
      <c r="P322" s="439"/>
      <c r="Q322" s="439"/>
      <c r="R322" s="439"/>
      <c r="S322" s="439"/>
      <c r="T322" s="439"/>
      <c r="U322" s="439"/>
      <c r="V322" s="439"/>
      <c r="W322" s="439"/>
      <c r="X322" s="439"/>
      <c r="Y322" s="439"/>
      <c r="Z322" s="439"/>
      <c r="AA322" s="439"/>
      <c r="AB322" s="439"/>
      <c r="AC322" s="439"/>
      <c r="AD322" s="439"/>
      <c r="EF322"/>
      <c r="EG322"/>
      <c r="EH322"/>
      <c r="EI322"/>
      <c r="EJ322"/>
      <c r="EK322"/>
      <c r="EL322"/>
      <c r="EM322"/>
      <c r="EN322"/>
      <c r="EO322"/>
      <c r="EP322"/>
      <c r="EQ322"/>
      <c r="ER322"/>
      <c r="ES322"/>
      <c r="ET322"/>
      <c r="EU322"/>
    </row>
    <row r="323" spans="1:151" ht="15" customHeight="1">
      <c r="A323" s="25"/>
      <c r="B323" s="52"/>
      <c r="C323" s="55" t="s">
        <v>5055</v>
      </c>
      <c r="D323" s="817" t="str">
        <f>IF(CNGE_2026_M4_Secc1!D77="","",CNGE_2026_M4_Secc1!D77)</f>
        <v/>
      </c>
      <c r="E323" s="757"/>
      <c r="F323" s="757"/>
      <c r="G323" s="757"/>
      <c r="H323" s="757"/>
      <c r="I323" s="757"/>
      <c r="J323" s="757"/>
      <c r="K323" s="757"/>
      <c r="L323" s="757"/>
      <c r="M323" s="757"/>
      <c r="N323" s="758"/>
      <c r="O323" s="439"/>
      <c r="P323" s="439"/>
      <c r="Q323" s="439"/>
      <c r="R323" s="439"/>
      <c r="S323" s="439"/>
      <c r="T323" s="439"/>
      <c r="U323" s="439"/>
      <c r="V323" s="439"/>
      <c r="W323" s="439"/>
      <c r="X323" s="439"/>
      <c r="Y323" s="439"/>
      <c r="Z323" s="439"/>
      <c r="AA323" s="439"/>
      <c r="AB323" s="439"/>
      <c r="AC323" s="439"/>
      <c r="AD323" s="439"/>
      <c r="EF323"/>
      <c r="EG323"/>
      <c r="EH323"/>
      <c r="EI323"/>
      <c r="EJ323"/>
      <c r="EK323"/>
      <c r="EL323"/>
      <c r="EM323"/>
      <c r="EN323"/>
      <c r="EO323"/>
      <c r="EP323"/>
      <c r="EQ323"/>
      <c r="ER323"/>
      <c r="ES323"/>
      <c r="ET323"/>
      <c r="EU323"/>
    </row>
    <row r="324" spans="1:151" ht="15" customHeight="1">
      <c r="A324" s="25"/>
      <c r="B324" s="52"/>
      <c r="C324" s="55" t="s">
        <v>5152</v>
      </c>
      <c r="D324" s="817" t="str">
        <f>IF(CNGE_2026_M4_Secc1!D78="","",CNGE_2026_M4_Secc1!D78)</f>
        <v/>
      </c>
      <c r="E324" s="757"/>
      <c r="F324" s="757"/>
      <c r="G324" s="757"/>
      <c r="H324" s="757"/>
      <c r="I324" s="757"/>
      <c r="J324" s="757"/>
      <c r="K324" s="757"/>
      <c r="L324" s="757"/>
      <c r="M324" s="757"/>
      <c r="N324" s="758"/>
      <c r="O324" s="439"/>
      <c r="P324" s="439"/>
      <c r="Q324" s="439"/>
      <c r="R324" s="439"/>
      <c r="S324" s="439"/>
      <c r="T324" s="439"/>
      <c r="U324" s="439"/>
      <c r="V324" s="439"/>
      <c r="W324" s="439"/>
      <c r="X324" s="439"/>
      <c r="Y324" s="439"/>
      <c r="Z324" s="439"/>
      <c r="AA324" s="439"/>
      <c r="AB324" s="439"/>
      <c r="AC324" s="439"/>
      <c r="AD324" s="439"/>
      <c r="EF324"/>
      <c r="EG324"/>
      <c r="EH324"/>
      <c r="EI324"/>
      <c r="EJ324"/>
      <c r="EK324"/>
      <c r="EL324"/>
      <c r="EM324"/>
      <c r="EN324"/>
      <c r="EO324"/>
      <c r="EP324"/>
      <c r="EQ324"/>
      <c r="ER324"/>
      <c r="ES324"/>
      <c r="ET324"/>
      <c r="EU324"/>
    </row>
    <row r="325" spans="1:151" ht="15" customHeight="1">
      <c r="A325" s="25"/>
      <c r="B325" s="52"/>
      <c r="C325" s="55" t="s">
        <v>5154</v>
      </c>
      <c r="D325" s="817" t="str">
        <f>IF(CNGE_2026_M4_Secc1!D79="","",CNGE_2026_M4_Secc1!D79)</f>
        <v/>
      </c>
      <c r="E325" s="757"/>
      <c r="F325" s="757"/>
      <c r="G325" s="757"/>
      <c r="H325" s="757"/>
      <c r="I325" s="757"/>
      <c r="J325" s="757"/>
      <c r="K325" s="757"/>
      <c r="L325" s="757"/>
      <c r="M325" s="757"/>
      <c r="N325" s="758"/>
      <c r="O325" s="439"/>
      <c r="P325" s="439"/>
      <c r="Q325" s="439"/>
      <c r="R325" s="439"/>
      <c r="S325" s="439"/>
      <c r="T325" s="439"/>
      <c r="U325" s="439"/>
      <c r="V325" s="439"/>
      <c r="W325" s="439"/>
      <c r="X325" s="439"/>
      <c r="Y325" s="439"/>
      <c r="Z325" s="439"/>
      <c r="AA325" s="439"/>
      <c r="AB325" s="439"/>
      <c r="AC325" s="439"/>
      <c r="AD325" s="439"/>
      <c r="EF325"/>
      <c r="EG325"/>
      <c r="EH325"/>
      <c r="EI325"/>
      <c r="EJ325"/>
      <c r="EK325"/>
      <c r="EL325"/>
      <c r="EM325"/>
      <c r="EN325"/>
      <c r="EO325"/>
      <c r="EP325"/>
      <c r="EQ325"/>
      <c r="ER325"/>
      <c r="ES325"/>
      <c r="ET325"/>
      <c r="EU325"/>
    </row>
    <row r="326" spans="1:151" ht="15" customHeight="1">
      <c r="A326" s="25"/>
      <c r="B326" s="52"/>
      <c r="C326" s="55" t="s">
        <v>5156</v>
      </c>
      <c r="D326" s="817" t="str">
        <f>IF(CNGE_2026_M4_Secc1!D80="","",CNGE_2026_M4_Secc1!D80)</f>
        <v/>
      </c>
      <c r="E326" s="757"/>
      <c r="F326" s="757"/>
      <c r="G326" s="757"/>
      <c r="H326" s="757"/>
      <c r="I326" s="757"/>
      <c r="J326" s="757"/>
      <c r="K326" s="757"/>
      <c r="L326" s="757"/>
      <c r="M326" s="757"/>
      <c r="N326" s="758"/>
      <c r="O326" s="439"/>
      <c r="P326" s="439"/>
      <c r="Q326" s="439"/>
      <c r="R326" s="439"/>
      <c r="S326" s="439"/>
      <c r="T326" s="439"/>
      <c r="U326" s="439"/>
      <c r="V326" s="439"/>
      <c r="W326" s="439"/>
      <c r="X326" s="439"/>
      <c r="Y326" s="439"/>
      <c r="Z326" s="439"/>
      <c r="AA326" s="439"/>
      <c r="AB326" s="439"/>
      <c r="AC326" s="439"/>
      <c r="AD326" s="439"/>
      <c r="EF326"/>
      <c r="EG326"/>
      <c r="EH326"/>
      <c r="EI326"/>
      <c r="EJ326"/>
      <c r="EK326"/>
      <c r="EL326"/>
      <c r="EM326"/>
      <c r="EN326"/>
      <c r="EO326"/>
      <c r="EP326"/>
      <c r="EQ326"/>
      <c r="ER326"/>
      <c r="ES326"/>
      <c r="ET326"/>
      <c r="EU326"/>
    </row>
    <row r="327" spans="1:151" ht="15" customHeight="1">
      <c r="A327" s="25"/>
      <c r="B327" s="52"/>
      <c r="C327" s="55" t="s">
        <v>5158</v>
      </c>
      <c r="D327" s="817" t="str">
        <f>IF(CNGE_2026_M4_Secc1!D81="","",CNGE_2026_M4_Secc1!D81)</f>
        <v/>
      </c>
      <c r="E327" s="757"/>
      <c r="F327" s="757"/>
      <c r="G327" s="757"/>
      <c r="H327" s="757"/>
      <c r="I327" s="757"/>
      <c r="J327" s="757"/>
      <c r="K327" s="757"/>
      <c r="L327" s="757"/>
      <c r="M327" s="757"/>
      <c r="N327" s="758"/>
      <c r="O327" s="439"/>
      <c r="P327" s="439"/>
      <c r="Q327" s="439"/>
      <c r="R327" s="439"/>
      <c r="S327" s="439"/>
      <c r="T327" s="439"/>
      <c r="U327" s="439"/>
      <c r="V327" s="439"/>
      <c r="W327" s="439"/>
      <c r="X327" s="439"/>
      <c r="Y327" s="439"/>
      <c r="Z327" s="439"/>
      <c r="AA327" s="439"/>
      <c r="AB327" s="439"/>
      <c r="AC327" s="439"/>
      <c r="AD327" s="439"/>
      <c r="EF327"/>
      <c r="EG327"/>
      <c r="EH327"/>
      <c r="EI327"/>
      <c r="EJ327"/>
      <c r="EK327"/>
      <c r="EL327"/>
      <c r="EM327"/>
      <c r="EN327"/>
      <c r="EO327"/>
      <c r="EP327"/>
      <c r="EQ327"/>
      <c r="ER327"/>
      <c r="ES327"/>
      <c r="ET327"/>
      <c r="EU327"/>
    </row>
    <row r="328" spans="1:151" ht="15" customHeight="1">
      <c r="A328" s="25"/>
      <c r="B328" s="52"/>
      <c r="C328" s="55" t="s">
        <v>5160</v>
      </c>
      <c r="D328" s="817" t="str">
        <f>IF(CNGE_2026_M4_Secc1!D82="","",CNGE_2026_M4_Secc1!D82)</f>
        <v/>
      </c>
      <c r="E328" s="757"/>
      <c r="F328" s="757"/>
      <c r="G328" s="757"/>
      <c r="H328" s="757"/>
      <c r="I328" s="757"/>
      <c r="J328" s="757"/>
      <c r="K328" s="757"/>
      <c r="L328" s="757"/>
      <c r="M328" s="757"/>
      <c r="N328" s="758"/>
      <c r="O328" s="439"/>
      <c r="P328" s="439"/>
      <c r="Q328" s="439"/>
      <c r="R328" s="439"/>
      <c r="S328" s="439"/>
      <c r="T328" s="439"/>
      <c r="U328" s="439"/>
      <c r="V328" s="439"/>
      <c r="W328" s="439"/>
      <c r="X328" s="439"/>
      <c r="Y328" s="439"/>
      <c r="Z328" s="439"/>
      <c r="AA328" s="439"/>
      <c r="AB328" s="439"/>
      <c r="AC328" s="439"/>
      <c r="AD328" s="439"/>
      <c r="EF328"/>
      <c r="EG328"/>
      <c r="EH328"/>
      <c r="EI328"/>
      <c r="EJ328"/>
      <c r="EK328"/>
      <c r="EL328"/>
      <c r="EM328"/>
      <c r="EN328"/>
      <c r="EO328"/>
      <c r="EP328"/>
      <c r="EQ328"/>
      <c r="ER328"/>
      <c r="ES328"/>
      <c r="ET328"/>
      <c r="EU328"/>
    </row>
    <row r="329" spans="1:151" ht="15" customHeight="1">
      <c r="A329" s="25"/>
      <c r="B329" s="52"/>
      <c r="C329" s="55" t="s">
        <v>5162</v>
      </c>
      <c r="D329" s="817" t="str">
        <f>IF(CNGE_2026_M4_Secc1!D83="","",CNGE_2026_M4_Secc1!D83)</f>
        <v/>
      </c>
      <c r="E329" s="757"/>
      <c r="F329" s="757"/>
      <c r="G329" s="757"/>
      <c r="H329" s="757"/>
      <c r="I329" s="757"/>
      <c r="J329" s="757"/>
      <c r="K329" s="757"/>
      <c r="L329" s="757"/>
      <c r="M329" s="757"/>
      <c r="N329" s="758"/>
      <c r="O329" s="439"/>
      <c r="P329" s="439"/>
      <c r="Q329" s="439"/>
      <c r="R329" s="439"/>
      <c r="S329" s="439"/>
      <c r="T329" s="439"/>
      <c r="U329" s="439"/>
      <c r="V329" s="439"/>
      <c r="W329" s="439"/>
      <c r="X329" s="439"/>
      <c r="Y329" s="439"/>
      <c r="Z329" s="439"/>
      <c r="AA329" s="439"/>
      <c r="AB329" s="439"/>
      <c r="AC329" s="439"/>
      <c r="AD329" s="439"/>
      <c r="EF329"/>
      <c r="EG329"/>
      <c r="EH329"/>
      <c r="EI329"/>
      <c r="EJ329"/>
      <c r="EK329"/>
      <c r="EL329"/>
      <c r="EM329"/>
      <c r="EN329"/>
      <c r="EO329"/>
      <c r="EP329"/>
      <c r="EQ329"/>
      <c r="ER329"/>
      <c r="ES329"/>
      <c r="ET329"/>
      <c r="EU329"/>
    </row>
    <row r="330" spans="1:151" ht="15" customHeight="1">
      <c r="A330" s="25"/>
      <c r="B330" s="52"/>
      <c r="C330" s="55" t="s">
        <v>5164</v>
      </c>
      <c r="D330" s="817" t="str">
        <f>IF(CNGE_2026_M4_Secc1!D84="","",CNGE_2026_M4_Secc1!D84)</f>
        <v/>
      </c>
      <c r="E330" s="757"/>
      <c r="F330" s="757"/>
      <c r="G330" s="757"/>
      <c r="H330" s="757"/>
      <c r="I330" s="757"/>
      <c r="J330" s="757"/>
      <c r="K330" s="757"/>
      <c r="L330" s="757"/>
      <c r="M330" s="757"/>
      <c r="N330" s="758"/>
      <c r="O330" s="439"/>
      <c r="P330" s="439"/>
      <c r="Q330" s="439"/>
      <c r="R330" s="439"/>
      <c r="S330" s="439"/>
      <c r="T330" s="439"/>
      <c r="U330" s="439"/>
      <c r="V330" s="439"/>
      <c r="W330" s="439"/>
      <c r="X330" s="439"/>
      <c r="Y330" s="439"/>
      <c r="Z330" s="439"/>
      <c r="AA330" s="439"/>
      <c r="AB330" s="439"/>
      <c r="AC330" s="439"/>
      <c r="AD330" s="439"/>
      <c r="EF330"/>
      <c r="EG330"/>
      <c r="EH330"/>
      <c r="EI330"/>
      <c r="EJ330"/>
      <c r="EK330"/>
      <c r="EL330"/>
      <c r="EM330"/>
      <c r="EN330"/>
      <c r="EO330"/>
      <c r="EP330"/>
      <c r="EQ330"/>
      <c r="ER330"/>
      <c r="ES330"/>
      <c r="ET330"/>
      <c r="EU330"/>
    </row>
    <row r="331" spans="1:151" ht="15" customHeight="1">
      <c r="A331" s="25"/>
      <c r="B331" s="52"/>
      <c r="C331" s="55" t="s">
        <v>5166</v>
      </c>
      <c r="D331" s="817" t="str">
        <f>IF(CNGE_2026_M4_Secc1!D85="","",CNGE_2026_M4_Secc1!D85)</f>
        <v/>
      </c>
      <c r="E331" s="757"/>
      <c r="F331" s="757"/>
      <c r="G331" s="757"/>
      <c r="H331" s="757"/>
      <c r="I331" s="757"/>
      <c r="J331" s="757"/>
      <c r="K331" s="757"/>
      <c r="L331" s="757"/>
      <c r="M331" s="757"/>
      <c r="N331" s="758"/>
      <c r="O331" s="439"/>
      <c r="P331" s="439"/>
      <c r="Q331" s="439"/>
      <c r="R331" s="439"/>
      <c r="S331" s="439"/>
      <c r="T331" s="439"/>
      <c r="U331" s="439"/>
      <c r="V331" s="439"/>
      <c r="W331" s="439"/>
      <c r="X331" s="439"/>
      <c r="Y331" s="439"/>
      <c r="Z331" s="439"/>
      <c r="AA331" s="439"/>
      <c r="AB331" s="439"/>
      <c r="AC331" s="439"/>
      <c r="AD331" s="439"/>
      <c r="EF331"/>
      <c r="EG331"/>
      <c r="EH331"/>
      <c r="EI331"/>
      <c r="EJ331"/>
      <c r="EK331"/>
      <c r="EL331"/>
      <c r="EM331"/>
      <c r="EN331"/>
      <c r="EO331"/>
      <c r="EP331"/>
      <c r="EQ331"/>
      <c r="ER331"/>
      <c r="ES331"/>
      <c r="ET331"/>
      <c r="EU331"/>
    </row>
    <row r="332" spans="1:151" ht="15" customHeight="1">
      <c r="A332" s="25"/>
      <c r="B332" s="52"/>
      <c r="C332" s="55" t="s">
        <v>5168</v>
      </c>
      <c r="D332" s="817" t="str">
        <f>IF(CNGE_2026_M4_Secc1!D86="","",CNGE_2026_M4_Secc1!D86)</f>
        <v/>
      </c>
      <c r="E332" s="757"/>
      <c r="F332" s="757"/>
      <c r="G332" s="757"/>
      <c r="H332" s="757"/>
      <c r="I332" s="757"/>
      <c r="J332" s="757"/>
      <c r="K332" s="757"/>
      <c r="L332" s="757"/>
      <c r="M332" s="757"/>
      <c r="N332" s="758"/>
      <c r="O332" s="439"/>
      <c r="P332" s="439"/>
      <c r="Q332" s="439"/>
      <c r="R332" s="439"/>
      <c r="S332" s="439"/>
      <c r="T332" s="439"/>
      <c r="U332" s="439"/>
      <c r="V332" s="439"/>
      <c r="W332" s="439"/>
      <c r="X332" s="439"/>
      <c r="Y332" s="439"/>
      <c r="Z332" s="439"/>
      <c r="AA332" s="439"/>
      <c r="AB332" s="439"/>
      <c r="AC332" s="439"/>
      <c r="AD332" s="439"/>
      <c r="EF332"/>
      <c r="EG332"/>
      <c r="EH332"/>
      <c r="EI332"/>
      <c r="EJ332"/>
      <c r="EK332"/>
      <c r="EL332"/>
      <c r="EM332"/>
      <c r="EN332"/>
      <c r="EO332"/>
      <c r="EP332"/>
      <c r="EQ332"/>
      <c r="ER332"/>
      <c r="ES332"/>
      <c r="ET332"/>
      <c r="EU332"/>
    </row>
    <row r="333" spans="1:151" ht="15" customHeight="1">
      <c r="A333" s="25"/>
      <c r="B333" s="52"/>
      <c r="C333" s="55" t="s">
        <v>5170</v>
      </c>
      <c r="D333" s="817" t="str">
        <f>IF(CNGE_2026_M4_Secc1!D87="","",CNGE_2026_M4_Secc1!D87)</f>
        <v/>
      </c>
      <c r="E333" s="757"/>
      <c r="F333" s="757"/>
      <c r="G333" s="757"/>
      <c r="H333" s="757"/>
      <c r="I333" s="757"/>
      <c r="J333" s="757"/>
      <c r="K333" s="757"/>
      <c r="L333" s="757"/>
      <c r="M333" s="757"/>
      <c r="N333" s="758"/>
      <c r="O333" s="439"/>
      <c r="P333" s="439"/>
      <c r="Q333" s="439"/>
      <c r="R333" s="439"/>
      <c r="S333" s="439"/>
      <c r="T333" s="439"/>
      <c r="U333" s="439"/>
      <c r="V333" s="439"/>
      <c r="W333" s="439"/>
      <c r="X333" s="439"/>
      <c r="Y333" s="439"/>
      <c r="Z333" s="439"/>
      <c r="AA333" s="439"/>
      <c r="AB333" s="439"/>
      <c r="AC333" s="439"/>
      <c r="AD333" s="439"/>
      <c r="EF333"/>
      <c r="EG333"/>
      <c r="EH333"/>
      <c r="EI333"/>
      <c r="EJ333"/>
      <c r="EK333"/>
      <c r="EL333"/>
      <c r="EM333"/>
      <c r="EN333"/>
      <c r="EO333"/>
      <c r="EP333"/>
      <c r="EQ333"/>
      <c r="ER333"/>
      <c r="ES333"/>
      <c r="ET333"/>
      <c r="EU333"/>
    </row>
    <row r="334" spans="1:151" ht="15" customHeight="1">
      <c r="A334" s="25"/>
      <c r="B334" s="52"/>
      <c r="C334" s="55" t="s">
        <v>5172</v>
      </c>
      <c r="D334" s="817" t="str">
        <f>IF(CNGE_2026_M4_Secc1!D88="","",CNGE_2026_M4_Secc1!D88)</f>
        <v/>
      </c>
      <c r="E334" s="757"/>
      <c r="F334" s="757"/>
      <c r="G334" s="757"/>
      <c r="H334" s="757"/>
      <c r="I334" s="757"/>
      <c r="J334" s="757"/>
      <c r="K334" s="757"/>
      <c r="L334" s="757"/>
      <c r="M334" s="757"/>
      <c r="N334" s="758"/>
      <c r="O334" s="439"/>
      <c r="P334" s="439"/>
      <c r="Q334" s="439"/>
      <c r="R334" s="439"/>
      <c r="S334" s="439"/>
      <c r="T334" s="439"/>
      <c r="U334" s="439"/>
      <c r="V334" s="439"/>
      <c r="W334" s="439"/>
      <c r="X334" s="439"/>
      <c r="Y334" s="439"/>
      <c r="Z334" s="439"/>
      <c r="AA334" s="439"/>
      <c r="AB334" s="439"/>
      <c r="AC334" s="439"/>
      <c r="AD334" s="439"/>
      <c r="EF334"/>
      <c r="EG334"/>
      <c r="EH334"/>
      <c r="EI334"/>
      <c r="EJ334"/>
      <c r="EK334"/>
      <c r="EL334"/>
      <c r="EM334"/>
      <c r="EN334"/>
      <c r="EO334"/>
      <c r="EP334"/>
      <c r="EQ334"/>
      <c r="ER334"/>
      <c r="ES334"/>
      <c r="ET334"/>
      <c r="EU334"/>
    </row>
    <row r="335" spans="1:151" ht="15" customHeight="1">
      <c r="A335" s="25"/>
      <c r="B335" s="52"/>
      <c r="C335" s="55" t="s">
        <v>5174</v>
      </c>
      <c r="D335" s="817" t="str">
        <f>IF(CNGE_2026_M4_Secc1!D89="","",CNGE_2026_M4_Secc1!D89)</f>
        <v/>
      </c>
      <c r="E335" s="757"/>
      <c r="F335" s="757"/>
      <c r="G335" s="757"/>
      <c r="H335" s="757"/>
      <c r="I335" s="757"/>
      <c r="J335" s="757"/>
      <c r="K335" s="757"/>
      <c r="L335" s="757"/>
      <c r="M335" s="757"/>
      <c r="N335" s="758"/>
      <c r="O335" s="439"/>
      <c r="P335" s="439"/>
      <c r="Q335" s="439"/>
      <c r="R335" s="439"/>
      <c r="S335" s="439"/>
      <c r="T335" s="439"/>
      <c r="U335" s="439"/>
      <c r="V335" s="439"/>
      <c r="W335" s="439"/>
      <c r="X335" s="439"/>
      <c r="Y335" s="439"/>
      <c r="Z335" s="439"/>
      <c r="AA335" s="439"/>
      <c r="AB335" s="439"/>
      <c r="AC335" s="439"/>
      <c r="AD335" s="439"/>
      <c r="EF335"/>
      <c r="EG335"/>
      <c r="EH335"/>
      <c r="EI335"/>
      <c r="EJ335"/>
      <c r="EK335"/>
      <c r="EL335"/>
      <c r="EM335"/>
      <c r="EN335"/>
      <c r="EO335"/>
      <c r="EP335"/>
      <c r="EQ335"/>
      <c r="ER335"/>
      <c r="ES335"/>
      <c r="ET335"/>
      <c r="EU335"/>
    </row>
    <row r="336" spans="1:151" ht="15" customHeight="1">
      <c r="A336" s="25"/>
      <c r="B336" s="52"/>
      <c r="C336" s="55" t="s">
        <v>5176</v>
      </c>
      <c r="D336" s="817" t="str">
        <f>IF(CNGE_2026_M4_Secc1!D90="","",CNGE_2026_M4_Secc1!D90)</f>
        <v/>
      </c>
      <c r="E336" s="757"/>
      <c r="F336" s="757"/>
      <c r="G336" s="757"/>
      <c r="H336" s="757"/>
      <c r="I336" s="757"/>
      <c r="J336" s="757"/>
      <c r="K336" s="757"/>
      <c r="L336" s="757"/>
      <c r="M336" s="757"/>
      <c r="N336" s="758"/>
      <c r="O336" s="439"/>
      <c r="P336" s="439"/>
      <c r="Q336" s="439"/>
      <c r="R336" s="439"/>
      <c r="S336" s="439"/>
      <c r="T336" s="439"/>
      <c r="U336" s="439"/>
      <c r="V336" s="439"/>
      <c r="W336" s="439"/>
      <c r="X336" s="439"/>
      <c r="Y336" s="439"/>
      <c r="Z336" s="439"/>
      <c r="AA336" s="439"/>
      <c r="AB336" s="439"/>
      <c r="AC336" s="439"/>
      <c r="AD336" s="439"/>
      <c r="EF336"/>
      <c r="EG336"/>
      <c r="EH336"/>
      <c r="EI336"/>
      <c r="EJ336"/>
      <c r="EK336"/>
      <c r="EL336"/>
      <c r="EM336"/>
      <c r="EN336"/>
      <c r="EO336"/>
      <c r="EP336"/>
      <c r="EQ336"/>
      <c r="ER336"/>
      <c r="ES336"/>
      <c r="ET336"/>
      <c r="EU336"/>
    </row>
    <row r="337" spans="1:151" ht="15" customHeight="1">
      <c r="A337" s="25"/>
      <c r="B337" s="52"/>
      <c r="C337" s="55" t="s">
        <v>5178</v>
      </c>
      <c r="D337" s="817" t="str">
        <f>IF(CNGE_2026_M4_Secc1!D91="","",CNGE_2026_M4_Secc1!D91)</f>
        <v/>
      </c>
      <c r="E337" s="757"/>
      <c r="F337" s="757"/>
      <c r="G337" s="757"/>
      <c r="H337" s="757"/>
      <c r="I337" s="757"/>
      <c r="J337" s="757"/>
      <c r="K337" s="757"/>
      <c r="L337" s="757"/>
      <c r="M337" s="757"/>
      <c r="N337" s="758"/>
      <c r="O337" s="439"/>
      <c r="P337" s="439"/>
      <c r="Q337" s="439"/>
      <c r="R337" s="439"/>
      <c r="S337" s="439"/>
      <c r="T337" s="439"/>
      <c r="U337" s="439"/>
      <c r="V337" s="439"/>
      <c r="W337" s="439"/>
      <c r="X337" s="439"/>
      <c r="Y337" s="439"/>
      <c r="Z337" s="439"/>
      <c r="AA337" s="439"/>
      <c r="AB337" s="439"/>
      <c r="AC337" s="439"/>
      <c r="AD337" s="439"/>
      <c r="EF337"/>
      <c r="EG337"/>
      <c r="EH337"/>
      <c r="EI337"/>
      <c r="EJ337"/>
      <c r="EK337"/>
      <c r="EL337"/>
      <c r="EM337"/>
      <c r="EN337"/>
      <c r="EO337"/>
      <c r="EP337"/>
      <c r="EQ337"/>
      <c r="ER337"/>
      <c r="ES337"/>
      <c r="ET337"/>
      <c r="EU337"/>
    </row>
    <row r="338" spans="1:151" ht="15" customHeight="1">
      <c r="A338" s="25"/>
      <c r="B338" s="52"/>
      <c r="C338" s="55" t="s">
        <v>5180</v>
      </c>
      <c r="D338" s="817" t="str">
        <f>IF(CNGE_2026_M4_Secc1!D92="","",CNGE_2026_M4_Secc1!D92)</f>
        <v/>
      </c>
      <c r="E338" s="757"/>
      <c r="F338" s="757"/>
      <c r="G338" s="757"/>
      <c r="H338" s="757"/>
      <c r="I338" s="757"/>
      <c r="J338" s="757"/>
      <c r="K338" s="757"/>
      <c r="L338" s="757"/>
      <c r="M338" s="757"/>
      <c r="N338" s="758"/>
      <c r="O338" s="439"/>
      <c r="P338" s="439"/>
      <c r="Q338" s="439"/>
      <c r="R338" s="439"/>
      <c r="S338" s="439"/>
      <c r="T338" s="439"/>
      <c r="U338" s="439"/>
      <c r="V338" s="439"/>
      <c r="W338" s="439"/>
      <c r="X338" s="439"/>
      <c r="Y338" s="439"/>
      <c r="Z338" s="439"/>
      <c r="AA338" s="439"/>
      <c r="AB338" s="439"/>
      <c r="AC338" s="439"/>
      <c r="AD338" s="439"/>
      <c r="EF338"/>
      <c r="EG338"/>
      <c r="EH338"/>
      <c r="EI338"/>
      <c r="EJ338"/>
      <c r="EK338"/>
      <c r="EL338"/>
      <c r="EM338"/>
      <c r="EN338"/>
      <c r="EO338"/>
      <c r="EP338"/>
      <c r="EQ338"/>
      <c r="ER338"/>
      <c r="ES338"/>
      <c r="ET338"/>
      <c r="EU338"/>
    </row>
    <row r="339" spans="1:151" ht="15" customHeight="1">
      <c r="A339" s="25"/>
      <c r="B339" s="52"/>
      <c r="C339" s="55" t="s">
        <v>5182</v>
      </c>
      <c r="D339" s="817" t="str">
        <f>IF(CNGE_2026_M4_Secc1!D93="","",CNGE_2026_M4_Secc1!D93)</f>
        <v/>
      </c>
      <c r="E339" s="757"/>
      <c r="F339" s="757"/>
      <c r="G339" s="757"/>
      <c r="H339" s="757"/>
      <c r="I339" s="757"/>
      <c r="J339" s="757"/>
      <c r="K339" s="757"/>
      <c r="L339" s="757"/>
      <c r="M339" s="757"/>
      <c r="N339" s="758"/>
      <c r="O339" s="439"/>
      <c r="P339" s="439"/>
      <c r="Q339" s="439"/>
      <c r="R339" s="439"/>
      <c r="S339" s="439"/>
      <c r="T339" s="439"/>
      <c r="U339" s="439"/>
      <c r="V339" s="439"/>
      <c r="W339" s="439"/>
      <c r="X339" s="439"/>
      <c r="Y339" s="439"/>
      <c r="Z339" s="439"/>
      <c r="AA339" s="439"/>
      <c r="AB339" s="439"/>
      <c r="AC339" s="439"/>
      <c r="AD339" s="439"/>
      <c r="EF339"/>
      <c r="EG339"/>
      <c r="EH339"/>
      <c r="EI339"/>
      <c r="EJ339"/>
      <c r="EK339"/>
      <c r="EL339"/>
      <c r="EM339"/>
      <c r="EN339"/>
      <c r="EO339"/>
      <c r="EP339"/>
      <c r="EQ339"/>
      <c r="ER339"/>
      <c r="ES339"/>
      <c r="ET339"/>
      <c r="EU339"/>
    </row>
    <row r="340" spans="1:151" ht="15" customHeight="1">
      <c r="A340" s="25"/>
      <c r="B340" s="52"/>
      <c r="C340" s="55" t="s">
        <v>5184</v>
      </c>
      <c r="D340" s="817" t="str">
        <f>IF(CNGE_2026_M4_Secc1!D94="","",CNGE_2026_M4_Secc1!D94)</f>
        <v/>
      </c>
      <c r="E340" s="757"/>
      <c r="F340" s="757"/>
      <c r="G340" s="757"/>
      <c r="H340" s="757"/>
      <c r="I340" s="757"/>
      <c r="J340" s="757"/>
      <c r="K340" s="757"/>
      <c r="L340" s="757"/>
      <c r="M340" s="757"/>
      <c r="N340" s="758"/>
      <c r="O340" s="439"/>
      <c r="P340" s="439"/>
      <c r="Q340" s="439"/>
      <c r="R340" s="439"/>
      <c r="S340" s="439"/>
      <c r="T340" s="439"/>
      <c r="U340" s="439"/>
      <c r="V340" s="439"/>
      <c r="W340" s="439"/>
      <c r="X340" s="439"/>
      <c r="Y340" s="439"/>
      <c r="Z340" s="439"/>
      <c r="AA340" s="439"/>
      <c r="AB340" s="439"/>
      <c r="AC340" s="439"/>
      <c r="AD340" s="439"/>
      <c r="EF340"/>
      <c r="EG340"/>
      <c r="EH340"/>
      <c r="EI340"/>
      <c r="EJ340"/>
      <c r="EK340"/>
      <c r="EL340"/>
      <c r="EM340"/>
      <c r="EN340"/>
      <c r="EO340"/>
      <c r="EP340"/>
      <c r="EQ340"/>
      <c r="ER340"/>
      <c r="ES340"/>
      <c r="ET340"/>
      <c r="EU340"/>
    </row>
    <row r="341" spans="1:151" ht="15" customHeight="1">
      <c r="A341" s="25"/>
      <c r="B341" s="52"/>
      <c r="C341" s="55" t="s">
        <v>5186</v>
      </c>
      <c r="D341" s="817" t="str">
        <f>IF(CNGE_2026_M4_Secc1!D95="","",CNGE_2026_M4_Secc1!D95)</f>
        <v/>
      </c>
      <c r="E341" s="757"/>
      <c r="F341" s="757"/>
      <c r="G341" s="757"/>
      <c r="H341" s="757"/>
      <c r="I341" s="757"/>
      <c r="J341" s="757"/>
      <c r="K341" s="757"/>
      <c r="L341" s="757"/>
      <c r="M341" s="757"/>
      <c r="N341" s="758"/>
      <c r="O341" s="439"/>
      <c r="P341" s="439"/>
      <c r="Q341" s="439"/>
      <c r="R341" s="439"/>
      <c r="S341" s="439"/>
      <c r="T341" s="439"/>
      <c r="U341" s="439"/>
      <c r="V341" s="439"/>
      <c r="W341" s="439"/>
      <c r="X341" s="439"/>
      <c r="Y341" s="439"/>
      <c r="Z341" s="439"/>
      <c r="AA341" s="439"/>
      <c r="AB341" s="439"/>
      <c r="AC341" s="439"/>
      <c r="AD341" s="439"/>
      <c r="EF341"/>
      <c r="EG341"/>
      <c r="EH341"/>
      <c r="EI341"/>
      <c r="EJ341"/>
      <c r="EK341"/>
      <c r="EL341"/>
      <c r="EM341"/>
      <c r="EN341"/>
      <c r="EO341"/>
      <c r="EP341"/>
      <c r="EQ341"/>
      <c r="ER341"/>
      <c r="ES341"/>
      <c r="ET341"/>
      <c r="EU341"/>
    </row>
    <row r="342" spans="1:151" ht="15" customHeight="1">
      <c r="A342" s="25"/>
      <c r="B342" s="52"/>
      <c r="C342" s="55" t="s">
        <v>5188</v>
      </c>
      <c r="D342" s="817" t="str">
        <f>IF(CNGE_2026_M4_Secc1!D96="","",CNGE_2026_M4_Secc1!D96)</f>
        <v/>
      </c>
      <c r="E342" s="757"/>
      <c r="F342" s="757"/>
      <c r="G342" s="757"/>
      <c r="H342" s="757"/>
      <c r="I342" s="757"/>
      <c r="J342" s="757"/>
      <c r="K342" s="757"/>
      <c r="L342" s="757"/>
      <c r="M342" s="757"/>
      <c r="N342" s="758"/>
      <c r="O342" s="439"/>
      <c r="P342" s="439"/>
      <c r="Q342" s="439"/>
      <c r="R342" s="439"/>
      <c r="S342" s="439"/>
      <c r="T342" s="439"/>
      <c r="U342" s="439"/>
      <c r="V342" s="439"/>
      <c r="W342" s="439"/>
      <c r="X342" s="439"/>
      <c r="Y342" s="439"/>
      <c r="Z342" s="439"/>
      <c r="AA342" s="439"/>
      <c r="AB342" s="439"/>
      <c r="AC342" s="439"/>
      <c r="AD342" s="439"/>
      <c r="EF342"/>
      <c r="EG342"/>
      <c r="EH342"/>
      <c r="EI342"/>
      <c r="EJ342"/>
      <c r="EK342"/>
      <c r="EL342"/>
      <c r="EM342"/>
      <c r="EN342"/>
      <c r="EO342"/>
      <c r="EP342"/>
      <c r="EQ342"/>
      <c r="ER342"/>
      <c r="ES342"/>
      <c r="ET342"/>
      <c r="EU342"/>
    </row>
    <row r="343" spans="1:151" ht="15" customHeight="1">
      <c r="A343" s="25"/>
      <c r="B343" s="52"/>
      <c r="C343" s="55" t="s">
        <v>5190</v>
      </c>
      <c r="D343" s="817" t="str">
        <f>IF(CNGE_2026_M4_Secc1!D97="","",CNGE_2026_M4_Secc1!D97)</f>
        <v/>
      </c>
      <c r="E343" s="757"/>
      <c r="F343" s="757"/>
      <c r="G343" s="757"/>
      <c r="H343" s="757"/>
      <c r="I343" s="757"/>
      <c r="J343" s="757"/>
      <c r="K343" s="757"/>
      <c r="L343" s="757"/>
      <c r="M343" s="757"/>
      <c r="N343" s="758"/>
      <c r="O343" s="439"/>
      <c r="P343" s="439"/>
      <c r="Q343" s="439"/>
      <c r="R343" s="439"/>
      <c r="S343" s="439"/>
      <c r="T343" s="439"/>
      <c r="U343" s="439"/>
      <c r="V343" s="439"/>
      <c r="W343" s="439"/>
      <c r="X343" s="439"/>
      <c r="Y343" s="439"/>
      <c r="Z343" s="439"/>
      <c r="AA343" s="439"/>
      <c r="AB343" s="439"/>
      <c r="AC343" s="439"/>
      <c r="AD343" s="439"/>
      <c r="EF343"/>
      <c r="EG343"/>
      <c r="EH343"/>
      <c r="EI343"/>
      <c r="EJ343"/>
      <c r="EK343"/>
      <c r="EL343"/>
      <c r="EM343"/>
      <c r="EN343"/>
      <c r="EO343"/>
      <c r="EP343"/>
      <c r="EQ343"/>
      <c r="ER343"/>
      <c r="ES343"/>
      <c r="ET343"/>
      <c r="EU343"/>
    </row>
    <row r="344" spans="1:151" ht="15" customHeight="1">
      <c r="A344" s="25"/>
      <c r="B344" s="52"/>
      <c r="C344" s="55" t="s">
        <v>5192</v>
      </c>
      <c r="D344" s="817" t="str">
        <f>IF(CNGE_2026_M4_Secc1!D98="","",CNGE_2026_M4_Secc1!D98)</f>
        <v/>
      </c>
      <c r="E344" s="757"/>
      <c r="F344" s="757"/>
      <c r="G344" s="757"/>
      <c r="H344" s="757"/>
      <c r="I344" s="757"/>
      <c r="J344" s="757"/>
      <c r="K344" s="757"/>
      <c r="L344" s="757"/>
      <c r="M344" s="757"/>
      <c r="N344" s="758"/>
      <c r="O344" s="683"/>
      <c r="P344" s="683"/>
      <c r="Q344" s="683"/>
      <c r="R344" s="683"/>
      <c r="S344" s="683"/>
      <c r="T344" s="683"/>
      <c r="U344" s="683"/>
      <c r="V344" s="683"/>
      <c r="W344" s="683"/>
      <c r="X344" s="683"/>
      <c r="Y344" s="683"/>
      <c r="Z344" s="683"/>
      <c r="AA344" s="683"/>
      <c r="AB344" s="683"/>
      <c r="AC344" s="683"/>
      <c r="AD344" s="683"/>
      <c r="EF344"/>
      <c r="EG344"/>
      <c r="EH344"/>
      <c r="EI344"/>
      <c r="EJ344"/>
      <c r="EK344"/>
      <c r="EL344"/>
      <c r="EM344"/>
      <c r="EN344"/>
      <c r="EO344"/>
      <c r="EP344"/>
      <c r="EQ344"/>
      <c r="ER344"/>
      <c r="ES344"/>
      <c r="ET344"/>
      <c r="EU344"/>
    </row>
    <row r="345" spans="1:151" ht="15" customHeight="1">
      <c r="A345" s="25"/>
      <c r="B345" s="52"/>
      <c r="C345" s="55" t="s">
        <v>5194</v>
      </c>
      <c r="D345" s="817" t="str">
        <f>IF(CNGE_2026_M4_Secc1!D99="","",CNGE_2026_M4_Secc1!D99)</f>
        <v/>
      </c>
      <c r="E345" s="757"/>
      <c r="F345" s="757"/>
      <c r="G345" s="757"/>
      <c r="H345" s="757"/>
      <c r="I345" s="757"/>
      <c r="J345" s="757"/>
      <c r="K345" s="757"/>
      <c r="L345" s="757"/>
      <c r="M345" s="757"/>
      <c r="N345" s="758"/>
      <c r="O345" s="683"/>
      <c r="P345" s="683"/>
      <c r="Q345" s="683"/>
      <c r="R345" s="683"/>
      <c r="S345" s="683"/>
      <c r="T345" s="683"/>
      <c r="U345" s="683"/>
      <c r="V345" s="683"/>
      <c r="W345" s="683"/>
      <c r="X345" s="683"/>
      <c r="Y345" s="683"/>
      <c r="Z345" s="683"/>
      <c r="AA345" s="683"/>
      <c r="AB345" s="683"/>
      <c r="AC345" s="683"/>
      <c r="AD345" s="683"/>
      <c r="EF345"/>
      <c r="EG345"/>
      <c r="EH345"/>
      <c r="EI345"/>
      <c r="EJ345"/>
      <c r="EK345"/>
      <c r="EL345"/>
      <c r="EM345"/>
      <c r="EN345"/>
      <c r="EO345"/>
      <c r="EP345"/>
      <c r="EQ345"/>
      <c r="ER345"/>
      <c r="ES345"/>
      <c r="ET345"/>
      <c r="EU345"/>
    </row>
    <row r="346" spans="1:151" ht="15" customHeight="1">
      <c r="A346" s="25"/>
      <c r="B346" s="52"/>
      <c r="C346" s="55" t="s">
        <v>5196</v>
      </c>
      <c r="D346" s="817" t="str">
        <f>IF(CNGE_2026_M4_Secc1!D100="","",CNGE_2026_M4_Secc1!D100)</f>
        <v/>
      </c>
      <c r="E346" s="757"/>
      <c r="F346" s="757"/>
      <c r="G346" s="757"/>
      <c r="H346" s="757"/>
      <c r="I346" s="757"/>
      <c r="J346" s="757"/>
      <c r="K346" s="757"/>
      <c r="L346" s="757"/>
      <c r="M346" s="757"/>
      <c r="N346" s="758"/>
      <c r="O346" s="683"/>
      <c r="P346" s="683"/>
      <c r="Q346" s="683"/>
      <c r="R346" s="683"/>
      <c r="S346" s="683"/>
      <c r="T346" s="683"/>
      <c r="U346" s="683"/>
      <c r="V346" s="683"/>
      <c r="W346" s="683"/>
      <c r="X346" s="683"/>
      <c r="Y346" s="683"/>
      <c r="Z346" s="683"/>
      <c r="AA346" s="683"/>
      <c r="AB346" s="683"/>
      <c r="AC346" s="683"/>
      <c r="AD346" s="683"/>
      <c r="EF346"/>
      <c r="EG346"/>
      <c r="EH346"/>
      <c r="EI346"/>
      <c r="EJ346"/>
      <c r="EK346"/>
      <c r="EL346"/>
      <c r="EM346"/>
      <c r="EN346"/>
      <c r="EO346"/>
      <c r="EP346"/>
      <c r="EQ346"/>
      <c r="ER346"/>
      <c r="ES346"/>
      <c r="ET346"/>
      <c r="EU346"/>
    </row>
    <row r="347" spans="1:151" ht="15" customHeight="1">
      <c r="A347" s="25"/>
      <c r="B347" s="52"/>
      <c r="C347" s="55" t="s">
        <v>5198</v>
      </c>
      <c r="D347" s="817" t="str">
        <f>IF(CNGE_2026_M4_Secc1!D101="","",CNGE_2026_M4_Secc1!D101)</f>
        <v/>
      </c>
      <c r="E347" s="757"/>
      <c r="F347" s="757"/>
      <c r="G347" s="757"/>
      <c r="H347" s="757"/>
      <c r="I347" s="757"/>
      <c r="J347" s="757"/>
      <c r="K347" s="757"/>
      <c r="L347" s="757"/>
      <c r="M347" s="757"/>
      <c r="N347" s="758"/>
      <c r="O347" s="683"/>
      <c r="P347" s="683"/>
      <c r="Q347" s="683"/>
      <c r="R347" s="683"/>
      <c r="S347" s="683"/>
      <c r="T347" s="683"/>
      <c r="U347" s="683"/>
      <c r="V347" s="683"/>
      <c r="W347" s="683"/>
      <c r="X347" s="683"/>
      <c r="Y347" s="683"/>
      <c r="Z347" s="683"/>
      <c r="AA347" s="683"/>
      <c r="AB347" s="683"/>
      <c r="AC347" s="683"/>
      <c r="AD347" s="683"/>
      <c r="EF347"/>
      <c r="EG347"/>
      <c r="EH347"/>
      <c r="EI347"/>
      <c r="EJ347"/>
      <c r="EK347"/>
      <c r="EL347"/>
      <c r="EM347"/>
      <c r="EN347"/>
      <c r="EO347"/>
      <c r="EP347"/>
      <c r="EQ347"/>
      <c r="ER347"/>
      <c r="ES347"/>
      <c r="ET347"/>
      <c r="EU347"/>
    </row>
    <row r="348" spans="1:151" ht="15" customHeight="1">
      <c r="A348" s="25"/>
      <c r="B348" s="52"/>
      <c r="C348" s="55" t="s">
        <v>5200</v>
      </c>
      <c r="D348" s="817" t="str">
        <f>IF(CNGE_2026_M4_Secc1!D102="","",CNGE_2026_M4_Secc1!D102)</f>
        <v/>
      </c>
      <c r="E348" s="757"/>
      <c r="F348" s="757"/>
      <c r="G348" s="757"/>
      <c r="H348" s="757"/>
      <c r="I348" s="757"/>
      <c r="J348" s="757"/>
      <c r="K348" s="757"/>
      <c r="L348" s="757"/>
      <c r="M348" s="757"/>
      <c r="N348" s="758"/>
      <c r="O348" s="683"/>
      <c r="P348" s="683"/>
      <c r="Q348" s="683"/>
      <c r="R348" s="683"/>
      <c r="S348" s="683"/>
      <c r="T348" s="683"/>
      <c r="U348" s="683"/>
      <c r="V348" s="683"/>
      <c r="W348" s="683"/>
      <c r="X348" s="683"/>
      <c r="Y348" s="683"/>
      <c r="Z348" s="683"/>
      <c r="AA348" s="683"/>
      <c r="AB348" s="683"/>
      <c r="AC348" s="683"/>
      <c r="AD348" s="683"/>
      <c r="EF348"/>
      <c r="EG348"/>
      <c r="EH348"/>
      <c r="EI348"/>
      <c r="EJ348"/>
      <c r="EK348"/>
      <c r="EL348"/>
      <c r="EM348"/>
      <c r="EN348"/>
      <c r="EO348"/>
      <c r="EP348"/>
      <c r="EQ348"/>
      <c r="ER348"/>
      <c r="ES348"/>
      <c r="ET348"/>
      <c r="EU348"/>
    </row>
    <row r="349" spans="1:151" customFormat="1" ht="24" customHeight="1">
      <c r="C349" s="55" t="s">
        <v>5370</v>
      </c>
      <c r="D349" s="918" t="s">
        <v>6004</v>
      </c>
      <c r="E349" s="919"/>
      <c r="F349" s="919"/>
      <c r="G349" s="919"/>
      <c r="H349" s="919"/>
      <c r="I349" s="919"/>
      <c r="J349" s="919"/>
      <c r="K349" s="919"/>
      <c r="L349" s="919"/>
      <c r="M349" s="919"/>
      <c r="N349" s="920"/>
      <c r="O349" s="683"/>
      <c r="P349" s="683"/>
      <c r="Q349" s="683"/>
      <c r="R349" s="683"/>
      <c r="S349" s="683"/>
      <c r="T349" s="683"/>
      <c r="U349" s="683"/>
      <c r="V349" s="683"/>
      <c r="W349" s="683"/>
      <c r="X349" s="683"/>
      <c r="Y349" s="683"/>
      <c r="Z349" s="683"/>
      <c r="AA349" s="683"/>
      <c r="AB349" s="683"/>
      <c r="AC349" s="683"/>
      <c r="AD349" s="683"/>
    </row>
    <row r="350" spans="1:151" ht="15" customHeight="1">
      <c r="A350" s="25"/>
      <c r="B350" s="52"/>
      <c r="C350" s="61"/>
      <c r="D350" s="11"/>
      <c r="E350" s="11"/>
      <c r="F350" s="11"/>
      <c r="G350" s="11"/>
      <c r="H350" s="11"/>
      <c r="I350" s="11"/>
      <c r="J350" s="11"/>
      <c r="K350" s="11"/>
      <c r="L350" s="11"/>
      <c r="M350" s="11"/>
      <c r="N350" s="11"/>
      <c r="O350" s="69">
        <f>IF(AND(SUM(O288:O349)=0,COUNTIF(O288:O349,"NS")&gt;0),"NS",IF(AND(SUM(O288:O349)=0,COUNTIF(O288:O349,0)&gt;0),0,IF(AND(SUM(O288:O349)=0,COUNTIF(O288:O349,"NA")&gt;0),"NA",SUM(O288:O349))))</f>
        <v>0</v>
      </c>
      <c r="P350" s="69">
        <f t="shared" ref="P350:AC350" si="192">IF(AND(SUM(P288:P349)=0,COUNTIF(P288:P349,"NS")&gt;0),"NS",IF(AND(SUM(P288:P349)=0,COUNTIF(P288:P349,0)&gt;0),0,IF(AND(SUM(P288:P349)=0,COUNTIF(P288:P349,"NA")&gt;0),"NA",SUM(P288:P349))))</f>
        <v>0</v>
      </c>
      <c r="Q350" s="69">
        <f t="shared" si="192"/>
        <v>0</v>
      </c>
      <c r="R350" s="69">
        <f t="shared" si="192"/>
        <v>0</v>
      </c>
      <c r="S350" s="69">
        <f t="shared" si="192"/>
        <v>0</v>
      </c>
      <c r="T350" s="69">
        <f t="shared" si="192"/>
        <v>0</v>
      </c>
      <c r="U350" s="69">
        <f t="shared" si="192"/>
        <v>0</v>
      </c>
      <c r="V350" s="69">
        <f t="shared" si="192"/>
        <v>0</v>
      </c>
      <c r="W350" s="69">
        <f t="shared" si="192"/>
        <v>0</v>
      </c>
      <c r="X350" s="69">
        <f t="shared" si="192"/>
        <v>0</v>
      </c>
      <c r="Y350" s="69">
        <f t="shared" si="192"/>
        <v>0</v>
      </c>
      <c r="Z350" s="69">
        <f t="shared" si="192"/>
        <v>0</v>
      </c>
      <c r="AA350" s="69">
        <f t="shared" si="192"/>
        <v>0</v>
      </c>
      <c r="AB350" s="69">
        <f t="shared" si="192"/>
        <v>0</v>
      </c>
      <c r="AC350" s="69">
        <f t="shared" si="192"/>
        <v>0</v>
      </c>
      <c r="AD350" s="69">
        <f>IF(AND(SUM(AD288:AD349)=0,COUNTIF(AD288:AD349,"NS")&gt;0),"NS",IF(AND(SUM(AD288:AD349)=0,COUNTIF(AD288:AD349,0)&gt;0),0,IF(AND(SUM(AD288:AD349)=0,COUNTIF(AD288:AD349,"NA")&gt;0),"NA",SUM(AD288:AD349))))</f>
        <v>0</v>
      </c>
      <c r="EI350"/>
      <c r="EJ350"/>
      <c r="EK350"/>
      <c r="EL350"/>
      <c r="EM350"/>
      <c r="EN350"/>
      <c r="EO350"/>
      <c r="EP350"/>
      <c r="EQ350"/>
      <c r="ER350"/>
      <c r="ES350"/>
      <c r="ET350"/>
      <c r="EU350"/>
    </row>
    <row r="351" spans="1:151" ht="15" customHeight="1">
      <c r="A351" s="25"/>
      <c r="B351" s="52"/>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row>
    <row r="352" spans="1:151" ht="15" customHeight="1">
      <c r="A352" s="25"/>
      <c r="B352" s="52"/>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1091" t="s">
        <v>6220</v>
      </c>
      <c r="AB352" s="782"/>
      <c r="AC352" s="782"/>
      <c r="AD352" s="782"/>
    </row>
    <row r="353" spans="1:151" ht="15" customHeight="1">
      <c r="A353" s="25"/>
      <c r="B353" s="52"/>
      <c r="C353" s="723" t="s">
        <v>5085</v>
      </c>
      <c r="D353" s="859"/>
      <c r="E353" s="859"/>
      <c r="F353" s="859"/>
      <c r="G353" s="859"/>
      <c r="H353" s="859"/>
      <c r="I353" s="859"/>
      <c r="J353" s="859"/>
      <c r="K353" s="859"/>
      <c r="L353" s="859"/>
      <c r="M353" s="859"/>
      <c r="N353" s="860"/>
      <c r="O353" s="723" t="s">
        <v>6187</v>
      </c>
      <c r="P353" s="757"/>
      <c r="Q353" s="757"/>
      <c r="R353" s="757"/>
      <c r="S353" s="757"/>
      <c r="T353" s="757"/>
      <c r="U353" s="757"/>
      <c r="V353" s="757"/>
      <c r="W353" s="757"/>
      <c r="X353" s="757"/>
      <c r="Y353" s="757"/>
      <c r="Z353" s="757"/>
      <c r="AA353" s="757"/>
      <c r="AB353" s="757"/>
      <c r="AC353" s="757"/>
      <c r="AD353" s="758"/>
    </row>
    <row r="354" spans="1:151" ht="15" customHeight="1">
      <c r="A354" s="25"/>
      <c r="B354" s="52"/>
      <c r="C354" s="1007"/>
      <c r="D354" s="708"/>
      <c r="E354" s="708"/>
      <c r="F354" s="708"/>
      <c r="G354" s="708"/>
      <c r="H354" s="708"/>
      <c r="I354" s="708"/>
      <c r="J354" s="708"/>
      <c r="K354" s="708"/>
      <c r="L354" s="708"/>
      <c r="M354" s="708"/>
      <c r="N354" s="776"/>
      <c r="O354" s="756" t="s">
        <v>5582</v>
      </c>
      <c r="P354" s="757"/>
      <c r="Q354" s="757"/>
      <c r="R354" s="757"/>
      <c r="S354" s="757"/>
      <c r="T354" s="757"/>
      <c r="U354" s="757"/>
      <c r="V354" s="757"/>
      <c r="W354" s="757"/>
      <c r="X354" s="757"/>
      <c r="Y354" s="757"/>
      <c r="Z354" s="757"/>
      <c r="AA354" s="757"/>
      <c r="AB354" s="757"/>
      <c r="AC354" s="757"/>
      <c r="AD354" s="758"/>
    </row>
    <row r="355" spans="1:151" ht="36" customHeight="1">
      <c r="A355" s="25"/>
      <c r="B355" s="52"/>
      <c r="C355" s="1007"/>
      <c r="D355" s="708"/>
      <c r="E355" s="708"/>
      <c r="F355" s="708"/>
      <c r="G355" s="708"/>
      <c r="H355" s="708"/>
      <c r="I355" s="708"/>
      <c r="J355" s="708"/>
      <c r="K355" s="708"/>
      <c r="L355" s="708"/>
      <c r="M355" s="708"/>
      <c r="N355" s="776"/>
      <c r="O355" s="722" t="s">
        <v>5102</v>
      </c>
      <c r="P355" s="757"/>
      <c r="Q355" s="757"/>
      <c r="R355" s="758"/>
      <c r="S355" s="722" t="s">
        <v>5103</v>
      </c>
      <c r="T355" s="757"/>
      <c r="U355" s="757"/>
      <c r="V355" s="758"/>
      <c r="W355" s="722" t="s">
        <v>5593</v>
      </c>
      <c r="X355" s="757"/>
      <c r="Y355" s="757"/>
      <c r="Z355" s="758"/>
      <c r="AA355" s="722" t="s">
        <v>5106</v>
      </c>
      <c r="AB355" s="757"/>
      <c r="AC355" s="757"/>
      <c r="AD355" s="758"/>
    </row>
    <row r="356" spans="1:151" ht="84" customHeight="1">
      <c r="A356" s="25"/>
      <c r="B356" s="52"/>
      <c r="C356" s="861"/>
      <c r="D356" s="782"/>
      <c r="E356" s="782"/>
      <c r="F356" s="782"/>
      <c r="G356" s="782"/>
      <c r="H356" s="782"/>
      <c r="I356" s="782"/>
      <c r="J356" s="782"/>
      <c r="K356" s="782"/>
      <c r="L356" s="782"/>
      <c r="M356" s="782"/>
      <c r="N356" s="783"/>
      <c r="O356" s="68" t="s">
        <v>6188</v>
      </c>
      <c r="P356" s="57" t="s">
        <v>6189</v>
      </c>
      <c r="Q356" s="57" t="s">
        <v>6190</v>
      </c>
      <c r="R356" s="68" t="s">
        <v>6196</v>
      </c>
      <c r="S356" s="68" t="s">
        <v>6188</v>
      </c>
      <c r="T356" s="57" t="s">
        <v>6189</v>
      </c>
      <c r="U356" s="57" t="s">
        <v>6190</v>
      </c>
      <c r="V356" s="68" t="s">
        <v>6196</v>
      </c>
      <c r="W356" s="68" t="s">
        <v>6188</v>
      </c>
      <c r="X356" s="57" t="s">
        <v>6189</v>
      </c>
      <c r="Y356" s="57" t="s">
        <v>6190</v>
      </c>
      <c r="Z356" s="68" t="s">
        <v>6196</v>
      </c>
      <c r="AA356" s="68" t="s">
        <v>6188</v>
      </c>
      <c r="AB356" s="57" t="s">
        <v>6189</v>
      </c>
      <c r="AC356" s="57" t="s">
        <v>6190</v>
      </c>
      <c r="AD356" s="68" t="s">
        <v>6196</v>
      </c>
      <c r="EF356"/>
      <c r="EG356"/>
      <c r="EH356"/>
      <c r="EI356"/>
      <c r="EJ356"/>
      <c r="EK356"/>
      <c r="EL356"/>
      <c r="EM356"/>
      <c r="EN356"/>
      <c r="EO356"/>
      <c r="EP356"/>
      <c r="EQ356"/>
      <c r="ER356"/>
      <c r="ES356"/>
      <c r="ET356"/>
      <c r="EU356"/>
    </row>
    <row r="357" spans="1:151" ht="15" customHeight="1">
      <c r="A357" s="25"/>
      <c r="B357" s="52"/>
      <c r="C357" s="55" t="s">
        <v>5568</v>
      </c>
      <c r="D357" s="817" t="s">
        <v>5106</v>
      </c>
      <c r="E357" s="757"/>
      <c r="F357" s="757"/>
      <c r="G357" s="757"/>
      <c r="H357" s="757"/>
      <c r="I357" s="757"/>
      <c r="J357" s="757"/>
      <c r="K357" s="757"/>
      <c r="L357" s="757"/>
      <c r="M357" s="757"/>
      <c r="N357" s="758"/>
      <c r="O357" s="439"/>
      <c r="P357" s="439"/>
      <c r="Q357" s="439"/>
      <c r="R357" s="439"/>
      <c r="S357" s="439"/>
      <c r="T357" s="439"/>
      <c r="U357" s="439"/>
      <c r="V357" s="439"/>
      <c r="W357" s="439"/>
      <c r="X357" s="439"/>
      <c r="Y357" s="439"/>
      <c r="Z357" s="439"/>
      <c r="AA357" s="439"/>
      <c r="AB357" s="439"/>
      <c r="AC357" s="439"/>
      <c r="AD357" s="439"/>
      <c r="EF357"/>
      <c r="EG357"/>
      <c r="EH357"/>
      <c r="EI357"/>
      <c r="EJ357"/>
      <c r="EK357"/>
      <c r="EL357"/>
      <c r="EM357"/>
      <c r="EN357"/>
      <c r="EO357"/>
      <c r="EP357"/>
      <c r="EQ357"/>
      <c r="ER357"/>
      <c r="ES357"/>
      <c r="ET357"/>
      <c r="EU357"/>
    </row>
    <row r="358" spans="1:151" ht="15" customHeight="1">
      <c r="A358" s="25"/>
      <c r="B358" s="52"/>
      <c r="C358" s="55" t="s">
        <v>5012</v>
      </c>
      <c r="D358" s="817" t="str">
        <f>IF(CNGE_2026_M4_Secc1!D43="","",CNGE_2026_M4_Secc1!D43)</f>
        <v/>
      </c>
      <c r="E358" s="757"/>
      <c r="F358" s="757"/>
      <c r="G358" s="757"/>
      <c r="H358" s="757"/>
      <c r="I358" s="757"/>
      <c r="J358" s="757"/>
      <c r="K358" s="757"/>
      <c r="L358" s="757"/>
      <c r="M358" s="757"/>
      <c r="N358" s="758"/>
      <c r="O358" s="439"/>
      <c r="P358" s="439"/>
      <c r="Q358" s="439"/>
      <c r="R358" s="439"/>
      <c r="S358" s="439"/>
      <c r="T358" s="439"/>
      <c r="U358" s="439"/>
      <c r="V358" s="439"/>
      <c r="W358" s="439"/>
      <c r="X358" s="439"/>
      <c r="Y358" s="439"/>
      <c r="Z358" s="439"/>
      <c r="AA358" s="439"/>
      <c r="AB358" s="439"/>
      <c r="AC358" s="439"/>
      <c r="AD358" s="439"/>
      <c r="EF358"/>
      <c r="EG358"/>
      <c r="EH358"/>
      <c r="EI358"/>
      <c r="EJ358"/>
      <c r="EK358"/>
      <c r="EL358"/>
      <c r="EM358"/>
      <c r="EN358"/>
      <c r="EO358"/>
      <c r="EP358"/>
      <c r="EQ358"/>
      <c r="ER358"/>
      <c r="ES358"/>
      <c r="ET358"/>
      <c r="EU358"/>
    </row>
    <row r="359" spans="1:151" ht="15" customHeight="1">
      <c r="A359" s="25"/>
      <c r="B359" s="52"/>
      <c r="C359" s="55" t="s">
        <v>5014</v>
      </c>
      <c r="D359" s="817" t="str">
        <f>IF(CNGE_2026_M4_Secc1!D44="","",CNGE_2026_M4_Secc1!D44)</f>
        <v/>
      </c>
      <c r="E359" s="757"/>
      <c r="F359" s="757"/>
      <c r="G359" s="757"/>
      <c r="H359" s="757"/>
      <c r="I359" s="757"/>
      <c r="J359" s="757"/>
      <c r="K359" s="757"/>
      <c r="L359" s="757"/>
      <c r="M359" s="757"/>
      <c r="N359" s="758"/>
      <c r="O359" s="439"/>
      <c r="P359" s="439"/>
      <c r="Q359" s="439"/>
      <c r="R359" s="439"/>
      <c r="S359" s="439"/>
      <c r="T359" s="439"/>
      <c r="U359" s="439"/>
      <c r="V359" s="439"/>
      <c r="W359" s="439"/>
      <c r="X359" s="439"/>
      <c r="Y359" s="439"/>
      <c r="Z359" s="439"/>
      <c r="AA359" s="439"/>
      <c r="AB359" s="439"/>
      <c r="AC359" s="439"/>
      <c r="AD359" s="439"/>
      <c r="EF359"/>
      <c r="EG359"/>
      <c r="EH359"/>
      <c r="EI359"/>
      <c r="EJ359"/>
      <c r="EK359"/>
      <c r="EL359"/>
      <c r="EM359"/>
      <c r="EN359"/>
      <c r="EO359"/>
      <c r="EP359"/>
      <c r="EQ359"/>
      <c r="ER359"/>
      <c r="ES359"/>
      <c r="ET359"/>
      <c r="EU359"/>
    </row>
    <row r="360" spans="1:151" ht="15" customHeight="1">
      <c r="A360" s="25"/>
      <c r="B360" s="52"/>
      <c r="C360" s="55" t="s">
        <v>5016</v>
      </c>
      <c r="D360" s="817" t="str">
        <f>IF(CNGE_2026_M4_Secc1!D45="","",CNGE_2026_M4_Secc1!D45)</f>
        <v/>
      </c>
      <c r="E360" s="757"/>
      <c r="F360" s="757"/>
      <c r="G360" s="757"/>
      <c r="H360" s="757"/>
      <c r="I360" s="757"/>
      <c r="J360" s="757"/>
      <c r="K360" s="757"/>
      <c r="L360" s="757"/>
      <c r="M360" s="757"/>
      <c r="N360" s="758"/>
      <c r="O360" s="439"/>
      <c r="P360" s="439"/>
      <c r="Q360" s="439"/>
      <c r="R360" s="439"/>
      <c r="S360" s="439"/>
      <c r="T360" s="439"/>
      <c r="U360" s="439"/>
      <c r="V360" s="439"/>
      <c r="W360" s="439"/>
      <c r="X360" s="439"/>
      <c r="Y360" s="439"/>
      <c r="Z360" s="439"/>
      <c r="AA360" s="439"/>
      <c r="AB360" s="439"/>
      <c r="AC360" s="439"/>
      <c r="AD360" s="439"/>
      <c r="EF360"/>
      <c r="EG360"/>
      <c r="EH360"/>
      <c r="EI360"/>
      <c r="EJ360"/>
      <c r="EK360"/>
      <c r="EL360"/>
      <c r="EM360"/>
      <c r="EN360"/>
      <c r="EO360"/>
      <c r="EP360"/>
      <c r="EQ360"/>
      <c r="ER360"/>
      <c r="ES360"/>
      <c r="ET360"/>
      <c r="EU360"/>
    </row>
    <row r="361" spans="1:151" ht="15" customHeight="1">
      <c r="A361" s="25"/>
      <c r="B361" s="52"/>
      <c r="C361" s="55" t="s">
        <v>5018</v>
      </c>
      <c r="D361" s="817" t="str">
        <f>IF(CNGE_2026_M4_Secc1!D46="","",CNGE_2026_M4_Secc1!D46)</f>
        <v/>
      </c>
      <c r="E361" s="757"/>
      <c r="F361" s="757"/>
      <c r="G361" s="757"/>
      <c r="H361" s="757"/>
      <c r="I361" s="757"/>
      <c r="J361" s="757"/>
      <c r="K361" s="757"/>
      <c r="L361" s="757"/>
      <c r="M361" s="757"/>
      <c r="N361" s="758"/>
      <c r="O361" s="439"/>
      <c r="P361" s="439"/>
      <c r="Q361" s="439"/>
      <c r="R361" s="439"/>
      <c r="S361" s="439"/>
      <c r="T361" s="439"/>
      <c r="U361" s="439"/>
      <c r="V361" s="439"/>
      <c r="W361" s="439"/>
      <c r="X361" s="439"/>
      <c r="Y361" s="439"/>
      <c r="Z361" s="439"/>
      <c r="AA361" s="439"/>
      <c r="AB361" s="439"/>
      <c r="AC361" s="439"/>
      <c r="AD361" s="439"/>
      <c r="EF361"/>
      <c r="EG361"/>
      <c r="EH361"/>
      <c r="EI361"/>
      <c r="EJ361"/>
      <c r="EK361"/>
      <c r="EL361"/>
      <c r="EM361"/>
      <c r="EN361"/>
      <c r="EO361"/>
      <c r="EP361"/>
      <c r="EQ361"/>
      <c r="ER361"/>
      <c r="ES361"/>
      <c r="ET361"/>
      <c r="EU361"/>
    </row>
    <row r="362" spans="1:151" ht="15" customHeight="1">
      <c r="A362" s="25"/>
      <c r="B362" s="52"/>
      <c r="C362" s="55" t="s">
        <v>5020</v>
      </c>
      <c r="D362" s="817" t="str">
        <f>IF(CNGE_2026_M4_Secc1!D47="","",CNGE_2026_M4_Secc1!D47)</f>
        <v/>
      </c>
      <c r="E362" s="757"/>
      <c r="F362" s="757"/>
      <c r="G362" s="757"/>
      <c r="H362" s="757"/>
      <c r="I362" s="757"/>
      <c r="J362" s="757"/>
      <c r="K362" s="757"/>
      <c r="L362" s="757"/>
      <c r="M362" s="757"/>
      <c r="N362" s="758"/>
      <c r="O362" s="439"/>
      <c r="P362" s="439"/>
      <c r="Q362" s="439"/>
      <c r="R362" s="439"/>
      <c r="S362" s="439"/>
      <c r="T362" s="439"/>
      <c r="U362" s="439"/>
      <c r="V362" s="439"/>
      <c r="W362" s="439"/>
      <c r="X362" s="439"/>
      <c r="Y362" s="439"/>
      <c r="Z362" s="439"/>
      <c r="AA362" s="439"/>
      <c r="AB362" s="439"/>
      <c r="AC362" s="439"/>
      <c r="AD362" s="439"/>
      <c r="EF362"/>
      <c r="EG362"/>
      <c r="EH362"/>
      <c r="EI362"/>
      <c r="EJ362"/>
      <c r="EK362"/>
      <c r="EL362"/>
      <c r="EM362"/>
      <c r="EN362"/>
      <c r="EO362"/>
      <c r="EP362"/>
      <c r="EQ362"/>
      <c r="ER362"/>
      <c r="ES362"/>
      <c r="ET362"/>
      <c r="EU362"/>
    </row>
    <row r="363" spans="1:151" ht="15" customHeight="1">
      <c r="A363" s="25"/>
      <c r="B363" s="52"/>
      <c r="C363" s="55" t="s">
        <v>5022</v>
      </c>
      <c r="D363" s="817" t="str">
        <f>IF(CNGE_2026_M4_Secc1!D48="","",CNGE_2026_M4_Secc1!D48)</f>
        <v/>
      </c>
      <c r="E363" s="757"/>
      <c r="F363" s="757"/>
      <c r="G363" s="757"/>
      <c r="H363" s="757"/>
      <c r="I363" s="757"/>
      <c r="J363" s="757"/>
      <c r="K363" s="757"/>
      <c r="L363" s="757"/>
      <c r="M363" s="757"/>
      <c r="N363" s="758"/>
      <c r="O363" s="439"/>
      <c r="P363" s="439"/>
      <c r="Q363" s="439"/>
      <c r="R363" s="439"/>
      <c r="S363" s="439"/>
      <c r="T363" s="439"/>
      <c r="U363" s="439"/>
      <c r="V363" s="439"/>
      <c r="W363" s="439"/>
      <c r="X363" s="439"/>
      <c r="Y363" s="439"/>
      <c r="Z363" s="439"/>
      <c r="AA363" s="439"/>
      <c r="AB363" s="439"/>
      <c r="AC363" s="439"/>
      <c r="AD363" s="439"/>
      <c r="EF363"/>
      <c r="EG363"/>
      <c r="EH363"/>
      <c r="EI363"/>
      <c r="EJ363"/>
      <c r="EK363"/>
      <c r="EL363"/>
      <c r="EM363"/>
      <c r="EN363"/>
      <c r="EO363"/>
      <c r="EP363"/>
      <c r="EQ363"/>
      <c r="ER363"/>
      <c r="ES363"/>
      <c r="ET363"/>
      <c r="EU363"/>
    </row>
    <row r="364" spans="1:151" ht="15" customHeight="1">
      <c r="A364" s="25"/>
      <c r="B364" s="52"/>
      <c r="C364" s="55" t="s">
        <v>5024</v>
      </c>
      <c r="D364" s="817" t="str">
        <f>IF(CNGE_2026_M4_Secc1!D49="","",CNGE_2026_M4_Secc1!D49)</f>
        <v/>
      </c>
      <c r="E364" s="757"/>
      <c r="F364" s="757"/>
      <c r="G364" s="757"/>
      <c r="H364" s="757"/>
      <c r="I364" s="757"/>
      <c r="J364" s="757"/>
      <c r="K364" s="757"/>
      <c r="L364" s="757"/>
      <c r="M364" s="757"/>
      <c r="N364" s="758"/>
      <c r="O364" s="439"/>
      <c r="P364" s="439"/>
      <c r="Q364" s="439"/>
      <c r="R364" s="439"/>
      <c r="S364" s="439"/>
      <c r="T364" s="439"/>
      <c r="U364" s="439"/>
      <c r="V364" s="439"/>
      <c r="W364" s="439"/>
      <c r="X364" s="439"/>
      <c r="Y364" s="439"/>
      <c r="Z364" s="439"/>
      <c r="AA364" s="439"/>
      <c r="AB364" s="439"/>
      <c r="AC364" s="439"/>
      <c r="AD364" s="439"/>
      <c r="EF364"/>
      <c r="EG364"/>
      <c r="EH364"/>
      <c r="EI364"/>
      <c r="EJ364"/>
      <c r="EK364"/>
      <c r="EL364"/>
      <c r="EM364"/>
      <c r="EN364"/>
      <c r="EO364"/>
      <c r="EP364"/>
      <c r="EQ364"/>
      <c r="ER364"/>
      <c r="ES364"/>
      <c r="ET364"/>
      <c r="EU364"/>
    </row>
    <row r="365" spans="1:151" ht="15" customHeight="1">
      <c r="A365" s="25"/>
      <c r="B365" s="52"/>
      <c r="C365" s="55" t="s">
        <v>5026</v>
      </c>
      <c r="D365" s="817" t="str">
        <f>IF(CNGE_2026_M4_Secc1!D50="","",CNGE_2026_M4_Secc1!D50)</f>
        <v/>
      </c>
      <c r="E365" s="757"/>
      <c r="F365" s="757"/>
      <c r="G365" s="757"/>
      <c r="H365" s="757"/>
      <c r="I365" s="757"/>
      <c r="J365" s="757"/>
      <c r="K365" s="757"/>
      <c r="L365" s="757"/>
      <c r="M365" s="757"/>
      <c r="N365" s="758"/>
      <c r="O365" s="439"/>
      <c r="P365" s="439"/>
      <c r="Q365" s="439"/>
      <c r="R365" s="439"/>
      <c r="S365" s="439"/>
      <c r="T365" s="439"/>
      <c r="U365" s="439"/>
      <c r="V365" s="439"/>
      <c r="W365" s="439"/>
      <c r="X365" s="439"/>
      <c r="Y365" s="439"/>
      <c r="Z365" s="439"/>
      <c r="AA365" s="439"/>
      <c r="AB365" s="439"/>
      <c r="AC365" s="439"/>
      <c r="AD365" s="439"/>
      <c r="EF365"/>
      <c r="EG365"/>
      <c r="EH365"/>
      <c r="EI365"/>
      <c r="EJ365"/>
      <c r="EK365"/>
      <c r="EL365"/>
      <c r="EM365"/>
      <c r="EN365"/>
      <c r="EO365"/>
      <c r="EP365"/>
      <c r="EQ365"/>
      <c r="ER365"/>
      <c r="ES365"/>
      <c r="ET365"/>
      <c r="EU365"/>
    </row>
    <row r="366" spans="1:151" ht="15" customHeight="1">
      <c r="A366" s="25"/>
      <c r="B366" s="52"/>
      <c r="C366" s="55" t="s">
        <v>5028</v>
      </c>
      <c r="D366" s="817" t="str">
        <f>IF(CNGE_2026_M4_Secc1!D51="","",CNGE_2026_M4_Secc1!D51)</f>
        <v/>
      </c>
      <c r="E366" s="757"/>
      <c r="F366" s="757"/>
      <c r="G366" s="757"/>
      <c r="H366" s="757"/>
      <c r="I366" s="757"/>
      <c r="J366" s="757"/>
      <c r="K366" s="757"/>
      <c r="L366" s="757"/>
      <c r="M366" s="757"/>
      <c r="N366" s="758"/>
      <c r="O366" s="439"/>
      <c r="P366" s="439"/>
      <c r="Q366" s="439"/>
      <c r="R366" s="439"/>
      <c r="S366" s="439"/>
      <c r="T366" s="439"/>
      <c r="U366" s="439"/>
      <c r="V366" s="439"/>
      <c r="W366" s="439"/>
      <c r="X366" s="439"/>
      <c r="Y366" s="439"/>
      <c r="Z366" s="439"/>
      <c r="AA366" s="439"/>
      <c r="AB366" s="439"/>
      <c r="AC366" s="439"/>
      <c r="AD366" s="439"/>
      <c r="EF366"/>
      <c r="EG366"/>
      <c r="EH366"/>
      <c r="EI366"/>
      <c r="EJ366"/>
      <c r="EK366"/>
      <c r="EL366"/>
      <c r="EM366"/>
      <c r="EN366"/>
      <c r="EO366"/>
      <c r="EP366"/>
      <c r="EQ366"/>
      <c r="ER366"/>
      <c r="ES366"/>
      <c r="ET366"/>
      <c r="EU366"/>
    </row>
    <row r="367" spans="1:151" ht="15" customHeight="1">
      <c r="A367" s="25"/>
      <c r="B367" s="52"/>
      <c r="C367" s="55" t="s">
        <v>5029</v>
      </c>
      <c r="D367" s="817" t="str">
        <f>IF(CNGE_2026_M4_Secc1!D52="","",CNGE_2026_M4_Secc1!D52)</f>
        <v/>
      </c>
      <c r="E367" s="757"/>
      <c r="F367" s="757"/>
      <c r="G367" s="757"/>
      <c r="H367" s="757"/>
      <c r="I367" s="757"/>
      <c r="J367" s="757"/>
      <c r="K367" s="757"/>
      <c r="L367" s="757"/>
      <c r="M367" s="757"/>
      <c r="N367" s="758"/>
      <c r="O367" s="439"/>
      <c r="P367" s="439"/>
      <c r="Q367" s="439"/>
      <c r="R367" s="439"/>
      <c r="S367" s="439"/>
      <c r="T367" s="439"/>
      <c r="U367" s="439"/>
      <c r="V367" s="439"/>
      <c r="W367" s="439"/>
      <c r="X367" s="439"/>
      <c r="Y367" s="439"/>
      <c r="Z367" s="439"/>
      <c r="AA367" s="439"/>
      <c r="AB367" s="439"/>
      <c r="AC367" s="439"/>
      <c r="AD367" s="439"/>
      <c r="EF367"/>
      <c r="EG367"/>
      <c r="EH367"/>
      <c r="EI367"/>
      <c r="EJ367"/>
      <c r="EK367"/>
      <c r="EL367"/>
      <c r="EM367"/>
      <c r="EN367"/>
      <c r="EO367"/>
      <c r="EP367"/>
      <c r="EQ367"/>
      <c r="ER367"/>
      <c r="ES367"/>
      <c r="ET367"/>
      <c r="EU367"/>
    </row>
    <row r="368" spans="1:151" ht="15" customHeight="1">
      <c r="A368" s="25"/>
      <c r="B368" s="52"/>
      <c r="C368" s="55" t="s">
        <v>5031</v>
      </c>
      <c r="D368" s="817" t="str">
        <f>IF(CNGE_2026_M4_Secc1!D53="","",CNGE_2026_M4_Secc1!D53)</f>
        <v/>
      </c>
      <c r="E368" s="757"/>
      <c r="F368" s="757"/>
      <c r="G368" s="757"/>
      <c r="H368" s="757"/>
      <c r="I368" s="757"/>
      <c r="J368" s="757"/>
      <c r="K368" s="757"/>
      <c r="L368" s="757"/>
      <c r="M368" s="757"/>
      <c r="N368" s="758"/>
      <c r="O368" s="439"/>
      <c r="P368" s="439"/>
      <c r="Q368" s="439"/>
      <c r="R368" s="439"/>
      <c r="S368" s="439"/>
      <c r="T368" s="439"/>
      <c r="U368" s="439"/>
      <c r="V368" s="439"/>
      <c r="W368" s="439"/>
      <c r="X368" s="439"/>
      <c r="Y368" s="439"/>
      <c r="Z368" s="439"/>
      <c r="AA368" s="439"/>
      <c r="AB368" s="439"/>
      <c r="AC368" s="439"/>
      <c r="AD368" s="439"/>
      <c r="EF368"/>
      <c r="EG368"/>
      <c r="EH368"/>
      <c r="EI368"/>
      <c r="EJ368"/>
      <c r="EK368"/>
      <c r="EL368"/>
      <c r="EM368"/>
      <c r="EN368"/>
      <c r="EO368"/>
      <c r="EP368"/>
      <c r="EQ368"/>
      <c r="ER368"/>
      <c r="ES368"/>
      <c r="ET368"/>
      <c r="EU368"/>
    </row>
    <row r="369" spans="1:151" ht="15" customHeight="1">
      <c r="A369" s="25"/>
      <c r="B369" s="52"/>
      <c r="C369" s="55" t="s">
        <v>5032</v>
      </c>
      <c r="D369" s="817" t="str">
        <f>IF(CNGE_2026_M4_Secc1!D54="","",CNGE_2026_M4_Secc1!D54)</f>
        <v/>
      </c>
      <c r="E369" s="757"/>
      <c r="F369" s="757"/>
      <c r="G369" s="757"/>
      <c r="H369" s="757"/>
      <c r="I369" s="757"/>
      <c r="J369" s="757"/>
      <c r="K369" s="757"/>
      <c r="L369" s="757"/>
      <c r="M369" s="757"/>
      <c r="N369" s="758"/>
      <c r="O369" s="439"/>
      <c r="P369" s="439"/>
      <c r="Q369" s="439"/>
      <c r="R369" s="439"/>
      <c r="S369" s="439"/>
      <c r="T369" s="439"/>
      <c r="U369" s="439"/>
      <c r="V369" s="439"/>
      <c r="W369" s="439"/>
      <c r="X369" s="439"/>
      <c r="Y369" s="439"/>
      <c r="Z369" s="439"/>
      <c r="AA369" s="439"/>
      <c r="AB369" s="439"/>
      <c r="AC369" s="439"/>
      <c r="AD369" s="439"/>
      <c r="EF369"/>
      <c r="EG369"/>
      <c r="EH369"/>
      <c r="EI369"/>
      <c r="EJ369"/>
      <c r="EK369"/>
      <c r="EL369"/>
      <c r="EM369"/>
      <c r="EN369"/>
      <c r="EO369"/>
      <c r="EP369"/>
      <c r="EQ369"/>
      <c r="ER369"/>
      <c r="ES369"/>
      <c r="ET369"/>
      <c r="EU369"/>
    </row>
    <row r="370" spans="1:151" ht="15" customHeight="1">
      <c r="A370" s="25"/>
      <c r="B370" s="52"/>
      <c r="C370" s="55" t="s">
        <v>5033</v>
      </c>
      <c r="D370" s="817" t="str">
        <f>IF(CNGE_2026_M4_Secc1!D55="","",CNGE_2026_M4_Secc1!D55)</f>
        <v/>
      </c>
      <c r="E370" s="757"/>
      <c r="F370" s="757"/>
      <c r="G370" s="757"/>
      <c r="H370" s="757"/>
      <c r="I370" s="757"/>
      <c r="J370" s="757"/>
      <c r="K370" s="757"/>
      <c r="L370" s="757"/>
      <c r="M370" s="757"/>
      <c r="N370" s="758"/>
      <c r="O370" s="439"/>
      <c r="P370" s="439"/>
      <c r="Q370" s="439"/>
      <c r="R370" s="439"/>
      <c r="S370" s="439"/>
      <c r="T370" s="439"/>
      <c r="U370" s="439"/>
      <c r="V370" s="439"/>
      <c r="W370" s="439"/>
      <c r="X370" s="439"/>
      <c r="Y370" s="439"/>
      <c r="Z370" s="439"/>
      <c r="AA370" s="439"/>
      <c r="AB370" s="439"/>
      <c r="AC370" s="439"/>
      <c r="AD370" s="439"/>
      <c r="EF370"/>
      <c r="EG370"/>
      <c r="EH370"/>
      <c r="EI370"/>
      <c r="EJ370"/>
      <c r="EK370"/>
      <c r="EL370"/>
      <c r="EM370"/>
      <c r="EN370"/>
      <c r="EO370"/>
      <c r="EP370"/>
      <c r="EQ370"/>
      <c r="ER370"/>
      <c r="ES370"/>
      <c r="ET370"/>
      <c r="EU370"/>
    </row>
    <row r="371" spans="1:151" ht="15" customHeight="1">
      <c r="A371" s="25"/>
      <c r="B371" s="52"/>
      <c r="C371" s="55" t="s">
        <v>5034</v>
      </c>
      <c r="D371" s="817" t="str">
        <f>IF(CNGE_2026_M4_Secc1!D56="","",CNGE_2026_M4_Secc1!D56)</f>
        <v/>
      </c>
      <c r="E371" s="757"/>
      <c r="F371" s="757"/>
      <c r="G371" s="757"/>
      <c r="H371" s="757"/>
      <c r="I371" s="757"/>
      <c r="J371" s="757"/>
      <c r="K371" s="757"/>
      <c r="L371" s="757"/>
      <c r="M371" s="757"/>
      <c r="N371" s="758"/>
      <c r="O371" s="439"/>
      <c r="P371" s="439"/>
      <c r="Q371" s="439"/>
      <c r="R371" s="439"/>
      <c r="S371" s="439"/>
      <c r="T371" s="439"/>
      <c r="U371" s="439"/>
      <c r="V371" s="439"/>
      <c r="W371" s="439"/>
      <c r="X371" s="439"/>
      <c r="Y371" s="439"/>
      <c r="Z371" s="439"/>
      <c r="AA371" s="439"/>
      <c r="AB371" s="439"/>
      <c r="AC371" s="439"/>
      <c r="AD371" s="439"/>
      <c r="EF371"/>
      <c r="EG371"/>
      <c r="EH371"/>
      <c r="EI371"/>
      <c r="EJ371"/>
      <c r="EK371"/>
      <c r="EL371"/>
      <c r="EM371"/>
      <c r="EN371"/>
      <c r="EO371"/>
      <c r="EP371"/>
      <c r="EQ371"/>
      <c r="ER371"/>
      <c r="ES371"/>
      <c r="ET371"/>
      <c r="EU371"/>
    </row>
    <row r="372" spans="1:151" ht="15" customHeight="1">
      <c r="A372" s="25"/>
      <c r="B372" s="52"/>
      <c r="C372" s="55" t="s">
        <v>5035</v>
      </c>
      <c r="D372" s="817" t="str">
        <f>IF(CNGE_2026_M4_Secc1!D57="","",CNGE_2026_M4_Secc1!D57)</f>
        <v/>
      </c>
      <c r="E372" s="757"/>
      <c r="F372" s="757"/>
      <c r="G372" s="757"/>
      <c r="H372" s="757"/>
      <c r="I372" s="757"/>
      <c r="J372" s="757"/>
      <c r="K372" s="757"/>
      <c r="L372" s="757"/>
      <c r="M372" s="757"/>
      <c r="N372" s="758"/>
      <c r="O372" s="439"/>
      <c r="P372" s="439"/>
      <c r="Q372" s="439"/>
      <c r="R372" s="439"/>
      <c r="S372" s="439"/>
      <c r="T372" s="439"/>
      <c r="U372" s="439"/>
      <c r="V372" s="439"/>
      <c r="W372" s="439"/>
      <c r="X372" s="439"/>
      <c r="Y372" s="439"/>
      <c r="Z372" s="439"/>
      <c r="AA372" s="439"/>
      <c r="AB372" s="439"/>
      <c r="AC372" s="439"/>
      <c r="AD372" s="439"/>
      <c r="EF372"/>
      <c r="EG372"/>
      <c r="EH372"/>
      <c r="EI372"/>
      <c r="EJ372"/>
      <c r="EK372"/>
      <c r="EL372"/>
      <c r="EM372"/>
      <c r="EN372"/>
      <c r="EO372"/>
      <c r="EP372"/>
      <c r="EQ372"/>
      <c r="ER372"/>
      <c r="ES372"/>
      <c r="ET372"/>
      <c r="EU372"/>
    </row>
    <row r="373" spans="1:151" ht="15" customHeight="1">
      <c r="A373" s="25"/>
      <c r="B373" s="52"/>
      <c r="C373" s="55" t="s">
        <v>5036</v>
      </c>
      <c r="D373" s="817" t="str">
        <f>IF(CNGE_2026_M4_Secc1!D58="","",CNGE_2026_M4_Secc1!D58)</f>
        <v/>
      </c>
      <c r="E373" s="757"/>
      <c r="F373" s="757"/>
      <c r="G373" s="757"/>
      <c r="H373" s="757"/>
      <c r="I373" s="757"/>
      <c r="J373" s="757"/>
      <c r="K373" s="757"/>
      <c r="L373" s="757"/>
      <c r="M373" s="757"/>
      <c r="N373" s="758"/>
      <c r="O373" s="439"/>
      <c r="P373" s="439"/>
      <c r="Q373" s="439"/>
      <c r="R373" s="439"/>
      <c r="S373" s="439"/>
      <c r="T373" s="439"/>
      <c r="U373" s="439"/>
      <c r="V373" s="439"/>
      <c r="W373" s="439"/>
      <c r="X373" s="439"/>
      <c r="Y373" s="439"/>
      <c r="Z373" s="439"/>
      <c r="AA373" s="439"/>
      <c r="AB373" s="439"/>
      <c r="AC373" s="439"/>
      <c r="AD373" s="439"/>
      <c r="EF373"/>
      <c r="EG373"/>
      <c r="EH373"/>
      <c r="EI373"/>
      <c r="EJ373"/>
      <c r="EK373"/>
      <c r="EL373"/>
      <c r="EM373"/>
      <c r="EN373"/>
      <c r="EO373"/>
      <c r="EP373"/>
      <c r="EQ373"/>
      <c r="ER373"/>
      <c r="ES373"/>
      <c r="ET373"/>
      <c r="EU373"/>
    </row>
    <row r="374" spans="1:151" ht="15" customHeight="1">
      <c r="A374" s="25"/>
      <c r="B374" s="52"/>
      <c r="C374" s="55" t="s">
        <v>5037</v>
      </c>
      <c r="D374" s="817" t="str">
        <f>IF(CNGE_2026_M4_Secc1!D59="","",CNGE_2026_M4_Secc1!D59)</f>
        <v/>
      </c>
      <c r="E374" s="757"/>
      <c r="F374" s="757"/>
      <c r="G374" s="757"/>
      <c r="H374" s="757"/>
      <c r="I374" s="757"/>
      <c r="J374" s="757"/>
      <c r="K374" s="757"/>
      <c r="L374" s="757"/>
      <c r="M374" s="757"/>
      <c r="N374" s="758"/>
      <c r="O374" s="439"/>
      <c r="P374" s="439"/>
      <c r="Q374" s="439"/>
      <c r="R374" s="439"/>
      <c r="S374" s="439"/>
      <c r="T374" s="439"/>
      <c r="U374" s="439"/>
      <c r="V374" s="439"/>
      <c r="W374" s="439"/>
      <c r="X374" s="439"/>
      <c r="Y374" s="439"/>
      <c r="Z374" s="439"/>
      <c r="AA374" s="439"/>
      <c r="AB374" s="439"/>
      <c r="AC374" s="439"/>
      <c r="AD374" s="439"/>
      <c r="EF374"/>
      <c r="EG374"/>
      <c r="EH374"/>
      <c r="EI374"/>
      <c r="EJ374"/>
      <c r="EK374"/>
      <c r="EL374"/>
      <c r="EM374"/>
      <c r="EN374"/>
      <c r="EO374"/>
      <c r="EP374"/>
      <c r="EQ374"/>
      <c r="ER374"/>
      <c r="ES374"/>
      <c r="ET374"/>
      <c r="EU374"/>
    </row>
    <row r="375" spans="1:151" ht="15" customHeight="1">
      <c r="A375" s="25"/>
      <c r="B375" s="52"/>
      <c r="C375" s="55" t="s">
        <v>5038</v>
      </c>
      <c r="D375" s="817" t="str">
        <f>IF(CNGE_2026_M4_Secc1!D60="","",CNGE_2026_M4_Secc1!D60)</f>
        <v/>
      </c>
      <c r="E375" s="757"/>
      <c r="F375" s="757"/>
      <c r="G375" s="757"/>
      <c r="H375" s="757"/>
      <c r="I375" s="757"/>
      <c r="J375" s="757"/>
      <c r="K375" s="757"/>
      <c r="L375" s="757"/>
      <c r="M375" s="757"/>
      <c r="N375" s="758"/>
      <c r="O375" s="439"/>
      <c r="P375" s="439"/>
      <c r="Q375" s="439"/>
      <c r="R375" s="439"/>
      <c r="S375" s="439"/>
      <c r="T375" s="439"/>
      <c r="U375" s="439"/>
      <c r="V375" s="439"/>
      <c r="W375" s="439"/>
      <c r="X375" s="439"/>
      <c r="Y375" s="439"/>
      <c r="Z375" s="439"/>
      <c r="AA375" s="439"/>
      <c r="AB375" s="439"/>
      <c r="AC375" s="439"/>
      <c r="AD375" s="439"/>
      <c r="EF375"/>
      <c r="EG375"/>
      <c r="EH375"/>
      <c r="EI375"/>
      <c r="EJ375"/>
      <c r="EK375"/>
      <c r="EL375"/>
      <c r="EM375"/>
      <c r="EN375"/>
      <c r="EO375"/>
      <c r="EP375"/>
      <c r="EQ375"/>
      <c r="ER375"/>
      <c r="ES375"/>
      <c r="ET375"/>
      <c r="EU375"/>
    </row>
    <row r="376" spans="1:151" ht="15" customHeight="1">
      <c r="A376" s="25"/>
      <c r="B376" s="52"/>
      <c r="C376" s="55" t="s">
        <v>5039</v>
      </c>
      <c r="D376" s="817" t="str">
        <f>IF(CNGE_2026_M4_Secc1!D61="","",CNGE_2026_M4_Secc1!D61)</f>
        <v/>
      </c>
      <c r="E376" s="757"/>
      <c r="F376" s="757"/>
      <c r="G376" s="757"/>
      <c r="H376" s="757"/>
      <c r="I376" s="757"/>
      <c r="J376" s="757"/>
      <c r="K376" s="757"/>
      <c r="L376" s="757"/>
      <c r="M376" s="757"/>
      <c r="N376" s="758"/>
      <c r="O376" s="439"/>
      <c r="P376" s="439"/>
      <c r="Q376" s="439"/>
      <c r="R376" s="439"/>
      <c r="S376" s="439"/>
      <c r="T376" s="439"/>
      <c r="U376" s="439"/>
      <c r="V376" s="439"/>
      <c r="W376" s="439"/>
      <c r="X376" s="439"/>
      <c r="Y376" s="439"/>
      <c r="Z376" s="439"/>
      <c r="AA376" s="439"/>
      <c r="AB376" s="439"/>
      <c r="AC376" s="439"/>
      <c r="AD376" s="439"/>
      <c r="EF376"/>
      <c r="EG376"/>
      <c r="EH376"/>
      <c r="EI376"/>
      <c r="EJ376"/>
      <c r="EK376"/>
      <c r="EL376"/>
      <c r="EM376"/>
      <c r="EN376"/>
      <c r="EO376"/>
      <c r="EP376"/>
      <c r="EQ376"/>
      <c r="ER376"/>
      <c r="ES376"/>
      <c r="ET376"/>
      <c r="EU376"/>
    </row>
    <row r="377" spans="1:151" ht="15" customHeight="1">
      <c r="A377" s="25"/>
      <c r="B377" s="52"/>
      <c r="C377" s="55" t="s">
        <v>5040</v>
      </c>
      <c r="D377" s="817" t="str">
        <f>IF(CNGE_2026_M4_Secc1!D62="","",CNGE_2026_M4_Secc1!D62)</f>
        <v/>
      </c>
      <c r="E377" s="757"/>
      <c r="F377" s="757"/>
      <c r="G377" s="757"/>
      <c r="H377" s="757"/>
      <c r="I377" s="757"/>
      <c r="J377" s="757"/>
      <c r="K377" s="757"/>
      <c r="L377" s="757"/>
      <c r="M377" s="757"/>
      <c r="N377" s="758"/>
      <c r="O377" s="439"/>
      <c r="P377" s="439"/>
      <c r="Q377" s="439"/>
      <c r="R377" s="439"/>
      <c r="S377" s="439"/>
      <c r="T377" s="439"/>
      <c r="U377" s="439"/>
      <c r="V377" s="439"/>
      <c r="W377" s="439"/>
      <c r="X377" s="439"/>
      <c r="Y377" s="439"/>
      <c r="Z377" s="439"/>
      <c r="AA377" s="439"/>
      <c r="AB377" s="439"/>
      <c r="AC377" s="439"/>
      <c r="AD377" s="439"/>
      <c r="EF377"/>
      <c r="EG377"/>
      <c r="EH377"/>
      <c r="EI377"/>
      <c r="EJ377"/>
      <c r="EK377"/>
      <c r="EL377"/>
      <c r="EM377"/>
      <c r="EN377"/>
      <c r="EO377"/>
      <c r="EP377"/>
      <c r="EQ377"/>
      <c r="ER377"/>
      <c r="ES377"/>
      <c r="ET377"/>
      <c r="EU377"/>
    </row>
    <row r="378" spans="1:151" ht="15" customHeight="1">
      <c r="A378" s="25"/>
      <c r="B378" s="52"/>
      <c r="C378" s="55" t="s">
        <v>5041</v>
      </c>
      <c r="D378" s="817" t="str">
        <f>IF(CNGE_2026_M4_Secc1!D63="","",CNGE_2026_M4_Secc1!D63)</f>
        <v/>
      </c>
      <c r="E378" s="757"/>
      <c r="F378" s="757"/>
      <c r="G378" s="757"/>
      <c r="H378" s="757"/>
      <c r="I378" s="757"/>
      <c r="J378" s="757"/>
      <c r="K378" s="757"/>
      <c r="L378" s="757"/>
      <c r="M378" s="757"/>
      <c r="N378" s="758"/>
      <c r="O378" s="439"/>
      <c r="P378" s="439"/>
      <c r="Q378" s="439"/>
      <c r="R378" s="439"/>
      <c r="S378" s="439"/>
      <c r="T378" s="439"/>
      <c r="U378" s="439"/>
      <c r="V378" s="439"/>
      <c r="W378" s="439"/>
      <c r="X378" s="439"/>
      <c r="Y378" s="439"/>
      <c r="Z378" s="439"/>
      <c r="AA378" s="439"/>
      <c r="AB378" s="439"/>
      <c r="AC378" s="439"/>
      <c r="AD378" s="439"/>
      <c r="EF378"/>
      <c r="EG378"/>
      <c r="EH378"/>
      <c r="EI378"/>
      <c r="EJ378"/>
      <c r="EK378"/>
      <c r="EL378"/>
      <c r="EM378"/>
      <c r="EN378"/>
      <c r="EO378"/>
      <c r="EP378"/>
      <c r="EQ378"/>
      <c r="ER378"/>
      <c r="ES378"/>
      <c r="ET378"/>
      <c r="EU378"/>
    </row>
    <row r="379" spans="1:151" ht="15" customHeight="1">
      <c r="A379" s="25"/>
      <c r="B379" s="52"/>
      <c r="C379" s="55" t="s">
        <v>5042</v>
      </c>
      <c r="D379" s="817" t="str">
        <f>IF(CNGE_2026_M4_Secc1!D64="","",CNGE_2026_M4_Secc1!D64)</f>
        <v/>
      </c>
      <c r="E379" s="757"/>
      <c r="F379" s="757"/>
      <c r="G379" s="757"/>
      <c r="H379" s="757"/>
      <c r="I379" s="757"/>
      <c r="J379" s="757"/>
      <c r="K379" s="757"/>
      <c r="L379" s="757"/>
      <c r="M379" s="757"/>
      <c r="N379" s="758"/>
      <c r="O379" s="439"/>
      <c r="P379" s="439"/>
      <c r="Q379" s="439"/>
      <c r="R379" s="439"/>
      <c r="S379" s="439"/>
      <c r="T379" s="439"/>
      <c r="U379" s="439"/>
      <c r="V379" s="439"/>
      <c r="W379" s="439"/>
      <c r="X379" s="439"/>
      <c r="Y379" s="439"/>
      <c r="Z379" s="439"/>
      <c r="AA379" s="439"/>
      <c r="AB379" s="439"/>
      <c r="AC379" s="439"/>
      <c r="AD379" s="439"/>
      <c r="EF379"/>
      <c r="EG379"/>
      <c r="EH379"/>
      <c r="EI379"/>
      <c r="EJ379"/>
      <c r="EK379"/>
      <c r="EL379"/>
      <c r="EM379"/>
      <c r="EN379"/>
      <c r="EO379"/>
      <c r="EP379"/>
      <c r="EQ379"/>
      <c r="ER379"/>
      <c r="ES379"/>
      <c r="ET379"/>
      <c r="EU379"/>
    </row>
    <row r="380" spans="1:151" ht="15" customHeight="1">
      <c r="A380" s="25"/>
      <c r="B380" s="52"/>
      <c r="C380" s="55" t="s">
        <v>5043</v>
      </c>
      <c r="D380" s="817" t="str">
        <f>IF(CNGE_2026_M4_Secc1!D65="","",CNGE_2026_M4_Secc1!D65)</f>
        <v/>
      </c>
      <c r="E380" s="757"/>
      <c r="F380" s="757"/>
      <c r="G380" s="757"/>
      <c r="H380" s="757"/>
      <c r="I380" s="757"/>
      <c r="J380" s="757"/>
      <c r="K380" s="757"/>
      <c r="L380" s="757"/>
      <c r="M380" s="757"/>
      <c r="N380" s="758"/>
      <c r="O380" s="439"/>
      <c r="P380" s="439"/>
      <c r="Q380" s="439"/>
      <c r="R380" s="439"/>
      <c r="S380" s="439"/>
      <c r="T380" s="439"/>
      <c r="U380" s="439"/>
      <c r="V380" s="439"/>
      <c r="W380" s="439"/>
      <c r="X380" s="439"/>
      <c r="Y380" s="439"/>
      <c r="Z380" s="439"/>
      <c r="AA380" s="439"/>
      <c r="AB380" s="439"/>
      <c r="AC380" s="439"/>
      <c r="AD380" s="439"/>
      <c r="EF380"/>
      <c r="EG380"/>
      <c r="EH380"/>
      <c r="EI380"/>
      <c r="EJ380"/>
      <c r="EK380"/>
      <c r="EL380"/>
      <c r="EM380"/>
      <c r="EN380"/>
      <c r="EO380"/>
      <c r="EP380"/>
      <c r="EQ380"/>
      <c r="ER380"/>
      <c r="ES380"/>
      <c r="ET380"/>
      <c r="EU380"/>
    </row>
    <row r="381" spans="1:151" ht="15" customHeight="1">
      <c r="A381" s="25"/>
      <c r="B381" s="52"/>
      <c r="C381" s="55" t="s">
        <v>5044</v>
      </c>
      <c r="D381" s="817" t="str">
        <f>IF(CNGE_2026_M4_Secc1!D66="","",CNGE_2026_M4_Secc1!D66)</f>
        <v/>
      </c>
      <c r="E381" s="757"/>
      <c r="F381" s="757"/>
      <c r="G381" s="757"/>
      <c r="H381" s="757"/>
      <c r="I381" s="757"/>
      <c r="J381" s="757"/>
      <c r="K381" s="757"/>
      <c r="L381" s="757"/>
      <c r="M381" s="757"/>
      <c r="N381" s="758"/>
      <c r="O381" s="439"/>
      <c r="P381" s="439"/>
      <c r="Q381" s="439"/>
      <c r="R381" s="439"/>
      <c r="S381" s="439"/>
      <c r="T381" s="439"/>
      <c r="U381" s="439"/>
      <c r="V381" s="439"/>
      <c r="W381" s="439"/>
      <c r="X381" s="439"/>
      <c r="Y381" s="439"/>
      <c r="Z381" s="439"/>
      <c r="AA381" s="439"/>
      <c r="AB381" s="439"/>
      <c r="AC381" s="439"/>
      <c r="AD381" s="439"/>
      <c r="EF381"/>
      <c r="EG381"/>
      <c r="EH381"/>
      <c r="EI381"/>
      <c r="EJ381"/>
      <c r="EK381"/>
      <c r="EL381"/>
      <c r="EM381"/>
      <c r="EN381"/>
      <c r="EO381"/>
      <c r="EP381"/>
      <c r="EQ381"/>
      <c r="ER381"/>
      <c r="ES381"/>
      <c r="ET381"/>
      <c r="EU381"/>
    </row>
    <row r="382" spans="1:151" ht="15" customHeight="1">
      <c r="A382" s="25"/>
      <c r="B382" s="52"/>
      <c r="C382" s="55" t="s">
        <v>5045</v>
      </c>
      <c r="D382" s="817" t="str">
        <f>IF(CNGE_2026_M4_Secc1!D67="","",CNGE_2026_M4_Secc1!D67)</f>
        <v/>
      </c>
      <c r="E382" s="757"/>
      <c r="F382" s="757"/>
      <c r="G382" s="757"/>
      <c r="H382" s="757"/>
      <c r="I382" s="757"/>
      <c r="J382" s="757"/>
      <c r="K382" s="757"/>
      <c r="L382" s="757"/>
      <c r="M382" s="757"/>
      <c r="N382" s="758"/>
      <c r="O382" s="439"/>
      <c r="P382" s="439"/>
      <c r="Q382" s="439"/>
      <c r="R382" s="439"/>
      <c r="S382" s="439"/>
      <c r="T382" s="439"/>
      <c r="U382" s="439"/>
      <c r="V382" s="439"/>
      <c r="W382" s="439"/>
      <c r="X382" s="439"/>
      <c r="Y382" s="439"/>
      <c r="Z382" s="439"/>
      <c r="AA382" s="439"/>
      <c r="AB382" s="439"/>
      <c r="AC382" s="439"/>
      <c r="AD382" s="439"/>
      <c r="EF382"/>
      <c r="EG382"/>
      <c r="EH382"/>
      <c r="EI382"/>
      <c r="EJ382"/>
      <c r="EK382"/>
      <c r="EL382"/>
      <c r="EM382"/>
      <c r="EN382"/>
      <c r="EO382"/>
      <c r="EP382"/>
      <c r="EQ382"/>
      <c r="ER382"/>
      <c r="ES382"/>
      <c r="ET382"/>
      <c r="EU382"/>
    </row>
    <row r="383" spans="1:151" ht="15" customHeight="1">
      <c r="A383" s="25"/>
      <c r="B383" s="52"/>
      <c r="C383" s="55" t="s">
        <v>5046</v>
      </c>
      <c r="D383" s="817" t="str">
        <f>IF(CNGE_2026_M4_Secc1!D68="","",CNGE_2026_M4_Secc1!D68)</f>
        <v/>
      </c>
      <c r="E383" s="757"/>
      <c r="F383" s="757"/>
      <c r="G383" s="757"/>
      <c r="H383" s="757"/>
      <c r="I383" s="757"/>
      <c r="J383" s="757"/>
      <c r="K383" s="757"/>
      <c r="L383" s="757"/>
      <c r="M383" s="757"/>
      <c r="N383" s="758"/>
      <c r="O383" s="439"/>
      <c r="P383" s="439"/>
      <c r="Q383" s="439"/>
      <c r="R383" s="439"/>
      <c r="S383" s="439"/>
      <c r="T383" s="439"/>
      <c r="U383" s="439"/>
      <c r="V383" s="439"/>
      <c r="W383" s="439"/>
      <c r="X383" s="439"/>
      <c r="Y383" s="439"/>
      <c r="Z383" s="439"/>
      <c r="AA383" s="439"/>
      <c r="AB383" s="439"/>
      <c r="AC383" s="439"/>
      <c r="AD383" s="439"/>
      <c r="EF383"/>
      <c r="EG383"/>
      <c r="EH383"/>
      <c r="EI383"/>
      <c r="EJ383"/>
      <c r="EK383"/>
      <c r="EL383"/>
      <c r="EM383"/>
      <c r="EN383"/>
      <c r="EO383"/>
      <c r="EP383"/>
      <c r="EQ383"/>
      <c r="ER383"/>
      <c r="ES383"/>
      <c r="ET383"/>
      <c r="EU383"/>
    </row>
    <row r="384" spans="1:151" ht="15" customHeight="1">
      <c r="A384" s="25"/>
      <c r="B384" s="52"/>
      <c r="C384" s="55" t="s">
        <v>5047</v>
      </c>
      <c r="D384" s="817" t="str">
        <f>IF(CNGE_2026_M4_Secc1!D69="","",CNGE_2026_M4_Secc1!D69)</f>
        <v/>
      </c>
      <c r="E384" s="757"/>
      <c r="F384" s="757"/>
      <c r="G384" s="757"/>
      <c r="H384" s="757"/>
      <c r="I384" s="757"/>
      <c r="J384" s="757"/>
      <c r="K384" s="757"/>
      <c r="L384" s="757"/>
      <c r="M384" s="757"/>
      <c r="N384" s="758"/>
      <c r="O384" s="439"/>
      <c r="P384" s="439"/>
      <c r="Q384" s="439"/>
      <c r="R384" s="439"/>
      <c r="S384" s="439"/>
      <c r="T384" s="439"/>
      <c r="U384" s="439"/>
      <c r="V384" s="439"/>
      <c r="W384" s="439"/>
      <c r="X384" s="439"/>
      <c r="Y384" s="439"/>
      <c r="Z384" s="439"/>
      <c r="AA384" s="439"/>
      <c r="AB384" s="439"/>
      <c r="AC384" s="439"/>
      <c r="AD384" s="439"/>
      <c r="EF384"/>
      <c r="EG384"/>
      <c r="EH384"/>
      <c r="EI384"/>
      <c r="EJ384"/>
      <c r="EK384"/>
      <c r="EL384"/>
      <c r="EM384"/>
      <c r="EN384"/>
      <c r="EO384"/>
      <c r="EP384"/>
      <c r="EQ384"/>
      <c r="ER384"/>
      <c r="ES384"/>
      <c r="ET384"/>
      <c r="EU384"/>
    </row>
    <row r="385" spans="1:151" ht="15" customHeight="1">
      <c r="A385" s="25"/>
      <c r="B385" s="52"/>
      <c r="C385" s="55" t="s">
        <v>5048</v>
      </c>
      <c r="D385" s="817" t="str">
        <f>IF(CNGE_2026_M4_Secc1!D70="","",CNGE_2026_M4_Secc1!D70)</f>
        <v/>
      </c>
      <c r="E385" s="757"/>
      <c r="F385" s="757"/>
      <c r="G385" s="757"/>
      <c r="H385" s="757"/>
      <c r="I385" s="757"/>
      <c r="J385" s="757"/>
      <c r="K385" s="757"/>
      <c r="L385" s="757"/>
      <c r="M385" s="757"/>
      <c r="N385" s="758"/>
      <c r="O385" s="439"/>
      <c r="P385" s="439"/>
      <c r="Q385" s="439"/>
      <c r="R385" s="439"/>
      <c r="S385" s="439"/>
      <c r="T385" s="439"/>
      <c r="U385" s="439"/>
      <c r="V385" s="439"/>
      <c r="W385" s="439"/>
      <c r="X385" s="439"/>
      <c r="Y385" s="439"/>
      <c r="Z385" s="439"/>
      <c r="AA385" s="439"/>
      <c r="AB385" s="439"/>
      <c r="AC385" s="439"/>
      <c r="AD385" s="439"/>
      <c r="EF385"/>
      <c r="EG385"/>
      <c r="EH385"/>
      <c r="EI385"/>
      <c r="EJ385"/>
      <c r="EK385"/>
      <c r="EL385"/>
      <c r="EM385"/>
      <c r="EN385"/>
      <c r="EO385"/>
      <c r="EP385"/>
      <c r="EQ385"/>
      <c r="ER385"/>
      <c r="ES385"/>
      <c r="ET385"/>
      <c r="EU385"/>
    </row>
    <row r="386" spans="1:151" ht="15" customHeight="1">
      <c r="A386" s="25"/>
      <c r="B386" s="52"/>
      <c r="C386" s="55" t="s">
        <v>5049</v>
      </c>
      <c r="D386" s="817" t="str">
        <f>IF(CNGE_2026_M4_Secc1!D71="","",CNGE_2026_M4_Secc1!D71)</f>
        <v/>
      </c>
      <c r="E386" s="757"/>
      <c r="F386" s="757"/>
      <c r="G386" s="757"/>
      <c r="H386" s="757"/>
      <c r="I386" s="757"/>
      <c r="J386" s="757"/>
      <c r="K386" s="757"/>
      <c r="L386" s="757"/>
      <c r="M386" s="757"/>
      <c r="N386" s="758"/>
      <c r="O386" s="439"/>
      <c r="P386" s="439"/>
      <c r="Q386" s="439"/>
      <c r="R386" s="439"/>
      <c r="S386" s="439"/>
      <c r="T386" s="439"/>
      <c r="U386" s="439"/>
      <c r="V386" s="439"/>
      <c r="W386" s="439"/>
      <c r="X386" s="439"/>
      <c r="Y386" s="439"/>
      <c r="Z386" s="439"/>
      <c r="AA386" s="439"/>
      <c r="AB386" s="439"/>
      <c r="AC386" s="439"/>
      <c r="AD386" s="439"/>
      <c r="EF386"/>
      <c r="EG386"/>
      <c r="EH386"/>
      <c r="EI386"/>
      <c r="EJ386"/>
      <c r="EK386"/>
      <c r="EL386"/>
      <c r="EM386"/>
      <c r="EN386"/>
      <c r="EO386"/>
      <c r="EP386"/>
      <c r="EQ386"/>
      <c r="ER386"/>
      <c r="ES386"/>
      <c r="ET386"/>
      <c r="EU386"/>
    </row>
    <row r="387" spans="1:151" ht="15" customHeight="1">
      <c r="A387" s="25"/>
      <c r="B387" s="52"/>
      <c r="C387" s="55" t="s">
        <v>5050</v>
      </c>
      <c r="D387" s="817" t="str">
        <f>IF(CNGE_2026_M4_Secc1!D72="","",CNGE_2026_M4_Secc1!D72)</f>
        <v/>
      </c>
      <c r="E387" s="757"/>
      <c r="F387" s="757"/>
      <c r="G387" s="757"/>
      <c r="H387" s="757"/>
      <c r="I387" s="757"/>
      <c r="J387" s="757"/>
      <c r="K387" s="757"/>
      <c r="L387" s="757"/>
      <c r="M387" s="757"/>
      <c r="N387" s="758"/>
      <c r="O387" s="439"/>
      <c r="P387" s="439"/>
      <c r="Q387" s="439"/>
      <c r="R387" s="439"/>
      <c r="S387" s="439"/>
      <c r="T387" s="439"/>
      <c r="U387" s="439"/>
      <c r="V387" s="439"/>
      <c r="W387" s="439"/>
      <c r="X387" s="439"/>
      <c r="Y387" s="439"/>
      <c r="Z387" s="439"/>
      <c r="AA387" s="439"/>
      <c r="AB387" s="439"/>
      <c r="AC387" s="439"/>
      <c r="AD387" s="439"/>
      <c r="EF387"/>
      <c r="EG387"/>
      <c r="EH387"/>
      <c r="EI387"/>
      <c r="EJ387"/>
      <c r="EK387"/>
      <c r="EL387"/>
      <c r="EM387"/>
      <c r="EN387"/>
      <c r="EO387"/>
      <c r="EP387"/>
      <c r="EQ387"/>
      <c r="ER387"/>
      <c r="ES387"/>
      <c r="ET387"/>
      <c r="EU387"/>
    </row>
    <row r="388" spans="1:151" ht="15" customHeight="1">
      <c r="A388" s="25"/>
      <c r="B388" s="52"/>
      <c r="C388" s="55" t="s">
        <v>5051</v>
      </c>
      <c r="D388" s="817" t="str">
        <f>IF(CNGE_2026_M4_Secc1!D73="","",CNGE_2026_M4_Secc1!D73)</f>
        <v/>
      </c>
      <c r="E388" s="757"/>
      <c r="F388" s="757"/>
      <c r="G388" s="757"/>
      <c r="H388" s="757"/>
      <c r="I388" s="757"/>
      <c r="J388" s="757"/>
      <c r="K388" s="757"/>
      <c r="L388" s="757"/>
      <c r="M388" s="757"/>
      <c r="N388" s="758"/>
      <c r="O388" s="439"/>
      <c r="P388" s="439"/>
      <c r="Q388" s="439"/>
      <c r="R388" s="439"/>
      <c r="S388" s="439"/>
      <c r="T388" s="439"/>
      <c r="U388" s="439"/>
      <c r="V388" s="439"/>
      <c r="W388" s="439"/>
      <c r="X388" s="439"/>
      <c r="Y388" s="439"/>
      <c r="Z388" s="439"/>
      <c r="AA388" s="439"/>
      <c r="AB388" s="439"/>
      <c r="AC388" s="439"/>
      <c r="AD388" s="439"/>
      <c r="EF388"/>
      <c r="EG388"/>
      <c r="EH388"/>
      <c r="EI388"/>
      <c r="EJ388"/>
      <c r="EK388"/>
      <c r="EL388"/>
      <c r="EM388"/>
      <c r="EN388"/>
      <c r="EO388"/>
      <c r="EP388"/>
      <c r="EQ388"/>
      <c r="ER388"/>
      <c r="ES388"/>
      <c r="ET388"/>
      <c r="EU388"/>
    </row>
    <row r="389" spans="1:151" ht="15" customHeight="1">
      <c r="A389" s="25"/>
      <c r="B389" s="52"/>
      <c r="C389" s="55" t="s">
        <v>5052</v>
      </c>
      <c r="D389" s="817" t="str">
        <f>IF(CNGE_2026_M4_Secc1!D74="","",CNGE_2026_M4_Secc1!D74)</f>
        <v/>
      </c>
      <c r="E389" s="757"/>
      <c r="F389" s="757"/>
      <c r="G389" s="757"/>
      <c r="H389" s="757"/>
      <c r="I389" s="757"/>
      <c r="J389" s="757"/>
      <c r="K389" s="757"/>
      <c r="L389" s="757"/>
      <c r="M389" s="757"/>
      <c r="N389" s="758"/>
      <c r="O389" s="439"/>
      <c r="P389" s="439"/>
      <c r="Q389" s="439"/>
      <c r="R389" s="439"/>
      <c r="S389" s="439"/>
      <c r="T389" s="439"/>
      <c r="U389" s="439"/>
      <c r="V389" s="439"/>
      <c r="W389" s="439"/>
      <c r="X389" s="439"/>
      <c r="Y389" s="439"/>
      <c r="Z389" s="439"/>
      <c r="AA389" s="439"/>
      <c r="AB389" s="439"/>
      <c r="AC389" s="439"/>
      <c r="AD389" s="439"/>
      <c r="EF389"/>
      <c r="EG389"/>
      <c r="EH389"/>
      <c r="EI389"/>
      <c r="EJ389"/>
      <c r="EK389"/>
      <c r="EL389"/>
      <c r="EM389"/>
      <c r="EN389"/>
      <c r="EO389"/>
      <c r="EP389"/>
      <c r="EQ389"/>
      <c r="ER389"/>
      <c r="ES389"/>
      <c r="ET389"/>
      <c r="EU389"/>
    </row>
    <row r="390" spans="1:151" ht="15" customHeight="1">
      <c r="A390" s="25"/>
      <c r="B390" s="52"/>
      <c r="C390" s="55" t="s">
        <v>5053</v>
      </c>
      <c r="D390" s="817" t="str">
        <f>IF(CNGE_2026_M4_Secc1!D75="","",CNGE_2026_M4_Secc1!D75)</f>
        <v/>
      </c>
      <c r="E390" s="757"/>
      <c r="F390" s="757"/>
      <c r="G390" s="757"/>
      <c r="H390" s="757"/>
      <c r="I390" s="757"/>
      <c r="J390" s="757"/>
      <c r="K390" s="757"/>
      <c r="L390" s="757"/>
      <c r="M390" s="757"/>
      <c r="N390" s="758"/>
      <c r="O390" s="439"/>
      <c r="P390" s="439"/>
      <c r="Q390" s="439"/>
      <c r="R390" s="439"/>
      <c r="S390" s="439"/>
      <c r="T390" s="439"/>
      <c r="U390" s="439"/>
      <c r="V390" s="439"/>
      <c r="W390" s="439"/>
      <c r="X390" s="439"/>
      <c r="Y390" s="439"/>
      <c r="Z390" s="439"/>
      <c r="AA390" s="439"/>
      <c r="AB390" s="439"/>
      <c r="AC390" s="439"/>
      <c r="AD390" s="439"/>
      <c r="EF390"/>
      <c r="EG390"/>
      <c r="EH390"/>
      <c r="EI390"/>
      <c r="EJ390"/>
      <c r="EK390"/>
      <c r="EL390"/>
      <c r="EM390"/>
      <c r="EN390"/>
      <c r="EO390"/>
      <c r="EP390"/>
      <c r="EQ390"/>
      <c r="ER390"/>
      <c r="ES390"/>
      <c r="ET390"/>
      <c r="EU390"/>
    </row>
    <row r="391" spans="1:151" ht="15" customHeight="1">
      <c r="A391" s="25"/>
      <c r="B391" s="52"/>
      <c r="C391" s="55" t="s">
        <v>5054</v>
      </c>
      <c r="D391" s="817" t="str">
        <f>IF(CNGE_2026_M4_Secc1!D76="","",CNGE_2026_M4_Secc1!D76)</f>
        <v/>
      </c>
      <c r="E391" s="757"/>
      <c r="F391" s="757"/>
      <c r="G391" s="757"/>
      <c r="H391" s="757"/>
      <c r="I391" s="757"/>
      <c r="J391" s="757"/>
      <c r="K391" s="757"/>
      <c r="L391" s="757"/>
      <c r="M391" s="757"/>
      <c r="N391" s="758"/>
      <c r="O391" s="439"/>
      <c r="P391" s="439"/>
      <c r="Q391" s="439"/>
      <c r="R391" s="439"/>
      <c r="S391" s="439"/>
      <c r="T391" s="439"/>
      <c r="U391" s="439"/>
      <c r="V391" s="439"/>
      <c r="W391" s="439"/>
      <c r="X391" s="439"/>
      <c r="Y391" s="439"/>
      <c r="Z391" s="439"/>
      <c r="AA391" s="439"/>
      <c r="AB391" s="439"/>
      <c r="AC391" s="439"/>
      <c r="AD391" s="439"/>
      <c r="EF391"/>
      <c r="EG391"/>
      <c r="EH391"/>
      <c r="EI391"/>
      <c r="EJ391"/>
      <c r="EK391"/>
      <c r="EL391"/>
      <c r="EM391"/>
      <c r="EN391"/>
      <c r="EO391"/>
      <c r="EP391"/>
      <c r="EQ391"/>
      <c r="ER391"/>
      <c r="ES391"/>
      <c r="ET391"/>
      <c r="EU391"/>
    </row>
    <row r="392" spans="1:151" ht="15" customHeight="1">
      <c r="A392" s="25"/>
      <c r="B392" s="52"/>
      <c r="C392" s="55" t="s">
        <v>5055</v>
      </c>
      <c r="D392" s="817" t="str">
        <f>IF(CNGE_2026_M4_Secc1!D77="","",CNGE_2026_M4_Secc1!D77)</f>
        <v/>
      </c>
      <c r="E392" s="757"/>
      <c r="F392" s="757"/>
      <c r="G392" s="757"/>
      <c r="H392" s="757"/>
      <c r="I392" s="757"/>
      <c r="J392" s="757"/>
      <c r="K392" s="757"/>
      <c r="L392" s="757"/>
      <c r="M392" s="757"/>
      <c r="N392" s="758"/>
      <c r="O392" s="439"/>
      <c r="P392" s="439"/>
      <c r="Q392" s="439"/>
      <c r="R392" s="439"/>
      <c r="S392" s="439"/>
      <c r="T392" s="439"/>
      <c r="U392" s="439"/>
      <c r="V392" s="439"/>
      <c r="W392" s="439"/>
      <c r="X392" s="439"/>
      <c r="Y392" s="439"/>
      <c r="Z392" s="439"/>
      <c r="AA392" s="439"/>
      <c r="AB392" s="439"/>
      <c r="AC392" s="439"/>
      <c r="AD392" s="439"/>
      <c r="EF392"/>
      <c r="EG392"/>
      <c r="EH392"/>
      <c r="EI392"/>
      <c r="EJ392"/>
      <c r="EK392"/>
      <c r="EL392"/>
      <c r="EM392"/>
      <c r="EN392"/>
      <c r="EO392"/>
      <c r="EP392"/>
      <c r="EQ392"/>
      <c r="ER392"/>
      <c r="ES392"/>
      <c r="ET392"/>
      <c r="EU392"/>
    </row>
    <row r="393" spans="1:151" ht="15" customHeight="1">
      <c r="A393" s="25"/>
      <c r="B393" s="52"/>
      <c r="C393" s="55" t="s">
        <v>5152</v>
      </c>
      <c r="D393" s="817" t="str">
        <f>IF(CNGE_2026_M4_Secc1!D78="","",CNGE_2026_M4_Secc1!D78)</f>
        <v/>
      </c>
      <c r="E393" s="757"/>
      <c r="F393" s="757"/>
      <c r="G393" s="757"/>
      <c r="H393" s="757"/>
      <c r="I393" s="757"/>
      <c r="J393" s="757"/>
      <c r="K393" s="757"/>
      <c r="L393" s="757"/>
      <c r="M393" s="757"/>
      <c r="N393" s="758"/>
      <c r="O393" s="439"/>
      <c r="P393" s="439"/>
      <c r="Q393" s="439"/>
      <c r="R393" s="439"/>
      <c r="S393" s="439"/>
      <c r="T393" s="439"/>
      <c r="U393" s="439"/>
      <c r="V393" s="439"/>
      <c r="W393" s="439"/>
      <c r="X393" s="439"/>
      <c r="Y393" s="439"/>
      <c r="Z393" s="439"/>
      <c r="AA393" s="439"/>
      <c r="AB393" s="439"/>
      <c r="AC393" s="439"/>
      <c r="AD393" s="439"/>
      <c r="EF393"/>
      <c r="EG393"/>
      <c r="EH393"/>
      <c r="EI393"/>
      <c r="EJ393"/>
      <c r="EK393"/>
      <c r="EL393"/>
      <c r="EM393"/>
      <c r="EN393"/>
      <c r="EO393"/>
      <c r="EP393"/>
      <c r="EQ393"/>
      <c r="ER393"/>
      <c r="ES393"/>
      <c r="ET393"/>
      <c r="EU393"/>
    </row>
    <row r="394" spans="1:151" ht="15" customHeight="1">
      <c r="A394" s="25"/>
      <c r="B394" s="52"/>
      <c r="C394" s="55" t="s">
        <v>5154</v>
      </c>
      <c r="D394" s="817" t="str">
        <f>IF(CNGE_2026_M4_Secc1!D79="","",CNGE_2026_M4_Secc1!D79)</f>
        <v/>
      </c>
      <c r="E394" s="757"/>
      <c r="F394" s="757"/>
      <c r="G394" s="757"/>
      <c r="H394" s="757"/>
      <c r="I394" s="757"/>
      <c r="J394" s="757"/>
      <c r="K394" s="757"/>
      <c r="L394" s="757"/>
      <c r="M394" s="757"/>
      <c r="N394" s="758"/>
      <c r="O394" s="439"/>
      <c r="P394" s="439"/>
      <c r="Q394" s="439"/>
      <c r="R394" s="439"/>
      <c r="S394" s="439"/>
      <c r="T394" s="439"/>
      <c r="U394" s="439"/>
      <c r="V394" s="439"/>
      <c r="W394" s="439"/>
      <c r="X394" s="439"/>
      <c r="Y394" s="439"/>
      <c r="Z394" s="439"/>
      <c r="AA394" s="439"/>
      <c r="AB394" s="439"/>
      <c r="AC394" s="439"/>
      <c r="AD394" s="439"/>
      <c r="EF394"/>
      <c r="EG394"/>
      <c r="EH394"/>
      <c r="EI394"/>
      <c r="EJ394"/>
      <c r="EK394"/>
      <c r="EL394"/>
      <c r="EM394"/>
      <c r="EN394"/>
      <c r="EO394"/>
      <c r="EP394"/>
      <c r="EQ394"/>
      <c r="ER394"/>
      <c r="ES394"/>
      <c r="ET394"/>
      <c r="EU394"/>
    </row>
    <row r="395" spans="1:151" ht="15" customHeight="1">
      <c r="A395" s="25"/>
      <c r="B395" s="52"/>
      <c r="C395" s="55" t="s">
        <v>5156</v>
      </c>
      <c r="D395" s="817" t="str">
        <f>IF(CNGE_2026_M4_Secc1!D80="","",CNGE_2026_M4_Secc1!D80)</f>
        <v/>
      </c>
      <c r="E395" s="757"/>
      <c r="F395" s="757"/>
      <c r="G395" s="757"/>
      <c r="H395" s="757"/>
      <c r="I395" s="757"/>
      <c r="J395" s="757"/>
      <c r="K395" s="757"/>
      <c r="L395" s="757"/>
      <c r="M395" s="757"/>
      <c r="N395" s="758"/>
      <c r="O395" s="439"/>
      <c r="P395" s="439"/>
      <c r="Q395" s="439"/>
      <c r="R395" s="439"/>
      <c r="S395" s="439"/>
      <c r="T395" s="439"/>
      <c r="U395" s="439"/>
      <c r="V395" s="439"/>
      <c r="W395" s="439"/>
      <c r="X395" s="439"/>
      <c r="Y395" s="439"/>
      <c r="Z395" s="439"/>
      <c r="AA395" s="439"/>
      <c r="AB395" s="439"/>
      <c r="AC395" s="439"/>
      <c r="AD395" s="439"/>
      <c r="EF395"/>
      <c r="EG395"/>
      <c r="EH395"/>
      <c r="EI395"/>
      <c r="EJ395"/>
      <c r="EK395"/>
      <c r="EL395"/>
      <c r="EM395"/>
      <c r="EN395"/>
      <c r="EO395"/>
      <c r="EP395"/>
      <c r="EQ395"/>
      <c r="ER395"/>
      <c r="ES395"/>
      <c r="ET395"/>
      <c r="EU395"/>
    </row>
    <row r="396" spans="1:151" ht="15" customHeight="1">
      <c r="A396" s="25"/>
      <c r="B396" s="52"/>
      <c r="C396" s="55" t="s">
        <v>5158</v>
      </c>
      <c r="D396" s="817" t="str">
        <f>IF(CNGE_2026_M4_Secc1!D81="","",CNGE_2026_M4_Secc1!D81)</f>
        <v/>
      </c>
      <c r="E396" s="757"/>
      <c r="F396" s="757"/>
      <c r="G396" s="757"/>
      <c r="H396" s="757"/>
      <c r="I396" s="757"/>
      <c r="J396" s="757"/>
      <c r="K396" s="757"/>
      <c r="L396" s="757"/>
      <c r="M396" s="757"/>
      <c r="N396" s="758"/>
      <c r="O396" s="439"/>
      <c r="P396" s="439"/>
      <c r="Q396" s="439"/>
      <c r="R396" s="439"/>
      <c r="S396" s="439"/>
      <c r="T396" s="439"/>
      <c r="U396" s="439"/>
      <c r="V396" s="439"/>
      <c r="W396" s="439"/>
      <c r="X396" s="439"/>
      <c r="Y396" s="439"/>
      <c r="Z396" s="439"/>
      <c r="AA396" s="439"/>
      <c r="AB396" s="439"/>
      <c r="AC396" s="439"/>
      <c r="AD396" s="439"/>
      <c r="EF396"/>
      <c r="EG396"/>
      <c r="EH396"/>
      <c r="EI396"/>
      <c r="EJ396"/>
      <c r="EK396"/>
      <c r="EL396"/>
      <c r="EM396"/>
      <c r="EN396"/>
      <c r="EO396"/>
      <c r="EP396"/>
      <c r="EQ396"/>
      <c r="ER396"/>
      <c r="ES396"/>
      <c r="ET396"/>
      <c r="EU396"/>
    </row>
    <row r="397" spans="1:151" ht="15" customHeight="1">
      <c r="A397" s="25"/>
      <c r="B397" s="52"/>
      <c r="C397" s="55" t="s">
        <v>5160</v>
      </c>
      <c r="D397" s="817" t="str">
        <f>IF(CNGE_2026_M4_Secc1!D82="","",CNGE_2026_M4_Secc1!D82)</f>
        <v/>
      </c>
      <c r="E397" s="757"/>
      <c r="F397" s="757"/>
      <c r="G397" s="757"/>
      <c r="H397" s="757"/>
      <c r="I397" s="757"/>
      <c r="J397" s="757"/>
      <c r="K397" s="757"/>
      <c r="L397" s="757"/>
      <c r="M397" s="757"/>
      <c r="N397" s="758"/>
      <c r="O397" s="439"/>
      <c r="P397" s="439"/>
      <c r="Q397" s="439"/>
      <c r="R397" s="439"/>
      <c r="S397" s="439"/>
      <c r="T397" s="439"/>
      <c r="U397" s="439"/>
      <c r="V397" s="439"/>
      <c r="W397" s="439"/>
      <c r="X397" s="439"/>
      <c r="Y397" s="439"/>
      <c r="Z397" s="439"/>
      <c r="AA397" s="439"/>
      <c r="AB397" s="439"/>
      <c r="AC397" s="439"/>
      <c r="AD397" s="439"/>
      <c r="EF397"/>
      <c r="EG397"/>
      <c r="EH397"/>
      <c r="EI397"/>
      <c r="EJ397"/>
      <c r="EK397"/>
      <c r="EL397"/>
      <c r="EM397"/>
      <c r="EN397"/>
      <c r="EO397"/>
      <c r="EP397"/>
      <c r="EQ397"/>
      <c r="ER397"/>
      <c r="ES397"/>
      <c r="ET397"/>
      <c r="EU397"/>
    </row>
    <row r="398" spans="1:151" ht="15" customHeight="1">
      <c r="A398" s="25"/>
      <c r="B398" s="52"/>
      <c r="C398" s="55" t="s">
        <v>5162</v>
      </c>
      <c r="D398" s="817" t="str">
        <f>IF(CNGE_2026_M4_Secc1!D83="","",CNGE_2026_M4_Secc1!D83)</f>
        <v/>
      </c>
      <c r="E398" s="757"/>
      <c r="F398" s="757"/>
      <c r="G398" s="757"/>
      <c r="H398" s="757"/>
      <c r="I398" s="757"/>
      <c r="J398" s="757"/>
      <c r="K398" s="757"/>
      <c r="L398" s="757"/>
      <c r="M398" s="757"/>
      <c r="N398" s="758"/>
      <c r="O398" s="439"/>
      <c r="P398" s="439"/>
      <c r="Q398" s="439"/>
      <c r="R398" s="439"/>
      <c r="S398" s="439"/>
      <c r="T398" s="439"/>
      <c r="U398" s="439"/>
      <c r="V398" s="439"/>
      <c r="W398" s="439"/>
      <c r="X398" s="439"/>
      <c r="Y398" s="439"/>
      <c r="Z398" s="439"/>
      <c r="AA398" s="439"/>
      <c r="AB398" s="439"/>
      <c r="AC398" s="439"/>
      <c r="AD398" s="439"/>
      <c r="EF398"/>
      <c r="EG398"/>
      <c r="EH398"/>
      <c r="EI398"/>
      <c r="EJ398"/>
      <c r="EK398"/>
      <c r="EL398"/>
      <c r="EM398"/>
      <c r="EN398"/>
      <c r="EO398"/>
      <c r="EP398"/>
      <c r="EQ398"/>
      <c r="ER398"/>
      <c r="ES398"/>
      <c r="ET398"/>
      <c r="EU398"/>
    </row>
    <row r="399" spans="1:151" ht="15" customHeight="1">
      <c r="A399" s="25"/>
      <c r="B399" s="52"/>
      <c r="C399" s="55" t="s">
        <v>5164</v>
      </c>
      <c r="D399" s="817" t="str">
        <f>IF(CNGE_2026_M4_Secc1!D84="","",CNGE_2026_M4_Secc1!D84)</f>
        <v/>
      </c>
      <c r="E399" s="757"/>
      <c r="F399" s="757"/>
      <c r="G399" s="757"/>
      <c r="H399" s="757"/>
      <c r="I399" s="757"/>
      <c r="J399" s="757"/>
      <c r="K399" s="757"/>
      <c r="L399" s="757"/>
      <c r="M399" s="757"/>
      <c r="N399" s="758"/>
      <c r="O399" s="439"/>
      <c r="P399" s="439"/>
      <c r="Q399" s="439"/>
      <c r="R399" s="439"/>
      <c r="S399" s="439"/>
      <c r="T399" s="439"/>
      <c r="U399" s="439"/>
      <c r="V399" s="439"/>
      <c r="W399" s="439"/>
      <c r="X399" s="439"/>
      <c r="Y399" s="439"/>
      <c r="Z399" s="439"/>
      <c r="AA399" s="439"/>
      <c r="AB399" s="439"/>
      <c r="AC399" s="439"/>
      <c r="AD399" s="439"/>
      <c r="EF399"/>
      <c r="EG399"/>
      <c r="EH399"/>
      <c r="EI399"/>
      <c r="EJ399"/>
      <c r="EK399"/>
      <c r="EL399"/>
      <c r="EM399"/>
      <c r="EN399"/>
      <c r="EO399"/>
      <c r="EP399"/>
      <c r="EQ399"/>
      <c r="ER399"/>
      <c r="ES399"/>
      <c r="ET399"/>
      <c r="EU399"/>
    </row>
    <row r="400" spans="1:151" ht="15" customHeight="1">
      <c r="A400" s="25"/>
      <c r="B400" s="52"/>
      <c r="C400" s="55" t="s">
        <v>5166</v>
      </c>
      <c r="D400" s="817" t="str">
        <f>IF(CNGE_2026_M4_Secc1!D85="","",CNGE_2026_M4_Secc1!D85)</f>
        <v/>
      </c>
      <c r="E400" s="757"/>
      <c r="F400" s="757"/>
      <c r="G400" s="757"/>
      <c r="H400" s="757"/>
      <c r="I400" s="757"/>
      <c r="J400" s="757"/>
      <c r="K400" s="757"/>
      <c r="L400" s="757"/>
      <c r="M400" s="757"/>
      <c r="N400" s="758"/>
      <c r="O400" s="439"/>
      <c r="P400" s="439"/>
      <c r="Q400" s="439"/>
      <c r="R400" s="439"/>
      <c r="S400" s="439"/>
      <c r="T400" s="439"/>
      <c r="U400" s="439"/>
      <c r="V400" s="439"/>
      <c r="W400" s="439"/>
      <c r="X400" s="439"/>
      <c r="Y400" s="439"/>
      <c r="Z400" s="439"/>
      <c r="AA400" s="439"/>
      <c r="AB400" s="439"/>
      <c r="AC400" s="439"/>
      <c r="AD400" s="439"/>
      <c r="AJ400" s="485" t="s">
        <v>5826</v>
      </c>
      <c r="AK400" s="486" t="s">
        <v>5827</v>
      </c>
      <c r="AL400" s="487" t="s">
        <v>5828</v>
      </c>
      <c r="EF400"/>
      <c r="EG400"/>
      <c r="EH400"/>
      <c r="EI400"/>
      <c r="EJ400"/>
      <c r="EK400"/>
      <c r="EL400"/>
      <c r="EM400"/>
      <c r="EN400"/>
      <c r="EO400"/>
      <c r="EP400"/>
      <c r="EQ400"/>
      <c r="ER400"/>
      <c r="ES400"/>
      <c r="ET400"/>
      <c r="EU400"/>
    </row>
    <row r="401" spans="1:151" ht="15" customHeight="1">
      <c r="A401" s="25"/>
      <c r="B401" s="52"/>
      <c r="C401" s="55" t="s">
        <v>5168</v>
      </c>
      <c r="D401" s="817" t="str">
        <f>IF(CNGE_2026_M4_Secc1!D86="","",CNGE_2026_M4_Secc1!D86)</f>
        <v/>
      </c>
      <c r="E401" s="757"/>
      <c r="F401" s="757"/>
      <c r="G401" s="757"/>
      <c r="H401" s="757"/>
      <c r="I401" s="757"/>
      <c r="J401" s="757"/>
      <c r="K401" s="757"/>
      <c r="L401" s="757"/>
      <c r="M401" s="757"/>
      <c r="N401" s="758"/>
      <c r="O401" s="439"/>
      <c r="P401" s="439"/>
      <c r="Q401" s="439"/>
      <c r="R401" s="439"/>
      <c r="S401" s="439"/>
      <c r="T401" s="439"/>
      <c r="U401" s="439"/>
      <c r="V401" s="439"/>
      <c r="W401" s="439"/>
      <c r="X401" s="439"/>
      <c r="Y401" s="439"/>
      <c r="Z401" s="439"/>
      <c r="AA401" s="439"/>
      <c r="AB401" s="439"/>
      <c r="AC401" s="439"/>
      <c r="AD401" s="439"/>
      <c r="AJ401" s="1">
        <v>1</v>
      </c>
      <c r="AK401" s="1">
        <f>IF(AO281&gt;0,1,0)</f>
        <v>0</v>
      </c>
      <c r="AL401" s="488" t="str">
        <f>IF(AK401&gt;0,AJ401,"")</f>
        <v/>
      </c>
      <c r="EF401"/>
      <c r="EG401"/>
      <c r="EH401"/>
      <c r="EI401"/>
      <c r="EJ401"/>
      <c r="EK401"/>
      <c r="EL401"/>
      <c r="EM401"/>
      <c r="EN401"/>
      <c r="EO401"/>
      <c r="EP401"/>
      <c r="EQ401"/>
      <c r="ER401"/>
      <c r="ES401"/>
      <c r="ET401"/>
      <c r="EU401"/>
    </row>
    <row r="402" spans="1:151" ht="15" customHeight="1">
      <c r="A402" s="25"/>
      <c r="B402" s="52"/>
      <c r="C402" s="55" t="s">
        <v>5170</v>
      </c>
      <c r="D402" s="817" t="str">
        <f>IF(CNGE_2026_M4_Secc1!D87="","",CNGE_2026_M4_Secc1!D87)</f>
        <v/>
      </c>
      <c r="E402" s="757"/>
      <c r="F402" s="757"/>
      <c r="G402" s="757"/>
      <c r="H402" s="757"/>
      <c r="I402" s="757"/>
      <c r="J402" s="757"/>
      <c r="K402" s="757"/>
      <c r="L402" s="757"/>
      <c r="M402" s="757"/>
      <c r="N402" s="758"/>
      <c r="O402" s="439"/>
      <c r="P402" s="439"/>
      <c r="Q402" s="439"/>
      <c r="R402" s="439"/>
      <c r="S402" s="439"/>
      <c r="T402" s="439"/>
      <c r="U402" s="439"/>
      <c r="V402" s="439"/>
      <c r="W402" s="439"/>
      <c r="X402" s="439"/>
      <c r="Y402" s="439"/>
      <c r="Z402" s="439"/>
      <c r="AA402" s="439"/>
      <c r="AB402" s="439"/>
      <c r="AC402" s="439"/>
      <c r="AD402" s="439"/>
      <c r="AJ402" s="1">
        <v>2</v>
      </c>
      <c r="AK402" s="1">
        <f>IF(BN279&gt;0,1,0)</f>
        <v>0</v>
      </c>
      <c r="AL402" s="488" t="str">
        <f>IF(AK402&gt;0,AJ402,"")</f>
        <v/>
      </c>
      <c r="EF402"/>
      <c r="EG402"/>
      <c r="EH402"/>
      <c r="EI402"/>
      <c r="EJ402"/>
      <c r="EK402"/>
      <c r="EL402"/>
      <c r="EM402"/>
      <c r="EN402"/>
      <c r="EO402"/>
      <c r="EP402"/>
      <c r="EQ402"/>
      <c r="ER402"/>
      <c r="ES402"/>
      <c r="ET402"/>
      <c r="EU402"/>
    </row>
    <row r="403" spans="1:151" ht="15" customHeight="1">
      <c r="A403" s="25"/>
      <c r="B403" s="52"/>
      <c r="C403" s="55" t="s">
        <v>5172</v>
      </c>
      <c r="D403" s="817" t="str">
        <f>IF(CNGE_2026_M4_Secc1!D88="","",CNGE_2026_M4_Secc1!D88)</f>
        <v/>
      </c>
      <c r="E403" s="757"/>
      <c r="F403" s="757"/>
      <c r="G403" s="757"/>
      <c r="H403" s="757"/>
      <c r="I403" s="757"/>
      <c r="J403" s="757"/>
      <c r="K403" s="757"/>
      <c r="L403" s="757"/>
      <c r="M403" s="757"/>
      <c r="N403" s="758"/>
      <c r="O403" s="439"/>
      <c r="P403" s="439"/>
      <c r="Q403" s="439"/>
      <c r="R403" s="439"/>
      <c r="S403" s="439"/>
      <c r="T403" s="439"/>
      <c r="U403" s="439"/>
      <c r="V403" s="439"/>
      <c r="W403" s="439"/>
      <c r="X403" s="439"/>
      <c r="Y403" s="439"/>
      <c r="Z403" s="439"/>
      <c r="AA403" s="439"/>
      <c r="AB403" s="439"/>
      <c r="AC403" s="439"/>
      <c r="AD403" s="439"/>
      <c r="AJ403" s="1">
        <v>3</v>
      </c>
      <c r="AK403" s="1">
        <f>IF(BZ225&gt;0,1,0)</f>
        <v>0</v>
      </c>
      <c r="AL403" s="488" t="str">
        <f t="shared" ref="AL403:AL408" si="193">IF(AK403&gt;0,AJ403,"")</f>
        <v/>
      </c>
      <c r="EF403"/>
      <c r="EG403"/>
      <c r="EH403"/>
      <c r="EI403"/>
      <c r="EJ403"/>
      <c r="EK403"/>
      <c r="EL403"/>
      <c r="EM403"/>
      <c r="EN403"/>
      <c r="EO403"/>
      <c r="EP403"/>
      <c r="EQ403"/>
      <c r="ER403"/>
      <c r="ES403"/>
      <c r="ET403"/>
      <c r="EU403"/>
    </row>
    <row r="404" spans="1:151" ht="15" customHeight="1">
      <c r="A404" s="25"/>
      <c r="B404" s="52"/>
      <c r="C404" s="55" t="s">
        <v>5174</v>
      </c>
      <c r="D404" s="817" t="str">
        <f>IF(CNGE_2026_M4_Secc1!D89="","",CNGE_2026_M4_Secc1!D89)</f>
        <v/>
      </c>
      <c r="E404" s="757"/>
      <c r="F404" s="757"/>
      <c r="G404" s="757"/>
      <c r="H404" s="757"/>
      <c r="I404" s="757"/>
      <c r="J404" s="757"/>
      <c r="K404" s="757"/>
      <c r="L404" s="757"/>
      <c r="M404" s="757"/>
      <c r="N404" s="758"/>
      <c r="O404" s="439"/>
      <c r="P404" s="439"/>
      <c r="Q404" s="439"/>
      <c r="R404" s="439"/>
      <c r="S404" s="439"/>
      <c r="T404" s="439"/>
      <c r="U404" s="439"/>
      <c r="V404" s="439"/>
      <c r="W404" s="439"/>
      <c r="X404" s="439"/>
      <c r="Y404" s="439"/>
      <c r="Z404" s="439"/>
      <c r="AA404" s="439"/>
      <c r="AB404" s="439"/>
      <c r="AC404" s="439"/>
      <c r="AD404" s="439"/>
      <c r="AJ404" s="1">
        <v>12</v>
      </c>
      <c r="AK404" s="1">
        <f>IF(CM281&gt;0,1,0)</f>
        <v>0</v>
      </c>
      <c r="AL404" s="488" t="str">
        <f t="shared" si="193"/>
        <v/>
      </c>
      <c r="EF404"/>
      <c r="EG404"/>
      <c r="EH404"/>
      <c r="EI404"/>
      <c r="EJ404"/>
      <c r="EK404"/>
      <c r="EL404"/>
      <c r="EM404"/>
      <c r="EN404"/>
      <c r="EO404"/>
      <c r="EP404"/>
      <c r="EQ404"/>
      <c r="ER404"/>
      <c r="ES404"/>
      <c r="ET404"/>
      <c r="EU404"/>
    </row>
    <row r="405" spans="1:151" ht="15" customHeight="1">
      <c r="A405" s="25"/>
      <c r="B405" s="52"/>
      <c r="C405" s="55" t="s">
        <v>5176</v>
      </c>
      <c r="D405" s="817" t="str">
        <f>IF(CNGE_2026_M4_Secc1!D90="","",CNGE_2026_M4_Secc1!D90)</f>
        <v/>
      </c>
      <c r="E405" s="757"/>
      <c r="F405" s="757"/>
      <c r="G405" s="757"/>
      <c r="H405" s="757"/>
      <c r="I405" s="757"/>
      <c r="J405" s="757"/>
      <c r="K405" s="757"/>
      <c r="L405" s="757"/>
      <c r="M405" s="757"/>
      <c r="N405" s="758"/>
      <c r="O405" s="439"/>
      <c r="P405" s="439"/>
      <c r="Q405" s="439"/>
      <c r="R405" s="439"/>
      <c r="S405" s="439"/>
      <c r="T405" s="439"/>
      <c r="U405" s="439"/>
      <c r="V405" s="439"/>
      <c r="W405" s="439"/>
      <c r="X405" s="439"/>
      <c r="Y405" s="439"/>
      <c r="Z405" s="439"/>
      <c r="AA405" s="439"/>
      <c r="AB405" s="439"/>
      <c r="AC405" s="439"/>
      <c r="AD405" s="439"/>
      <c r="AJ405" s="1">
        <v>14</v>
      </c>
      <c r="AK405" s="1">
        <f>IF(CZ281&gt;0,1,0)</f>
        <v>0</v>
      </c>
      <c r="AL405" s="488" t="str">
        <f t="shared" si="193"/>
        <v/>
      </c>
      <c r="EF405"/>
      <c r="EG405"/>
      <c r="EH405"/>
      <c r="EI405"/>
      <c r="EJ405"/>
      <c r="EK405"/>
      <c r="EL405"/>
      <c r="EM405"/>
      <c r="EN405"/>
      <c r="EO405"/>
      <c r="EP405"/>
      <c r="EQ405"/>
      <c r="ER405"/>
      <c r="ES405"/>
      <c r="ET405"/>
      <c r="EU405"/>
    </row>
    <row r="406" spans="1:151" ht="15" customHeight="1">
      <c r="A406" s="25"/>
      <c r="B406" s="52"/>
      <c r="C406" s="55" t="s">
        <v>5178</v>
      </c>
      <c r="D406" s="817" t="str">
        <f>IF(CNGE_2026_M4_Secc1!D91="","",CNGE_2026_M4_Secc1!D91)</f>
        <v/>
      </c>
      <c r="E406" s="757"/>
      <c r="F406" s="757"/>
      <c r="G406" s="757"/>
      <c r="H406" s="757"/>
      <c r="I406" s="757"/>
      <c r="J406" s="757"/>
      <c r="K406" s="757"/>
      <c r="L406" s="757"/>
      <c r="M406" s="757"/>
      <c r="N406" s="758"/>
      <c r="O406" s="439"/>
      <c r="P406" s="439"/>
      <c r="Q406" s="439"/>
      <c r="R406" s="439"/>
      <c r="S406" s="439"/>
      <c r="T406" s="439"/>
      <c r="U406" s="439"/>
      <c r="V406" s="439"/>
      <c r="W406" s="439"/>
      <c r="X406" s="439"/>
      <c r="Y406" s="439"/>
      <c r="Z406" s="439"/>
      <c r="AA406" s="439"/>
      <c r="AB406" s="439"/>
      <c r="AC406" s="439"/>
      <c r="AD406" s="439"/>
      <c r="AJ406" s="1">
        <v>16</v>
      </c>
      <c r="AK406" s="1">
        <f>IF(DM281&gt;0,1,0)</f>
        <v>0</v>
      </c>
      <c r="AL406" s="488" t="str">
        <f t="shared" si="193"/>
        <v/>
      </c>
      <c r="EF406"/>
      <c r="EG406"/>
      <c r="EH406"/>
      <c r="EI406"/>
      <c r="EJ406"/>
      <c r="EK406"/>
      <c r="EL406"/>
      <c r="EM406"/>
      <c r="EN406"/>
      <c r="EO406"/>
      <c r="EP406"/>
      <c r="EQ406"/>
      <c r="ER406"/>
      <c r="ES406"/>
      <c r="ET406"/>
      <c r="EU406"/>
    </row>
    <row r="407" spans="1:151" ht="15" customHeight="1">
      <c r="A407" s="25"/>
      <c r="B407" s="52"/>
      <c r="C407" s="55" t="s">
        <v>5180</v>
      </c>
      <c r="D407" s="817" t="str">
        <f>IF(CNGE_2026_M4_Secc1!D92="","",CNGE_2026_M4_Secc1!D92)</f>
        <v/>
      </c>
      <c r="E407" s="757"/>
      <c r="F407" s="757"/>
      <c r="G407" s="757"/>
      <c r="H407" s="757"/>
      <c r="I407" s="757"/>
      <c r="J407" s="757"/>
      <c r="K407" s="757"/>
      <c r="L407" s="757"/>
      <c r="M407" s="757"/>
      <c r="N407" s="758"/>
      <c r="O407" s="439"/>
      <c r="P407" s="439"/>
      <c r="Q407" s="439"/>
      <c r="R407" s="439"/>
      <c r="S407" s="439"/>
      <c r="T407" s="439"/>
      <c r="U407" s="439"/>
      <c r="V407" s="439"/>
      <c r="W407" s="439"/>
      <c r="X407" s="439"/>
      <c r="Y407" s="439"/>
      <c r="Z407" s="439"/>
      <c r="AA407" s="439"/>
      <c r="AB407" s="439"/>
      <c r="AC407" s="439"/>
      <c r="AD407" s="439"/>
      <c r="AJ407" s="1">
        <v>18</v>
      </c>
      <c r="AK407" s="1">
        <f>IF(DZ281&gt;0,1,0)</f>
        <v>0</v>
      </c>
      <c r="AL407" s="488" t="str">
        <f t="shared" si="193"/>
        <v/>
      </c>
      <c r="EF407"/>
      <c r="EG407"/>
      <c r="EH407"/>
      <c r="EI407"/>
      <c r="EJ407"/>
      <c r="EK407"/>
      <c r="EL407"/>
      <c r="EM407"/>
      <c r="EN407"/>
      <c r="EO407"/>
      <c r="EP407"/>
      <c r="EQ407"/>
      <c r="ER407"/>
      <c r="ES407"/>
      <c r="ET407"/>
      <c r="EU407"/>
    </row>
    <row r="408" spans="1:151" ht="15" customHeight="1">
      <c r="A408" s="25"/>
      <c r="B408" s="52"/>
      <c r="C408" s="55" t="s">
        <v>5182</v>
      </c>
      <c r="D408" s="817" t="str">
        <f>IF(CNGE_2026_M4_Secc1!D93="","",CNGE_2026_M4_Secc1!D93)</f>
        <v/>
      </c>
      <c r="E408" s="757"/>
      <c r="F408" s="757"/>
      <c r="G408" s="757"/>
      <c r="H408" s="757"/>
      <c r="I408" s="757"/>
      <c r="J408" s="757"/>
      <c r="K408" s="757"/>
      <c r="L408" s="757"/>
      <c r="M408" s="757"/>
      <c r="N408" s="758"/>
      <c r="O408" s="439"/>
      <c r="P408" s="439"/>
      <c r="Q408" s="439"/>
      <c r="R408" s="439"/>
      <c r="S408" s="439"/>
      <c r="T408" s="439"/>
      <c r="U408" s="439"/>
      <c r="V408" s="439"/>
      <c r="W408" s="439"/>
      <c r="X408" s="439"/>
      <c r="Y408" s="439"/>
      <c r="Z408" s="439"/>
      <c r="AA408" s="439"/>
      <c r="AB408" s="439"/>
      <c r="AC408" s="439"/>
      <c r="AD408" s="439"/>
      <c r="AJ408" s="1">
        <v>19</v>
      </c>
      <c r="AK408" s="1">
        <f>IF(EB281&gt;0,1,0)</f>
        <v>0</v>
      </c>
      <c r="AL408" s="488" t="str">
        <f t="shared" si="193"/>
        <v/>
      </c>
      <c r="EF408"/>
      <c r="EG408"/>
      <c r="EH408"/>
      <c r="EI408"/>
      <c r="EJ408"/>
      <c r="EK408"/>
      <c r="EL408"/>
      <c r="EM408"/>
      <c r="EN408"/>
      <c r="EO408"/>
      <c r="EP408"/>
      <c r="EQ408"/>
      <c r="ER408"/>
      <c r="ES408"/>
      <c r="ET408"/>
      <c r="EU408"/>
    </row>
    <row r="409" spans="1:151" ht="15" customHeight="1">
      <c r="A409" s="25"/>
      <c r="B409" s="52"/>
      <c r="C409" s="55" t="s">
        <v>5184</v>
      </c>
      <c r="D409" s="817" t="str">
        <f>IF(CNGE_2026_M4_Secc1!D94="","",CNGE_2026_M4_Secc1!D94)</f>
        <v/>
      </c>
      <c r="E409" s="757"/>
      <c r="F409" s="757"/>
      <c r="G409" s="757"/>
      <c r="H409" s="757"/>
      <c r="I409" s="757"/>
      <c r="J409" s="757"/>
      <c r="K409" s="757"/>
      <c r="L409" s="757"/>
      <c r="M409" s="757"/>
      <c r="N409" s="758"/>
      <c r="O409" s="439"/>
      <c r="P409" s="439"/>
      <c r="Q409" s="439"/>
      <c r="R409" s="439"/>
      <c r="S409" s="439"/>
      <c r="T409" s="439"/>
      <c r="U409" s="439"/>
      <c r="V409" s="439"/>
      <c r="W409" s="439"/>
      <c r="X409" s="439"/>
      <c r="Y409" s="439"/>
      <c r="Z409" s="439"/>
      <c r="AA409" s="439"/>
      <c r="AB409" s="439"/>
      <c r="AC409" s="439"/>
      <c r="AD409" s="439"/>
      <c r="AJ409" s="1">
        <v>20</v>
      </c>
      <c r="AK409" s="1">
        <f>IF(EE231&gt;0,1,0)</f>
        <v>0</v>
      </c>
      <c r="AL409" s="488" t="str">
        <f>IF(AK409&gt;0,AJ409,"")</f>
        <v/>
      </c>
      <c r="EF409"/>
      <c r="EG409"/>
      <c r="EH409"/>
      <c r="EI409"/>
      <c r="EJ409"/>
      <c r="EK409"/>
      <c r="EL409"/>
      <c r="EM409"/>
      <c r="EN409"/>
      <c r="EO409"/>
      <c r="EP409"/>
      <c r="EQ409"/>
      <c r="ER409"/>
      <c r="ES409"/>
      <c r="ET409"/>
      <c r="EU409"/>
    </row>
    <row r="410" spans="1:151" ht="15" customHeight="1">
      <c r="A410" s="25"/>
      <c r="B410" s="52"/>
      <c r="C410" s="55" t="s">
        <v>5186</v>
      </c>
      <c r="D410" s="817" t="str">
        <f>IF(CNGE_2026_M4_Secc1!D95="","",CNGE_2026_M4_Secc1!D95)</f>
        <v/>
      </c>
      <c r="E410" s="757"/>
      <c r="F410" s="757"/>
      <c r="G410" s="757"/>
      <c r="H410" s="757"/>
      <c r="I410" s="757"/>
      <c r="J410" s="757"/>
      <c r="K410" s="757"/>
      <c r="L410" s="757"/>
      <c r="M410" s="757"/>
      <c r="N410" s="758"/>
      <c r="O410" s="439"/>
      <c r="P410" s="439"/>
      <c r="Q410" s="439"/>
      <c r="R410" s="439"/>
      <c r="S410" s="439"/>
      <c r="T410" s="439"/>
      <c r="U410" s="439"/>
      <c r="V410" s="439"/>
      <c r="W410" s="439"/>
      <c r="X410" s="439"/>
      <c r="Y410" s="439"/>
      <c r="Z410" s="439"/>
      <c r="AA410" s="439"/>
      <c r="AB410" s="439"/>
      <c r="AC410" s="439"/>
      <c r="AD410" s="439"/>
      <c r="EF410"/>
      <c r="EG410"/>
      <c r="EH410"/>
      <c r="EI410"/>
      <c r="EJ410"/>
      <c r="EK410"/>
      <c r="EL410"/>
      <c r="EM410"/>
      <c r="EN410"/>
      <c r="EO410"/>
      <c r="EP410"/>
      <c r="EQ410"/>
      <c r="ER410"/>
      <c r="ES410"/>
      <c r="ET410"/>
      <c r="EU410"/>
    </row>
    <row r="411" spans="1:151" ht="15" customHeight="1">
      <c r="A411" s="25"/>
      <c r="B411" s="52"/>
      <c r="C411" s="55" t="s">
        <v>5188</v>
      </c>
      <c r="D411" s="817" t="str">
        <f>IF(CNGE_2026_M4_Secc1!D96="","",CNGE_2026_M4_Secc1!D96)</f>
        <v/>
      </c>
      <c r="E411" s="757"/>
      <c r="F411" s="757"/>
      <c r="G411" s="757"/>
      <c r="H411" s="757"/>
      <c r="I411" s="757"/>
      <c r="J411" s="757"/>
      <c r="K411" s="757"/>
      <c r="L411" s="757"/>
      <c r="M411" s="757"/>
      <c r="N411" s="758"/>
      <c r="O411" s="439"/>
      <c r="P411" s="439"/>
      <c r="Q411" s="439"/>
      <c r="R411" s="439"/>
      <c r="S411" s="439"/>
      <c r="T411" s="439"/>
      <c r="U411" s="439"/>
      <c r="V411" s="439"/>
      <c r="W411" s="439"/>
      <c r="X411" s="439"/>
      <c r="Y411" s="439"/>
      <c r="Z411" s="439"/>
      <c r="AA411" s="439"/>
      <c r="AB411" s="439"/>
      <c r="AC411" s="439"/>
      <c r="AD411" s="439"/>
      <c r="AJ411" s="1083" t="str">
        <f>IF(OR(AK401&gt;0,AK402&gt;0,AK403&gt;0,AK404&gt;0,AK405&gt;0,AK406&gt;0,AK407&gt;0,AK408&gt;0,AK409&gt;0),_xlfn.CONCAT("Alerta: debe de proporcionar una justificación de acuerdo a lo establecido en la(s) instrucción(es): ",_xlfn.TEXTJOIN(",",TRUE,AL401:AL409)),"")</f>
        <v/>
      </c>
      <c r="AK411" s="1083"/>
      <c r="AL411" s="1083"/>
      <c r="AM411" s="1083"/>
      <c r="AN411" s="1083"/>
      <c r="AO411" s="1083"/>
      <c r="AP411" s="1083"/>
      <c r="AQ411" s="1083"/>
      <c r="EF411"/>
      <c r="EG411"/>
      <c r="EH411"/>
      <c r="EI411"/>
      <c r="EJ411"/>
      <c r="EK411"/>
      <c r="EL411"/>
      <c r="EM411"/>
      <c r="EN411"/>
      <c r="EO411"/>
      <c r="EP411"/>
      <c r="EQ411"/>
      <c r="ER411"/>
      <c r="ES411"/>
      <c r="ET411"/>
      <c r="EU411"/>
    </row>
    <row r="412" spans="1:151" ht="15" customHeight="1">
      <c r="A412" s="25"/>
      <c r="B412" s="52"/>
      <c r="C412" s="55" t="s">
        <v>5190</v>
      </c>
      <c r="D412" s="817" t="str">
        <f>IF(CNGE_2026_M4_Secc1!D97="","",CNGE_2026_M4_Secc1!D97)</f>
        <v/>
      </c>
      <c r="E412" s="757"/>
      <c r="F412" s="757"/>
      <c r="G412" s="757"/>
      <c r="H412" s="757"/>
      <c r="I412" s="757"/>
      <c r="J412" s="757"/>
      <c r="K412" s="757"/>
      <c r="L412" s="757"/>
      <c r="M412" s="757"/>
      <c r="N412" s="758"/>
      <c r="O412" s="439"/>
      <c r="P412" s="439"/>
      <c r="Q412" s="439"/>
      <c r="R412" s="439"/>
      <c r="S412" s="439"/>
      <c r="T412" s="439"/>
      <c r="U412" s="439"/>
      <c r="V412" s="439"/>
      <c r="W412" s="439"/>
      <c r="X412" s="439"/>
      <c r="Y412" s="439"/>
      <c r="Z412" s="439"/>
      <c r="AA412" s="439"/>
      <c r="AB412" s="439"/>
      <c r="AC412" s="439"/>
      <c r="AD412" s="439"/>
      <c r="EF412"/>
      <c r="EG412"/>
      <c r="EH412"/>
      <c r="EI412"/>
      <c r="EJ412"/>
      <c r="EK412"/>
      <c r="EL412"/>
      <c r="EM412"/>
      <c r="EN412"/>
      <c r="EO412"/>
      <c r="EP412"/>
      <c r="EQ412"/>
      <c r="ER412"/>
      <c r="ES412"/>
      <c r="ET412"/>
      <c r="EU412"/>
    </row>
    <row r="413" spans="1:151" ht="15" customHeight="1">
      <c r="A413" s="25"/>
      <c r="B413" s="52"/>
      <c r="C413" s="55" t="s">
        <v>5192</v>
      </c>
      <c r="D413" s="817" t="str">
        <f>IF(CNGE_2026_M4_Secc1!D98="","",CNGE_2026_M4_Secc1!D98)</f>
        <v/>
      </c>
      <c r="E413" s="757"/>
      <c r="F413" s="757"/>
      <c r="G413" s="757"/>
      <c r="H413" s="757"/>
      <c r="I413" s="757"/>
      <c r="J413" s="757"/>
      <c r="K413" s="757"/>
      <c r="L413" s="757"/>
      <c r="M413" s="757"/>
      <c r="N413" s="758"/>
      <c r="O413" s="439"/>
      <c r="P413" s="439"/>
      <c r="Q413" s="439"/>
      <c r="R413" s="439"/>
      <c r="S413" s="439"/>
      <c r="T413" s="439"/>
      <c r="U413" s="439"/>
      <c r="V413" s="439"/>
      <c r="W413" s="439"/>
      <c r="X413" s="439"/>
      <c r="Y413" s="439"/>
      <c r="Z413" s="439"/>
      <c r="AA413" s="439"/>
      <c r="AB413" s="439"/>
      <c r="AC413" s="439"/>
      <c r="AD413" s="439"/>
      <c r="EF413"/>
      <c r="EG413"/>
      <c r="EH413"/>
      <c r="EI413"/>
      <c r="EJ413"/>
      <c r="EK413"/>
      <c r="EL413"/>
      <c r="EM413"/>
      <c r="EN413"/>
      <c r="EO413"/>
      <c r="EP413"/>
      <c r="EQ413"/>
      <c r="ER413"/>
      <c r="ES413"/>
      <c r="ET413"/>
      <c r="EU413"/>
    </row>
    <row r="414" spans="1:151" ht="15" customHeight="1">
      <c r="A414" s="25"/>
      <c r="B414" s="52"/>
      <c r="C414" s="55" t="s">
        <v>5194</v>
      </c>
      <c r="D414" s="817" t="str">
        <f>IF(CNGE_2026_M4_Secc1!D99="","",CNGE_2026_M4_Secc1!D99)</f>
        <v/>
      </c>
      <c r="E414" s="757"/>
      <c r="F414" s="757"/>
      <c r="G414" s="757"/>
      <c r="H414" s="757"/>
      <c r="I414" s="757"/>
      <c r="J414" s="757"/>
      <c r="K414" s="757"/>
      <c r="L414" s="757"/>
      <c r="M414" s="757"/>
      <c r="N414" s="758"/>
      <c r="O414" s="439"/>
      <c r="P414" s="439"/>
      <c r="Q414" s="439"/>
      <c r="R414" s="439"/>
      <c r="S414" s="439"/>
      <c r="T414" s="439"/>
      <c r="U414" s="439"/>
      <c r="V414" s="439"/>
      <c r="W414" s="439"/>
      <c r="X414" s="439"/>
      <c r="Y414" s="439"/>
      <c r="Z414" s="439"/>
      <c r="AA414" s="439"/>
      <c r="AB414" s="439"/>
      <c r="AC414" s="439"/>
      <c r="AD414" s="439"/>
      <c r="EF414"/>
      <c r="EG414"/>
      <c r="EH414"/>
      <c r="EI414"/>
      <c r="EJ414"/>
      <c r="EK414"/>
      <c r="EL414"/>
      <c r="EM414"/>
      <c r="EN414"/>
      <c r="EO414"/>
      <c r="EP414"/>
      <c r="EQ414"/>
      <c r="ER414"/>
      <c r="ES414"/>
      <c r="ET414"/>
      <c r="EU414"/>
    </row>
    <row r="415" spans="1:151" ht="15" customHeight="1">
      <c r="A415" s="25"/>
      <c r="B415" s="52"/>
      <c r="C415" s="55" t="s">
        <v>5196</v>
      </c>
      <c r="D415" s="817" t="str">
        <f>IF(CNGE_2026_M4_Secc1!D100="","",CNGE_2026_M4_Secc1!D100)</f>
        <v/>
      </c>
      <c r="E415" s="757"/>
      <c r="F415" s="757"/>
      <c r="G415" s="757"/>
      <c r="H415" s="757"/>
      <c r="I415" s="757"/>
      <c r="J415" s="757"/>
      <c r="K415" s="757"/>
      <c r="L415" s="757"/>
      <c r="M415" s="757"/>
      <c r="N415" s="758"/>
      <c r="O415" s="439"/>
      <c r="P415" s="439"/>
      <c r="Q415" s="439"/>
      <c r="R415" s="439"/>
      <c r="S415" s="439"/>
      <c r="T415" s="439"/>
      <c r="U415" s="439"/>
      <c r="V415" s="439"/>
      <c r="W415" s="439"/>
      <c r="X415" s="439"/>
      <c r="Y415" s="439"/>
      <c r="Z415" s="439"/>
      <c r="AA415" s="439"/>
      <c r="AB415" s="439"/>
      <c r="AC415" s="439"/>
      <c r="AD415" s="439"/>
      <c r="EF415"/>
      <c r="EG415"/>
      <c r="EH415"/>
      <c r="EI415"/>
      <c r="EJ415"/>
      <c r="EK415"/>
      <c r="EL415"/>
      <c r="EM415"/>
      <c r="EN415"/>
      <c r="EO415"/>
      <c r="EP415"/>
      <c r="EQ415"/>
      <c r="ER415"/>
      <c r="ES415"/>
      <c r="ET415"/>
      <c r="EU415"/>
    </row>
    <row r="416" spans="1:151" ht="15" customHeight="1">
      <c r="A416" s="25"/>
      <c r="B416" s="52"/>
      <c r="C416" s="55" t="s">
        <v>5198</v>
      </c>
      <c r="D416" s="817" t="str">
        <f>IF(CNGE_2026_M4_Secc1!D101="","",CNGE_2026_M4_Secc1!D101)</f>
        <v/>
      </c>
      <c r="E416" s="757"/>
      <c r="F416" s="757"/>
      <c r="G416" s="757"/>
      <c r="H416" s="757"/>
      <c r="I416" s="757"/>
      <c r="J416" s="757"/>
      <c r="K416" s="757"/>
      <c r="L416" s="757"/>
      <c r="M416" s="757"/>
      <c r="N416" s="758"/>
      <c r="O416" s="439"/>
      <c r="P416" s="439"/>
      <c r="Q416" s="439"/>
      <c r="R416" s="439"/>
      <c r="S416" s="439"/>
      <c r="T416" s="439"/>
      <c r="U416" s="439"/>
      <c r="V416" s="439"/>
      <c r="W416" s="439"/>
      <c r="X416" s="439"/>
      <c r="Y416" s="439"/>
      <c r="Z416" s="439"/>
      <c r="AA416" s="439"/>
      <c r="AB416" s="439"/>
      <c r="AC416" s="439"/>
      <c r="AD416" s="439"/>
      <c r="EF416"/>
      <c r="EG416"/>
      <c r="EH416"/>
      <c r="EI416"/>
      <c r="EJ416"/>
      <c r="EK416"/>
      <c r="EL416"/>
      <c r="EM416"/>
      <c r="EN416"/>
      <c r="EO416"/>
      <c r="EP416"/>
      <c r="EQ416"/>
      <c r="ER416"/>
      <c r="ES416"/>
      <c r="ET416"/>
      <c r="EU416"/>
    </row>
    <row r="417" spans="1:151" ht="15" customHeight="1">
      <c r="A417" s="25"/>
      <c r="B417" s="52"/>
      <c r="C417" s="55" t="s">
        <v>5200</v>
      </c>
      <c r="D417" s="817" t="str">
        <f>IF(CNGE_2026_M4_Secc1!D102="","",CNGE_2026_M4_Secc1!D102)</f>
        <v/>
      </c>
      <c r="E417" s="757"/>
      <c r="F417" s="757"/>
      <c r="G417" s="757"/>
      <c r="H417" s="757"/>
      <c r="I417" s="757"/>
      <c r="J417" s="757"/>
      <c r="K417" s="757"/>
      <c r="L417" s="757"/>
      <c r="M417" s="757"/>
      <c r="N417" s="758"/>
      <c r="O417" s="439"/>
      <c r="P417" s="439"/>
      <c r="Q417" s="439"/>
      <c r="R417" s="439"/>
      <c r="S417" s="439"/>
      <c r="T417" s="439"/>
      <c r="U417" s="439"/>
      <c r="V417" s="439"/>
      <c r="W417" s="439"/>
      <c r="X417" s="439"/>
      <c r="Y417" s="439"/>
      <c r="Z417" s="439"/>
      <c r="AA417" s="439"/>
      <c r="AB417" s="439"/>
      <c r="AC417" s="439"/>
      <c r="AD417" s="439"/>
      <c r="EF417"/>
      <c r="EG417"/>
      <c r="EH417"/>
      <c r="EI417"/>
      <c r="EJ417"/>
      <c r="EK417"/>
      <c r="EL417"/>
      <c r="EM417"/>
      <c r="EN417"/>
      <c r="EO417"/>
      <c r="EP417"/>
      <c r="EQ417"/>
      <c r="ER417"/>
      <c r="ES417"/>
      <c r="ET417"/>
      <c r="EU417"/>
    </row>
    <row r="418" spans="1:151" customFormat="1" ht="24" customHeight="1">
      <c r="C418" s="55" t="s">
        <v>5370</v>
      </c>
      <c r="D418" s="918" t="s">
        <v>6004</v>
      </c>
      <c r="E418" s="919"/>
      <c r="F418" s="919"/>
      <c r="G418" s="919"/>
      <c r="H418" s="919"/>
      <c r="I418" s="919"/>
      <c r="J418" s="919"/>
      <c r="K418" s="919"/>
      <c r="L418" s="919"/>
      <c r="M418" s="919"/>
      <c r="N418" s="920"/>
      <c r="O418" s="439"/>
      <c r="P418" s="439"/>
      <c r="Q418" s="439"/>
      <c r="R418" s="439"/>
      <c r="S418" s="439"/>
      <c r="T418" s="439"/>
      <c r="U418" s="439"/>
      <c r="V418" s="439"/>
      <c r="W418" s="439"/>
      <c r="X418" s="439"/>
      <c r="Y418" s="439"/>
      <c r="Z418" s="439"/>
      <c r="AA418" s="439"/>
      <c r="AB418" s="439"/>
      <c r="AC418" s="439"/>
      <c r="AD418" s="439"/>
    </row>
    <row r="419" spans="1:151" ht="15" customHeight="1">
      <c r="A419" s="25"/>
      <c r="B419" s="52"/>
      <c r="C419" s="61"/>
      <c r="D419" s="11"/>
      <c r="E419" s="11"/>
      <c r="F419" s="11"/>
      <c r="G419" s="11"/>
      <c r="H419" s="11"/>
      <c r="I419" s="11"/>
      <c r="J419" s="11"/>
      <c r="K419" s="11"/>
      <c r="L419" s="11"/>
      <c r="M419" s="11"/>
      <c r="N419" s="11"/>
      <c r="O419" s="69">
        <f>IF(AND(SUM(O357:O418)=0,COUNTIF(O357:O418,"NS")&gt;0),"NS",IF(AND(SUM(O357:O418)=0,COUNTIF(O357:O418,0)&gt;0),0,IF(AND(SUM(O357:O418)=0,COUNTIF(O357:O418,"NA")&gt;0),"NA",SUM(O357:O418))))</f>
        <v>0</v>
      </c>
      <c r="P419" s="69">
        <f t="shared" ref="P419:AC419" si="194">IF(AND(SUM(P357:P418)=0,COUNTIF(P357:P418,"NS")&gt;0),"NS",IF(AND(SUM(P357:P418)=0,COUNTIF(P357:P418,0)&gt;0),0,IF(AND(SUM(P357:P418)=0,COUNTIF(P357:P418,"NA")&gt;0),"NA",SUM(P357:P418))))</f>
        <v>0</v>
      </c>
      <c r="Q419" s="69">
        <f t="shared" si="194"/>
        <v>0</v>
      </c>
      <c r="R419" s="69">
        <f t="shared" si="194"/>
        <v>0</v>
      </c>
      <c r="S419" s="69">
        <f t="shared" si="194"/>
        <v>0</v>
      </c>
      <c r="T419" s="69">
        <f t="shared" si="194"/>
        <v>0</v>
      </c>
      <c r="U419" s="69">
        <f t="shared" si="194"/>
        <v>0</v>
      </c>
      <c r="V419" s="69">
        <f t="shared" si="194"/>
        <v>0</v>
      </c>
      <c r="W419" s="69">
        <f t="shared" si="194"/>
        <v>0</v>
      </c>
      <c r="X419" s="69">
        <f t="shared" si="194"/>
        <v>0</v>
      </c>
      <c r="Y419" s="69">
        <f t="shared" si="194"/>
        <v>0</v>
      </c>
      <c r="Z419" s="69">
        <f t="shared" si="194"/>
        <v>0</v>
      </c>
      <c r="AA419" s="69">
        <f t="shared" si="194"/>
        <v>0</v>
      </c>
      <c r="AB419" s="69">
        <f t="shared" si="194"/>
        <v>0</v>
      </c>
      <c r="AC419" s="69">
        <f t="shared" si="194"/>
        <v>0</v>
      </c>
      <c r="AD419" s="69">
        <f>IF(AND(SUM(AD357:AD418)=0,COUNTIF(AD357:AD418,"NS")&gt;0),"NS",IF(AND(SUM(AD357:AD418)=0,COUNTIF(AD357:AD418,0)&gt;0),0,IF(AND(SUM(AD357:AD418)=0,COUNTIF(AD357:AD418,"NA")&gt;0),"NA",SUM(AD357:AD418))))</f>
        <v>0</v>
      </c>
      <c r="EI419"/>
      <c r="EJ419"/>
      <c r="EK419"/>
      <c r="EL419"/>
      <c r="EM419"/>
      <c r="EN419"/>
      <c r="EO419"/>
      <c r="EP419"/>
      <c r="EQ419"/>
      <c r="ER419"/>
      <c r="ES419"/>
      <c r="ET419"/>
      <c r="EU419"/>
    </row>
    <row r="420" spans="1:151" ht="15" customHeight="1">
      <c r="A420" s="25"/>
      <c r="B420" s="52"/>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EF420"/>
      <c r="EG420"/>
    </row>
    <row r="421" spans="1:151" ht="24" customHeight="1">
      <c r="A421" s="25"/>
      <c r="B421" s="52"/>
      <c r="C421" s="848" t="s">
        <v>5219</v>
      </c>
      <c r="D421" s="708"/>
      <c r="E421" s="708"/>
      <c r="F421" s="708"/>
      <c r="G421" s="708"/>
      <c r="H421" s="708"/>
      <c r="I421" s="708"/>
      <c r="J421" s="708"/>
      <c r="K421" s="708"/>
      <c r="L421" s="708"/>
      <c r="M421" s="708"/>
      <c r="N421" s="708"/>
      <c r="O421" s="708"/>
      <c r="P421" s="708"/>
      <c r="Q421" s="708"/>
      <c r="R421" s="708"/>
      <c r="S421" s="708"/>
      <c r="T421" s="708"/>
      <c r="U421" s="708"/>
      <c r="V421" s="708"/>
      <c r="W421" s="708"/>
      <c r="X421" s="708"/>
      <c r="Y421" s="708"/>
      <c r="Z421" s="708"/>
      <c r="AA421" s="708"/>
      <c r="AB421" s="708"/>
      <c r="AC421" s="708"/>
      <c r="AD421" s="708"/>
    </row>
    <row r="422" spans="1:151" ht="60" customHeight="1">
      <c r="A422" s="25"/>
      <c r="B422" s="52"/>
      <c r="C422" s="842"/>
      <c r="D422" s="759"/>
      <c r="E422" s="759"/>
      <c r="F422" s="759"/>
      <c r="G422" s="759"/>
      <c r="H422" s="759"/>
      <c r="I422" s="759"/>
      <c r="J422" s="759"/>
      <c r="K422" s="759"/>
      <c r="L422" s="759"/>
      <c r="M422" s="759"/>
      <c r="N422" s="759"/>
      <c r="O422" s="759"/>
      <c r="P422" s="759"/>
      <c r="Q422" s="759"/>
      <c r="R422" s="759"/>
      <c r="S422" s="759"/>
      <c r="T422" s="759"/>
      <c r="U422" s="759"/>
      <c r="V422" s="759"/>
      <c r="W422" s="759"/>
      <c r="X422" s="759"/>
      <c r="Y422" s="759"/>
      <c r="Z422" s="759"/>
      <c r="AA422" s="759"/>
      <c r="AB422" s="759"/>
      <c r="AC422" s="759"/>
      <c r="AD422" s="838"/>
    </row>
    <row r="423" spans="1:151" ht="15" customHeight="1">
      <c r="A423" s="25"/>
      <c r="B423" s="1048" t="str">
        <f>AJ281</f>
        <v/>
      </c>
      <c r="C423" s="1048"/>
      <c r="D423" s="1048"/>
      <c r="E423" s="1048"/>
      <c r="F423" s="1048"/>
      <c r="G423" s="1048"/>
      <c r="H423" s="1048"/>
      <c r="I423" s="1048"/>
      <c r="J423" s="1048"/>
      <c r="K423" s="1048"/>
      <c r="L423" s="1048"/>
      <c r="M423" s="1048"/>
      <c r="N423" s="1048"/>
      <c r="O423" s="1048"/>
      <c r="P423" s="1048"/>
      <c r="Q423" s="1048"/>
      <c r="R423" s="1048"/>
      <c r="S423" s="1048"/>
      <c r="T423" s="1048"/>
      <c r="U423" s="1048"/>
      <c r="V423" s="1048"/>
      <c r="W423" s="1048"/>
      <c r="X423" s="1048"/>
      <c r="Y423" s="1048"/>
      <c r="Z423" s="1048"/>
      <c r="AA423" s="1048"/>
      <c r="AB423" s="1048"/>
      <c r="AC423" s="1048"/>
      <c r="AD423" s="1048"/>
      <c r="AE423" s="1048"/>
    </row>
    <row r="424" spans="1:151" ht="15" customHeight="1">
      <c r="A424" s="25"/>
      <c r="B424" s="1066" t="str">
        <f>IF(SUM(COUNTIF(K219:AD280,"NS"),COUNTIF(O288:AD349,"NS"),COUNTIF(O357:AD418,"NS"))&lt;&gt;0,"Alerta: debido a que cuenta con registros NS, debe proporcionar una justificación en el area de comentarios al final de la pregunta","")</f>
        <v/>
      </c>
      <c r="C424" s="1066"/>
      <c r="D424" s="1066"/>
      <c r="E424" s="1066"/>
      <c r="F424" s="1066"/>
      <c r="G424" s="1066"/>
      <c r="H424" s="1066"/>
      <c r="I424" s="1066"/>
      <c r="J424" s="1066"/>
      <c r="K424" s="1066"/>
      <c r="L424" s="1066"/>
      <c r="M424" s="1066"/>
      <c r="N424" s="1066"/>
      <c r="O424" s="1066"/>
      <c r="P424" s="1066"/>
      <c r="Q424" s="1066"/>
      <c r="R424" s="1066"/>
      <c r="S424" s="1066"/>
      <c r="T424" s="1066"/>
      <c r="U424" s="1066"/>
      <c r="V424" s="1066"/>
      <c r="W424" s="1066"/>
      <c r="X424" s="1066"/>
      <c r="Y424" s="1066"/>
      <c r="Z424" s="1066"/>
      <c r="AA424" s="1066"/>
      <c r="AB424" s="1066"/>
      <c r="AC424" s="1066"/>
      <c r="AD424" s="1066"/>
      <c r="AE424" s="1066"/>
    </row>
    <row r="425" spans="1:151" ht="15" customHeight="1">
      <c r="A425" s="25"/>
      <c r="B425" s="845" t="str">
        <f>IF(AN281&gt;0,"Revise la información capturada, ya que tiene datos ingresados en celdas que están sombreadas","")</f>
        <v/>
      </c>
      <c r="C425" s="845"/>
      <c r="D425" s="845"/>
      <c r="E425" s="845"/>
      <c r="F425" s="845"/>
      <c r="G425" s="845"/>
      <c r="H425" s="845"/>
      <c r="I425" s="845"/>
      <c r="J425" s="845"/>
      <c r="K425" s="845"/>
      <c r="L425" s="845"/>
      <c r="M425" s="845"/>
      <c r="N425" s="845"/>
      <c r="O425" s="845"/>
      <c r="P425" s="845"/>
      <c r="Q425" s="845"/>
      <c r="R425" s="845"/>
      <c r="S425" s="845"/>
      <c r="T425" s="845"/>
      <c r="U425" s="845"/>
      <c r="V425" s="845"/>
      <c r="W425" s="845"/>
      <c r="X425" s="845"/>
      <c r="Y425" s="845"/>
      <c r="Z425" s="845"/>
      <c r="AA425" s="845"/>
      <c r="AB425" s="845"/>
      <c r="AC425" s="845"/>
      <c r="AD425" s="845"/>
      <c r="AE425" s="845"/>
    </row>
    <row r="426" spans="1:151" ht="15" customHeight="1">
      <c r="A426" s="25"/>
      <c r="B426" s="845" t="str">
        <f>IF(CA281&gt;0,"Favor de revisar la instrucción 11, debido a que no se cumplen con los criterios mencionados",IF(CN281&gt;0,"Favor de revisar la instrucción 13, debido a que no se cumplen con los criterios mencionados",IF(DA281&gt;0,"Favor de revisar la instrucción 15, debido a que no se cumplen con los criterios mencionados",IF(DN281&gt;0,"Favor de revisar la instrucción 17, debido a que no se cumplen con los criterios mencionados",""))))</f>
        <v/>
      </c>
      <c r="C426" s="845"/>
      <c r="D426" s="845"/>
      <c r="E426" s="845"/>
      <c r="F426" s="845"/>
      <c r="G426" s="845"/>
      <c r="H426" s="845"/>
      <c r="I426" s="845"/>
      <c r="J426" s="845"/>
      <c r="K426" s="845"/>
      <c r="L426" s="845"/>
      <c r="M426" s="845"/>
      <c r="N426" s="845"/>
      <c r="O426" s="845"/>
      <c r="P426" s="845"/>
      <c r="Q426" s="845"/>
      <c r="R426" s="845"/>
      <c r="S426" s="845"/>
      <c r="T426" s="845"/>
      <c r="U426" s="845"/>
      <c r="V426" s="845"/>
      <c r="W426" s="845"/>
      <c r="X426" s="845"/>
      <c r="Y426" s="845"/>
      <c r="Z426" s="845"/>
      <c r="AA426" s="845"/>
      <c r="AB426" s="845"/>
      <c r="AC426" s="845"/>
      <c r="AD426" s="845"/>
      <c r="AE426" s="845"/>
    </row>
    <row r="427" spans="1:151" ht="15" customHeight="1">
      <c r="A427" s="25"/>
      <c r="B427" s="1009" t="str">
        <f>AJ411</f>
        <v/>
      </c>
      <c r="C427" s="1009"/>
      <c r="D427" s="1009"/>
      <c r="E427" s="1009"/>
      <c r="F427" s="1009"/>
      <c r="G427" s="1009"/>
      <c r="H427" s="1009"/>
      <c r="I427" s="1009"/>
      <c r="J427" s="1009"/>
      <c r="K427" s="1009"/>
      <c r="L427" s="1009"/>
      <c r="M427" s="1009"/>
      <c r="N427" s="1009"/>
      <c r="O427" s="1009"/>
      <c r="P427" s="1009"/>
      <c r="Q427" s="1009"/>
      <c r="R427" s="1009"/>
      <c r="S427" s="1009"/>
      <c r="T427" s="1009"/>
      <c r="U427" s="1009"/>
      <c r="V427" s="1009"/>
      <c r="W427" s="1009"/>
      <c r="X427" s="1009"/>
      <c r="Y427" s="1009"/>
      <c r="Z427" s="1009"/>
      <c r="AA427" s="1009"/>
      <c r="AB427" s="1009"/>
      <c r="AC427" s="1009"/>
      <c r="AD427" s="1009"/>
      <c r="AE427" s="1009"/>
    </row>
    <row r="428" spans="1:151" ht="15" customHeight="1">
      <c r="A428" s="25"/>
      <c r="B428" s="868"/>
      <c r="C428" s="868"/>
      <c r="D428" s="868"/>
      <c r="E428" s="868"/>
      <c r="F428" s="868"/>
      <c r="G428" s="868"/>
      <c r="H428" s="868"/>
      <c r="I428" s="868"/>
      <c r="J428" s="868"/>
      <c r="K428" s="868"/>
      <c r="L428" s="868"/>
      <c r="M428" s="868"/>
      <c r="N428" s="868"/>
      <c r="O428" s="868"/>
      <c r="P428" s="868"/>
      <c r="Q428" s="868"/>
      <c r="R428" s="868"/>
      <c r="S428" s="868"/>
      <c r="T428" s="868"/>
      <c r="U428" s="868"/>
      <c r="V428" s="868"/>
      <c r="W428" s="868"/>
      <c r="X428" s="868"/>
      <c r="Y428" s="868"/>
      <c r="Z428" s="868"/>
      <c r="AA428" s="868"/>
      <c r="AB428" s="868"/>
      <c r="AC428" s="868"/>
      <c r="AD428" s="868"/>
      <c r="AE428" s="868"/>
    </row>
    <row r="429" spans="1:151" ht="36" customHeight="1">
      <c r="A429" s="36" t="s">
        <v>6221</v>
      </c>
      <c r="B429" s="880" t="s">
        <v>6222</v>
      </c>
      <c r="C429" s="708"/>
      <c r="D429" s="708"/>
      <c r="E429" s="708"/>
      <c r="F429" s="708"/>
      <c r="G429" s="708"/>
      <c r="H429" s="708"/>
      <c r="I429" s="708"/>
      <c r="J429" s="708"/>
      <c r="K429" s="708"/>
      <c r="L429" s="708"/>
      <c r="M429" s="708"/>
      <c r="N429" s="708"/>
      <c r="O429" s="708"/>
      <c r="P429" s="708"/>
      <c r="Q429" s="708"/>
      <c r="R429" s="708"/>
      <c r="S429" s="708"/>
      <c r="T429" s="708"/>
      <c r="U429" s="708"/>
      <c r="V429" s="708"/>
      <c r="W429" s="708"/>
      <c r="X429" s="708"/>
      <c r="Y429" s="708"/>
      <c r="Z429" s="708"/>
      <c r="AA429" s="708"/>
      <c r="AB429" s="708"/>
      <c r="AC429" s="708"/>
      <c r="AD429" s="708"/>
    </row>
    <row r="430" spans="1:151" ht="24" customHeight="1">
      <c r="B430" s="64"/>
      <c r="C430" s="848" t="s">
        <v>6223</v>
      </c>
      <c r="D430" s="708"/>
      <c r="E430" s="708"/>
      <c r="F430" s="708"/>
      <c r="G430" s="708"/>
      <c r="H430" s="708"/>
      <c r="I430" s="708"/>
      <c r="J430" s="708"/>
      <c r="K430" s="708"/>
      <c r="L430" s="708"/>
      <c r="M430" s="708"/>
      <c r="N430" s="708"/>
      <c r="O430" s="708"/>
      <c r="P430" s="708"/>
      <c r="Q430" s="708"/>
      <c r="R430" s="708"/>
      <c r="S430" s="708"/>
      <c r="T430" s="708"/>
      <c r="U430" s="708"/>
      <c r="V430" s="708"/>
      <c r="W430" s="708"/>
      <c r="X430" s="708"/>
      <c r="Y430" s="708"/>
      <c r="Z430" s="708"/>
      <c r="AA430" s="708"/>
      <c r="AB430" s="708"/>
      <c r="AC430" s="708"/>
      <c r="AD430" s="708"/>
    </row>
    <row r="431" spans="1:151" ht="24" customHeight="1">
      <c r="B431" s="64"/>
      <c r="C431" s="848" t="s">
        <v>6224</v>
      </c>
      <c r="D431" s="708"/>
      <c r="E431" s="708"/>
      <c r="F431" s="708"/>
      <c r="G431" s="708"/>
      <c r="H431" s="708"/>
      <c r="I431" s="708"/>
      <c r="J431" s="708"/>
      <c r="K431" s="708"/>
      <c r="L431" s="708"/>
      <c r="M431" s="708"/>
      <c r="N431" s="708"/>
      <c r="O431" s="708"/>
      <c r="P431" s="708"/>
      <c r="Q431" s="708"/>
      <c r="R431" s="708"/>
      <c r="S431" s="708"/>
      <c r="T431" s="708"/>
      <c r="U431" s="708"/>
      <c r="V431" s="708"/>
      <c r="W431" s="708"/>
      <c r="X431" s="708"/>
      <c r="Y431" s="708"/>
      <c r="Z431" s="708"/>
      <c r="AA431" s="708"/>
      <c r="AB431" s="708"/>
      <c r="AC431" s="708"/>
      <c r="AD431" s="708"/>
    </row>
    <row r="432" spans="1:151" ht="48" customHeight="1">
      <c r="B432" s="64"/>
      <c r="C432" s="848" t="s">
        <v>6225</v>
      </c>
      <c r="D432" s="708"/>
      <c r="E432" s="708"/>
      <c r="F432" s="708"/>
      <c r="G432" s="708"/>
      <c r="H432" s="708"/>
      <c r="I432" s="708"/>
      <c r="J432" s="708"/>
      <c r="K432" s="708"/>
      <c r="L432" s="708"/>
      <c r="M432" s="708"/>
      <c r="N432" s="708"/>
      <c r="O432" s="708"/>
      <c r="P432" s="708"/>
      <c r="Q432" s="708"/>
      <c r="R432" s="708"/>
      <c r="S432" s="708"/>
      <c r="T432" s="708"/>
      <c r="U432" s="708"/>
      <c r="V432" s="708"/>
      <c r="W432" s="708"/>
      <c r="X432" s="708"/>
      <c r="Y432" s="708"/>
      <c r="Z432" s="708"/>
      <c r="AA432" s="708"/>
      <c r="AB432" s="708"/>
      <c r="AC432" s="708"/>
      <c r="AD432" s="708"/>
    </row>
    <row r="433" spans="1:50" ht="48" customHeight="1">
      <c r="B433" s="64"/>
      <c r="C433" s="848" t="s">
        <v>6226</v>
      </c>
      <c r="D433" s="708"/>
      <c r="E433" s="708"/>
      <c r="F433" s="708"/>
      <c r="G433" s="708"/>
      <c r="H433" s="708"/>
      <c r="I433" s="708"/>
      <c r="J433" s="708"/>
      <c r="K433" s="708"/>
      <c r="L433" s="708"/>
      <c r="M433" s="708"/>
      <c r="N433" s="708"/>
      <c r="O433" s="708"/>
      <c r="P433" s="708"/>
      <c r="Q433" s="708"/>
      <c r="R433" s="708"/>
      <c r="S433" s="708"/>
      <c r="T433" s="708"/>
      <c r="U433" s="708"/>
      <c r="V433" s="708"/>
      <c r="W433" s="708"/>
      <c r="X433" s="708"/>
      <c r="Y433" s="708"/>
      <c r="Z433" s="708"/>
      <c r="AA433" s="708"/>
      <c r="AB433" s="708"/>
      <c r="AC433" s="708"/>
      <c r="AD433" s="708"/>
    </row>
    <row r="434" spans="1:50" ht="24" customHeight="1">
      <c r="B434" s="64"/>
      <c r="C434" s="853" t="s">
        <v>6227</v>
      </c>
      <c r="D434" s="708"/>
      <c r="E434" s="708"/>
      <c r="F434" s="708"/>
      <c r="G434" s="708"/>
      <c r="H434" s="708"/>
      <c r="I434" s="708"/>
      <c r="J434" s="708"/>
      <c r="K434" s="708"/>
      <c r="L434" s="708"/>
      <c r="M434" s="708"/>
      <c r="N434" s="708"/>
      <c r="O434" s="708"/>
      <c r="P434" s="708"/>
      <c r="Q434" s="708"/>
      <c r="R434" s="708"/>
      <c r="S434" s="708"/>
      <c r="T434" s="708"/>
      <c r="U434" s="708"/>
      <c r="V434" s="708"/>
      <c r="W434" s="708"/>
      <c r="X434" s="708"/>
      <c r="Y434" s="708"/>
      <c r="Z434" s="708"/>
      <c r="AA434" s="708"/>
      <c r="AB434" s="708"/>
      <c r="AC434" s="708"/>
      <c r="AD434" s="708"/>
    </row>
    <row r="435" spans="1:50" ht="36" customHeight="1">
      <c r="B435" s="64"/>
      <c r="C435" s="853" t="s">
        <v>6228</v>
      </c>
      <c r="D435" s="708"/>
      <c r="E435" s="708"/>
      <c r="F435" s="708"/>
      <c r="G435" s="708"/>
      <c r="H435" s="708"/>
      <c r="I435" s="708"/>
      <c r="J435" s="708"/>
      <c r="K435" s="708"/>
      <c r="L435" s="708"/>
      <c r="M435" s="708"/>
      <c r="N435" s="708"/>
      <c r="O435" s="708"/>
      <c r="P435" s="708"/>
      <c r="Q435" s="708"/>
      <c r="R435" s="708"/>
      <c r="S435" s="708"/>
      <c r="T435" s="708"/>
      <c r="U435" s="708"/>
      <c r="V435" s="708"/>
      <c r="W435" s="708"/>
      <c r="X435" s="708"/>
      <c r="Y435" s="708"/>
      <c r="Z435" s="708"/>
      <c r="AA435" s="708"/>
      <c r="AB435" s="708"/>
      <c r="AC435" s="708"/>
      <c r="AD435" s="708"/>
    </row>
    <row r="436" spans="1:50" ht="24" customHeight="1">
      <c r="B436" s="64"/>
      <c r="C436" s="853" t="s">
        <v>6229</v>
      </c>
      <c r="D436" s="708"/>
      <c r="E436" s="708"/>
      <c r="F436" s="708"/>
      <c r="G436" s="708"/>
      <c r="H436" s="708"/>
      <c r="I436" s="708"/>
      <c r="J436" s="708"/>
      <c r="K436" s="708"/>
      <c r="L436" s="708"/>
      <c r="M436" s="708"/>
      <c r="N436" s="708"/>
      <c r="O436" s="708"/>
      <c r="P436" s="708"/>
      <c r="Q436" s="708"/>
      <c r="R436" s="708"/>
      <c r="S436" s="708"/>
      <c r="T436" s="708"/>
      <c r="U436" s="708"/>
      <c r="V436" s="708"/>
      <c r="W436" s="708"/>
      <c r="X436" s="708"/>
      <c r="Y436" s="708"/>
      <c r="Z436" s="708"/>
      <c r="AA436" s="708"/>
      <c r="AB436" s="708"/>
      <c r="AC436" s="708"/>
      <c r="AD436" s="708"/>
    </row>
    <row r="437" spans="1:50" ht="36" customHeight="1">
      <c r="B437" s="64"/>
      <c r="C437" s="853" t="s">
        <v>6230</v>
      </c>
      <c r="D437" s="708"/>
      <c r="E437" s="708"/>
      <c r="F437" s="708"/>
      <c r="G437" s="708"/>
      <c r="H437" s="708"/>
      <c r="I437" s="708"/>
      <c r="J437" s="708"/>
      <c r="K437" s="708"/>
      <c r="L437" s="708"/>
      <c r="M437" s="708"/>
      <c r="N437" s="708"/>
      <c r="O437" s="708"/>
      <c r="P437" s="708"/>
      <c r="Q437" s="708"/>
      <c r="R437" s="708"/>
      <c r="S437" s="708"/>
      <c r="T437" s="708"/>
      <c r="U437" s="708"/>
      <c r="V437" s="708"/>
      <c r="W437" s="708"/>
      <c r="X437" s="708"/>
      <c r="Y437" s="708"/>
      <c r="Z437" s="708"/>
      <c r="AA437" s="708"/>
      <c r="AB437" s="708"/>
      <c r="AC437" s="708"/>
      <c r="AD437" s="708"/>
    </row>
    <row r="438" spans="1:50" ht="36" customHeight="1">
      <c r="B438" s="64"/>
      <c r="C438" s="853" t="s">
        <v>6231</v>
      </c>
      <c r="D438" s="708"/>
      <c r="E438" s="708"/>
      <c r="F438" s="708"/>
      <c r="G438" s="708"/>
      <c r="H438" s="708"/>
      <c r="I438" s="708"/>
      <c r="J438" s="708"/>
      <c r="K438" s="708"/>
      <c r="L438" s="708"/>
      <c r="M438" s="708"/>
      <c r="N438" s="708"/>
      <c r="O438" s="708"/>
      <c r="P438" s="708"/>
      <c r="Q438" s="708"/>
      <c r="R438" s="708"/>
      <c r="S438" s="708"/>
      <c r="T438" s="708"/>
      <c r="U438" s="708"/>
      <c r="V438" s="708"/>
      <c r="W438" s="708"/>
      <c r="X438" s="708"/>
      <c r="Y438" s="708"/>
      <c r="Z438" s="708"/>
      <c r="AA438" s="708"/>
      <c r="AB438" s="708"/>
      <c r="AC438" s="708"/>
      <c r="AD438" s="708"/>
    </row>
    <row r="439" spans="1:50" ht="36" customHeight="1">
      <c r="B439" s="64"/>
      <c r="C439" s="853" t="s">
        <v>6232</v>
      </c>
      <c r="D439" s="708"/>
      <c r="E439" s="708"/>
      <c r="F439" s="708"/>
      <c r="G439" s="708"/>
      <c r="H439" s="708"/>
      <c r="I439" s="708"/>
      <c r="J439" s="708"/>
      <c r="K439" s="708"/>
      <c r="L439" s="708"/>
      <c r="M439" s="708"/>
      <c r="N439" s="708"/>
      <c r="O439" s="708"/>
      <c r="P439" s="708"/>
      <c r="Q439" s="708"/>
      <c r="R439" s="708"/>
      <c r="S439" s="708"/>
      <c r="T439" s="708"/>
      <c r="U439" s="708"/>
      <c r="V439" s="708"/>
      <c r="W439" s="708"/>
      <c r="X439" s="708"/>
      <c r="Y439" s="708"/>
      <c r="Z439" s="708"/>
      <c r="AA439" s="708"/>
      <c r="AB439" s="708"/>
      <c r="AC439" s="708"/>
      <c r="AD439" s="708"/>
    </row>
    <row r="440" spans="1:50" ht="15" customHeight="1">
      <c r="B440" s="64"/>
      <c r="C440" s="64"/>
      <c r="D440" s="64"/>
      <c r="E440" s="64"/>
      <c r="F440" s="64"/>
      <c r="G440" s="64"/>
      <c r="H440" s="64"/>
      <c r="I440" s="64"/>
      <c r="J440" s="64"/>
      <c r="K440" s="64"/>
      <c r="L440" s="64"/>
      <c r="M440" s="64"/>
      <c r="N440" s="64"/>
      <c r="O440" s="64"/>
      <c r="P440" s="64"/>
      <c r="Q440" s="64"/>
      <c r="R440" s="64"/>
      <c r="S440" s="64"/>
      <c r="T440" s="64"/>
      <c r="U440" s="64"/>
      <c r="V440" s="64"/>
      <c r="W440" s="64"/>
      <c r="X440" s="64"/>
      <c r="Y440" s="64"/>
      <c r="Z440" s="64"/>
      <c r="AA440" s="64"/>
      <c r="AB440" s="64"/>
      <c r="AC440" s="64"/>
      <c r="AD440" s="64"/>
    </row>
    <row r="441" spans="1:50" ht="15" customHeight="1">
      <c r="B441" s="64"/>
      <c r="C441" s="21" t="s">
        <v>6233</v>
      </c>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row>
    <row r="442" spans="1:50" ht="15" customHeight="1">
      <c r="B442" s="64"/>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row>
    <row r="443" spans="1:50" ht="15" customHeight="1">
      <c r="B443" s="64"/>
      <c r="C443" s="723" t="s">
        <v>6234</v>
      </c>
      <c r="D443" s="757"/>
      <c r="E443" s="757"/>
      <c r="F443" s="757"/>
      <c r="G443" s="757"/>
      <c r="H443" s="757"/>
      <c r="I443" s="757"/>
      <c r="J443" s="757"/>
      <c r="K443" s="757"/>
      <c r="L443" s="757"/>
      <c r="M443" s="757"/>
      <c r="N443" s="757"/>
      <c r="O443" s="757"/>
      <c r="P443" s="757"/>
      <c r="Q443" s="757"/>
      <c r="R443" s="757"/>
      <c r="S443" s="757"/>
      <c r="T443" s="757"/>
      <c r="U443" s="757"/>
      <c r="V443" s="757"/>
      <c r="W443" s="757"/>
      <c r="X443" s="757"/>
      <c r="Y443" s="757"/>
      <c r="Z443" s="757"/>
      <c r="AA443" s="757"/>
      <c r="AB443" s="757"/>
      <c r="AC443" s="757"/>
      <c r="AD443" s="758"/>
    </row>
    <row r="444" spans="1:50" ht="15" customHeight="1">
      <c r="B444" s="64"/>
      <c r="C444" s="756" t="s">
        <v>5098</v>
      </c>
      <c r="D444" s="757"/>
      <c r="E444" s="757"/>
      <c r="F444" s="757"/>
      <c r="G444" s="757"/>
      <c r="H444" s="757"/>
      <c r="I444" s="757"/>
      <c r="J444" s="757"/>
      <c r="K444" s="757"/>
      <c r="L444" s="757"/>
      <c r="M444" s="757"/>
      <c r="N444" s="757"/>
      <c r="O444" s="757"/>
      <c r="P444" s="758"/>
      <c r="Q444" s="756" t="s">
        <v>5099</v>
      </c>
      <c r="R444" s="757"/>
      <c r="S444" s="757"/>
      <c r="T444" s="757"/>
      <c r="U444" s="757"/>
      <c r="V444" s="757"/>
      <c r="W444" s="757"/>
      <c r="X444" s="757"/>
      <c r="Y444" s="757"/>
      <c r="Z444" s="757"/>
      <c r="AA444" s="757"/>
      <c r="AB444" s="757"/>
      <c r="AC444" s="757"/>
      <c r="AD444" s="758"/>
      <c r="AO444" s="1082" t="s">
        <v>6235</v>
      </c>
      <c r="AP444" s="1088" t="s">
        <v>6236</v>
      </c>
      <c r="AQ444" s="1082" t="s">
        <v>6237</v>
      </c>
      <c r="AT444" s="1081" t="s">
        <v>6238</v>
      </c>
      <c r="AU444" s="1082" t="s">
        <v>6239</v>
      </c>
      <c r="AX444" s="490" t="s">
        <v>6240</v>
      </c>
    </row>
    <row r="445" spans="1:50" ht="24" customHeight="1">
      <c r="B445" s="64"/>
      <c r="C445" s="756" t="s">
        <v>6156</v>
      </c>
      <c r="D445" s="757"/>
      <c r="E445" s="757"/>
      <c r="F445" s="757"/>
      <c r="G445" s="757"/>
      <c r="H445" s="757"/>
      <c r="I445" s="758"/>
      <c r="J445" s="756" t="s">
        <v>5812</v>
      </c>
      <c r="K445" s="757"/>
      <c r="L445" s="757"/>
      <c r="M445" s="757"/>
      <c r="N445" s="757"/>
      <c r="O445" s="757"/>
      <c r="P445" s="758"/>
      <c r="Q445" s="756" t="s">
        <v>6241</v>
      </c>
      <c r="R445" s="757"/>
      <c r="S445" s="757"/>
      <c r="T445" s="757"/>
      <c r="U445" s="757"/>
      <c r="V445" s="757"/>
      <c r="W445" s="758"/>
      <c r="X445" s="756" t="s">
        <v>5810</v>
      </c>
      <c r="Y445" s="757"/>
      <c r="Z445" s="757"/>
      <c r="AA445" s="757"/>
      <c r="AB445" s="757"/>
      <c r="AC445" s="757"/>
      <c r="AD445" s="758"/>
      <c r="AF445" t="s">
        <v>5090</v>
      </c>
      <c r="AG445" s="52" t="s">
        <v>6242</v>
      </c>
      <c r="AH445" s="52" t="s">
        <v>6243</v>
      </c>
      <c r="AI445" s="52" t="s">
        <v>6244</v>
      </c>
      <c r="AJ445" s="52" t="s">
        <v>6244</v>
      </c>
      <c r="AK445" s="52"/>
      <c r="AL445" s="52" t="s">
        <v>6245</v>
      </c>
      <c r="AM445" s="52" t="s">
        <v>6217</v>
      </c>
      <c r="AN445" s="52" t="s">
        <v>6246</v>
      </c>
      <c r="AO445" s="1082"/>
      <c r="AP445" s="1088"/>
      <c r="AQ445" s="1082"/>
      <c r="AT445" s="1081"/>
      <c r="AU445" s="1082"/>
      <c r="AX445" s="490"/>
    </row>
    <row r="446" spans="1:50">
      <c r="B446" s="64"/>
      <c r="C446" s="839"/>
      <c r="D446" s="840"/>
      <c r="E446" s="840"/>
      <c r="F446" s="840"/>
      <c r="G446" s="840"/>
      <c r="H446" s="840"/>
      <c r="I446" s="841"/>
      <c r="J446" s="839"/>
      <c r="K446" s="840"/>
      <c r="L446" s="840"/>
      <c r="M446" s="840"/>
      <c r="N446" s="840"/>
      <c r="O446" s="840"/>
      <c r="P446" s="841"/>
      <c r="Q446" s="839"/>
      <c r="R446" s="840"/>
      <c r="S446" s="840"/>
      <c r="T446" s="840"/>
      <c r="U446" s="840"/>
      <c r="V446" s="840"/>
      <c r="W446" s="841"/>
      <c r="X446" s="839"/>
      <c r="Y446" s="840"/>
      <c r="Z446" s="840"/>
      <c r="AA446" s="840"/>
      <c r="AB446" s="840"/>
      <c r="AC446" s="840"/>
      <c r="AD446" s="841"/>
      <c r="AF446" s="443">
        <f>IF(AG448&gt;0,IF(COUNTA(C446:AD446)&gt;=(4-AH448),0,1),0)</f>
        <v>0</v>
      </c>
      <c r="AG446" s="27">
        <f>IF(OR(P350=0,P350="NS",P350="NA"),0,1)</f>
        <v>0</v>
      </c>
      <c r="AH446" s="27">
        <f>IF(OR(P350=0,P350="NS",P350="NA"),2,AK446)</f>
        <v>2</v>
      </c>
      <c r="AI446" s="27">
        <f>IF(OR(S173=0,S173="NS",S173="NA"),1,0)</f>
        <v>1</v>
      </c>
      <c r="AJ446" s="27">
        <f>IF(OR(Y173=0,Y173="NS",Y173="NA"),1,0)</f>
        <v>1</v>
      </c>
      <c r="AK446" s="467">
        <f>SUM(AI446:AJ446)</f>
        <v>2</v>
      </c>
      <c r="AL446" s="1">
        <f>IF(OR(P350=0,P350="NS",P350="NA"),IF(COUNTA(C446:P446)=0,0,1),0)</f>
        <v>0</v>
      </c>
      <c r="AM446" s="1">
        <f>IF(OR(S173=0,S173="NS",S173="NA"),IF(COUNTA(C446)=0,0,1),0)</f>
        <v>0</v>
      </c>
      <c r="AN446" s="1">
        <f>IF(OR(Y173=0,Y173="NS",Y173="NA"),IF(COUNTA(J446)=0,0,1),0)</f>
        <v>0</v>
      </c>
      <c r="AO446" s="466">
        <f>IF(AND(C446="NS",J446="NS",P350="NS"),0,IF(AND(C446="NA",J446="NA",P350="NA"),0,IF(SUM(C446:P446)=P350,0,1)))</f>
        <v>0</v>
      </c>
      <c r="AP446" s="466">
        <f>IF(OR(AND(Q446="NS",X446="NS",T350="NS"),T350="NS"),0,IF(AND(Q446="NA",X446="NA",T350="NA"),0,IF(SUM(Q446:AD446)=T350,0,1)))</f>
        <v>0</v>
      </c>
      <c r="AQ446" cm="1">
        <f t="array" ref="AQ446">IF(OR(AT446={"NS","NA"},M173={"NS","NA"}),0,IF(AT446&gt;=M173,0,1))</f>
        <v>0</v>
      </c>
      <c r="AR446" cm="1">
        <f t="array" ref="AR446">IF(OR(C446={"NS","NA"},S173={"NS","NA"}),0,IF(C446&gt;=S173,0,1))</f>
        <v>0</v>
      </c>
      <c r="AS446" cm="1">
        <f t="array" ref="AS446">IF(OR(J446={"NS","NA"},Y173={"NS","NA"}),0,IF(J446&gt;=Y173,0,1))</f>
        <v>0</v>
      </c>
      <c r="AT446" s="1">
        <f>IF(AND(SUM(C446:P446)=0,COUNTIF(C446:P446,"NS")&gt;0),"NS",IF(AND(SUM(C446:P446)=0,COUNTIF(C446:P446,0)&gt;0),0,IF(AND(SUM(C446:P446)=0,COUNTIF(C446:P446,"NA")&gt;0),"NA",SUM(C446:P446))))</f>
        <v>0</v>
      </c>
      <c r="AU446" cm="1">
        <f t="array" ref="AU446">IF(OR(AX446={"NS","NA"},M174={"NS","NA"}),0,IF(AX446&gt;=M174,0,1))</f>
        <v>0</v>
      </c>
      <c r="AV446" cm="1">
        <f t="array" ref="AV446">IF(OR(Q446={"NS","NA"},S174={"NS","NA"}),0,IF(Q446&gt;=S174,0,1))</f>
        <v>0</v>
      </c>
      <c r="AW446" cm="1">
        <f t="array" ref="AW446">IF(OR(X446={"NS","NA"},Y174={"NS","NA"}),0,IF(X446&gt;=Y174,0,1))</f>
        <v>0</v>
      </c>
      <c r="AX446" s="1">
        <f>IF(AND(SUM(Q446:AD446)=0,COUNTIF(Q446:AD446,"NS")&gt;0),"NS",IF(AND(SUM(Q446:AD446)=0,COUNTIF(Q446:AD446,0)&gt;0),0,IF(AND(SUM(Q446:AD446)=0,COUNTIF(Q446:AD446,"NA")&gt;0),"NA",SUM(Q446:AD446))))</f>
        <v>0</v>
      </c>
    </row>
    <row r="447" spans="1:50" ht="15" customHeight="1">
      <c r="A447" s="25"/>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F447" s="27"/>
      <c r="AG447" s="27">
        <f>IF(OR(T350=0,T350="NS",T350="NA"),0,1)</f>
        <v>0</v>
      </c>
      <c r="AH447" s="27">
        <f>IF(OR(T350=0,T350="NS",T350="NA"),2,AK447)</f>
        <v>2</v>
      </c>
      <c r="AI447" s="27">
        <f>IF(OR(S174=0,S174="NS",S174="NA"),1,0)</f>
        <v>1</v>
      </c>
      <c r="AJ447" s="27">
        <f>IF(OR(Y174=0,Y174="NS",Y174="NA"),1,0)</f>
        <v>1</v>
      </c>
      <c r="AK447" s="467">
        <f>SUM(AI447:AJ447)</f>
        <v>2</v>
      </c>
      <c r="AL447" s="1">
        <f>IF(OR(T350=0,T350="NS",T350="NA"),IF(COUNTA(Q446:AD446)=0,0,1),0)</f>
        <v>0</v>
      </c>
      <c r="AM447" s="1">
        <f>IF(OR(S174=0,S174="NS",S174="NA"),IF(COUNTA(Q446)=0,0,1),0)</f>
        <v>0</v>
      </c>
      <c r="AN447" s="1">
        <f>IF(OR(Y174=0,Y174="NS",Y174="NA"),IF(COUNTA(X446)=0,0,1),0)</f>
        <v>0</v>
      </c>
      <c r="AS447" s="466">
        <f>SUM(AQ446:AS446)</f>
        <v>0</v>
      </c>
      <c r="AW447" s="466">
        <f>SUM(AU446:AW446)</f>
        <v>0</v>
      </c>
    </row>
    <row r="448" spans="1:50" ht="24" customHeight="1">
      <c r="A448" s="25"/>
      <c r="B448" s="52"/>
      <c r="C448" s="1016" t="s">
        <v>5219</v>
      </c>
      <c r="D448" s="782"/>
      <c r="E448" s="782"/>
      <c r="F448" s="782"/>
      <c r="G448" s="782"/>
      <c r="H448" s="782"/>
      <c r="I448" s="782"/>
      <c r="J448" s="782"/>
      <c r="K448" s="782"/>
      <c r="L448" s="782"/>
      <c r="M448" s="782"/>
      <c r="N448" s="782"/>
      <c r="O448" s="782"/>
      <c r="P448" s="782"/>
      <c r="Q448" s="782"/>
      <c r="R448" s="782"/>
      <c r="S448" s="782"/>
      <c r="T448" s="782"/>
      <c r="U448" s="782"/>
      <c r="V448" s="782"/>
      <c r="W448" s="782"/>
      <c r="X448" s="782"/>
      <c r="Y448" s="782"/>
      <c r="Z448" s="782"/>
      <c r="AA448" s="782"/>
      <c r="AB448" s="782"/>
      <c r="AC448" s="782"/>
      <c r="AD448" s="782"/>
      <c r="AF448" s="27"/>
      <c r="AG448" s="467">
        <f>SUM(AG446:AG447)</f>
        <v>0</v>
      </c>
      <c r="AH448" s="467">
        <f>SUM(AH446:AH447)</f>
        <v>4</v>
      </c>
      <c r="AI448" s="27"/>
      <c r="AJ448" s="27"/>
      <c r="AK448" s="27"/>
      <c r="AL448" s="465">
        <f>SUM(AL446:AL447)</f>
        <v>0</v>
      </c>
      <c r="AM448" s="465">
        <f>SUM(AM446:AM447)</f>
        <v>0</v>
      </c>
      <c r="AN448" s="465">
        <f>SUM(AN446:AN447)</f>
        <v>0</v>
      </c>
    </row>
    <row r="449" spans="1:48" ht="60" customHeight="1">
      <c r="A449" s="25"/>
      <c r="B449" s="52"/>
      <c r="C449" s="1098"/>
      <c r="D449" s="1099"/>
      <c r="E449" s="1099"/>
      <c r="F449" s="1099"/>
      <c r="G449" s="1099"/>
      <c r="H449" s="1099"/>
      <c r="I449" s="1099"/>
      <c r="J449" s="1099"/>
      <c r="K449" s="1099"/>
      <c r="L449" s="1099"/>
      <c r="M449" s="1099"/>
      <c r="N449" s="1099"/>
      <c r="O449" s="1099"/>
      <c r="P449" s="1099"/>
      <c r="Q449" s="1099"/>
      <c r="R449" s="1099"/>
      <c r="S449" s="1099"/>
      <c r="T449" s="1099"/>
      <c r="U449" s="1099"/>
      <c r="V449" s="1099"/>
      <c r="W449" s="1099"/>
      <c r="X449" s="1099"/>
      <c r="Y449" s="1099"/>
      <c r="Z449" s="1099"/>
      <c r="AA449" s="1099"/>
      <c r="AB449" s="1099"/>
      <c r="AC449" s="1099"/>
      <c r="AD449" s="1100"/>
    </row>
    <row r="450" spans="1:48" ht="15" customHeight="1">
      <c r="A450" s="25"/>
      <c r="B450" s="1060" t="str">
        <f>IF(AF446=0,"","Favor de ingresar toda la información requerida en la pregunta")</f>
        <v/>
      </c>
      <c r="C450" s="1060"/>
      <c r="D450" s="1060"/>
      <c r="E450" s="1060"/>
      <c r="F450" s="1060"/>
      <c r="G450" s="1060"/>
      <c r="H450" s="1060"/>
      <c r="I450" s="1060"/>
      <c r="J450" s="1060"/>
      <c r="K450" s="1060"/>
      <c r="L450" s="1060"/>
      <c r="M450" s="1060"/>
      <c r="N450" s="1060"/>
      <c r="O450" s="1060"/>
      <c r="P450" s="1060"/>
      <c r="Q450" s="1060"/>
      <c r="R450" s="1060"/>
      <c r="S450" s="1060"/>
      <c r="T450" s="1060"/>
      <c r="U450" s="1060"/>
      <c r="V450" s="1060"/>
      <c r="W450" s="1060"/>
      <c r="X450" s="1060"/>
      <c r="Y450" s="1060"/>
      <c r="Z450" s="1060"/>
      <c r="AA450" s="1060"/>
      <c r="AB450" s="1060"/>
      <c r="AC450" s="1060"/>
      <c r="AD450" s="1060"/>
      <c r="AE450" s="1060"/>
      <c r="AO450" s="485" t="s">
        <v>5826</v>
      </c>
      <c r="AP450" s="486" t="s">
        <v>5827</v>
      </c>
      <c r="AQ450" s="487" t="s">
        <v>5828</v>
      </c>
    </row>
    <row r="451" spans="1:48">
      <c r="A451" s="25"/>
      <c r="B451" s="888" t="str">
        <f>IF(SUM(COUNTIF(C446:AD446,"NS"))&lt;&gt;0,"Alerta: debido a que cuenta con registros NS, debe proporcionar una justificación en el area de comentarios al final de la pregunta","")</f>
        <v/>
      </c>
      <c r="C451" s="708"/>
      <c r="D451" s="708"/>
      <c r="E451" s="708"/>
      <c r="F451" s="708"/>
      <c r="G451" s="708"/>
      <c r="H451" s="708"/>
      <c r="I451" s="708"/>
      <c r="J451" s="708"/>
      <c r="K451" s="708"/>
      <c r="L451" s="708"/>
      <c r="M451" s="708"/>
      <c r="N451" s="708"/>
      <c r="O451" s="708"/>
      <c r="P451" s="708"/>
      <c r="Q451" s="708"/>
      <c r="R451" s="708"/>
      <c r="S451" s="708"/>
      <c r="T451" s="708"/>
      <c r="U451" s="708"/>
      <c r="V451" s="708"/>
      <c r="W451" s="708"/>
      <c r="X451" s="708"/>
      <c r="Y451" s="708"/>
      <c r="Z451" s="708"/>
      <c r="AA451" s="708"/>
      <c r="AB451" s="708"/>
      <c r="AC451" s="708"/>
      <c r="AD451" s="708"/>
      <c r="AE451" s="733"/>
      <c r="AO451" s="1">
        <v>3</v>
      </c>
      <c r="AP451" s="1">
        <f>IF(AM448&gt;0,1,0)</f>
        <v>0</v>
      </c>
      <c r="AQ451" s="488" t="str">
        <f>IF(AP451&gt;0,AO451,"")</f>
        <v/>
      </c>
    </row>
    <row r="452" spans="1:48">
      <c r="A452" s="25"/>
      <c r="B452" s="868" t="str">
        <f>IF(AL448&gt;0,"Revise la información capturada, ya que tiene datos ingresados en celdas que están sombreadas","")</f>
        <v/>
      </c>
      <c r="C452" s="868"/>
      <c r="D452" s="868"/>
      <c r="E452" s="868"/>
      <c r="F452" s="868"/>
      <c r="G452" s="868"/>
      <c r="H452" s="868"/>
      <c r="I452" s="868"/>
      <c r="J452" s="868"/>
      <c r="K452" s="868"/>
      <c r="L452" s="868"/>
      <c r="M452" s="868"/>
      <c r="N452" s="868"/>
      <c r="O452" s="868"/>
      <c r="P452" s="868"/>
      <c r="Q452" s="868"/>
      <c r="R452" s="868"/>
      <c r="S452" s="868"/>
      <c r="T452" s="868"/>
      <c r="U452" s="868"/>
      <c r="V452" s="868"/>
      <c r="W452" s="868"/>
      <c r="X452" s="868"/>
      <c r="Y452" s="868"/>
      <c r="Z452" s="868"/>
      <c r="AA452" s="868"/>
      <c r="AB452" s="868"/>
      <c r="AC452" s="868"/>
      <c r="AD452" s="868"/>
      <c r="AE452" s="868"/>
      <c r="AO452" s="1">
        <v>4</v>
      </c>
      <c r="AP452" s="1">
        <f>IF(AN448&gt;0,1,0)</f>
        <v>0</v>
      </c>
      <c r="AQ452" s="488" t="str">
        <f>IF(AP452&gt;0,AO452,"")</f>
        <v/>
      </c>
    </row>
    <row r="453" spans="1:48">
      <c r="A453" s="25"/>
      <c r="B453" s="845" t="str">
        <f>IF(AO446&gt;0,"Favor de revisar la instrucción 5, debido a que no se cumplen con los criterios mencionados",IF(AP446&gt;0,"Favor de revisar la instrucción 6, debido a que no se cumplen con los criterios mencionados",""))</f>
        <v/>
      </c>
      <c r="C453" s="845"/>
      <c r="D453" s="845"/>
      <c r="E453" s="845"/>
      <c r="F453" s="845"/>
      <c r="G453" s="845"/>
      <c r="H453" s="845"/>
      <c r="I453" s="845"/>
      <c r="J453" s="845"/>
      <c r="K453" s="845"/>
      <c r="L453" s="845"/>
      <c r="M453" s="845"/>
      <c r="N453" s="845"/>
      <c r="O453" s="845"/>
      <c r="P453" s="845"/>
      <c r="Q453" s="845"/>
      <c r="R453" s="845"/>
      <c r="S453" s="845"/>
      <c r="T453" s="845"/>
      <c r="U453" s="845"/>
      <c r="V453" s="845"/>
      <c r="W453" s="845"/>
      <c r="X453" s="845"/>
      <c r="Y453" s="845"/>
      <c r="Z453" s="845"/>
      <c r="AA453" s="845"/>
      <c r="AB453" s="845"/>
      <c r="AC453" s="845"/>
      <c r="AD453" s="845"/>
      <c r="AE453" s="845"/>
      <c r="AO453" s="1">
        <v>9</v>
      </c>
      <c r="AP453" s="1">
        <f>IF(AS447&gt;0,1,0)</f>
        <v>0</v>
      </c>
      <c r="AQ453" s="488" t="str">
        <f>IF(AP453&gt;0,AO453,"")</f>
        <v/>
      </c>
    </row>
    <row r="454" spans="1:48">
      <c r="A454" s="25"/>
      <c r="B454" s="1009" t="str">
        <f>AO456</f>
        <v/>
      </c>
      <c r="C454" s="1009"/>
      <c r="D454" s="1009"/>
      <c r="E454" s="1009"/>
      <c r="F454" s="1009"/>
      <c r="G454" s="1009"/>
      <c r="H454" s="1009"/>
      <c r="I454" s="1009"/>
      <c r="J454" s="1009"/>
      <c r="K454" s="1009"/>
      <c r="L454" s="1009"/>
      <c r="M454" s="1009"/>
      <c r="N454" s="1009"/>
      <c r="O454" s="1009"/>
      <c r="P454" s="1009"/>
      <c r="Q454" s="1009"/>
      <c r="R454" s="1009"/>
      <c r="S454" s="1009"/>
      <c r="T454" s="1009"/>
      <c r="U454" s="1009"/>
      <c r="V454" s="1009"/>
      <c r="W454" s="1009"/>
      <c r="X454" s="1009"/>
      <c r="Y454" s="1009"/>
      <c r="Z454" s="1009"/>
      <c r="AA454" s="1009"/>
      <c r="AB454" s="1009"/>
      <c r="AC454" s="1009"/>
      <c r="AD454" s="1009"/>
      <c r="AE454" s="1009"/>
      <c r="AO454" s="1">
        <v>10</v>
      </c>
      <c r="AP454" s="1">
        <f>IF(AW447&gt;0,1,0)</f>
        <v>0</v>
      </c>
      <c r="AQ454" s="488" t="str">
        <f>IF(AP454&gt;0,AO454,"")</f>
        <v/>
      </c>
    </row>
    <row r="455" spans="1:48">
      <c r="A455" s="25"/>
      <c r="B455" s="491"/>
      <c r="C455" s="491"/>
      <c r="D455" s="491"/>
      <c r="E455" s="491"/>
      <c r="F455" s="491"/>
      <c r="G455" s="491"/>
      <c r="H455" s="491"/>
      <c r="I455" s="491"/>
      <c r="J455" s="491"/>
      <c r="K455" s="491"/>
      <c r="L455" s="491"/>
      <c r="M455" s="491"/>
      <c r="N455" s="491"/>
      <c r="O455" s="491"/>
      <c r="P455" s="491"/>
      <c r="Q455" s="491"/>
      <c r="R455" s="491"/>
      <c r="S455" s="491"/>
      <c r="T455" s="491"/>
      <c r="U455" s="491"/>
      <c r="V455" s="491"/>
      <c r="W455" s="491"/>
      <c r="X455" s="491"/>
      <c r="Y455" s="491"/>
      <c r="Z455" s="491"/>
      <c r="AA455" s="491"/>
      <c r="AB455" s="491"/>
      <c r="AC455" s="491"/>
      <c r="AD455" s="491"/>
      <c r="AE455" s="491"/>
      <c r="AQ455" s="488"/>
    </row>
    <row r="456" spans="1:48" ht="15" customHeight="1">
      <c r="A456" s="25"/>
      <c r="B456" s="27"/>
      <c r="C456" s="21" t="s">
        <v>6247</v>
      </c>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O456" s="1083" t="str">
        <f>IF(OR(AP451&gt;0,AP452&gt;0,AP453&gt;0,AP454&gt;0),_xlfn.CONCAT("Alerta: debe de proporcionar una justificación de acuerdo a lo establecido en la(s) instrucción(es): ",_xlfn.TEXTJOIN(",",TRUE,AQ451:AQ454)),"")</f>
        <v/>
      </c>
      <c r="AP456" s="1083"/>
      <c r="AQ456" s="1083"/>
      <c r="AR456" s="1083"/>
      <c r="AS456" s="1083"/>
      <c r="AT456" s="1083"/>
      <c r="AU456" s="1083"/>
      <c r="AV456" s="1083"/>
    </row>
    <row r="457" spans="1:48">
      <c r="A457" s="25"/>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Q457" s="488"/>
    </row>
    <row r="458" spans="1:48">
      <c r="A458" s="25"/>
      <c r="B458" s="27"/>
      <c r="C458" s="723" t="s">
        <v>6248</v>
      </c>
      <c r="D458" s="757"/>
      <c r="E458" s="757"/>
      <c r="F458" s="757"/>
      <c r="G458" s="757"/>
      <c r="H458" s="757"/>
      <c r="I458" s="757"/>
      <c r="J458" s="757"/>
      <c r="K458" s="757"/>
      <c r="L458" s="757"/>
      <c r="M458" s="757"/>
      <c r="N458" s="757"/>
      <c r="O458" s="757"/>
      <c r="P458" s="757"/>
      <c r="Q458" s="757"/>
      <c r="R458" s="757"/>
      <c r="S458" s="757"/>
      <c r="T458" s="757"/>
      <c r="U458" s="757"/>
      <c r="V458" s="757"/>
      <c r="W458" s="757"/>
      <c r="X458" s="757"/>
      <c r="Y458" s="757"/>
      <c r="Z458" s="757"/>
      <c r="AA458" s="757"/>
      <c r="AB458" s="757"/>
      <c r="AC458" s="757"/>
      <c r="AD458" s="758"/>
      <c r="AQ458" s="488"/>
    </row>
    <row r="459" spans="1:48">
      <c r="A459" s="25"/>
      <c r="B459" s="27"/>
      <c r="C459" s="756" t="s">
        <v>5098</v>
      </c>
      <c r="D459" s="757"/>
      <c r="E459" s="757"/>
      <c r="F459" s="757"/>
      <c r="G459" s="757"/>
      <c r="H459" s="757"/>
      <c r="I459" s="757"/>
      <c r="J459" s="757"/>
      <c r="K459" s="757"/>
      <c r="L459" s="757"/>
      <c r="M459" s="757"/>
      <c r="N459" s="757"/>
      <c r="O459" s="757"/>
      <c r="P459" s="758"/>
      <c r="Q459" s="756" t="s">
        <v>5099</v>
      </c>
      <c r="R459" s="757"/>
      <c r="S459" s="757"/>
      <c r="T459" s="757"/>
      <c r="U459" s="757"/>
      <c r="V459" s="757"/>
      <c r="W459" s="757"/>
      <c r="X459" s="757"/>
      <c r="Y459" s="757"/>
      <c r="Z459" s="757"/>
      <c r="AA459" s="757"/>
      <c r="AB459" s="757"/>
      <c r="AC459" s="757"/>
      <c r="AD459" s="758"/>
      <c r="AK459" s="1082" t="s">
        <v>6249</v>
      </c>
      <c r="AL459" s="1088" t="s">
        <v>6250</v>
      </c>
    </row>
    <row r="460" spans="1:48" ht="24" customHeight="1">
      <c r="A460" s="25"/>
      <c r="B460" s="27"/>
      <c r="C460" s="756" t="s">
        <v>6156</v>
      </c>
      <c r="D460" s="757"/>
      <c r="E460" s="757"/>
      <c r="F460" s="757"/>
      <c r="G460" s="757"/>
      <c r="H460" s="757"/>
      <c r="I460" s="758"/>
      <c r="J460" s="756" t="s">
        <v>5812</v>
      </c>
      <c r="K460" s="757"/>
      <c r="L460" s="757"/>
      <c r="M460" s="757"/>
      <c r="N460" s="757"/>
      <c r="O460" s="757"/>
      <c r="P460" s="758"/>
      <c r="Q460" s="756" t="s">
        <v>6241</v>
      </c>
      <c r="R460" s="757"/>
      <c r="S460" s="757"/>
      <c r="T460" s="757"/>
      <c r="U460" s="757"/>
      <c r="V460" s="757"/>
      <c r="W460" s="758"/>
      <c r="X460" s="756" t="s">
        <v>5810</v>
      </c>
      <c r="Y460" s="757"/>
      <c r="Z460" s="757"/>
      <c r="AA460" s="757"/>
      <c r="AB460" s="757"/>
      <c r="AC460" s="757"/>
      <c r="AD460" s="758"/>
      <c r="AF460" t="s">
        <v>5090</v>
      </c>
      <c r="AG460" s="52" t="s">
        <v>6242</v>
      </c>
      <c r="AH460" s="52" t="s">
        <v>6243</v>
      </c>
      <c r="AI460" s="52" t="s">
        <v>6245</v>
      </c>
      <c r="AK460" s="1082"/>
      <c r="AL460" s="1088"/>
    </row>
    <row r="461" spans="1:48">
      <c r="A461" s="25"/>
      <c r="B461" s="27"/>
      <c r="C461" s="839"/>
      <c r="D461" s="840"/>
      <c r="E461" s="840"/>
      <c r="F461" s="840"/>
      <c r="G461" s="840"/>
      <c r="H461" s="840"/>
      <c r="I461" s="841"/>
      <c r="J461" s="839"/>
      <c r="K461" s="840"/>
      <c r="L461" s="840"/>
      <c r="M461" s="840"/>
      <c r="N461" s="840"/>
      <c r="O461" s="840"/>
      <c r="P461" s="841"/>
      <c r="Q461" s="839"/>
      <c r="R461" s="840"/>
      <c r="S461" s="840"/>
      <c r="T461" s="840"/>
      <c r="U461" s="840"/>
      <c r="V461" s="840"/>
      <c r="W461" s="841"/>
      <c r="X461" s="839"/>
      <c r="Y461" s="840"/>
      <c r="Z461" s="840"/>
      <c r="AA461" s="840"/>
      <c r="AB461" s="840"/>
      <c r="AC461" s="840"/>
      <c r="AD461" s="841"/>
      <c r="AF461" s="443">
        <f>IF(AG463&gt;0,IF(COUNTA(C461:AD461)&gt;=(4-AH463),0,1),0)</f>
        <v>0</v>
      </c>
      <c r="AG461" s="1">
        <f>IF(OR(Q350=0,Q350="NS",Q350="NA"),0,1)</f>
        <v>0</v>
      </c>
      <c r="AH461" s="1">
        <f>IF(OR(Q350=0,Q350="NS",Q350="NA"),2,0)</f>
        <v>2</v>
      </c>
      <c r="AI461" s="1">
        <f>IF(OR(Q350=0,Q350="NS",Q350="NA"),IF(COUNTA(C461:P461)=0,0,1),0)</f>
        <v>0</v>
      </c>
      <c r="AK461" s="466">
        <f>IF(AND(C461="NS",J461="NS",Q350="NS"),0,IF(AND(C461="NA",J461="NA",Q350="NA"),0,IF(SUM(C461:P461)=Q350,0,1)))</f>
        <v>0</v>
      </c>
      <c r="AL461" s="466">
        <f>IF(OR(AND(Q461="NS",X461="NS",U350="NS"),U350="NS"),0,IF(AND(Q461="NA",X461="NA",U350="NA"),0,IF(SUM(Q461:AD461)=U350,0,1)))</f>
        <v>0</v>
      </c>
    </row>
    <row r="462" spans="1:48" ht="15" customHeight="1">
      <c r="A462" s="25"/>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G462" s="1">
        <f>IF(OR(U350=0,U350="NS",U350="NA"),0,1)</f>
        <v>0</v>
      </c>
      <c r="AH462" s="1">
        <f>IF(OR(U350=0,U350="NS",U350="NA"),2,0)</f>
        <v>2</v>
      </c>
      <c r="AI462" s="1">
        <f>IF(OR(U350=0,U350="NS",U350="NA"),IF(COUNTA(Q461:AD461)=0,0,1),0)</f>
        <v>0</v>
      </c>
    </row>
    <row r="463" spans="1:48" ht="24" customHeight="1">
      <c r="A463" s="25"/>
      <c r="B463" s="27"/>
      <c r="C463" s="1016" t="s">
        <v>5219</v>
      </c>
      <c r="D463" s="782"/>
      <c r="E463" s="782"/>
      <c r="F463" s="782"/>
      <c r="G463" s="782"/>
      <c r="H463" s="782"/>
      <c r="I463" s="782"/>
      <c r="J463" s="782"/>
      <c r="K463" s="782"/>
      <c r="L463" s="782"/>
      <c r="M463" s="782"/>
      <c r="N463" s="782"/>
      <c r="O463" s="782"/>
      <c r="P463" s="782"/>
      <c r="Q463" s="782"/>
      <c r="R463" s="782"/>
      <c r="S463" s="782"/>
      <c r="T463" s="782"/>
      <c r="U463" s="782"/>
      <c r="V463" s="782"/>
      <c r="W463" s="782"/>
      <c r="X463" s="782"/>
      <c r="Y463" s="782"/>
      <c r="Z463" s="782"/>
      <c r="AA463" s="782"/>
      <c r="AB463" s="782"/>
      <c r="AC463" s="782"/>
      <c r="AD463" s="782"/>
      <c r="AG463" s="467">
        <f>SUM(AG461:AG462)</f>
        <v>0</v>
      </c>
      <c r="AH463" s="467">
        <f>SUM(AH461:AH462)</f>
        <v>4</v>
      </c>
      <c r="AI463" s="465">
        <f>SUM(AI461:AI462)</f>
        <v>0</v>
      </c>
    </row>
    <row r="464" spans="1:48" ht="60" customHeight="1">
      <c r="A464" s="25"/>
      <c r="B464" s="27"/>
      <c r="C464" s="842"/>
      <c r="D464" s="759"/>
      <c r="E464" s="759"/>
      <c r="F464" s="759"/>
      <c r="G464" s="759"/>
      <c r="H464" s="759"/>
      <c r="I464" s="759"/>
      <c r="J464" s="759"/>
      <c r="K464" s="759"/>
      <c r="L464" s="759"/>
      <c r="M464" s="759"/>
      <c r="N464" s="759"/>
      <c r="O464" s="759"/>
      <c r="P464" s="759"/>
      <c r="Q464" s="759"/>
      <c r="R464" s="759"/>
      <c r="S464" s="759"/>
      <c r="T464" s="759"/>
      <c r="U464" s="759"/>
      <c r="V464" s="759"/>
      <c r="W464" s="759"/>
      <c r="X464" s="759"/>
      <c r="Y464" s="759"/>
      <c r="Z464" s="759"/>
      <c r="AA464" s="759"/>
      <c r="AB464" s="759"/>
      <c r="AC464" s="759"/>
      <c r="AD464" s="838"/>
    </row>
    <row r="465" spans="1:31" ht="15" customHeight="1">
      <c r="A465" s="25"/>
      <c r="B465" s="1060" t="str">
        <f>IF(AF461=0,"","Favor de ingresar toda la información requerida en la pregunta")</f>
        <v/>
      </c>
      <c r="C465" s="1060"/>
      <c r="D465" s="1060"/>
      <c r="E465" s="1060"/>
      <c r="F465" s="1060"/>
      <c r="G465" s="1060"/>
      <c r="H465" s="1060"/>
      <c r="I465" s="1060"/>
      <c r="J465" s="1060"/>
      <c r="K465" s="1060"/>
      <c r="L465" s="1060"/>
      <c r="M465" s="1060"/>
      <c r="N465" s="1060"/>
      <c r="O465" s="1060"/>
      <c r="P465" s="1060"/>
      <c r="Q465" s="1060"/>
      <c r="R465" s="1060"/>
      <c r="S465" s="1060"/>
      <c r="T465" s="1060"/>
      <c r="U465" s="1060"/>
      <c r="V465" s="1060"/>
      <c r="W465" s="1060"/>
      <c r="X465" s="1060"/>
      <c r="Y465" s="1060"/>
      <c r="Z465" s="1060"/>
      <c r="AA465" s="1060"/>
      <c r="AB465" s="1060"/>
      <c r="AC465" s="1060"/>
      <c r="AD465" s="1060"/>
      <c r="AE465" s="1060"/>
    </row>
    <row r="466" spans="1:31" ht="15" customHeight="1">
      <c r="A466" s="25"/>
      <c r="B466" s="1066" t="str">
        <f>IF(COUNTIF(C461:AD461,"NS")&lt;&gt;0,"Alerta: debido a que cuenta con registros NS, debe proporcionar una justificación en el area de comentarios al final de la pregunta","")</f>
        <v/>
      </c>
      <c r="C466" s="1066"/>
      <c r="D466" s="1066"/>
      <c r="E466" s="1066"/>
      <c r="F466" s="1066"/>
      <c r="G466" s="1066"/>
      <c r="H466" s="1066"/>
      <c r="I466" s="1066"/>
      <c r="J466" s="1066"/>
      <c r="K466" s="1066"/>
      <c r="L466" s="1066"/>
      <c r="M466" s="1066"/>
      <c r="N466" s="1066"/>
      <c r="O466" s="1066"/>
      <c r="P466" s="1066"/>
      <c r="Q466" s="1066"/>
      <c r="R466" s="1066"/>
      <c r="S466" s="1066"/>
      <c r="T466" s="1066"/>
      <c r="U466" s="1066"/>
      <c r="V466" s="1066"/>
      <c r="W466" s="1066"/>
      <c r="X466" s="1066"/>
      <c r="Y466" s="1066"/>
      <c r="Z466" s="1066"/>
      <c r="AA466" s="1066"/>
      <c r="AB466" s="1066"/>
      <c r="AC466" s="1066"/>
      <c r="AD466" s="1066"/>
      <c r="AE466" s="1066"/>
    </row>
    <row r="467" spans="1:31" ht="15" customHeight="1">
      <c r="A467" s="25"/>
      <c r="B467" s="868" t="str">
        <f>IF(AI463&gt;0,"Revise la información capturada, ya que tiene datos ingresados en celdas que están sombreadas","")</f>
        <v/>
      </c>
      <c r="C467" s="868"/>
      <c r="D467" s="868"/>
      <c r="E467" s="868"/>
      <c r="F467" s="868"/>
      <c r="G467" s="868"/>
      <c r="H467" s="868"/>
      <c r="I467" s="868"/>
      <c r="J467" s="868"/>
      <c r="K467" s="868"/>
      <c r="L467" s="868"/>
      <c r="M467" s="868"/>
      <c r="N467" s="868"/>
      <c r="O467" s="868"/>
      <c r="P467" s="868"/>
      <c r="Q467" s="868"/>
      <c r="R467" s="868"/>
      <c r="S467" s="868"/>
      <c r="T467" s="868"/>
      <c r="U467" s="868"/>
      <c r="V467" s="868"/>
      <c r="W467" s="868"/>
      <c r="X467" s="868"/>
      <c r="Y467" s="868"/>
      <c r="Z467" s="868"/>
      <c r="AA467" s="868"/>
      <c r="AB467" s="868"/>
      <c r="AC467" s="868"/>
      <c r="AD467" s="868"/>
      <c r="AE467" s="868"/>
    </row>
    <row r="468" spans="1:31" ht="15" customHeight="1">
      <c r="A468" s="25"/>
      <c r="B468" s="845" t="str">
        <f>IF(AK461&gt;0,"Favor de revisar la instrucción 7, debido a que no se cumplen con los criterios mencionados","")</f>
        <v/>
      </c>
      <c r="C468" s="845"/>
      <c r="D468" s="845"/>
      <c r="E468" s="845"/>
      <c r="F468" s="845"/>
      <c r="G468" s="845"/>
      <c r="H468" s="845"/>
      <c r="I468" s="845"/>
      <c r="J468" s="845"/>
      <c r="K468" s="845"/>
      <c r="L468" s="845"/>
      <c r="M468" s="845"/>
      <c r="N468" s="845"/>
      <c r="O468" s="845"/>
      <c r="P468" s="845"/>
      <c r="Q468" s="845"/>
      <c r="R468" s="845"/>
      <c r="S468" s="845"/>
      <c r="T468" s="845"/>
      <c r="U468" s="845"/>
      <c r="V468" s="845"/>
      <c r="W468" s="845"/>
      <c r="X468" s="845"/>
      <c r="Y468" s="845"/>
      <c r="Z468" s="845"/>
      <c r="AA468" s="845"/>
      <c r="AB468" s="845"/>
      <c r="AC468" s="845"/>
      <c r="AD468" s="845"/>
      <c r="AE468" s="845"/>
    </row>
    <row r="469" spans="1:31" ht="15" customHeight="1">
      <c r="A469" s="25"/>
      <c r="B469" s="845" t="str">
        <f>IF(AL461&gt;0,"Favor de revisar la instrucción 8, debido a que no se cumplen con los criterios mencionados","")</f>
        <v/>
      </c>
      <c r="C469" s="845"/>
      <c r="D469" s="845"/>
      <c r="E469" s="845"/>
      <c r="F469" s="845"/>
      <c r="G469" s="845"/>
      <c r="H469" s="845"/>
      <c r="I469" s="845"/>
      <c r="J469" s="845"/>
      <c r="K469" s="845"/>
      <c r="L469" s="845"/>
      <c r="M469" s="845"/>
      <c r="N469" s="845"/>
      <c r="O469" s="845"/>
      <c r="P469" s="845"/>
      <c r="Q469" s="845"/>
      <c r="R469" s="845"/>
      <c r="S469" s="845"/>
      <c r="T469" s="845"/>
      <c r="U469" s="845"/>
      <c r="V469" s="845"/>
      <c r="W469" s="845"/>
      <c r="X469" s="845"/>
      <c r="Y469" s="845"/>
      <c r="Z469" s="845"/>
      <c r="AA469" s="845"/>
      <c r="AB469" s="845"/>
      <c r="AC469" s="845"/>
      <c r="AD469" s="845"/>
      <c r="AE469" s="845"/>
    </row>
    <row r="470" spans="1:31" ht="15" customHeight="1">
      <c r="A470" s="25"/>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row>
    <row r="471" spans="1:31" ht="24" customHeight="1">
      <c r="A471" s="36" t="s">
        <v>6251</v>
      </c>
      <c r="B471" s="880" t="s">
        <v>6252</v>
      </c>
      <c r="C471" s="708"/>
      <c r="D471" s="708"/>
      <c r="E471" s="708"/>
      <c r="F471" s="708"/>
      <c r="G471" s="708"/>
      <c r="H471" s="708"/>
      <c r="I471" s="708"/>
      <c r="J471" s="708"/>
      <c r="K471" s="708"/>
      <c r="L471" s="708"/>
      <c r="M471" s="708"/>
      <c r="N471" s="708"/>
      <c r="O471" s="708"/>
      <c r="P471" s="708"/>
      <c r="Q471" s="708"/>
      <c r="R471" s="708"/>
      <c r="S471" s="708"/>
      <c r="T471" s="708"/>
      <c r="U471" s="708"/>
      <c r="V471" s="708"/>
      <c r="W471" s="708"/>
      <c r="X471" s="708"/>
      <c r="Y471" s="708"/>
      <c r="Z471" s="708"/>
      <c r="AA471" s="708"/>
      <c r="AB471" s="708"/>
      <c r="AC471" s="708"/>
      <c r="AD471" s="708"/>
    </row>
    <row r="472" spans="1:31" ht="24" customHeight="1">
      <c r="B472" s="64"/>
      <c r="C472" s="848" t="s">
        <v>6253</v>
      </c>
      <c r="D472" s="708"/>
      <c r="E472" s="708"/>
      <c r="F472" s="708"/>
      <c r="G472" s="708"/>
      <c r="H472" s="708"/>
      <c r="I472" s="708"/>
      <c r="J472" s="708"/>
      <c r="K472" s="708"/>
      <c r="L472" s="708"/>
      <c r="M472" s="708"/>
      <c r="N472" s="708"/>
      <c r="O472" s="708"/>
      <c r="P472" s="708"/>
      <c r="Q472" s="708"/>
      <c r="R472" s="708"/>
      <c r="S472" s="708"/>
      <c r="T472" s="708"/>
      <c r="U472" s="708"/>
      <c r="V472" s="708"/>
      <c r="W472" s="708"/>
      <c r="X472" s="708"/>
      <c r="Y472" s="708"/>
      <c r="Z472" s="708"/>
      <c r="AA472" s="708"/>
      <c r="AB472" s="708"/>
      <c r="AC472" s="708"/>
      <c r="AD472" s="708"/>
    </row>
    <row r="473" spans="1:31" ht="36" customHeight="1">
      <c r="B473" s="64"/>
      <c r="C473" s="848" t="s">
        <v>6254</v>
      </c>
      <c r="D473" s="708"/>
      <c r="E473" s="708"/>
      <c r="F473" s="708"/>
      <c r="G473" s="708"/>
      <c r="H473" s="708"/>
      <c r="I473" s="708"/>
      <c r="J473" s="708"/>
      <c r="K473" s="708"/>
      <c r="L473" s="708"/>
      <c r="M473" s="708"/>
      <c r="N473" s="708"/>
      <c r="O473" s="708"/>
      <c r="P473" s="708"/>
      <c r="Q473" s="708"/>
      <c r="R473" s="708"/>
      <c r="S473" s="708"/>
      <c r="T473" s="708"/>
      <c r="U473" s="708"/>
      <c r="V473" s="708"/>
      <c r="W473" s="708"/>
      <c r="X473" s="708"/>
      <c r="Y473" s="708"/>
      <c r="Z473" s="708"/>
      <c r="AA473" s="708"/>
      <c r="AB473" s="708"/>
      <c r="AC473" s="708"/>
      <c r="AD473" s="708"/>
    </row>
    <row r="474" spans="1:31" ht="24" customHeight="1">
      <c r="A474" s="25"/>
      <c r="B474" s="64"/>
      <c r="C474" s="1008" t="s">
        <v>6255</v>
      </c>
      <c r="D474" s="708"/>
      <c r="E474" s="708"/>
      <c r="F474" s="708"/>
      <c r="G474" s="708"/>
      <c r="H474" s="708"/>
      <c r="I474" s="708"/>
      <c r="J474" s="708"/>
      <c r="K474" s="708"/>
      <c r="L474" s="708"/>
      <c r="M474" s="708"/>
      <c r="N474" s="708"/>
      <c r="O474" s="708"/>
      <c r="P474" s="708"/>
      <c r="Q474" s="708"/>
      <c r="R474" s="708"/>
      <c r="S474" s="708"/>
      <c r="T474" s="708"/>
      <c r="U474" s="708"/>
      <c r="V474" s="708"/>
      <c r="W474" s="708"/>
      <c r="X474" s="708"/>
      <c r="Y474" s="708"/>
      <c r="Z474" s="708"/>
      <c r="AA474" s="708"/>
      <c r="AB474" s="708"/>
      <c r="AC474" s="708"/>
      <c r="AD474" s="708"/>
    </row>
    <row r="475" spans="1:31" ht="24" customHeight="1">
      <c r="A475" s="25"/>
      <c r="B475" s="52"/>
      <c r="C475" s="848" t="s">
        <v>6256</v>
      </c>
      <c r="D475" s="708"/>
      <c r="E475" s="708"/>
      <c r="F475" s="708"/>
      <c r="G475" s="708"/>
      <c r="H475" s="708"/>
      <c r="I475" s="708"/>
      <c r="J475" s="708"/>
      <c r="K475" s="708"/>
      <c r="L475" s="708"/>
      <c r="M475" s="708"/>
      <c r="N475" s="708"/>
      <c r="O475" s="708"/>
      <c r="P475" s="708"/>
      <c r="Q475" s="708"/>
      <c r="R475" s="708"/>
      <c r="S475" s="708"/>
      <c r="T475" s="708"/>
      <c r="U475" s="708"/>
      <c r="V475" s="708"/>
      <c r="W475" s="708"/>
      <c r="X475" s="708"/>
      <c r="Y475" s="708"/>
      <c r="Z475" s="708"/>
      <c r="AA475" s="708"/>
      <c r="AB475" s="708"/>
      <c r="AC475" s="708"/>
      <c r="AD475" s="708"/>
    </row>
    <row r="476" spans="1:31" ht="48" customHeight="1">
      <c r="A476" s="25"/>
      <c r="B476" s="52"/>
      <c r="C476" s="848" t="s">
        <v>6257</v>
      </c>
      <c r="D476" s="708"/>
      <c r="E476" s="708"/>
      <c r="F476" s="708"/>
      <c r="G476" s="708"/>
      <c r="H476" s="708"/>
      <c r="I476" s="708"/>
      <c r="J476" s="708"/>
      <c r="K476" s="708"/>
      <c r="L476" s="708"/>
      <c r="M476" s="708"/>
      <c r="N476" s="708"/>
      <c r="O476" s="708"/>
      <c r="P476" s="708"/>
      <c r="Q476" s="708"/>
      <c r="R476" s="708"/>
      <c r="S476" s="708"/>
      <c r="T476" s="708"/>
      <c r="U476" s="708"/>
      <c r="V476" s="708"/>
      <c r="W476" s="708"/>
      <c r="X476" s="708"/>
      <c r="Y476" s="708"/>
      <c r="Z476" s="708"/>
      <c r="AA476" s="708"/>
      <c r="AB476" s="708"/>
      <c r="AC476" s="708"/>
      <c r="AD476" s="708"/>
    </row>
    <row r="477" spans="1:31" ht="36" customHeight="1">
      <c r="A477" s="25"/>
      <c r="B477" s="52"/>
      <c r="C477" s="848" t="s">
        <v>6258</v>
      </c>
      <c r="D477" s="708"/>
      <c r="E477" s="708"/>
      <c r="F477" s="708"/>
      <c r="G477" s="708"/>
      <c r="H477" s="708"/>
      <c r="I477" s="708"/>
      <c r="J477" s="708"/>
      <c r="K477" s="708"/>
      <c r="L477" s="708"/>
      <c r="M477" s="708"/>
      <c r="N477" s="708"/>
      <c r="O477" s="708"/>
      <c r="P477" s="708"/>
      <c r="Q477" s="708"/>
      <c r="R477" s="708"/>
      <c r="S477" s="708"/>
      <c r="T477" s="708"/>
      <c r="U477" s="708"/>
      <c r="V477" s="708"/>
      <c r="W477" s="708"/>
      <c r="X477" s="708"/>
      <c r="Y477" s="708"/>
      <c r="Z477" s="708"/>
      <c r="AA477" s="708"/>
      <c r="AB477" s="708"/>
      <c r="AC477" s="708"/>
      <c r="AD477" s="708"/>
    </row>
    <row r="478" spans="1:31" ht="36" customHeight="1">
      <c r="A478" s="25"/>
      <c r="B478" s="52"/>
      <c r="C478" s="848" t="s">
        <v>6259</v>
      </c>
      <c r="D478" s="708"/>
      <c r="E478" s="708"/>
      <c r="F478" s="708"/>
      <c r="G478" s="708"/>
      <c r="H478" s="708"/>
      <c r="I478" s="708"/>
      <c r="J478" s="708"/>
      <c r="K478" s="708"/>
      <c r="L478" s="708"/>
      <c r="M478" s="708"/>
      <c r="N478" s="708"/>
      <c r="O478" s="708"/>
      <c r="P478" s="708"/>
      <c r="Q478" s="708"/>
      <c r="R478" s="708"/>
      <c r="S478" s="708"/>
      <c r="T478" s="708"/>
      <c r="U478" s="708"/>
      <c r="V478" s="708"/>
      <c r="W478" s="708"/>
      <c r="X478" s="708"/>
      <c r="Y478" s="708"/>
      <c r="Z478" s="708"/>
      <c r="AA478" s="708"/>
      <c r="AB478" s="708"/>
      <c r="AC478" s="708"/>
      <c r="AD478" s="708"/>
    </row>
    <row r="479" spans="1:31" ht="36" customHeight="1">
      <c r="A479" s="25"/>
      <c r="B479" s="52"/>
      <c r="C479" s="848" t="s">
        <v>6260</v>
      </c>
      <c r="D479" s="708"/>
      <c r="E479" s="708"/>
      <c r="F479" s="708"/>
      <c r="G479" s="708"/>
      <c r="H479" s="708"/>
      <c r="I479" s="708"/>
      <c r="J479" s="708"/>
      <c r="K479" s="708"/>
      <c r="L479" s="708"/>
      <c r="M479" s="708"/>
      <c r="N479" s="708"/>
      <c r="O479" s="708"/>
      <c r="P479" s="708"/>
      <c r="Q479" s="708"/>
      <c r="R479" s="708"/>
      <c r="S479" s="708"/>
      <c r="T479" s="708"/>
      <c r="U479" s="708"/>
      <c r="V479" s="708"/>
      <c r="W479" s="708"/>
      <c r="X479" s="708"/>
      <c r="Y479" s="708"/>
      <c r="Z479" s="708"/>
      <c r="AA479" s="708"/>
      <c r="AB479" s="708"/>
      <c r="AC479" s="708"/>
      <c r="AD479" s="708"/>
    </row>
    <row r="480" spans="1:31" ht="36" customHeight="1">
      <c r="A480" s="25"/>
      <c r="B480" s="52"/>
      <c r="C480" s="848" t="s">
        <v>6261</v>
      </c>
      <c r="D480" s="708"/>
      <c r="E480" s="708"/>
      <c r="F480" s="708"/>
      <c r="G480" s="708"/>
      <c r="H480" s="708"/>
      <c r="I480" s="708"/>
      <c r="J480" s="708"/>
      <c r="K480" s="708"/>
      <c r="L480" s="708"/>
      <c r="M480" s="708"/>
      <c r="N480" s="708"/>
      <c r="O480" s="708"/>
      <c r="P480" s="708"/>
      <c r="Q480" s="708"/>
      <c r="R480" s="708"/>
      <c r="S480" s="708"/>
      <c r="T480" s="708"/>
      <c r="U480" s="708"/>
      <c r="V480" s="708"/>
      <c r="W480" s="708"/>
      <c r="X480" s="708"/>
      <c r="Y480" s="708"/>
      <c r="Z480" s="708"/>
      <c r="AA480" s="708"/>
      <c r="AB480" s="708"/>
      <c r="AC480" s="708"/>
      <c r="AD480" s="708"/>
    </row>
    <row r="481" spans="1:41" ht="24" customHeight="1">
      <c r="A481" s="25"/>
      <c r="B481" s="52"/>
      <c r="C481" s="848" t="s">
        <v>6262</v>
      </c>
      <c r="D481" s="708"/>
      <c r="E481" s="708"/>
      <c r="F481" s="708"/>
      <c r="G481" s="708"/>
      <c r="H481" s="708"/>
      <c r="I481" s="708"/>
      <c r="J481" s="708"/>
      <c r="K481" s="708"/>
      <c r="L481" s="708"/>
      <c r="M481" s="708"/>
      <c r="N481" s="708"/>
      <c r="O481" s="708"/>
      <c r="P481" s="708"/>
      <c r="Q481" s="708"/>
      <c r="R481" s="708"/>
      <c r="S481" s="708"/>
      <c r="T481" s="708"/>
      <c r="U481" s="708"/>
      <c r="V481" s="708"/>
      <c r="W481" s="708"/>
      <c r="X481" s="708"/>
      <c r="Y481" s="708"/>
      <c r="Z481" s="708"/>
      <c r="AA481" s="708"/>
      <c r="AB481" s="708"/>
      <c r="AC481" s="708"/>
      <c r="AD481" s="708"/>
    </row>
    <row r="482" spans="1:41" ht="24" customHeight="1">
      <c r="A482" s="25"/>
      <c r="B482" s="52"/>
      <c r="C482" s="848" t="s">
        <v>6263</v>
      </c>
      <c r="D482" s="708"/>
      <c r="E482" s="708"/>
      <c r="F482" s="708"/>
      <c r="G482" s="708"/>
      <c r="H482" s="708"/>
      <c r="I482" s="708"/>
      <c r="J482" s="708"/>
      <c r="K482" s="708"/>
      <c r="L482" s="708"/>
      <c r="M482" s="708"/>
      <c r="N482" s="708"/>
      <c r="O482" s="708"/>
      <c r="P482" s="708"/>
      <c r="Q482" s="708"/>
      <c r="R482" s="708"/>
      <c r="S482" s="708"/>
      <c r="T482" s="708"/>
      <c r="U482" s="708"/>
      <c r="V482" s="708"/>
      <c r="W482" s="708"/>
      <c r="X482" s="708"/>
      <c r="Y482" s="708"/>
      <c r="Z482" s="708"/>
      <c r="AA482" s="708"/>
      <c r="AB482" s="708"/>
      <c r="AC482" s="708"/>
      <c r="AD482" s="708"/>
    </row>
    <row r="483" spans="1:41" ht="15" customHeight="1">
      <c r="A483" s="25"/>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J483" s="1082" t="s">
        <v>6264</v>
      </c>
      <c r="AM483" s="1095" t="s">
        <v>6250</v>
      </c>
    </row>
    <row r="484" spans="1:41" ht="60" customHeight="1">
      <c r="A484" s="25"/>
      <c r="B484" s="66"/>
      <c r="C484" s="723" t="s">
        <v>6265</v>
      </c>
      <c r="D484" s="757"/>
      <c r="E484" s="757"/>
      <c r="F484" s="757"/>
      <c r="G484" s="757"/>
      <c r="H484" s="757"/>
      <c r="I484" s="757"/>
      <c r="J484" s="757"/>
      <c r="K484" s="757"/>
      <c r="L484" s="757"/>
      <c r="M484" s="757"/>
      <c r="N484" s="757"/>
      <c r="O484" s="757"/>
      <c r="P484" s="757"/>
      <c r="Q484" s="757"/>
      <c r="R484" s="757"/>
      <c r="S484" s="757"/>
      <c r="T484" s="757"/>
      <c r="U484" s="757"/>
      <c r="V484" s="757"/>
      <c r="W484" s="757"/>
      <c r="X484" s="758"/>
      <c r="Y484" s="723" t="s">
        <v>6266</v>
      </c>
      <c r="Z484" s="757"/>
      <c r="AA484" s="757"/>
      <c r="AB484" s="757"/>
      <c r="AC484" s="757"/>
      <c r="AD484" s="758"/>
      <c r="AF484" t="s">
        <v>5090</v>
      </c>
      <c r="AG484" s="52" t="s">
        <v>6242</v>
      </c>
      <c r="AH484" s="52" t="s">
        <v>6243</v>
      </c>
      <c r="AI484" s="52" t="s">
        <v>6245</v>
      </c>
      <c r="AJ484" s="1082"/>
      <c r="AK484" s="493" t="s">
        <v>6267</v>
      </c>
      <c r="AL484" s="494" t="s">
        <v>6268</v>
      </c>
      <c r="AM484" s="1095"/>
      <c r="AN484" s="495" t="s">
        <v>6267</v>
      </c>
      <c r="AO484" s="496" t="s">
        <v>6269</v>
      </c>
    </row>
    <row r="485" spans="1:41" ht="15" customHeight="1">
      <c r="A485" s="25"/>
      <c r="B485" s="52"/>
      <c r="C485" s="1010" t="s">
        <v>6270</v>
      </c>
      <c r="D485" s="860"/>
      <c r="E485" s="55" t="s">
        <v>5616</v>
      </c>
      <c r="F485" s="817" t="s">
        <v>6271</v>
      </c>
      <c r="G485" s="757"/>
      <c r="H485" s="757"/>
      <c r="I485" s="757"/>
      <c r="J485" s="757"/>
      <c r="K485" s="757"/>
      <c r="L485" s="757"/>
      <c r="M485" s="757"/>
      <c r="N485" s="757"/>
      <c r="O485" s="757"/>
      <c r="P485" s="757"/>
      <c r="Q485" s="757"/>
      <c r="R485" s="757"/>
      <c r="S485" s="757"/>
      <c r="T485" s="757"/>
      <c r="U485" s="757"/>
      <c r="V485" s="757"/>
      <c r="W485" s="757"/>
      <c r="X485" s="758"/>
      <c r="Y485" s="839"/>
      <c r="Z485" s="840"/>
      <c r="AA485" s="840"/>
      <c r="AB485" s="840"/>
      <c r="AC485" s="840"/>
      <c r="AD485" s="841"/>
      <c r="AF485" s="443">
        <f>IF(AG487&gt;0,IF(COUNTA(Y485:AD505)&gt;=(21-AH487),0,1),0)</f>
        <v>0</v>
      </c>
      <c r="AG485" s="1">
        <f>IF(OR(P350=0,P350="NS",P350="NA"),0,1)</f>
        <v>0</v>
      </c>
      <c r="AH485" s="1">
        <f>IF(OR(P350=0,P350="NS",P350="NA"),11,0)</f>
        <v>11</v>
      </c>
      <c r="AI485" s="1">
        <f>IF(OR(P350=0,P350="NS",P350="NA"),IF(COUNTA(Y485:AD495)=0,0,1),0)</f>
        <v>0</v>
      </c>
      <c r="AJ485" s="466">
        <f>IF(OR(Y485="NS",Y486="NS",Y487="NS",Y488="NS",Y489="NS",Y490="NS",Y491="NS",Y492="NS",Y493="NS",Y494="NS",Y495="NS",$P$350="NS"),0,IF(AND(Y485="NA",Y486="NA",Y487="NA",Y488="NA",Y489="NA",Y490="NA",Y491="NA",Y492="NA",Y493="NA",Y494="NA",Y495="NA",$P$350="NA"),0,IF(SUM(Y485:AD495)&gt;=$P$350,0,1)))</f>
        <v>0</v>
      </c>
      <c r="AK485" s="497">
        <v>1.1000000000000001</v>
      </c>
      <c r="AL485" s="1">
        <f>IF(OR(Y485="NS",$P$350="NS"),0,IF(AND(Y485="NA",$P$350="NA"),0,IF(Y485&lt;=$P$350,0,1)))</f>
        <v>0</v>
      </c>
      <c r="AM485" s="466">
        <f>IF(OR(Y496="NS",Y497="NS",Y498="NS",Y499="NS",Y500="NS",Y501="NS",Y502="NS",Y503="NS",Y504="NS",Y505="NS",$T$350="NS"),0,IF(AND(Y496="NA",Y497="NA",Y498="NA",Y499="NA",Y500="NA",Y501="NA",Y502="NA",Y503="NA",Y504="NA",Y505="NA",$T$350="NA"),0,IF(SUM(Y496:AD505)&gt;=$T$350,0,1)))</f>
        <v>0</v>
      </c>
      <c r="AN485" s="498">
        <v>2.1</v>
      </c>
      <c r="AO485" s="1">
        <f>IF(OR(Y496="NS",$T$350="NS"),0,IF(AND(Y496="NA",$T$350="NA"),0,IF(Y496&lt;=$T$350,0,1)))</f>
        <v>0</v>
      </c>
    </row>
    <row r="486" spans="1:41" ht="15" customHeight="1">
      <c r="A486" s="25"/>
      <c r="B486" s="52"/>
      <c r="C486" s="1007"/>
      <c r="D486" s="776"/>
      <c r="E486" s="55" t="s">
        <v>5618</v>
      </c>
      <c r="F486" s="817" t="s">
        <v>6272</v>
      </c>
      <c r="G486" s="757"/>
      <c r="H486" s="757"/>
      <c r="I486" s="757"/>
      <c r="J486" s="757"/>
      <c r="K486" s="757"/>
      <c r="L486" s="757"/>
      <c r="M486" s="757"/>
      <c r="N486" s="757"/>
      <c r="O486" s="757"/>
      <c r="P486" s="757"/>
      <c r="Q486" s="757"/>
      <c r="R486" s="757"/>
      <c r="S486" s="757"/>
      <c r="T486" s="757"/>
      <c r="U486" s="757"/>
      <c r="V486" s="757"/>
      <c r="W486" s="757"/>
      <c r="X486" s="758"/>
      <c r="Y486" s="839"/>
      <c r="Z486" s="840"/>
      <c r="AA486" s="840"/>
      <c r="AB486" s="840"/>
      <c r="AC486" s="840"/>
      <c r="AD486" s="841"/>
      <c r="AG486" s="1">
        <f>IF(OR(T350=0,T350="NS",T350="NA"),0,1)</f>
        <v>0</v>
      </c>
      <c r="AH486" s="1">
        <f>IF(OR(T350=0,T350="NS",T350="NA"),10,0)</f>
        <v>10</v>
      </c>
      <c r="AI486" s="1">
        <f>IF(OR(T350=0,T350="NS",T350="NA"),IF(COUNTA(Y496:AD505)=0,0,1),0)</f>
        <v>0</v>
      </c>
      <c r="AK486" s="493">
        <v>1.2</v>
      </c>
      <c r="AL486" s="1">
        <f t="shared" ref="AL486:AL494" si="195">IF(OR(Y486="NS",$P$350="NS"),0,IF(AND(Y486="NA",$P$350="NA"),0,IF(Y486&lt;=$P$350,0,1)))</f>
        <v>0</v>
      </c>
      <c r="AN486" s="495">
        <v>2.2000000000000002</v>
      </c>
      <c r="AO486" s="1">
        <f t="shared" ref="AO486:AO493" si="196">IF(OR(Y497="NS",$T$350="NS"),0,IF(AND(Y497="NA",$T$350="NA"),0,IF(Y497&lt;=$T$350,0,1)))</f>
        <v>0</v>
      </c>
    </row>
    <row r="487" spans="1:41" ht="24" customHeight="1">
      <c r="A487" s="25"/>
      <c r="B487" s="52"/>
      <c r="C487" s="1007"/>
      <c r="D487" s="776"/>
      <c r="E487" s="55" t="s">
        <v>5621</v>
      </c>
      <c r="F487" s="817" t="s">
        <v>6273</v>
      </c>
      <c r="G487" s="757"/>
      <c r="H487" s="757"/>
      <c r="I487" s="757"/>
      <c r="J487" s="757"/>
      <c r="K487" s="757"/>
      <c r="L487" s="757"/>
      <c r="M487" s="757"/>
      <c r="N487" s="757"/>
      <c r="O487" s="757"/>
      <c r="P487" s="757"/>
      <c r="Q487" s="757"/>
      <c r="R487" s="757"/>
      <c r="S487" s="757"/>
      <c r="T487" s="757"/>
      <c r="U487" s="757"/>
      <c r="V487" s="757"/>
      <c r="W487" s="757"/>
      <c r="X487" s="758"/>
      <c r="Y487" s="839"/>
      <c r="Z487" s="840"/>
      <c r="AA487" s="840"/>
      <c r="AB487" s="840"/>
      <c r="AC487" s="840"/>
      <c r="AD487" s="841"/>
      <c r="AG487" s="467">
        <f>SUM(AG485:AG486)</f>
        <v>0</v>
      </c>
      <c r="AH487" s="467">
        <f>SUM(AH485:AH486)</f>
        <v>21</v>
      </c>
      <c r="AI487" s="465">
        <f>SUM(AI485:AI486)</f>
        <v>0</v>
      </c>
      <c r="AK487" s="497">
        <v>1.3</v>
      </c>
      <c r="AL487" s="1">
        <f t="shared" si="195"/>
        <v>0</v>
      </c>
      <c r="AN487" s="498">
        <v>2.2999999999999998</v>
      </c>
      <c r="AO487" s="1">
        <f t="shared" si="196"/>
        <v>0</v>
      </c>
    </row>
    <row r="488" spans="1:41" ht="24" customHeight="1">
      <c r="A488" s="25"/>
      <c r="B488" s="52"/>
      <c r="C488" s="1007"/>
      <c r="D488" s="776"/>
      <c r="E488" s="55" t="s">
        <v>5624</v>
      </c>
      <c r="F488" s="817" t="s">
        <v>6274</v>
      </c>
      <c r="G488" s="757"/>
      <c r="H488" s="757"/>
      <c r="I488" s="757"/>
      <c r="J488" s="757"/>
      <c r="K488" s="757"/>
      <c r="L488" s="757"/>
      <c r="M488" s="757"/>
      <c r="N488" s="757"/>
      <c r="O488" s="757"/>
      <c r="P488" s="757"/>
      <c r="Q488" s="757"/>
      <c r="R488" s="757"/>
      <c r="S488" s="757"/>
      <c r="T488" s="757"/>
      <c r="U488" s="757"/>
      <c r="V488" s="757"/>
      <c r="W488" s="757"/>
      <c r="X488" s="758"/>
      <c r="Y488" s="839"/>
      <c r="Z488" s="840"/>
      <c r="AA488" s="840"/>
      <c r="AB488" s="840"/>
      <c r="AC488" s="840"/>
      <c r="AD488" s="841"/>
      <c r="AK488" s="493">
        <v>1.4</v>
      </c>
      <c r="AL488" s="1">
        <f t="shared" si="195"/>
        <v>0</v>
      </c>
      <c r="AN488" s="495">
        <v>2.4</v>
      </c>
      <c r="AO488" s="1">
        <f t="shared" si="196"/>
        <v>0</v>
      </c>
    </row>
    <row r="489" spans="1:41" ht="24" customHeight="1">
      <c r="A489" s="25"/>
      <c r="B489" s="52"/>
      <c r="C489" s="1007"/>
      <c r="D489" s="776"/>
      <c r="E489" s="55" t="s">
        <v>5627</v>
      </c>
      <c r="F489" s="817" t="s">
        <v>6275</v>
      </c>
      <c r="G489" s="757"/>
      <c r="H489" s="757"/>
      <c r="I489" s="757"/>
      <c r="J489" s="757"/>
      <c r="K489" s="757"/>
      <c r="L489" s="757"/>
      <c r="M489" s="757"/>
      <c r="N489" s="757"/>
      <c r="O489" s="757"/>
      <c r="P489" s="757"/>
      <c r="Q489" s="757"/>
      <c r="R489" s="757"/>
      <c r="S489" s="757"/>
      <c r="T489" s="757"/>
      <c r="U489" s="757"/>
      <c r="V489" s="757"/>
      <c r="W489" s="757"/>
      <c r="X489" s="758"/>
      <c r="Y489" s="839"/>
      <c r="Z489" s="840"/>
      <c r="AA489" s="840"/>
      <c r="AB489" s="840"/>
      <c r="AC489" s="840"/>
      <c r="AD489" s="841"/>
      <c r="AK489" s="497">
        <v>1.5</v>
      </c>
      <c r="AL489" s="1">
        <f t="shared" si="195"/>
        <v>0</v>
      </c>
      <c r="AN489" s="498">
        <v>2.5</v>
      </c>
      <c r="AO489" s="1">
        <f t="shared" si="196"/>
        <v>0</v>
      </c>
    </row>
    <row r="490" spans="1:41" ht="36" customHeight="1">
      <c r="A490" s="25"/>
      <c r="B490" s="52"/>
      <c r="C490" s="1007"/>
      <c r="D490" s="776"/>
      <c r="E490" s="55" t="s">
        <v>5630</v>
      </c>
      <c r="F490" s="817" t="s">
        <v>6276</v>
      </c>
      <c r="G490" s="757"/>
      <c r="H490" s="757"/>
      <c r="I490" s="757"/>
      <c r="J490" s="757"/>
      <c r="K490" s="757"/>
      <c r="L490" s="757"/>
      <c r="M490" s="757"/>
      <c r="N490" s="757"/>
      <c r="O490" s="757"/>
      <c r="P490" s="757"/>
      <c r="Q490" s="757"/>
      <c r="R490" s="757"/>
      <c r="S490" s="757"/>
      <c r="T490" s="757"/>
      <c r="U490" s="757"/>
      <c r="V490" s="757"/>
      <c r="W490" s="757"/>
      <c r="X490" s="758"/>
      <c r="Y490" s="839"/>
      <c r="Z490" s="840"/>
      <c r="AA490" s="840"/>
      <c r="AB490" s="840"/>
      <c r="AC490" s="840"/>
      <c r="AD490" s="841"/>
      <c r="AK490" s="493">
        <v>1.6</v>
      </c>
      <c r="AL490" s="1">
        <f t="shared" si="195"/>
        <v>0</v>
      </c>
      <c r="AN490" s="495">
        <v>2.6</v>
      </c>
      <c r="AO490" s="1">
        <f t="shared" si="196"/>
        <v>0</v>
      </c>
    </row>
    <row r="491" spans="1:41" ht="15" customHeight="1">
      <c r="A491" s="25"/>
      <c r="B491" s="52"/>
      <c r="C491" s="1007"/>
      <c r="D491" s="776"/>
      <c r="E491" s="55" t="s">
        <v>5633</v>
      </c>
      <c r="F491" s="817" t="s">
        <v>6277</v>
      </c>
      <c r="G491" s="757"/>
      <c r="H491" s="757"/>
      <c r="I491" s="757"/>
      <c r="J491" s="757"/>
      <c r="K491" s="757"/>
      <c r="L491" s="757"/>
      <c r="M491" s="757"/>
      <c r="N491" s="757"/>
      <c r="O491" s="757"/>
      <c r="P491" s="757"/>
      <c r="Q491" s="757"/>
      <c r="R491" s="757"/>
      <c r="S491" s="757"/>
      <c r="T491" s="757"/>
      <c r="U491" s="757"/>
      <c r="V491" s="757"/>
      <c r="W491" s="757"/>
      <c r="X491" s="758"/>
      <c r="Y491" s="839"/>
      <c r="Z491" s="840"/>
      <c r="AA491" s="840"/>
      <c r="AB491" s="840"/>
      <c r="AC491" s="840"/>
      <c r="AD491" s="841"/>
      <c r="AK491" s="497">
        <v>1.7</v>
      </c>
      <c r="AL491" s="1">
        <f t="shared" si="195"/>
        <v>0</v>
      </c>
      <c r="AN491" s="498">
        <v>2.7</v>
      </c>
      <c r="AO491" s="1">
        <f t="shared" si="196"/>
        <v>0</v>
      </c>
    </row>
    <row r="492" spans="1:41" ht="15" customHeight="1">
      <c r="A492" s="25"/>
      <c r="B492" s="52"/>
      <c r="C492" s="1007"/>
      <c r="D492" s="776"/>
      <c r="E492" s="55" t="s">
        <v>5636</v>
      </c>
      <c r="F492" s="817" t="s">
        <v>6278</v>
      </c>
      <c r="G492" s="757"/>
      <c r="H492" s="757"/>
      <c r="I492" s="757"/>
      <c r="J492" s="757"/>
      <c r="K492" s="757"/>
      <c r="L492" s="757"/>
      <c r="M492" s="757"/>
      <c r="N492" s="757"/>
      <c r="O492" s="757"/>
      <c r="P492" s="757"/>
      <c r="Q492" s="757"/>
      <c r="R492" s="757"/>
      <c r="S492" s="757"/>
      <c r="T492" s="757"/>
      <c r="U492" s="757"/>
      <c r="V492" s="757"/>
      <c r="W492" s="757"/>
      <c r="X492" s="758"/>
      <c r="Y492" s="839"/>
      <c r="Z492" s="840"/>
      <c r="AA492" s="840"/>
      <c r="AB492" s="840"/>
      <c r="AC492" s="840"/>
      <c r="AD492" s="841"/>
      <c r="AK492" s="493">
        <v>1.8</v>
      </c>
      <c r="AL492" s="1">
        <f t="shared" si="195"/>
        <v>0</v>
      </c>
      <c r="AN492" s="495">
        <v>2.8</v>
      </c>
      <c r="AO492" s="1">
        <f t="shared" si="196"/>
        <v>0</v>
      </c>
    </row>
    <row r="493" spans="1:41" ht="15" customHeight="1">
      <c r="A493" s="25"/>
      <c r="B493" s="52"/>
      <c r="C493" s="1007"/>
      <c r="D493" s="776"/>
      <c r="E493" s="55" t="s">
        <v>5639</v>
      </c>
      <c r="F493" s="817" t="s">
        <v>6279</v>
      </c>
      <c r="G493" s="757"/>
      <c r="H493" s="757"/>
      <c r="I493" s="757"/>
      <c r="J493" s="757"/>
      <c r="K493" s="757"/>
      <c r="L493" s="757"/>
      <c r="M493" s="757"/>
      <c r="N493" s="757"/>
      <c r="O493" s="757"/>
      <c r="P493" s="757"/>
      <c r="Q493" s="757"/>
      <c r="R493" s="757"/>
      <c r="S493" s="757"/>
      <c r="T493" s="757"/>
      <c r="U493" s="757"/>
      <c r="V493" s="757"/>
      <c r="W493" s="757"/>
      <c r="X493" s="758"/>
      <c r="Y493" s="839"/>
      <c r="Z493" s="840"/>
      <c r="AA493" s="840"/>
      <c r="AB493" s="840"/>
      <c r="AC493" s="840"/>
      <c r="AD493" s="841"/>
      <c r="AK493" s="497">
        <v>1.9</v>
      </c>
      <c r="AL493" s="1">
        <f t="shared" si="195"/>
        <v>0</v>
      </c>
      <c r="AN493" s="498">
        <v>2.9</v>
      </c>
      <c r="AO493" s="1">
        <f t="shared" si="196"/>
        <v>0</v>
      </c>
    </row>
    <row r="494" spans="1:41" ht="15" customHeight="1">
      <c r="A494" s="25"/>
      <c r="B494" s="52"/>
      <c r="C494" s="1007"/>
      <c r="D494" s="776"/>
      <c r="E494" s="84" t="s">
        <v>5641</v>
      </c>
      <c r="F494" s="817" t="s">
        <v>6280</v>
      </c>
      <c r="G494" s="757"/>
      <c r="H494" s="757"/>
      <c r="I494" s="757"/>
      <c r="J494" s="757"/>
      <c r="K494" s="757"/>
      <c r="L494" s="757"/>
      <c r="M494" s="757"/>
      <c r="N494" s="757"/>
      <c r="O494" s="757"/>
      <c r="P494" s="757"/>
      <c r="Q494" s="757"/>
      <c r="R494" s="757"/>
      <c r="S494" s="757"/>
      <c r="T494" s="757"/>
      <c r="U494" s="757"/>
      <c r="V494" s="757"/>
      <c r="W494" s="757"/>
      <c r="X494" s="758"/>
      <c r="Y494" s="839"/>
      <c r="Z494" s="840"/>
      <c r="AA494" s="840"/>
      <c r="AB494" s="840"/>
      <c r="AC494" s="840"/>
      <c r="AD494" s="841"/>
      <c r="AK494" s="499" t="s">
        <v>5641</v>
      </c>
      <c r="AL494" s="1">
        <f t="shared" si="195"/>
        <v>0</v>
      </c>
      <c r="AN494" s="500" t="s">
        <v>6281</v>
      </c>
      <c r="AO494" s="1">
        <f>IF(OR(Y505="NS",$T$350="NS"),0,IF(AND(Y505="NA",$T$350="NA"),0,IF(Y505&lt;=$T$350,0,1)))</f>
        <v>0</v>
      </c>
    </row>
    <row r="495" spans="1:41" ht="15" customHeight="1">
      <c r="A495" s="25"/>
      <c r="B495" s="52"/>
      <c r="C495" s="861"/>
      <c r="D495" s="783"/>
      <c r="E495" s="84" t="s">
        <v>5644</v>
      </c>
      <c r="F495" s="817" t="s">
        <v>6282</v>
      </c>
      <c r="G495" s="757"/>
      <c r="H495" s="757"/>
      <c r="I495" s="757"/>
      <c r="J495" s="757"/>
      <c r="K495" s="757"/>
      <c r="L495" s="757"/>
      <c r="M495" s="757"/>
      <c r="N495" s="757"/>
      <c r="O495" s="757"/>
      <c r="P495" s="757"/>
      <c r="Q495" s="757"/>
      <c r="R495" s="757"/>
      <c r="S495" s="757"/>
      <c r="T495" s="757"/>
      <c r="U495" s="757"/>
      <c r="V495" s="757"/>
      <c r="W495" s="757"/>
      <c r="X495" s="758"/>
      <c r="Y495" s="839"/>
      <c r="Z495" s="840"/>
      <c r="AA495" s="840"/>
      <c r="AB495" s="840"/>
      <c r="AC495" s="840"/>
      <c r="AD495" s="841"/>
      <c r="AK495" s="497">
        <v>1.1100000000000001</v>
      </c>
      <c r="AL495" s="1">
        <f>IF(OR(Y495="NS",$P$350="NS"),0,IF(AND(Y495="NA",$P$350="NA"),0,IF(Y495&lt;=$P$350,0,1)))</f>
        <v>0</v>
      </c>
      <c r="AO495" s="466">
        <f>SUM(AO485:AO494)</f>
        <v>0</v>
      </c>
    </row>
    <row r="496" spans="1:41" ht="24" customHeight="1">
      <c r="A496" s="25"/>
      <c r="B496" s="52"/>
      <c r="C496" s="1010" t="s">
        <v>6283</v>
      </c>
      <c r="D496" s="860"/>
      <c r="E496" s="55" t="s">
        <v>6284</v>
      </c>
      <c r="F496" s="817" t="s">
        <v>6285</v>
      </c>
      <c r="G496" s="757"/>
      <c r="H496" s="757"/>
      <c r="I496" s="757"/>
      <c r="J496" s="757"/>
      <c r="K496" s="757"/>
      <c r="L496" s="757"/>
      <c r="M496" s="757"/>
      <c r="N496" s="757"/>
      <c r="O496" s="757"/>
      <c r="P496" s="757"/>
      <c r="Q496" s="757"/>
      <c r="R496" s="757"/>
      <c r="S496" s="757"/>
      <c r="T496" s="757"/>
      <c r="U496" s="757"/>
      <c r="V496" s="757"/>
      <c r="W496" s="757"/>
      <c r="X496" s="758"/>
      <c r="Y496" s="839"/>
      <c r="Z496" s="840"/>
      <c r="AA496" s="840"/>
      <c r="AB496" s="840"/>
      <c r="AC496" s="840"/>
      <c r="AD496" s="841"/>
      <c r="AL496" s="466">
        <f>SUM(AL485:AL495)</f>
        <v>0</v>
      </c>
    </row>
    <row r="497" spans="1:44" ht="24" customHeight="1">
      <c r="A497" s="25"/>
      <c r="B497" s="52"/>
      <c r="C497" s="1007"/>
      <c r="D497" s="776"/>
      <c r="E497" s="55" t="s">
        <v>6286</v>
      </c>
      <c r="F497" s="817" t="s">
        <v>6287</v>
      </c>
      <c r="G497" s="757"/>
      <c r="H497" s="757"/>
      <c r="I497" s="757"/>
      <c r="J497" s="757"/>
      <c r="K497" s="757"/>
      <c r="L497" s="757"/>
      <c r="M497" s="757"/>
      <c r="N497" s="757"/>
      <c r="O497" s="757"/>
      <c r="P497" s="757"/>
      <c r="Q497" s="757"/>
      <c r="R497" s="757"/>
      <c r="S497" s="757"/>
      <c r="T497" s="757"/>
      <c r="U497" s="757"/>
      <c r="V497" s="757"/>
      <c r="W497" s="757"/>
      <c r="X497" s="758"/>
      <c r="Y497" s="839"/>
      <c r="Z497" s="840"/>
      <c r="AA497" s="840"/>
      <c r="AB497" s="840"/>
      <c r="AC497" s="840"/>
      <c r="AD497" s="841"/>
    </row>
    <row r="498" spans="1:44" ht="24" customHeight="1">
      <c r="A498" s="25"/>
      <c r="B498" s="52"/>
      <c r="C498" s="1007"/>
      <c r="D498" s="776"/>
      <c r="E498" s="55" t="s">
        <v>6288</v>
      </c>
      <c r="F498" s="817" t="s">
        <v>6289</v>
      </c>
      <c r="G498" s="757"/>
      <c r="H498" s="757"/>
      <c r="I498" s="757"/>
      <c r="J498" s="757"/>
      <c r="K498" s="757"/>
      <c r="L498" s="757"/>
      <c r="M498" s="757"/>
      <c r="N498" s="757"/>
      <c r="O498" s="757"/>
      <c r="P498" s="757"/>
      <c r="Q498" s="757"/>
      <c r="R498" s="757"/>
      <c r="S498" s="757"/>
      <c r="T498" s="757"/>
      <c r="U498" s="757"/>
      <c r="V498" s="757"/>
      <c r="W498" s="757"/>
      <c r="X498" s="758"/>
      <c r="Y498" s="839"/>
      <c r="Z498" s="840"/>
      <c r="AA498" s="840"/>
      <c r="AB498" s="840"/>
      <c r="AC498" s="840"/>
      <c r="AD498" s="841"/>
    </row>
    <row r="499" spans="1:44" ht="24" customHeight="1">
      <c r="A499" s="25"/>
      <c r="B499" s="52"/>
      <c r="C499" s="1007"/>
      <c r="D499" s="776"/>
      <c r="E499" s="55" t="s">
        <v>6290</v>
      </c>
      <c r="F499" s="817" t="s">
        <v>6291</v>
      </c>
      <c r="G499" s="757"/>
      <c r="H499" s="757"/>
      <c r="I499" s="757"/>
      <c r="J499" s="757"/>
      <c r="K499" s="757"/>
      <c r="L499" s="757"/>
      <c r="M499" s="757"/>
      <c r="N499" s="757"/>
      <c r="O499" s="757"/>
      <c r="P499" s="757"/>
      <c r="Q499" s="757"/>
      <c r="R499" s="757"/>
      <c r="S499" s="757"/>
      <c r="T499" s="757"/>
      <c r="U499" s="757"/>
      <c r="V499" s="757"/>
      <c r="W499" s="757"/>
      <c r="X499" s="758"/>
      <c r="Y499" s="839"/>
      <c r="Z499" s="840"/>
      <c r="AA499" s="840"/>
      <c r="AB499" s="840"/>
      <c r="AC499" s="840"/>
      <c r="AD499" s="841"/>
    </row>
    <row r="500" spans="1:44" ht="36" customHeight="1">
      <c r="A500" s="25"/>
      <c r="B500" s="52"/>
      <c r="C500" s="1007"/>
      <c r="D500" s="776"/>
      <c r="E500" s="55" t="s">
        <v>6292</v>
      </c>
      <c r="F500" s="817" t="s">
        <v>6293</v>
      </c>
      <c r="G500" s="757"/>
      <c r="H500" s="757"/>
      <c r="I500" s="757"/>
      <c r="J500" s="757"/>
      <c r="K500" s="757"/>
      <c r="L500" s="757"/>
      <c r="M500" s="757"/>
      <c r="N500" s="757"/>
      <c r="O500" s="757"/>
      <c r="P500" s="757"/>
      <c r="Q500" s="757"/>
      <c r="R500" s="757"/>
      <c r="S500" s="757"/>
      <c r="T500" s="757"/>
      <c r="U500" s="757"/>
      <c r="V500" s="757"/>
      <c r="W500" s="757"/>
      <c r="X500" s="758"/>
      <c r="Y500" s="839"/>
      <c r="Z500" s="840"/>
      <c r="AA500" s="840"/>
      <c r="AB500" s="840"/>
      <c r="AC500" s="840"/>
      <c r="AD500" s="841"/>
      <c r="AK500" s="885" t="s">
        <v>6294</v>
      </c>
      <c r="AL500" s="886"/>
      <c r="AM500" s="886"/>
      <c r="AN500" s="886"/>
      <c r="AO500" s="885" t="s">
        <v>6295</v>
      </c>
      <c r="AP500" s="886"/>
      <c r="AQ500" s="886"/>
      <c r="AR500" s="886"/>
    </row>
    <row r="501" spans="1:44" ht="24">
      <c r="A501" s="25"/>
      <c r="B501" s="52"/>
      <c r="C501" s="1007"/>
      <c r="D501" s="776"/>
      <c r="E501" s="55" t="s">
        <v>6296</v>
      </c>
      <c r="F501" s="817" t="s">
        <v>6297</v>
      </c>
      <c r="G501" s="757"/>
      <c r="H501" s="757"/>
      <c r="I501" s="757"/>
      <c r="J501" s="757"/>
      <c r="K501" s="757"/>
      <c r="L501" s="757"/>
      <c r="M501" s="757"/>
      <c r="N501" s="757"/>
      <c r="O501" s="757"/>
      <c r="P501" s="757"/>
      <c r="Q501" s="757"/>
      <c r="R501" s="757"/>
      <c r="S501" s="757"/>
      <c r="T501" s="757"/>
      <c r="U501" s="757"/>
      <c r="V501" s="757"/>
      <c r="W501" s="757"/>
      <c r="X501" s="758"/>
      <c r="Y501" s="839"/>
      <c r="Z501" s="840"/>
      <c r="AA501" s="840"/>
      <c r="AB501" s="840"/>
      <c r="AC501" s="840"/>
      <c r="AD501" s="841"/>
      <c r="AK501" s="679" t="s">
        <v>5215</v>
      </c>
      <c r="AL501" s="679" t="s">
        <v>5216</v>
      </c>
      <c r="AM501" s="679" t="s">
        <v>5217</v>
      </c>
      <c r="AN501" s="679" t="s">
        <v>5218</v>
      </c>
      <c r="AO501" s="679" t="s">
        <v>5215</v>
      </c>
      <c r="AP501" s="679" t="s">
        <v>5216</v>
      </c>
      <c r="AQ501" s="679" t="s">
        <v>5217</v>
      </c>
      <c r="AR501" s="679" t="s">
        <v>5218</v>
      </c>
    </row>
    <row r="502" spans="1:44" ht="24" customHeight="1">
      <c r="A502" s="25"/>
      <c r="B502" s="52"/>
      <c r="C502" s="1007"/>
      <c r="D502" s="776"/>
      <c r="E502" s="55" t="s">
        <v>6298</v>
      </c>
      <c r="F502" s="817" t="s">
        <v>6299</v>
      </c>
      <c r="G502" s="757"/>
      <c r="H502" s="757"/>
      <c r="I502" s="757"/>
      <c r="J502" s="757"/>
      <c r="K502" s="757"/>
      <c r="L502" s="757"/>
      <c r="M502" s="757"/>
      <c r="N502" s="757"/>
      <c r="O502" s="757"/>
      <c r="P502" s="757"/>
      <c r="Q502" s="757"/>
      <c r="R502" s="757"/>
      <c r="S502" s="757"/>
      <c r="T502" s="757"/>
      <c r="U502" s="757"/>
      <c r="V502" s="757"/>
      <c r="W502" s="757"/>
      <c r="X502" s="758"/>
      <c r="Y502" s="839"/>
      <c r="Z502" s="840"/>
      <c r="AA502" s="840"/>
      <c r="AB502" s="840"/>
      <c r="AC502" s="840"/>
      <c r="AD502" s="841"/>
      <c r="AK502" s="1" t="s">
        <v>6300</v>
      </c>
      <c r="AL502" s="1" t="s">
        <v>6271</v>
      </c>
      <c r="AM502" s="681" t="str" cm="1">
        <f t="array" ref="AM502">IF(AG507&lt;&gt;"",_xlfn.TEXTJOIN(" / ", TRUE, _xlfn.UNIQUE(IF($AK$502:$AK$510&lt;&gt;"",IF(ISNUMBER(SEARCH(AG507, $AK$502:$AK$510)) + (_xlfn.MAP($AK$502:$AK$510, _xlfn.LAMBDA(_xlpm.r, SUM(--ISNUMBER(SEARCH(_xlfn.TEXTSPLIT(_xlpm.r, ","), AG507))))))&gt;0,$AL$502:$AL$510, ""), ""))), "")</f>
        <v/>
      </c>
      <c r="AN502" s="1" t="str">
        <f>IF(AND(AM502 = "", AQ502 = ""), "", "Alerta: Revise el texto ingresado en el (los) Especifique (s) ya que podría existir en las opciones resaltadas en amarillo")</f>
        <v/>
      </c>
      <c r="AO502" s="1" t="s">
        <v>6301</v>
      </c>
      <c r="AP502" s="1" t="s">
        <v>6285</v>
      </c>
      <c r="AQ502" s="681" t="str" cm="1">
        <f t="array" ref="AQ502">IF(AG509&lt;&gt;"",_xlfn.TEXTJOIN(" / ", TRUE, _xlfn.UNIQUE(IF($AO$502:$AO$509&lt;&gt;"",IF(ISNUMBER(SEARCH(AG509, $AO$502:$AO$509)) + (_xlfn.MAP($AO$502:$AO$509, _xlfn.LAMBDA(_xlpm.r, SUM(--ISNUMBER(SEARCH(_xlfn.TEXTSPLIT(_xlpm.r, ","), AG509))))))&gt;0,$AP$502:$AP$509, ""), ""))), "")</f>
        <v/>
      </c>
      <c r="AR502" s="1" t="str">
        <f>IF(AQ502 = "", "", "Alerta: Revise el texto ingresado en el Especifique ya que podría existir en las opciones resaltadas en amarillo")</f>
        <v/>
      </c>
    </row>
    <row r="503" spans="1:44" ht="24" customHeight="1">
      <c r="A503" s="25"/>
      <c r="B503" s="52"/>
      <c r="C503" s="1007"/>
      <c r="D503" s="776"/>
      <c r="E503" s="55" t="s">
        <v>6302</v>
      </c>
      <c r="F503" s="817" t="s">
        <v>6303</v>
      </c>
      <c r="G503" s="757"/>
      <c r="H503" s="757"/>
      <c r="I503" s="757"/>
      <c r="J503" s="757"/>
      <c r="K503" s="757"/>
      <c r="L503" s="757"/>
      <c r="M503" s="757"/>
      <c r="N503" s="757"/>
      <c r="O503" s="757"/>
      <c r="P503" s="757"/>
      <c r="Q503" s="757"/>
      <c r="R503" s="757"/>
      <c r="S503" s="757"/>
      <c r="T503" s="757"/>
      <c r="U503" s="757"/>
      <c r="V503" s="757"/>
      <c r="W503" s="757"/>
      <c r="X503" s="758"/>
      <c r="Y503" s="839"/>
      <c r="Z503" s="840"/>
      <c r="AA503" s="840"/>
      <c r="AB503" s="840"/>
      <c r="AC503" s="840"/>
      <c r="AD503" s="841"/>
      <c r="AK503" s="1" t="s">
        <v>6304</v>
      </c>
      <c r="AL503" s="1" t="s">
        <v>6272</v>
      </c>
      <c r="AO503" s="1" t="s">
        <v>6305</v>
      </c>
      <c r="AP503" s="1" t="s">
        <v>6306</v>
      </c>
    </row>
    <row r="504" spans="1:44" ht="15" customHeight="1">
      <c r="A504" s="25"/>
      <c r="B504" s="52"/>
      <c r="C504" s="1007"/>
      <c r="D504" s="776"/>
      <c r="E504" s="55" t="s">
        <v>6307</v>
      </c>
      <c r="F504" s="817" t="s">
        <v>6308</v>
      </c>
      <c r="G504" s="757"/>
      <c r="H504" s="757"/>
      <c r="I504" s="757"/>
      <c r="J504" s="757"/>
      <c r="K504" s="757"/>
      <c r="L504" s="757"/>
      <c r="M504" s="757"/>
      <c r="N504" s="757"/>
      <c r="O504" s="757"/>
      <c r="P504" s="757"/>
      <c r="Q504" s="757"/>
      <c r="R504" s="757"/>
      <c r="S504" s="757"/>
      <c r="T504" s="757"/>
      <c r="U504" s="757"/>
      <c r="V504" s="757"/>
      <c r="W504" s="757"/>
      <c r="X504" s="758"/>
      <c r="Y504" s="839"/>
      <c r="Z504" s="840"/>
      <c r="AA504" s="840"/>
      <c r="AB504" s="840"/>
      <c r="AC504" s="840"/>
      <c r="AD504" s="841"/>
      <c r="AK504" s="1" t="s">
        <v>6309</v>
      </c>
      <c r="AL504" s="1" t="s">
        <v>6310</v>
      </c>
      <c r="AO504" s="1" t="s">
        <v>6311</v>
      </c>
      <c r="AP504" s="1" t="s">
        <v>6312</v>
      </c>
    </row>
    <row r="505" spans="1:44" ht="15" customHeight="1">
      <c r="A505" s="25"/>
      <c r="B505" s="52"/>
      <c r="C505" s="861"/>
      <c r="D505" s="783"/>
      <c r="E505" s="84" t="s">
        <v>6281</v>
      </c>
      <c r="F505" s="817" t="s">
        <v>6313</v>
      </c>
      <c r="G505" s="757"/>
      <c r="H505" s="757"/>
      <c r="I505" s="757"/>
      <c r="J505" s="757"/>
      <c r="K505" s="757"/>
      <c r="L505" s="757"/>
      <c r="M505" s="757"/>
      <c r="N505" s="757"/>
      <c r="O505" s="757"/>
      <c r="P505" s="757"/>
      <c r="Q505" s="757"/>
      <c r="R505" s="757"/>
      <c r="S505" s="757"/>
      <c r="T505" s="757"/>
      <c r="U505" s="757"/>
      <c r="V505" s="757"/>
      <c r="W505" s="757"/>
      <c r="X505" s="758"/>
      <c r="Y505" s="839"/>
      <c r="Z505" s="840"/>
      <c r="AA505" s="840"/>
      <c r="AB505" s="840"/>
      <c r="AC505" s="840"/>
      <c r="AD505" s="841"/>
      <c r="AK505" s="1" t="s">
        <v>6311</v>
      </c>
      <c r="AL505" s="1" t="s">
        <v>6314</v>
      </c>
      <c r="AO505" s="1" t="s">
        <v>6315</v>
      </c>
      <c r="AP505" s="1" t="s">
        <v>6316</v>
      </c>
    </row>
    <row r="506" spans="1:44" ht="15" customHeight="1">
      <c r="A506" s="25"/>
      <c r="B506" s="1046" t="str">
        <f>AN502</f>
        <v/>
      </c>
      <c r="C506" s="1046"/>
      <c r="D506" s="1046"/>
      <c r="E506" s="1046"/>
      <c r="F506" s="1046"/>
      <c r="G506" s="1046"/>
      <c r="H506" s="1046"/>
      <c r="I506" s="1046"/>
      <c r="J506" s="1046"/>
      <c r="K506" s="1046"/>
      <c r="L506" s="1046"/>
      <c r="M506" s="1046"/>
      <c r="N506" s="1046"/>
      <c r="O506" s="1046"/>
      <c r="P506" s="1046"/>
      <c r="Q506" s="1046"/>
      <c r="R506" s="1046"/>
      <c r="S506" s="1046"/>
      <c r="T506" s="1046"/>
      <c r="U506" s="1046"/>
      <c r="V506" s="1046"/>
      <c r="W506" s="1046"/>
      <c r="X506" s="1046"/>
      <c r="Y506" s="1046"/>
      <c r="Z506" s="1046"/>
      <c r="AA506" s="1046"/>
      <c r="AB506" s="1046"/>
      <c r="AC506" s="1046"/>
      <c r="AD506" s="1046"/>
      <c r="AK506" s="1" t="s">
        <v>6315</v>
      </c>
      <c r="AL506" s="1" t="s">
        <v>6317</v>
      </c>
      <c r="AO506" s="1" t="s">
        <v>6318</v>
      </c>
      <c r="AP506" s="1" t="s">
        <v>6293</v>
      </c>
    </row>
    <row r="507" spans="1:44" ht="45" customHeight="1">
      <c r="A507" s="25"/>
      <c r="B507" s="52"/>
      <c r="C507" s="991" t="s">
        <v>6319</v>
      </c>
      <c r="D507" s="708"/>
      <c r="E507" s="708"/>
      <c r="F507" s="708"/>
      <c r="G507" s="708"/>
      <c r="H507" s="776"/>
      <c r="I507" s="740"/>
      <c r="J507" s="740"/>
      <c r="K507" s="740"/>
      <c r="L507" s="740"/>
      <c r="M507" s="740"/>
      <c r="N507" s="740"/>
      <c r="O507" s="740"/>
      <c r="P507" s="740"/>
      <c r="Q507" s="740"/>
      <c r="R507" s="740"/>
      <c r="S507" s="740"/>
      <c r="T507" s="740"/>
      <c r="U507" s="740"/>
      <c r="V507" s="740"/>
      <c r="W507" s="740"/>
      <c r="X507" s="740"/>
      <c r="Y507" s="740"/>
      <c r="Z507" s="740"/>
      <c r="AA507" s="740"/>
      <c r="AB507" s="740"/>
      <c r="AC507" s="740"/>
      <c r="AD507" s="740"/>
      <c r="AG507" s="621" t="str">
        <f>SUBSTITUTE( SUBSTITUTE( SUBSTITUTE( SUBSTITUTE( SUBSTITUTE( SUBSTITUTE( SUBSTITUTE( SUBSTITUTE( SUBSTITUTE( SUBSTITUTE(I507, "á", "a"), "é", "e"), "í", "i"), "ó", "o"), "ú", "u"), "Á", "A"), "É", "E"), "Í", "I"), "Ó", "O"), "Ú", "U")</f>
        <v/>
      </c>
      <c r="AK507" s="1" t="s">
        <v>6320</v>
      </c>
      <c r="AL507" s="1" t="s">
        <v>6276</v>
      </c>
      <c r="AO507" s="1" t="s">
        <v>6321</v>
      </c>
      <c r="AP507" s="1" t="s">
        <v>6297</v>
      </c>
    </row>
    <row r="508" spans="1:44" ht="15" customHeight="1">
      <c r="A508" s="25"/>
      <c r="B508" s="868" t="str">
        <f>IF(AND(Y494&gt;0,Y494&lt;&gt;"NA",Y494&lt;&gt;"NS",I507=""),"Debido a que cuenta con un valor mayor a cero en el numeral 1.10, debe anotar el n. de dicho(s) tipo(s) de atenciones en materia penal","")</f>
        <v/>
      </c>
      <c r="C508" s="868"/>
      <c r="D508" s="868"/>
      <c r="E508" s="868"/>
      <c r="F508" s="868"/>
      <c r="G508" s="868"/>
      <c r="H508" s="868"/>
      <c r="I508" s="868"/>
      <c r="J508" s="868"/>
      <c r="K508" s="868"/>
      <c r="L508" s="868"/>
      <c r="M508" s="868"/>
      <c r="N508" s="868"/>
      <c r="O508" s="868"/>
      <c r="P508" s="868"/>
      <c r="Q508" s="868"/>
      <c r="R508" s="868"/>
      <c r="S508" s="868"/>
      <c r="T508" s="868"/>
      <c r="U508" s="868"/>
      <c r="V508" s="868"/>
      <c r="W508" s="868"/>
      <c r="X508" s="868"/>
      <c r="Y508" s="868"/>
      <c r="Z508" s="868"/>
      <c r="AA508" s="868"/>
      <c r="AB508" s="868"/>
      <c r="AC508" s="868"/>
      <c r="AD508" s="868"/>
      <c r="AE508" s="868"/>
      <c r="AK508" s="1" t="s">
        <v>6156</v>
      </c>
      <c r="AL508" s="1" t="s">
        <v>6277</v>
      </c>
      <c r="AO508" s="1" t="s">
        <v>6322</v>
      </c>
      <c r="AP508" s="1" t="s">
        <v>6299</v>
      </c>
    </row>
    <row r="509" spans="1:44" ht="45" customHeight="1">
      <c r="A509" s="25"/>
      <c r="B509" s="52"/>
      <c r="C509" s="991" t="s">
        <v>6323</v>
      </c>
      <c r="D509" s="708"/>
      <c r="E509" s="708"/>
      <c r="F509" s="708"/>
      <c r="G509" s="708"/>
      <c r="H509" s="776"/>
      <c r="I509" s="740"/>
      <c r="J509" s="740"/>
      <c r="K509" s="740"/>
      <c r="L509" s="740"/>
      <c r="M509" s="740"/>
      <c r="N509" s="740"/>
      <c r="O509" s="740"/>
      <c r="P509" s="740"/>
      <c r="Q509" s="740"/>
      <c r="R509" s="740"/>
      <c r="S509" s="740"/>
      <c r="T509" s="740"/>
      <c r="U509" s="740"/>
      <c r="V509" s="740"/>
      <c r="W509" s="740"/>
      <c r="X509" s="740"/>
      <c r="Y509" s="740"/>
      <c r="Z509" s="740"/>
      <c r="AA509" s="740"/>
      <c r="AB509" s="740"/>
      <c r="AC509" s="740"/>
      <c r="AD509" s="740"/>
      <c r="AG509" s="621" t="str">
        <f>SUBSTITUTE( SUBSTITUTE( SUBSTITUTE( SUBSTITUTE( SUBSTITUTE( SUBSTITUTE( SUBSTITUTE( SUBSTITUTE( SUBSTITUTE( SUBSTITUTE(I509, "á", "a"), "é", "e"), "í", "i"), "ó", "o"), "ú", "u"), "Á", "A"), "É", "E"), "Í", "I"), "Ó", "O"), "Ú", "U")</f>
        <v/>
      </c>
      <c r="AK509" s="1" t="s">
        <v>6324</v>
      </c>
      <c r="AL509" s="1" t="s">
        <v>6278</v>
      </c>
      <c r="AO509" s="1" t="s">
        <v>6325</v>
      </c>
      <c r="AP509" s="1" t="s">
        <v>6303</v>
      </c>
    </row>
    <row r="510" spans="1:44" ht="15" customHeight="1">
      <c r="A510" s="25"/>
      <c r="B510" s="868" t="str">
        <f>IF(AND(Y504&gt;0,Y504&lt;&gt;"NA",Y504&lt;&gt;"NS",I509=""),"Debido a que cuenta con un valor mayor a cero en el numeral 2.9, debe anotar el n. de dicho(s) tipo(s) de atenciones en materia de justicia","")</f>
        <v/>
      </c>
      <c r="C510" s="868"/>
      <c r="D510" s="868"/>
      <c r="E510" s="868"/>
      <c r="F510" s="868"/>
      <c r="G510" s="868"/>
      <c r="H510" s="868"/>
      <c r="I510" s="868"/>
      <c r="J510" s="868"/>
      <c r="K510" s="868"/>
      <c r="L510" s="868"/>
      <c r="M510" s="868"/>
      <c r="N510" s="868"/>
      <c r="O510" s="868"/>
      <c r="P510" s="868"/>
      <c r="Q510" s="868"/>
      <c r="R510" s="868"/>
      <c r="S510" s="868"/>
      <c r="T510" s="868"/>
      <c r="U510" s="868"/>
      <c r="V510" s="868"/>
      <c r="W510" s="868"/>
      <c r="X510" s="868"/>
      <c r="Y510" s="868"/>
      <c r="Z510" s="868"/>
      <c r="AA510" s="868"/>
      <c r="AB510" s="868"/>
      <c r="AC510" s="868"/>
      <c r="AD510" s="868"/>
      <c r="AE510" s="868"/>
      <c r="AK510" s="1" t="s">
        <v>6326</v>
      </c>
      <c r="AL510" s="1" t="s">
        <v>6279</v>
      </c>
    </row>
    <row r="511" spans="1:44" ht="24" customHeight="1">
      <c r="A511" s="25"/>
      <c r="B511" s="52"/>
      <c r="C511" s="848" t="s">
        <v>5219</v>
      </c>
      <c r="D511" s="708"/>
      <c r="E511" s="708"/>
      <c r="F511" s="708"/>
      <c r="G511" s="708"/>
      <c r="H511" s="708"/>
      <c r="I511" s="708"/>
      <c r="J511" s="708"/>
      <c r="K511" s="708"/>
      <c r="L511" s="708"/>
      <c r="M511" s="708"/>
      <c r="N511" s="708"/>
      <c r="O511" s="708"/>
      <c r="P511" s="708"/>
      <c r="Q511" s="708"/>
      <c r="R511" s="708"/>
      <c r="S511" s="708"/>
      <c r="T511" s="708"/>
      <c r="U511" s="708"/>
      <c r="V511" s="708"/>
      <c r="W511" s="708"/>
      <c r="X511" s="708"/>
      <c r="Y511" s="708"/>
      <c r="Z511" s="708"/>
      <c r="AA511" s="708"/>
      <c r="AB511" s="708"/>
      <c r="AC511" s="708"/>
      <c r="AD511" s="708"/>
    </row>
    <row r="512" spans="1:44" ht="60" customHeight="1">
      <c r="A512" s="25"/>
      <c r="B512" s="52"/>
      <c r="C512" s="842"/>
      <c r="D512" s="759"/>
      <c r="E512" s="759"/>
      <c r="F512" s="759"/>
      <c r="G512" s="759"/>
      <c r="H512" s="759"/>
      <c r="I512" s="759"/>
      <c r="J512" s="759"/>
      <c r="K512" s="759"/>
      <c r="L512" s="759"/>
      <c r="M512" s="759"/>
      <c r="N512" s="759"/>
      <c r="O512" s="759"/>
      <c r="P512" s="759"/>
      <c r="Q512" s="759"/>
      <c r="R512" s="759"/>
      <c r="S512" s="759"/>
      <c r="T512" s="759"/>
      <c r="U512" s="759"/>
      <c r="V512" s="759"/>
      <c r="W512" s="759"/>
      <c r="X512" s="759"/>
      <c r="Y512" s="759"/>
      <c r="Z512" s="759"/>
      <c r="AA512" s="759"/>
      <c r="AB512" s="759"/>
      <c r="AC512" s="759"/>
      <c r="AD512" s="838"/>
    </row>
    <row r="513" spans="1:41" ht="15" customHeight="1">
      <c r="A513" s="25"/>
      <c r="B513" s="1060" t="str">
        <f>IF(AF485=0,"","Favor de ingresar toda la información requerida en la pregunta")</f>
        <v/>
      </c>
      <c r="C513" s="1060"/>
      <c r="D513" s="1060"/>
      <c r="E513" s="1060"/>
      <c r="F513" s="1060"/>
      <c r="G513" s="1060"/>
      <c r="H513" s="1060"/>
      <c r="I513" s="1060"/>
      <c r="J513" s="1060"/>
      <c r="K513" s="1060"/>
      <c r="L513" s="1060"/>
      <c r="M513" s="1060"/>
      <c r="N513" s="1060"/>
      <c r="O513" s="1060"/>
      <c r="P513" s="1060"/>
      <c r="Q513" s="1060"/>
      <c r="R513" s="1060"/>
      <c r="S513" s="1060"/>
      <c r="T513" s="1060"/>
      <c r="U513" s="1060"/>
      <c r="V513" s="1060"/>
      <c r="W513" s="1060"/>
      <c r="X513" s="1060"/>
      <c r="Y513" s="1060"/>
      <c r="Z513" s="1060"/>
      <c r="AA513" s="1060"/>
      <c r="AB513" s="1060"/>
      <c r="AC513" s="1060"/>
      <c r="AD513" s="1060"/>
      <c r="AE513" s="1060"/>
    </row>
    <row r="514" spans="1:41" ht="15" customHeight="1">
      <c r="A514" s="25"/>
      <c r="B514" s="1066" t="str">
        <f>IF(COUNTIF(Y485:AD505,"NS")&lt;&gt;0,"Alerta: debido a que cuenta con registros NS, debe proporcionar una justificación en el area de comentarios al final de la pregunta","")</f>
        <v/>
      </c>
      <c r="C514" s="1066"/>
      <c r="D514" s="1066"/>
      <c r="E514" s="1066"/>
      <c r="F514" s="1066"/>
      <c r="G514" s="1066"/>
      <c r="H514" s="1066"/>
      <c r="I514" s="1066"/>
      <c r="J514" s="1066"/>
      <c r="K514" s="1066"/>
      <c r="L514" s="1066"/>
      <c r="M514" s="1066"/>
      <c r="N514" s="1066"/>
      <c r="O514" s="1066"/>
      <c r="P514" s="1066"/>
      <c r="Q514" s="1066"/>
      <c r="R514" s="1066"/>
      <c r="S514" s="1066"/>
      <c r="T514" s="1066"/>
      <c r="U514" s="1066"/>
      <c r="V514" s="1066"/>
      <c r="W514" s="1066"/>
      <c r="X514" s="1066"/>
      <c r="Y514" s="1066"/>
      <c r="Z514" s="1066"/>
      <c r="AA514" s="1066"/>
      <c r="AB514" s="1066"/>
      <c r="AC514" s="1066"/>
      <c r="AD514" s="1066"/>
      <c r="AE514" s="1066"/>
    </row>
    <row r="515" spans="1:41" ht="15" customHeight="1">
      <c r="A515" s="25"/>
      <c r="B515" s="868" t="str">
        <f>IF(AI487&gt;0,"Revise la información capturada, ya que tiene datos ingresados en celdas que están sombreadas","")</f>
        <v/>
      </c>
      <c r="C515" s="868"/>
      <c r="D515" s="868"/>
      <c r="E515" s="868"/>
      <c r="F515" s="868"/>
      <c r="G515" s="868"/>
      <c r="H515" s="868"/>
      <c r="I515" s="868"/>
      <c r="J515" s="868"/>
      <c r="K515" s="868"/>
      <c r="L515" s="868"/>
      <c r="M515" s="868"/>
      <c r="N515" s="868"/>
      <c r="O515" s="868"/>
      <c r="P515" s="868"/>
      <c r="Q515" s="868"/>
      <c r="R515" s="868"/>
      <c r="S515" s="868"/>
      <c r="T515" s="868"/>
      <c r="U515" s="868"/>
      <c r="V515" s="868"/>
      <c r="W515" s="868"/>
      <c r="X515" s="868"/>
      <c r="Y515" s="868"/>
      <c r="Z515" s="868"/>
      <c r="AA515" s="868"/>
      <c r="AB515" s="868"/>
      <c r="AC515" s="868"/>
      <c r="AD515" s="868"/>
      <c r="AE515" s="868"/>
    </row>
    <row r="516" spans="1:41" ht="15" customHeight="1">
      <c r="A516" s="25"/>
      <c r="B516" s="845" t="str">
        <f>IF(AJ485&gt;0,"Favor de revisar la instrucción 6, debido a que no se cumplen con los criterios mencionados",IF(AM485&gt;0,"Favor de revisar la instrucción 8, debido a que no se cumplen con los criterios mencionados",""))</f>
        <v/>
      </c>
      <c r="C516" s="845"/>
      <c r="D516" s="845"/>
      <c r="E516" s="845"/>
      <c r="F516" s="845"/>
      <c r="G516" s="845"/>
      <c r="H516" s="845"/>
      <c r="I516" s="845"/>
      <c r="J516" s="845"/>
      <c r="K516" s="845"/>
      <c r="L516" s="845"/>
      <c r="M516" s="845"/>
      <c r="N516" s="845"/>
      <c r="O516" s="845"/>
      <c r="P516" s="845"/>
      <c r="Q516" s="845"/>
      <c r="R516" s="845"/>
      <c r="S516" s="845"/>
      <c r="T516" s="845"/>
      <c r="U516" s="845"/>
      <c r="V516" s="845"/>
      <c r="W516" s="845"/>
      <c r="X516" s="845"/>
      <c r="Y516" s="845"/>
      <c r="Z516" s="845"/>
      <c r="AA516" s="845"/>
      <c r="AB516" s="845"/>
      <c r="AC516" s="845"/>
      <c r="AD516" s="845"/>
      <c r="AE516" s="845"/>
    </row>
    <row r="517" spans="1:41" ht="15" customHeight="1">
      <c r="A517" s="25"/>
      <c r="B517" s="1009" t="str">
        <f>IF(AL496&gt;0,"Alerta: debe de proporcionar una justificación de acuerdo a lo establecido en la instrucción 7","")</f>
        <v/>
      </c>
      <c r="C517" s="1009"/>
      <c r="D517" s="1009"/>
      <c r="E517" s="1009"/>
      <c r="F517" s="1009"/>
      <c r="G517" s="1009"/>
      <c r="H517" s="1009"/>
      <c r="I517" s="1009"/>
      <c r="J517" s="1009"/>
      <c r="K517" s="1009"/>
      <c r="L517" s="1009"/>
      <c r="M517" s="1009"/>
      <c r="N517" s="1009"/>
      <c r="O517" s="1009"/>
      <c r="P517" s="1009"/>
      <c r="Q517" s="1009"/>
      <c r="R517" s="1009"/>
      <c r="S517" s="1009"/>
      <c r="T517" s="1009"/>
      <c r="U517" s="1009"/>
      <c r="V517" s="1009"/>
      <c r="W517" s="1009"/>
      <c r="X517" s="1009"/>
      <c r="Y517" s="1009"/>
      <c r="Z517" s="1009"/>
      <c r="AA517" s="1009"/>
      <c r="AB517" s="1009"/>
      <c r="AC517" s="1009"/>
      <c r="AD517" s="1009"/>
      <c r="AE517" s="1009"/>
    </row>
    <row r="518" spans="1:41" ht="15" customHeight="1">
      <c r="A518" s="25"/>
      <c r="B518" s="1009" t="str">
        <f>IF(AO495&gt;0,"Alerta: debe de proporcionar una justificación de acuerdo a lo establecido en la instrucción 9","")</f>
        <v/>
      </c>
      <c r="C518" s="1009"/>
      <c r="D518" s="1009"/>
      <c r="E518" s="1009"/>
      <c r="F518" s="1009"/>
      <c r="G518" s="1009"/>
      <c r="H518" s="1009"/>
      <c r="I518" s="1009"/>
      <c r="J518" s="1009"/>
      <c r="K518" s="1009"/>
      <c r="L518" s="1009"/>
      <c r="M518" s="1009"/>
      <c r="N518" s="1009"/>
      <c r="O518" s="1009"/>
      <c r="P518" s="1009"/>
      <c r="Q518" s="1009"/>
      <c r="R518" s="1009"/>
      <c r="S518" s="1009"/>
      <c r="T518" s="1009"/>
      <c r="U518" s="1009"/>
      <c r="V518" s="1009"/>
      <c r="W518" s="1009"/>
      <c r="X518" s="1009"/>
      <c r="Y518" s="1009"/>
      <c r="Z518" s="1009"/>
      <c r="AA518" s="1009"/>
      <c r="AB518" s="1009"/>
      <c r="AC518" s="1009"/>
      <c r="AD518" s="1009"/>
      <c r="AE518" s="1009"/>
    </row>
    <row r="519" spans="1:41" ht="24" customHeight="1">
      <c r="A519" s="36" t="s">
        <v>6327</v>
      </c>
      <c r="B519" s="880" t="s">
        <v>6328</v>
      </c>
      <c r="C519" s="708"/>
      <c r="D519" s="708"/>
      <c r="E519" s="708"/>
      <c r="F519" s="708"/>
      <c r="G519" s="708"/>
      <c r="H519" s="708"/>
      <c r="I519" s="708"/>
      <c r="J519" s="708"/>
      <c r="K519" s="708"/>
      <c r="L519" s="708"/>
      <c r="M519" s="708"/>
      <c r="N519" s="708"/>
      <c r="O519" s="708"/>
      <c r="P519" s="708"/>
      <c r="Q519" s="708"/>
      <c r="R519" s="708"/>
      <c r="S519" s="708"/>
      <c r="T519" s="708"/>
      <c r="U519" s="708"/>
      <c r="V519" s="708"/>
      <c r="W519" s="708"/>
      <c r="X519" s="708"/>
      <c r="Y519" s="708"/>
      <c r="Z519" s="708"/>
      <c r="AA519" s="708"/>
      <c r="AB519" s="708"/>
      <c r="AC519" s="708"/>
      <c r="AD519" s="708"/>
    </row>
    <row r="520" spans="1:41" ht="24" customHeight="1">
      <c r="A520" s="25"/>
      <c r="B520" s="64"/>
      <c r="C520" s="848" t="s">
        <v>6329</v>
      </c>
      <c r="D520" s="708"/>
      <c r="E520" s="708"/>
      <c r="F520" s="708"/>
      <c r="G520" s="708"/>
      <c r="H520" s="708"/>
      <c r="I520" s="708"/>
      <c r="J520" s="708"/>
      <c r="K520" s="708"/>
      <c r="L520" s="708"/>
      <c r="M520" s="708"/>
      <c r="N520" s="708"/>
      <c r="O520" s="708"/>
      <c r="P520" s="708"/>
      <c r="Q520" s="708"/>
      <c r="R520" s="708"/>
      <c r="S520" s="708"/>
      <c r="T520" s="708"/>
      <c r="U520" s="708"/>
      <c r="V520" s="708"/>
      <c r="W520" s="708"/>
      <c r="X520" s="708"/>
      <c r="Y520" s="708"/>
      <c r="Z520" s="708"/>
      <c r="AA520" s="708"/>
      <c r="AB520" s="708"/>
      <c r="AC520" s="708"/>
      <c r="AD520" s="708"/>
    </row>
    <row r="521" spans="1:41" ht="24" customHeight="1">
      <c r="A521" s="25"/>
      <c r="B521" s="52"/>
      <c r="C521" s="1008" t="s">
        <v>6330</v>
      </c>
      <c r="D521" s="708"/>
      <c r="E521" s="708"/>
      <c r="F521" s="708"/>
      <c r="G521" s="708"/>
      <c r="H521" s="708"/>
      <c r="I521" s="708"/>
      <c r="J521" s="708"/>
      <c r="K521" s="708"/>
      <c r="L521" s="708"/>
      <c r="M521" s="708"/>
      <c r="N521" s="708"/>
      <c r="O521" s="708"/>
      <c r="P521" s="708"/>
      <c r="Q521" s="708"/>
      <c r="R521" s="708"/>
      <c r="S521" s="708"/>
      <c r="T521" s="708"/>
      <c r="U521" s="708"/>
      <c r="V521" s="708"/>
      <c r="W521" s="708"/>
      <c r="X521" s="708"/>
      <c r="Y521" s="708"/>
      <c r="Z521" s="708"/>
      <c r="AA521" s="708"/>
      <c r="AB521" s="708"/>
      <c r="AC521" s="708"/>
      <c r="AD521" s="708"/>
    </row>
    <row r="522" spans="1:41" ht="36" customHeight="1">
      <c r="A522" s="25"/>
      <c r="B522" s="52"/>
      <c r="C522" s="848" t="s">
        <v>6331</v>
      </c>
      <c r="D522" s="708"/>
      <c r="E522" s="708"/>
      <c r="F522" s="708"/>
      <c r="G522" s="708"/>
      <c r="H522" s="708"/>
      <c r="I522" s="708"/>
      <c r="J522" s="708"/>
      <c r="K522" s="708"/>
      <c r="L522" s="708"/>
      <c r="M522" s="708"/>
      <c r="N522" s="708"/>
      <c r="O522" s="708"/>
      <c r="P522" s="708"/>
      <c r="Q522" s="708"/>
      <c r="R522" s="708"/>
      <c r="S522" s="708"/>
      <c r="T522" s="708"/>
      <c r="U522" s="708"/>
      <c r="V522" s="708"/>
      <c r="W522" s="708"/>
      <c r="X522" s="708"/>
      <c r="Y522" s="708"/>
      <c r="Z522" s="708"/>
      <c r="AA522" s="708"/>
      <c r="AB522" s="708"/>
      <c r="AC522" s="708"/>
      <c r="AD522" s="708"/>
    </row>
    <row r="523" spans="1:41" ht="36" customHeight="1">
      <c r="A523" s="25"/>
      <c r="B523" s="52"/>
      <c r="C523" s="848" t="s">
        <v>6332</v>
      </c>
      <c r="D523" s="708"/>
      <c r="E523" s="708"/>
      <c r="F523" s="708"/>
      <c r="G523" s="708"/>
      <c r="H523" s="708"/>
      <c r="I523" s="708"/>
      <c r="J523" s="708"/>
      <c r="K523" s="708"/>
      <c r="L523" s="708"/>
      <c r="M523" s="708"/>
      <c r="N523" s="708"/>
      <c r="O523" s="708"/>
      <c r="P523" s="708"/>
      <c r="Q523" s="708"/>
      <c r="R523" s="708"/>
      <c r="S523" s="708"/>
      <c r="T523" s="708"/>
      <c r="U523" s="708"/>
      <c r="V523" s="708"/>
      <c r="W523" s="708"/>
      <c r="X523" s="708"/>
      <c r="Y523" s="708"/>
      <c r="Z523" s="708"/>
      <c r="AA523" s="708"/>
      <c r="AB523" s="708"/>
      <c r="AC523" s="708"/>
      <c r="AD523" s="708"/>
    </row>
    <row r="524" spans="1:41" ht="24" customHeight="1">
      <c r="A524" s="25"/>
      <c r="B524" s="52"/>
      <c r="C524" s="853" t="s">
        <v>6333</v>
      </c>
      <c r="D524" s="708"/>
      <c r="E524" s="708"/>
      <c r="F524" s="708"/>
      <c r="G524" s="708"/>
      <c r="H524" s="708"/>
      <c r="I524" s="708"/>
      <c r="J524" s="708"/>
      <c r="K524" s="708"/>
      <c r="L524" s="708"/>
      <c r="M524" s="708"/>
      <c r="N524" s="708"/>
      <c r="O524" s="708"/>
      <c r="P524" s="708"/>
      <c r="Q524" s="708"/>
      <c r="R524" s="708"/>
      <c r="S524" s="708"/>
      <c r="T524" s="708"/>
      <c r="U524" s="708"/>
      <c r="V524" s="708"/>
      <c r="W524" s="708"/>
      <c r="X524" s="708"/>
      <c r="Y524" s="708"/>
      <c r="Z524" s="708"/>
      <c r="AA524" s="708"/>
      <c r="AB524" s="708"/>
      <c r="AC524" s="708"/>
      <c r="AD524" s="708"/>
    </row>
    <row r="525" spans="1:41" ht="15" customHeight="1">
      <c r="A525" s="25"/>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G525" s="1081" t="s">
        <v>6049</v>
      </c>
      <c r="AH525" s="1090" t="s">
        <v>6334</v>
      </c>
    </row>
    <row r="526" spans="1:41" ht="96" customHeight="1">
      <c r="A526" s="25"/>
      <c r="B526" s="52"/>
      <c r="C526" s="723" t="s">
        <v>6335</v>
      </c>
      <c r="D526" s="757"/>
      <c r="E526" s="757"/>
      <c r="F526" s="757"/>
      <c r="G526" s="757"/>
      <c r="H526" s="757"/>
      <c r="I526" s="757"/>
      <c r="J526" s="757"/>
      <c r="K526" s="757"/>
      <c r="L526" s="757"/>
      <c r="M526" s="757"/>
      <c r="N526" s="757"/>
      <c r="O526" s="757"/>
      <c r="P526" s="757"/>
      <c r="Q526" s="757"/>
      <c r="R526" s="757"/>
      <c r="S526" s="757"/>
      <c r="T526" s="757"/>
      <c r="U526" s="757"/>
      <c r="V526" s="757"/>
      <c r="W526" s="757"/>
      <c r="X526" s="758"/>
      <c r="Y526" s="723" t="s">
        <v>6336</v>
      </c>
      <c r="Z526" s="757"/>
      <c r="AA526" s="757"/>
      <c r="AB526" s="757"/>
      <c r="AC526" s="757"/>
      <c r="AD526" s="758"/>
      <c r="AG526" s="1081"/>
      <c r="AH526" s="1090"/>
      <c r="AI526" s="501" t="s">
        <v>6267</v>
      </c>
      <c r="AJ526" s="502" t="s">
        <v>6337</v>
      </c>
      <c r="AL526" s="885" t="s">
        <v>6338</v>
      </c>
      <c r="AM526" s="886"/>
      <c r="AN526" s="886"/>
      <c r="AO526" s="886"/>
    </row>
    <row r="527" spans="1:41" ht="24" customHeight="1">
      <c r="A527" s="25"/>
      <c r="B527" s="52"/>
      <c r="C527" s="55" t="s">
        <v>5012</v>
      </c>
      <c r="D527" s="817" t="s">
        <v>6339</v>
      </c>
      <c r="E527" s="757"/>
      <c r="F527" s="757"/>
      <c r="G527" s="757"/>
      <c r="H527" s="757"/>
      <c r="I527" s="757"/>
      <c r="J527" s="757"/>
      <c r="K527" s="757"/>
      <c r="L527" s="757"/>
      <c r="M527" s="757"/>
      <c r="N527" s="757"/>
      <c r="O527" s="757"/>
      <c r="P527" s="757"/>
      <c r="Q527" s="757"/>
      <c r="R527" s="757"/>
      <c r="S527" s="757"/>
      <c r="T527" s="757"/>
      <c r="U527" s="757"/>
      <c r="V527" s="757"/>
      <c r="W527" s="757"/>
      <c r="X527" s="758"/>
      <c r="Y527" s="839"/>
      <c r="Z527" s="840"/>
      <c r="AA527" s="840"/>
      <c r="AB527" s="840"/>
      <c r="AC527" s="840"/>
      <c r="AD527" s="841"/>
      <c r="AG527" s="466">
        <f>IF(AND(SUM($Y$485:$AD$505)=0,COUNTA(Y527:AD553)&gt;0),1,0)</f>
        <v>0</v>
      </c>
      <c r="AH527" s="466">
        <f>IF(OR(Y554="NS",Y486="NS",Y487="NS",Y488="NS",Y489="NS",Y490="NS",Y491="NS",Y492="NS",Y494="NS",Y497="NS",Y498="NS",Y499="NS",Y500="NS",Y501="NS",Y502="NS",Y504="NS"),0,IF(AND(Y554="NA",Y486="NA",Y487="NA",Y488="NA",Y489="NA",Y490="NA",Y491="NA",Y492="NA",Y494="NA",Y497="NA",Y498="NA",Y499="NA",Y500="NA",Y501="NA",Y502="NA",Y504="NA"),0,IF(Y554&gt;=SUM(Y486:AD492,Y494,Y497:AD502,Y504),0,1)))</f>
        <v>0</v>
      </c>
      <c r="AI527" s="485">
        <v>1</v>
      </c>
      <c r="AJ527" s="1">
        <f>IF(OR(Y527="NS",$Y$486="NS",$Y$487="NS",$Y$488="NS",$Y$489="NS",$Y$490="NS",$Y$491="NS",$Y$492="NS",$Y$494="NS",$Y$497="NS",$Y$498="NS",$Y$499="NS",$Y$500="NS",$Y$501="NS",$Y$502="NS",$Y$504="NS"),0,IF(AND(Y527="NA",$Y$486="NA",$Y$487="NA",$Y$488="NA",$Y$489="NA",$Y$490="NA",$Y$491="NA",$Y$492="NA",$Y$494="NA",$Y$497="NA",$Y$498="NA",$Y$499="NA",$Y$500="NA",$Y$501="NA",$Y$502="NA",$Y$504="NA"),0,IF(Y527&lt;=SUM($Y$486:$AD$492,$Y$494,$Y$497:$AD$502,$Y$504),0,1)))</f>
        <v>0</v>
      </c>
      <c r="AL527" s="679" t="s">
        <v>5215</v>
      </c>
      <c r="AM527" s="679" t="s">
        <v>5216</v>
      </c>
      <c r="AN527" s="679" t="s">
        <v>5217</v>
      </c>
      <c r="AO527" s="679" t="s">
        <v>5218</v>
      </c>
    </row>
    <row r="528" spans="1:41" ht="24" customHeight="1">
      <c r="A528" s="25"/>
      <c r="B528" s="52"/>
      <c r="C528" s="55" t="s">
        <v>5014</v>
      </c>
      <c r="D528" s="817" t="s">
        <v>6340</v>
      </c>
      <c r="E528" s="757"/>
      <c r="F528" s="757"/>
      <c r="G528" s="757"/>
      <c r="H528" s="757"/>
      <c r="I528" s="757"/>
      <c r="J528" s="757"/>
      <c r="K528" s="757"/>
      <c r="L528" s="757"/>
      <c r="M528" s="757"/>
      <c r="N528" s="757"/>
      <c r="O528" s="757"/>
      <c r="P528" s="757"/>
      <c r="Q528" s="757"/>
      <c r="R528" s="757"/>
      <c r="S528" s="757"/>
      <c r="T528" s="757"/>
      <c r="U528" s="757"/>
      <c r="V528" s="757"/>
      <c r="W528" s="757"/>
      <c r="X528" s="758"/>
      <c r="Y528" s="839"/>
      <c r="Z528" s="840"/>
      <c r="AA528" s="840"/>
      <c r="AB528" s="840"/>
      <c r="AC528" s="840"/>
      <c r="AD528" s="841"/>
      <c r="AG528" s="352" t="s">
        <v>5090</v>
      </c>
      <c r="AI528" s="501">
        <v>2</v>
      </c>
      <c r="AJ528" s="1">
        <f t="shared" ref="AJ528:AJ552" si="197">IF(OR(Y528="NS",$Y$486="NS",$Y$487="NS",$Y$488="NS",$Y$489="NS",$Y$490="NS",$Y$491="NS",$Y$492="NS",$Y$494="NS",$Y$497="NS",$Y$498="NS",$Y$499="NS",$Y$500="NS",$Y$501="NS",$Y$502="NS",$Y$504="NS"),0,IF(AND(Y528="NA",$Y$486="NA",$Y$487="NA",$Y$488="NA",$Y$489="NA",$Y$490="NA",$Y$491="NA",$Y$492="NA",$Y$494="NA",$Y$497="NA",$Y$498="NA",$Y$499="NA",$Y$500="NA",$Y$501="NA",$Y$502="NA",$Y$504="NA"),0,IF(Y528&lt;=SUM($Y$486:$AD$492,$Y$494,$Y$497:$AD$502,$Y$504),0,1)))</f>
        <v>0</v>
      </c>
      <c r="AL528" s="1" t="s">
        <v>6341</v>
      </c>
      <c r="AM528" s="1" t="s">
        <v>6339</v>
      </c>
      <c r="AN528" s="681" t="str" cm="1">
        <f t="array" ref="AN528">IF(AG556&lt;&gt;"",_xlfn.TEXTJOIN(" / ", TRUE, _xlfn.UNIQUE(IF($AL$528:$AL$552&lt;&gt;"",IF(ISNUMBER(SEARCH(AG556, $AL$528:$AL$552)) + (_xlfn.MAP($AL$528:$AL$552, _xlfn.LAMBDA(_xlpm.r, SUM(--ISNUMBER(SEARCH(_xlfn.TEXTSPLIT(_xlpm.r, ","), AG556))))))&gt;0,$AM$528:$AM$552, ""), ""))), "")</f>
        <v/>
      </c>
      <c r="AO528" s="1" t="str">
        <f>IF(AN528 = "", "", "Alerta: Revise el texto ingresado en el Especifique ya que podría existir en las opciones resaltadas en amarillo")</f>
        <v/>
      </c>
    </row>
    <row r="529" spans="1:39" ht="15" customHeight="1">
      <c r="A529" s="25"/>
      <c r="B529" s="52"/>
      <c r="C529" s="55" t="s">
        <v>5016</v>
      </c>
      <c r="D529" s="817" t="s">
        <v>6342</v>
      </c>
      <c r="E529" s="757"/>
      <c r="F529" s="757"/>
      <c r="G529" s="757"/>
      <c r="H529" s="757"/>
      <c r="I529" s="757"/>
      <c r="J529" s="757"/>
      <c r="K529" s="757"/>
      <c r="L529" s="757"/>
      <c r="M529" s="757"/>
      <c r="N529" s="757"/>
      <c r="O529" s="757"/>
      <c r="P529" s="757"/>
      <c r="Q529" s="757"/>
      <c r="R529" s="757"/>
      <c r="S529" s="757"/>
      <c r="T529" s="757"/>
      <c r="U529" s="757"/>
      <c r="V529" s="757"/>
      <c r="W529" s="757"/>
      <c r="X529" s="758"/>
      <c r="Y529" s="839"/>
      <c r="Z529" s="840"/>
      <c r="AA529" s="840"/>
      <c r="AB529" s="840"/>
      <c r="AC529" s="840"/>
      <c r="AD529" s="841"/>
      <c r="AG529" s="503">
        <f>IF(SUM($Y$485:$AD$505)&gt;0,IF(COUNTA(Y527:AD553)=27,0,1),0)</f>
        <v>0</v>
      </c>
      <c r="AI529" s="485">
        <v>3</v>
      </c>
      <c r="AJ529" s="1">
        <f t="shared" si="197"/>
        <v>0</v>
      </c>
      <c r="AL529" s="1" t="s">
        <v>6343</v>
      </c>
      <c r="AM529" s="1" t="s">
        <v>6340</v>
      </c>
    </row>
    <row r="530" spans="1:39" ht="15" customHeight="1">
      <c r="A530" s="25"/>
      <c r="B530" s="52"/>
      <c r="C530" s="55" t="s">
        <v>5018</v>
      </c>
      <c r="D530" s="817" t="s">
        <v>6344</v>
      </c>
      <c r="E530" s="757"/>
      <c r="F530" s="757"/>
      <c r="G530" s="757"/>
      <c r="H530" s="757"/>
      <c r="I530" s="757"/>
      <c r="J530" s="757"/>
      <c r="K530" s="757"/>
      <c r="L530" s="757"/>
      <c r="M530" s="757"/>
      <c r="N530" s="757"/>
      <c r="O530" s="757"/>
      <c r="P530" s="757"/>
      <c r="Q530" s="757"/>
      <c r="R530" s="757"/>
      <c r="S530" s="757"/>
      <c r="T530" s="757"/>
      <c r="U530" s="757"/>
      <c r="V530" s="757"/>
      <c r="W530" s="757"/>
      <c r="X530" s="758"/>
      <c r="Y530" s="839"/>
      <c r="Z530" s="840"/>
      <c r="AA530" s="840"/>
      <c r="AB530" s="840"/>
      <c r="AC530" s="840"/>
      <c r="AD530" s="841"/>
      <c r="AI530" s="501">
        <v>4</v>
      </c>
      <c r="AJ530" s="1">
        <f t="shared" si="197"/>
        <v>0</v>
      </c>
      <c r="AL530" s="1" t="s">
        <v>6345</v>
      </c>
      <c r="AM530" s="1" t="s">
        <v>6342</v>
      </c>
    </row>
    <row r="531" spans="1:39" ht="15" customHeight="1">
      <c r="A531" s="25"/>
      <c r="B531" s="52"/>
      <c r="C531" s="55" t="s">
        <v>5020</v>
      </c>
      <c r="D531" s="817" t="s">
        <v>6346</v>
      </c>
      <c r="E531" s="757"/>
      <c r="F531" s="757"/>
      <c r="G531" s="757"/>
      <c r="H531" s="757"/>
      <c r="I531" s="757"/>
      <c r="J531" s="757"/>
      <c r="K531" s="757"/>
      <c r="L531" s="757"/>
      <c r="M531" s="757"/>
      <c r="N531" s="757"/>
      <c r="O531" s="757"/>
      <c r="P531" s="757"/>
      <c r="Q531" s="757"/>
      <c r="R531" s="757"/>
      <c r="S531" s="757"/>
      <c r="T531" s="757"/>
      <c r="U531" s="757"/>
      <c r="V531" s="757"/>
      <c r="W531" s="757"/>
      <c r="X531" s="758"/>
      <c r="Y531" s="839"/>
      <c r="Z531" s="840"/>
      <c r="AA531" s="840"/>
      <c r="AB531" s="840"/>
      <c r="AC531" s="840"/>
      <c r="AD531" s="841"/>
      <c r="AI531" s="485">
        <v>5</v>
      </c>
      <c r="AJ531" s="1">
        <f t="shared" si="197"/>
        <v>0</v>
      </c>
      <c r="AL531" s="1" t="s">
        <v>6347</v>
      </c>
      <c r="AM531" s="1" t="s">
        <v>6344</v>
      </c>
    </row>
    <row r="532" spans="1:39" ht="15" customHeight="1">
      <c r="A532" s="25"/>
      <c r="B532" s="52"/>
      <c r="C532" s="55" t="s">
        <v>5022</v>
      </c>
      <c r="D532" s="817" t="s">
        <v>6348</v>
      </c>
      <c r="E532" s="757"/>
      <c r="F532" s="757"/>
      <c r="G532" s="757"/>
      <c r="H532" s="757"/>
      <c r="I532" s="757"/>
      <c r="J532" s="757"/>
      <c r="K532" s="757"/>
      <c r="L532" s="757"/>
      <c r="M532" s="757"/>
      <c r="N532" s="757"/>
      <c r="O532" s="757"/>
      <c r="P532" s="757"/>
      <c r="Q532" s="757"/>
      <c r="R532" s="757"/>
      <c r="S532" s="757"/>
      <c r="T532" s="757"/>
      <c r="U532" s="757"/>
      <c r="V532" s="757"/>
      <c r="W532" s="757"/>
      <c r="X532" s="758"/>
      <c r="Y532" s="839"/>
      <c r="Z532" s="840"/>
      <c r="AA532" s="840"/>
      <c r="AB532" s="840"/>
      <c r="AC532" s="840"/>
      <c r="AD532" s="841"/>
      <c r="AI532" s="501">
        <v>6</v>
      </c>
      <c r="AJ532" s="1">
        <f t="shared" si="197"/>
        <v>0</v>
      </c>
      <c r="AL532" s="1" t="s">
        <v>6349</v>
      </c>
      <c r="AM532" s="1" t="s">
        <v>6346</v>
      </c>
    </row>
    <row r="533" spans="1:39" ht="15" customHeight="1">
      <c r="A533" s="25"/>
      <c r="B533" s="52"/>
      <c r="C533" s="55" t="s">
        <v>5024</v>
      </c>
      <c r="D533" s="817" t="s">
        <v>6350</v>
      </c>
      <c r="E533" s="757"/>
      <c r="F533" s="757"/>
      <c r="G533" s="757"/>
      <c r="H533" s="757"/>
      <c r="I533" s="757"/>
      <c r="J533" s="757"/>
      <c r="K533" s="757"/>
      <c r="L533" s="757"/>
      <c r="M533" s="757"/>
      <c r="N533" s="757"/>
      <c r="O533" s="757"/>
      <c r="P533" s="757"/>
      <c r="Q533" s="757"/>
      <c r="R533" s="757"/>
      <c r="S533" s="757"/>
      <c r="T533" s="757"/>
      <c r="U533" s="757"/>
      <c r="V533" s="757"/>
      <c r="W533" s="757"/>
      <c r="X533" s="758"/>
      <c r="Y533" s="839"/>
      <c r="Z533" s="840"/>
      <c r="AA533" s="840"/>
      <c r="AB533" s="840"/>
      <c r="AC533" s="840"/>
      <c r="AD533" s="841"/>
      <c r="AI533" s="485">
        <v>7</v>
      </c>
      <c r="AJ533" s="1">
        <f t="shared" si="197"/>
        <v>0</v>
      </c>
      <c r="AL533" s="1" t="s">
        <v>6351</v>
      </c>
      <c r="AM533" s="1" t="s">
        <v>6348</v>
      </c>
    </row>
    <row r="534" spans="1:39" ht="15" customHeight="1">
      <c r="A534" s="25"/>
      <c r="B534" s="52"/>
      <c r="C534" s="55" t="s">
        <v>5026</v>
      </c>
      <c r="D534" s="817" t="s">
        <v>6352</v>
      </c>
      <c r="E534" s="757"/>
      <c r="F534" s="757"/>
      <c r="G534" s="757"/>
      <c r="H534" s="757"/>
      <c r="I534" s="757"/>
      <c r="J534" s="757"/>
      <c r="K534" s="757"/>
      <c r="L534" s="757"/>
      <c r="M534" s="757"/>
      <c r="N534" s="757"/>
      <c r="O534" s="757"/>
      <c r="P534" s="757"/>
      <c r="Q534" s="757"/>
      <c r="R534" s="757"/>
      <c r="S534" s="757"/>
      <c r="T534" s="757"/>
      <c r="U534" s="757"/>
      <c r="V534" s="757"/>
      <c r="W534" s="757"/>
      <c r="X534" s="758"/>
      <c r="Y534" s="839"/>
      <c r="Z534" s="840"/>
      <c r="AA534" s="840"/>
      <c r="AB534" s="840"/>
      <c r="AC534" s="840"/>
      <c r="AD534" s="841"/>
      <c r="AI534" s="501">
        <v>8</v>
      </c>
      <c r="AJ534" s="1">
        <f t="shared" si="197"/>
        <v>0</v>
      </c>
      <c r="AL534" s="1" t="s">
        <v>6353</v>
      </c>
      <c r="AM534" s="1" t="s">
        <v>6350</v>
      </c>
    </row>
    <row r="535" spans="1:39" ht="15" customHeight="1">
      <c r="A535" s="25"/>
      <c r="B535" s="52"/>
      <c r="C535" s="55" t="s">
        <v>5028</v>
      </c>
      <c r="D535" s="817" t="s">
        <v>6354</v>
      </c>
      <c r="E535" s="757"/>
      <c r="F535" s="757"/>
      <c r="G535" s="757"/>
      <c r="H535" s="757"/>
      <c r="I535" s="757"/>
      <c r="J535" s="757"/>
      <c r="K535" s="757"/>
      <c r="L535" s="757"/>
      <c r="M535" s="757"/>
      <c r="N535" s="757"/>
      <c r="O535" s="757"/>
      <c r="P535" s="757"/>
      <c r="Q535" s="757"/>
      <c r="R535" s="757"/>
      <c r="S535" s="757"/>
      <c r="T535" s="757"/>
      <c r="U535" s="757"/>
      <c r="V535" s="757"/>
      <c r="W535" s="757"/>
      <c r="X535" s="758"/>
      <c r="Y535" s="839"/>
      <c r="Z535" s="840"/>
      <c r="AA535" s="840"/>
      <c r="AB535" s="840"/>
      <c r="AC535" s="840"/>
      <c r="AD535" s="841"/>
      <c r="AI535" s="485">
        <v>9</v>
      </c>
      <c r="AJ535" s="1">
        <f t="shared" si="197"/>
        <v>0</v>
      </c>
      <c r="AL535" s="1" t="s">
        <v>6355</v>
      </c>
      <c r="AM535" s="1" t="s">
        <v>6352</v>
      </c>
    </row>
    <row r="536" spans="1:39" ht="24" customHeight="1">
      <c r="A536" s="25"/>
      <c r="B536" s="52"/>
      <c r="C536" s="55" t="s">
        <v>5029</v>
      </c>
      <c r="D536" s="817" t="s">
        <v>6356</v>
      </c>
      <c r="E536" s="757"/>
      <c r="F536" s="757"/>
      <c r="G536" s="757"/>
      <c r="H536" s="757"/>
      <c r="I536" s="757"/>
      <c r="J536" s="757"/>
      <c r="K536" s="757"/>
      <c r="L536" s="757"/>
      <c r="M536" s="757"/>
      <c r="N536" s="757"/>
      <c r="O536" s="757"/>
      <c r="P536" s="757"/>
      <c r="Q536" s="757"/>
      <c r="R536" s="757"/>
      <c r="S536" s="757"/>
      <c r="T536" s="757"/>
      <c r="U536" s="757"/>
      <c r="V536" s="757"/>
      <c r="W536" s="757"/>
      <c r="X536" s="758"/>
      <c r="Y536" s="839"/>
      <c r="Z536" s="840"/>
      <c r="AA536" s="840"/>
      <c r="AB536" s="840"/>
      <c r="AC536" s="840"/>
      <c r="AD536" s="841"/>
      <c r="AI536" s="501">
        <v>10</v>
      </c>
      <c r="AJ536" s="1">
        <f t="shared" si="197"/>
        <v>0</v>
      </c>
      <c r="AL536" s="1" t="s">
        <v>6357</v>
      </c>
      <c r="AM536" s="1" t="s">
        <v>6354</v>
      </c>
    </row>
    <row r="537" spans="1:39" ht="15" customHeight="1">
      <c r="A537" s="25"/>
      <c r="B537" s="52"/>
      <c r="C537" s="55" t="s">
        <v>5031</v>
      </c>
      <c r="D537" s="817" t="s">
        <v>6358</v>
      </c>
      <c r="E537" s="757"/>
      <c r="F537" s="757"/>
      <c r="G537" s="757"/>
      <c r="H537" s="757"/>
      <c r="I537" s="757"/>
      <c r="J537" s="757"/>
      <c r="K537" s="757"/>
      <c r="L537" s="757"/>
      <c r="M537" s="757"/>
      <c r="N537" s="757"/>
      <c r="O537" s="757"/>
      <c r="P537" s="757"/>
      <c r="Q537" s="757"/>
      <c r="R537" s="757"/>
      <c r="S537" s="757"/>
      <c r="T537" s="757"/>
      <c r="U537" s="757"/>
      <c r="V537" s="757"/>
      <c r="W537" s="757"/>
      <c r="X537" s="758"/>
      <c r="Y537" s="839"/>
      <c r="Z537" s="840"/>
      <c r="AA537" s="840"/>
      <c r="AB537" s="840"/>
      <c r="AC537" s="840"/>
      <c r="AD537" s="841"/>
      <c r="AI537" s="485">
        <v>11</v>
      </c>
      <c r="AJ537" s="1">
        <f t="shared" si="197"/>
        <v>0</v>
      </c>
      <c r="AL537" s="1" t="s">
        <v>6359</v>
      </c>
      <c r="AM537" s="1" t="s">
        <v>6360</v>
      </c>
    </row>
    <row r="538" spans="1:39" ht="15" customHeight="1">
      <c r="A538" s="25"/>
      <c r="B538" s="52"/>
      <c r="C538" s="55" t="s">
        <v>5032</v>
      </c>
      <c r="D538" s="817" t="s">
        <v>6361</v>
      </c>
      <c r="E538" s="757"/>
      <c r="F538" s="757"/>
      <c r="G538" s="757"/>
      <c r="H538" s="757"/>
      <c r="I538" s="757"/>
      <c r="J538" s="757"/>
      <c r="K538" s="757"/>
      <c r="L538" s="757"/>
      <c r="M538" s="757"/>
      <c r="N538" s="757"/>
      <c r="O538" s="757"/>
      <c r="P538" s="757"/>
      <c r="Q538" s="757"/>
      <c r="R538" s="757"/>
      <c r="S538" s="757"/>
      <c r="T538" s="757"/>
      <c r="U538" s="757"/>
      <c r="V538" s="757"/>
      <c r="W538" s="757"/>
      <c r="X538" s="758"/>
      <c r="Y538" s="839"/>
      <c r="Z538" s="840"/>
      <c r="AA538" s="840"/>
      <c r="AB538" s="840"/>
      <c r="AC538" s="840"/>
      <c r="AD538" s="841"/>
      <c r="AI538" s="501">
        <v>12</v>
      </c>
      <c r="AJ538" s="1">
        <f t="shared" si="197"/>
        <v>0</v>
      </c>
      <c r="AL538" s="1" t="s">
        <v>6362</v>
      </c>
      <c r="AM538" s="1" t="s">
        <v>6358</v>
      </c>
    </row>
    <row r="539" spans="1:39" ht="15" customHeight="1">
      <c r="A539" s="25"/>
      <c r="B539" s="52"/>
      <c r="C539" s="55" t="s">
        <v>5033</v>
      </c>
      <c r="D539" s="817" t="s">
        <v>6363</v>
      </c>
      <c r="E539" s="757"/>
      <c r="F539" s="757"/>
      <c r="G539" s="757"/>
      <c r="H539" s="757"/>
      <c r="I539" s="757"/>
      <c r="J539" s="757"/>
      <c r="K539" s="757"/>
      <c r="L539" s="757"/>
      <c r="M539" s="757"/>
      <c r="N539" s="757"/>
      <c r="O539" s="757"/>
      <c r="P539" s="757"/>
      <c r="Q539" s="757"/>
      <c r="R539" s="757"/>
      <c r="S539" s="757"/>
      <c r="T539" s="757"/>
      <c r="U539" s="757"/>
      <c r="V539" s="757"/>
      <c r="W539" s="757"/>
      <c r="X539" s="758"/>
      <c r="Y539" s="839"/>
      <c r="Z539" s="840"/>
      <c r="AA539" s="840"/>
      <c r="AB539" s="840"/>
      <c r="AC539" s="840"/>
      <c r="AD539" s="841"/>
      <c r="AI539" s="485">
        <v>13</v>
      </c>
      <c r="AJ539" s="1">
        <f t="shared" si="197"/>
        <v>0</v>
      </c>
      <c r="AL539" s="1" t="s">
        <v>6364</v>
      </c>
      <c r="AM539" s="1" t="s">
        <v>6361</v>
      </c>
    </row>
    <row r="540" spans="1:39" ht="15" customHeight="1">
      <c r="A540" s="25"/>
      <c r="B540" s="52"/>
      <c r="C540" s="55" t="s">
        <v>5034</v>
      </c>
      <c r="D540" s="817" t="s">
        <v>6365</v>
      </c>
      <c r="E540" s="757"/>
      <c r="F540" s="757"/>
      <c r="G540" s="757"/>
      <c r="H540" s="757"/>
      <c r="I540" s="757"/>
      <c r="J540" s="757"/>
      <c r="K540" s="757"/>
      <c r="L540" s="757"/>
      <c r="M540" s="757"/>
      <c r="N540" s="757"/>
      <c r="O540" s="757"/>
      <c r="P540" s="757"/>
      <c r="Q540" s="757"/>
      <c r="R540" s="757"/>
      <c r="S540" s="757"/>
      <c r="T540" s="757"/>
      <c r="U540" s="757"/>
      <c r="V540" s="757"/>
      <c r="W540" s="757"/>
      <c r="X540" s="758"/>
      <c r="Y540" s="839"/>
      <c r="Z540" s="840"/>
      <c r="AA540" s="840"/>
      <c r="AB540" s="840"/>
      <c r="AC540" s="840"/>
      <c r="AD540" s="841"/>
      <c r="AI540" s="501">
        <v>14</v>
      </c>
      <c r="AJ540" s="1">
        <f t="shared" si="197"/>
        <v>0</v>
      </c>
      <c r="AL540" s="1" t="s">
        <v>6351</v>
      </c>
      <c r="AM540" s="1" t="s">
        <v>6363</v>
      </c>
    </row>
    <row r="541" spans="1:39" ht="24" customHeight="1">
      <c r="A541" s="25"/>
      <c r="B541" s="52"/>
      <c r="C541" s="55" t="s">
        <v>5035</v>
      </c>
      <c r="D541" s="817" t="s">
        <v>6366</v>
      </c>
      <c r="E541" s="757"/>
      <c r="F541" s="757"/>
      <c r="G541" s="757"/>
      <c r="H541" s="757"/>
      <c r="I541" s="757"/>
      <c r="J541" s="757"/>
      <c r="K541" s="757"/>
      <c r="L541" s="757"/>
      <c r="M541" s="757"/>
      <c r="N541" s="757"/>
      <c r="O541" s="757"/>
      <c r="P541" s="757"/>
      <c r="Q541" s="757"/>
      <c r="R541" s="757"/>
      <c r="S541" s="757"/>
      <c r="T541" s="757"/>
      <c r="U541" s="757"/>
      <c r="V541" s="757"/>
      <c r="W541" s="757"/>
      <c r="X541" s="758"/>
      <c r="Y541" s="839"/>
      <c r="Z541" s="840"/>
      <c r="AA541" s="840"/>
      <c r="AB541" s="840"/>
      <c r="AC541" s="840"/>
      <c r="AD541" s="841"/>
      <c r="AI541" s="485">
        <v>15</v>
      </c>
      <c r="AJ541" s="1">
        <f t="shared" si="197"/>
        <v>0</v>
      </c>
      <c r="AL541" s="1" t="s">
        <v>6367</v>
      </c>
      <c r="AM541" s="1" t="s">
        <v>6365</v>
      </c>
    </row>
    <row r="542" spans="1:39" ht="24" customHeight="1">
      <c r="A542" s="25"/>
      <c r="B542" s="52"/>
      <c r="C542" s="55" t="s">
        <v>5036</v>
      </c>
      <c r="D542" s="817" t="s">
        <v>6368</v>
      </c>
      <c r="E542" s="757"/>
      <c r="F542" s="757"/>
      <c r="G542" s="757"/>
      <c r="H542" s="757"/>
      <c r="I542" s="757"/>
      <c r="J542" s="757"/>
      <c r="K542" s="757"/>
      <c r="L542" s="757"/>
      <c r="M542" s="757"/>
      <c r="N542" s="757"/>
      <c r="O542" s="757"/>
      <c r="P542" s="757"/>
      <c r="Q542" s="757"/>
      <c r="R542" s="757"/>
      <c r="S542" s="757"/>
      <c r="T542" s="757"/>
      <c r="U542" s="757"/>
      <c r="V542" s="757"/>
      <c r="W542" s="757"/>
      <c r="X542" s="758"/>
      <c r="Y542" s="839"/>
      <c r="Z542" s="840"/>
      <c r="AA542" s="840"/>
      <c r="AB542" s="840"/>
      <c r="AC542" s="840"/>
      <c r="AD542" s="841"/>
      <c r="AI542" s="501">
        <v>16</v>
      </c>
      <c r="AJ542" s="1">
        <f t="shared" si="197"/>
        <v>0</v>
      </c>
      <c r="AL542" s="1" t="s">
        <v>6369</v>
      </c>
      <c r="AM542" s="1" t="s">
        <v>6366</v>
      </c>
    </row>
    <row r="543" spans="1:39" ht="24" customHeight="1">
      <c r="A543" s="25"/>
      <c r="B543" s="52"/>
      <c r="C543" s="55" t="s">
        <v>5037</v>
      </c>
      <c r="D543" s="817" t="s">
        <v>6370</v>
      </c>
      <c r="E543" s="757"/>
      <c r="F543" s="757"/>
      <c r="G543" s="757"/>
      <c r="H543" s="757"/>
      <c r="I543" s="757"/>
      <c r="J543" s="757"/>
      <c r="K543" s="757"/>
      <c r="L543" s="757"/>
      <c r="M543" s="757"/>
      <c r="N543" s="757"/>
      <c r="O543" s="757"/>
      <c r="P543" s="757"/>
      <c r="Q543" s="757"/>
      <c r="R543" s="757"/>
      <c r="S543" s="757"/>
      <c r="T543" s="757"/>
      <c r="U543" s="757"/>
      <c r="V543" s="757"/>
      <c r="W543" s="757"/>
      <c r="X543" s="758"/>
      <c r="Y543" s="839"/>
      <c r="Z543" s="840"/>
      <c r="AA543" s="840"/>
      <c r="AB543" s="840"/>
      <c r="AC543" s="840"/>
      <c r="AD543" s="841"/>
      <c r="AI543" s="485">
        <v>17</v>
      </c>
      <c r="AJ543" s="1">
        <f t="shared" si="197"/>
        <v>0</v>
      </c>
      <c r="AL543" s="1" t="s">
        <v>6369</v>
      </c>
      <c r="AM543" s="1" t="s">
        <v>6368</v>
      </c>
    </row>
    <row r="544" spans="1:39" ht="24" customHeight="1">
      <c r="A544" s="25"/>
      <c r="B544" s="52"/>
      <c r="C544" s="55" t="s">
        <v>5038</v>
      </c>
      <c r="D544" s="817" t="s">
        <v>6371</v>
      </c>
      <c r="E544" s="757"/>
      <c r="F544" s="757"/>
      <c r="G544" s="757"/>
      <c r="H544" s="757"/>
      <c r="I544" s="757"/>
      <c r="J544" s="757"/>
      <c r="K544" s="757"/>
      <c r="L544" s="757"/>
      <c r="M544" s="757"/>
      <c r="N544" s="757"/>
      <c r="O544" s="757"/>
      <c r="P544" s="757"/>
      <c r="Q544" s="757"/>
      <c r="R544" s="757"/>
      <c r="S544" s="757"/>
      <c r="T544" s="757"/>
      <c r="U544" s="757"/>
      <c r="V544" s="757"/>
      <c r="W544" s="757"/>
      <c r="X544" s="758"/>
      <c r="Y544" s="839"/>
      <c r="Z544" s="840"/>
      <c r="AA544" s="840"/>
      <c r="AB544" s="840"/>
      <c r="AC544" s="840"/>
      <c r="AD544" s="841"/>
      <c r="AI544" s="501">
        <v>18</v>
      </c>
      <c r="AJ544" s="1">
        <f t="shared" si="197"/>
        <v>0</v>
      </c>
      <c r="AL544" s="1" t="s">
        <v>6372</v>
      </c>
      <c r="AM544" s="1" t="s">
        <v>6370</v>
      </c>
    </row>
    <row r="545" spans="1:39" ht="15" customHeight="1">
      <c r="A545" s="25"/>
      <c r="B545" s="52"/>
      <c r="C545" s="55" t="s">
        <v>5039</v>
      </c>
      <c r="D545" s="817" t="s">
        <v>6373</v>
      </c>
      <c r="E545" s="757"/>
      <c r="F545" s="757"/>
      <c r="G545" s="757"/>
      <c r="H545" s="757"/>
      <c r="I545" s="757"/>
      <c r="J545" s="757"/>
      <c r="K545" s="757"/>
      <c r="L545" s="757"/>
      <c r="M545" s="757"/>
      <c r="N545" s="757"/>
      <c r="O545" s="757"/>
      <c r="P545" s="757"/>
      <c r="Q545" s="757"/>
      <c r="R545" s="757"/>
      <c r="S545" s="757"/>
      <c r="T545" s="757"/>
      <c r="U545" s="757"/>
      <c r="V545" s="757"/>
      <c r="W545" s="757"/>
      <c r="X545" s="758"/>
      <c r="Y545" s="839"/>
      <c r="Z545" s="840"/>
      <c r="AA545" s="840"/>
      <c r="AB545" s="840"/>
      <c r="AC545" s="840"/>
      <c r="AD545" s="841"/>
      <c r="AI545" s="485">
        <v>19</v>
      </c>
      <c r="AJ545" s="1">
        <f t="shared" si="197"/>
        <v>0</v>
      </c>
      <c r="AL545" s="1" t="s">
        <v>6374</v>
      </c>
      <c r="AM545" s="1" t="s">
        <v>6371</v>
      </c>
    </row>
    <row r="546" spans="1:39" ht="15" customHeight="1">
      <c r="A546" s="25"/>
      <c r="B546" s="52"/>
      <c r="C546" s="55" t="s">
        <v>5040</v>
      </c>
      <c r="D546" s="817" t="s">
        <v>6375</v>
      </c>
      <c r="E546" s="757"/>
      <c r="F546" s="757"/>
      <c r="G546" s="757"/>
      <c r="H546" s="757"/>
      <c r="I546" s="757"/>
      <c r="J546" s="757"/>
      <c r="K546" s="757"/>
      <c r="L546" s="757"/>
      <c r="M546" s="757"/>
      <c r="N546" s="757"/>
      <c r="O546" s="757"/>
      <c r="P546" s="757"/>
      <c r="Q546" s="757"/>
      <c r="R546" s="757"/>
      <c r="S546" s="757"/>
      <c r="T546" s="757"/>
      <c r="U546" s="757"/>
      <c r="V546" s="757"/>
      <c r="W546" s="757"/>
      <c r="X546" s="758"/>
      <c r="Y546" s="839"/>
      <c r="Z546" s="840"/>
      <c r="AA546" s="840"/>
      <c r="AB546" s="840"/>
      <c r="AC546" s="840"/>
      <c r="AD546" s="841"/>
      <c r="AI546" s="501">
        <v>20</v>
      </c>
      <c r="AJ546" s="1">
        <f t="shared" si="197"/>
        <v>0</v>
      </c>
      <c r="AL546" s="1" t="s">
        <v>6376</v>
      </c>
      <c r="AM546" s="1" t="s">
        <v>6373</v>
      </c>
    </row>
    <row r="547" spans="1:39" ht="15" customHeight="1">
      <c r="A547" s="25"/>
      <c r="B547" s="52"/>
      <c r="C547" s="55" t="s">
        <v>5041</v>
      </c>
      <c r="D547" s="817" t="s">
        <v>6377</v>
      </c>
      <c r="E547" s="757"/>
      <c r="F547" s="757"/>
      <c r="G547" s="757"/>
      <c r="H547" s="757"/>
      <c r="I547" s="757"/>
      <c r="J547" s="757"/>
      <c r="K547" s="757"/>
      <c r="L547" s="757"/>
      <c r="M547" s="757"/>
      <c r="N547" s="757"/>
      <c r="O547" s="757"/>
      <c r="P547" s="757"/>
      <c r="Q547" s="757"/>
      <c r="R547" s="757"/>
      <c r="S547" s="757"/>
      <c r="T547" s="757"/>
      <c r="U547" s="757"/>
      <c r="V547" s="757"/>
      <c r="W547" s="757"/>
      <c r="X547" s="758"/>
      <c r="Y547" s="839"/>
      <c r="Z547" s="840"/>
      <c r="AA547" s="840"/>
      <c r="AB547" s="840"/>
      <c r="AC547" s="840"/>
      <c r="AD547" s="841"/>
      <c r="AI547" s="485">
        <v>21</v>
      </c>
      <c r="AJ547" s="1">
        <f t="shared" si="197"/>
        <v>0</v>
      </c>
      <c r="AL547" s="1" t="s">
        <v>6378</v>
      </c>
      <c r="AM547" s="1" t="s">
        <v>6375</v>
      </c>
    </row>
    <row r="548" spans="1:39" ht="15" customHeight="1">
      <c r="A548" s="25"/>
      <c r="B548" s="52"/>
      <c r="C548" s="55" t="s">
        <v>5042</v>
      </c>
      <c r="D548" s="817" t="s">
        <v>6379</v>
      </c>
      <c r="E548" s="757"/>
      <c r="F548" s="757"/>
      <c r="G548" s="757"/>
      <c r="H548" s="757"/>
      <c r="I548" s="757"/>
      <c r="J548" s="757"/>
      <c r="K548" s="757"/>
      <c r="L548" s="757"/>
      <c r="M548" s="757"/>
      <c r="N548" s="757"/>
      <c r="O548" s="757"/>
      <c r="P548" s="757"/>
      <c r="Q548" s="757"/>
      <c r="R548" s="757"/>
      <c r="S548" s="757"/>
      <c r="T548" s="757"/>
      <c r="U548" s="757"/>
      <c r="V548" s="757"/>
      <c r="W548" s="757"/>
      <c r="X548" s="758"/>
      <c r="Y548" s="839"/>
      <c r="Z548" s="840"/>
      <c r="AA548" s="840"/>
      <c r="AB548" s="840"/>
      <c r="AC548" s="840"/>
      <c r="AD548" s="841"/>
      <c r="AI548" s="501">
        <v>22</v>
      </c>
      <c r="AJ548" s="1">
        <f t="shared" si="197"/>
        <v>0</v>
      </c>
      <c r="AL548" s="1" t="s">
        <v>6380</v>
      </c>
      <c r="AM548" s="1" t="s">
        <v>6377</v>
      </c>
    </row>
    <row r="549" spans="1:39" ht="15" customHeight="1">
      <c r="A549" s="25"/>
      <c r="B549" s="52"/>
      <c r="C549" s="55" t="s">
        <v>5043</v>
      </c>
      <c r="D549" s="817" t="s">
        <v>6381</v>
      </c>
      <c r="E549" s="757"/>
      <c r="F549" s="757"/>
      <c r="G549" s="757"/>
      <c r="H549" s="757"/>
      <c r="I549" s="757"/>
      <c r="J549" s="757"/>
      <c r="K549" s="757"/>
      <c r="L549" s="757"/>
      <c r="M549" s="757"/>
      <c r="N549" s="757"/>
      <c r="O549" s="757"/>
      <c r="P549" s="757"/>
      <c r="Q549" s="757"/>
      <c r="R549" s="757"/>
      <c r="S549" s="757"/>
      <c r="T549" s="757"/>
      <c r="U549" s="757"/>
      <c r="V549" s="757"/>
      <c r="W549" s="757"/>
      <c r="X549" s="758"/>
      <c r="Y549" s="839"/>
      <c r="Z549" s="840"/>
      <c r="AA549" s="840"/>
      <c r="AB549" s="840"/>
      <c r="AC549" s="840"/>
      <c r="AD549" s="841"/>
      <c r="AI549" s="485">
        <v>23</v>
      </c>
      <c r="AJ549" s="1">
        <f t="shared" si="197"/>
        <v>0</v>
      </c>
      <c r="AL549" s="1" t="s">
        <v>6382</v>
      </c>
      <c r="AM549" s="1" t="s">
        <v>6379</v>
      </c>
    </row>
    <row r="550" spans="1:39" ht="24" customHeight="1">
      <c r="A550" s="25"/>
      <c r="B550" s="52"/>
      <c r="C550" s="55" t="s">
        <v>5044</v>
      </c>
      <c r="D550" s="817" t="s">
        <v>6383</v>
      </c>
      <c r="E550" s="757"/>
      <c r="F550" s="757"/>
      <c r="G550" s="757"/>
      <c r="H550" s="757"/>
      <c r="I550" s="757"/>
      <c r="J550" s="757"/>
      <c r="K550" s="757"/>
      <c r="L550" s="757"/>
      <c r="M550" s="757"/>
      <c r="N550" s="757"/>
      <c r="O550" s="757"/>
      <c r="P550" s="757"/>
      <c r="Q550" s="757"/>
      <c r="R550" s="757"/>
      <c r="S550" s="757"/>
      <c r="T550" s="757"/>
      <c r="U550" s="757"/>
      <c r="V550" s="757"/>
      <c r="W550" s="757"/>
      <c r="X550" s="758"/>
      <c r="Y550" s="839"/>
      <c r="Z550" s="840"/>
      <c r="AA550" s="840"/>
      <c r="AB550" s="840"/>
      <c r="AC550" s="840"/>
      <c r="AD550" s="841"/>
      <c r="AI550" s="501">
        <v>24</v>
      </c>
      <c r="AJ550" s="1">
        <f t="shared" si="197"/>
        <v>0</v>
      </c>
      <c r="AL550" s="1" t="s">
        <v>6384</v>
      </c>
      <c r="AM550" s="1" t="s">
        <v>6381</v>
      </c>
    </row>
    <row r="551" spans="1:39" ht="24" customHeight="1">
      <c r="A551" s="25"/>
      <c r="B551" s="52"/>
      <c r="C551" s="55" t="s">
        <v>5045</v>
      </c>
      <c r="D551" s="817" t="s">
        <v>6385</v>
      </c>
      <c r="E551" s="757"/>
      <c r="F551" s="757"/>
      <c r="G551" s="757"/>
      <c r="H551" s="757"/>
      <c r="I551" s="757"/>
      <c r="J551" s="757"/>
      <c r="K551" s="757"/>
      <c r="L551" s="757"/>
      <c r="M551" s="757"/>
      <c r="N551" s="757"/>
      <c r="O551" s="757"/>
      <c r="P551" s="757"/>
      <c r="Q551" s="757"/>
      <c r="R551" s="757"/>
      <c r="S551" s="757"/>
      <c r="T551" s="757"/>
      <c r="U551" s="757"/>
      <c r="V551" s="757"/>
      <c r="W551" s="757"/>
      <c r="X551" s="758"/>
      <c r="Y551" s="839"/>
      <c r="Z551" s="840"/>
      <c r="AA551" s="840"/>
      <c r="AB551" s="840"/>
      <c r="AC551" s="840"/>
      <c r="AD551" s="841"/>
      <c r="AI551" s="485">
        <v>25</v>
      </c>
      <c r="AJ551" s="1">
        <f t="shared" si="197"/>
        <v>0</v>
      </c>
      <c r="AL551" s="1" t="s">
        <v>6386</v>
      </c>
      <c r="AM551" s="1" t="s">
        <v>6383</v>
      </c>
    </row>
    <row r="552" spans="1:39" ht="15" customHeight="1">
      <c r="A552" s="25"/>
      <c r="B552" s="52"/>
      <c r="C552" s="55" t="s">
        <v>5046</v>
      </c>
      <c r="D552" s="817" t="s">
        <v>6067</v>
      </c>
      <c r="E552" s="757"/>
      <c r="F552" s="757"/>
      <c r="G552" s="757"/>
      <c r="H552" s="757"/>
      <c r="I552" s="757"/>
      <c r="J552" s="757"/>
      <c r="K552" s="757"/>
      <c r="L552" s="757"/>
      <c r="M552" s="757"/>
      <c r="N552" s="757"/>
      <c r="O552" s="757"/>
      <c r="P552" s="757"/>
      <c r="Q552" s="757"/>
      <c r="R552" s="757"/>
      <c r="S552" s="757"/>
      <c r="T552" s="757"/>
      <c r="U552" s="757"/>
      <c r="V552" s="757"/>
      <c r="W552" s="757"/>
      <c r="X552" s="758"/>
      <c r="Y552" s="839"/>
      <c r="Z552" s="840"/>
      <c r="AA552" s="840"/>
      <c r="AB552" s="840"/>
      <c r="AC552" s="840"/>
      <c r="AD552" s="841"/>
      <c r="AI552" s="501">
        <v>26</v>
      </c>
      <c r="AJ552" s="1">
        <f t="shared" si="197"/>
        <v>0</v>
      </c>
      <c r="AL552" s="1" t="s">
        <v>6387</v>
      </c>
      <c r="AM552" s="1" t="s">
        <v>6385</v>
      </c>
    </row>
    <row r="553" spans="1:39" ht="15" customHeight="1">
      <c r="A553" s="25"/>
      <c r="B553" s="52"/>
      <c r="C553" s="55" t="s">
        <v>5047</v>
      </c>
      <c r="D553" s="817" t="s">
        <v>5106</v>
      </c>
      <c r="E553" s="757"/>
      <c r="F553" s="757"/>
      <c r="G553" s="757"/>
      <c r="H553" s="757"/>
      <c r="I553" s="757"/>
      <c r="J553" s="757"/>
      <c r="K553" s="757"/>
      <c r="L553" s="757"/>
      <c r="M553" s="757"/>
      <c r="N553" s="757"/>
      <c r="O553" s="757"/>
      <c r="P553" s="757"/>
      <c r="Q553" s="757"/>
      <c r="R553" s="757"/>
      <c r="S553" s="757"/>
      <c r="T553" s="757"/>
      <c r="U553" s="757"/>
      <c r="V553" s="757"/>
      <c r="W553" s="757"/>
      <c r="X553" s="758"/>
      <c r="Y553" s="839"/>
      <c r="Z553" s="840"/>
      <c r="AA553" s="840"/>
      <c r="AB553" s="840"/>
      <c r="AC553" s="840"/>
      <c r="AD553" s="841"/>
      <c r="AI553" s="485">
        <v>27</v>
      </c>
      <c r="AJ553" s="1">
        <f>IF(OR(Y553="NS",$Y$486="NS",$Y$487="NS",$Y$488="NS",$Y$489="NS",$Y$490="NS",$Y$491="NS",$Y$492="NS",$Y$494="NS",$Y$497="NS",$Y$498="NS",$Y$499="NS",$Y$500="NS",$Y$501="NS",$Y$502="NS",$Y$504="NS"),0,IF(AND(Y553="NA",$Y$486="NA",$Y$487="NA",$Y$488="NA",$Y$489="NA",$Y$490="NA",$Y$491="NA",$Y$492="NA",$Y$494="NA",$Y$497="NA",$Y$498="NA",$Y$499="NA",$Y$500="NA",$Y$501="NA",$Y$502="NA",$Y$504="NA"),0,IF(Y553&lt;=SUM($Y$486:$AD$492,$Y$494,$Y$497:$AD$502,$Y$504),0,1)))</f>
        <v>0</v>
      </c>
    </row>
    <row r="554" spans="1:39" ht="15" customHeight="1">
      <c r="A554" s="25"/>
      <c r="B554" s="52"/>
      <c r="C554" s="61"/>
      <c r="D554" s="11"/>
      <c r="E554" s="11"/>
      <c r="F554" s="11"/>
      <c r="G554" s="11"/>
      <c r="H554" s="11"/>
      <c r="I554" s="11"/>
      <c r="J554" s="11"/>
      <c r="K554" s="11"/>
      <c r="L554" s="11"/>
      <c r="M554" s="11"/>
      <c r="N554" s="11"/>
      <c r="O554" s="11"/>
      <c r="P554" s="11"/>
      <c r="Q554" s="11"/>
      <c r="R554" s="11"/>
      <c r="S554" s="11"/>
      <c r="T554" s="11"/>
      <c r="U554" s="11"/>
      <c r="V554" s="11"/>
      <c r="W554" s="11"/>
      <c r="X554" s="80" t="s">
        <v>5270</v>
      </c>
      <c r="Y554" s="865">
        <f>IF(AND(SUM(Y527:Y553)=0,COUNTIF(Y527:Y553,"NS")&gt;0),"NS",IF(AND(SUM(Y527:Y553)=0,COUNTIF(Y527:Y553,0)&gt;0),0,IF(AND(SUM(Y527:Y553)=0,COUNTIF(Y527:Y553,"NA")&gt;0),"NA",SUM(Y527:Y553))))</f>
        <v>0</v>
      </c>
      <c r="Z554" s="866"/>
      <c r="AA554" s="866"/>
      <c r="AB554" s="866"/>
      <c r="AC554" s="866"/>
      <c r="AD554" s="867"/>
      <c r="AJ554" s="466">
        <f>SUM(AJ527:AJ553)</f>
        <v>0</v>
      </c>
    </row>
    <row r="555" spans="1:39" ht="15" customHeight="1">
      <c r="A555" s="25"/>
      <c r="B555" s="1046" t="str">
        <f>AO528</f>
        <v/>
      </c>
      <c r="C555" s="1046"/>
      <c r="D555" s="1046"/>
      <c r="E555" s="1046"/>
      <c r="F555" s="1046"/>
      <c r="G555" s="1046"/>
      <c r="H555" s="1046"/>
      <c r="I555" s="1046"/>
      <c r="J555" s="1046"/>
      <c r="K555" s="1046"/>
      <c r="L555" s="1046"/>
      <c r="M555" s="1046"/>
      <c r="N555" s="1046"/>
      <c r="O555" s="1046"/>
      <c r="P555" s="1046"/>
      <c r="Q555" s="1046"/>
      <c r="R555" s="1046"/>
      <c r="S555" s="1046"/>
      <c r="T555" s="1046"/>
      <c r="U555" s="1046"/>
      <c r="V555" s="1046"/>
      <c r="W555" s="1046"/>
      <c r="X555" s="1046"/>
      <c r="Y555" s="1046"/>
      <c r="Z555" s="1046"/>
      <c r="AA555" s="1046"/>
      <c r="AB555" s="1046"/>
      <c r="AC555" s="1046"/>
      <c r="AD555" s="1046"/>
    </row>
    <row r="556" spans="1:39" ht="45" customHeight="1">
      <c r="A556" s="25"/>
      <c r="B556" s="52"/>
      <c r="C556" s="997" t="s">
        <v>6052</v>
      </c>
      <c r="D556" s="708"/>
      <c r="E556" s="708"/>
      <c r="F556" s="740"/>
      <c r="G556" s="740"/>
      <c r="H556" s="740"/>
      <c r="I556" s="740"/>
      <c r="J556" s="740"/>
      <c r="K556" s="740"/>
      <c r="L556" s="740"/>
      <c r="M556" s="740"/>
      <c r="N556" s="740"/>
      <c r="O556" s="740"/>
      <c r="P556" s="740"/>
      <c r="Q556" s="740"/>
      <c r="R556" s="740"/>
      <c r="S556" s="740"/>
      <c r="T556" s="740"/>
      <c r="U556" s="740"/>
      <c r="V556" s="740"/>
      <c r="W556" s="740"/>
      <c r="X556" s="740"/>
      <c r="Y556" s="740"/>
      <c r="Z556" s="740"/>
      <c r="AA556" s="740"/>
      <c r="AB556" s="740"/>
      <c r="AC556" s="740"/>
      <c r="AD556" s="740"/>
      <c r="AG556" s="621" t="str">
        <f>SUBSTITUTE( SUBSTITUTE( SUBSTITUTE( SUBSTITUTE( SUBSTITUTE( SUBSTITUTE( SUBSTITUTE( SUBSTITUTE( SUBSTITUTE( SUBSTITUTE(F556, "á", "a"), "é", "e"), "í", "i"), "ó", "o"), "ú", "u"), "Á", "A"), "É", "E"), "Í", "I"), "Ó", "O"), "Ú", "U")</f>
        <v/>
      </c>
    </row>
    <row r="557" spans="1:39" ht="15" customHeight="1">
      <c r="A557" s="25"/>
      <c r="B557" s="868" t="str">
        <f>IF(AND(Y552&gt;0,Y552&lt;&gt;"NA",Y552&lt;&gt;"NS",F556=""),"Debido a que cuenta con un valor mayor a cero en el numeral 26, debe anotar el nombre de dicho(s) tipo(s) de actos procesales","")</f>
        <v/>
      </c>
      <c r="C557" s="868"/>
      <c r="D557" s="868"/>
      <c r="E557" s="868"/>
      <c r="F557" s="868"/>
      <c r="G557" s="868"/>
      <c r="H557" s="868"/>
      <c r="I557" s="868"/>
      <c r="J557" s="868"/>
      <c r="K557" s="868"/>
      <c r="L557" s="868"/>
      <c r="M557" s="868"/>
      <c r="N557" s="868"/>
      <c r="O557" s="868"/>
      <c r="P557" s="868"/>
      <c r="Q557" s="868"/>
      <c r="R557" s="868"/>
      <c r="S557" s="868"/>
      <c r="T557" s="868"/>
      <c r="U557" s="868"/>
      <c r="V557" s="868"/>
      <c r="W557" s="868"/>
      <c r="X557" s="868"/>
      <c r="Y557" s="868"/>
      <c r="Z557" s="868"/>
      <c r="AA557" s="868"/>
      <c r="AB557" s="868"/>
      <c r="AC557" s="868"/>
      <c r="AD557" s="868"/>
      <c r="AE557" s="868"/>
    </row>
    <row r="558" spans="1:39" ht="24" customHeight="1">
      <c r="A558" s="25"/>
      <c r="B558" s="52"/>
      <c r="C558" s="848" t="s">
        <v>5219</v>
      </c>
      <c r="D558" s="708"/>
      <c r="E558" s="708"/>
      <c r="F558" s="708"/>
      <c r="G558" s="708"/>
      <c r="H558" s="708"/>
      <c r="I558" s="708"/>
      <c r="J558" s="708"/>
      <c r="K558" s="708"/>
      <c r="L558" s="708"/>
      <c r="M558" s="708"/>
      <c r="N558" s="708"/>
      <c r="O558" s="708"/>
      <c r="P558" s="708"/>
      <c r="Q558" s="708"/>
      <c r="R558" s="708"/>
      <c r="S558" s="708"/>
      <c r="T558" s="708"/>
      <c r="U558" s="708"/>
      <c r="V558" s="708"/>
      <c r="W558" s="708"/>
      <c r="X558" s="708"/>
      <c r="Y558" s="708"/>
      <c r="Z558" s="708"/>
      <c r="AA558" s="708"/>
      <c r="AB558" s="708"/>
      <c r="AC558" s="708"/>
      <c r="AD558" s="708"/>
    </row>
    <row r="559" spans="1:39" ht="60" customHeight="1">
      <c r="A559" s="25"/>
      <c r="B559" s="52"/>
      <c r="C559" s="842"/>
      <c r="D559" s="759"/>
      <c r="E559" s="759"/>
      <c r="F559" s="759"/>
      <c r="G559" s="759"/>
      <c r="H559" s="759"/>
      <c r="I559" s="759"/>
      <c r="J559" s="759"/>
      <c r="K559" s="759"/>
      <c r="L559" s="759"/>
      <c r="M559" s="759"/>
      <c r="N559" s="759"/>
      <c r="O559" s="759"/>
      <c r="P559" s="759"/>
      <c r="Q559" s="759"/>
      <c r="R559" s="759"/>
      <c r="S559" s="759"/>
      <c r="T559" s="759"/>
      <c r="U559" s="759"/>
      <c r="V559" s="759"/>
      <c r="W559" s="759"/>
      <c r="X559" s="759"/>
      <c r="Y559" s="759"/>
      <c r="Z559" s="759"/>
      <c r="AA559" s="759"/>
      <c r="AB559" s="759"/>
      <c r="AC559" s="759"/>
      <c r="AD559" s="838"/>
    </row>
    <row r="560" spans="1:39" ht="15" customHeight="1">
      <c r="A560" s="25"/>
      <c r="B560" s="1060" t="str">
        <f>IF(AG529=0,"","Favor de ingresar toda la información requerida en la pregunta")</f>
        <v/>
      </c>
      <c r="C560" s="1060"/>
      <c r="D560" s="1060"/>
      <c r="E560" s="1060"/>
      <c r="F560" s="1060"/>
      <c r="G560" s="1060"/>
      <c r="H560" s="1060"/>
      <c r="I560" s="1060"/>
      <c r="J560" s="1060"/>
      <c r="K560" s="1060"/>
      <c r="L560" s="1060"/>
      <c r="M560" s="1060"/>
      <c r="N560" s="1060"/>
      <c r="O560" s="1060"/>
      <c r="P560" s="1060"/>
      <c r="Q560" s="1060"/>
      <c r="R560" s="1060"/>
      <c r="S560" s="1060"/>
      <c r="T560" s="1060"/>
      <c r="U560" s="1060"/>
      <c r="V560" s="1060"/>
      <c r="W560" s="1060"/>
      <c r="X560" s="1060"/>
      <c r="Y560" s="1060"/>
      <c r="Z560" s="1060"/>
      <c r="AA560" s="1060"/>
      <c r="AB560" s="1060"/>
      <c r="AC560" s="1060"/>
      <c r="AD560" s="1060"/>
      <c r="AE560" s="1060"/>
    </row>
    <row r="561" spans="1:42" ht="15" customHeight="1">
      <c r="A561" s="25"/>
      <c r="B561" s="888" t="str">
        <f>IF(SUM(COUNTIF(Y527:AD553,"NS"))&lt;&gt;0,"Alerta: debido a que cuenta con registros NS, debe proporcionar una justificación en el area de comentarios al final de la pregunta","")</f>
        <v/>
      </c>
      <c r="C561" s="708"/>
      <c r="D561" s="708"/>
      <c r="E561" s="708"/>
      <c r="F561" s="708"/>
      <c r="G561" s="708"/>
      <c r="H561" s="708"/>
      <c r="I561" s="708"/>
      <c r="J561" s="708"/>
      <c r="K561" s="708"/>
      <c r="L561" s="708"/>
      <c r="M561" s="708"/>
      <c r="N561" s="708"/>
      <c r="O561" s="708"/>
      <c r="P561" s="708"/>
      <c r="Q561" s="708"/>
      <c r="R561" s="708"/>
      <c r="S561" s="708"/>
      <c r="T561" s="708"/>
      <c r="U561" s="708"/>
      <c r="V561" s="708"/>
      <c r="W561" s="708"/>
      <c r="X561" s="708"/>
      <c r="Y561" s="708"/>
      <c r="Z561" s="708"/>
      <c r="AA561" s="708"/>
      <c r="AB561" s="708"/>
      <c r="AC561" s="708"/>
      <c r="AD561" s="708"/>
      <c r="AE561" s="733"/>
    </row>
    <row r="562" spans="1:42" ht="15" customHeight="1">
      <c r="A562" s="25"/>
      <c r="B562" s="868" t="str">
        <f>IF(AG527&gt;0,"Revise la información capturada, ya que tiene datos ingresados en celdas que están sombreadas","")</f>
        <v/>
      </c>
      <c r="C562" s="868"/>
      <c r="D562" s="868"/>
      <c r="E562" s="868"/>
      <c r="F562" s="868"/>
      <c r="G562" s="868"/>
      <c r="H562" s="868"/>
      <c r="I562" s="868"/>
      <c r="J562" s="868"/>
      <c r="K562" s="868"/>
      <c r="L562" s="868"/>
      <c r="M562" s="868"/>
      <c r="N562" s="868"/>
      <c r="O562" s="868"/>
      <c r="P562" s="868"/>
      <c r="Q562" s="868"/>
      <c r="R562" s="868"/>
      <c r="S562" s="868"/>
      <c r="T562" s="868"/>
      <c r="U562" s="868"/>
      <c r="V562" s="868"/>
      <c r="W562" s="868"/>
      <c r="X562" s="868"/>
      <c r="Y562" s="868"/>
      <c r="Z562" s="868"/>
      <c r="AA562" s="868"/>
      <c r="AB562" s="868"/>
      <c r="AC562" s="868"/>
      <c r="AD562" s="868"/>
      <c r="AE562" s="868"/>
    </row>
    <row r="563" spans="1:42" ht="15" customHeight="1">
      <c r="A563" s="25"/>
      <c r="B563" s="1009" t="str">
        <f>IF(AH527&gt;0,"Alerta: debe de proporcionar una justificación de acuerdo a lo establecido en la instrucción 3","")</f>
        <v/>
      </c>
      <c r="C563" s="1009"/>
      <c r="D563" s="1009"/>
      <c r="E563" s="1009"/>
      <c r="F563" s="1009"/>
      <c r="G563" s="1009"/>
      <c r="H563" s="1009"/>
      <c r="I563" s="1009"/>
      <c r="J563" s="1009"/>
      <c r="K563" s="1009"/>
      <c r="L563" s="1009"/>
      <c r="M563" s="1009"/>
      <c r="N563" s="1009"/>
      <c r="O563" s="1009"/>
      <c r="P563" s="1009"/>
      <c r="Q563" s="1009"/>
      <c r="R563" s="1009"/>
      <c r="S563" s="1009"/>
      <c r="T563" s="1009"/>
      <c r="U563" s="1009"/>
      <c r="V563" s="1009"/>
      <c r="W563" s="1009"/>
      <c r="X563" s="1009"/>
      <c r="Y563" s="1009"/>
      <c r="Z563" s="1009"/>
      <c r="AA563" s="1009"/>
      <c r="AB563" s="1009"/>
      <c r="AC563" s="1009"/>
      <c r="AD563" s="1009"/>
      <c r="AE563" s="1009"/>
    </row>
    <row r="564" spans="1:42" ht="15" customHeight="1">
      <c r="A564" s="25"/>
      <c r="B564" s="1009" t="str">
        <f>IF(AJ554&gt;0,"Alerta: debe de proporcionar una justificación de acuerdo a lo establecido en la instrucción 4","")</f>
        <v/>
      </c>
      <c r="C564" s="1009"/>
      <c r="D564" s="1009"/>
      <c r="E564" s="1009"/>
      <c r="F564" s="1009"/>
      <c r="G564" s="1009"/>
      <c r="H564" s="1009"/>
      <c r="I564" s="1009"/>
      <c r="J564" s="1009"/>
      <c r="K564" s="1009"/>
      <c r="L564" s="1009"/>
      <c r="M564" s="1009"/>
      <c r="N564" s="1009"/>
      <c r="O564" s="1009"/>
      <c r="P564" s="1009"/>
      <c r="Q564" s="1009"/>
      <c r="R564" s="1009"/>
      <c r="S564" s="1009"/>
      <c r="T564" s="1009"/>
      <c r="U564" s="1009"/>
      <c r="V564" s="1009"/>
      <c r="W564" s="1009"/>
      <c r="X564" s="1009"/>
      <c r="Y564" s="1009"/>
      <c r="Z564" s="1009"/>
      <c r="AA564" s="1009"/>
      <c r="AB564" s="1009"/>
      <c r="AC564" s="1009"/>
      <c r="AD564" s="1009"/>
      <c r="AE564" s="1009"/>
    </row>
    <row r="565" spans="1:42" ht="15" customHeight="1" thickBot="1">
      <c r="A565" s="25"/>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row>
    <row r="566" spans="1:42" ht="15" customHeight="1" thickBot="1">
      <c r="A566" s="46"/>
      <c r="B566" s="769" t="s">
        <v>6388</v>
      </c>
      <c r="C566" s="750"/>
      <c r="D566" s="750"/>
      <c r="E566" s="750"/>
      <c r="F566" s="750"/>
      <c r="G566" s="750"/>
      <c r="H566" s="750"/>
      <c r="I566" s="750"/>
      <c r="J566" s="750"/>
      <c r="K566" s="750"/>
      <c r="L566" s="750"/>
      <c r="M566" s="750"/>
      <c r="N566" s="750"/>
      <c r="O566" s="750"/>
      <c r="P566" s="750"/>
      <c r="Q566" s="750"/>
      <c r="R566" s="750"/>
      <c r="S566" s="750"/>
      <c r="T566" s="750"/>
      <c r="U566" s="750"/>
      <c r="V566" s="750"/>
      <c r="W566" s="750"/>
      <c r="X566" s="750"/>
      <c r="Y566" s="750"/>
      <c r="Z566" s="750"/>
      <c r="AA566" s="750"/>
      <c r="AB566" s="750"/>
      <c r="AC566" s="750"/>
      <c r="AD566" s="770"/>
    </row>
    <row r="567" spans="1:42" ht="15" customHeight="1">
      <c r="A567" s="25"/>
      <c r="B567" s="875" t="s">
        <v>5411</v>
      </c>
      <c r="C567" s="766"/>
      <c r="D567" s="766"/>
      <c r="E567" s="766"/>
      <c r="F567" s="766"/>
      <c r="G567" s="766"/>
      <c r="H567" s="766"/>
      <c r="I567" s="766"/>
      <c r="J567" s="766"/>
      <c r="K567" s="766"/>
      <c r="L567" s="766"/>
      <c r="M567" s="766"/>
      <c r="N567" s="766"/>
      <c r="O567" s="766"/>
      <c r="P567" s="766"/>
      <c r="Q567" s="766"/>
      <c r="R567" s="766"/>
      <c r="S567" s="766"/>
      <c r="T567" s="766"/>
      <c r="U567" s="766"/>
      <c r="V567" s="766"/>
      <c r="W567" s="766"/>
      <c r="X567" s="766"/>
      <c r="Y567" s="766"/>
      <c r="Z567" s="766"/>
      <c r="AA567" s="766"/>
      <c r="AB567" s="766"/>
      <c r="AC567" s="766"/>
      <c r="AD567" s="876"/>
    </row>
    <row r="568" spans="1:42" ht="24" customHeight="1">
      <c r="A568" s="25"/>
      <c r="B568" s="504"/>
      <c r="C568" s="774" t="s">
        <v>6389</v>
      </c>
      <c r="D568" s="708"/>
      <c r="E568" s="708"/>
      <c r="F568" s="708"/>
      <c r="G568" s="708"/>
      <c r="H568" s="708"/>
      <c r="I568" s="708"/>
      <c r="J568" s="708"/>
      <c r="K568" s="708"/>
      <c r="L568" s="708"/>
      <c r="M568" s="708"/>
      <c r="N568" s="708"/>
      <c r="O568" s="708"/>
      <c r="P568" s="708"/>
      <c r="Q568" s="708"/>
      <c r="R568" s="708"/>
      <c r="S568" s="708"/>
      <c r="T568" s="708"/>
      <c r="U568" s="708"/>
      <c r="V568" s="708"/>
      <c r="W568" s="708"/>
      <c r="X568" s="708"/>
      <c r="Y568" s="708"/>
      <c r="Z568" s="708"/>
      <c r="AA568" s="708"/>
      <c r="AB568" s="708"/>
      <c r="AC568" s="708"/>
      <c r="AD568" s="776"/>
    </row>
    <row r="569" spans="1:42" ht="36" customHeight="1">
      <c r="A569" s="25"/>
      <c r="B569" s="504"/>
      <c r="C569" s="774" t="s">
        <v>6390</v>
      </c>
      <c r="D569" s="708"/>
      <c r="E569" s="708"/>
      <c r="F569" s="708"/>
      <c r="G569" s="708"/>
      <c r="H569" s="708"/>
      <c r="I569" s="708"/>
      <c r="J569" s="708"/>
      <c r="K569" s="708"/>
      <c r="L569" s="708"/>
      <c r="M569" s="708"/>
      <c r="N569" s="708"/>
      <c r="O569" s="708"/>
      <c r="P569" s="708"/>
      <c r="Q569" s="708"/>
      <c r="R569" s="708"/>
      <c r="S569" s="708"/>
      <c r="T569" s="708"/>
      <c r="U569" s="708"/>
      <c r="V569" s="708"/>
      <c r="W569" s="708"/>
      <c r="X569" s="708"/>
      <c r="Y569" s="708"/>
      <c r="Z569" s="708"/>
      <c r="AA569" s="708"/>
      <c r="AB569" s="708"/>
      <c r="AC569" s="708"/>
      <c r="AD569" s="776"/>
    </row>
    <row r="570" spans="1:42" ht="24" customHeight="1">
      <c r="A570" s="25"/>
      <c r="B570" s="660"/>
      <c r="C570" s="781" t="s">
        <v>6391</v>
      </c>
      <c r="D570" s="782"/>
      <c r="E570" s="782"/>
      <c r="F570" s="782"/>
      <c r="G570" s="782"/>
      <c r="H570" s="782"/>
      <c r="I570" s="782"/>
      <c r="J570" s="782"/>
      <c r="K570" s="782"/>
      <c r="L570" s="782"/>
      <c r="M570" s="782"/>
      <c r="N570" s="782"/>
      <c r="O570" s="782"/>
      <c r="P570" s="782"/>
      <c r="Q570" s="782"/>
      <c r="R570" s="782"/>
      <c r="S570" s="782"/>
      <c r="T570" s="782"/>
      <c r="U570" s="782"/>
      <c r="V570" s="782"/>
      <c r="W570" s="782"/>
      <c r="X570" s="782"/>
      <c r="Y570" s="782"/>
      <c r="Z570" s="782"/>
      <c r="AA570" s="782"/>
      <c r="AB570" s="782"/>
      <c r="AC570" s="782"/>
      <c r="AD570" s="783"/>
    </row>
    <row r="571" spans="1:42" ht="15" customHeight="1">
      <c r="A571" s="25"/>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row>
    <row r="572" spans="1:42" ht="24" customHeight="1">
      <c r="A572" s="36" t="s">
        <v>6392</v>
      </c>
      <c r="B572" s="880" t="s">
        <v>6393</v>
      </c>
      <c r="C572" s="708"/>
      <c r="D572" s="708"/>
      <c r="E572" s="708"/>
      <c r="F572" s="708"/>
      <c r="G572" s="708"/>
      <c r="H572" s="708"/>
      <c r="I572" s="708"/>
      <c r="J572" s="708"/>
      <c r="K572" s="708"/>
      <c r="L572" s="708"/>
      <c r="M572" s="708"/>
      <c r="N572" s="708"/>
      <c r="O572" s="708"/>
      <c r="P572" s="708"/>
      <c r="Q572" s="708"/>
      <c r="R572" s="708"/>
      <c r="S572" s="708"/>
      <c r="T572" s="708"/>
      <c r="U572" s="708"/>
      <c r="V572" s="708"/>
      <c r="W572" s="708"/>
      <c r="X572" s="708"/>
      <c r="Y572" s="708"/>
      <c r="Z572" s="708"/>
      <c r="AA572" s="708"/>
      <c r="AB572" s="708"/>
      <c r="AC572" s="708"/>
      <c r="AD572" s="708"/>
    </row>
    <row r="573" spans="1:42" ht="24" customHeight="1">
      <c r="A573" s="25"/>
      <c r="B573" s="64"/>
      <c r="C573" s="848" t="s">
        <v>6394</v>
      </c>
      <c r="D573" s="708"/>
      <c r="E573" s="708"/>
      <c r="F573" s="708"/>
      <c r="G573" s="708"/>
      <c r="H573" s="708"/>
      <c r="I573" s="708"/>
      <c r="J573" s="708"/>
      <c r="K573" s="708"/>
      <c r="L573" s="708"/>
      <c r="M573" s="708"/>
      <c r="N573" s="708"/>
      <c r="O573" s="708"/>
      <c r="P573" s="708"/>
      <c r="Q573" s="708"/>
      <c r="R573" s="708"/>
      <c r="S573" s="708"/>
      <c r="T573" s="708"/>
      <c r="U573" s="708"/>
      <c r="V573" s="708"/>
      <c r="W573" s="708"/>
      <c r="X573" s="708"/>
      <c r="Y573" s="708"/>
      <c r="Z573" s="708"/>
      <c r="AA573" s="708"/>
      <c r="AB573" s="708"/>
      <c r="AC573" s="708"/>
      <c r="AD573" s="708"/>
    </row>
    <row r="574" spans="1:42" ht="36" customHeight="1">
      <c r="A574" s="25"/>
      <c r="B574" s="64"/>
      <c r="C574" s="848" t="s">
        <v>6395</v>
      </c>
      <c r="D574" s="708"/>
      <c r="E574" s="708"/>
      <c r="F574" s="708"/>
      <c r="G574" s="708"/>
      <c r="H574" s="708"/>
      <c r="I574" s="708"/>
      <c r="J574" s="708"/>
      <c r="K574" s="708"/>
      <c r="L574" s="708"/>
      <c r="M574" s="708"/>
      <c r="N574" s="708"/>
      <c r="O574" s="708"/>
      <c r="P574" s="708"/>
      <c r="Q574" s="708"/>
      <c r="R574" s="708"/>
      <c r="S574" s="708"/>
      <c r="T574" s="708"/>
      <c r="U574" s="708"/>
      <c r="V574" s="708"/>
      <c r="W574" s="708"/>
      <c r="X574" s="708"/>
      <c r="Y574" s="708"/>
      <c r="Z574" s="708"/>
      <c r="AA574" s="708"/>
      <c r="AB574" s="708"/>
      <c r="AC574" s="708"/>
      <c r="AD574" s="708"/>
    </row>
    <row r="575" spans="1:42" ht="15" customHeight="1">
      <c r="A575" s="25"/>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row>
    <row r="576" spans="1:42" ht="24" customHeight="1">
      <c r="A576" s="25"/>
      <c r="B576" s="52"/>
      <c r="C576" s="723" t="s">
        <v>5085</v>
      </c>
      <c r="D576" s="859"/>
      <c r="E576" s="859"/>
      <c r="F576" s="859"/>
      <c r="G576" s="859"/>
      <c r="H576" s="859"/>
      <c r="I576" s="859"/>
      <c r="J576" s="859"/>
      <c r="K576" s="859"/>
      <c r="L576" s="859"/>
      <c r="M576" s="859"/>
      <c r="N576" s="860"/>
      <c r="O576" s="723" t="s">
        <v>6396</v>
      </c>
      <c r="P576" s="757"/>
      <c r="Q576" s="757"/>
      <c r="R576" s="757"/>
      <c r="S576" s="757"/>
      <c r="T576" s="757"/>
      <c r="U576" s="757"/>
      <c r="V576" s="757"/>
      <c r="W576" s="757"/>
      <c r="X576" s="757"/>
      <c r="Y576" s="757"/>
      <c r="Z576" s="757"/>
      <c r="AA576" s="757"/>
      <c r="AB576" s="757"/>
      <c r="AC576" s="757"/>
      <c r="AD576" s="758"/>
      <c r="AH576" s="1049" t="s">
        <v>5091</v>
      </c>
      <c r="AI576" s="1049"/>
      <c r="AJ576" s="1049"/>
      <c r="AP576" s="505" t="s">
        <v>6397</v>
      </c>
    </row>
    <row r="577" spans="1:42" ht="15" customHeight="1">
      <c r="A577" s="25"/>
      <c r="B577" s="52"/>
      <c r="C577" s="861"/>
      <c r="D577" s="782"/>
      <c r="E577" s="782"/>
      <c r="F577" s="782"/>
      <c r="G577" s="782"/>
      <c r="H577" s="782"/>
      <c r="I577" s="782"/>
      <c r="J577" s="782"/>
      <c r="K577" s="782"/>
      <c r="L577" s="782"/>
      <c r="M577" s="782"/>
      <c r="N577" s="783"/>
      <c r="O577" s="723" t="s">
        <v>5235</v>
      </c>
      <c r="P577" s="757"/>
      <c r="Q577" s="757"/>
      <c r="R577" s="758"/>
      <c r="S577" s="756" t="s">
        <v>5427</v>
      </c>
      <c r="T577" s="757"/>
      <c r="U577" s="757"/>
      <c r="V577" s="758"/>
      <c r="W577" s="756" t="s">
        <v>5428</v>
      </c>
      <c r="X577" s="757"/>
      <c r="Y577" s="757"/>
      <c r="Z577" s="758"/>
      <c r="AA577" s="756" t="s">
        <v>5106</v>
      </c>
      <c r="AB577" s="757"/>
      <c r="AC577" s="757"/>
      <c r="AD577" s="758"/>
      <c r="AG577" t="s">
        <v>5090</v>
      </c>
      <c r="AH577" s="450" t="s">
        <v>5109</v>
      </c>
      <c r="AI577" s="277" t="s">
        <v>5110</v>
      </c>
      <c r="AJ577" s="451" t="s">
        <v>5111</v>
      </c>
      <c r="AK577" s="52" t="s">
        <v>6049</v>
      </c>
      <c r="AL577" t="s">
        <v>5240</v>
      </c>
      <c r="AM577" t="s">
        <v>5241</v>
      </c>
      <c r="AN577" t="s">
        <v>5242</v>
      </c>
      <c r="AO577" t="s">
        <v>5243</v>
      </c>
      <c r="AP577" s="505"/>
    </row>
    <row r="578" spans="1:42">
      <c r="A578" s="25"/>
      <c r="B578" s="52"/>
      <c r="C578" s="55" t="s">
        <v>5568</v>
      </c>
      <c r="D578" s="817" t="s">
        <v>5106</v>
      </c>
      <c r="E578" s="757"/>
      <c r="F578" s="757"/>
      <c r="G578" s="757"/>
      <c r="H578" s="757"/>
      <c r="I578" s="757"/>
      <c r="J578" s="757"/>
      <c r="K578" s="757"/>
      <c r="L578" s="757"/>
      <c r="M578" s="757"/>
      <c r="N578" s="758"/>
      <c r="O578" s="839"/>
      <c r="P578" s="840"/>
      <c r="Q578" s="840"/>
      <c r="R578" s="841"/>
      <c r="S578" s="839"/>
      <c r="T578" s="840"/>
      <c r="U578" s="840"/>
      <c r="V578" s="841"/>
      <c r="W578" s="839"/>
      <c r="X578" s="840"/>
      <c r="Y578" s="840"/>
      <c r="Z578" s="841"/>
      <c r="AA578" s="839"/>
      <c r="AB578" s="840"/>
      <c r="AC578" s="840"/>
      <c r="AD578" s="841"/>
      <c r="AG578">
        <f>IF(AND($L219&gt;0,$L219&lt;&gt;"NS",$L219&lt;&gt;"NA"),IF(COUNTA(O578:AD578)=4,0,1),0)</f>
        <v>0</v>
      </c>
      <c r="AH578" s="176">
        <f>IF(AG578=0,0,1)</f>
        <v>0</v>
      </c>
      <c r="AI578" s="177" t="str">
        <f>IF(AH578=0,"",
IF(SUM($AH$578:AH578)=1,AJ578,
IF($AH$640&gt;SUM($AH$578:AH578),_xlfn.CONCAT(", ",AJ578),
IF($AH$640=SUM($AH$578:AH578),_xlfn.CONCAT(" y ",AJ578)))))</f>
        <v/>
      </c>
      <c r="AJ578" s="97">
        <v>0</v>
      </c>
      <c r="AK578" s="27">
        <f>IF(OR($L219=0,$L219="NS",$L219="NA"),IF(COUNTA(O578:AD578)=0,0,1),0)</f>
        <v>0</v>
      </c>
      <c r="AL578" s="634">
        <f>O578</f>
        <v>0</v>
      </c>
      <c r="AM578">
        <f>COUNTIF(S578:AD578,"NS")</f>
        <v>0</v>
      </c>
      <c r="AN578">
        <f t="shared" ref="AN578:AN609" si="198">SUM(S578:AD578)</f>
        <v>0</v>
      </c>
      <c r="AO578">
        <f>IF(COUNTIF(O578:AD578,"NA")=4,0,IF(OR(AND(AL578=0,AM578&gt;0),AND(AL578="NS",AN578&gt;0), AND(AL578="NS", AM578=0,AN578=0)), 1, IF(OR(AND(AL578&gt;0,AM578&gt;1,AL578&gt;AN578), AND(AL578="NS",AM578=2), AND(AL578="NS",AN578=0,AM578&gt;0),AL578=AN578), 0, 1)))</f>
        <v>0</v>
      </c>
      <c r="AP578" s="1">
        <f>IF(OR(O578="NS",$L219="NS"),0,IF(AND(O578="NA",$L219="NA"),0,IF(O578&gt;=$L219,0,1)))</f>
        <v>0</v>
      </c>
    </row>
    <row r="579" spans="1:42">
      <c r="A579" s="25"/>
      <c r="B579" s="52"/>
      <c r="C579" s="55" t="s">
        <v>5012</v>
      </c>
      <c r="D579" s="817" t="str">
        <f>IF(CNGE_2026_M4_Secc1!D43="","",CNGE_2026_M4_Secc1!D43)</f>
        <v/>
      </c>
      <c r="E579" s="757"/>
      <c r="F579" s="757"/>
      <c r="G579" s="757"/>
      <c r="H579" s="757"/>
      <c r="I579" s="757"/>
      <c r="J579" s="757"/>
      <c r="K579" s="757"/>
      <c r="L579" s="757"/>
      <c r="M579" s="757"/>
      <c r="N579" s="758"/>
      <c r="O579" s="839"/>
      <c r="P579" s="840"/>
      <c r="Q579" s="840"/>
      <c r="R579" s="841"/>
      <c r="S579" s="839"/>
      <c r="T579" s="840"/>
      <c r="U579" s="840"/>
      <c r="V579" s="841"/>
      <c r="W579" s="839"/>
      <c r="X579" s="840"/>
      <c r="Y579" s="840"/>
      <c r="Z579" s="841"/>
      <c r="AA579" s="839"/>
      <c r="AB579" s="840"/>
      <c r="AC579" s="840"/>
      <c r="AD579" s="841"/>
      <c r="AG579">
        <f t="shared" ref="AG579:AG609" si="199">IF(AND($L220&gt;0,$L220&lt;&gt;"NS",$L220&lt;&gt;"NA"),IF(COUNTA(O579:AD579)=4,0,1),0)</f>
        <v>0</v>
      </c>
      <c r="AH579" s="176">
        <f t="shared" ref="AH579:AH632" si="200">IF(AG579=0,0,1)</f>
        <v>0</v>
      </c>
      <c r="AI579" s="177" t="str">
        <f>IF(AH579=0,"",
IF(SUM($AH$578:AH579)=1,AJ579,
IF($AH$640&gt;SUM($AH$578:AH579),_xlfn.CONCAT(", ",AJ579),
IF($AH$640=SUM($AH$578:AH579),_xlfn.CONCAT(" y ",AJ579)))))</f>
        <v/>
      </c>
      <c r="AJ579" s="53">
        <v>1</v>
      </c>
      <c r="AK579" s="27">
        <f t="shared" ref="AK579:AK609" si="201">IF(OR($L220=0,$L220="NS",$L220="NA"),IF(COUNTA(O579:AD579)=0,0,1),0)</f>
        <v>0</v>
      </c>
      <c r="AL579">
        <f t="shared" ref="AL579:AL609" si="202">O579</f>
        <v>0</v>
      </c>
      <c r="AM579">
        <f t="shared" ref="AM579:AM609" si="203">COUNTIF(S579:AD579,"NS")</f>
        <v>0</v>
      </c>
      <c r="AN579">
        <f t="shared" si="198"/>
        <v>0</v>
      </c>
      <c r="AO579">
        <f t="shared" ref="AO579:AO609" si="204">IF(COUNTIF(O579:AD579,"NA")=4,0,IF(OR(AND(AL579=0,AM579&gt;0),AND(AL579="NS",AN579&gt;0), AND(AL579="NS", AM579=0,AN579=0)), 1, IF(OR(AND(AL579&gt;0,AM579&gt;1,AL579&gt;AN579), AND(AL579="NS",AM579=2), AND(AL579="NS",AN579=0,AM579&gt;0),AL579=AN579), 0, 1)))</f>
        <v>0</v>
      </c>
      <c r="AP579" s="1">
        <f t="shared" ref="AP579:AP609" si="205">IF(OR(O579="NS",$L220="NS"),0,IF(AND(O579="NA",$L220="NA"),0,IF(O579&gt;=$L220,0,1)))</f>
        <v>0</v>
      </c>
    </row>
    <row r="580" spans="1:42">
      <c r="A580" s="25"/>
      <c r="B580" s="52"/>
      <c r="C580" s="55" t="s">
        <v>5014</v>
      </c>
      <c r="D580" s="817" t="str">
        <f>IF(CNGE_2026_M4_Secc1!D44="","",CNGE_2026_M4_Secc1!D44)</f>
        <v/>
      </c>
      <c r="E580" s="757"/>
      <c r="F580" s="757"/>
      <c r="G580" s="757"/>
      <c r="H580" s="757"/>
      <c r="I580" s="757"/>
      <c r="J580" s="757"/>
      <c r="K580" s="757"/>
      <c r="L580" s="757"/>
      <c r="M580" s="757"/>
      <c r="N580" s="758"/>
      <c r="O580" s="839"/>
      <c r="P580" s="840"/>
      <c r="Q580" s="840"/>
      <c r="R580" s="841"/>
      <c r="S580" s="839"/>
      <c r="T580" s="840"/>
      <c r="U580" s="840"/>
      <c r="V580" s="841"/>
      <c r="W580" s="839"/>
      <c r="X580" s="840"/>
      <c r="Y580" s="840"/>
      <c r="Z580" s="841"/>
      <c r="AA580" s="839"/>
      <c r="AB580" s="840"/>
      <c r="AC580" s="840"/>
      <c r="AD580" s="841"/>
      <c r="AG580">
        <f t="shared" si="199"/>
        <v>0</v>
      </c>
      <c r="AH580" s="176">
        <f t="shared" si="200"/>
        <v>0</v>
      </c>
      <c r="AI580" s="177" t="str">
        <f>IF(AH580=0,"",
IF(SUM($AH$578:AH580)=1,AJ580,
IF($AH$640&gt;SUM($AH$578:AH580),_xlfn.CONCAT(", ",AJ580),
IF($AH$640=SUM($AH$578:AH580),_xlfn.CONCAT(" y ",AJ580)))))</f>
        <v/>
      </c>
      <c r="AJ580" s="55">
        <v>2</v>
      </c>
      <c r="AK580" s="27">
        <f t="shared" si="201"/>
        <v>0</v>
      </c>
      <c r="AL580">
        <f t="shared" si="202"/>
        <v>0</v>
      </c>
      <c r="AM580">
        <f t="shared" si="203"/>
        <v>0</v>
      </c>
      <c r="AN580">
        <f t="shared" si="198"/>
        <v>0</v>
      </c>
      <c r="AO580">
        <f t="shared" si="204"/>
        <v>0</v>
      </c>
      <c r="AP580" s="1">
        <f t="shared" si="205"/>
        <v>0</v>
      </c>
    </row>
    <row r="581" spans="1:42">
      <c r="A581" s="25"/>
      <c r="B581" s="52"/>
      <c r="C581" s="55" t="s">
        <v>5016</v>
      </c>
      <c r="D581" s="817" t="str">
        <f>IF(CNGE_2026_M4_Secc1!D45="","",CNGE_2026_M4_Secc1!D45)</f>
        <v/>
      </c>
      <c r="E581" s="757"/>
      <c r="F581" s="757"/>
      <c r="G581" s="757"/>
      <c r="H581" s="757"/>
      <c r="I581" s="757"/>
      <c r="J581" s="757"/>
      <c r="K581" s="757"/>
      <c r="L581" s="757"/>
      <c r="M581" s="757"/>
      <c r="N581" s="758"/>
      <c r="O581" s="839"/>
      <c r="P581" s="840"/>
      <c r="Q581" s="840"/>
      <c r="R581" s="841"/>
      <c r="S581" s="839"/>
      <c r="T581" s="840"/>
      <c r="U581" s="840"/>
      <c r="V581" s="841"/>
      <c r="W581" s="839"/>
      <c r="X581" s="840"/>
      <c r="Y581" s="840"/>
      <c r="Z581" s="841"/>
      <c r="AA581" s="839"/>
      <c r="AB581" s="840"/>
      <c r="AC581" s="840"/>
      <c r="AD581" s="841"/>
      <c r="AG581">
        <f t="shared" si="199"/>
        <v>0</v>
      </c>
      <c r="AH581" s="176">
        <f t="shared" si="200"/>
        <v>0</v>
      </c>
      <c r="AI581" s="177" t="str">
        <f>IF(AH581=0,"",
IF(SUM($AH$578:AH581)=1,AJ581,
IF($AH$640&gt;SUM($AH$578:AH581),_xlfn.CONCAT(", ",AJ581),
IF($AH$640=SUM($AH$578:AH581),_xlfn.CONCAT(" y ",AJ581)))))</f>
        <v/>
      </c>
      <c r="AJ581" s="55">
        <v>3</v>
      </c>
      <c r="AK581" s="27">
        <f t="shared" si="201"/>
        <v>0</v>
      </c>
      <c r="AL581">
        <f t="shared" si="202"/>
        <v>0</v>
      </c>
      <c r="AM581">
        <f t="shared" si="203"/>
        <v>0</v>
      </c>
      <c r="AN581">
        <f t="shared" si="198"/>
        <v>0</v>
      </c>
      <c r="AO581">
        <f t="shared" si="204"/>
        <v>0</v>
      </c>
      <c r="AP581" s="1">
        <f t="shared" si="205"/>
        <v>0</v>
      </c>
    </row>
    <row r="582" spans="1:42">
      <c r="A582" s="25"/>
      <c r="B582" s="52"/>
      <c r="C582" s="55" t="s">
        <v>5018</v>
      </c>
      <c r="D582" s="817" t="str">
        <f>IF(CNGE_2026_M4_Secc1!D46="","",CNGE_2026_M4_Secc1!D46)</f>
        <v/>
      </c>
      <c r="E582" s="757"/>
      <c r="F582" s="757"/>
      <c r="G582" s="757"/>
      <c r="H582" s="757"/>
      <c r="I582" s="757"/>
      <c r="J582" s="757"/>
      <c r="K582" s="757"/>
      <c r="L582" s="757"/>
      <c r="M582" s="757"/>
      <c r="N582" s="758"/>
      <c r="O582" s="839"/>
      <c r="P582" s="840"/>
      <c r="Q582" s="840"/>
      <c r="R582" s="841"/>
      <c r="S582" s="839"/>
      <c r="T582" s="840"/>
      <c r="U582" s="840"/>
      <c r="V582" s="841"/>
      <c r="W582" s="839"/>
      <c r="X582" s="840"/>
      <c r="Y582" s="840"/>
      <c r="Z582" s="841"/>
      <c r="AA582" s="839"/>
      <c r="AB582" s="840"/>
      <c r="AC582" s="840"/>
      <c r="AD582" s="841"/>
      <c r="AG582">
        <f t="shared" si="199"/>
        <v>0</v>
      </c>
      <c r="AH582" s="176">
        <f t="shared" si="200"/>
        <v>0</v>
      </c>
      <c r="AI582" s="177" t="str">
        <f>IF(AH582=0,"",
IF(SUM($AH$578:AH582)=1,AJ582,
IF($AH$640&gt;SUM($AH$578:AH582),_xlfn.CONCAT(", ",AJ582),
IF($AH$640=SUM($AH$578:AH582),_xlfn.CONCAT(" y ",AJ582)))))</f>
        <v/>
      </c>
      <c r="AJ582" s="55">
        <v>4</v>
      </c>
      <c r="AK582" s="27">
        <f t="shared" si="201"/>
        <v>0</v>
      </c>
      <c r="AL582">
        <f t="shared" si="202"/>
        <v>0</v>
      </c>
      <c r="AM582">
        <f t="shared" si="203"/>
        <v>0</v>
      </c>
      <c r="AN582">
        <f t="shared" si="198"/>
        <v>0</v>
      </c>
      <c r="AO582">
        <f t="shared" si="204"/>
        <v>0</v>
      </c>
      <c r="AP582" s="1">
        <f t="shared" si="205"/>
        <v>0</v>
      </c>
    </row>
    <row r="583" spans="1:42">
      <c r="A583" s="25"/>
      <c r="B583" s="52"/>
      <c r="C583" s="55" t="s">
        <v>5020</v>
      </c>
      <c r="D583" s="817" t="str">
        <f>IF(CNGE_2026_M4_Secc1!D47="","",CNGE_2026_M4_Secc1!D47)</f>
        <v/>
      </c>
      <c r="E583" s="757"/>
      <c r="F583" s="757"/>
      <c r="G583" s="757"/>
      <c r="H583" s="757"/>
      <c r="I583" s="757"/>
      <c r="J583" s="757"/>
      <c r="K583" s="757"/>
      <c r="L583" s="757"/>
      <c r="M583" s="757"/>
      <c r="N583" s="758"/>
      <c r="O583" s="839"/>
      <c r="P583" s="840"/>
      <c r="Q583" s="840"/>
      <c r="R583" s="841"/>
      <c r="S583" s="839"/>
      <c r="T583" s="840"/>
      <c r="U583" s="840"/>
      <c r="V583" s="841"/>
      <c r="W583" s="839"/>
      <c r="X583" s="840"/>
      <c r="Y583" s="840"/>
      <c r="Z583" s="841"/>
      <c r="AA583" s="839"/>
      <c r="AB583" s="840"/>
      <c r="AC583" s="840"/>
      <c r="AD583" s="841"/>
      <c r="AG583">
        <f t="shared" si="199"/>
        <v>0</v>
      </c>
      <c r="AH583" s="176">
        <f t="shared" si="200"/>
        <v>0</v>
      </c>
      <c r="AI583" s="177" t="str">
        <f>IF(AH583=0,"",
IF(SUM($AH$578:AH583)=1,AJ583,
IF($AH$640&gt;SUM($AH$578:AH583),_xlfn.CONCAT(", ",AJ583),
IF($AH$640=SUM($AH$578:AH583),_xlfn.CONCAT(" y ",AJ583)))))</f>
        <v/>
      </c>
      <c r="AJ583" s="55">
        <v>5</v>
      </c>
      <c r="AK583" s="27">
        <f t="shared" si="201"/>
        <v>0</v>
      </c>
      <c r="AL583">
        <f t="shared" si="202"/>
        <v>0</v>
      </c>
      <c r="AM583">
        <f t="shared" si="203"/>
        <v>0</v>
      </c>
      <c r="AN583">
        <f t="shared" si="198"/>
        <v>0</v>
      </c>
      <c r="AO583">
        <f t="shared" si="204"/>
        <v>0</v>
      </c>
      <c r="AP583" s="1">
        <f t="shared" si="205"/>
        <v>0</v>
      </c>
    </row>
    <row r="584" spans="1:42">
      <c r="A584" s="25"/>
      <c r="B584" s="52"/>
      <c r="C584" s="55" t="s">
        <v>5022</v>
      </c>
      <c r="D584" s="817" t="str">
        <f>IF(CNGE_2026_M4_Secc1!D48="","",CNGE_2026_M4_Secc1!D48)</f>
        <v/>
      </c>
      <c r="E584" s="757"/>
      <c r="F584" s="757"/>
      <c r="G584" s="757"/>
      <c r="H584" s="757"/>
      <c r="I584" s="757"/>
      <c r="J584" s="757"/>
      <c r="K584" s="757"/>
      <c r="L584" s="757"/>
      <c r="M584" s="757"/>
      <c r="N584" s="758"/>
      <c r="O584" s="839"/>
      <c r="P584" s="840"/>
      <c r="Q584" s="840"/>
      <c r="R584" s="841"/>
      <c r="S584" s="839"/>
      <c r="T584" s="840"/>
      <c r="U584" s="840"/>
      <c r="V584" s="841"/>
      <c r="W584" s="839"/>
      <c r="X584" s="840"/>
      <c r="Y584" s="840"/>
      <c r="Z584" s="841"/>
      <c r="AA584" s="839"/>
      <c r="AB584" s="840"/>
      <c r="AC584" s="840"/>
      <c r="AD584" s="841"/>
      <c r="AG584">
        <f t="shared" si="199"/>
        <v>0</v>
      </c>
      <c r="AH584" s="176">
        <f t="shared" si="200"/>
        <v>0</v>
      </c>
      <c r="AI584" s="177" t="str">
        <f>IF(AH584=0,"",
IF(SUM($AH$578:AH584)=1,AJ584,
IF($AH$640&gt;SUM($AH$578:AH584),_xlfn.CONCAT(", ",AJ584),
IF($AH$640=SUM($AH$578:AH584),_xlfn.CONCAT(" y ",AJ584)))))</f>
        <v/>
      </c>
      <c r="AJ584" s="55">
        <v>6</v>
      </c>
      <c r="AK584" s="27">
        <f t="shared" si="201"/>
        <v>0</v>
      </c>
      <c r="AL584">
        <f t="shared" si="202"/>
        <v>0</v>
      </c>
      <c r="AM584">
        <f t="shared" si="203"/>
        <v>0</v>
      </c>
      <c r="AN584">
        <f t="shared" si="198"/>
        <v>0</v>
      </c>
      <c r="AO584">
        <f t="shared" si="204"/>
        <v>0</v>
      </c>
      <c r="AP584" s="1">
        <f t="shared" si="205"/>
        <v>0</v>
      </c>
    </row>
    <row r="585" spans="1:42">
      <c r="A585" s="25"/>
      <c r="B585" s="52"/>
      <c r="C585" s="55" t="s">
        <v>5024</v>
      </c>
      <c r="D585" s="817" t="str">
        <f>IF(CNGE_2026_M4_Secc1!D49="","",CNGE_2026_M4_Secc1!D49)</f>
        <v/>
      </c>
      <c r="E585" s="757"/>
      <c r="F585" s="757"/>
      <c r="G585" s="757"/>
      <c r="H585" s="757"/>
      <c r="I585" s="757"/>
      <c r="J585" s="757"/>
      <c r="K585" s="757"/>
      <c r="L585" s="757"/>
      <c r="M585" s="757"/>
      <c r="N585" s="758"/>
      <c r="O585" s="839"/>
      <c r="P585" s="840"/>
      <c r="Q585" s="840"/>
      <c r="R585" s="841"/>
      <c r="S585" s="839"/>
      <c r="T585" s="840"/>
      <c r="U585" s="840"/>
      <c r="V585" s="841"/>
      <c r="W585" s="839"/>
      <c r="X585" s="840"/>
      <c r="Y585" s="840"/>
      <c r="Z585" s="841"/>
      <c r="AA585" s="839"/>
      <c r="AB585" s="840"/>
      <c r="AC585" s="840"/>
      <c r="AD585" s="841"/>
      <c r="AG585">
        <f t="shared" si="199"/>
        <v>0</v>
      </c>
      <c r="AH585" s="176">
        <f t="shared" si="200"/>
        <v>0</v>
      </c>
      <c r="AI585" s="177" t="str">
        <f>IF(AH585=0,"",
IF(SUM($AH$578:AH585)=1,AJ585,
IF($AH$640&gt;SUM($AH$578:AH585),_xlfn.CONCAT(", ",AJ585),
IF($AH$640=SUM($AH$578:AH585),_xlfn.CONCAT(" y ",AJ585)))))</f>
        <v/>
      </c>
      <c r="AJ585" s="55">
        <v>7</v>
      </c>
      <c r="AK585" s="27">
        <f t="shared" si="201"/>
        <v>0</v>
      </c>
      <c r="AL585">
        <f t="shared" si="202"/>
        <v>0</v>
      </c>
      <c r="AM585">
        <f t="shared" si="203"/>
        <v>0</v>
      </c>
      <c r="AN585">
        <f t="shared" si="198"/>
        <v>0</v>
      </c>
      <c r="AO585">
        <f t="shared" si="204"/>
        <v>0</v>
      </c>
      <c r="AP585" s="1">
        <f t="shared" si="205"/>
        <v>0</v>
      </c>
    </row>
    <row r="586" spans="1:42">
      <c r="A586" s="25"/>
      <c r="B586" s="52"/>
      <c r="C586" s="55" t="s">
        <v>5026</v>
      </c>
      <c r="D586" s="817" t="str">
        <f>IF(CNGE_2026_M4_Secc1!D50="","",CNGE_2026_M4_Secc1!D50)</f>
        <v/>
      </c>
      <c r="E586" s="757"/>
      <c r="F586" s="757"/>
      <c r="G586" s="757"/>
      <c r="H586" s="757"/>
      <c r="I586" s="757"/>
      <c r="J586" s="757"/>
      <c r="K586" s="757"/>
      <c r="L586" s="757"/>
      <c r="M586" s="757"/>
      <c r="N586" s="758"/>
      <c r="O586" s="839"/>
      <c r="P586" s="840"/>
      <c r="Q586" s="840"/>
      <c r="R586" s="841"/>
      <c r="S586" s="839"/>
      <c r="T586" s="840"/>
      <c r="U586" s="840"/>
      <c r="V586" s="841"/>
      <c r="W586" s="839"/>
      <c r="X586" s="840"/>
      <c r="Y586" s="840"/>
      <c r="Z586" s="841"/>
      <c r="AA586" s="839"/>
      <c r="AB586" s="840"/>
      <c r="AC586" s="840"/>
      <c r="AD586" s="841"/>
      <c r="AG586">
        <f t="shared" si="199"/>
        <v>0</v>
      </c>
      <c r="AH586" s="176">
        <f t="shared" si="200"/>
        <v>0</v>
      </c>
      <c r="AI586" s="177" t="str">
        <f>IF(AH586=0,"",
IF(SUM($AH$578:AH586)=1,AJ586,
IF($AH$640&gt;SUM($AH$578:AH586),_xlfn.CONCAT(", ",AJ586),
IF($AH$640=SUM($AH$578:AH586),_xlfn.CONCAT(" y ",AJ586)))))</f>
        <v/>
      </c>
      <c r="AJ586" s="55">
        <v>8</v>
      </c>
      <c r="AK586" s="27">
        <f t="shared" si="201"/>
        <v>0</v>
      </c>
      <c r="AL586">
        <f t="shared" si="202"/>
        <v>0</v>
      </c>
      <c r="AM586">
        <f t="shared" si="203"/>
        <v>0</v>
      </c>
      <c r="AN586">
        <f t="shared" si="198"/>
        <v>0</v>
      </c>
      <c r="AO586">
        <f t="shared" si="204"/>
        <v>0</v>
      </c>
      <c r="AP586" s="1">
        <f t="shared" si="205"/>
        <v>0</v>
      </c>
    </row>
    <row r="587" spans="1:42">
      <c r="A587" s="25"/>
      <c r="B587" s="52"/>
      <c r="C587" s="55" t="s">
        <v>5028</v>
      </c>
      <c r="D587" s="817" t="str">
        <f>IF(CNGE_2026_M4_Secc1!D51="","",CNGE_2026_M4_Secc1!D51)</f>
        <v/>
      </c>
      <c r="E587" s="757"/>
      <c r="F587" s="757"/>
      <c r="G587" s="757"/>
      <c r="H587" s="757"/>
      <c r="I587" s="757"/>
      <c r="J587" s="757"/>
      <c r="K587" s="757"/>
      <c r="L587" s="757"/>
      <c r="M587" s="757"/>
      <c r="N587" s="758"/>
      <c r="O587" s="839"/>
      <c r="P587" s="840"/>
      <c r="Q587" s="840"/>
      <c r="R587" s="841"/>
      <c r="S587" s="839"/>
      <c r="T587" s="840"/>
      <c r="U587" s="840"/>
      <c r="V587" s="841"/>
      <c r="W587" s="839"/>
      <c r="X587" s="840"/>
      <c r="Y587" s="840"/>
      <c r="Z587" s="841"/>
      <c r="AA587" s="839"/>
      <c r="AB587" s="840"/>
      <c r="AC587" s="840"/>
      <c r="AD587" s="841"/>
      <c r="AG587">
        <f t="shared" si="199"/>
        <v>0</v>
      </c>
      <c r="AH587" s="176">
        <f t="shared" si="200"/>
        <v>0</v>
      </c>
      <c r="AI587" s="177" t="str">
        <f>IF(AH587=0,"",
IF(SUM($AH$578:AH587)=1,AJ587,
IF($AH$640&gt;SUM($AH$578:AH587),_xlfn.CONCAT(", ",AJ587),
IF($AH$640=SUM($AH$578:AH587),_xlfn.CONCAT(" y ",AJ587)))))</f>
        <v/>
      </c>
      <c r="AJ587" s="55">
        <v>9</v>
      </c>
      <c r="AK587" s="27">
        <f t="shared" si="201"/>
        <v>0</v>
      </c>
      <c r="AL587">
        <f t="shared" si="202"/>
        <v>0</v>
      </c>
      <c r="AM587">
        <f t="shared" si="203"/>
        <v>0</v>
      </c>
      <c r="AN587">
        <f t="shared" si="198"/>
        <v>0</v>
      </c>
      <c r="AO587">
        <f t="shared" si="204"/>
        <v>0</v>
      </c>
      <c r="AP587" s="1">
        <f t="shared" si="205"/>
        <v>0</v>
      </c>
    </row>
    <row r="588" spans="1:42">
      <c r="A588" s="25"/>
      <c r="B588" s="52"/>
      <c r="C588" s="55" t="s">
        <v>5029</v>
      </c>
      <c r="D588" s="817" t="str">
        <f>IF(CNGE_2026_M4_Secc1!D52="","",CNGE_2026_M4_Secc1!D52)</f>
        <v/>
      </c>
      <c r="E588" s="757"/>
      <c r="F588" s="757"/>
      <c r="G588" s="757"/>
      <c r="H588" s="757"/>
      <c r="I588" s="757"/>
      <c r="J588" s="757"/>
      <c r="K588" s="757"/>
      <c r="L588" s="757"/>
      <c r="M588" s="757"/>
      <c r="N588" s="758"/>
      <c r="O588" s="839"/>
      <c r="P588" s="840"/>
      <c r="Q588" s="840"/>
      <c r="R588" s="841"/>
      <c r="S588" s="839"/>
      <c r="T588" s="840"/>
      <c r="U588" s="840"/>
      <c r="V588" s="841"/>
      <c r="W588" s="839"/>
      <c r="X588" s="840"/>
      <c r="Y588" s="840"/>
      <c r="Z588" s="841"/>
      <c r="AA588" s="839"/>
      <c r="AB588" s="840"/>
      <c r="AC588" s="840"/>
      <c r="AD588" s="841"/>
      <c r="AG588">
        <f t="shared" si="199"/>
        <v>0</v>
      </c>
      <c r="AH588" s="176">
        <f t="shared" si="200"/>
        <v>0</v>
      </c>
      <c r="AI588" s="177" t="str">
        <f>IF(AH588=0,"",
IF(SUM($AH$578:AH588)=1,AJ588,
IF($AH$640&gt;SUM($AH$578:AH588),_xlfn.CONCAT(", ",AJ588),
IF($AH$640=SUM($AH$578:AH588),_xlfn.CONCAT(" y ",AJ588)))))</f>
        <v/>
      </c>
      <c r="AJ588" s="55">
        <v>10</v>
      </c>
      <c r="AK588" s="27">
        <f t="shared" si="201"/>
        <v>0</v>
      </c>
      <c r="AL588">
        <f t="shared" si="202"/>
        <v>0</v>
      </c>
      <c r="AM588">
        <f t="shared" si="203"/>
        <v>0</v>
      </c>
      <c r="AN588">
        <f t="shared" si="198"/>
        <v>0</v>
      </c>
      <c r="AO588">
        <f t="shared" si="204"/>
        <v>0</v>
      </c>
      <c r="AP588" s="1">
        <f t="shared" si="205"/>
        <v>0</v>
      </c>
    </row>
    <row r="589" spans="1:42">
      <c r="A589" s="25"/>
      <c r="B589" s="52"/>
      <c r="C589" s="55" t="s">
        <v>5031</v>
      </c>
      <c r="D589" s="817" t="str">
        <f>IF(CNGE_2026_M4_Secc1!D53="","",CNGE_2026_M4_Secc1!D53)</f>
        <v/>
      </c>
      <c r="E589" s="757"/>
      <c r="F589" s="757"/>
      <c r="G589" s="757"/>
      <c r="H589" s="757"/>
      <c r="I589" s="757"/>
      <c r="J589" s="757"/>
      <c r="K589" s="757"/>
      <c r="L589" s="757"/>
      <c r="M589" s="757"/>
      <c r="N589" s="758"/>
      <c r="O589" s="839"/>
      <c r="P589" s="840"/>
      <c r="Q589" s="840"/>
      <c r="R589" s="841"/>
      <c r="S589" s="839"/>
      <c r="T589" s="840"/>
      <c r="U589" s="840"/>
      <c r="V589" s="841"/>
      <c r="W589" s="839"/>
      <c r="X589" s="840"/>
      <c r="Y589" s="840"/>
      <c r="Z589" s="841"/>
      <c r="AA589" s="839"/>
      <c r="AB589" s="840"/>
      <c r="AC589" s="840"/>
      <c r="AD589" s="841"/>
      <c r="AG589">
        <f t="shared" si="199"/>
        <v>0</v>
      </c>
      <c r="AH589" s="176">
        <f t="shared" si="200"/>
        <v>0</v>
      </c>
      <c r="AI589" s="177" t="str">
        <f>IF(AH589=0,"",
IF(SUM($AH$578:AH589)=1,AJ589,
IF($AH$640&gt;SUM($AH$578:AH589),_xlfn.CONCAT(", ",AJ589),
IF($AH$640=SUM($AH$578:AH589),_xlfn.CONCAT(" y ",AJ589)))))</f>
        <v/>
      </c>
      <c r="AJ589" s="55">
        <v>11</v>
      </c>
      <c r="AK589" s="27">
        <f t="shared" si="201"/>
        <v>0</v>
      </c>
      <c r="AL589">
        <f t="shared" si="202"/>
        <v>0</v>
      </c>
      <c r="AM589">
        <f t="shared" si="203"/>
        <v>0</v>
      </c>
      <c r="AN589">
        <f t="shared" si="198"/>
        <v>0</v>
      </c>
      <c r="AO589">
        <f t="shared" si="204"/>
        <v>0</v>
      </c>
      <c r="AP589" s="1">
        <f t="shared" si="205"/>
        <v>0</v>
      </c>
    </row>
    <row r="590" spans="1:42">
      <c r="A590" s="25"/>
      <c r="B590" s="52"/>
      <c r="C590" s="55" t="s">
        <v>5032</v>
      </c>
      <c r="D590" s="817" t="str">
        <f>IF(CNGE_2026_M4_Secc1!D54="","",CNGE_2026_M4_Secc1!D54)</f>
        <v/>
      </c>
      <c r="E590" s="757"/>
      <c r="F590" s="757"/>
      <c r="G590" s="757"/>
      <c r="H590" s="757"/>
      <c r="I590" s="757"/>
      <c r="J590" s="757"/>
      <c r="K590" s="757"/>
      <c r="L590" s="757"/>
      <c r="M590" s="757"/>
      <c r="N590" s="758"/>
      <c r="O590" s="839"/>
      <c r="P590" s="840"/>
      <c r="Q590" s="840"/>
      <c r="R590" s="841"/>
      <c r="S590" s="839"/>
      <c r="T590" s="840"/>
      <c r="U590" s="840"/>
      <c r="V590" s="841"/>
      <c r="W590" s="839"/>
      <c r="X590" s="840"/>
      <c r="Y590" s="840"/>
      <c r="Z590" s="841"/>
      <c r="AA590" s="839"/>
      <c r="AB590" s="840"/>
      <c r="AC590" s="840"/>
      <c r="AD590" s="841"/>
      <c r="AG590">
        <f t="shared" si="199"/>
        <v>0</v>
      </c>
      <c r="AH590" s="176">
        <f t="shared" si="200"/>
        <v>0</v>
      </c>
      <c r="AI590" s="177" t="str">
        <f>IF(AH590=0,"",
IF(SUM($AH$578:AH590)=1,AJ590,
IF($AH$640&gt;SUM($AH$578:AH590),_xlfn.CONCAT(", ",AJ590),
IF($AH$640=SUM($AH$578:AH590),_xlfn.CONCAT(" y ",AJ590)))))</f>
        <v/>
      </c>
      <c r="AJ590" s="55">
        <v>12</v>
      </c>
      <c r="AK590" s="27">
        <f t="shared" si="201"/>
        <v>0</v>
      </c>
      <c r="AL590">
        <f t="shared" si="202"/>
        <v>0</v>
      </c>
      <c r="AM590">
        <f t="shared" si="203"/>
        <v>0</v>
      </c>
      <c r="AN590">
        <f t="shared" si="198"/>
        <v>0</v>
      </c>
      <c r="AO590">
        <f t="shared" si="204"/>
        <v>0</v>
      </c>
      <c r="AP590" s="1">
        <f t="shared" si="205"/>
        <v>0</v>
      </c>
    </row>
    <row r="591" spans="1:42">
      <c r="A591" s="25"/>
      <c r="B591" s="52"/>
      <c r="C591" s="55" t="s">
        <v>5033</v>
      </c>
      <c r="D591" s="817" t="str">
        <f>IF(CNGE_2026_M4_Secc1!D55="","",CNGE_2026_M4_Secc1!D55)</f>
        <v/>
      </c>
      <c r="E591" s="757"/>
      <c r="F591" s="757"/>
      <c r="G591" s="757"/>
      <c r="H591" s="757"/>
      <c r="I591" s="757"/>
      <c r="J591" s="757"/>
      <c r="K591" s="757"/>
      <c r="L591" s="757"/>
      <c r="M591" s="757"/>
      <c r="N591" s="758"/>
      <c r="O591" s="839"/>
      <c r="P591" s="840"/>
      <c r="Q591" s="840"/>
      <c r="R591" s="841"/>
      <c r="S591" s="839"/>
      <c r="T591" s="840"/>
      <c r="U591" s="840"/>
      <c r="V591" s="841"/>
      <c r="W591" s="839"/>
      <c r="X591" s="840"/>
      <c r="Y591" s="840"/>
      <c r="Z591" s="841"/>
      <c r="AA591" s="839"/>
      <c r="AB591" s="840"/>
      <c r="AC591" s="840"/>
      <c r="AD591" s="841"/>
      <c r="AG591">
        <f t="shared" si="199"/>
        <v>0</v>
      </c>
      <c r="AH591" s="176">
        <f t="shared" si="200"/>
        <v>0</v>
      </c>
      <c r="AI591" s="177" t="str">
        <f>IF(AH591=0,"",
IF(SUM($AH$578:AH591)=1,AJ591,
IF($AH$640&gt;SUM($AH$578:AH591),_xlfn.CONCAT(", ",AJ591),
IF($AH$640=SUM($AH$578:AH591),_xlfn.CONCAT(" y ",AJ591)))))</f>
        <v/>
      </c>
      <c r="AJ591" s="55">
        <v>13</v>
      </c>
      <c r="AK591" s="27">
        <f t="shared" si="201"/>
        <v>0</v>
      </c>
      <c r="AL591">
        <f t="shared" si="202"/>
        <v>0</v>
      </c>
      <c r="AM591">
        <f t="shared" si="203"/>
        <v>0</v>
      </c>
      <c r="AN591">
        <f t="shared" si="198"/>
        <v>0</v>
      </c>
      <c r="AO591">
        <f t="shared" si="204"/>
        <v>0</v>
      </c>
      <c r="AP591" s="1">
        <f t="shared" si="205"/>
        <v>0</v>
      </c>
    </row>
    <row r="592" spans="1:42">
      <c r="A592" s="25"/>
      <c r="B592" s="52"/>
      <c r="C592" s="55" t="s">
        <v>5034</v>
      </c>
      <c r="D592" s="817" t="str">
        <f>IF(CNGE_2026_M4_Secc1!D56="","",CNGE_2026_M4_Secc1!D56)</f>
        <v/>
      </c>
      <c r="E592" s="757"/>
      <c r="F592" s="757"/>
      <c r="G592" s="757"/>
      <c r="H592" s="757"/>
      <c r="I592" s="757"/>
      <c r="J592" s="757"/>
      <c r="K592" s="757"/>
      <c r="L592" s="757"/>
      <c r="M592" s="757"/>
      <c r="N592" s="758"/>
      <c r="O592" s="839"/>
      <c r="P592" s="840"/>
      <c r="Q592" s="840"/>
      <c r="R592" s="841"/>
      <c r="S592" s="839"/>
      <c r="T592" s="840"/>
      <c r="U592" s="840"/>
      <c r="V592" s="841"/>
      <c r="W592" s="839"/>
      <c r="X592" s="840"/>
      <c r="Y592" s="840"/>
      <c r="Z592" s="841"/>
      <c r="AA592" s="839"/>
      <c r="AB592" s="840"/>
      <c r="AC592" s="840"/>
      <c r="AD592" s="841"/>
      <c r="AG592">
        <f t="shared" si="199"/>
        <v>0</v>
      </c>
      <c r="AH592" s="176">
        <f t="shared" si="200"/>
        <v>0</v>
      </c>
      <c r="AI592" s="177" t="str">
        <f>IF(AH592=0,"",
IF(SUM($AH$578:AH592)=1,AJ592,
IF($AH$640&gt;SUM($AH$578:AH592),_xlfn.CONCAT(", ",AJ592),
IF($AH$640=SUM($AH$578:AH592),_xlfn.CONCAT(" y ",AJ592)))))</f>
        <v/>
      </c>
      <c r="AJ592" s="55">
        <v>14</v>
      </c>
      <c r="AK592" s="27">
        <f t="shared" si="201"/>
        <v>0</v>
      </c>
      <c r="AL592">
        <f t="shared" si="202"/>
        <v>0</v>
      </c>
      <c r="AM592">
        <f t="shared" si="203"/>
        <v>0</v>
      </c>
      <c r="AN592">
        <f t="shared" si="198"/>
        <v>0</v>
      </c>
      <c r="AO592">
        <f t="shared" si="204"/>
        <v>0</v>
      </c>
      <c r="AP592" s="1">
        <f t="shared" si="205"/>
        <v>0</v>
      </c>
    </row>
    <row r="593" spans="1:42">
      <c r="A593" s="25"/>
      <c r="B593" s="52"/>
      <c r="C593" s="55" t="s">
        <v>5035</v>
      </c>
      <c r="D593" s="817" t="str">
        <f>IF(CNGE_2026_M4_Secc1!D57="","",CNGE_2026_M4_Secc1!D57)</f>
        <v/>
      </c>
      <c r="E593" s="757"/>
      <c r="F593" s="757"/>
      <c r="G593" s="757"/>
      <c r="H593" s="757"/>
      <c r="I593" s="757"/>
      <c r="J593" s="757"/>
      <c r="K593" s="757"/>
      <c r="L593" s="757"/>
      <c r="M593" s="757"/>
      <c r="N593" s="758"/>
      <c r="O593" s="839"/>
      <c r="P593" s="840"/>
      <c r="Q593" s="840"/>
      <c r="R593" s="841"/>
      <c r="S593" s="839"/>
      <c r="T593" s="840"/>
      <c r="U593" s="840"/>
      <c r="V593" s="841"/>
      <c r="W593" s="839"/>
      <c r="X593" s="840"/>
      <c r="Y593" s="840"/>
      <c r="Z593" s="841"/>
      <c r="AA593" s="839"/>
      <c r="AB593" s="840"/>
      <c r="AC593" s="840"/>
      <c r="AD593" s="841"/>
      <c r="AG593">
        <f t="shared" si="199"/>
        <v>0</v>
      </c>
      <c r="AH593" s="176">
        <f t="shared" si="200"/>
        <v>0</v>
      </c>
      <c r="AI593" s="177" t="str">
        <f>IF(AH593=0,"",
IF(SUM($AH$578:AH593)=1,AJ593,
IF($AH$640&gt;SUM($AH$578:AH593),_xlfn.CONCAT(", ",AJ593),
IF($AH$640=SUM($AH$578:AH593),_xlfn.CONCAT(" y ",AJ593)))))</f>
        <v/>
      </c>
      <c r="AJ593" s="55">
        <v>15</v>
      </c>
      <c r="AK593" s="27">
        <f t="shared" si="201"/>
        <v>0</v>
      </c>
      <c r="AL593">
        <f t="shared" si="202"/>
        <v>0</v>
      </c>
      <c r="AM593">
        <f t="shared" si="203"/>
        <v>0</v>
      </c>
      <c r="AN593">
        <f t="shared" si="198"/>
        <v>0</v>
      </c>
      <c r="AO593">
        <f t="shared" si="204"/>
        <v>0</v>
      </c>
      <c r="AP593" s="1">
        <f t="shared" si="205"/>
        <v>0</v>
      </c>
    </row>
    <row r="594" spans="1:42">
      <c r="A594" s="25"/>
      <c r="B594" s="52"/>
      <c r="C594" s="55" t="s">
        <v>5036</v>
      </c>
      <c r="D594" s="817" t="str">
        <f>IF(CNGE_2026_M4_Secc1!D58="","",CNGE_2026_M4_Secc1!D58)</f>
        <v/>
      </c>
      <c r="E594" s="757"/>
      <c r="F594" s="757"/>
      <c r="G594" s="757"/>
      <c r="H594" s="757"/>
      <c r="I594" s="757"/>
      <c r="J594" s="757"/>
      <c r="K594" s="757"/>
      <c r="L594" s="757"/>
      <c r="M594" s="757"/>
      <c r="N594" s="758"/>
      <c r="O594" s="839"/>
      <c r="P594" s="840"/>
      <c r="Q594" s="840"/>
      <c r="R594" s="841"/>
      <c r="S594" s="839"/>
      <c r="T594" s="840"/>
      <c r="U594" s="840"/>
      <c r="V594" s="841"/>
      <c r="W594" s="839"/>
      <c r="X594" s="840"/>
      <c r="Y594" s="840"/>
      <c r="Z594" s="841"/>
      <c r="AA594" s="839"/>
      <c r="AB594" s="840"/>
      <c r="AC594" s="840"/>
      <c r="AD594" s="841"/>
      <c r="AG594">
        <f t="shared" si="199"/>
        <v>0</v>
      </c>
      <c r="AH594" s="176">
        <f t="shared" si="200"/>
        <v>0</v>
      </c>
      <c r="AI594" s="177" t="str">
        <f>IF(AH594=0,"",
IF(SUM($AH$578:AH594)=1,AJ594,
IF($AH$640&gt;SUM($AH$578:AH594),_xlfn.CONCAT(", ",AJ594),
IF($AH$640=SUM($AH$578:AH594),_xlfn.CONCAT(" y ",AJ594)))))</f>
        <v/>
      </c>
      <c r="AJ594" s="55">
        <v>16</v>
      </c>
      <c r="AK594" s="27">
        <f t="shared" si="201"/>
        <v>0</v>
      </c>
      <c r="AL594">
        <f t="shared" si="202"/>
        <v>0</v>
      </c>
      <c r="AM594">
        <f t="shared" si="203"/>
        <v>0</v>
      </c>
      <c r="AN594">
        <f t="shared" si="198"/>
        <v>0</v>
      </c>
      <c r="AO594">
        <f t="shared" si="204"/>
        <v>0</v>
      </c>
      <c r="AP594" s="1">
        <f t="shared" si="205"/>
        <v>0</v>
      </c>
    </row>
    <row r="595" spans="1:42">
      <c r="A595" s="25"/>
      <c r="B595" s="52"/>
      <c r="C595" s="55" t="s">
        <v>5037</v>
      </c>
      <c r="D595" s="817" t="str">
        <f>IF(CNGE_2026_M4_Secc1!D59="","",CNGE_2026_M4_Secc1!D59)</f>
        <v/>
      </c>
      <c r="E595" s="757"/>
      <c r="F595" s="757"/>
      <c r="G595" s="757"/>
      <c r="H595" s="757"/>
      <c r="I595" s="757"/>
      <c r="J595" s="757"/>
      <c r="K595" s="757"/>
      <c r="L595" s="757"/>
      <c r="M595" s="757"/>
      <c r="N595" s="758"/>
      <c r="O595" s="839"/>
      <c r="P595" s="840"/>
      <c r="Q595" s="840"/>
      <c r="R595" s="841"/>
      <c r="S595" s="839"/>
      <c r="T595" s="840"/>
      <c r="U595" s="840"/>
      <c r="V595" s="841"/>
      <c r="W595" s="839"/>
      <c r="X595" s="840"/>
      <c r="Y595" s="840"/>
      <c r="Z595" s="841"/>
      <c r="AA595" s="839"/>
      <c r="AB595" s="840"/>
      <c r="AC595" s="840"/>
      <c r="AD595" s="841"/>
      <c r="AG595">
        <f t="shared" si="199"/>
        <v>0</v>
      </c>
      <c r="AH595" s="176">
        <f t="shared" si="200"/>
        <v>0</v>
      </c>
      <c r="AI595" s="177" t="str">
        <f>IF(AH595=0,"",
IF(SUM($AH$578:AH595)=1,AJ595,
IF($AH$640&gt;SUM($AH$578:AH595),_xlfn.CONCAT(", ",AJ595),
IF($AH$640=SUM($AH$578:AH595),_xlfn.CONCAT(" y ",AJ595)))))</f>
        <v/>
      </c>
      <c r="AJ595" s="55">
        <v>17</v>
      </c>
      <c r="AK595" s="27">
        <f t="shared" si="201"/>
        <v>0</v>
      </c>
      <c r="AL595">
        <f t="shared" si="202"/>
        <v>0</v>
      </c>
      <c r="AM595">
        <f t="shared" si="203"/>
        <v>0</v>
      </c>
      <c r="AN595">
        <f t="shared" si="198"/>
        <v>0</v>
      </c>
      <c r="AO595">
        <f t="shared" si="204"/>
        <v>0</v>
      </c>
      <c r="AP595" s="1">
        <f t="shared" si="205"/>
        <v>0</v>
      </c>
    </row>
    <row r="596" spans="1:42">
      <c r="A596" s="25"/>
      <c r="B596" s="52"/>
      <c r="C596" s="55" t="s">
        <v>5038</v>
      </c>
      <c r="D596" s="817" t="str">
        <f>IF(CNGE_2026_M4_Secc1!D60="","",CNGE_2026_M4_Secc1!D60)</f>
        <v/>
      </c>
      <c r="E596" s="757"/>
      <c r="F596" s="757"/>
      <c r="G596" s="757"/>
      <c r="H596" s="757"/>
      <c r="I596" s="757"/>
      <c r="J596" s="757"/>
      <c r="K596" s="757"/>
      <c r="L596" s="757"/>
      <c r="M596" s="757"/>
      <c r="N596" s="758"/>
      <c r="O596" s="839"/>
      <c r="P596" s="840"/>
      <c r="Q596" s="840"/>
      <c r="R596" s="841"/>
      <c r="S596" s="839"/>
      <c r="T596" s="840"/>
      <c r="U596" s="840"/>
      <c r="V596" s="841"/>
      <c r="W596" s="839"/>
      <c r="X596" s="840"/>
      <c r="Y596" s="840"/>
      <c r="Z596" s="841"/>
      <c r="AA596" s="839"/>
      <c r="AB596" s="840"/>
      <c r="AC596" s="840"/>
      <c r="AD596" s="841"/>
      <c r="AG596">
        <f t="shared" si="199"/>
        <v>0</v>
      </c>
      <c r="AH596" s="176">
        <f t="shared" si="200"/>
        <v>0</v>
      </c>
      <c r="AI596" s="177" t="str">
        <f>IF(AH596=0,"",
IF(SUM($AH$578:AH596)=1,AJ596,
IF($AH$640&gt;SUM($AH$578:AH596),_xlfn.CONCAT(", ",AJ596),
IF($AH$640=SUM($AH$578:AH596),_xlfn.CONCAT(" y ",AJ596)))))</f>
        <v/>
      </c>
      <c r="AJ596" s="55">
        <v>18</v>
      </c>
      <c r="AK596" s="27">
        <f t="shared" si="201"/>
        <v>0</v>
      </c>
      <c r="AL596">
        <f t="shared" si="202"/>
        <v>0</v>
      </c>
      <c r="AM596">
        <f t="shared" si="203"/>
        <v>0</v>
      </c>
      <c r="AN596">
        <f t="shared" si="198"/>
        <v>0</v>
      </c>
      <c r="AO596">
        <f t="shared" si="204"/>
        <v>0</v>
      </c>
      <c r="AP596" s="1">
        <f t="shared" si="205"/>
        <v>0</v>
      </c>
    </row>
    <row r="597" spans="1:42">
      <c r="A597" s="25"/>
      <c r="B597" s="52"/>
      <c r="C597" s="55" t="s">
        <v>5039</v>
      </c>
      <c r="D597" s="817" t="str">
        <f>IF(CNGE_2026_M4_Secc1!D61="","",CNGE_2026_M4_Secc1!D61)</f>
        <v/>
      </c>
      <c r="E597" s="757"/>
      <c r="F597" s="757"/>
      <c r="G597" s="757"/>
      <c r="H597" s="757"/>
      <c r="I597" s="757"/>
      <c r="J597" s="757"/>
      <c r="K597" s="757"/>
      <c r="L597" s="757"/>
      <c r="M597" s="757"/>
      <c r="N597" s="758"/>
      <c r="O597" s="839"/>
      <c r="P597" s="840"/>
      <c r="Q597" s="840"/>
      <c r="R597" s="841"/>
      <c r="S597" s="839"/>
      <c r="T597" s="840"/>
      <c r="U597" s="840"/>
      <c r="V597" s="841"/>
      <c r="W597" s="839"/>
      <c r="X597" s="840"/>
      <c r="Y597" s="840"/>
      <c r="Z597" s="841"/>
      <c r="AA597" s="839"/>
      <c r="AB597" s="840"/>
      <c r="AC597" s="840"/>
      <c r="AD597" s="841"/>
      <c r="AG597">
        <f t="shared" si="199"/>
        <v>0</v>
      </c>
      <c r="AH597" s="176">
        <f t="shared" si="200"/>
        <v>0</v>
      </c>
      <c r="AI597" s="177" t="str">
        <f>IF(AH597=0,"",
IF(SUM($AH$578:AH597)=1,AJ597,
IF($AH$640&gt;SUM($AH$578:AH597),_xlfn.CONCAT(", ",AJ597),
IF($AH$640=SUM($AH$578:AH597),_xlfn.CONCAT(" y ",AJ597)))))</f>
        <v/>
      </c>
      <c r="AJ597" s="55">
        <v>19</v>
      </c>
      <c r="AK597" s="27">
        <f t="shared" si="201"/>
        <v>0</v>
      </c>
      <c r="AL597">
        <f t="shared" si="202"/>
        <v>0</v>
      </c>
      <c r="AM597">
        <f t="shared" si="203"/>
        <v>0</v>
      </c>
      <c r="AN597">
        <f t="shared" si="198"/>
        <v>0</v>
      </c>
      <c r="AO597">
        <f t="shared" si="204"/>
        <v>0</v>
      </c>
      <c r="AP597" s="1">
        <f t="shared" si="205"/>
        <v>0</v>
      </c>
    </row>
    <row r="598" spans="1:42">
      <c r="A598" s="25"/>
      <c r="B598" s="52"/>
      <c r="C598" s="55" t="s">
        <v>5040</v>
      </c>
      <c r="D598" s="817" t="str">
        <f>IF(CNGE_2026_M4_Secc1!D62="","",CNGE_2026_M4_Secc1!D62)</f>
        <v/>
      </c>
      <c r="E598" s="757"/>
      <c r="F598" s="757"/>
      <c r="G598" s="757"/>
      <c r="H598" s="757"/>
      <c r="I598" s="757"/>
      <c r="J598" s="757"/>
      <c r="K598" s="757"/>
      <c r="L598" s="757"/>
      <c r="M598" s="757"/>
      <c r="N598" s="758"/>
      <c r="O598" s="839"/>
      <c r="P598" s="840"/>
      <c r="Q598" s="840"/>
      <c r="R598" s="841"/>
      <c r="S598" s="839"/>
      <c r="T598" s="840"/>
      <c r="U598" s="840"/>
      <c r="V598" s="841"/>
      <c r="W598" s="839"/>
      <c r="X598" s="840"/>
      <c r="Y598" s="840"/>
      <c r="Z598" s="841"/>
      <c r="AA598" s="839"/>
      <c r="AB598" s="840"/>
      <c r="AC598" s="840"/>
      <c r="AD598" s="841"/>
      <c r="AG598">
        <f t="shared" si="199"/>
        <v>0</v>
      </c>
      <c r="AH598" s="176">
        <f t="shared" si="200"/>
        <v>0</v>
      </c>
      <c r="AI598" s="177" t="str">
        <f>IF(AH598=0,"",
IF(SUM($AH$578:AH598)=1,AJ598,
IF($AH$640&gt;SUM($AH$578:AH598),_xlfn.CONCAT(", ",AJ598),
IF($AH$640=SUM($AH$578:AH598),_xlfn.CONCAT(" y ",AJ598)))))</f>
        <v/>
      </c>
      <c r="AJ598" s="55">
        <v>20</v>
      </c>
      <c r="AK598" s="27">
        <f t="shared" si="201"/>
        <v>0</v>
      </c>
      <c r="AL598">
        <f t="shared" si="202"/>
        <v>0</v>
      </c>
      <c r="AM598">
        <f t="shared" si="203"/>
        <v>0</v>
      </c>
      <c r="AN598">
        <f t="shared" si="198"/>
        <v>0</v>
      </c>
      <c r="AO598">
        <f t="shared" si="204"/>
        <v>0</v>
      </c>
      <c r="AP598" s="1">
        <f t="shared" si="205"/>
        <v>0</v>
      </c>
    </row>
    <row r="599" spans="1:42">
      <c r="A599" s="25"/>
      <c r="B599" s="52"/>
      <c r="C599" s="55" t="s">
        <v>5041</v>
      </c>
      <c r="D599" s="817" t="str">
        <f>IF(CNGE_2026_M4_Secc1!D63="","",CNGE_2026_M4_Secc1!D63)</f>
        <v/>
      </c>
      <c r="E599" s="757"/>
      <c r="F599" s="757"/>
      <c r="G599" s="757"/>
      <c r="H599" s="757"/>
      <c r="I599" s="757"/>
      <c r="J599" s="757"/>
      <c r="K599" s="757"/>
      <c r="L599" s="757"/>
      <c r="M599" s="757"/>
      <c r="N599" s="758"/>
      <c r="O599" s="839"/>
      <c r="P599" s="840"/>
      <c r="Q599" s="840"/>
      <c r="R599" s="841"/>
      <c r="S599" s="839"/>
      <c r="T599" s="840"/>
      <c r="U599" s="840"/>
      <c r="V599" s="841"/>
      <c r="W599" s="839"/>
      <c r="X599" s="840"/>
      <c r="Y599" s="840"/>
      <c r="Z599" s="841"/>
      <c r="AA599" s="839"/>
      <c r="AB599" s="840"/>
      <c r="AC599" s="840"/>
      <c r="AD599" s="841"/>
      <c r="AG599">
        <f t="shared" si="199"/>
        <v>0</v>
      </c>
      <c r="AH599" s="176">
        <f t="shared" si="200"/>
        <v>0</v>
      </c>
      <c r="AI599" s="177" t="str">
        <f>IF(AH599=0,"",
IF(SUM($AH$578:AH599)=1,AJ599,
IF($AH$640&gt;SUM($AH$578:AH599),_xlfn.CONCAT(", ",AJ599),
IF($AH$640=SUM($AH$578:AH599),_xlfn.CONCAT(" y ",AJ599)))))</f>
        <v/>
      </c>
      <c r="AJ599" s="55">
        <v>21</v>
      </c>
      <c r="AK599" s="27">
        <f t="shared" si="201"/>
        <v>0</v>
      </c>
      <c r="AL599">
        <f t="shared" si="202"/>
        <v>0</v>
      </c>
      <c r="AM599">
        <f t="shared" si="203"/>
        <v>0</v>
      </c>
      <c r="AN599">
        <f t="shared" si="198"/>
        <v>0</v>
      </c>
      <c r="AO599">
        <f t="shared" si="204"/>
        <v>0</v>
      </c>
      <c r="AP599" s="1">
        <f t="shared" si="205"/>
        <v>0</v>
      </c>
    </row>
    <row r="600" spans="1:42">
      <c r="A600" s="25"/>
      <c r="B600" s="52"/>
      <c r="C600" s="55" t="s">
        <v>5042</v>
      </c>
      <c r="D600" s="817" t="str">
        <f>IF(CNGE_2026_M4_Secc1!D64="","",CNGE_2026_M4_Secc1!D64)</f>
        <v/>
      </c>
      <c r="E600" s="757"/>
      <c r="F600" s="757"/>
      <c r="G600" s="757"/>
      <c r="H600" s="757"/>
      <c r="I600" s="757"/>
      <c r="J600" s="757"/>
      <c r="K600" s="757"/>
      <c r="L600" s="757"/>
      <c r="M600" s="757"/>
      <c r="N600" s="758"/>
      <c r="O600" s="839"/>
      <c r="P600" s="840"/>
      <c r="Q600" s="840"/>
      <c r="R600" s="841"/>
      <c r="S600" s="839"/>
      <c r="T600" s="840"/>
      <c r="U600" s="840"/>
      <c r="V600" s="841"/>
      <c r="W600" s="839"/>
      <c r="X600" s="840"/>
      <c r="Y600" s="840"/>
      <c r="Z600" s="841"/>
      <c r="AA600" s="839"/>
      <c r="AB600" s="840"/>
      <c r="AC600" s="840"/>
      <c r="AD600" s="841"/>
      <c r="AG600">
        <f t="shared" si="199"/>
        <v>0</v>
      </c>
      <c r="AH600" s="176">
        <f t="shared" si="200"/>
        <v>0</v>
      </c>
      <c r="AI600" s="177" t="str">
        <f>IF(AH600=0,"",
IF(SUM($AH$578:AH600)=1,AJ600,
IF($AH$640&gt;SUM($AH$578:AH600),_xlfn.CONCAT(", ",AJ600),
IF($AH$640=SUM($AH$578:AH600),_xlfn.CONCAT(" y ",AJ600)))))</f>
        <v/>
      </c>
      <c r="AJ600" s="55">
        <v>22</v>
      </c>
      <c r="AK600" s="27">
        <f t="shared" si="201"/>
        <v>0</v>
      </c>
      <c r="AL600">
        <f t="shared" si="202"/>
        <v>0</v>
      </c>
      <c r="AM600">
        <f t="shared" si="203"/>
        <v>0</v>
      </c>
      <c r="AN600">
        <f t="shared" si="198"/>
        <v>0</v>
      </c>
      <c r="AO600">
        <f t="shared" si="204"/>
        <v>0</v>
      </c>
      <c r="AP600" s="1">
        <f t="shared" si="205"/>
        <v>0</v>
      </c>
    </row>
    <row r="601" spans="1:42">
      <c r="A601" s="25"/>
      <c r="B601" s="52"/>
      <c r="C601" s="55" t="s">
        <v>5043</v>
      </c>
      <c r="D601" s="817" t="str">
        <f>IF(CNGE_2026_M4_Secc1!D65="","",CNGE_2026_M4_Secc1!D65)</f>
        <v/>
      </c>
      <c r="E601" s="757"/>
      <c r="F601" s="757"/>
      <c r="G601" s="757"/>
      <c r="H601" s="757"/>
      <c r="I601" s="757"/>
      <c r="J601" s="757"/>
      <c r="K601" s="757"/>
      <c r="L601" s="757"/>
      <c r="M601" s="757"/>
      <c r="N601" s="758"/>
      <c r="O601" s="839"/>
      <c r="P601" s="840"/>
      <c r="Q601" s="840"/>
      <c r="R601" s="841"/>
      <c r="S601" s="839"/>
      <c r="T601" s="840"/>
      <c r="U601" s="840"/>
      <c r="V601" s="841"/>
      <c r="W601" s="839"/>
      <c r="X601" s="840"/>
      <c r="Y601" s="840"/>
      <c r="Z601" s="841"/>
      <c r="AA601" s="839"/>
      <c r="AB601" s="840"/>
      <c r="AC601" s="840"/>
      <c r="AD601" s="841"/>
      <c r="AG601">
        <f t="shared" si="199"/>
        <v>0</v>
      </c>
      <c r="AH601" s="176">
        <f t="shared" si="200"/>
        <v>0</v>
      </c>
      <c r="AI601" s="177" t="str">
        <f>IF(AH601=0,"",
IF(SUM($AH$578:AH601)=1,AJ601,
IF($AH$640&gt;SUM($AH$578:AH601),_xlfn.CONCAT(", ",AJ601),
IF($AH$640=SUM($AH$578:AH601),_xlfn.CONCAT(" y ",AJ601)))))</f>
        <v/>
      </c>
      <c r="AJ601" s="55">
        <v>23</v>
      </c>
      <c r="AK601" s="27">
        <f t="shared" si="201"/>
        <v>0</v>
      </c>
      <c r="AL601">
        <f t="shared" si="202"/>
        <v>0</v>
      </c>
      <c r="AM601">
        <f t="shared" si="203"/>
        <v>0</v>
      </c>
      <c r="AN601">
        <f t="shared" si="198"/>
        <v>0</v>
      </c>
      <c r="AO601">
        <f t="shared" si="204"/>
        <v>0</v>
      </c>
      <c r="AP601" s="1">
        <f t="shared" si="205"/>
        <v>0</v>
      </c>
    </row>
    <row r="602" spans="1:42">
      <c r="A602" s="25"/>
      <c r="B602" s="52"/>
      <c r="C602" s="55" t="s">
        <v>5044</v>
      </c>
      <c r="D602" s="817" t="str">
        <f>IF(CNGE_2026_M4_Secc1!D66="","",CNGE_2026_M4_Secc1!D66)</f>
        <v/>
      </c>
      <c r="E602" s="757"/>
      <c r="F602" s="757"/>
      <c r="G602" s="757"/>
      <c r="H602" s="757"/>
      <c r="I602" s="757"/>
      <c r="J602" s="757"/>
      <c r="K602" s="757"/>
      <c r="L602" s="757"/>
      <c r="M602" s="757"/>
      <c r="N602" s="758"/>
      <c r="O602" s="839"/>
      <c r="P602" s="840"/>
      <c r="Q602" s="840"/>
      <c r="R602" s="841"/>
      <c r="S602" s="839"/>
      <c r="T602" s="840"/>
      <c r="U602" s="840"/>
      <c r="V602" s="841"/>
      <c r="W602" s="839"/>
      <c r="X602" s="840"/>
      <c r="Y602" s="840"/>
      <c r="Z602" s="841"/>
      <c r="AA602" s="839"/>
      <c r="AB602" s="840"/>
      <c r="AC602" s="840"/>
      <c r="AD602" s="841"/>
      <c r="AG602">
        <f t="shared" si="199"/>
        <v>0</v>
      </c>
      <c r="AH602" s="176">
        <f t="shared" si="200"/>
        <v>0</v>
      </c>
      <c r="AI602" s="177" t="str">
        <f>IF(AH602=0,"",
IF(SUM($AH$578:AH602)=1,AJ602,
IF($AH$640&gt;SUM($AH$578:AH602),_xlfn.CONCAT(", ",AJ602),
IF($AH$640=SUM($AH$578:AH602),_xlfn.CONCAT(" y ",AJ602)))))</f>
        <v/>
      </c>
      <c r="AJ602" s="55">
        <v>24</v>
      </c>
      <c r="AK602" s="27">
        <f t="shared" si="201"/>
        <v>0</v>
      </c>
      <c r="AL602">
        <f t="shared" si="202"/>
        <v>0</v>
      </c>
      <c r="AM602">
        <f t="shared" si="203"/>
        <v>0</v>
      </c>
      <c r="AN602">
        <f t="shared" si="198"/>
        <v>0</v>
      </c>
      <c r="AO602">
        <f t="shared" si="204"/>
        <v>0</v>
      </c>
      <c r="AP602" s="1">
        <f t="shared" si="205"/>
        <v>0</v>
      </c>
    </row>
    <row r="603" spans="1:42">
      <c r="A603" s="25"/>
      <c r="B603" s="52"/>
      <c r="C603" s="55" t="s">
        <v>5045</v>
      </c>
      <c r="D603" s="817" t="str">
        <f>IF(CNGE_2026_M4_Secc1!D67="","",CNGE_2026_M4_Secc1!D67)</f>
        <v/>
      </c>
      <c r="E603" s="757"/>
      <c r="F603" s="757"/>
      <c r="G603" s="757"/>
      <c r="H603" s="757"/>
      <c r="I603" s="757"/>
      <c r="J603" s="757"/>
      <c r="K603" s="757"/>
      <c r="L603" s="757"/>
      <c r="M603" s="757"/>
      <c r="N603" s="758"/>
      <c r="O603" s="839"/>
      <c r="P603" s="840"/>
      <c r="Q603" s="840"/>
      <c r="R603" s="841"/>
      <c r="S603" s="839"/>
      <c r="T603" s="840"/>
      <c r="U603" s="840"/>
      <c r="V603" s="841"/>
      <c r="W603" s="839"/>
      <c r="X603" s="840"/>
      <c r="Y603" s="840"/>
      <c r="Z603" s="841"/>
      <c r="AA603" s="839"/>
      <c r="AB603" s="840"/>
      <c r="AC603" s="840"/>
      <c r="AD603" s="841"/>
      <c r="AG603">
        <f t="shared" si="199"/>
        <v>0</v>
      </c>
      <c r="AH603" s="176">
        <f t="shared" si="200"/>
        <v>0</v>
      </c>
      <c r="AI603" s="177" t="str">
        <f>IF(AH603=0,"",
IF(SUM($AH$578:AH603)=1,AJ603,
IF($AH$640&gt;SUM($AH$578:AH603),_xlfn.CONCAT(", ",AJ603),
IF($AH$640=SUM($AH$578:AH603),_xlfn.CONCAT(" y ",AJ603)))))</f>
        <v/>
      </c>
      <c r="AJ603" s="55">
        <v>25</v>
      </c>
      <c r="AK603" s="27">
        <f t="shared" si="201"/>
        <v>0</v>
      </c>
      <c r="AL603">
        <f t="shared" si="202"/>
        <v>0</v>
      </c>
      <c r="AM603">
        <f t="shared" si="203"/>
        <v>0</v>
      </c>
      <c r="AN603">
        <f t="shared" si="198"/>
        <v>0</v>
      </c>
      <c r="AO603">
        <f t="shared" si="204"/>
        <v>0</v>
      </c>
      <c r="AP603" s="1">
        <f t="shared" si="205"/>
        <v>0</v>
      </c>
    </row>
    <row r="604" spans="1:42">
      <c r="A604" s="25"/>
      <c r="B604" s="52"/>
      <c r="C604" s="55" t="s">
        <v>5046</v>
      </c>
      <c r="D604" s="817" t="str">
        <f>IF(CNGE_2026_M4_Secc1!D68="","",CNGE_2026_M4_Secc1!D68)</f>
        <v/>
      </c>
      <c r="E604" s="757"/>
      <c r="F604" s="757"/>
      <c r="G604" s="757"/>
      <c r="H604" s="757"/>
      <c r="I604" s="757"/>
      <c r="J604" s="757"/>
      <c r="K604" s="757"/>
      <c r="L604" s="757"/>
      <c r="M604" s="757"/>
      <c r="N604" s="758"/>
      <c r="O604" s="839"/>
      <c r="P604" s="840"/>
      <c r="Q604" s="840"/>
      <c r="R604" s="841"/>
      <c r="S604" s="839"/>
      <c r="T604" s="840"/>
      <c r="U604" s="840"/>
      <c r="V604" s="841"/>
      <c r="W604" s="839"/>
      <c r="X604" s="840"/>
      <c r="Y604" s="840"/>
      <c r="Z604" s="841"/>
      <c r="AA604" s="839"/>
      <c r="AB604" s="840"/>
      <c r="AC604" s="840"/>
      <c r="AD604" s="841"/>
      <c r="AG604">
        <f t="shared" si="199"/>
        <v>0</v>
      </c>
      <c r="AH604" s="176">
        <f t="shared" si="200"/>
        <v>0</v>
      </c>
      <c r="AI604" s="177" t="str">
        <f>IF(AH604=0,"",
IF(SUM($AH$578:AH604)=1,AJ604,
IF($AH$640&gt;SUM($AH$578:AH604),_xlfn.CONCAT(", ",AJ604),
IF($AH$640=SUM($AH$578:AH604),_xlfn.CONCAT(" y ",AJ604)))))</f>
        <v/>
      </c>
      <c r="AJ604" s="55">
        <v>26</v>
      </c>
      <c r="AK604" s="27">
        <f t="shared" si="201"/>
        <v>0</v>
      </c>
      <c r="AL604">
        <f t="shared" si="202"/>
        <v>0</v>
      </c>
      <c r="AM604">
        <f t="shared" si="203"/>
        <v>0</v>
      </c>
      <c r="AN604">
        <f t="shared" si="198"/>
        <v>0</v>
      </c>
      <c r="AO604">
        <f t="shared" si="204"/>
        <v>0</v>
      </c>
      <c r="AP604" s="1">
        <f t="shared" si="205"/>
        <v>0</v>
      </c>
    </row>
    <row r="605" spans="1:42">
      <c r="A605" s="25"/>
      <c r="B605" s="52"/>
      <c r="C605" s="55" t="s">
        <v>5047</v>
      </c>
      <c r="D605" s="817" t="str">
        <f>IF(CNGE_2026_M4_Secc1!D69="","",CNGE_2026_M4_Secc1!D69)</f>
        <v/>
      </c>
      <c r="E605" s="757"/>
      <c r="F605" s="757"/>
      <c r="G605" s="757"/>
      <c r="H605" s="757"/>
      <c r="I605" s="757"/>
      <c r="J605" s="757"/>
      <c r="K605" s="757"/>
      <c r="L605" s="757"/>
      <c r="M605" s="757"/>
      <c r="N605" s="758"/>
      <c r="O605" s="839"/>
      <c r="P605" s="840"/>
      <c r="Q605" s="840"/>
      <c r="R605" s="841"/>
      <c r="S605" s="839"/>
      <c r="T605" s="840"/>
      <c r="U605" s="840"/>
      <c r="V605" s="841"/>
      <c r="W605" s="839"/>
      <c r="X605" s="840"/>
      <c r="Y605" s="840"/>
      <c r="Z605" s="841"/>
      <c r="AA605" s="839"/>
      <c r="AB605" s="840"/>
      <c r="AC605" s="840"/>
      <c r="AD605" s="841"/>
      <c r="AG605">
        <f t="shared" si="199"/>
        <v>0</v>
      </c>
      <c r="AH605" s="176">
        <f t="shared" si="200"/>
        <v>0</v>
      </c>
      <c r="AI605" s="177" t="str">
        <f>IF(AH605=0,"",
IF(SUM($AH$578:AH605)=1,AJ605,
IF($AH$640&gt;SUM($AH$578:AH605),_xlfn.CONCAT(", ",AJ605),
IF($AH$640=SUM($AH$578:AH605),_xlfn.CONCAT(" y ",AJ605)))))</f>
        <v/>
      </c>
      <c r="AJ605" s="55">
        <v>27</v>
      </c>
      <c r="AK605" s="27">
        <f t="shared" si="201"/>
        <v>0</v>
      </c>
      <c r="AL605">
        <f t="shared" si="202"/>
        <v>0</v>
      </c>
      <c r="AM605">
        <f t="shared" si="203"/>
        <v>0</v>
      </c>
      <c r="AN605">
        <f t="shared" si="198"/>
        <v>0</v>
      </c>
      <c r="AO605">
        <f t="shared" si="204"/>
        <v>0</v>
      </c>
      <c r="AP605" s="1">
        <f t="shared" si="205"/>
        <v>0</v>
      </c>
    </row>
    <row r="606" spans="1:42">
      <c r="A606" s="25"/>
      <c r="B606" s="52"/>
      <c r="C606" s="55" t="s">
        <v>5048</v>
      </c>
      <c r="D606" s="817" t="str">
        <f>IF(CNGE_2026_M4_Secc1!D70="","",CNGE_2026_M4_Secc1!D70)</f>
        <v/>
      </c>
      <c r="E606" s="757"/>
      <c r="F606" s="757"/>
      <c r="G606" s="757"/>
      <c r="H606" s="757"/>
      <c r="I606" s="757"/>
      <c r="J606" s="757"/>
      <c r="K606" s="757"/>
      <c r="L606" s="757"/>
      <c r="M606" s="757"/>
      <c r="N606" s="758"/>
      <c r="O606" s="839"/>
      <c r="P606" s="840"/>
      <c r="Q606" s="840"/>
      <c r="R606" s="841"/>
      <c r="S606" s="839"/>
      <c r="T606" s="840"/>
      <c r="U606" s="840"/>
      <c r="V606" s="841"/>
      <c r="W606" s="839"/>
      <c r="X606" s="840"/>
      <c r="Y606" s="840"/>
      <c r="Z606" s="841"/>
      <c r="AA606" s="839"/>
      <c r="AB606" s="840"/>
      <c r="AC606" s="840"/>
      <c r="AD606" s="841"/>
      <c r="AG606">
        <f t="shared" si="199"/>
        <v>0</v>
      </c>
      <c r="AH606" s="176">
        <f t="shared" si="200"/>
        <v>0</v>
      </c>
      <c r="AI606" s="177" t="str">
        <f>IF(AH606=0,"",
IF(SUM($AH$578:AH606)=1,AJ606,
IF($AH$640&gt;SUM($AH$578:AH606),_xlfn.CONCAT(", ",AJ606),
IF($AH$640=SUM($AH$578:AH606),_xlfn.CONCAT(" y ",AJ606)))))</f>
        <v/>
      </c>
      <c r="AJ606" s="55">
        <v>28</v>
      </c>
      <c r="AK606" s="27">
        <f t="shared" si="201"/>
        <v>0</v>
      </c>
      <c r="AL606">
        <f t="shared" si="202"/>
        <v>0</v>
      </c>
      <c r="AM606">
        <f t="shared" si="203"/>
        <v>0</v>
      </c>
      <c r="AN606">
        <f t="shared" si="198"/>
        <v>0</v>
      </c>
      <c r="AO606">
        <f t="shared" si="204"/>
        <v>0</v>
      </c>
      <c r="AP606" s="1">
        <f t="shared" si="205"/>
        <v>0</v>
      </c>
    </row>
    <row r="607" spans="1:42">
      <c r="A607" s="25"/>
      <c r="B607" s="52"/>
      <c r="C607" s="55" t="s">
        <v>5049</v>
      </c>
      <c r="D607" s="817" t="str">
        <f>IF(CNGE_2026_M4_Secc1!D71="","",CNGE_2026_M4_Secc1!D71)</f>
        <v/>
      </c>
      <c r="E607" s="757"/>
      <c r="F607" s="757"/>
      <c r="G607" s="757"/>
      <c r="H607" s="757"/>
      <c r="I607" s="757"/>
      <c r="J607" s="757"/>
      <c r="K607" s="757"/>
      <c r="L607" s="757"/>
      <c r="M607" s="757"/>
      <c r="N607" s="758"/>
      <c r="O607" s="839"/>
      <c r="P607" s="840"/>
      <c r="Q607" s="840"/>
      <c r="R607" s="841"/>
      <c r="S607" s="839"/>
      <c r="T607" s="840"/>
      <c r="U607" s="840"/>
      <c r="V607" s="841"/>
      <c r="W607" s="839"/>
      <c r="X607" s="840"/>
      <c r="Y607" s="840"/>
      <c r="Z607" s="841"/>
      <c r="AA607" s="839"/>
      <c r="AB607" s="840"/>
      <c r="AC607" s="840"/>
      <c r="AD607" s="841"/>
      <c r="AG607">
        <f t="shared" si="199"/>
        <v>0</v>
      </c>
      <c r="AH607" s="176">
        <f t="shared" si="200"/>
        <v>0</v>
      </c>
      <c r="AI607" s="177" t="str">
        <f>IF(AH607=0,"",
IF(SUM($AH$578:AH607)=1,AJ607,
IF($AH$640&gt;SUM($AH$578:AH607),_xlfn.CONCAT(", ",AJ607),
IF($AH$640=SUM($AH$578:AH607),_xlfn.CONCAT(" y ",AJ607)))))</f>
        <v/>
      </c>
      <c r="AJ607" s="55">
        <v>29</v>
      </c>
      <c r="AK607" s="27">
        <f t="shared" si="201"/>
        <v>0</v>
      </c>
      <c r="AL607">
        <f t="shared" si="202"/>
        <v>0</v>
      </c>
      <c r="AM607">
        <f t="shared" si="203"/>
        <v>0</v>
      </c>
      <c r="AN607">
        <f t="shared" si="198"/>
        <v>0</v>
      </c>
      <c r="AO607">
        <f t="shared" si="204"/>
        <v>0</v>
      </c>
      <c r="AP607" s="1">
        <f t="shared" si="205"/>
        <v>0</v>
      </c>
    </row>
    <row r="608" spans="1:42">
      <c r="A608" s="25"/>
      <c r="B608" s="52"/>
      <c r="C608" s="55" t="s">
        <v>5050</v>
      </c>
      <c r="D608" s="817" t="str">
        <f>IF(CNGE_2026_M4_Secc1!D72="","",CNGE_2026_M4_Secc1!D72)</f>
        <v/>
      </c>
      <c r="E608" s="757"/>
      <c r="F608" s="757"/>
      <c r="G608" s="757"/>
      <c r="H608" s="757"/>
      <c r="I608" s="757"/>
      <c r="J608" s="757"/>
      <c r="K608" s="757"/>
      <c r="L608" s="757"/>
      <c r="M608" s="757"/>
      <c r="N608" s="758"/>
      <c r="O608" s="839"/>
      <c r="P608" s="840"/>
      <c r="Q608" s="840"/>
      <c r="R608" s="841"/>
      <c r="S608" s="839"/>
      <c r="T608" s="840"/>
      <c r="U608" s="840"/>
      <c r="V608" s="841"/>
      <c r="W608" s="839"/>
      <c r="X608" s="840"/>
      <c r="Y608" s="840"/>
      <c r="Z608" s="841"/>
      <c r="AA608" s="839"/>
      <c r="AB608" s="840"/>
      <c r="AC608" s="840"/>
      <c r="AD608" s="841"/>
      <c r="AG608">
        <f t="shared" si="199"/>
        <v>0</v>
      </c>
      <c r="AH608" s="176">
        <f t="shared" si="200"/>
        <v>0</v>
      </c>
      <c r="AI608" s="177" t="str">
        <f>IF(AH608=0,"",
IF(SUM($AH$578:AH608)=1,AJ608,
IF($AH$640&gt;SUM($AH$578:AH608),_xlfn.CONCAT(", ",AJ608),
IF($AH$640=SUM($AH$578:AH608),_xlfn.CONCAT(" y ",AJ608)))))</f>
        <v/>
      </c>
      <c r="AJ608" s="55">
        <v>30</v>
      </c>
      <c r="AK608" s="27">
        <f t="shared" si="201"/>
        <v>0</v>
      </c>
      <c r="AL608">
        <f t="shared" si="202"/>
        <v>0</v>
      </c>
      <c r="AM608">
        <f t="shared" si="203"/>
        <v>0</v>
      </c>
      <c r="AN608">
        <f t="shared" si="198"/>
        <v>0</v>
      </c>
      <c r="AO608">
        <f t="shared" si="204"/>
        <v>0</v>
      </c>
      <c r="AP608" s="1">
        <f t="shared" si="205"/>
        <v>0</v>
      </c>
    </row>
    <row r="609" spans="1:42">
      <c r="A609" s="25"/>
      <c r="B609" s="52"/>
      <c r="C609" s="55" t="s">
        <v>5051</v>
      </c>
      <c r="D609" s="817" t="str">
        <f>IF(CNGE_2026_M4_Secc1!D73="","",CNGE_2026_M4_Secc1!D73)</f>
        <v/>
      </c>
      <c r="E609" s="757"/>
      <c r="F609" s="757"/>
      <c r="G609" s="757"/>
      <c r="H609" s="757"/>
      <c r="I609" s="757"/>
      <c r="J609" s="757"/>
      <c r="K609" s="757"/>
      <c r="L609" s="757"/>
      <c r="M609" s="757"/>
      <c r="N609" s="758"/>
      <c r="O609" s="839"/>
      <c r="P609" s="840"/>
      <c r="Q609" s="840"/>
      <c r="R609" s="841"/>
      <c r="S609" s="839"/>
      <c r="T609" s="840"/>
      <c r="U609" s="840"/>
      <c r="V609" s="841"/>
      <c r="W609" s="839"/>
      <c r="X609" s="840"/>
      <c r="Y609" s="840"/>
      <c r="Z609" s="841"/>
      <c r="AA609" s="839"/>
      <c r="AB609" s="840"/>
      <c r="AC609" s="840"/>
      <c r="AD609" s="841"/>
      <c r="AG609">
        <f t="shared" si="199"/>
        <v>0</v>
      </c>
      <c r="AH609" s="176">
        <f t="shared" si="200"/>
        <v>0</v>
      </c>
      <c r="AI609" s="177" t="str">
        <f>IF(AH609=0,"",
IF(SUM($AH$578:AH609)=1,AJ609,
IF($AH$640&gt;SUM($AH$578:AH609),_xlfn.CONCAT(", ",AJ609),
IF($AH$640=SUM($AH$578:AH609),_xlfn.CONCAT(" y ",AJ609)))))</f>
        <v/>
      </c>
      <c r="AJ609" s="55">
        <v>31</v>
      </c>
      <c r="AK609" s="27">
        <f t="shared" si="201"/>
        <v>0</v>
      </c>
      <c r="AL609">
        <f t="shared" si="202"/>
        <v>0</v>
      </c>
      <c r="AM609">
        <f t="shared" si="203"/>
        <v>0</v>
      </c>
      <c r="AN609">
        <f t="shared" si="198"/>
        <v>0</v>
      </c>
      <c r="AO609">
        <f t="shared" si="204"/>
        <v>0</v>
      </c>
      <c r="AP609" s="1">
        <f t="shared" si="205"/>
        <v>0</v>
      </c>
    </row>
    <row r="610" spans="1:42">
      <c r="A610" s="25"/>
      <c r="B610" s="52"/>
      <c r="C610" s="55" t="s">
        <v>5052</v>
      </c>
      <c r="D610" s="817" t="str">
        <f>IF(CNGE_2026_M4_Secc1!D74="","",CNGE_2026_M4_Secc1!D74)</f>
        <v/>
      </c>
      <c r="E610" s="757"/>
      <c r="F610" s="757"/>
      <c r="G610" s="757"/>
      <c r="H610" s="757"/>
      <c r="I610" s="757"/>
      <c r="J610" s="757"/>
      <c r="K610" s="757"/>
      <c r="L610" s="757"/>
      <c r="M610" s="757"/>
      <c r="N610" s="758"/>
      <c r="O610" s="839"/>
      <c r="P610" s="840"/>
      <c r="Q610" s="840"/>
      <c r="R610" s="841"/>
      <c r="S610" s="839"/>
      <c r="T610" s="840"/>
      <c r="U610" s="840"/>
      <c r="V610" s="841"/>
      <c r="W610" s="839"/>
      <c r="X610" s="840"/>
      <c r="Y610" s="840"/>
      <c r="Z610" s="841"/>
      <c r="AA610" s="839"/>
      <c r="AB610" s="840"/>
      <c r="AC610" s="840"/>
      <c r="AD610" s="841"/>
      <c r="AG610">
        <f t="shared" ref="AG610:AG638" si="206">IF(AND($L251&gt;0,$L251&lt;&gt;"NS",$L251&lt;&gt;"NA"),IF(COUNTA(O610:AD610)=4,0,1),0)</f>
        <v>0</v>
      </c>
      <c r="AH610" s="176">
        <f t="shared" si="200"/>
        <v>0</v>
      </c>
      <c r="AI610" s="177" t="str">
        <f>IF(AH610=0,"",
IF(SUM($AH$578:AH610)=1,AJ610,
IF($AH$640&gt;SUM($AH$578:AH610),_xlfn.CONCAT(", ",AJ610),
IF($AH$640=SUM($AH$578:AH610),_xlfn.CONCAT(" y ",AJ610)))))</f>
        <v/>
      </c>
      <c r="AJ610" s="55">
        <v>32</v>
      </c>
      <c r="AK610" s="27">
        <f t="shared" ref="AK610:AK638" si="207">IF(OR($L251=0,$L251="NS",$L251="NA"),IF(COUNTA(O610:AD610)=0,0,1),0)</f>
        <v>0</v>
      </c>
      <c r="AL610">
        <f t="shared" ref="AL610:AL633" si="208">O610</f>
        <v>0</v>
      </c>
      <c r="AM610">
        <f t="shared" ref="AM610:AM633" si="209">COUNTIF(S610:AD610,"NS")</f>
        <v>0</v>
      </c>
      <c r="AN610">
        <f t="shared" ref="AN610:AN633" si="210">SUM(S610:AD610)</f>
        <v>0</v>
      </c>
      <c r="AO610">
        <f t="shared" ref="AO610:AO633" si="211">IF(COUNTIF(O610:AD610,"NA")=4,0,IF(OR(AND(AL610=0,AM610&gt;0),AND(AL610="NS",AN610&gt;0), AND(AL610="NS", AM610=0,AN610=0)), 1, IF(OR(AND(AL610&gt;0,AM610&gt;1,AL610&gt;AN610), AND(AL610="NS",AM610=2), AND(AL610="NS",AN610=0,AM610&gt;0),AL610=AN610), 0, 1)))</f>
        <v>0</v>
      </c>
      <c r="AP610" s="1">
        <f t="shared" ref="AP610:AP638" si="212">IF(OR(O610="NS",$L251="NS"),0,IF(AND(O610="NA",$L251="NA"),0,IF(O610&gt;=$L251,0,1)))</f>
        <v>0</v>
      </c>
    </row>
    <row r="611" spans="1:42">
      <c r="A611" s="25"/>
      <c r="B611" s="52"/>
      <c r="C611" s="55" t="s">
        <v>5053</v>
      </c>
      <c r="D611" s="817" t="str">
        <f>IF(CNGE_2026_M4_Secc1!D75="","",CNGE_2026_M4_Secc1!D75)</f>
        <v/>
      </c>
      <c r="E611" s="757"/>
      <c r="F611" s="757"/>
      <c r="G611" s="757"/>
      <c r="H611" s="757"/>
      <c r="I611" s="757"/>
      <c r="J611" s="757"/>
      <c r="K611" s="757"/>
      <c r="L611" s="757"/>
      <c r="M611" s="757"/>
      <c r="N611" s="758"/>
      <c r="O611" s="839"/>
      <c r="P611" s="840"/>
      <c r="Q611" s="840"/>
      <c r="R611" s="841"/>
      <c r="S611" s="839"/>
      <c r="T611" s="840"/>
      <c r="U611" s="840"/>
      <c r="V611" s="841"/>
      <c r="W611" s="839"/>
      <c r="X611" s="840"/>
      <c r="Y611" s="840"/>
      <c r="Z611" s="841"/>
      <c r="AA611" s="839"/>
      <c r="AB611" s="840"/>
      <c r="AC611" s="840"/>
      <c r="AD611" s="841"/>
      <c r="AG611">
        <f t="shared" si="206"/>
        <v>0</v>
      </c>
      <c r="AH611" s="176">
        <f t="shared" si="200"/>
        <v>0</v>
      </c>
      <c r="AI611" s="177" t="str">
        <f>IF(AH611=0,"",
IF(SUM($AH$578:AH611)=1,AJ611,
IF($AH$640&gt;SUM($AH$578:AH611),_xlfn.CONCAT(", ",AJ611),
IF($AH$640=SUM($AH$578:AH611),_xlfn.CONCAT(" y ",AJ611)))))</f>
        <v/>
      </c>
      <c r="AJ611" s="55">
        <v>33</v>
      </c>
      <c r="AK611" s="27">
        <f t="shared" si="207"/>
        <v>0</v>
      </c>
      <c r="AL611">
        <f t="shared" si="208"/>
        <v>0</v>
      </c>
      <c r="AM611">
        <f t="shared" si="209"/>
        <v>0</v>
      </c>
      <c r="AN611">
        <f t="shared" si="210"/>
        <v>0</v>
      </c>
      <c r="AO611">
        <f t="shared" si="211"/>
        <v>0</v>
      </c>
      <c r="AP611" s="1">
        <f t="shared" si="212"/>
        <v>0</v>
      </c>
    </row>
    <row r="612" spans="1:42">
      <c r="A612" s="25"/>
      <c r="B612" s="52"/>
      <c r="C612" s="55" t="s">
        <v>5054</v>
      </c>
      <c r="D612" s="817" t="str">
        <f>IF(CNGE_2026_M4_Secc1!D76="","",CNGE_2026_M4_Secc1!D76)</f>
        <v/>
      </c>
      <c r="E612" s="757"/>
      <c r="F612" s="757"/>
      <c r="G612" s="757"/>
      <c r="H612" s="757"/>
      <c r="I612" s="757"/>
      <c r="J612" s="757"/>
      <c r="K612" s="757"/>
      <c r="L612" s="757"/>
      <c r="M612" s="757"/>
      <c r="N612" s="758"/>
      <c r="O612" s="839"/>
      <c r="P612" s="840"/>
      <c r="Q612" s="840"/>
      <c r="R612" s="841"/>
      <c r="S612" s="839"/>
      <c r="T612" s="840"/>
      <c r="U612" s="840"/>
      <c r="V612" s="841"/>
      <c r="W612" s="839"/>
      <c r="X612" s="840"/>
      <c r="Y612" s="840"/>
      <c r="Z612" s="841"/>
      <c r="AA612" s="839"/>
      <c r="AB612" s="840"/>
      <c r="AC612" s="840"/>
      <c r="AD612" s="841"/>
      <c r="AG612">
        <f t="shared" si="206"/>
        <v>0</v>
      </c>
      <c r="AH612" s="176">
        <f t="shared" si="200"/>
        <v>0</v>
      </c>
      <c r="AI612" s="177" t="str">
        <f>IF(AH612=0,"",
IF(SUM($AH$578:AH612)=1,AJ612,
IF($AH$640&gt;SUM($AH$578:AH612),_xlfn.CONCAT(", ",AJ612),
IF($AH$640=SUM($AH$578:AH612),_xlfn.CONCAT(" y ",AJ612)))))</f>
        <v/>
      </c>
      <c r="AJ612" s="55">
        <v>34</v>
      </c>
      <c r="AK612" s="27">
        <f t="shared" si="207"/>
        <v>0</v>
      </c>
      <c r="AL612">
        <f t="shared" si="208"/>
        <v>0</v>
      </c>
      <c r="AM612">
        <f t="shared" si="209"/>
        <v>0</v>
      </c>
      <c r="AN612">
        <f t="shared" si="210"/>
        <v>0</v>
      </c>
      <c r="AO612">
        <f t="shared" si="211"/>
        <v>0</v>
      </c>
      <c r="AP612" s="1">
        <f t="shared" si="212"/>
        <v>0</v>
      </c>
    </row>
    <row r="613" spans="1:42">
      <c r="A613" s="25"/>
      <c r="B613" s="52"/>
      <c r="C613" s="55" t="s">
        <v>5055</v>
      </c>
      <c r="D613" s="817" t="str">
        <f>IF(CNGE_2026_M4_Secc1!D77="","",CNGE_2026_M4_Secc1!D77)</f>
        <v/>
      </c>
      <c r="E613" s="757"/>
      <c r="F613" s="757"/>
      <c r="G613" s="757"/>
      <c r="H613" s="757"/>
      <c r="I613" s="757"/>
      <c r="J613" s="757"/>
      <c r="K613" s="757"/>
      <c r="L613" s="757"/>
      <c r="M613" s="757"/>
      <c r="N613" s="758"/>
      <c r="O613" s="839"/>
      <c r="P613" s="840"/>
      <c r="Q613" s="840"/>
      <c r="R613" s="841"/>
      <c r="S613" s="839"/>
      <c r="T613" s="840"/>
      <c r="U613" s="840"/>
      <c r="V613" s="841"/>
      <c r="W613" s="839"/>
      <c r="X613" s="840"/>
      <c r="Y613" s="840"/>
      <c r="Z613" s="841"/>
      <c r="AA613" s="839"/>
      <c r="AB613" s="840"/>
      <c r="AC613" s="840"/>
      <c r="AD613" s="841"/>
      <c r="AG613">
        <f t="shared" si="206"/>
        <v>0</v>
      </c>
      <c r="AH613" s="176">
        <f t="shared" si="200"/>
        <v>0</v>
      </c>
      <c r="AI613" s="177" t="str">
        <f>IF(AH613=0,"",
IF(SUM($AH$578:AH613)=1,AJ613,
IF($AH$640&gt;SUM($AH$578:AH613),_xlfn.CONCAT(", ",AJ613),
IF($AH$640=SUM($AH$578:AH613),_xlfn.CONCAT(" y ",AJ613)))))</f>
        <v/>
      </c>
      <c r="AJ613" s="55">
        <v>35</v>
      </c>
      <c r="AK613" s="27">
        <f t="shared" si="207"/>
        <v>0</v>
      </c>
      <c r="AL613">
        <f t="shared" si="208"/>
        <v>0</v>
      </c>
      <c r="AM613">
        <f t="shared" si="209"/>
        <v>0</v>
      </c>
      <c r="AN613">
        <f t="shared" si="210"/>
        <v>0</v>
      </c>
      <c r="AO613">
        <f t="shared" si="211"/>
        <v>0</v>
      </c>
      <c r="AP613" s="1">
        <f t="shared" si="212"/>
        <v>0</v>
      </c>
    </row>
    <row r="614" spans="1:42">
      <c r="A614" s="25"/>
      <c r="B614" s="52"/>
      <c r="C614" s="55" t="s">
        <v>5152</v>
      </c>
      <c r="D614" s="817" t="str">
        <f>IF(CNGE_2026_M4_Secc1!D78="","",CNGE_2026_M4_Secc1!D78)</f>
        <v/>
      </c>
      <c r="E614" s="757"/>
      <c r="F614" s="757"/>
      <c r="G614" s="757"/>
      <c r="H614" s="757"/>
      <c r="I614" s="757"/>
      <c r="J614" s="757"/>
      <c r="K614" s="757"/>
      <c r="L614" s="757"/>
      <c r="M614" s="757"/>
      <c r="N614" s="758"/>
      <c r="O614" s="839"/>
      <c r="P614" s="840"/>
      <c r="Q614" s="840"/>
      <c r="R614" s="841"/>
      <c r="S614" s="839"/>
      <c r="T614" s="840"/>
      <c r="U614" s="840"/>
      <c r="V614" s="841"/>
      <c r="W614" s="839"/>
      <c r="X614" s="840"/>
      <c r="Y614" s="840"/>
      <c r="Z614" s="841"/>
      <c r="AA614" s="839"/>
      <c r="AB614" s="840"/>
      <c r="AC614" s="840"/>
      <c r="AD614" s="841"/>
      <c r="AG614">
        <f t="shared" si="206"/>
        <v>0</v>
      </c>
      <c r="AH614" s="176">
        <f t="shared" si="200"/>
        <v>0</v>
      </c>
      <c r="AI614" s="177" t="str">
        <f>IF(AH614=0,"",
IF(SUM($AH$578:AH614)=1,AJ614,
IF($AH$640&gt;SUM($AH$578:AH614),_xlfn.CONCAT(", ",AJ614),
IF($AH$640=SUM($AH$578:AH614),_xlfn.CONCAT(" y ",AJ614)))))</f>
        <v/>
      </c>
      <c r="AJ614" s="55">
        <v>36</v>
      </c>
      <c r="AK614" s="27">
        <f t="shared" si="207"/>
        <v>0</v>
      </c>
      <c r="AL614">
        <f t="shared" si="208"/>
        <v>0</v>
      </c>
      <c r="AM614">
        <f t="shared" si="209"/>
        <v>0</v>
      </c>
      <c r="AN614">
        <f t="shared" si="210"/>
        <v>0</v>
      </c>
      <c r="AO614">
        <f t="shared" si="211"/>
        <v>0</v>
      </c>
      <c r="AP614" s="1">
        <f t="shared" si="212"/>
        <v>0</v>
      </c>
    </row>
    <row r="615" spans="1:42">
      <c r="A615" s="25"/>
      <c r="B615" s="52"/>
      <c r="C615" s="55" t="s">
        <v>5154</v>
      </c>
      <c r="D615" s="817" t="str">
        <f>IF(CNGE_2026_M4_Secc1!D79="","",CNGE_2026_M4_Secc1!D79)</f>
        <v/>
      </c>
      <c r="E615" s="757"/>
      <c r="F615" s="757"/>
      <c r="G615" s="757"/>
      <c r="H615" s="757"/>
      <c r="I615" s="757"/>
      <c r="J615" s="757"/>
      <c r="K615" s="757"/>
      <c r="L615" s="757"/>
      <c r="M615" s="757"/>
      <c r="N615" s="758"/>
      <c r="O615" s="839"/>
      <c r="P615" s="840"/>
      <c r="Q615" s="840"/>
      <c r="R615" s="841"/>
      <c r="S615" s="839"/>
      <c r="T615" s="840"/>
      <c r="U615" s="840"/>
      <c r="V615" s="841"/>
      <c r="W615" s="839"/>
      <c r="X615" s="840"/>
      <c r="Y615" s="840"/>
      <c r="Z615" s="841"/>
      <c r="AA615" s="839"/>
      <c r="AB615" s="840"/>
      <c r="AC615" s="840"/>
      <c r="AD615" s="841"/>
      <c r="AG615">
        <f t="shared" si="206"/>
        <v>0</v>
      </c>
      <c r="AH615" s="176">
        <f t="shared" si="200"/>
        <v>0</v>
      </c>
      <c r="AI615" s="177" t="str">
        <f>IF(AH615=0,"",
IF(SUM($AH$578:AH615)=1,AJ615,
IF($AH$640&gt;SUM($AH$578:AH615),_xlfn.CONCAT(", ",AJ615),
IF($AH$640=SUM($AH$578:AH615),_xlfn.CONCAT(" y ",AJ615)))))</f>
        <v/>
      </c>
      <c r="AJ615" s="55">
        <v>37</v>
      </c>
      <c r="AK615" s="27">
        <f t="shared" si="207"/>
        <v>0</v>
      </c>
      <c r="AL615">
        <f t="shared" si="208"/>
        <v>0</v>
      </c>
      <c r="AM615">
        <f t="shared" si="209"/>
        <v>0</v>
      </c>
      <c r="AN615">
        <f t="shared" si="210"/>
        <v>0</v>
      </c>
      <c r="AO615">
        <f t="shared" si="211"/>
        <v>0</v>
      </c>
      <c r="AP615" s="1">
        <f t="shared" si="212"/>
        <v>0</v>
      </c>
    </row>
    <row r="616" spans="1:42">
      <c r="A616" s="25"/>
      <c r="B616" s="52"/>
      <c r="C616" s="55" t="s">
        <v>5156</v>
      </c>
      <c r="D616" s="817" t="str">
        <f>IF(CNGE_2026_M4_Secc1!D80="","",CNGE_2026_M4_Secc1!D80)</f>
        <v/>
      </c>
      <c r="E616" s="757"/>
      <c r="F616" s="757"/>
      <c r="G616" s="757"/>
      <c r="H616" s="757"/>
      <c r="I616" s="757"/>
      <c r="J616" s="757"/>
      <c r="K616" s="757"/>
      <c r="L616" s="757"/>
      <c r="M616" s="757"/>
      <c r="N616" s="758"/>
      <c r="O616" s="839"/>
      <c r="P616" s="840"/>
      <c r="Q616" s="840"/>
      <c r="R616" s="841"/>
      <c r="S616" s="839"/>
      <c r="T616" s="840"/>
      <c r="U616" s="840"/>
      <c r="V616" s="841"/>
      <c r="W616" s="839"/>
      <c r="X616" s="840"/>
      <c r="Y616" s="840"/>
      <c r="Z616" s="841"/>
      <c r="AA616" s="839"/>
      <c r="AB616" s="840"/>
      <c r="AC616" s="840"/>
      <c r="AD616" s="841"/>
      <c r="AG616">
        <f t="shared" si="206"/>
        <v>0</v>
      </c>
      <c r="AH616" s="176">
        <f t="shared" si="200"/>
        <v>0</v>
      </c>
      <c r="AI616" s="177" t="str">
        <f>IF(AH616=0,"",
IF(SUM($AH$578:AH616)=1,AJ616,
IF($AH$640&gt;SUM($AH$578:AH616),_xlfn.CONCAT(", ",AJ616),
IF($AH$640=SUM($AH$578:AH616),_xlfn.CONCAT(" y ",AJ616)))))</f>
        <v/>
      </c>
      <c r="AJ616" s="55">
        <v>38</v>
      </c>
      <c r="AK616" s="27">
        <f t="shared" si="207"/>
        <v>0</v>
      </c>
      <c r="AL616">
        <f t="shared" si="208"/>
        <v>0</v>
      </c>
      <c r="AM616">
        <f t="shared" si="209"/>
        <v>0</v>
      </c>
      <c r="AN616">
        <f t="shared" si="210"/>
        <v>0</v>
      </c>
      <c r="AO616">
        <f t="shared" si="211"/>
        <v>0</v>
      </c>
      <c r="AP616" s="1">
        <f t="shared" si="212"/>
        <v>0</v>
      </c>
    </row>
    <row r="617" spans="1:42">
      <c r="A617" s="25"/>
      <c r="B617" s="52"/>
      <c r="C617" s="55" t="s">
        <v>5158</v>
      </c>
      <c r="D617" s="817" t="str">
        <f>IF(CNGE_2026_M4_Secc1!D81="","",CNGE_2026_M4_Secc1!D81)</f>
        <v/>
      </c>
      <c r="E617" s="757"/>
      <c r="F617" s="757"/>
      <c r="G617" s="757"/>
      <c r="H617" s="757"/>
      <c r="I617" s="757"/>
      <c r="J617" s="757"/>
      <c r="K617" s="757"/>
      <c r="L617" s="757"/>
      <c r="M617" s="757"/>
      <c r="N617" s="758"/>
      <c r="O617" s="839"/>
      <c r="P617" s="840"/>
      <c r="Q617" s="840"/>
      <c r="R617" s="841"/>
      <c r="S617" s="839"/>
      <c r="T617" s="840"/>
      <c r="U617" s="840"/>
      <c r="V617" s="841"/>
      <c r="W617" s="839"/>
      <c r="X617" s="840"/>
      <c r="Y617" s="840"/>
      <c r="Z617" s="841"/>
      <c r="AA617" s="839"/>
      <c r="AB617" s="840"/>
      <c r="AC617" s="840"/>
      <c r="AD617" s="841"/>
      <c r="AG617">
        <f t="shared" si="206"/>
        <v>0</v>
      </c>
      <c r="AH617" s="176">
        <f t="shared" si="200"/>
        <v>0</v>
      </c>
      <c r="AI617" s="177" t="str">
        <f>IF(AH617=0,"",
IF(SUM($AH$578:AH617)=1,AJ617,
IF($AH$640&gt;SUM($AH$578:AH617),_xlfn.CONCAT(", ",AJ617),
IF($AH$640=SUM($AH$578:AH617),_xlfn.CONCAT(" y ",AJ617)))))</f>
        <v/>
      </c>
      <c r="AJ617" s="55">
        <v>39</v>
      </c>
      <c r="AK617" s="27">
        <f t="shared" si="207"/>
        <v>0</v>
      </c>
      <c r="AL617">
        <f t="shared" si="208"/>
        <v>0</v>
      </c>
      <c r="AM617">
        <f t="shared" si="209"/>
        <v>0</v>
      </c>
      <c r="AN617">
        <f t="shared" si="210"/>
        <v>0</v>
      </c>
      <c r="AO617">
        <f t="shared" si="211"/>
        <v>0</v>
      </c>
      <c r="AP617" s="1">
        <f t="shared" si="212"/>
        <v>0</v>
      </c>
    </row>
    <row r="618" spans="1:42">
      <c r="A618" s="25"/>
      <c r="B618" s="52"/>
      <c r="C618" s="55" t="s">
        <v>5160</v>
      </c>
      <c r="D618" s="817" t="str">
        <f>IF(CNGE_2026_M4_Secc1!D82="","",CNGE_2026_M4_Secc1!D82)</f>
        <v/>
      </c>
      <c r="E618" s="757"/>
      <c r="F618" s="757"/>
      <c r="G618" s="757"/>
      <c r="H618" s="757"/>
      <c r="I618" s="757"/>
      <c r="J618" s="757"/>
      <c r="K618" s="757"/>
      <c r="L618" s="757"/>
      <c r="M618" s="757"/>
      <c r="N618" s="758"/>
      <c r="O618" s="839"/>
      <c r="P618" s="840"/>
      <c r="Q618" s="840"/>
      <c r="R618" s="841"/>
      <c r="S618" s="839"/>
      <c r="T618" s="840"/>
      <c r="U618" s="840"/>
      <c r="V618" s="841"/>
      <c r="W618" s="839"/>
      <c r="X618" s="840"/>
      <c r="Y618" s="840"/>
      <c r="Z618" s="841"/>
      <c r="AA618" s="839"/>
      <c r="AB618" s="840"/>
      <c r="AC618" s="840"/>
      <c r="AD618" s="841"/>
      <c r="AG618">
        <f t="shared" si="206"/>
        <v>0</v>
      </c>
      <c r="AH618" s="176">
        <f t="shared" si="200"/>
        <v>0</v>
      </c>
      <c r="AI618" s="177" t="str">
        <f>IF(AH618=0,"",
IF(SUM($AH$578:AH618)=1,AJ618,
IF($AH$640&gt;SUM($AH$578:AH618),_xlfn.CONCAT(", ",AJ618),
IF($AH$640=SUM($AH$578:AH618),_xlfn.CONCAT(" y ",AJ618)))))</f>
        <v/>
      </c>
      <c r="AJ618" s="55">
        <v>40</v>
      </c>
      <c r="AK618" s="27">
        <f t="shared" si="207"/>
        <v>0</v>
      </c>
      <c r="AL618">
        <f t="shared" si="208"/>
        <v>0</v>
      </c>
      <c r="AM618">
        <f t="shared" si="209"/>
        <v>0</v>
      </c>
      <c r="AN618">
        <f t="shared" si="210"/>
        <v>0</v>
      </c>
      <c r="AO618">
        <f t="shared" si="211"/>
        <v>0</v>
      </c>
      <c r="AP618" s="1">
        <f t="shared" si="212"/>
        <v>0</v>
      </c>
    </row>
    <row r="619" spans="1:42">
      <c r="A619" s="25"/>
      <c r="B619" s="52"/>
      <c r="C619" s="55" t="s">
        <v>5162</v>
      </c>
      <c r="D619" s="817" t="str">
        <f>IF(CNGE_2026_M4_Secc1!D83="","",CNGE_2026_M4_Secc1!D83)</f>
        <v/>
      </c>
      <c r="E619" s="757"/>
      <c r="F619" s="757"/>
      <c r="G619" s="757"/>
      <c r="H619" s="757"/>
      <c r="I619" s="757"/>
      <c r="J619" s="757"/>
      <c r="K619" s="757"/>
      <c r="L619" s="757"/>
      <c r="M619" s="757"/>
      <c r="N619" s="758"/>
      <c r="O619" s="839"/>
      <c r="P619" s="840"/>
      <c r="Q619" s="840"/>
      <c r="R619" s="841"/>
      <c r="S619" s="839"/>
      <c r="T619" s="840"/>
      <c r="U619" s="840"/>
      <c r="V619" s="841"/>
      <c r="W619" s="839"/>
      <c r="X619" s="840"/>
      <c r="Y619" s="840"/>
      <c r="Z619" s="841"/>
      <c r="AA619" s="839"/>
      <c r="AB619" s="840"/>
      <c r="AC619" s="840"/>
      <c r="AD619" s="841"/>
      <c r="AG619">
        <f t="shared" si="206"/>
        <v>0</v>
      </c>
      <c r="AH619" s="176">
        <f t="shared" si="200"/>
        <v>0</v>
      </c>
      <c r="AI619" s="177" t="str">
        <f>IF(AH619=0,"",
IF(SUM($AH$578:AH619)=1,AJ619,
IF($AH$640&gt;SUM($AH$578:AH619),_xlfn.CONCAT(", ",AJ619),
IF($AH$640=SUM($AH$578:AH619),_xlfn.CONCAT(" y ",AJ619)))))</f>
        <v/>
      </c>
      <c r="AJ619" s="55">
        <v>41</v>
      </c>
      <c r="AK619" s="27">
        <f t="shared" si="207"/>
        <v>0</v>
      </c>
      <c r="AL619">
        <f t="shared" si="208"/>
        <v>0</v>
      </c>
      <c r="AM619">
        <f t="shared" si="209"/>
        <v>0</v>
      </c>
      <c r="AN619">
        <f t="shared" si="210"/>
        <v>0</v>
      </c>
      <c r="AO619">
        <f t="shared" si="211"/>
        <v>0</v>
      </c>
      <c r="AP619" s="1">
        <f t="shared" si="212"/>
        <v>0</v>
      </c>
    </row>
    <row r="620" spans="1:42">
      <c r="A620" s="25"/>
      <c r="B620" s="52"/>
      <c r="C620" s="55" t="s">
        <v>5164</v>
      </c>
      <c r="D620" s="817" t="str">
        <f>IF(CNGE_2026_M4_Secc1!D84="","",CNGE_2026_M4_Secc1!D84)</f>
        <v/>
      </c>
      <c r="E620" s="757"/>
      <c r="F620" s="757"/>
      <c r="G620" s="757"/>
      <c r="H620" s="757"/>
      <c r="I620" s="757"/>
      <c r="J620" s="757"/>
      <c r="K620" s="757"/>
      <c r="L620" s="757"/>
      <c r="M620" s="757"/>
      <c r="N620" s="758"/>
      <c r="O620" s="839"/>
      <c r="P620" s="840"/>
      <c r="Q620" s="840"/>
      <c r="R620" s="841"/>
      <c r="S620" s="839"/>
      <c r="T620" s="840"/>
      <c r="U620" s="840"/>
      <c r="V620" s="841"/>
      <c r="W620" s="839"/>
      <c r="X620" s="840"/>
      <c r="Y620" s="840"/>
      <c r="Z620" s="841"/>
      <c r="AA620" s="839"/>
      <c r="AB620" s="840"/>
      <c r="AC620" s="840"/>
      <c r="AD620" s="841"/>
      <c r="AG620">
        <f t="shared" si="206"/>
        <v>0</v>
      </c>
      <c r="AH620" s="176">
        <f t="shared" si="200"/>
        <v>0</v>
      </c>
      <c r="AI620" s="177" t="str">
        <f>IF(AH620=0,"",
IF(SUM($AH$578:AH620)=1,AJ620,
IF($AH$640&gt;SUM($AH$578:AH620),_xlfn.CONCAT(", ",AJ620),
IF($AH$640=SUM($AH$578:AH620),_xlfn.CONCAT(" y ",AJ620)))))</f>
        <v/>
      </c>
      <c r="AJ620" s="55">
        <v>42</v>
      </c>
      <c r="AK620" s="27">
        <f t="shared" si="207"/>
        <v>0</v>
      </c>
      <c r="AL620">
        <f t="shared" si="208"/>
        <v>0</v>
      </c>
      <c r="AM620">
        <f t="shared" si="209"/>
        <v>0</v>
      </c>
      <c r="AN620">
        <f t="shared" si="210"/>
        <v>0</v>
      </c>
      <c r="AO620">
        <f t="shared" si="211"/>
        <v>0</v>
      </c>
      <c r="AP620" s="1">
        <f t="shared" si="212"/>
        <v>0</v>
      </c>
    </row>
    <row r="621" spans="1:42">
      <c r="A621" s="25"/>
      <c r="B621" s="52"/>
      <c r="C621" s="55" t="s">
        <v>5166</v>
      </c>
      <c r="D621" s="817" t="str">
        <f>IF(CNGE_2026_M4_Secc1!D85="","",CNGE_2026_M4_Secc1!D85)</f>
        <v/>
      </c>
      <c r="E621" s="757"/>
      <c r="F621" s="757"/>
      <c r="G621" s="757"/>
      <c r="H621" s="757"/>
      <c r="I621" s="757"/>
      <c r="J621" s="757"/>
      <c r="K621" s="757"/>
      <c r="L621" s="757"/>
      <c r="M621" s="757"/>
      <c r="N621" s="758"/>
      <c r="O621" s="839"/>
      <c r="P621" s="840"/>
      <c r="Q621" s="840"/>
      <c r="R621" s="841"/>
      <c r="S621" s="839"/>
      <c r="T621" s="840"/>
      <c r="U621" s="840"/>
      <c r="V621" s="841"/>
      <c r="W621" s="839"/>
      <c r="X621" s="840"/>
      <c r="Y621" s="840"/>
      <c r="Z621" s="841"/>
      <c r="AA621" s="839"/>
      <c r="AB621" s="840"/>
      <c r="AC621" s="840"/>
      <c r="AD621" s="841"/>
      <c r="AG621">
        <f t="shared" si="206"/>
        <v>0</v>
      </c>
      <c r="AH621" s="176">
        <f t="shared" si="200"/>
        <v>0</v>
      </c>
      <c r="AI621" s="177" t="str">
        <f>IF(AH621=0,"",
IF(SUM($AH$578:AH621)=1,AJ621,
IF($AH$640&gt;SUM($AH$578:AH621),_xlfn.CONCAT(", ",AJ621),
IF($AH$640=SUM($AH$578:AH621),_xlfn.CONCAT(" y ",AJ621)))))</f>
        <v/>
      </c>
      <c r="AJ621" s="55">
        <v>43</v>
      </c>
      <c r="AK621" s="27">
        <f t="shared" si="207"/>
        <v>0</v>
      </c>
      <c r="AL621">
        <f t="shared" si="208"/>
        <v>0</v>
      </c>
      <c r="AM621">
        <f t="shared" si="209"/>
        <v>0</v>
      </c>
      <c r="AN621">
        <f t="shared" si="210"/>
        <v>0</v>
      </c>
      <c r="AO621">
        <f t="shared" si="211"/>
        <v>0</v>
      </c>
      <c r="AP621" s="1">
        <f t="shared" si="212"/>
        <v>0</v>
      </c>
    </row>
    <row r="622" spans="1:42">
      <c r="A622" s="25"/>
      <c r="B622" s="52"/>
      <c r="C622" s="55" t="s">
        <v>5168</v>
      </c>
      <c r="D622" s="817" t="str">
        <f>IF(CNGE_2026_M4_Secc1!D86="","",CNGE_2026_M4_Secc1!D86)</f>
        <v/>
      </c>
      <c r="E622" s="757"/>
      <c r="F622" s="757"/>
      <c r="G622" s="757"/>
      <c r="H622" s="757"/>
      <c r="I622" s="757"/>
      <c r="J622" s="757"/>
      <c r="K622" s="757"/>
      <c r="L622" s="757"/>
      <c r="M622" s="757"/>
      <c r="N622" s="758"/>
      <c r="O622" s="839"/>
      <c r="P622" s="840"/>
      <c r="Q622" s="840"/>
      <c r="R622" s="841"/>
      <c r="S622" s="839"/>
      <c r="T622" s="840"/>
      <c r="U622" s="840"/>
      <c r="V622" s="841"/>
      <c r="W622" s="839"/>
      <c r="X622" s="840"/>
      <c r="Y622" s="840"/>
      <c r="Z622" s="841"/>
      <c r="AA622" s="839"/>
      <c r="AB622" s="840"/>
      <c r="AC622" s="840"/>
      <c r="AD622" s="841"/>
      <c r="AG622">
        <f t="shared" si="206"/>
        <v>0</v>
      </c>
      <c r="AH622" s="176">
        <f t="shared" si="200"/>
        <v>0</v>
      </c>
      <c r="AI622" s="177" t="str">
        <f>IF(AH622=0,"",
IF(SUM($AH$578:AH622)=1,AJ622,
IF($AH$640&gt;SUM($AH$578:AH622),_xlfn.CONCAT(", ",AJ622),
IF($AH$640=SUM($AH$578:AH622),_xlfn.CONCAT(" y ",AJ622)))))</f>
        <v/>
      </c>
      <c r="AJ622" s="55">
        <v>44</v>
      </c>
      <c r="AK622" s="27">
        <f t="shared" si="207"/>
        <v>0</v>
      </c>
      <c r="AL622">
        <f t="shared" si="208"/>
        <v>0</v>
      </c>
      <c r="AM622">
        <f t="shared" si="209"/>
        <v>0</v>
      </c>
      <c r="AN622">
        <f t="shared" si="210"/>
        <v>0</v>
      </c>
      <c r="AO622">
        <f t="shared" si="211"/>
        <v>0</v>
      </c>
      <c r="AP622" s="1">
        <f t="shared" si="212"/>
        <v>0</v>
      </c>
    </row>
    <row r="623" spans="1:42">
      <c r="A623" s="25"/>
      <c r="B623" s="52"/>
      <c r="C623" s="55" t="s">
        <v>5170</v>
      </c>
      <c r="D623" s="817" t="str">
        <f>IF(CNGE_2026_M4_Secc1!D87="","",CNGE_2026_M4_Secc1!D87)</f>
        <v/>
      </c>
      <c r="E623" s="757"/>
      <c r="F623" s="757"/>
      <c r="G623" s="757"/>
      <c r="H623" s="757"/>
      <c r="I623" s="757"/>
      <c r="J623" s="757"/>
      <c r="K623" s="757"/>
      <c r="L623" s="757"/>
      <c r="M623" s="757"/>
      <c r="N623" s="758"/>
      <c r="O623" s="839"/>
      <c r="P623" s="840"/>
      <c r="Q623" s="840"/>
      <c r="R623" s="841"/>
      <c r="S623" s="839"/>
      <c r="T623" s="840"/>
      <c r="U623" s="840"/>
      <c r="V623" s="841"/>
      <c r="W623" s="839"/>
      <c r="X623" s="840"/>
      <c r="Y623" s="840"/>
      <c r="Z623" s="841"/>
      <c r="AA623" s="839"/>
      <c r="AB623" s="840"/>
      <c r="AC623" s="840"/>
      <c r="AD623" s="841"/>
      <c r="AG623">
        <f t="shared" si="206"/>
        <v>0</v>
      </c>
      <c r="AH623" s="176">
        <f t="shared" si="200"/>
        <v>0</v>
      </c>
      <c r="AI623" s="177" t="str">
        <f>IF(AH623=0,"",
IF(SUM($AH$578:AH623)=1,AJ623,
IF($AH$640&gt;SUM($AH$578:AH623),_xlfn.CONCAT(", ",AJ623),
IF($AH$640=SUM($AH$578:AH623),_xlfn.CONCAT(" y ",AJ623)))))</f>
        <v/>
      </c>
      <c r="AJ623" s="55">
        <v>45</v>
      </c>
      <c r="AK623" s="27">
        <f t="shared" si="207"/>
        <v>0</v>
      </c>
      <c r="AL623">
        <f t="shared" si="208"/>
        <v>0</v>
      </c>
      <c r="AM623">
        <f t="shared" si="209"/>
        <v>0</v>
      </c>
      <c r="AN623">
        <f t="shared" si="210"/>
        <v>0</v>
      </c>
      <c r="AO623">
        <f t="shared" si="211"/>
        <v>0</v>
      </c>
      <c r="AP623" s="1">
        <f t="shared" si="212"/>
        <v>0</v>
      </c>
    </row>
    <row r="624" spans="1:42">
      <c r="A624" s="25"/>
      <c r="B624" s="52"/>
      <c r="C624" s="55" t="s">
        <v>5172</v>
      </c>
      <c r="D624" s="817" t="str">
        <f>IF(CNGE_2026_M4_Secc1!D88="","",CNGE_2026_M4_Secc1!D88)</f>
        <v/>
      </c>
      <c r="E624" s="757"/>
      <c r="F624" s="757"/>
      <c r="G624" s="757"/>
      <c r="H624" s="757"/>
      <c r="I624" s="757"/>
      <c r="J624" s="757"/>
      <c r="K624" s="757"/>
      <c r="L624" s="757"/>
      <c r="M624" s="757"/>
      <c r="N624" s="758"/>
      <c r="O624" s="839"/>
      <c r="P624" s="840"/>
      <c r="Q624" s="840"/>
      <c r="R624" s="841"/>
      <c r="S624" s="839"/>
      <c r="T624" s="840"/>
      <c r="U624" s="840"/>
      <c r="V624" s="841"/>
      <c r="W624" s="839"/>
      <c r="X624" s="840"/>
      <c r="Y624" s="840"/>
      <c r="Z624" s="841"/>
      <c r="AA624" s="839"/>
      <c r="AB624" s="840"/>
      <c r="AC624" s="840"/>
      <c r="AD624" s="841"/>
      <c r="AG624">
        <f t="shared" si="206"/>
        <v>0</v>
      </c>
      <c r="AH624" s="176">
        <f t="shared" si="200"/>
        <v>0</v>
      </c>
      <c r="AI624" s="177" t="str">
        <f>IF(AH624=0,"",
IF(SUM($AH$578:AH624)=1,AJ624,
IF($AH$640&gt;SUM($AH$578:AH624),_xlfn.CONCAT(", ",AJ624),
IF($AH$640=SUM($AH$578:AH624),_xlfn.CONCAT(" y ",AJ624)))))</f>
        <v/>
      </c>
      <c r="AJ624" s="55">
        <v>46</v>
      </c>
      <c r="AK624" s="27">
        <f t="shared" si="207"/>
        <v>0</v>
      </c>
      <c r="AL624">
        <f t="shared" si="208"/>
        <v>0</v>
      </c>
      <c r="AM624">
        <f t="shared" si="209"/>
        <v>0</v>
      </c>
      <c r="AN624">
        <f t="shared" si="210"/>
        <v>0</v>
      </c>
      <c r="AO624">
        <f t="shared" si="211"/>
        <v>0</v>
      </c>
      <c r="AP624" s="1">
        <f t="shared" si="212"/>
        <v>0</v>
      </c>
    </row>
    <row r="625" spans="1:42">
      <c r="A625" s="25"/>
      <c r="B625" s="52"/>
      <c r="C625" s="55" t="s">
        <v>5174</v>
      </c>
      <c r="D625" s="817" t="str">
        <f>IF(CNGE_2026_M4_Secc1!D89="","",CNGE_2026_M4_Secc1!D89)</f>
        <v/>
      </c>
      <c r="E625" s="757"/>
      <c r="F625" s="757"/>
      <c r="G625" s="757"/>
      <c r="H625" s="757"/>
      <c r="I625" s="757"/>
      <c r="J625" s="757"/>
      <c r="K625" s="757"/>
      <c r="L625" s="757"/>
      <c r="M625" s="757"/>
      <c r="N625" s="758"/>
      <c r="O625" s="839"/>
      <c r="P625" s="840"/>
      <c r="Q625" s="840"/>
      <c r="R625" s="841"/>
      <c r="S625" s="839"/>
      <c r="T625" s="840"/>
      <c r="U625" s="840"/>
      <c r="V625" s="841"/>
      <c r="W625" s="839"/>
      <c r="X625" s="840"/>
      <c r="Y625" s="840"/>
      <c r="Z625" s="841"/>
      <c r="AA625" s="839"/>
      <c r="AB625" s="840"/>
      <c r="AC625" s="840"/>
      <c r="AD625" s="841"/>
      <c r="AG625">
        <f t="shared" si="206"/>
        <v>0</v>
      </c>
      <c r="AH625" s="176">
        <f t="shared" si="200"/>
        <v>0</v>
      </c>
      <c r="AI625" s="177" t="str">
        <f>IF(AH625=0,"",
IF(SUM($AH$578:AH625)=1,AJ625,
IF($AH$640&gt;SUM($AH$578:AH625),_xlfn.CONCAT(", ",AJ625),
IF($AH$640=SUM($AH$578:AH625),_xlfn.CONCAT(" y ",AJ625)))))</f>
        <v/>
      </c>
      <c r="AJ625" s="55">
        <v>47</v>
      </c>
      <c r="AK625" s="27">
        <f t="shared" si="207"/>
        <v>0</v>
      </c>
      <c r="AL625">
        <f t="shared" si="208"/>
        <v>0</v>
      </c>
      <c r="AM625">
        <f t="shared" si="209"/>
        <v>0</v>
      </c>
      <c r="AN625">
        <f t="shared" si="210"/>
        <v>0</v>
      </c>
      <c r="AO625">
        <f t="shared" si="211"/>
        <v>0</v>
      </c>
      <c r="AP625" s="1">
        <f t="shared" si="212"/>
        <v>0</v>
      </c>
    </row>
    <row r="626" spans="1:42">
      <c r="A626" s="25"/>
      <c r="B626" s="52"/>
      <c r="C626" s="55" t="s">
        <v>5176</v>
      </c>
      <c r="D626" s="817" t="str">
        <f>IF(CNGE_2026_M4_Secc1!D90="","",CNGE_2026_M4_Secc1!D90)</f>
        <v/>
      </c>
      <c r="E626" s="757"/>
      <c r="F626" s="757"/>
      <c r="G626" s="757"/>
      <c r="H626" s="757"/>
      <c r="I626" s="757"/>
      <c r="J626" s="757"/>
      <c r="K626" s="757"/>
      <c r="L626" s="757"/>
      <c r="M626" s="757"/>
      <c r="N626" s="758"/>
      <c r="O626" s="839"/>
      <c r="P626" s="840"/>
      <c r="Q626" s="840"/>
      <c r="R626" s="841"/>
      <c r="S626" s="839"/>
      <c r="T626" s="840"/>
      <c r="U626" s="840"/>
      <c r="V626" s="841"/>
      <c r="W626" s="839"/>
      <c r="X626" s="840"/>
      <c r="Y626" s="840"/>
      <c r="Z626" s="841"/>
      <c r="AA626" s="839"/>
      <c r="AB626" s="840"/>
      <c r="AC626" s="840"/>
      <c r="AD626" s="841"/>
      <c r="AG626">
        <f t="shared" si="206"/>
        <v>0</v>
      </c>
      <c r="AH626" s="176">
        <f t="shared" si="200"/>
        <v>0</v>
      </c>
      <c r="AI626" s="177" t="str">
        <f>IF(AH626=0,"",
IF(SUM($AH$578:AH626)=1,AJ626,
IF($AH$640&gt;SUM($AH$578:AH626),_xlfn.CONCAT(", ",AJ626),
IF($AH$640=SUM($AH$578:AH626),_xlfn.CONCAT(" y ",AJ626)))))</f>
        <v/>
      </c>
      <c r="AJ626" s="55">
        <v>48</v>
      </c>
      <c r="AK626" s="27">
        <f t="shared" si="207"/>
        <v>0</v>
      </c>
      <c r="AL626">
        <f t="shared" si="208"/>
        <v>0</v>
      </c>
      <c r="AM626">
        <f t="shared" si="209"/>
        <v>0</v>
      </c>
      <c r="AN626">
        <f t="shared" si="210"/>
        <v>0</v>
      </c>
      <c r="AO626">
        <f t="shared" si="211"/>
        <v>0</v>
      </c>
      <c r="AP626" s="1">
        <f t="shared" si="212"/>
        <v>0</v>
      </c>
    </row>
    <row r="627" spans="1:42">
      <c r="A627" s="25"/>
      <c r="B627" s="52"/>
      <c r="C627" s="55" t="s">
        <v>5178</v>
      </c>
      <c r="D627" s="817" t="str">
        <f>IF(CNGE_2026_M4_Secc1!D91="","",CNGE_2026_M4_Secc1!D91)</f>
        <v/>
      </c>
      <c r="E627" s="757"/>
      <c r="F627" s="757"/>
      <c r="G627" s="757"/>
      <c r="H627" s="757"/>
      <c r="I627" s="757"/>
      <c r="J627" s="757"/>
      <c r="K627" s="757"/>
      <c r="L627" s="757"/>
      <c r="M627" s="757"/>
      <c r="N627" s="758"/>
      <c r="O627" s="839"/>
      <c r="P627" s="840"/>
      <c r="Q627" s="840"/>
      <c r="R627" s="841"/>
      <c r="S627" s="839"/>
      <c r="T627" s="840"/>
      <c r="U627" s="840"/>
      <c r="V627" s="841"/>
      <c r="W627" s="839"/>
      <c r="X627" s="840"/>
      <c r="Y627" s="840"/>
      <c r="Z627" s="841"/>
      <c r="AA627" s="839"/>
      <c r="AB627" s="840"/>
      <c r="AC627" s="840"/>
      <c r="AD627" s="841"/>
      <c r="AG627">
        <f t="shared" si="206"/>
        <v>0</v>
      </c>
      <c r="AH627" s="176">
        <f t="shared" si="200"/>
        <v>0</v>
      </c>
      <c r="AI627" s="177" t="str">
        <f>IF(AH627=0,"",
IF(SUM($AH$578:AH627)=1,AJ627,
IF($AH$640&gt;SUM($AH$578:AH627),_xlfn.CONCAT(", ",AJ627),
IF($AH$640=SUM($AH$578:AH627),_xlfn.CONCAT(" y ",AJ627)))))</f>
        <v/>
      </c>
      <c r="AJ627" s="55">
        <v>49</v>
      </c>
      <c r="AK627" s="27">
        <f t="shared" si="207"/>
        <v>0</v>
      </c>
      <c r="AL627">
        <f t="shared" si="208"/>
        <v>0</v>
      </c>
      <c r="AM627">
        <f t="shared" si="209"/>
        <v>0</v>
      </c>
      <c r="AN627">
        <f t="shared" si="210"/>
        <v>0</v>
      </c>
      <c r="AO627">
        <f t="shared" si="211"/>
        <v>0</v>
      </c>
      <c r="AP627" s="1">
        <f t="shared" si="212"/>
        <v>0</v>
      </c>
    </row>
    <row r="628" spans="1:42">
      <c r="A628" s="25"/>
      <c r="B628" s="52"/>
      <c r="C628" s="55" t="s">
        <v>5180</v>
      </c>
      <c r="D628" s="817" t="str">
        <f>IF(CNGE_2026_M4_Secc1!D92="","",CNGE_2026_M4_Secc1!D92)</f>
        <v/>
      </c>
      <c r="E628" s="757"/>
      <c r="F628" s="757"/>
      <c r="G628" s="757"/>
      <c r="H628" s="757"/>
      <c r="I628" s="757"/>
      <c r="J628" s="757"/>
      <c r="K628" s="757"/>
      <c r="L628" s="757"/>
      <c r="M628" s="757"/>
      <c r="N628" s="758"/>
      <c r="O628" s="839"/>
      <c r="P628" s="840"/>
      <c r="Q628" s="840"/>
      <c r="R628" s="841"/>
      <c r="S628" s="839"/>
      <c r="T628" s="840"/>
      <c r="U628" s="840"/>
      <c r="V628" s="841"/>
      <c r="W628" s="839"/>
      <c r="X628" s="840"/>
      <c r="Y628" s="840"/>
      <c r="Z628" s="841"/>
      <c r="AA628" s="839"/>
      <c r="AB628" s="840"/>
      <c r="AC628" s="840"/>
      <c r="AD628" s="841"/>
      <c r="AG628">
        <f t="shared" si="206"/>
        <v>0</v>
      </c>
      <c r="AH628" s="176">
        <f t="shared" si="200"/>
        <v>0</v>
      </c>
      <c r="AI628" s="177" t="str">
        <f>IF(AH628=0,"",
IF(SUM($AH$578:AH628)=1,AJ628,
IF($AH$640&gt;SUM($AH$578:AH628),_xlfn.CONCAT(", ",AJ628),
IF($AH$640=SUM($AH$578:AH628),_xlfn.CONCAT(" y ",AJ628)))))</f>
        <v/>
      </c>
      <c r="AJ628" s="55">
        <v>50</v>
      </c>
      <c r="AK628" s="27">
        <f t="shared" si="207"/>
        <v>0</v>
      </c>
      <c r="AL628">
        <f t="shared" si="208"/>
        <v>0</v>
      </c>
      <c r="AM628">
        <f t="shared" si="209"/>
        <v>0</v>
      </c>
      <c r="AN628">
        <f t="shared" si="210"/>
        <v>0</v>
      </c>
      <c r="AO628">
        <f t="shared" si="211"/>
        <v>0</v>
      </c>
      <c r="AP628" s="1">
        <f t="shared" si="212"/>
        <v>0</v>
      </c>
    </row>
    <row r="629" spans="1:42">
      <c r="A629" s="25"/>
      <c r="B629" s="52"/>
      <c r="C629" s="55" t="s">
        <v>5182</v>
      </c>
      <c r="D629" s="817" t="str">
        <f>IF(CNGE_2026_M4_Secc1!D93="","",CNGE_2026_M4_Secc1!D93)</f>
        <v/>
      </c>
      <c r="E629" s="757"/>
      <c r="F629" s="757"/>
      <c r="G629" s="757"/>
      <c r="H629" s="757"/>
      <c r="I629" s="757"/>
      <c r="J629" s="757"/>
      <c r="K629" s="757"/>
      <c r="L629" s="757"/>
      <c r="M629" s="757"/>
      <c r="N629" s="758"/>
      <c r="O629" s="839"/>
      <c r="P629" s="840"/>
      <c r="Q629" s="840"/>
      <c r="R629" s="841"/>
      <c r="S629" s="839"/>
      <c r="T629" s="840"/>
      <c r="U629" s="840"/>
      <c r="V629" s="841"/>
      <c r="W629" s="839"/>
      <c r="X629" s="840"/>
      <c r="Y629" s="840"/>
      <c r="Z629" s="841"/>
      <c r="AA629" s="839"/>
      <c r="AB629" s="840"/>
      <c r="AC629" s="840"/>
      <c r="AD629" s="841"/>
      <c r="AG629">
        <f t="shared" si="206"/>
        <v>0</v>
      </c>
      <c r="AH629" s="176">
        <f t="shared" si="200"/>
        <v>0</v>
      </c>
      <c r="AI629" s="177" t="str">
        <f>IF(AH629=0,"",
IF(SUM($AH$578:AH629)=1,AJ629,
IF($AH$640&gt;SUM($AH$578:AH629),_xlfn.CONCAT(", ",AJ629),
IF($AH$640=SUM($AH$578:AH629),_xlfn.CONCAT(" y ",AJ629)))))</f>
        <v/>
      </c>
      <c r="AJ629" s="55">
        <v>51</v>
      </c>
      <c r="AK629" s="27">
        <f t="shared" si="207"/>
        <v>0</v>
      </c>
      <c r="AL629">
        <f t="shared" si="208"/>
        <v>0</v>
      </c>
      <c r="AM629">
        <f t="shared" si="209"/>
        <v>0</v>
      </c>
      <c r="AN629">
        <f t="shared" si="210"/>
        <v>0</v>
      </c>
      <c r="AO629">
        <f t="shared" si="211"/>
        <v>0</v>
      </c>
      <c r="AP629" s="1">
        <f t="shared" si="212"/>
        <v>0</v>
      </c>
    </row>
    <row r="630" spans="1:42">
      <c r="A630" s="25"/>
      <c r="B630" s="52"/>
      <c r="C630" s="55" t="s">
        <v>5184</v>
      </c>
      <c r="D630" s="817" t="str">
        <f>IF(CNGE_2026_M4_Secc1!D94="","",CNGE_2026_M4_Secc1!D94)</f>
        <v/>
      </c>
      <c r="E630" s="757"/>
      <c r="F630" s="757"/>
      <c r="G630" s="757"/>
      <c r="H630" s="757"/>
      <c r="I630" s="757"/>
      <c r="J630" s="757"/>
      <c r="K630" s="757"/>
      <c r="L630" s="757"/>
      <c r="M630" s="757"/>
      <c r="N630" s="758"/>
      <c r="O630" s="839"/>
      <c r="P630" s="840"/>
      <c r="Q630" s="840"/>
      <c r="R630" s="841"/>
      <c r="S630" s="839"/>
      <c r="T630" s="840"/>
      <c r="U630" s="840"/>
      <c r="V630" s="841"/>
      <c r="W630" s="839"/>
      <c r="X630" s="840"/>
      <c r="Y630" s="840"/>
      <c r="Z630" s="841"/>
      <c r="AA630" s="839"/>
      <c r="AB630" s="840"/>
      <c r="AC630" s="840"/>
      <c r="AD630" s="841"/>
      <c r="AG630">
        <f t="shared" si="206"/>
        <v>0</v>
      </c>
      <c r="AH630" s="176">
        <f t="shared" si="200"/>
        <v>0</v>
      </c>
      <c r="AI630" s="177" t="str">
        <f>IF(AH630=0,"",
IF(SUM($AH$578:AH630)=1,AJ630,
IF($AH$640&gt;SUM($AH$578:AH630),_xlfn.CONCAT(", ",AJ630),
IF($AH$640=SUM($AH$578:AH630),_xlfn.CONCAT(" y ",AJ630)))))</f>
        <v/>
      </c>
      <c r="AJ630" s="55">
        <v>52</v>
      </c>
      <c r="AK630" s="27">
        <f t="shared" si="207"/>
        <v>0</v>
      </c>
      <c r="AL630">
        <f t="shared" si="208"/>
        <v>0</v>
      </c>
      <c r="AM630">
        <f t="shared" si="209"/>
        <v>0</v>
      </c>
      <c r="AN630">
        <f t="shared" si="210"/>
        <v>0</v>
      </c>
      <c r="AO630">
        <f t="shared" si="211"/>
        <v>0</v>
      </c>
      <c r="AP630" s="1">
        <f t="shared" si="212"/>
        <v>0</v>
      </c>
    </row>
    <row r="631" spans="1:42">
      <c r="A631" s="25"/>
      <c r="B631" s="52"/>
      <c r="C631" s="55" t="s">
        <v>5186</v>
      </c>
      <c r="D631" s="817" t="str">
        <f>IF(CNGE_2026_M4_Secc1!D95="","",CNGE_2026_M4_Secc1!D95)</f>
        <v/>
      </c>
      <c r="E631" s="757"/>
      <c r="F631" s="757"/>
      <c r="G631" s="757"/>
      <c r="H631" s="757"/>
      <c r="I631" s="757"/>
      <c r="J631" s="757"/>
      <c r="K631" s="757"/>
      <c r="L631" s="757"/>
      <c r="M631" s="757"/>
      <c r="N631" s="758"/>
      <c r="O631" s="839"/>
      <c r="P631" s="840"/>
      <c r="Q631" s="840"/>
      <c r="R631" s="841"/>
      <c r="S631" s="839"/>
      <c r="T631" s="840"/>
      <c r="U631" s="840"/>
      <c r="V631" s="841"/>
      <c r="W631" s="839"/>
      <c r="X631" s="840"/>
      <c r="Y631" s="840"/>
      <c r="Z631" s="841"/>
      <c r="AA631" s="839"/>
      <c r="AB631" s="840"/>
      <c r="AC631" s="840"/>
      <c r="AD631" s="841"/>
      <c r="AG631">
        <f t="shared" si="206"/>
        <v>0</v>
      </c>
      <c r="AH631" s="176">
        <f t="shared" si="200"/>
        <v>0</v>
      </c>
      <c r="AI631" s="177" t="str">
        <f>IF(AH631=0,"",
IF(SUM($AH$578:AH631)=1,AJ631,
IF($AH$640&gt;SUM($AH$578:AH631),_xlfn.CONCAT(", ",AJ631),
IF($AH$640=SUM($AH$578:AH631),_xlfn.CONCAT(" y ",AJ631)))))</f>
        <v/>
      </c>
      <c r="AJ631" s="55">
        <v>53</v>
      </c>
      <c r="AK631" s="27">
        <f t="shared" si="207"/>
        <v>0</v>
      </c>
      <c r="AL631">
        <f t="shared" si="208"/>
        <v>0</v>
      </c>
      <c r="AM631">
        <f t="shared" si="209"/>
        <v>0</v>
      </c>
      <c r="AN631">
        <f t="shared" si="210"/>
        <v>0</v>
      </c>
      <c r="AO631">
        <f t="shared" si="211"/>
        <v>0</v>
      </c>
      <c r="AP631" s="1">
        <f t="shared" si="212"/>
        <v>0</v>
      </c>
    </row>
    <row r="632" spans="1:42">
      <c r="A632" s="25"/>
      <c r="B632" s="52"/>
      <c r="C632" s="55" t="s">
        <v>5188</v>
      </c>
      <c r="D632" s="817" t="str">
        <f>IF(CNGE_2026_M4_Secc1!D96="","",CNGE_2026_M4_Secc1!D96)</f>
        <v/>
      </c>
      <c r="E632" s="757"/>
      <c r="F632" s="757"/>
      <c r="G632" s="757"/>
      <c r="H632" s="757"/>
      <c r="I632" s="757"/>
      <c r="J632" s="757"/>
      <c r="K632" s="757"/>
      <c r="L632" s="757"/>
      <c r="M632" s="757"/>
      <c r="N632" s="758"/>
      <c r="O632" s="839"/>
      <c r="P632" s="840"/>
      <c r="Q632" s="840"/>
      <c r="R632" s="841"/>
      <c r="S632" s="839"/>
      <c r="T632" s="840"/>
      <c r="U632" s="840"/>
      <c r="V632" s="841"/>
      <c r="W632" s="839"/>
      <c r="X632" s="840"/>
      <c r="Y632" s="840"/>
      <c r="Z632" s="841"/>
      <c r="AA632" s="839"/>
      <c r="AB632" s="840"/>
      <c r="AC632" s="840"/>
      <c r="AD632" s="841"/>
      <c r="AG632">
        <f t="shared" si="206"/>
        <v>0</v>
      </c>
      <c r="AH632" s="176">
        <f t="shared" si="200"/>
        <v>0</v>
      </c>
      <c r="AI632" s="177" t="str">
        <f>IF(AH632=0,"",
IF(SUM($AH$578:AH632)=1,AJ632,
IF($AH$640&gt;SUM($AH$578:AH632),_xlfn.CONCAT(", ",AJ632),
IF($AH$640=SUM($AH$578:AH632),_xlfn.CONCAT(" y ",AJ632)))))</f>
        <v/>
      </c>
      <c r="AJ632" s="55">
        <v>54</v>
      </c>
      <c r="AK632" s="27">
        <f t="shared" si="207"/>
        <v>0</v>
      </c>
      <c r="AL632">
        <f t="shared" si="208"/>
        <v>0</v>
      </c>
      <c r="AM632">
        <f t="shared" si="209"/>
        <v>0</v>
      </c>
      <c r="AN632">
        <f t="shared" si="210"/>
        <v>0</v>
      </c>
      <c r="AO632">
        <f t="shared" si="211"/>
        <v>0</v>
      </c>
      <c r="AP632" s="1">
        <f t="shared" si="212"/>
        <v>0</v>
      </c>
    </row>
    <row r="633" spans="1:42">
      <c r="A633" s="25"/>
      <c r="B633" s="52"/>
      <c r="C633" s="55" t="s">
        <v>5190</v>
      </c>
      <c r="D633" s="817" t="str">
        <f>IF(CNGE_2026_M4_Secc1!D97="","",CNGE_2026_M4_Secc1!D97)</f>
        <v/>
      </c>
      <c r="E633" s="757"/>
      <c r="F633" s="757"/>
      <c r="G633" s="757"/>
      <c r="H633" s="757"/>
      <c r="I633" s="757"/>
      <c r="J633" s="757"/>
      <c r="K633" s="757"/>
      <c r="L633" s="757"/>
      <c r="M633" s="757"/>
      <c r="N633" s="758"/>
      <c r="O633" s="839"/>
      <c r="P633" s="840"/>
      <c r="Q633" s="840"/>
      <c r="R633" s="841"/>
      <c r="S633" s="839"/>
      <c r="T633" s="840"/>
      <c r="U633" s="840"/>
      <c r="V633" s="841"/>
      <c r="W633" s="839"/>
      <c r="X633" s="840"/>
      <c r="Y633" s="840"/>
      <c r="Z633" s="841"/>
      <c r="AA633" s="839"/>
      <c r="AB633" s="840"/>
      <c r="AC633" s="840"/>
      <c r="AD633" s="841"/>
      <c r="AG633">
        <f t="shared" si="206"/>
        <v>0</v>
      </c>
      <c r="AH633" s="176">
        <f>IF(AG633=0,0,1)</f>
        <v>0</v>
      </c>
      <c r="AI633" s="177" t="str">
        <f>IF(AH633=0,"",
IF(SUM($AH$578:AH633)=1,AJ633,
IF($AH$640&gt;SUM($AH$578:AH633),_xlfn.CONCAT(", ",AJ633),
IF($AH$640=SUM($AH$578:AH633),_xlfn.CONCAT(" y ",AJ633)))))</f>
        <v/>
      </c>
      <c r="AJ633" s="55">
        <v>55</v>
      </c>
      <c r="AK633" s="27">
        <f t="shared" si="207"/>
        <v>0</v>
      </c>
      <c r="AL633">
        <f t="shared" si="208"/>
        <v>0</v>
      </c>
      <c r="AM633">
        <f t="shared" si="209"/>
        <v>0</v>
      </c>
      <c r="AN633">
        <f t="shared" si="210"/>
        <v>0</v>
      </c>
      <c r="AO633">
        <f t="shared" si="211"/>
        <v>0</v>
      </c>
      <c r="AP633" s="1">
        <f t="shared" si="212"/>
        <v>0</v>
      </c>
    </row>
    <row r="634" spans="1:42">
      <c r="A634" s="25"/>
      <c r="B634" s="52"/>
      <c r="C634" s="55" t="s">
        <v>5192</v>
      </c>
      <c r="D634" s="817" t="str">
        <f>IF(CNGE_2026_M4_Secc1!D98="","",CNGE_2026_M4_Secc1!D98)</f>
        <v/>
      </c>
      <c r="E634" s="757"/>
      <c r="F634" s="757"/>
      <c r="G634" s="757"/>
      <c r="H634" s="757"/>
      <c r="I634" s="757"/>
      <c r="J634" s="757"/>
      <c r="K634" s="757"/>
      <c r="L634" s="757"/>
      <c r="M634" s="757"/>
      <c r="N634" s="758"/>
      <c r="O634" s="1057"/>
      <c r="P634" s="1058"/>
      <c r="Q634" s="1058"/>
      <c r="R634" s="1059"/>
      <c r="S634" s="1057"/>
      <c r="T634" s="1058"/>
      <c r="U634" s="1058"/>
      <c r="V634" s="1059"/>
      <c r="W634" s="1057"/>
      <c r="X634" s="1058"/>
      <c r="Y634" s="1058"/>
      <c r="Z634" s="1059"/>
      <c r="AA634" s="1057"/>
      <c r="AB634" s="1058"/>
      <c r="AC634" s="1058"/>
      <c r="AD634" s="1059"/>
      <c r="AG634">
        <f t="shared" si="206"/>
        <v>0</v>
      </c>
      <c r="AH634" s="176">
        <f t="shared" ref="AH634:AH638" si="213">IF(AG634=0,0,1)</f>
        <v>0</v>
      </c>
      <c r="AI634" s="177" t="str">
        <f>IF(AH634=0,"",
IF(SUM($AH$578:AH634)=1,AJ634,
IF($AH$640&gt;SUM($AH$578:AH634),_xlfn.CONCAT(", ",AJ634),
IF($AH$640=SUM($AH$578:AH634),_xlfn.CONCAT(" y ",AJ634)))))</f>
        <v/>
      </c>
      <c r="AJ634" s="55">
        <v>56</v>
      </c>
      <c r="AK634" s="27">
        <f t="shared" si="207"/>
        <v>0</v>
      </c>
      <c r="AL634">
        <f t="shared" ref="AL634:AL638" si="214">O634</f>
        <v>0</v>
      </c>
      <c r="AM634">
        <f t="shared" ref="AM634:AM638" si="215">COUNTIF(S634:AD634,"NS")</f>
        <v>0</v>
      </c>
      <c r="AN634">
        <f t="shared" ref="AN634:AN638" si="216">SUM(S634:AD634)</f>
        <v>0</v>
      </c>
      <c r="AO634">
        <f t="shared" ref="AO634:AO638" si="217">IF(COUNTIF(O634:AD634,"NA")=4,0,IF(OR(AND(AL634=0,AM634&gt;0),AND(AL634="NS",AN634&gt;0), AND(AL634="NS", AM634=0,AN634=0)), 1, IF(OR(AND(AL634&gt;0,AM634&gt;1,AL634&gt;AN634), AND(AL634="NS",AM634=2), AND(AL634="NS",AN634=0,AM634&gt;0),AL634=AN634), 0, 1)))</f>
        <v>0</v>
      </c>
      <c r="AP634" s="1">
        <f t="shared" si="212"/>
        <v>0</v>
      </c>
    </row>
    <row r="635" spans="1:42">
      <c r="A635" s="25"/>
      <c r="B635" s="52"/>
      <c r="C635" s="55" t="s">
        <v>5194</v>
      </c>
      <c r="D635" s="817" t="str">
        <f>IF(CNGE_2026_M4_Secc1!D99="","",CNGE_2026_M4_Secc1!D99)</f>
        <v/>
      </c>
      <c r="E635" s="757"/>
      <c r="F635" s="757"/>
      <c r="G635" s="757"/>
      <c r="H635" s="757"/>
      <c r="I635" s="757"/>
      <c r="J635" s="757"/>
      <c r="K635" s="757"/>
      <c r="L635" s="757"/>
      <c r="M635" s="757"/>
      <c r="N635" s="758"/>
      <c r="O635" s="1057"/>
      <c r="P635" s="1058"/>
      <c r="Q635" s="1058"/>
      <c r="R635" s="1059"/>
      <c r="S635" s="1057"/>
      <c r="T635" s="1058"/>
      <c r="U635" s="1058"/>
      <c r="V635" s="1059"/>
      <c r="W635" s="1057"/>
      <c r="X635" s="1058"/>
      <c r="Y635" s="1058"/>
      <c r="Z635" s="1059"/>
      <c r="AA635" s="1057"/>
      <c r="AB635" s="1058"/>
      <c r="AC635" s="1058"/>
      <c r="AD635" s="1059"/>
      <c r="AG635">
        <f t="shared" si="206"/>
        <v>0</v>
      </c>
      <c r="AH635" s="176">
        <f t="shared" si="213"/>
        <v>0</v>
      </c>
      <c r="AI635" s="177" t="str">
        <f>IF(AH635=0,"",
IF(SUM($AH$578:AH635)=1,AJ635,
IF($AH$640&gt;SUM($AH$578:AH635),_xlfn.CONCAT(", ",AJ635),
IF($AH$640=SUM($AH$578:AH635),_xlfn.CONCAT(" y ",AJ635)))))</f>
        <v/>
      </c>
      <c r="AJ635" s="55">
        <v>57</v>
      </c>
      <c r="AK635" s="27">
        <f t="shared" si="207"/>
        <v>0</v>
      </c>
      <c r="AL635">
        <f t="shared" si="214"/>
        <v>0</v>
      </c>
      <c r="AM635">
        <f t="shared" si="215"/>
        <v>0</v>
      </c>
      <c r="AN635">
        <f t="shared" si="216"/>
        <v>0</v>
      </c>
      <c r="AO635">
        <f t="shared" si="217"/>
        <v>0</v>
      </c>
      <c r="AP635" s="1">
        <f t="shared" si="212"/>
        <v>0</v>
      </c>
    </row>
    <row r="636" spans="1:42">
      <c r="A636" s="25"/>
      <c r="B636" s="52"/>
      <c r="C636" s="55" t="s">
        <v>5196</v>
      </c>
      <c r="D636" s="817" t="str">
        <f>IF(CNGE_2026_M4_Secc1!D100="","",CNGE_2026_M4_Secc1!D100)</f>
        <v/>
      </c>
      <c r="E636" s="757"/>
      <c r="F636" s="757"/>
      <c r="G636" s="757"/>
      <c r="H636" s="757"/>
      <c r="I636" s="757"/>
      <c r="J636" s="757"/>
      <c r="K636" s="757"/>
      <c r="L636" s="757"/>
      <c r="M636" s="757"/>
      <c r="N636" s="758"/>
      <c r="O636" s="1057"/>
      <c r="P636" s="1058"/>
      <c r="Q636" s="1058"/>
      <c r="R636" s="1059"/>
      <c r="S636" s="1057"/>
      <c r="T636" s="1058"/>
      <c r="U636" s="1058"/>
      <c r="V636" s="1059"/>
      <c r="W636" s="1057"/>
      <c r="X636" s="1058"/>
      <c r="Y636" s="1058"/>
      <c r="Z636" s="1059"/>
      <c r="AA636" s="1057"/>
      <c r="AB636" s="1058"/>
      <c r="AC636" s="1058"/>
      <c r="AD636" s="1059"/>
      <c r="AG636">
        <f t="shared" si="206"/>
        <v>0</v>
      </c>
      <c r="AH636" s="176">
        <f t="shared" si="213"/>
        <v>0</v>
      </c>
      <c r="AI636" s="177" t="str">
        <f>IF(AH636=0,"",
IF(SUM($AH$578:AH636)=1,AJ636,
IF($AH$640&gt;SUM($AH$578:AH636),_xlfn.CONCAT(", ",AJ636),
IF($AH$640=SUM($AH$578:AH636),_xlfn.CONCAT(" y ",AJ636)))))</f>
        <v/>
      </c>
      <c r="AJ636" s="55">
        <v>58</v>
      </c>
      <c r="AK636" s="27">
        <f t="shared" si="207"/>
        <v>0</v>
      </c>
      <c r="AL636">
        <f t="shared" si="214"/>
        <v>0</v>
      </c>
      <c r="AM636">
        <f t="shared" si="215"/>
        <v>0</v>
      </c>
      <c r="AN636">
        <f t="shared" si="216"/>
        <v>0</v>
      </c>
      <c r="AO636">
        <f t="shared" si="217"/>
        <v>0</v>
      </c>
      <c r="AP636" s="1">
        <f t="shared" si="212"/>
        <v>0</v>
      </c>
    </row>
    <row r="637" spans="1:42">
      <c r="A637" s="25"/>
      <c r="B637" s="52"/>
      <c r="C637" s="55" t="s">
        <v>5198</v>
      </c>
      <c r="D637" s="817" t="str">
        <f>IF(CNGE_2026_M4_Secc1!D101="","",CNGE_2026_M4_Secc1!D101)</f>
        <v/>
      </c>
      <c r="E637" s="757"/>
      <c r="F637" s="757"/>
      <c r="G637" s="757"/>
      <c r="H637" s="757"/>
      <c r="I637" s="757"/>
      <c r="J637" s="757"/>
      <c r="K637" s="757"/>
      <c r="L637" s="757"/>
      <c r="M637" s="757"/>
      <c r="N637" s="758"/>
      <c r="O637" s="1057"/>
      <c r="P637" s="1058"/>
      <c r="Q637" s="1058"/>
      <c r="R637" s="1059"/>
      <c r="S637" s="1057"/>
      <c r="T637" s="1058"/>
      <c r="U637" s="1058"/>
      <c r="V637" s="1059"/>
      <c r="W637" s="1057"/>
      <c r="X637" s="1058"/>
      <c r="Y637" s="1058"/>
      <c r="Z637" s="1059"/>
      <c r="AA637" s="1057"/>
      <c r="AB637" s="1058"/>
      <c r="AC637" s="1058"/>
      <c r="AD637" s="1059"/>
      <c r="AG637">
        <f t="shared" si="206"/>
        <v>0</v>
      </c>
      <c r="AH637" s="176">
        <f t="shared" si="213"/>
        <v>0</v>
      </c>
      <c r="AI637" s="177" t="str">
        <f>IF(AH637=0,"",
IF(SUM($AH$578:AH637)=1,AJ637,
IF($AH$640&gt;SUM($AH$578:AH637),_xlfn.CONCAT(", ",AJ637),
IF($AH$640=SUM($AH$578:AH637),_xlfn.CONCAT(" y ",AJ637)))))</f>
        <v/>
      </c>
      <c r="AJ637" s="55">
        <v>59</v>
      </c>
      <c r="AK637" s="27">
        <f t="shared" si="207"/>
        <v>0</v>
      </c>
      <c r="AL637">
        <f t="shared" si="214"/>
        <v>0</v>
      </c>
      <c r="AM637">
        <f t="shared" si="215"/>
        <v>0</v>
      </c>
      <c r="AN637">
        <f t="shared" si="216"/>
        <v>0</v>
      </c>
      <c r="AO637">
        <f t="shared" si="217"/>
        <v>0</v>
      </c>
      <c r="AP637" s="1">
        <f t="shared" si="212"/>
        <v>0</v>
      </c>
    </row>
    <row r="638" spans="1:42">
      <c r="A638" s="25"/>
      <c r="B638" s="52"/>
      <c r="C638" s="55" t="s">
        <v>5200</v>
      </c>
      <c r="D638" s="817" t="str">
        <f>IF(CNGE_2026_M4_Secc1!D102="","",CNGE_2026_M4_Secc1!D102)</f>
        <v/>
      </c>
      <c r="E638" s="757"/>
      <c r="F638" s="757"/>
      <c r="G638" s="757"/>
      <c r="H638" s="757"/>
      <c r="I638" s="757"/>
      <c r="J638" s="757"/>
      <c r="K638" s="757"/>
      <c r="L638" s="757"/>
      <c r="M638" s="757"/>
      <c r="N638" s="758"/>
      <c r="O638" s="1057"/>
      <c r="P638" s="1058"/>
      <c r="Q638" s="1058"/>
      <c r="R638" s="1059"/>
      <c r="S638" s="1057"/>
      <c r="T638" s="1058"/>
      <c r="U638" s="1058"/>
      <c r="V638" s="1059"/>
      <c r="W638" s="1057"/>
      <c r="X638" s="1058"/>
      <c r="Y638" s="1058"/>
      <c r="Z638" s="1059"/>
      <c r="AA638" s="1057"/>
      <c r="AB638" s="1058"/>
      <c r="AC638" s="1058"/>
      <c r="AD638" s="1059"/>
      <c r="AG638">
        <f t="shared" si="206"/>
        <v>0</v>
      </c>
      <c r="AH638" s="176">
        <f t="shared" si="213"/>
        <v>0</v>
      </c>
      <c r="AI638" s="177" t="str">
        <f>IF(AH638=0,"",
IF(SUM($AH$578:AH638)=1,AJ638,
IF($AH$640&gt;SUM($AH$578:AH638),_xlfn.CONCAT(", ",AJ638),
IF($AH$640=SUM($AH$578:AH638),_xlfn.CONCAT(" y ",AJ638)))))</f>
        <v/>
      </c>
      <c r="AJ638" s="55">
        <v>60</v>
      </c>
      <c r="AK638" s="27">
        <f t="shared" si="207"/>
        <v>0</v>
      </c>
      <c r="AL638">
        <f t="shared" si="214"/>
        <v>0</v>
      </c>
      <c r="AM638">
        <f t="shared" si="215"/>
        <v>0</v>
      </c>
      <c r="AN638">
        <f t="shared" si="216"/>
        <v>0</v>
      </c>
      <c r="AO638">
        <f t="shared" si="217"/>
        <v>0</v>
      </c>
      <c r="AP638" s="1">
        <f t="shared" si="212"/>
        <v>0</v>
      </c>
    </row>
    <row r="639" spans="1:42" customFormat="1" ht="24" customHeight="1">
      <c r="C639" s="55" t="s">
        <v>5370</v>
      </c>
      <c r="D639" s="918" t="s">
        <v>6004</v>
      </c>
      <c r="E639" s="919"/>
      <c r="F639" s="919"/>
      <c r="G639" s="919"/>
      <c r="H639" s="919"/>
      <c r="I639" s="919"/>
      <c r="J639" s="919"/>
      <c r="K639" s="919"/>
      <c r="L639" s="919"/>
      <c r="M639" s="919"/>
      <c r="N639" s="920"/>
      <c r="O639" s="1057"/>
      <c r="P639" s="1058"/>
      <c r="Q639" s="1058"/>
      <c r="R639" s="1059"/>
      <c r="S639" s="1057"/>
      <c r="T639" s="1058"/>
      <c r="U639" s="1058"/>
      <c r="V639" s="1059"/>
      <c r="W639" s="1057"/>
      <c r="X639" s="1058"/>
      <c r="Y639" s="1058"/>
      <c r="Z639" s="1059"/>
      <c r="AA639" s="1057"/>
      <c r="AB639" s="1058"/>
      <c r="AC639" s="1058"/>
      <c r="AD639" s="1059"/>
      <c r="AG639">
        <f>IF(AND($L280&gt;0,$L280&lt;&gt;"NS",$L280&lt;&gt;"NA"),IF(COUNTA(O639:AD639)=4,0,1),0)</f>
        <v>0</v>
      </c>
      <c r="AH639" s="176">
        <f>IF(AG639=0,0,1)</f>
        <v>0</v>
      </c>
      <c r="AI639" s="177" t="str">
        <f>IF(AH639=0,"",
IF(SUM($AH$578:AH639)=1,AJ639,
IF($AH$640&gt;SUM($AH$578:AH639),_xlfn.CONCAT(", ",AJ639),
IF($AH$640=SUM($AH$578:AH639),_xlfn.CONCAT(" y ",AJ639)))))</f>
        <v/>
      </c>
      <c r="AJ639" s="55" t="s">
        <v>6005</v>
      </c>
      <c r="AK639" s="27">
        <f>IF(OR($L280=0,$L280="NS",$L280="NA"),IF(COUNTA(O639:AD639)=0,0,1),0)</f>
        <v>0</v>
      </c>
      <c r="AL639">
        <f>O639</f>
        <v>0</v>
      </c>
      <c r="AM639">
        <f>COUNTIF(S639:AD639,"NS")</f>
        <v>0</v>
      </c>
      <c r="AN639">
        <f>SUM(S639:AD639)</f>
        <v>0</v>
      </c>
      <c r="AO639">
        <f>IF(COUNTIF(O639:AD639,"NA")=4,0,IF(OR(AND(AL639=0,AM639&gt;0),AND(AL639="NS",AN639&gt;0), AND(AL639="NS", AM639=0,AN639=0)), 1, IF(OR(AND(AL639&gt;0,AM639&gt;1,AL639&gt;AN639), AND(AL639="NS",AM639=2), AND(AL639="NS",AN639=0,AM639&gt;0),AL639=AN639), 0, 1)))</f>
        <v>0</v>
      </c>
      <c r="AP639" s="1">
        <f>IF(OR(O639="NS",$L280="NS"),0,IF(AND(O639="NA",$L280="NA"),0,IF(O639&gt;=$L280,0,1)))</f>
        <v>0</v>
      </c>
    </row>
    <row r="640" spans="1:42" ht="15" customHeight="1">
      <c r="B640" s="37"/>
      <c r="C640" s="58"/>
      <c r="D640" s="58"/>
      <c r="E640" s="58"/>
      <c r="F640" s="506"/>
      <c r="G640" s="58"/>
      <c r="H640" s="58"/>
      <c r="I640" s="58"/>
      <c r="J640" s="58"/>
      <c r="K640" s="52"/>
      <c r="L640" s="52"/>
      <c r="M640" s="58"/>
      <c r="N640" s="65" t="s">
        <v>5270</v>
      </c>
      <c r="O640" s="865">
        <f>IF(AND(SUM(O578:O639)=0,COUNTIF(O578:O639,"NS")&gt;0),"NS",IF(AND(SUM(O578:O639)=0,COUNTIF(O578:O639,0)&gt;0),0,IF(AND(SUM(O578:O639)=0,COUNTIF(O578:O639,"NA")&gt;0),"NA",SUM(O578:O639))))</f>
        <v>0</v>
      </c>
      <c r="P640" s="866"/>
      <c r="Q640" s="866"/>
      <c r="R640" s="867"/>
      <c r="S640" s="865">
        <f>IF(AND(SUM(S578:S639)=0,COUNTIF(S578:S639,"NS")&gt;0),"NS",IF(AND(SUM(S578:S639)=0,COUNTIF(S578:S639,0)&gt;0),0,IF(AND(SUM(S578:S639)=0,COUNTIF(S578:S639,"NA")&gt;0),"NA",SUM(S578:S639))))</f>
        <v>0</v>
      </c>
      <c r="T640" s="866"/>
      <c r="U640" s="866"/>
      <c r="V640" s="867"/>
      <c r="W640" s="865">
        <f t="shared" ref="W640" si="218">IF(AND(SUM(W578:W639)=0,COUNTIF(W578:W639,"NS")&gt;0),"NS",IF(AND(SUM(W578:W639)=0,COUNTIF(W578:W639,0)&gt;0),0,IF(AND(SUM(W578:W639)=0,COUNTIF(W578:W639,"NA")&gt;0),"NA",SUM(W578:W639))))</f>
        <v>0</v>
      </c>
      <c r="X640" s="866"/>
      <c r="Y640" s="866"/>
      <c r="Z640" s="867"/>
      <c r="AA640" s="865">
        <f>IF(AND(SUM(AA578:AA639)=0,COUNTIF(AA578:AA639,"NS")&gt;0),"NS",IF(AND(SUM(AA578:AA639)=0,COUNTIF(AA578:AA639,0)&gt;0),0,IF(AND(SUM(AA578:AA639)=0,COUNTIF(AA578:AA639,"NA")&gt;0),"NA",SUM(AA578:AA639))))</f>
        <v>0</v>
      </c>
      <c r="AB640" s="866"/>
      <c r="AC640" s="866"/>
      <c r="AD640" s="867"/>
      <c r="AG640" s="465">
        <f>SUM(AG578:AG639)</f>
        <v>0</v>
      </c>
      <c r="AH640" s="179">
        <f>SUM(AH578:AH639)</f>
        <v>0</v>
      </c>
      <c r="AI640" s="179" t="str">
        <f>IF(AH640=0,"",_xlfn.CONCAT(AI578:AI639))</f>
        <v/>
      </c>
      <c r="AJ640" s="180" t="str">
        <f>IF(AH640=0,"",
IF(AH640=1,_xlfn.CONCAT("Favor de revisar la información capturada en el numeral: ",AI640),_xlfn.CONCAT("Favor de revisar la información capturada en los numerales: ",AI640)))</f>
        <v/>
      </c>
      <c r="AK640" s="465">
        <f>SUM(AK578:AK639)</f>
        <v>0</v>
      </c>
      <c r="AO640" s="169">
        <f>SUM(AO578:AO639)</f>
        <v>0</v>
      </c>
      <c r="AP640" s="507">
        <f>SUM(AP578:AP639)</f>
        <v>0</v>
      </c>
    </row>
    <row r="641" spans="1:42" ht="15" customHeight="1">
      <c r="A641" s="25"/>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L641" t="s">
        <v>5248</v>
      </c>
      <c r="AM641" s="170">
        <f>SUM(AO640)</f>
        <v>0</v>
      </c>
    </row>
    <row r="642" spans="1:42" ht="24" customHeight="1">
      <c r="A642" s="25"/>
      <c r="B642" s="52"/>
      <c r="C642" s="848" t="s">
        <v>5219</v>
      </c>
      <c r="D642" s="708"/>
      <c r="E642" s="708"/>
      <c r="F642" s="708"/>
      <c r="G642" s="708"/>
      <c r="H642" s="708"/>
      <c r="I642" s="708"/>
      <c r="J642" s="708"/>
      <c r="K642" s="708"/>
      <c r="L642" s="708"/>
      <c r="M642" s="708"/>
      <c r="N642" s="708"/>
      <c r="O642" s="708"/>
      <c r="P642" s="708"/>
      <c r="Q642" s="708"/>
      <c r="R642" s="708"/>
      <c r="S642" s="708"/>
      <c r="T642" s="708"/>
      <c r="U642" s="708"/>
      <c r="V642" s="708"/>
      <c r="W642" s="708"/>
      <c r="X642" s="708"/>
      <c r="Y642" s="708"/>
      <c r="Z642" s="708"/>
      <c r="AA642" s="708"/>
      <c r="AB642" s="708"/>
      <c r="AC642" s="708"/>
      <c r="AD642" s="708"/>
    </row>
    <row r="643" spans="1:42" ht="60" customHeight="1">
      <c r="A643" s="25"/>
      <c r="B643" s="52"/>
      <c r="C643" s="842"/>
      <c r="D643" s="759"/>
      <c r="E643" s="759"/>
      <c r="F643" s="759"/>
      <c r="G643" s="759"/>
      <c r="H643" s="759"/>
      <c r="I643" s="759"/>
      <c r="J643" s="759"/>
      <c r="K643" s="759"/>
      <c r="L643" s="759"/>
      <c r="M643" s="759"/>
      <c r="N643" s="759"/>
      <c r="O643" s="759"/>
      <c r="P643" s="759"/>
      <c r="Q643" s="759"/>
      <c r="R643" s="759"/>
      <c r="S643" s="759"/>
      <c r="T643" s="759"/>
      <c r="U643" s="759"/>
      <c r="V643" s="759"/>
      <c r="W643" s="759"/>
      <c r="X643" s="759"/>
      <c r="Y643" s="759"/>
      <c r="Z643" s="759"/>
      <c r="AA643" s="759"/>
      <c r="AB643" s="759"/>
      <c r="AC643" s="759"/>
      <c r="AD643" s="838"/>
    </row>
    <row r="644" spans="1:42" ht="15" customHeight="1">
      <c r="A644" s="25"/>
      <c r="B644" s="1048" t="str">
        <f>AJ640</f>
        <v/>
      </c>
      <c r="C644" s="1048"/>
      <c r="D644" s="1048"/>
      <c r="E644" s="1048"/>
      <c r="F644" s="1048"/>
      <c r="G644" s="1048"/>
      <c r="H644" s="1048"/>
      <c r="I644" s="1048"/>
      <c r="J644" s="1048"/>
      <c r="K644" s="1048"/>
      <c r="L644" s="1048"/>
      <c r="M644" s="1048"/>
      <c r="N644" s="1048"/>
      <c r="O644" s="1048"/>
      <c r="P644" s="1048"/>
      <c r="Q644" s="1048"/>
      <c r="R644" s="1048"/>
      <c r="S644" s="1048"/>
      <c r="T644" s="1048"/>
      <c r="U644" s="1048"/>
      <c r="V644" s="1048"/>
      <c r="W644" s="1048"/>
      <c r="X644" s="1048"/>
      <c r="Y644" s="1048"/>
      <c r="Z644" s="1048"/>
      <c r="AA644" s="1048"/>
      <c r="AB644" s="1048"/>
      <c r="AC644" s="1048"/>
      <c r="AD644" s="1048"/>
      <c r="AE644" s="1048"/>
    </row>
    <row r="645" spans="1:42" ht="15" customHeight="1">
      <c r="A645" s="25"/>
      <c r="B645" s="888" t="str">
        <f>IF(SUM(COUNTIF(O578:AD639,"NS"))&lt;&gt;0,"Alerta: debido a que cuenta con registros NS, debe proporcionar una justificación en el area de comentarios al final de la pregunta","")</f>
        <v/>
      </c>
      <c r="C645" s="708"/>
      <c r="D645" s="708"/>
      <c r="E645" s="708"/>
      <c r="F645" s="708"/>
      <c r="G645" s="708"/>
      <c r="H645" s="708"/>
      <c r="I645" s="708"/>
      <c r="J645" s="708"/>
      <c r="K645" s="708"/>
      <c r="L645" s="708"/>
      <c r="M645" s="708"/>
      <c r="N645" s="708"/>
      <c r="O645" s="708"/>
      <c r="P645" s="708"/>
      <c r="Q645" s="708"/>
      <c r="R645" s="708"/>
      <c r="S645" s="708"/>
      <c r="T645" s="708"/>
      <c r="U645" s="708"/>
      <c r="V645" s="708"/>
      <c r="W645" s="708"/>
      <c r="X645" s="708"/>
      <c r="Y645" s="708"/>
      <c r="Z645" s="708"/>
      <c r="AA645" s="708"/>
      <c r="AB645" s="708"/>
      <c r="AC645" s="708"/>
      <c r="AD645" s="708"/>
      <c r="AE645" s="733"/>
    </row>
    <row r="646" spans="1:42" ht="15" customHeight="1">
      <c r="A646" s="25"/>
      <c r="B646" s="868" t="str">
        <f>IF(AM641&gt;0,"Favor de revisar la suma y consistencia de totales y/o subtotales por filas (numéricos y NS)","")</f>
        <v/>
      </c>
      <c r="C646" s="708"/>
      <c r="D646" s="708"/>
      <c r="E646" s="708"/>
      <c r="F646" s="708"/>
      <c r="G646" s="708"/>
      <c r="H646" s="708"/>
      <c r="I646" s="708"/>
      <c r="J646" s="708"/>
      <c r="K646" s="708"/>
      <c r="L646" s="708"/>
      <c r="M646" s="708"/>
      <c r="N646" s="708"/>
      <c r="O646" s="708"/>
      <c r="P646" s="708"/>
      <c r="Q646" s="708"/>
      <c r="R646" s="708"/>
      <c r="S646" s="708"/>
      <c r="T646" s="708"/>
      <c r="U646" s="708"/>
      <c r="V646" s="708"/>
      <c r="W646" s="708"/>
      <c r="X646" s="708"/>
      <c r="Y646" s="708"/>
      <c r="Z646" s="708"/>
      <c r="AA646" s="708"/>
      <c r="AB646" s="708"/>
      <c r="AC646" s="708"/>
      <c r="AD646" s="708"/>
      <c r="AE646" s="733"/>
    </row>
    <row r="647" spans="1:42" ht="15" customHeight="1">
      <c r="A647" s="25"/>
      <c r="B647" s="868" t="str">
        <f>IF(AK640&gt;0,"Revise la información capturada, ya que tiene datos ingresados en celdas que están sombreadas","")</f>
        <v/>
      </c>
      <c r="C647" s="868"/>
      <c r="D647" s="868"/>
      <c r="E647" s="868"/>
      <c r="F647" s="868"/>
      <c r="G647" s="868"/>
      <c r="H647" s="868"/>
      <c r="I647" s="868"/>
      <c r="J647" s="868"/>
      <c r="K647" s="868"/>
      <c r="L647" s="868"/>
      <c r="M647" s="868"/>
      <c r="N647" s="868"/>
      <c r="O647" s="868"/>
      <c r="P647" s="868"/>
      <c r="Q647" s="868"/>
      <c r="R647" s="868"/>
      <c r="S647" s="868"/>
      <c r="T647" s="868"/>
      <c r="U647" s="868"/>
      <c r="V647" s="868"/>
      <c r="W647" s="868"/>
      <c r="X647" s="868"/>
      <c r="Y647" s="868"/>
      <c r="Z647" s="868"/>
      <c r="AA647" s="868"/>
      <c r="AB647" s="868"/>
      <c r="AC647" s="868"/>
      <c r="AD647" s="868"/>
      <c r="AE647" s="868"/>
    </row>
    <row r="648" spans="1:42" ht="15" customHeight="1">
      <c r="A648" s="25"/>
      <c r="B648" s="1009" t="str">
        <f>IF(AP640&gt;0,"Alerta: debe de proporcionar una justificación de acuerdo a lo establecido en la instrucción 2","")</f>
        <v/>
      </c>
      <c r="C648" s="1009"/>
      <c r="D648" s="1009"/>
      <c r="E648" s="1009"/>
      <c r="F648" s="1009"/>
      <c r="G648" s="1009"/>
      <c r="H648" s="1009"/>
      <c r="I648" s="1009"/>
      <c r="J648" s="1009"/>
      <c r="K648" s="1009"/>
      <c r="L648" s="1009"/>
      <c r="M648" s="1009"/>
      <c r="N648" s="1009"/>
      <c r="O648" s="1009"/>
      <c r="P648" s="1009"/>
      <c r="Q648" s="1009"/>
      <c r="R648" s="1009"/>
      <c r="S648" s="1009"/>
      <c r="T648" s="1009"/>
      <c r="U648" s="1009"/>
      <c r="V648" s="1009"/>
      <c r="W648" s="1009"/>
      <c r="X648" s="1009"/>
      <c r="Y648" s="1009"/>
      <c r="Z648" s="1009"/>
      <c r="AA648" s="1009"/>
      <c r="AB648" s="1009"/>
      <c r="AC648" s="1009"/>
      <c r="AD648" s="1009"/>
      <c r="AE648" s="1009"/>
    </row>
    <row r="649" spans="1:42" ht="15" customHeight="1">
      <c r="A649" s="25"/>
      <c r="B649" s="491"/>
      <c r="C649" s="491"/>
      <c r="D649" s="491"/>
      <c r="E649" s="491"/>
      <c r="F649" s="491"/>
      <c r="G649" s="491"/>
      <c r="H649" s="491"/>
      <c r="I649" s="491"/>
      <c r="J649" s="491"/>
      <c r="K649" s="491"/>
      <c r="L649" s="491"/>
      <c r="M649" s="491"/>
      <c r="N649" s="491"/>
      <c r="O649" s="491"/>
      <c r="P649" s="491"/>
      <c r="Q649" s="491"/>
      <c r="R649" s="491"/>
      <c r="S649" s="491"/>
      <c r="T649" s="491"/>
      <c r="U649" s="491"/>
      <c r="V649" s="491"/>
      <c r="W649" s="491"/>
      <c r="X649" s="491"/>
      <c r="Y649" s="491"/>
      <c r="Z649" s="491"/>
      <c r="AA649" s="491"/>
      <c r="AB649" s="491"/>
      <c r="AC649" s="491"/>
      <c r="AD649" s="491"/>
      <c r="AE649" s="491"/>
    </row>
    <row r="650" spans="1:42" s="31" customFormat="1" ht="24" customHeight="1">
      <c r="A650" s="25" t="s">
        <v>6398</v>
      </c>
      <c r="B650" s="880" t="s">
        <v>6399</v>
      </c>
      <c r="C650" s="1094"/>
      <c r="D650" s="1094"/>
      <c r="E650" s="1094"/>
      <c r="F650" s="1094"/>
      <c r="G650" s="1094"/>
      <c r="H650" s="1094"/>
      <c r="I650" s="1094"/>
      <c r="J650" s="1094"/>
      <c r="K650" s="1094"/>
      <c r="L650" s="1094"/>
      <c r="M650" s="1094"/>
      <c r="N650" s="1094"/>
      <c r="O650" s="1094"/>
      <c r="P650" s="1094"/>
      <c r="Q650" s="1094"/>
      <c r="R650" s="1094"/>
      <c r="S650" s="1094"/>
      <c r="T650" s="1094"/>
      <c r="U650" s="1094"/>
      <c r="V650" s="1094"/>
      <c r="W650" s="1094"/>
      <c r="X650" s="1094"/>
      <c r="Y650" s="1094"/>
      <c r="Z650" s="1094"/>
      <c r="AA650" s="1094"/>
      <c r="AB650" s="1094"/>
      <c r="AC650" s="1094"/>
      <c r="AD650" s="1094"/>
    </row>
    <row r="651" spans="1:42" s="31" customFormat="1" ht="15" customHeight="1">
      <c r="A651" s="25"/>
      <c r="B651" s="508"/>
      <c r="C651" s="853" t="s">
        <v>6400</v>
      </c>
      <c r="D651" s="1094"/>
      <c r="E651" s="1094"/>
      <c r="F651" s="1094"/>
      <c r="G651" s="1094"/>
      <c r="H651" s="1094"/>
      <c r="I651" s="1094"/>
      <c r="J651" s="1094"/>
      <c r="K651" s="1094"/>
      <c r="L651" s="1094"/>
      <c r="M651" s="1094"/>
      <c r="N651" s="1094"/>
      <c r="O651" s="1094"/>
      <c r="P651" s="1094"/>
      <c r="Q651" s="1094"/>
      <c r="R651" s="1094"/>
      <c r="S651" s="1094"/>
      <c r="T651" s="1094"/>
      <c r="U651" s="1094"/>
      <c r="V651" s="1094"/>
      <c r="W651" s="1094"/>
      <c r="X651" s="1094"/>
      <c r="Y651" s="1094"/>
      <c r="Z651" s="1094"/>
      <c r="AA651" s="1094"/>
      <c r="AB651" s="1094"/>
      <c r="AC651" s="1094"/>
      <c r="AD651" s="1094"/>
    </row>
    <row r="652" spans="1:42" s="95" customFormat="1" ht="15" customHeight="1"/>
    <row r="653" spans="1:42" s="31" customFormat="1" ht="24" customHeight="1">
      <c r="A653" s="25"/>
      <c r="B653" s="509"/>
      <c r="C653" s="723" t="s">
        <v>5514</v>
      </c>
      <c r="D653" s="859"/>
      <c r="E653" s="859"/>
      <c r="F653" s="859"/>
      <c r="G653" s="859"/>
      <c r="H653" s="859"/>
      <c r="I653" s="859"/>
      <c r="J653" s="859"/>
      <c r="K653" s="859"/>
      <c r="L653" s="859"/>
      <c r="M653" s="859"/>
      <c r="N653" s="860"/>
      <c r="O653" s="723" t="s">
        <v>6396</v>
      </c>
      <c r="P653" s="757"/>
      <c r="Q653" s="757"/>
      <c r="R653" s="757"/>
      <c r="S653" s="757"/>
      <c r="T653" s="757"/>
      <c r="U653" s="757"/>
      <c r="V653" s="757"/>
      <c r="W653" s="757"/>
      <c r="X653" s="757"/>
      <c r="Y653" s="757"/>
      <c r="Z653" s="757"/>
      <c r="AA653" s="757"/>
      <c r="AB653" s="757"/>
      <c r="AC653" s="757"/>
      <c r="AD653" s="758"/>
      <c r="AI653" s="1089" t="s">
        <v>6401</v>
      </c>
      <c r="AJ653" s="1089"/>
      <c r="AK653" s="1089"/>
      <c r="AL653" s="1089"/>
    </row>
    <row r="654" spans="1:42" s="31" customFormat="1" ht="15" customHeight="1">
      <c r="A654" s="25"/>
      <c r="B654" s="509"/>
      <c r="C654" s="861"/>
      <c r="D654" s="782"/>
      <c r="E654" s="782"/>
      <c r="F654" s="782"/>
      <c r="G654" s="782"/>
      <c r="H654" s="782"/>
      <c r="I654" s="782"/>
      <c r="J654" s="782"/>
      <c r="K654" s="782"/>
      <c r="L654" s="782"/>
      <c r="M654" s="782"/>
      <c r="N654" s="783"/>
      <c r="O654" s="723" t="s">
        <v>5235</v>
      </c>
      <c r="P654" s="757"/>
      <c r="Q654" s="757"/>
      <c r="R654" s="758"/>
      <c r="S654" s="756" t="s">
        <v>5427</v>
      </c>
      <c r="T654" s="757"/>
      <c r="U654" s="757"/>
      <c r="V654" s="758"/>
      <c r="W654" s="756" t="s">
        <v>5428</v>
      </c>
      <c r="X654" s="757"/>
      <c r="Y654" s="757"/>
      <c r="Z654" s="758"/>
      <c r="AA654" s="756" t="s">
        <v>5106</v>
      </c>
      <c r="AB654" s="757"/>
      <c r="AC654" s="757"/>
      <c r="AD654" s="758"/>
      <c r="AG654" t="s">
        <v>5090</v>
      </c>
      <c r="AH654" s="52" t="s">
        <v>6049</v>
      </c>
      <c r="AI654" s="510" t="s">
        <v>5450</v>
      </c>
      <c r="AJ654" s="511" t="s">
        <v>5451</v>
      </c>
      <c r="AK654" s="512" t="s">
        <v>5452</v>
      </c>
      <c r="AL654" s="513" t="s">
        <v>6402</v>
      </c>
      <c r="AM654" t="s">
        <v>5240</v>
      </c>
      <c r="AN654" t="s">
        <v>5241</v>
      </c>
      <c r="AO654" t="s">
        <v>5242</v>
      </c>
      <c r="AP654" t="s">
        <v>5243</v>
      </c>
    </row>
    <row r="655" spans="1:42" s="31" customFormat="1" ht="15" customHeight="1">
      <c r="A655" s="25"/>
      <c r="B655" s="514"/>
      <c r="C655" s="55" t="s">
        <v>5012</v>
      </c>
      <c r="D655" s="817" t="s">
        <v>6403</v>
      </c>
      <c r="E655" s="757"/>
      <c r="F655" s="757"/>
      <c r="G655" s="757"/>
      <c r="H655" s="757"/>
      <c r="I655" s="757"/>
      <c r="J655" s="757"/>
      <c r="K655" s="757"/>
      <c r="L655" s="757"/>
      <c r="M655" s="757"/>
      <c r="N655" s="758"/>
      <c r="O655" s="839"/>
      <c r="P655" s="840"/>
      <c r="Q655" s="840"/>
      <c r="R655" s="841"/>
      <c r="S655" s="839"/>
      <c r="T655" s="840"/>
      <c r="U655" s="840"/>
      <c r="V655" s="841"/>
      <c r="W655" s="839"/>
      <c r="X655" s="840"/>
      <c r="Y655" s="840"/>
      <c r="Z655" s="841"/>
      <c r="AA655" s="839"/>
      <c r="AB655" s="840"/>
      <c r="AC655" s="840"/>
      <c r="AD655" s="841"/>
      <c r="AG655" s="443">
        <f>IF(AND($O$640&gt;0,$O$640&lt;&gt;"NS",$O$640&lt;&gt;"NA"),IF(COUNTA(O655:AD669)=60,0,1),0)</f>
        <v>0</v>
      </c>
      <c r="AH655" s="465">
        <f>IF(OR($O$640=0,$O$640="NS",$O$640="NA"),IF(COUNTA(O655:AD669)=0,0,1),0)</f>
        <v>0</v>
      </c>
      <c r="AI655">
        <f>IF(AND(O670="NS",$O$640="NS"),0,IF(AND(O670="NA",$O$640="NA"),0,IF(O670=$O$640,0,1)))</f>
        <v>0</v>
      </c>
      <c r="AJ655">
        <f>IF(AND(S670="NS",$S$640="NS"),0,IF(AND(S670="NA",$S$640="NA"),0,IF(S670=$S$640,0,1)))</f>
        <v>0</v>
      </c>
      <c r="AK655">
        <f>IF(AND(W670="NS",$W$640="NS"),0,IF(AND(W670="NA",$W$640="NA"),0,IF(W670=$W$640,0,1)))</f>
        <v>0</v>
      </c>
      <c r="AL655">
        <f>IF(AND(AA670="NS",$AA$640="NS"),0,IF(AND(AA670="NA",$AA$640="NA"),0,IF(AA670=$AA$640,0,1)))</f>
        <v>0</v>
      </c>
      <c r="AM655" s="634">
        <f>O655</f>
        <v>0</v>
      </c>
      <c r="AN655">
        <f>COUNTIF(S655:AD655,"NS")</f>
        <v>0</v>
      </c>
      <c r="AO655">
        <f t="shared" ref="AO655:AO668" si="219">SUM(S655:AD655)</f>
        <v>0</v>
      </c>
      <c r="AP655">
        <f t="shared" ref="AP655:AP668" si="220">IF(COUNTIF(O655:AD655,"NA")=4,0,IF(OR(AND(AM655=0,AN655&gt;0),AND(AM655="NS",AO655&gt;0), AND(AM655="NS", AN655=0,AO655=0)), 1, IF(OR(AND(AM655&gt;0,AN655&gt;1,AM655&gt;AO655), AND(AM655="NS",AN655=2), AND(AM655="NS",AO655=0,AN655&gt;0),AM655=AO655), 0, 1)))</f>
        <v>0</v>
      </c>
    </row>
    <row r="656" spans="1:42" s="31" customFormat="1" ht="15" customHeight="1">
      <c r="A656" s="25"/>
      <c r="B656" s="514"/>
      <c r="C656" s="55" t="s">
        <v>5014</v>
      </c>
      <c r="D656" s="817" t="s">
        <v>6404</v>
      </c>
      <c r="E656" s="757"/>
      <c r="F656" s="757"/>
      <c r="G656" s="757"/>
      <c r="H656" s="757"/>
      <c r="I656" s="757"/>
      <c r="J656" s="757"/>
      <c r="K656" s="757"/>
      <c r="L656" s="757"/>
      <c r="M656" s="757"/>
      <c r="N656" s="758"/>
      <c r="O656" s="839"/>
      <c r="P656" s="840"/>
      <c r="Q656" s="840"/>
      <c r="R656" s="841"/>
      <c r="S656" s="839"/>
      <c r="T656" s="840"/>
      <c r="U656" s="840"/>
      <c r="V656" s="841"/>
      <c r="W656" s="839"/>
      <c r="X656" s="840"/>
      <c r="Y656" s="840"/>
      <c r="Z656" s="841"/>
      <c r="AA656" s="839"/>
      <c r="AB656" s="840"/>
      <c r="AC656" s="840"/>
      <c r="AD656" s="841"/>
      <c r="AG656" s="27"/>
      <c r="AH656" s="27"/>
      <c r="AL656" s="515">
        <f>SUM(AI655:AL655)</f>
        <v>0</v>
      </c>
      <c r="AM656">
        <f t="shared" ref="AM656:AM669" si="221">O656</f>
        <v>0</v>
      </c>
      <c r="AN656">
        <f t="shared" ref="AN656:AN668" si="222">COUNTIF(S656:AD656,"NS")</f>
        <v>0</v>
      </c>
      <c r="AO656">
        <f t="shared" si="219"/>
        <v>0</v>
      </c>
      <c r="AP656">
        <f t="shared" si="220"/>
        <v>0</v>
      </c>
    </row>
    <row r="657" spans="1:42" s="31" customFormat="1" ht="15" customHeight="1">
      <c r="A657" s="25"/>
      <c r="B657" s="514"/>
      <c r="C657" s="55" t="s">
        <v>5016</v>
      </c>
      <c r="D657" s="817" t="s">
        <v>6405</v>
      </c>
      <c r="E657" s="757"/>
      <c r="F657" s="757"/>
      <c r="G657" s="757"/>
      <c r="H657" s="757"/>
      <c r="I657" s="757"/>
      <c r="J657" s="757"/>
      <c r="K657" s="757"/>
      <c r="L657" s="757"/>
      <c r="M657" s="757"/>
      <c r="N657" s="758"/>
      <c r="O657" s="839"/>
      <c r="P657" s="840"/>
      <c r="Q657" s="840"/>
      <c r="R657" s="841"/>
      <c r="S657" s="839"/>
      <c r="T657" s="840"/>
      <c r="U657" s="840"/>
      <c r="V657" s="841"/>
      <c r="W657" s="839"/>
      <c r="X657" s="840"/>
      <c r="Y657" s="840"/>
      <c r="Z657" s="841"/>
      <c r="AA657" s="839"/>
      <c r="AB657" s="840"/>
      <c r="AC657" s="840"/>
      <c r="AD657" s="841"/>
      <c r="AM657">
        <f t="shared" si="221"/>
        <v>0</v>
      </c>
      <c r="AN657">
        <f t="shared" si="222"/>
        <v>0</v>
      </c>
      <c r="AO657">
        <f t="shared" si="219"/>
        <v>0</v>
      </c>
      <c r="AP657">
        <f t="shared" si="220"/>
        <v>0</v>
      </c>
    </row>
    <row r="658" spans="1:42" s="31" customFormat="1" ht="15" customHeight="1">
      <c r="A658" s="25"/>
      <c r="B658" s="514"/>
      <c r="C658" s="55" t="s">
        <v>5018</v>
      </c>
      <c r="D658" s="817" t="s">
        <v>6406</v>
      </c>
      <c r="E658" s="757"/>
      <c r="F658" s="757"/>
      <c r="G658" s="757"/>
      <c r="H658" s="757"/>
      <c r="I658" s="757"/>
      <c r="J658" s="757"/>
      <c r="K658" s="757"/>
      <c r="L658" s="757"/>
      <c r="M658" s="757"/>
      <c r="N658" s="758"/>
      <c r="O658" s="839"/>
      <c r="P658" s="840"/>
      <c r="Q658" s="840"/>
      <c r="R658" s="841"/>
      <c r="S658" s="839"/>
      <c r="T658" s="840"/>
      <c r="U658" s="840"/>
      <c r="V658" s="841"/>
      <c r="W658" s="839"/>
      <c r="X658" s="840"/>
      <c r="Y658" s="840"/>
      <c r="Z658" s="841"/>
      <c r="AA658" s="839"/>
      <c r="AB658" s="840"/>
      <c r="AC658" s="840"/>
      <c r="AD658" s="841"/>
      <c r="AM658">
        <f t="shared" si="221"/>
        <v>0</v>
      </c>
      <c r="AN658">
        <f t="shared" si="222"/>
        <v>0</v>
      </c>
      <c r="AO658">
        <f t="shared" si="219"/>
        <v>0</v>
      </c>
      <c r="AP658">
        <f t="shared" si="220"/>
        <v>0</v>
      </c>
    </row>
    <row r="659" spans="1:42" s="31" customFormat="1" ht="15" customHeight="1">
      <c r="A659" s="25"/>
      <c r="B659" s="514"/>
      <c r="C659" s="55" t="s">
        <v>5020</v>
      </c>
      <c r="D659" s="817" t="s">
        <v>6407</v>
      </c>
      <c r="E659" s="757"/>
      <c r="F659" s="757"/>
      <c r="G659" s="757"/>
      <c r="H659" s="757"/>
      <c r="I659" s="757"/>
      <c r="J659" s="757"/>
      <c r="K659" s="757"/>
      <c r="L659" s="757"/>
      <c r="M659" s="757"/>
      <c r="N659" s="758"/>
      <c r="O659" s="839"/>
      <c r="P659" s="840"/>
      <c r="Q659" s="840"/>
      <c r="R659" s="841"/>
      <c r="S659" s="839"/>
      <c r="T659" s="840"/>
      <c r="U659" s="840"/>
      <c r="V659" s="841"/>
      <c r="W659" s="839"/>
      <c r="X659" s="840"/>
      <c r="Y659" s="840"/>
      <c r="Z659" s="841"/>
      <c r="AA659" s="839"/>
      <c r="AB659" s="840"/>
      <c r="AC659" s="840"/>
      <c r="AD659" s="841"/>
      <c r="AM659">
        <f t="shared" si="221"/>
        <v>0</v>
      </c>
      <c r="AN659">
        <f t="shared" si="222"/>
        <v>0</v>
      </c>
      <c r="AO659">
        <f t="shared" si="219"/>
        <v>0</v>
      </c>
      <c r="AP659">
        <f t="shared" si="220"/>
        <v>0</v>
      </c>
    </row>
    <row r="660" spans="1:42" s="31" customFormat="1" ht="15" customHeight="1">
      <c r="A660" s="25"/>
      <c r="B660" s="514"/>
      <c r="C660" s="55" t="s">
        <v>5022</v>
      </c>
      <c r="D660" s="817" t="s">
        <v>6408</v>
      </c>
      <c r="E660" s="757"/>
      <c r="F660" s="757"/>
      <c r="G660" s="757"/>
      <c r="H660" s="757"/>
      <c r="I660" s="757"/>
      <c r="J660" s="757"/>
      <c r="K660" s="757"/>
      <c r="L660" s="757"/>
      <c r="M660" s="757"/>
      <c r="N660" s="758"/>
      <c r="O660" s="839"/>
      <c r="P660" s="840"/>
      <c r="Q660" s="840"/>
      <c r="R660" s="841"/>
      <c r="S660" s="839"/>
      <c r="T660" s="840"/>
      <c r="U660" s="840"/>
      <c r="V660" s="841"/>
      <c r="W660" s="839"/>
      <c r="X660" s="840"/>
      <c r="Y660" s="840"/>
      <c r="Z660" s="841"/>
      <c r="AA660" s="839"/>
      <c r="AB660" s="840"/>
      <c r="AC660" s="840"/>
      <c r="AD660" s="841"/>
      <c r="AM660">
        <f t="shared" si="221"/>
        <v>0</v>
      </c>
      <c r="AN660">
        <f t="shared" si="222"/>
        <v>0</v>
      </c>
      <c r="AO660">
        <f t="shared" si="219"/>
        <v>0</v>
      </c>
      <c r="AP660">
        <f t="shared" si="220"/>
        <v>0</v>
      </c>
    </row>
    <row r="661" spans="1:42" s="31" customFormat="1" ht="15" customHeight="1">
      <c r="A661" s="25"/>
      <c r="B661" s="514"/>
      <c r="C661" s="55" t="s">
        <v>5024</v>
      </c>
      <c r="D661" s="817" t="s">
        <v>5516</v>
      </c>
      <c r="E661" s="757"/>
      <c r="F661" s="757"/>
      <c r="G661" s="757"/>
      <c r="H661" s="757"/>
      <c r="I661" s="757"/>
      <c r="J661" s="757"/>
      <c r="K661" s="757"/>
      <c r="L661" s="757"/>
      <c r="M661" s="757"/>
      <c r="N661" s="758"/>
      <c r="O661" s="839"/>
      <c r="P661" s="840"/>
      <c r="Q661" s="840"/>
      <c r="R661" s="841"/>
      <c r="S661" s="839"/>
      <c r="T661" s="840"/>
      <c r="U661" s="840"/>
      <c r="V661" s="841"/>
      <c r="W661" s="839"/>
      <c r="X661" s="840"/>
      <c r="Y661" s="840"/>
      <c r="Z661" s="841"/>
      <c r="AA661" s="839"/>
      <c r="AB661" s="840"/>
      <c r="AC661" s="840"/>
      <c r="AD661" s="841"/>
      <c r="AM661">
        <f t="shared" si="221"/>
        <v>0</v>
      </c>
      <c r="AN661">
        <f t="shared" si="222"/>
        <v>0</v>
      </c>
      <c r="AO661">
        <f t="shared" si="219"/>
        <v>0</v>
      </c>
      <c r="AP661">
        <f t="shared" si="220"/>
        <v>0</v>
      </c>
    </row>
    <row r="662" spans="1:42" s="31" customFormat="1" ht="15" customHeight="1">
      <c r="A662" s="25"/>
      <c r="B662" s="514"/>
      <c r="C662" s="55" t="s">
        <v>5026</v>
      </c>
      <c r="D662" s="817" t="s">
        <v>5517</v>
      </c>
      <c r="E662" s="757"/>
      <c r="F662" s="757"/>
      <c r="G662" s="757"/>
      <c r="H662" s="757"/>
      <c r="I662" s="757"/>
      <c r="J662" s="757"/>
      <c r="K662" s="757"/>
      <c r="L662" s="757"/>
      <c r="M662" s="757"/>
      <c r="N662" s="758"/>
      <c r="O662" s="839"/>
      <c r="P662" s="840"/>
      <c r="Q662" s="840"/>
      <c r="R662" s="841"/>
      <c r="S662" s="839"/>
      <c r="T662" s="840"/>
      <c r="U662" s="840"/>
      <c r="V662" s="841"/>
      <c r="W662" s="839"/>
      <c r="X662" s="840"/>
      <c r="Y662" s="840"/>
      <c r="Z662" s="841"/>
      <c r="AA662" s="839"/>
      <c r="AB662" s="840"/>
      <c r="AC662" s="840"/>
      <c r="AD662" s="841"/>
      <c r="AM662">
        <f t="shared" si="221"/>
        <v>0</v>
      </c>
      <c r="AN662">
        <f t="shared" si="222"/>
        <v>0</v>
      </c>
      <c r="AO662">
        <f t="shared" si="219"/>
        <v>0</v>
      </c>
      <c r="AP662">
        <f t="shared" si="220"/>
        <v>0</v>
      </c>
    </row>
    <row r="663" spans="1:42" s="31" customFormat="1" ht="15" customHeight="1">
      <c r="A663" s="25"/>
      <c r="B663" s="514"/>
      <c r="C663" s="55" t="s">
        <v>5028</v>
      </c>
      <c r="D663" s="817" t="s">
        <v>5518</v>
      </c>
      <c r="E663" s="757"/>
      <c r="F663" s="757"/>
      <c r="G663" s="757"/>
      <c r="H663" s="757"/>
      <c r="I663" s="757"/>
      <c r="J663" s="757"/>
      <c r="K663" s="757"/>
      <c r="L663" s="757"/>
      <c r="M663" s="757"/>
      <c r="N663" s="758"/>
      <c r="O663" s="839"/>
      <c r="P663" s="840"/>
      <c r="Q663" s="840"/>
      <c r="R663" s="841"/>
      <c r="S663" s="839"/>
      <c r="T663" s="840"/>
      <c r="U663" s="840"/>
      <c r="V663" s="841"/>
      <c r="W663" s="839"/>
      <c r="X663" s="840"/>
      <c r="Y663" s="840"/>
      <c r="Z663" s="841"/>
      <c r="AA663" s="839"/>
      <c r="AB663" s="840"/>
      <c r="AC663" s="840"/>
      <c r="AD663" s="841"/>
      <c r="AM663">
        <f t="shared" si="221"/>
        <v>0</v>
      </c>
      <c r="AN663">
        <f t="shared" si="222"/>
        <v>0</v>
      </c>
      <c r="AO663">
        <f t="shared" si="219"/>
        <v>0</v>
      </c>
      <c r="AP663">
        <f t="shared" si="220"/>
        <v>0</v>
      </c>
    </row>
    <row r="664" spans="1:42" s="31" customFormat="1" ht="15" customHeight="1">
      <c r="A664" s="25"/>
      <c r="B664" s="514"/>
      <c r="C664" s="55" t="s">
        <v>5029</v>
      </c>
      <c r="D664" s="817" t="s">
        <v>5519</v>
      </c>
      <c r="E664" s="757"/>
      <c r="F664" s="757"/>
      <c r="G664" s="757"/>
      <c r="H664" s="757"/>
      <c r="I664" s="757"/>
      <c r="J664" s="757"/>
      <c r="K664" s="757"/>
      <c r="L664" s="757"/>
      <c r="M664" s="757"/>
      <c r="N664" s="758"/>
      <c r="O664" s="839"/>
      <c r="P664" s="840"/>
      <c r="Q664" s="840"/>
      <c r="R664" s="841"/>
      <c r="S664" s="839"/>
      <c r="T664" s="840"/>
      <c r="U664" s="840"/>
      <c r="V664" s="841"/>
      <c r="W664" s="839"/>
      <c r="X664" s="840"/>
      <c r="Y664" s="840"/>
      <c r="Z664" s="841"/>
      <c r="AA664" s="839"/>
      <c r="AB664" s="840"/>
      <c r="AC664" s="840"/>
      <c r="AD664" s="841"/>
      <c r="AM664">
        <f t="shared" si="221"/>
        <v>0</v>
      </c>
      <c r="AN664">
        <f t="shared" si="222"/>
        <v>0</v>
      </c>
      <c r="AO664">
        <f t="shared" si="219"/>
        <v>0</v>
      </c>
      <c r="AP664">
        <f t="shared" si="220"/>
        <v>0</v>
      </c>
    </row>
    <row r="665" spans="1:42" s="31" customFormat="1" ht="15" customHeight="1">
      <c r="A665" s="25"/>
      <c r="B665" s="514"/>
      <c r="C665" s="55" t="s">
        <v>5031</v>
      </c>
      <c r="D665" s="817" t="s">
        <v>5520</v>
      </c>
      <c r="E665" s="757"/>
      <c r="F665" s="757"/>
      <c r="G665" s="757"/>
      <c r="H665" s="757"/>
      <c r="I665" s="757"/>
      <c r="J665" s="757"/>
      <c r="K665" s="757"/>
      <c r="L665" s="757"/>
      <c r="M665" s="757"/>
      <c r="N665" s="758"/>
      <c r="O665" s="839"/>
      <c r="P665" s="840"/>
      <c r="Q665" s="840"/>
      <c r="R665" s="841"/>
      <c r="S665" s="839"/>
      <c r="T665" s="840"/>
      <c r="U665" s="840"/>
      <c r="V665" s="841"/>
      <c r="W665" s="839"/>
      <c r="X665" s="840"/>
      <c r="Y665" s="840"/>
      <c r="Z665" s="841"/>
      <c r="AA665" s="839"/>
      <c r="AB665" s="840"/>
      <c r="AC665" s="840"/>
      <c r="AD665" s="841"/>
      <c r="AM665">
        <f t="shared" si="221"/>
        <v>0</v>
      </c>
      <c r="AN665">
        <f t="shared" si="222"/>
        <v>0</v>
      </c>
      <c r="AO665">
        <f t="shared" si="219"/>
        <v>0</v>
      </c>
      <c r="AP665">
        <f t="shared" si="220"/>
        <v>0</v>
      </c>
    </row>
    <row r="666" spans="1:42" s="31" customFormat="1" ht="15" customHeight="1">
      <c r="A666" s="25"/>
      <c r="B666" s="514"/>
      <c r="C666" s="55" t="s">
        <v>5032</v>
      </c>
      <c r="D666" s="817" t="s">
        <v>5521</v>
      </c>
      <c r="E666" s="757"/>
      <c r="F666" s="757"/>
      <c r="G666" s="757"/>
      <c r="H666" s="757"/>
      <c r="I666" s="757"/>
      <c r="J666" s="757"/>
      <c r="K666" s="757"/>
      <c r="L666" s="757"/>
      <c r="M666" s="757"/>
      <c r="N666" s="758"/>
      <c r="O666" s="839"/>
      <c r="P666" s="840"/>
      <c r="Q666" s="840"/>
      <c r="R666" s="841"/>
      <c r="S666" s="839"/>
      <c r="T666" s="840"/>
      <c r="U666" s="840"/>
      <c r="V666" s="841"/>
      <c r="W666" s="839"/>
      <c r="X666" s="840"/>
      <c r="Y666" s="840"/>
      <c r="Z666" s="841"/>
      <c r="AA666" s="839"/>
      <c r="AB666" s="840"/>
      <c r="AC666" s="840"/>
      <c r="AD666" s="841"/>
      <c r="AM666">
        <f t="shared" si="221"/>
        <v>0</v>
      </c>
      <c r="AN666">
        <f t="shared" si="222"/>
        <v>0</v>
      </c>
      <c r="AO666">
        <f t="shared" si="219"/>
        <v>0</v>
      </c>
      <c r="AP666">
        <f t="shared" si="220"/>
        <v>0</v>
      </c>
    </row>
    <row r="667" spans="1:42" s="31" customFormat="1" ht="15" customHeight="1">
      <c r="A667" s="25"/>
      <c r="B667" s="514"/>
      <c r="C667" s="55" t="s">
        <v>5033</v>
      </c>
      <c r="D667" s="817" t="s">
        <v>5522</v>
      </c>
      <c r="E667" s="757"/>
      <c r="F667" s="757"/>
      <c r="G667" s="757"/>
      <c r="H667" s="757"/>
      <c r="I667" s="757"/>
      <c r="J667" s="757"/>
      <c r="K667" s="757"/>
      <c r="L667" s="757"/>
      <c r="M667" s="757"/>
      <c r="N667" s="758"/>
      <c r="O667" s="839"/>
      <c r="P667" s="840"/>
      <c r="Q667" s="840"/>
      <c r="R667" s="841"/>
      <c r="S667" s="839"/>
      <c r="T667" s="840"/>
      <c r="U667" s="840"/>
      <c r="V667" s="841"/>
      <c r="W667" s="839"/>
      <c r="X667" s="840"/>
      <c r="Y667" s="840"/>
      <c r="Z667" s="841"/>
      <c r="AA667" s="839"/>
      <c r="AB667" s="840"/>
      <c r="AC667" s="840"/>
      <c r="AD667" s="841"/>
      <c r="AM667">
        <f t="shared" si="221"/>
        <v>0</v>
      </c>
      <c r="AN667">
        <f t="shared" si="222"/>
        <v>0</v>
      </c>
      <c r="AO667">
        <f t="shared" si="219"/>
        <v>0</v>
      </c>
      <c r="AP667">
        <f t="shared" si="220"/>
        <v>0</v>
      </c>
    </row>
    <row r="668" spans="1:42" s="31" customFormat="1" ht="15" customHeight="1">
      <c r="A668" s="25"/>
      <c r="B668" s="514"/>
      <c r="C668" s="55" t="s">
        <v>5034</v>
      </c>
      <c r="D668" s="817" t="s">
        <v>5523</v>
      </c>
      <c r="E668" s="757"/>
      <c r="F668" s="757"/>
      <c r="G668" s="757"/>
      <c r="H668" s="757"/>
      <c r="I668" s="757"/>
      <c r="J668" s="757"/>
      <c r="K668" s="757"/>
      <c r="L668" s="757"/>
      <c r="M668" s="757"/>
      <c r="N668" s="758"/>
      <c r="O668" s="839"/>
      <c r="P668" s="840"/>
      <c r="Q668" s="840"/>
      <c r="R668" s="841"/>
      <c r="S668" s="839"/>
      <c r="T668" s="840"/>
      <c r="U668" s="840"/>
      <c r="V668" s="841"/>
      <c r="W668" s="839"/>
      <c r="X668" s="840"/>
      <c r="Y668" s="840"/>
      <c r="Z668" s="841"/>
      <c r="AA668" s="839"/>
      <c r="AB668" s="840"/>
      <c r="AC668" s="840"/>
      <c r="AD668" s="841"/>
      <c r="AM668">
        <f t="shared" si="221"/>
        <v>0</v>
      </c>
      <c r="AN668">
        <f t="shared" si="222"/>
        <v>0</v>
      </c>
      <c r="AO668">
        <f t="shared" si="219"/>
        <v>0</v>
      </c>
      <c r="AP668">
        <f t="shared" si="220"/>
        <v>0</v>
      </c>
    </row>
    <row r="669" spans="1:42" s="31" customFormat="1" ht="15" customHeight="1">
      <c r="A669" s="25"/>
      <c r="B669" s="514"/>
      <c r="C669" s="55" t="s">
        <v>5035</v>
      </c>
      <c r="D669" s="817" t="s">
        <v>5106</v>
      </c>
      <c r="E669" s="757"/>
      <c r="F669" s="757"/>
      <c r="G669" s="757"/>
      <c r="H669" s="757"/>
      <c r="I669" s="757"/>
      <c r="J669" s="757"/>
      <c r="K669" s="757"/>
      <c r="L669" s="757"/>
      <c r="M669" s="757"/>
      <c r="N669" s="758"/>
      <c r="O669" s="839"/>
      <c r="P669" s="840"/>
      <c r="Q669" s="840"/>
      <c r="R669" s="841"/>
      <c r="S669" s="839"/>
      <c r="T669" s="840"/>
      <c r="U669" s="840"/>
      <c r="V669" s="841"/>
      <c r="W669" s="839"/>
      <c r="X669" s="840"/>
      <c r="Y669" s="840"/>
      <c r="Z669" s="841"/>
      <c r="AA669" s="839"/>
      <c r="AB669" s="840"/>
      <c r="AC669" s="840"/>
      <c r="AD669" s="841"/>
      <c r="AM669">
        <f t="shared" si="221"/>
        <v>0</v>
      </c>
      <c r="AN669">
        <f>COUNTIF(S669:AD669,"NS")</f>
        <v>0</v>
      </c>
      <c r="AO669" s="634">
        <f>SUM(S669:AD669)</f>
        <v>0</v>
      </c>
      <c r="AP669">
        <f>IF(COUNTIF(O669:AD669,"NA")=4,0,IF(OR(AND(AM669=0,AN669&gt;0),AND(AM669="NS",AO669&gt;0), AND(AM669="NS", AN669=0,AO669=0)), 1, IF(OR(AND(AM669&gt;0,AN669&gt;1,AM669&gt;AO669), AND(AM669="NS",AN669=2), AND(AM669="NS",AO669=0,AN669&gt;0),AM669=AO669), 0, 1)))</f>
        <v>0</v>
      </c>
    </row>
    <row r="670" spans="1:42" s="31" customFormat="1" ht="15" customHeight="1">
      <c r="A670" s="25"/>
      <c r="B670" s="514"/>
      <c r="C670" s="516"/>
      <c r="D670" s="516"/>
      <c r="E670" s="516"/>
      <c r="F670" s="516"/>
      <c r="G670" s="516"/>
      <c r="H670" s="54"/>
      <c r="I670" s="54"/>
      <c r="J670" s="54"/>
      <c r="K670" s="54"/>
      <c r="L670" s="54"/>
      <c r="M670" s="54"/>
      <c r="N670" s="517" t="s">
        <v>5270</v>
      </c>
      <c r="O670" s="865">
        <f>IF(AND(SUM(O655:O669)=0,COUNTIF(O655:O669,"NS")&gt;0),"NS",IF(AND(SUM(O655:O669)=0,COUNTIF(O655:O669,0)&gt;0),0,IF(AND(SUM(O655:O669)=0,COUNTIF(O655:O669,"NA")&gt;0),"NA",SUM(O655:O669))))</f>
        <v>0</v>
      </c>
      <c r="P670" s="866"/>
      <c r="Q670" s="866"/>
      <c r="R670" s="867"/>
      <c r="S670" s="865">
        <f>IF(AND(SUM(S655:S669)=0,COUNTIF(S655:S669,"NS")&gt;0),"NS",IF(AND(SUM(S655:S669)=0,COUNTIF(S655:S669,0)&gt;0),0,IF(AND(SUM(S655:S669)=0,COUNTIF(S655:S669,"NA")&gt;0),"NA",SUM(S655:S669))))</f>
        <v>0</v>
      </c>
      <c r="T670" s="866"/>
      <c r="U670" s="866"/>
      <c r="V670" s="867"/>
      <c r="W670" s="865">
        <f>IF(AND(SUM(W655:W669)=0,COUNTIF(W655:W669,"NS")&gt;0),"NS",IF(AND(SUM(W655:W669)=0,COUNTIF(W655:W669,0)&gt;0),0,IF(AND(SUM(W655:W669)=0,COUNTIF(W655:W669,"NA")&gt;0),"NA",SUM(W655:W669))))</f>
        <v>0</v>
      </c>
      <c r="X670" s="866"/>
      <c r="Y670" s="866"/>
      <c r="Z670" s="867"/>
      <c r="AA670" s="865">
        <f>IF(AND(SUM(AA655:AA669)=0,COUNTIF(AA655:AA669,"NS")&gt;0),"NS",IF(AND(SUM(AA655:AA669)=0,COUNTIF(AA655:AA669,0)&gt;0),0,IF(AND(SUM(AA655:AA669)=0,COUNTIF(AA655:AA669,"NA")&gt;0),"NA",SUM(AA655:AA669))))</f>
        <v>0</v>
      </c>
      <c r="AB670" s="866"/>
      <c r="AC670" s="866"/>
      <c r="AD670" s="867"/>
      <c r="AP670" s="169">
        <f>SUM(AP655:AP669)</f>
        <v>0</v>
      </c>
    </row>
    <row r="671" spans="1:42" s="95" customFormat="1" ht="15" customHeight="1">
      <c r="AM671" t="s">
        <v>5248</v>
      </c>
      <c r="AN671" s="170">
        <f>SUM(AP670)</f>
        <v>0</v>
      </c>
    </row>
    <row r="672" spans="1:42" s="31" customFormat="1" ht="24" customHeight="1">
      <c r="A672" s="25"/>
      <c r="B672" s="42"/>
      <c r="C672" s="853" t="s">
        <v>5219</v>
      </c>
      <c r="D672" s="1094"/>
      <c r="E672" s="1094"/>
      <c r="F672" s="1094"/>
      <c r="G672" s="1094"/>
      <c r="H672" s="1094"/>
      <c r="I672" s="1094"/>
      <c r="J672" s="1094"/>
      <c r="K672" s="1094"/>
      <c r="L672" s="1094"/>
      <c r="M672" s="1094"/>
      <c r="N672" s="1094"/>
      <c r="O672" s="1094"/>
      <c r="P672" s="1094"/>
      <c r="Q672" s="1094"/>
      <c r="R672" s="1094"/>
      <c r="S672" s="1094"/>
      <c r="T672" s="1094"/>
      <c r="U672" s="1094"/>
      <c r="V672" s="1094"/>
      <c r="W672" s="1094"/>
      <c r="X672" s="1094"/>
      <c r="Y672" s="1094"/>
      <c r="Z672" s="1094"/>
      <c r="AA672" s="1094"/>
      <c r="AB672" s="1094"/>
      <c r="AC672" s="1094"/>
      <c r="AD672" s="1094"/>
    </row>
    <row r="673" spans="1:42" s="31" customFormat="1" ht="60" customHeight="1">
      <c r="A673" s="25"/>
      <c r="B673" s="42"/>
      <c r="C673" s="1067"/>
      <c r="D673" s="1000"/>
      <c r="E673" s="1000"/>
      <c r="F673" s="1000"/>
      <c r="G673" s="1000"/>
      <c r="H673" s="1000"/>
      <c r="I673" s="1000"/>
      <c r="J673" s="1000"/>
      <c r="K673" s="1000"/>
      <c r="L673" s="1000"/>
      <c r="M673" s="1000"/>
      <c r="N673" s="1000"/>
      <c r="O673" s="1000"/>
      <c r="P673" s="1000"/>
      <c r="Q673" s="1000"/>
      <c r="R673" s="1000"/>
      <c r="S673" s="1000"/>
      <c r="T673" s="1000"/>
      <c r="U673" s="1000"/>
      <c r="V673" s="1000"/>
      <c r="W673" s="1000"/>
      <c r="X673" s="1000"/>
      <c r="Y673" s="1000"/>
      <c r="Z673" s="1000"/>
      <c r="AA673" s="1000"/>
      <c r="AB673" s="1000"/>
      <c r="AC673" s="1000"/>
      <c r="AD673" s="1001"/>
    </row>
    <row r="674" spans="1:42" ht="15" customHeight="1">
      <c r="A674" s="25"/>
      <c r="B674" s="1060" t="str">
        <f>IF(AG655=0,"","Favor de ingresar toda la información requerida en la pregunta")</f>
        <v/>
      </c>
      <c r="C674" s="1060"/>
      <c r="D674" s="1060"/>
      <c r="E674" s="1060"/>
      <c r="F674" s="1060"/>
      <c r="G674" s="1060"/>
      <c r="H674" s="1060"/>
      <c r="I674" s="1060"/>
      <c r="J674" s="1060"/>
      <c r="K674" s="1060"/>
      <c r="L674" s="1060"/>
      <c r="M674" s="1060"/>
      <c r="N674" s="1060"/>
      <c r="O674" s="1060"/>
      <c r="P674" s="1060"/>
      <c r="Q674" s="1060"/>
      <c r="R674" s="1060"/>
      <c r="S674" s="1060"/>
      <c r="T674" s="1060"/>
      <c r="U674" s="1060"/>
      <c r="V674" s="1060"/>
      <c r="W674" s="1060"/>
      <c r="X674" s="1060"/>
      <c r="Y674" s="1060"/>
      <c r="Z674" s="1060"/>
      <c r="AA674" s="1060"/>
      <c r="AB674" s="1060"/>
      <c r="AC674" s="1060"/>
      <c r="AD674" s="1060"/>
      <c r="AE674" s="1060"/>
    </row>
    <row r="675" spans="1:42" ht="15" customHeight="1">
      <c r="A675" s="25"/>
      <c r="B675" s="888" t="str">
        <f>IF(SUM(COUNTIF(O655:AD669,"NS"))&lt;&gt;0,"Alerta: debido a que cuenta con registros NS, debe proporcionar una justificación en el area de comentarios al final de la pregunta","")</f>
        <v/>
      </c>
      <c r="C675" s="708"/>
      <c r="D675" s="708"/>
      <c r="E675" s="708"/>
      <c r="F675" s="708"/>
      <c r="G675" s="708"/>
      <c r="H675" s="708"/>
      <c r="I675" s="708"/>
      <c r="J675" s="708"/>
      <c r="K675" s="708"/>
      <c r="L675" s="708"/>
      <c r="M675" s="708"/>
      <c r="N675" s="708"/>
      <c r="O675" s="708"/>
      <c r="P675" s="708"/>
      <c r="Q675" s="708"/>
      <c r="R675" s="708"/>
      <c r="S675" s="708"/>
      <c r="T675" s="708"/>
      <c r="U675" s="708"/>
      <c r="V675" s="708"/>
      <c r="W675" s="708"/>
      <c r="X675" s="708"/>
      <c r="Y675" s="708"/>
      <c r="Z675" s="708"/>
      <c r="AA675" s="708"/>
      <c r="AB675" s="708"/>
      <c r="AC675" s="708"/>
      <c r="AD675" s="708"/>
      <c r="AE675" s="733"/>
    </row>
    <row r="676" spans="1:42" ht="15" customHeight="1">
      <c r="A676" s="25"/>
      <c r="B676" s="868" t="str">
        <f>IF(AN671&gt;0,"Favor de revisar la suma y consistencia de totales y/o subtotales por filas (numéricos y NS)","")</f>
        <v/>
      </c>
      <c r="C676" s="708"/>
      <c r="D676" s="708"/>
      <c r="E676" s="708"/>
      <c r="F676" s="708"/>
      <c r="G676" s="708"/>
      <c r="H676" s="708"/>
      <c r="I676" s="708"/>
      <c r="J676" s="708"/>
      <c r="K676" s="708"/>
      <c r="L676" s="708"/>
      <c r="M676" s="708"/>
      <c r="N676" s="708"/>
      <c r="O676" s="708"/>
      <c r="P676" s="708"/>
      <c r="Q676" s="708"/>
      <c r="R676" s="708"/>
      <c r="S676" s="708"/>
      <c r="T676" s="708"/>
      <c r="U676" s="708"/>
      <c r="V676" s="708"/>
      <c r="W676" s="708"/>
      <c r="X676" s="708"/>
      <c r="Y676" s="708"/>
      <c r="Z676" s="708"/>
      <c r="AA676" s="708"/>
      <c r="AB676" s="708"/>
      <c r="AC676" s="708"/>
      <c r="AD676" s="708"/>
      <c r="AE676" s="733"/>
    </row>
    <row r="677" spans="1:42" ht="15" customHeight="1">
      <c r="A677" s="25"/>
      <c r="B677" s="868" t="str">
        <f>IF(AH655&gt;0,"Revise la información capturada, ya que tiene datos ingresados en celdas que están sombreadas","")</f>
        <v/>
      </c>
      <c r="C677" s="868"/>
      <c r="D677" s="868"/>
      <c r="E677" s="868"/>
      <c r="F677" s="868"/>
      <c r="G677" s="868"/>
      <c r="H677" s="868"/>
      <c r="I677" s="868"/>
      <c r="J677" s="868"/>
      <c r="K677" s="868"/>
      <c r="L677" s="868"/>
      <c r="M677" s="868"/>
      <c r="N677" s="868"/>
      <c r="O677" s="868"/>
      <c r="P677" s="868"/>
      <c r="Q677" s="868"/>
      <c r="R677" s="868"/>
      <c r="S677" s="868"/>
      <c r="T677" s="868"/>
      <c r="U677" s="868"/>
      <c r="V677" s="868"/>
      <c r="W677" s="868"/>
      <c r="X677" s="868"/>
      <c r="Y677" s="868"/>
      <c r="Z677" s="868"/>
      <c r="AA677" s="868"/>
      <c r="AB677" s="868"/>
      <c r="AC677" s="868"/>
      <c r="AD677" s="868"/>
      <c r="AE677" s="868"/>
    </row>
    <row r="678" spans="1:42" ht="15" customHeight="1">
      <c r="A678" s="25"/>
      <c r="B678" s="845" t="str">
        <f>IF(AL656&gt;0,"Favor de revisar la instrucción 3 general de la subsección V.2, debido a que no se cumplen con los criterios mencionados","")</f>
        <v/>
      </c>
      <c r="C678" s="845"/>
      <c r="D678" s="845"/>
      <c r="E678" s="845"/>
      <c r="F678" s="845"/>
      <c r="G678" s="845"/>
      <c r="H678" s="845"/>
      <c r="I678" s="845"/>
      <c r="J678" s="845"/>
      <c r="K678" s="845"/>
      <c r="L678" s="845"/>
      <c r="M678" s="845"/>
      <c r="N678" s="845"/>
      <c r="O678" s="845"/>
      <c r="P678" s="845"/>
      <c r="Q678" s="845"/>
      <c r="R678" s="845"/>
      <c r="S678" s="845"/>
      <c r="T678" s="845"/>
      <c r="U678" s="845"/>
      <c r="V678" s="845"/>
      <c r="W678" s="845"/>
      <c r="X678" s="845"/>
      <c r="Y678" s="845"/>
      <c r="Z678" s="845"/>
      <c r="AA678" s="845"/>
      <c r="AB678" s="845"/>
      <c r="AC678" s="845"/>
      <c r="AD678" s="845"/>
    </row>
    <row r="679" spans="1:42" ht="15" customHeight="1">
      <c r="A679" s="25"/>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row>
    <row r="680" spans="1:42" ht="24" customHeight="1">
      <c r="A680" s="25" t="s">
        <v>6409</v>
      </c>
      <c r="B680" s="880" t="s">
        <v>6410</v>
      </c>
      <c r="C680" s="708"/>
      <c r="D680" s="708"/>
      <c r="E680" s="708"/>
      <c r="F680" s="708"/>
      <c r="G680" s="708"/>
      <c r="H680" s="708"/>
      <c r="I680" s="708"/>
      <c r="J680" s="708"/>
      <c r="K680" s="708"/>
      <c r="L680" s="708"/>
      <c r="M680" s="708"/>
      <c r="N680" s="708"/>
      <c r="O680" s="708"/>
      <c r="P680" s="708"/>
      <c r="Q680" s="708"/>
      <c r="R680" s="708"/>
      <c r="S680" s="708"/>
      <c r="T680" s="708"/>
      <c r="U680" s="708"/>
      <c r="V680" s="708"/>
      <c r="W680" s="708"/>
      <c r="X680" s="708"/>
      <c r="Y680" s="708"/>
      <c r="Z680" s="708"/>
      <c r="AA680" s="708"/>
      <c r="AB680" s="708"/>
      <c r="AC680" s="708"/>
      <c r="AD680" s="708"/>
    </row>
    <row r="681" spans="1:42" ht="24" customHeight="1">
      <c r="A681" s="25"/>
      <c r="B681" s="27"/>
      <c r="C681" s="848" t="s">
        <v>6411</v>
      </c>
      <c r="D681" s="708"/>
      <c r="E681" s="708"/>
      <c r="F681" s="708"/>
      <c r="G681" s="708"/>
      <c r="H681" s="708"/>
      <c r="I681" s="708"/>
      <c r="J681" s="708"/>
      <c r="K681" s="708"/>
      <c r="L681" s="708"/>
      <c r="M681" s="708"/>
      <c r="N681" s="708"/>
      <c r="O681" s="708"/>
      <c r="P681" s="708"/>
      <c r="Q681" s="708"/>
      <c r="R681" s="708"/>
      <c r="S681" s="708"/>
      <c r="T681" s="708"/>
      <c r="U681" s="708"/>
      <c r="V681" s="708"/>
      <c r="W681" s="708"/>
      <c r="X681" s="708"/>
      <c r="Y681" s="708"/>
      <c r="Z681" s="708"/>
      <c r="AA681" s="708"/>
      <c r="AB681" s="708"/>
      <c r="AC681" s="708"/>
      <c r="AD681" s="708"/>
    </row>
    <row r="682" spans="1:42" ht="15" customHeight="1">
      <c r="A682" s="25"/>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row>
    <row r="683" spans="1:42" ht="24" customHeight="1">
      <c r="A683" s="25"/>
      <c r="B683" s="27"/>
      <c r="C683" s="723" t="s">
        <v>5547</v>
      </c>
      <c r="D683" s="859"/>
      <c r="E683" s="859"/>
      <c r="F683" s="859"/>
      <c r="G683" s="859"/>
      <c r="H683" s="859"/>
      <c r="I683" s="859"/>
      <c r="J683" s="859"/>
      <c r="K683" s="859"/>
      <c r="L683" s="859"/>
      <c r="M683" s="859"/>
      <c r="N683" s="860"/>
      <c r="O683" s="723" t="s">
        <v>6396</v>
      </c>
      <c r="P683" s="757"/>
      <c r="Q683" s="757"/>
      <c r="R683" s="757"/>
      <c r="S683" s="757"/>
      <c r="T683" s="757"/>
      <c r="U683" s="757"/>
      <c r="V683" s="757"/>
      <c r="W683" s="757"/>
      <c r="X683" s="757"/>
      <c r="Y683" s="757"/>
      <c r="Z683" s="757"/>
      <c r="AA683" s="757"/>
      <c r="AB683" s="757"/>
      <c r="AC683" s="757"/>
      <c r="AD683" s="758"/>
      <c r="AG683" s="31"/>
      <c r="AH683" s="31"/>
      <c r="AI683" s="1089" t="s">
        <v>6401</v>
      </c>
      <c r="AJ683" s="1089"/>
      <c r="AK683" s="1089"/>
      <c r="AL683" s="1089"/>
    </row>
    <row r="684" spans="1:42" ht="15" customHeight="1">
      <c r="A684" s="25"/>
      <c r="B684" s="27"/>
      <c r="C684" s="861"/>
      <c r="D684" s="782"/>
      <c r="E684" s="782"/>
      <c r="F684" s="782"/>
      <c r="G684" s="782"/>
      <c r="H684" s="782"/>
      <c r="I684" s="782"/>
      <c r="J684" s="782"/>
      <c r="K684" s="782"/>
      <c r="L684" s="782"/>
      <c r="M684" s="782"/>
      <c r="N684" s="783"/>
      <c r="O684" s="723" t="s">
        <v>5235</v>
      </c>
      <c r="P684" s="757"/>
      <c r="Q684" s="757"/>
      <c r="R684" s="758"/>
      <c r="S684" s="756" t="s">
        <v>5427</v>
      </c>
      <c r="T684" s="757"/>
      <c r="U684" s="757"/>
      <c r="V684" s="758"/>
      <c r="W684" s="756" t="s">
        <v>5428</v>
      </c>
      <c r="X684" s="757"/>
      <c r="Y684" s="757"/>
      <c r="Z684" s="758"/>
      <c r="AA684" s="756" t="s">
        <v>5106</v>
      </c>
      <c r="AB684" s="757"/>
      <c r="AC684" s="757"/>
      <c r="AD684" s="758"/>
      <c r="AG684" t="s">
        <v>5090</v>
      </c>
      <c r="AH684" s="52" t="s">
        <v>6049</v>
      </c>
      <c r="AI684" s="510" t="s">
        <v>5450</v>
      </c>
      <c r="AJ684" s="511" t="s">
        <v>5451</v>
      </c>
      <c r="AK684" s="512" t="s">
        <v>5452</v>
      </c>
      <c r="AL684" s="513" t="s">
        <v>6402</v>
      </c>
      <c r="AM684" t="s">
        <v>5240</v>
      </c>
      <c r="AN684" t="s">
        <v>5241</v>
      </c>
      <c r="AO684" t="s">
        <v>5242</v>
      </c>
      <c r="AP684" t="s">
        <v>5243</v>
      </c>
    </row>
    <row r="685" spans="1:42" ht="15" customHeight="1">
      <c r="A685" s="25"/>
      <c r="B685" s="27"/>
      <c r="C685" s="55" t="s">
        <v>5012</v>
      </c>
      <c r="D685" s="817" t="s">
        <v>5351</v>
      </c>
      <c r="E685" s="757"/>
      <c r="F685" s="757"/>
      <c r="G685" s="757"/>
      <c r="H685" s="757"/>
      <c r="I685" s="757"/>
      <c r="J685" s="757"/>
      <c r="K685" s="757"/>
      <c r="L685" s="757"/>
      <c r="M685" s="757"/>
      <c r="N685" s="758"/>
      <c r="O685" s="839"/>
      <c r="P685" s="840"/>
      <c r="Q685" s="840"/>
      <c r="R685" s="841"/>
      <c r="S685" s="839"/>
      <c r="T685" s="840"/>
      <c r="U685" s="840"/>
      <c r="V685" s="841"/>
      <c r="W685" s="839"/>
      <c r="X685" s="840"/>
      <c r="Y685" s="840"/>
      <c r="Z685" s="841"/>
      <c r="AA685" s="839"/>
      <c r="AB685" s="840"/>
      <c r="AC685" s="840"/>
      <c r="AD685" s="841"/>
      <c r="AG685" s="443">
        <f>IF(AND($O$640&gt;0,$O$640&lt;&gt;"NS",$O$640&lt;&gt;"NA"),IF(COUNTA(O685:AD693)=36,0,1),0)</f>
        <v>0</v>
      </c>
      <c r="AH685" s="465">
        <f>IF(OR($O$640=0,$O$640="NS",$O$640="NA"),IF(COUNTA(O685:AD693)=0,0,1),0)</f>
        <v>0</v>
      </c>
      <c r="AI685">
        <f>IF(AND(O694="NS",$O$640="NS"),0,IF(AND(O694="NA",$O$640="NA"),0,IF(O694=$O$640,0,1)))</f>
        <v>0</v>
      </c>
      <c r="AJ685">
        <f>IF(AND(S694="NS",$S$640="NS"),0,IF(AND(S694="NA",$S$640="NA"),0,IF(S694=$S$640,0,1)))</f>
        <v>0</v>
      </c>
      <c r="AK685">
        <f>IF(AND(W694="NS",$W$640="NS"),0,IF(AND(W694="NA",$W$640="NA"),0,IF(W694=$W$640,0,1)))</f>
        <v>0</v>
      </c>
      <c r="AL685">
        <f>IF(AND(AA694="NS",$AA$640="NS"),0,IF(AND(AA694="NA",$AA$640="NA"),0,IF(AA694=$AA$640,0,1)))</f>
        <v>0</v>
      </c>
      <c r="AM685" s="634">
        <f>O685</f>
        <v>0</v>
      </c>
      <c r="AN685">
        <f>COUNTIF(S685:AD685,"NS")</f>
        <v>0</v>
      </c>
      <c r="AO685">
        <f t="shared" ref="AO685:AO692" si="223">SUM(S685:AD685)</f>
        <v>0</v>
      </c>
      <c r="AP685">
        <f t="shared" ref="AP685:AP692" si="224">IF(COUNTIF(O685:AD685,"NA")=4,0,IF(OR(AND(AM685=0,AN685&gt;0),AND(AM685="NS",AO685&gt;0), AND(AM685="NS", AN685=0,AO685=0)), 1, IF(OR(AND(AM685&gt;0,AN685&gt;1,AM685&gt;AO685), AND(AM685="NS",AN685=2), AND(AM685="NS",AO685=0,AN685&gt;0),AM685=AO685), 0, 1)))</f>
        <v>0</v>
      </c>
    </row>
    <row r="686" spans="1:42" ht="15" customHeight="1">
      <c r="A686" s="25"/>
      <c r="B686" s="27"/>
      <c r="C686" s="55" t="s">
        <v>5014</v>
      </c>
      <c r="D686" s="817" t="s">
        <v>5354</v>
      </c>
      <c r="E686" s="757"/>
      <c r="F686" s="757"/>
      <c r="G686" s="757"/>
      <c r="H686" s="757"/>
      <c r="I686" s="757"/>
      <c r="J686" s="757"/>
      <c r="K686" s="757"/>
      <c r="L686" s="757"/>
      <c r="M686" s="757"/>
      <c r="N686" s="758"/>
      <c r="O686" s="839"/>
      <c r="P686" s="840"/>
      <c r="Q686" s="840"/>
      <c r="R686" s="841"/>
      <c r="S686" s="839"/>
      <c r="T686" s="840"/>
      <c r="U686" s="840"/>
      <c r="V686" s="841"/>
      <c r="W686" s="839"/>
      <c r="X686" s="840"/>
      <c r="Y686" s="840"/>
      <c r="Z686" s="841"/>
      <c r="AA686" s="839"/>
      <c r="AB686" s="840"/>
      <c r="AC686" s="840"/>
      <c r="AD686" s="841"/>
      <c r="AG686" s="27"/>
      <c r="AH686" s="27"/>
      <c r="AI686" s="31"/>
      <c r="AJ686" s="31"/>
      <c r="AK686" s="31"/>
      <c r="AL686" s="515">
        <f>SUM(AI685:AL685)</f>
        <v>0</v>
      </c>
      <c r="AM686">
        <f t="shared" ref="AM686:AM693" si="225">O686</f>
        <v>0</v>
      </c>
      <c r="AN686">
        <f t="shared" ref="AN686:AN693" si="226">COUNTIF(S686:AD686,"NS")</f>
        <v>0</v>
      </c>
      <c r="AO686">
        <f t="shared" si="223"/>
        <v>0</v>
      </c>
      <c r="AP686">
        <f t="shared" si="224"/>
        <v>0</v>
      </c>
    </row>
    <row r="687" spans="1:42" ht="15" customHeight="1">
      <c r="A687" s="25"/>
      <c r="B687" s="27"/>
      <c r="C687" s="55" t="s">
        <v>5016</v>
      </c>
      <c r="D687" s="817" t="s">
        <v>5357</v>
      </c>
      <c r="E687" s="757"/>
      <c r="F687" s="757"/>
      <c r="G687" s="757"/>
      <c r="H687" s="757"/>
      <c r="I687" s="757"/>
      <c r="J687" s="757"/>
      <c r="K687" s="757"/>
      <c r="L687" s="757"/>
      <c r="M687" s="757"/>
      <c r="N687" s="758"/>
      <c r="O687" s="839"/>
      <c r="P687" s="840"/>
      <c r="Q687" s="840"/>
      <c r="R687" s="841"/>
      <c r="S687" s="839"/>
      <c r="T687" s="840"/>
      <c r="U687" s="840"/>
      <c r="V687" s="841"/>
      <c r="W687" s="839"/>
      <c r="X687" s="840"/>
      <c r="Y687" s="840"/>
      <c r="Z687" s="841"/>
      <c r="AA687" s="839"/>
      <c r="AB687" s="840"/>
      <c r="AC687" s="840"/>
      <c r="AD687" s="841"/>
      <c r="AM687">
        <f t="shared" si="225"/>
        <v>0</v>
      </c>
      <c r="AN687">
        <f t="shared" si="226"/>
        <v>0</v>
      </c>
      <c r="AO687">
        <f t="shared" si="223"/>
        <v>0</v>
      </c>
      <c r="AP687">
        <f t="shared" si="224"/>
        <v>0</v>
      </c>
    </row>
    <row r="688" spans="1:42" ht="15" customHeight="1">
      <c r="A688" s="25"/>
      <c r="B688" s="27"/>
      <c r="C688" s="55" t="s">
        <v>5018</v>
      </c>
      <c r="D688" s="817" t="s">
        <v>5360</v>
      </c>
      <c r="E688" s="757"/>
      <c r="F688" s="757"/>
      <c r="G688" s="757"/>
      <c r="H688" s="757"/>
      <c r="I688" s="757"/>
      <c r="J688" s="757"/>
      <c r="K688" s="757"/>
      <c r="L688" s="757"/>
      <c r="M688" s="757"/>
      <c r="N688" s="758"/>
      <c r="O688" s="839"/>
      <c r="P688" s="840"/>
      <c r="Q688" s="840"/>
      <c r="R688" s="841"/>
      <c r="S688" s="839"/>
      <c r="T688" s="840"/>
      <c r="U688" s="840"/>
      <c r="V688" s="841"/>
      <c r="W688" s="839"/>
      <c r="X688" s="840"/>
      <c r="Y688" s="840"/>
      <c r="Z688" s="841"/>
      <c r="AA688" s="839"/>
      <c r="AB688" s="840"/>
      <c r="AC688" s="840"/>
      <c r="AD688" s="841"/>
      <c r="AM688">
        <f t="shared" si="225"/>
        <v>0</v>
      </c>
      <c r="AN688">
        <f t="shared" si="226"/>
        <v>0</v>
      </c>
      <c r="AO688">
        <f t="shared" si="223"/>
        <v>0</v>
      </c>
      <c r="AP688">
        <f t="shared" si="224"/>
        <v>0</v>
      </c>
    </row>
    <row r="689" spans="1:42" ht="15" customHeight="1">
      <c r="A689" s="25"/>
      <c r="B689" s="27"/>
      <c r="C689" s="55" t="s">
        <v>5020</v>
      </c>
      <c r="D689" s="817" t="s">
        <v>5363</v>
      </c>
      <c r="E689" s="757"/>
      <c r="F689" s="757"/>
      <c r="G689" s="757"/>
      <c r="H689" s="757"/>
      <c r="I689" s="757"/>
      <c r="J689" s="757"/>
      <c r="K689" s="757"/>
      <c r="L689" s="757"/>
      <c r="M689" s="757"/>
      <c r="N689" s="758"/>
      <c r="O689" s="839"/>
      <c r="P689" s="840"/>
      <c r="Q689" s="840"/>
      <c r="R689" s="841"/>
      <c r="S689" s="839"/>
      <c r="T689" s="840"/>
      <c r="U689" s="840"/>
      <c r="V689" s="841"/>
      <c r="W689" s="839"/>
      <c r="X689" s="840"/>
      <c r="Y689" s="840"/>
      <c r="Z689" s="841"/>
      <c r="AA689" s="839"/>
      <c r="AB689" s="840"/>
      <c r="AC689" s="840"/>
      <c r="AD689" s="841"/>
      <c r="AM689">
        <f t="shared" si="225"/>
        <v>0</v>
      </c>
      <c r="AN689">
        <f t="shared" si="226"/>
        <v>0</v>
      </c>
      <c r="AO689">
        <f t="shared" si="223"/>
        <v>0</v>
      </c>
      <c r="AP689">
        <f t="shared" si="224"/>
        <v>0</v>
      </c>
    </row>
    <row r="690" spans="1:42" ht="15" customHeight="1">
      <c r="A690" s="25"/>
      <c r="B690" s="27"/>
      <c r="C690" s="55" t="s">
        <v>5022</v>
      </c>
      <c r="D690" s="817" t="s">
        <v>5366</v>
      </c>
      <c r="E690" s="757"/>
      <c r="F690" s="757"/>
      <c r="G690" s="757"/>
      <c r="H690" s="757"/>
      <c r="I690" s="757"/>
      <c r="J690" s="757"/>
      <c r="K690" s="757"/>
      <c r="L690" s="757"/>
      <c r="M690" s="757"/>
      <c r="N690" s="758"/>
      <c r="O690" s="839"/>
      <c r="P690" s="840"/>
      <c r="Q690" s="840"/>
      <c r="R690" s="841"/>
      <c r="S690" s="839"/>
      <c r="T690" s="840"/>
      <c r="U690" s="840"/>
      <c r="V690" s="841"/>
      <c r="W690" s="839"/>
      <c r="X690" s="840"/>
      <c r="Y690" s="840"/>
      <c r="Z690" s="841"/>
      <c r="AA690" s="839"/>
      <c r="AB690" s="840"/>
      <c r="AC690" s="840"/>
      <c r="AD690" s="841"/>
      <c r="AM690">
        <f t="shared" si="225"/>
        <v>0</v>
      </c>
      <c r="AN690">
        <f t="shared" si="226"/>
        <v>0</v>
      </c>
      <c r="AO690">
        <f t="shared" si="223"/>
        <v>0</v>
      </c>
      <c r="AP690">
        <f t="shared" si="224"/>
        <v>0</v>
      </c>
    </row>
    <row r="691" spans="1:42" ht="15" customHeight="1">
      <c r="A691" s="25"/>
      <c r="B691" s="27"/>
      <c r="C691" s="55" t="s">
        <v>5024</v>
      </c>
      <c r="D691" s="817" t="s">
        <v>5368</v>
      </c>
      <c r="E691" s="757"/>
      <c r="F691" s="757"/>
      <c r="G691" s="757"/>
      <c r="H691" s="757"/>
      <c r="I691" s="757"/>
      <c r="J691" s="757"/>
      <c r="K691" s="757"/>
      <c r="L691" s="757"/>
      <c r="M691" s="757"/>
      <c r="N691" s="758"/>
      <c r="O691" s="839"/>
      <c r="P691" s="840"/>
      <c r="Q691" s="840"/>
      <c r="R691" s="841"/>
      <c r="S691" s="839"/>
      <c r="T691" s="840"/>
      <c r="U691" s="840"/>
      <c r="V691" s="841"/>
      <c r="W691" s="839"/>
      <c r="X691" s="840"/>
      <c r="Y691" s="840"/>
      <c r="Z691" s="841"/>
      <c r="AA691" s="839"/>
      <c r="AB691" s="840"/>
      <c r="AC691" s="840"/>
      <c r="AD691" s="841"/>
      <c r="AM691">
        <f t="shared" si="225"/>
        <v>0</v>
      </c>
      <c r="AN691">
        <f t="shared" si="226"/>
        <v>0</v>
      </c>
      <c r="AO691">
        <f t="shared" si="223"/>
        <v>0</v>
      </c>
      <c r="AP691">
        <f t="shared" si="224"/>
        <v>0</v>
      </c>
    </row>
    <row r="692" spans="1:42" ht="15" customHeight="1">
      <c r="A692" s="25"/>
      <c r="B692" s="27"/>
      <c r="C692" s="55" t="s">
        <v>5026</v>
      </c>
      <c r="D692" s="817" t="s">
        <v>5371</v>
      </c>
      <c r="E692" s="757"/>
      <c r="F692" s="757"/>
      <c r="G692" s="757"/>
      <c r="H692" s="757"/>
      <c r="I692" s="757"/>
      <c r="J692" s="757"/>
      <c r="K692" s="757"/>
      <c r="L692" s="757"/>
      <c r="M692" s="757"/>
      <c r="N692" s="758"/>
      <c r="O692" s="839"/>
      <c r="P692" s="840"/>
      <c r="Q692" s="840"/>
      <c r="R692" s="841"/>
      <c r="S692" s="839"/>
      <c r="T692" s="840"/>
      <c r="U692" s="840"/>
      <c r="V692" s="841"/>
      <c r="W692" s="839"/>
      <c r="X692" s="840"/>
      <c r="Y692" s="840"/>
      <c r="Z692" s="841"/>
      <c r="AA692" s="839"/>
      <c r="AB692" s="840"/>
      <c r="AC692" s="840"/>
      <c r="AD692" s="841"/>
      <c r="AM692">
        <f t="shared" si="225"/>
        <v>0</v>
      </c>
      <c r="AN692">
        <f t="shared" si="226"/>
        <v>0</v>
      </c>
      <c r="AO692">
        <f t="shared" si="223"/>
        <v>0</v>
      </c>
      <c r="AP692">
        <f t="shared" si="224"/>
        <v>0</v>
      </c>
    </row>
    <row r="693" spans="1:42" ht="15" customHeight="1">
      <c r="A693" s="25"/>
      <c r="B693" s="27"/>
      <c r="C693" s="55" t="s">
        <v>5028</v>
      </c>
      <c r="D693" s="817" t="s">
        <v>5106</v>
      </c>
      <c r="E693" s="757"/>
      <c r="F693" s="757"/>
      <c r="G693" s="757"/>
      <c r="H693" s="757"/>
      <c r="I693" s="757"/>
      <c r="J693" s="757"/>
      <c r="K693" s="757"/>
      <c r="L693" s="757"/>
      <c r="M693" s="757"/>
      <c r="N693" s="758"/>
      <c r="O693" s="839"/>
      <c r="P693" s="840"/>
      <c r="Q693" s="840"/>
      <c r="R693" s="841"/>
      <c r="S693" s="839"/>
      <c r="T693" s="840"/>
      <c r="U693" s="840"/>
      <c r="V693" s="841"/>
      <c r="W693" s="839"/>
      <c r="X693" s="840"/>
      <c r="Y693" s="840"/>
      <c r="Z693" s="841"/>
      <c r="AA693" s="839"/>
      <c r="AB693" s="840"/>
      <c r="AC693" s="840"/>
      <c r="AD693" s="841"/>
      <c r="AM693">
        <f t="shared" si="225"/>
        <v>0</v>
      </c>
      <c r="AN693">
        <f t="shared" si="226"/>
        <v>0</v>
      </c>
      <c r="AO693" s="634">
        <f>SUM(S693:AD693)</f>
        <v>0</v>
      </c>
      <c r="AP693">
        <f>IF(COUNTIF(O693:AD693,"NA")=4,0,IF(OR(AND(AM693=0,AN693&gt;0),AND(AM693="NS",AO693&gt;0), AND(AM693="NS", AN693=0,AO693=0)), 1, IF(OR(AND(AM693&gt;0,AN693&gt;1,AM693&gt;AO693), AND(AM693="NS",AN693=2), AND(AM693="NS",AO693=0,AN693&gt;0),AM693=AO693), 0, 1)))</f>
        <v>0</v>
      </c>
    </row>
    <row r="694" spans="1:42" ht="15" customHeight="1">
      <c r="A694" s="25"/>
      <c r="B694" s="27"/>
      <c r="C694" s="514"/>
      <c r="D694" s="516"/>
      <c r="E694" s="516"/>
      <c r="F694" s="516"/>
      <c r="G694" s="516"/>
      <c r="H694" s="516"/>
      <c r="I694" s="516"/>
      <c r="J694" s="508"/>
      <c r="K694" s="508"/>
      <c r="L694" s="65"/>
      <c r="M694" s="508"/>
      <c r="N694" s="65" t="s">
        <v>5270</v>
      </c>
      <c r="O694" s="865">
        <f>IF(AND(SUM(O685:O693)=0,COUNTIF(O685:O693,"NS")&gt;0),"NS",IF(AND(SUM(O685:O693)=0,COUNTIF(O685:O693,0)&gt;0),0,IF(AND(SUM(O685:O693)=0,COUNTIF(O685:O693,"NA")&gt;0),"NA",SUM(O685:O693))))</f>
        <v>0</v>
      </c>
      <c r="P694" s="866"/>
      <c r="Q694" s="866"/>
      <c r="R694" s="867"/>
      <c r="S694" s="865">
        <f>IF(AND(SUM(S685:S693)=0,COUNTIF(S685:S693,"NS")&gt;0),"NS",IF(AND(SUM(S685:S693)=0,COUNTIF(S685:S693,0)&gt;0),0,IF(AND(SUM(S685:S693)=0,COUNTIF(S685:S693,"NA")&gt;0),"NA",SUM(S685:S693))))</f>
        <v>0</v>
      </c>
      <c r="T694" s="866"/>
      <c r="U694" s="866"/>
      <c r="V694" s="867"/>
      <c r="W694" s="865">
        <f>IF(AND(SUM(W685:W693)=0,COUNTIF(W685:W693,"NS")&gt;0),"NS",IF(AND(SUM(W685:W693)=0,COUNTIF(W685:W693,0)&gt;0),0,IF(AND(SUM(W685:W693)=0,COUNTIF(W685:W693,"NA")&gt;0),"NA",SUM(W685:W693))))</f>
        <v>0</v>
      </c>
      <c r="X694" s="866"/>
      <c r="Y694" s="866"/>
      <c r="Z694" s="867"/>
      <c r="AA694" s="865">
        <f>IF(AND(SUM(AA685:AA693)=0,COUNTIF(AA685:AA693,"NS")&gt;0),"NS",IF(AND(SUM(AA685:AA693)=0,COUNTIF(AA685:AA693,0)&gt;0),0,IF(AND(SUM(AA685:AA693)=0,COUNTIF(AA685:AA693,"NA")&gt;0),"NA",SUM(AA685:AA693))))</f>
        <v>0</v>
      </c>
      <c r="AB694" s="866"/>
      <c r="AC694" s="866"/>
      <c r="AD694" s="867"/>
      <c r="AP694" s="169">
        <f>SUM(AP685:AP693)</f>
        <v>0</v>
      </c>
    </row>
    <row r="695" spans="1:42" ht="15" customHeight="1">
      <c r="A695" s="25"/>
      <c r="B695" s="27"/>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c r="AA695" s="95"/>
      <c r="AB695" s="95"/>
      <c r="AC695" s="95"/>
      <c r="AD695" s="95"/>
      <c r="AM695" t="s">
        <v>5248</v>
      </c>
      <c r="AN695" s="170">
        <f>SUM(AP694)</f>
        <v>0</v>
      </c>
    </row>
    <row r="696" spans="1:42" ht="24" customHeight="1">
      <c r="A696" s="25"/>
      <c r="B696" s="27"/>
      <c r="C696" s="853" t="s">
        <v>5219</v>
      </c>
      <c r="D696" s="708"/>
      <c r="E696" s="708"/>
      <c r="F696" s="708"/>
      <c r="G696" s="708"/>
      <c r="H696" s="708"/>
      <c r="I696" s="708"/>
      <c r="J696" s="708"/>
      <c r="K696" s="708"/>
      <c r="L696" s="708"/>
      <c r="M696" s="708"/>
      <c r="N696" s="708"/>
      <c r="O696" s="708"/>
      <c r="P696" s="708"/>
      <c r="Q696" s="708"/>
      <c r="R696" s="708"/>
      <c r="S696" s="708"/>
      <c r="T696" s="708"/>
      <c r="U696" s="708"/>
      <c r="V696" s="708"/>
      <c r="W696" s="708"/>
      <c r="X696" s="708"/>
      <c r="Y696" s="708"/>
      <c r="Z696" s="708"/>
      <c r="AA696" s="708"/>
      <c r="AB696" s="708"/>
      <c r="AC696" s="708"/>
      <c r="AD696" s="708"/>
    </row>
    <row r="697" spans="1:42" ht="60" customHeight="1">
      <c r="A697" s="25"/>
      <c r="B697" s="27"/>
      <c r="C697" s="1067"/>
      <c r="D697" s="1000"/>
      <c r="E697" s="1000"/>
      <c r="F697" s="1000"/>
      <c r="G697" s="1000"/>
      <c r="H697" s="1000"/>
      <c r="I697" s="1000"/>
      <c r="J697" s="1000"/>
      <c r="K697" s="1000"/>
      <c r="L697" s="1000"/>
      <c r="M697" s="1000"/>
      <c r="N697" s="1000"/>
      <c r="O697" s="1000"/>
      <c r="P697" s="1000"/>
      <c r="Q697" s="1000"/>
      <c r="R697" s="1000"/>
      <c r="S697" s="1000"/>
      <c r="T697" s="1000"/>
      <c r="U697" s="1000"/>
      <c r="V697" s="1000"/>
      <c r="W697" s="1000"/>
      <c r="X697" s="1000"/>
      <c r="Y697" s="1000"/>
      <c r="Z697" s="1000"/>
      <c r="AA697" s="1000"/>
      <c r="AB697" s="1000"/>
      <c r="AC697" s="1000"/>
      <c r="AD697" s="1001"/>
    </row>
    <row r="698" spans="1:42" ht="15" customHeight="1">
      <c r="A698" s="25"/>
      <c r="B698" s="1060" t="str">
        <f>IF(AG685=0,"","Favor de ingresar toda la información requerida en la pregunta")</f>
        <v/>
      </c>
      <c r="C698" s="1060"/>
      <c r="D698" s="1060"/>
      <c r="E698" s="1060"/>
      <c r="F698" s="1060"/>
      <c r="G698" s="1060"/>
      <c r="H698" s="1060"/>
      <c r="I698" s="1060"/>
      <c r="J698" s="1060"/>
      <c r="K698" s="1060"/>
      <c r="L698" s="1060"/>
      <c r="M698" s="1060"/>
      <c r="N698" s="1060"/>
      <c r="O698" s="1060"/>
      <c r="P698" s="1060"/>
      <c r="Q698" s="1060"/>
      <c r="R698" s="1060"/>
      <c r="S698" s="1060"/>
      <c r="T698" s="1060"/>
      <c r="U698" s="1060"/>
      <c r="V698" s="1060"/>
      <c r="W698" s="1060"/>
      <c r="X698" s="1060"/>
      <c r="Y698" s="1060"/>
      <c r="Z698" s="1060"/>
      <c r="AA698" s="1060"/>
      <c r="AB698" s="1060"/>
      <c r="AC698" s="1060"/>
      <c r="AD698" s="1060"/>
      <c r="AE698" s="1060"/>
    </row>
    <row r="699" spans="1:42" ht="15" customHeight="1">
      <c r="A699" s="25"/>
      <c r="B699" s="888" t="str">
        <f>IF(SUM(COUNTIF(O685:AD693,"NS"))&lt;&gt;0,"Alerta: debido a que cuenta con registros NS, debe proporcionar una justificación en el area de comentarios al final de la pregunta","")</f>
        <v/>
      </c>
      <c r="C699" s="708"/>
      <c r="D699" s="708"/>
      <c r="E699" s="708"/>
      <c r="F699" s="708"/>
      <c r="G699" s="708"/>
      <c r="H699" s="708"/>
      <c r="I699" s="708"/>
      <c r="J699" s="708"/>
      <c r="K699" s="708"/>
      <c r="L699" s="708"/>
      <c r="M699" s="708"/>
      <c r="N699" s="708"/>
      <c r="O699" s="708"/>
      <c r="P699" s="708"/>
      <c r="Q699" s="708"/>
      <c r="R699" s="708"/>
      <c r="S699" s="708"/>
      <c r="T699" s="708"/>
      <c r="U699" s="708"/>
      <c r="V699" s="708"/>
      <c r="W699" s="708"/>
      <c r="X699" s="708"/>
      <c r="Y699" s="708"/>
      <c r="Z699" s="708"/>
      <c r="AA699" s="708"/>
      <c r="AB699" s="708"/>
      <c r="AC699" s="708"/>
      <c r="AD699" s="708"/>
      <c r="AE699" s="733"/>
    </row>
    <row r="700" spans="1:42" ht="15" customHeight="1">
      <c r="A700" s="25"/>
      <c r="B700" s="868" t="str">
        <f>IF(AN695&gt;0,"Favor de revisar la suma y consistencia de totales y/o subtotales por filas (numéricos y NS)","")</f>
        <v/>
      </c>
      <c r="C700" s="708"/>
      <c r="D700" s="708"/>
      <c r="E700" s="708"/>
      <c r="F700" s="708"/>
      <c r="G700" s="708"/>
      <c r="H700" s="708"/>
      <c r="I700" s="708"/>
      <c r="J700" s="708"/>
      <c r="K700" s="708"/>
      <c r="L700" s="708"/>
      <c r="M700" s="708"/>
      <c r="N700" s="708"/>
      <c r="O700" s="708"/>
      <c r="P700" s="708"/>
      <c r="Q700" s="708"/>
      <c r="R700" s="708"/>
      <c r="S700" s="708"/>
      <c r="T700" s="708"/>
      <c r="U700" s="708"/>
      <c r="V700" s="708"/>
      <c r="W700" s="708"/>
      <c r="X700" s="708"/>
      <c r="Y700" s="708"/>
      <c r="Z700" s="708"/>
      <c r="AA700" s="708"/>
      <c r="AB700" s="708"/>
      <c r="AC700" s="708"/>
      <c r="AD700" s="708"/>
      <c r="AE700" s="733"/>
    </row>
    <row r="701" spans="1:42" ht="15" customHeight="1">
      <c r="A701" s="25"/>
      <c r="B701" s="868" t="str">
        <f>IF(AH685&gt;0,"Revise la información capturada, ya que tiene datos ingresados en celdas que están sombreadas","")</f>
        <v/>
      </c>
      <c r="C701" s="868"/>
      <c r="D701" s="868"/>
      <c r="E701" s="868"/>
      <c r="F701" s="868"/>
      <c r="G701" s="868"/>
      <c r="H701" s="868"/>
      <c r="I701" s="868"/>
      <c r="J701" s="868"/>
      <c r="K701" s="868"/>
      <c r="L701" s="868"/>
      <c r="M701" s="868"/>
      <c r="N701" s="868"/>
      <c r="O701" s="868"/>
      <c r="P701" s="868"/>
      <c r="Q701" s="868"/>
      <c r="R701" s="868"/>
      <c r="S701" s="868"/>
      <c r="T701" s="868"/>
      <c r="U701" s="868"/>
      <c r="V701" s="868"/>
      <c r="W701" s="868"/>
      <c r="X701" s="868"/>
      <c r="Y701" s="868"/>
      <c r="Z701" s="868"/>
      <c r="AA701" s="868"/>
      <c r="AB701" s="868"/>
      <c r="AC701" s="868"/>
      <c r="AD701" s="868"/>
      <c r="AE701" s="868"/>
    </row>
    <row r="702" spans="1:42" ht="15" customHeight="1">
      <c r="A702" s="25"/>
      <c r="B702" s="845" t="str">
        <f>IF(AL686&gt;0,"Favor de revisar la instrucción 3 general de la subsección V.2, debido a que no se cumplen con los criterios mencionados","")</f>
        <v/>
      </c>
      <c r="C702" s="845"/>
      <c r="D702" s="845"/>
      <c r="E702" s="845"/>
      <c r="F702" s="845"/>
      <c r="G702" s="845"/>
      <c r="H702" s="845"/>
      <c r="I702" s="845"/>
      <c r="J702" s="845"/>
      <c r="K702" s="845"/>
      <c r="L702" s="845"/>
      <c r="M702" s="845"/>
      <c r="N702" s="845"/>
      <c r="O702" s="845"/>
      <c r="P702" s="845"/>
      <c r="Q702" s="845"/>
      <c r="R702" s="845"/>
      <c r="S702" s="845"/>
      <c r="T702" s="845"/>
      <c r="U702" s="845"/>
      <c r="V702" s="845"/>
      <c r="W702" s="845"/>
      <c r="X702" s="845"/>
      <c r="Y702" s="845"/>
      <c r="Z702" s="845"/>
      <c r="AA702" s="845"/>
      <c r="AB702" s="845"/>
      <c r="AC702" s="845"/>
      <c r="AD702" s="845"/>
    </row>
    <row r="703" spans="1:42" ht="15" customHeight="1">
      <c r="A703" s="25"/>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row>
    <row r="704" spans="1:42" s="31" customFormat="1" ht="24" customHeight="1">
      <c r="A704" s="25" t="s">
        <v>6412</v>
      </c>
      <c r="B704" s="880" t="s">
        <v>6413</v>
      </c>
      <c r="C704" s="1094"/>
      <c r="D704" s="1094"/>
      <c r="E704" s="1094"/>
      <c r="F704" s="1094"/>
      <c r="G704" s="1094"/>
      <c r="H704" s="1094"/>
      <c r="I704" s="1094"/>
      <c r="J704" s="1094"/>
      <c r="K704" s="1094"/>
      <c r="L704" s="1094"/>
      <c r="M704" s="1094"/>
      <c r="N704" s="1094"/>
      <c r="O704" s="1094"/>
      <c r="P704" s="1094"/>
      <c r="Q704" s="1094"/>
      <c r="R704" s="1094"/>
      <c r="S704" s="1094"/>
      <c r="T704" s="1094"/>
      <c r="U704" s="1094"/>
      <c r="V704" s="1094"/>
      <c r="W704" s="1094"/>
      <c r="X704" s="1094"/>
      <c r="Y704" s="1094"/>
      <c r="Z704" s="1094"/>
      <c r="AA704" s="1094"/>
      <c r="AB704" s="1094"/>
      <c r="AC704" s="1094"/>
      <c r="AD704" s="1094"/>
    </row>
    <row r="705" spans="1:42" s="95" customFormat="1" ht="15" customHeight="1"/>
    <row r="706" spans="1:42" s="31" customFormat="1" ht="24" customHeight="1">
      <c r="A706" s="25"/>
      <c r="B706" s="508"/>
      <c r="C706" s="723" t="s">
        <v>6414</v>
      </c>
      <c r="D706" s="859"/>
      <c r="E706" s="859"/>
      <c r="F706" s="859"/>
      <c r="G706" s="859"/>
      <c r="H706" s="859"/>
      <c r="I706" s="859"/>
      <c r="J706" s="859"/>
      <c r="K706" s="859"/>
      <c r="L706" s="859"/>
      <c r="M706" s="859"/>
      <c r="N706" s="860"/>
      <c r="O706" s="723" t="s">
        <v>6396</v>
      </c>
      <c r="P706" s="757"/>
      <c r="Q706" s="757"/>
      <c r="R706" s="757"/>
      <c r="S706" s="757"/>
      <c r="T706" s="757"/>
      <c r="U706" s="757"/>
      <c r="V706" s="757"/>
      <c r="W706" s="757"/>
      <c r="X706" s="757"/>
      <c r="Y706" s="757"/>
      <c r="Z706" s="757"/>
      <c r="AA706" s="757"/>
      <c r="AB706" s="757"/>
      <c r="AC706" s="757"/>
      <c r="AD706" s="758"/>
      <c r="AI706" s="1089" t="s">
        <v>6401</v>
      </c>
      <c r="AJ706" s="1089"/>
      <c r="AK706" s="1089"/>
      <c r="AL706" s="1089"/>
    </row>
    <row r="707" spans="1:42" s="31" customFormat="1" ht="15" customHeight="1">
      <c r="A707" s="25"/>
      <c r="B707" s="508"/>
      <c r="C707" s="861"/>
      <c r="D707" s="782"/>
      <c r="E707" s="782"/>
      <c r="F707" s="782"/>
      <c r="G707" s="782"/>
      <c r="H707" s="782"/>
      <c r="I707" s="782"/>
      <c r="J707" s="782"/>
      <c r="K707" s="782"/>
      <c r="L707" s="782"/>
      <c r="M707" s="782"/>
      <c r="N707" s="783"/>
      <c r="O707" s="723" t="s">
        <v>5235</v>
      </c>
      <c r="P707" s="757"/>
      <c r="Q707" s="757"/>
      <c r="R707" s="758"/>
      <c r="S707" s="756" t="s">
        <v>5427</v>
      </c>
      <c r="T707" s="757"/>
      <c r="U707" s="757"/>
      <c r="V707" s="758"/>
      <c r="W707" s="756" t="s">
        <v>5428</v>
      </c>
      <c r="X707" s="757"/>
      <c r="Y707" s="757"/>
      <c r="Z707" s="758"/>
      <c r="AA707" s="756" t="s">
        <v>5106</v>
      </c>
      <c r="AB707" s="757"/>
      <c r="AC707" s="757"/>
      <c r="AD707" s="758"/>
      <c r="AG707" t="s">
        <v>5090</v>
      </c>
      <c r="AH707" s="52" t="s">
        <v>6049</v>
      </c>
      <c r="AI707" s="510" t="s">
        <v>5450</v>
      </c>
      <c r="AJ707" s="511" t="s">
        <v>5451</v>
      </c>
      <c r="AK707" s="512" t="s">
        <v>5452</v>
      </c>
      <c r="AL707" s="513" t="s">
        <v>6402</v>
      </c>
      <c r="AM707" t="s">
        <v>5240</v>
      </c>
      <c r="AN707" t="s">
        <v>5241</v>
      </c>
      <c r="AO707" t="s">
        <v>5242</v>
      </c>
      <c r="AP707" t="s">
        <v>5243</v>
      </c>
    </row>
    <row r="708" spans="1:42" s="31" customFormat="1" ht="15" customHeight="1">
      <c r="A708" s="25"/>
      <c r="B708" s="508"/>
      <c r="C708" s="53" t="s">
        <v>5012</v>
      </c>
      <c r="D708" s="817" t="s">
        <v>6415</v>
      </c>
      <c r="E708" s="757"/>
      <c r="F708" s="757"/>
      <c r="G708" s="757"/>
      <c r="H708" s="757"/>
      <c r="I708" s="757"/>
      <c r="J708" s="757"/>
      <c r="K708" s="757"/>
      <c r="L708" s="757"/>
      <c r="M708" s="757"/>
      <c r="N708" s="758"/>
      <c r="O708" s="839"/>
      <c r="P708" s="840"/>
      <c r="Q708" s="840"/>
      <c r="R708" s="841"/>
      <c r="S708" s="839"/>
      <c r="T708" s="840"/>
      <c r="U708" s="840"/>
      <c r="V708" s="841"/>
      <c r="W708" s="839"/>
      <c r="X708" s="840"/>
      <c r="Y708" s="840"/>
      <c r="Z708" s="841"/>
      <c r="AA708" s="839"/>
      <c r="AB708" s="840"/>
      <c r="AC708" s="840"/>
      <c r="AD708" s="841"/>
      <c r="AG708" s="443">
        <f>IF(AND($O$640&gt;0,$O$640&lt;&gt;"NS",$O$640&lt;&gt;"NA"),IF(COUNTA(O708:AD727)=80,0,1),0)</f>
        <v>0</v>
      </c>
      <c r="AH708" s="465">
        <f>IF(OR($O$640=0,$O$640="NS",$O$640="NA"),IF(COUNTA(O708:AD727)=0,0,1),0)</f>
        <v>0</v>
      </c>
      <c r="AI708">
        <f>IF(AND(O728="NS",$O$640="NS"),0,IF(AND(O728="NA",$O$640="NA"),0,IF(O728=$O$640,0,1)))</f>
        <v>0</v>
      </c>
      <c r="AJ708">
        <f>IF(AND(S728="NS",$S$640="NS"),0,IF(AND(S728="NA",$S$640="NA"),0,IF(S728=$S$640,0,1)))</f>
        <v>0</v>
      </c>
      <c r="AK708">
        <f>IF(AND(W728="NS",$W$640="NS"),0,IF(AND(W728="NA",$W$640="NA"),0,IF(W728=$W$640,0,1)))</f>
        <v>0</v>
      </c>
      <c r="AL708">
        <f>IF(AND(AA728="NS",$AA$640="NS"),0,IF(AND(AA728="NA",$AA$640="NA"),0,IF(AA728=$AA$640,0,1)))</f>
        <v>0</v>
      </c>
      <c r="AM708" s="634">
        <f>O708</f>
        <v>0</v>
      </c>
      <c r="AN708">
        <f>COUNTIF(S708:AD708,"NS")</f>
        <v>0</v>
      </c>
      <c r="AO708">
        <f t="shared" ref="AO708:AO726" si="227">SUM(S708:AD708)</f>
        <v>0</v>
      </c>
      <c r="AP708">
        <f t="shared" ref="AP708:AP726" si="228">IF(COUNTIF(O708:AD708,"NA")=4,0,IF(OR(AND(AM708=0,AN708&gt;0),AND(AM708="NS",AO708&gt;0), AND(AM708="NS", AN708=0,AO708=0)), 1, IF(OR(AND(AM708&gt;0,AN708&gt;1,AM708&gt;AO708), AND(AM708="NS",AN708=2), AND(AM708="NS",AO708=0,AN708&gt;0),AM708=AO708), 0, 1)))</f>
        <v>0</v>
      </c>
    </row>
    <row r="709" spans="1:42" s="31" customFormat="1" ht="15" customHeight="1">
      <c r="A709" s="25"/>
      <c r="B709" s="508"/>
      <c r="C709" s="55" t="s">
        <v>5014</v>
      </c>
      <c r="D709" s="817" t="s">
        <v>6416</v>
      </c>
      <c r="E709" s="757"/>
      <c r="F709" s="757"/>
      <c r="G709" s="757"/>
      <c r="H709" s="757"/>
      <c r="I709" s="757"/>
      <c r="J709" s="757"/>
      <c r="K709" s="757"/>
      <c r="L709" s="757"/>
      <c r="M709" s="757"/>
      <c r="N709" s="758"/>
      <c r="O709" s="839"/>
      <c r="P709" s="840"/>
      <c r="Q709" s="840"/>
      <c r="R709" s="841"/>
      <c r="S709" s="839"/>
      <c r="T709" s="840"/>
      <c r="U709" s="840"/>
      <c r="V709" s="841"/>
      <c r="W709" s="839"/>
      <c r="X709" s="840"/>
      <c r="Y709" s="840"/>
      <c r="Z709" s="841"/>
      <c r="AA709" s="839"/>
      <c r="AB709" s="840"/>
      <c r="AC709" s="840"/>
      <c r="AD709" s="841"/>
      <c r="AG709" s="27"/>
      <c r="AH709" s="27"/>
      <c r="AL709" s="515">
        <f>SUM(AI708:AL708)</f>
        <v>0</v>
      </c>
      <c r="AM709">
        <f t="shared" ref="AM709:AM727" si="229">O709</f>
        <v>0</v>
      </c>
      <c r="AN709">
        <f t="shared" ref="AN709:AN727" si="230">COUNTIF(S709:AD709,"NS")</f>
        <v>0</v>
      </c>
      <c r="AO709">
        <f t="shared" si="227"/>
        <v>0</v>
      </c>
      <c r="AP709">
        <f t="shared" si="228"/>
        <v>0</v>
      </c>
    </row>
    <row r="710" spans="1:42" s="31" customFormat="1" ht="15" customHeight="1">
      <c r="A710" s="25"/>
      <c r="B710" s="508"/>
      <c r="C710" s="55" t="s">
        <v>5016</v>
      </c>
      <c r="D710" s="817" t="s">
        <v>6417</v>
      </c>
      <c r="E710" s="757"/>
      <c r="F710" s="757"/>
      <c r="G710" s="757"/>
      <c r="H710" s="757"/>
      <c r="I710" s="757"/>
      <c r="J710" s="757"/>
      <c r="K710" s="757"/>
      <c r="L710" s="757"/>
      <c r="M710" s="757"/>
      <c r="N710" s="758"/>
      <c r="O710" s="839"/>
      <c r="P710" s="840"/>
      <c r="Q710" s="840"/>
      <c r="R710" s="841"/>
      <c r="S710" s="839"/>
      <c r="T710" s="840"/>
      <c r="U710" s="840"/>
      <c r="V710" s="841"/>
      <c r="W710" s="839"/>
      <c r="X710" s="840"/>
      <c r="Y710" s="840"/>
      <c r="Z710" s="841"/>
      <c r="AA710" s="839"/>
      <c r="AB710" s="840"/>
      <c r="AC710" s="840"/>
      <c r="AD710" s="841"/>
      <c r="AM710">
        <f t="shared" si="229"/>
        <v>0</v>
      </c>
      <c r="AN710">
        <f t="shared" si="230"/>
        <v>0</v>
      </c>
      <c r="AO710">
        <f t="shared" si="227"/>
        <v>0</v>
      </c>
      <c r="AP710">
        <f t="shared" si="228"/>
        <v>0</v>
      </c>
    </row>
    <row r="711" spans="1:42" s="31" customFormat="1" ht="15" customHeight="1">
      <c r="A711" s="25"/>
      <c r="B711" s="508"/>
      <c r="C711" s="55" t="s">
        <v>5018</v>
      </c>
      <c r="D711" s="817" t="s">
        <v>6418</v>
      </c>
      <c r="E711" s="757"/>
      <c r="F711" s="757"/>
      <c r="G711" s="757"/>
      <c r="H711" s="757"/>
      <c r="I711" s="757"/>
      <c r="J711" s="757"/>
      <c r="K711" s="757"/>
      <c r="L711" s="757"/>
      <c r="M711" s="757"/>
      <c r="N711" s="758"/>
      <c r="O711" s="839"/>
      <c r="P711" s="840"/>
      <c r="Q711" s="840"/>
      <c r="R711" s="841"/>
      <c r="S711" s="839"/>
      <c r="T711" s="840"/>
      <c r="U711" s="840"/>
      <c r="V711" s="841"/>
      <c r="W711" s="839"/>
      <c r="X711" s="840"/>
      <c r="Y711" s="840"/>
      <c r="Z711" s="841"/>
      <c r="AA711" s="839"/>
      <c r="AB711" s="840"/>
      <c r="AC711" s="840"/>
      <c r="AD711" s="841"/>
      <c r="AM711">
        <f t="shared" si="229"/>
        <v>0</v>
      </c>
      <c r="AN711">
        <f t="shared" si="230"/>
        <v>0</v>
      </c>
      <c r="AO711">
        <f t="shared" si="227"/>
        <v>0</v>
      </c>
      <c r="AP711">
        <f t="shared" si="228"/>
        <v>0</v>
      </c>
    </row>
    <row r="712" spans="1:42" s="31" customFormat="1" ht="15" customHeight="1">
      <c r="A712" s="25"/>
      <c r="B712" s="508"/>
      <c r="C712" s="55" t="s">
        <v>5020</v>
      </c>
      <c r="D712" s="817" t="s">
        <v>6419</v>
      </c>
      <c r="E712" s="757"/>
      <c r="F712" s="757"/>
      <c r="G712" s="757"/>
      <c r="H712" s="757"/>
      <c r="I712" s="757"/>
      <c r="J712" s="757"/>
      <c r="K712" s="757"/>
      <c r="L712" s="757"/>
      <c r="M712" s="757"/>
      <c r="N712" s="758"/>
      <c r="O712" s="839"/>
      <c r="P712" s="840"/>
      <c r="Q712" s="840"/>
      <c r="R712" s="841"/>
      <c r="S712" s="839"/>
      <c r="T712" s="840"/>
      <c r="U712" s="840"/>
      <c r="V712" s="841"/>
      <c r="W712" s="839"/>
      <c r="X712" s="840"/>
      <c r="Y712" s="840"/>
      <c r="Z712" s="841"/>
      <c r="AA712" s="839"/>
      <c r="AB712" s="840"/>
      <c r="AC712" s="840"/>
      <c r="AD712" s="841"/>
      <c r="AM712">
        <f t="shared" si="229"/>
        <v>0</v>
      </c>
      <c r="AN712">
        <f t="shared" si="230"/>
        <v>0</v>
      </c>
      <c r="AO712">
        <f t="shared" si="227"/>
        <v>0</v>
      </c>
      <c r="AP712">
        <f t="shared" si="228"/>
        <v>0</v>
      </c>
    </row>
    <row r="713" spans="1:42" s="31" customFormat="1" ht="15" customHeight="1">
      <c r="A713" s="25"/>
      <c r="B713" s="508"/>
      <c r="C713" s="71" t="s">
        <v>5022</v>
      </c>
      <c r="D713" s="817" t="s">
        <v>6420</v>
      </c>
      <c r="E713" s="757"/>
      <c r="F713" s="757"/>
      <c r="G713" s="757"/>
      <c r="H713" s="757"/>
      <c r="I713" s="757"/>
      <c r="J713" s="757"/>
      <c r="K713" s="757"/>
      <c r="L713" s="757"/>
      <c r="M713" s="757"/>
      <c r="N713" s="758"/>
      <c r="O713" s="839"/>
      <c r="P713" s="840"/>
      <c r="Q713" s="840"/>
      <c r="R713" s="841"/>
      <c r="S713" s="839"/>
      <c r="T713" s="840"/>
      <c r="U713" s="840"/>
      <c r="V713" s="841"/>
      <c r="W713" s="839"/>
      <c r="X713" s="840"/>
      <c r="Y713" s="840"/>
      <c r="Z713" s="841"/>
      <c r="AA713" s="839"/>
      <c r="AB713" s="840"/>
      <c r="AC713" s="840"/>
      <c r="AD713" s="841"/>
      <c r="AM713">
        <f t="shared" si="229"/>
        <v>0</v>
      </c>
      <c r="AN713">
        <f t="shared" si="230"/>
        <v>0</v>
      </c>
      <c r="AO713">
        <f t="shared" si="227"/>
        <v>0</v>
      </c>
      <c r="AP713">
        <f t="shared" si="228"/>
        <v>0</v>
      </c>
    </row>
    <row r="714" spans="1:42" s="31" customFormat="1" ht="15" customHeight="1">
      <c r="A714" s="25"/>
      <c r="B714" s="508"/>
      <c r="C714" s="71" t="s">
        <v>5024</v>
      </c>
      <c r="D714" s="817" t="s">
        <v>6421</v>
      </c>
      <c r="E714" s="757"/>
      <c r="F714" s="757"/>
      <c r="G714" s="757"/>
      <c r="H714" s="757"/>
      <c r="I714" s="757"/>
      <c r="J714" s="757"/>
      <c r="K714" s="757"/>
      <c r="L714" s="757"/>
      <c r="M714" s="757"/>
      <c r="N714" s="758"/>
      <c r="O714" s="839"/>
      <c r="P714" s="840"/>
      <c r="Q714" s="840"/>
      <c r="R714" s="841"/>
      <c r="S714" s="839"/>
      <c r="T714" s="840"/>
      <c r="U714" s="840"/>
      <c r="V714" s="841"/>
      <c r="W714" s="839"/>
      <c r="X714" s="840"/>
      <c r="Y714" s="840"/>
      <c r="Z714" s="841"/>
      <c r="AA714" s="839"/>
      <c r="AB714" s="840"/>
      <c r="AC714" s="840"/>
      <c r="AD714" s="841"/>
      <c r="AM714">
        <f t="shared" si="229"/>
        <v>0</v>
      </c>
      <c r="AN714">
        <f t="shared" si="230"/>
        <v>0</v>
      </c>
      <c r="AO714">
        <f t="shared" si="227"/>
        <v>0</v>
      </c>
      <c r="AP714">
        <f t="shared" si="228"/>
        <v>0</v>
      </c>
    </row>
    <row r="715" spans="1:42" s="31" customFormat="1" ht="15" customHeight="1">
      <c r="A715" s="25"/>
      <c r="B715" s="508"/>
      <c r="C715" s="71" t="s">
        <v>5026</v>
      </c>
      <c r="D715" s="817" t="s">
        <v>6422</v>
      </c>
      <c r="E715" s="757"/>
      <c r="F715" s="757"/>
      <c r="G715" s="757"/>
      <c r="H715" s="757"/>
      <c r="I715" s="757"/>
      <c r="J715" s="757"/>
      <c r="K715" s="757"/>
      <c r="L715" s="757"/>
      <c r="M715" s="757"/>
      <c r="N715" s="758"/>
      <c r="O715" s="839"/>
      <c r="P715" s="840"/>
      <c r="Q715" s="840"/>
      <c r="R715" s="841"/>
      <c r="S715" s="839"/>
      <c r="T715" s="840"/>
      <c r="U715" s="840"/>
      <c r="V715" s="841"/>
      <c r="W715" s="839"/>
      <c r="X715" s="840"/>
      <c r="Y715" s="840"/>
      <c r="Z715" s="841"/>
      <c r="AA715" s="839"/>
      <c r="AB715" s="840"/>
      <c r="AC715" s="840"/>
      <c r="AD715" s="841"/>
      <c r="AM715">
        <f t="shared" si="229"/>
        <v>0</v>
      </c>
      <c r="AN715">
        <f t="shared" si="230"/>
        <v>0</v>
      </c>
      <c r="AO715">
        <f t="shared" si="227"/>
        <v>0</v>
      </c>
      <c r="AP715">
        <f t="shared" si="228"/>
        <v>0</v>
      </c>
    </row>
    <row r="716" spans="1:42" s="31" customFormat="1" ht="15" customHeight="1">
      <c r="A716" s="25"/>
      <c r="B716" s="508"/>
      <c r="C716" s="71" t="s">
        <v>5028</v>
      </c>
      <c r="D716" s="817" t="s">
        <v>6423</v>
      </c>
      <c r="E716" s="757"/>
      <c r="F716" s="757"/>
      <c r="G716" s="757"/>
      <c r="H716" s="757"/>
      <c r="I716" s="757"/>
      <c r="J716" s="757"/>
      <c r="K716" s="757"/>
      <c r="L716" s="757"/>
      <c r="M716" s="757"/>
      <c r="N716" s="758"/>
      <c r="O716" s="839"/>
      <c r="P716" s="840"/>
      <c r="Q716" s="840"/>
      <c r="R716" s="841"/>
      <c r="S716" s="839"/>
      <c r="T716" s="840"/>
      <c r="U716" s="840"/>
      <c r="V716" s="841"/>
      <c r="W716" s="839"/>
      <c r="X716" s="840"/>
      <c r="Y716" s="840"/>
      <c r="Z716" s="841"/>
      <c r="AA716" s="839"/>
      <c r="AB716" s="840"/>
      <c r="AC716" s="840"/>
      <c r="AD716" s="841"/>
      <c r="AM716">
        <f t="shared" si="229"/>
        <v>0</v>
      </c>
      <c r="AN716">
        <f t="shared" si="230"/>
        <v>0</v>
      </c>
      <c r="AO716">
        <f t="shared" si="227"/>
        <v>0</v>
      </c>
      <c r="AP716">
        <f t="shared" si="228"/>
        <v>0</v>
      </c>
    </row>
    <row r="717" spans="1:42" s="31" customFormat="1" ht="15" customHeight="1">
      <c r="A717" s="25"/>
      <c r="B717" s="508"/>
      <c r="C717" s="71" t="s">
        <v>5029</v>
      </c>
      <c r="D717" s="817" t="s">
        <v>6424</v>
      </c>
      <c r="E717" s="757"/>
      <c r="F717" s="757"/>
      <c r="G717" s="757"/>
      <c r="H717" s="757"/>
      <c r="I717" s="757"/>
      <c r="J717" s="757"/>
      <c r="K717" s="757"/>
      <c r="L717" s="757"/>
      <c r="M717" s="757"/>
      <c r="N717" s="758"/>
      <c r="O717" s="839"/>
      <c r="P717" s="840"/>
      <c r="Q717" s="840"/>
      <c r="R717" s="841"/>
      <c r="S717" s="839"/>
      <c r="T717" s="840"/>
      <c r="U717" s="840"/>
      <c r="V717" s="841"/>
      <c r="W717" s="839"/>
      <c r="X717" s="840"/>
      <c r="Y717" s="840"/>
      <c r="Z717" s="841"/>
      <c r="AA717" s="839"/>
      <c r="AB717" s="840"/>
      <c r="AC717" s="840"/>
      <c r="AD717" s="841"/>
      <c r="AM717">
        <f t="shared" si="229"/>
        <v>0</v>
      </c>
      <c r="AN717">
        <f t="shared" si="230"/>
        <v>0</v>
      </c>
      <c r="AO717">
        <f t="shared" si="227"/>
        <v>0</v>
      </c>
      <c r="AP717">
        <f t="shared" si="228"/>
        <v>0</v>
      </c>
    </row>
    <row r="718" spans="1:42" s="31" customFormat="1" ht="15" customHeight="1">
      <c r="A718" s="25"/>
      <c r="B718" s="508"/>
      <c r="C718" s="71" t="s">
        <v>5031</v>
      </c>
      <c r="D718" s="817" t="s">
        <v>6425</v>
      </c>
      <c r="E718" s="757"/>
      <c r="F718" s="757"/>
      <c r="G718" s="757"/>
      <c r="H718" s="757"/>
      <c r="I718" s="757"/>
      <c r="J718" s="757"/>
      <c r="K718" s="757"/>
      <c r="L718" s="757"/>
      <c r="M718" s="757"/>
      <c r="N718" s="758"/>
      <c r="O718" s="839"/>
      <c r="P718" s="840"/>
      <c r="Q718" s="840"/>
      <c r="R718" s="841"/>
      <c r="S718" s="839"/>
      <c r="T718" s="840"/>
      <c r="U718" s="840"/>
      <c r="V718" s="841"/>
      <c r="W718" s="839"/>
      <c r="X718" s="840"/>
      <c r="Y718" s="840"/>
      <c r="Z718" s="841"/>
      <c r="AA718" s="839"/>
      <c r="AB718" s="840"/>
      <c r="AC718" s="840"/>
      <c r="AD718" s="841"/>
      <c r="AM718">
        <f t="shared" si="229"/>
        <v>0</v>
      </c>
      <c r="AN718">
        <f t="shared" si="230"/>
        <v>0</v>
      </c>
      <c r="AO718">
        <f t="shared" si="227"/>
        <v>0</v>
      </c>
      <c r="AP718">
        <f t="shared" si="228"/>
        <v>0</v>
      </c>
    </row>
    <row r="719" spans="1:42" s="31" customFormat="1" ht="15" customHeight="1">
      <c r="A719" s="25"/>
      <c r="B719" s="508"/>
      <c r="C719" s="71" t="s">
        <v>5032</v>
      </c>
      <c r="D719" s="817" t="s">
        <v>6426</v>
      </c>
      <c r="E719" s="757"/>
      <c r="F719" s="757"/>
      <c r="G719" s="757"/>
      <c r="H719" s="757"/>
      <c r="I719" s="757"/>
      <c r="J719" s="757"/>
      <c r="K719" s="757"/>
      <c r="L719" s="757"/>
      <c r="M719" s="757"/>
      <c r="N719" s="758"/>
      <c r="O719" s="839"/>
      <c r="P719" s="840"/>
      <c r="Q719" s="840"/>
      <c r="R719" s="841"/>
      <c r="S719" s="839"/>
      <c r="T719" s="840"/>
      <c r="U719" s="840"/>
      <c r="V719" s="841"/>
      <c r="W719" s="839"/>
      <c r="X719" s="840"/>
      <c r="Y719" s="840"/>
      <c r="Z719" s="841"/>
      <c r="AA719" s="839"/>
      <c r="AB719" s="840"/>
      <c r="AC719" s="840"/>
      <c r="AD719" s="841"/>
      <c r="AM719">
        <f t="shared" si="229"/>
        <v>0</v>
      </c>
      <c r="AN719">
        <f t="shared" si="230"/>
        <v>0</v>
      </c>
      <c r="AO719">
        <f t="shared" si="227"/>
        <v>0</v>
      </c>
      <c r="AP719">
        <f t="shared" si="228"/>
        <v>0</v>
      </c>
    </row>
    <row r="720" spans="1:42" s="31" customFormat="1" ht="15" customHeight="1">
      <c r="A720" s="25"/>
      <c r="B720" s="508"/>
      <c r="C720" s="71" t="s">
        <v>5033</v>
      </c>
      <c r="D720" s="817" t="s">
        <v>6427</v>
      </c>
      <c r="E720" s="757"/>
      <c r="F720" s="757"/>
      <c r="G720" s="757"/>
      <c r="H720" s="757"/>
      <c r="I720" s="757"/>
      <c r="J720" s="757"/>
      <c r="K720" s="757"/>
      <c r="L720" s="757"/>
      <c r="M720" s="757"/>
      <c r="N720" s="758"/>
      <c r="O720" s="839"/>
      <c r="P720" s="840"/>
      <c r="Q720" s="840"/>
      <c r="R720" s="841"/>
      <c r="S720" s="839"/>
      <c r="T720" s="840"/>
      <c r="U720" s="840"/>
      <c r="V720" s="841"/>
      <c r="W720" s="839"/>
      <c r="X720" s="840"/>
      <c r="Y720" s="840"/>
      <c r="Z720" s="841"/>
      <c r="AA720" s="839"/>
      <c r="AB720" s="840"/>
      <c r="AC720" s="840"/>
      <c r="AD720" s="841"/>
      <c r="AM720">
        <f t="shared" si="229"/>
        <v>0</v>
      </c>
      <c r="AN720">
        <f t="shared" si="230"/>
        <v>0</v>
      </c>
      <c r="AO720">
        <f t="shared" si="227"/>
        <v>0</v>
      </c>
      <c r="AP720">
        <f t="shared" si="228"/>
        <v>0</v>
      </c>
    </row>
    <row r="721" spans="1:42" s="31" customFormat="1" ht="24" customHeight="1">
      <c r="A721" s="25"/>
      <c r="B721" s="508"/>
      <c r="C721" s="71" t="s">
        <v>5034</v>
      </c>
      <c r="D721" s="817" t="s">
        <v>6428</v>
      </c>
      <c r="E721" s="757"/>
      <c r="F721" s="757"/>
      <c r="G721" s="757"/>
      <c r="H721" s="757"/>
      <c r="I721" s="757"/>
      <c r="J721" s="757"/>
      <c r="K721" s="757"/>
      <c r="L721" s="757"/>
      <c r="M721" s="757"/>
      <c r="N721" s="758"/>
      <c r="O721" s="839"/>
      <c r="P721" s="840"/>
      <c r="Q721" s="840"/>
      <c r="R721" s="841"/>
      <c r="S721" s="839"/>
      <c r="T721" s="840"/>
      <c r="U721" s="840"/>
      <c r="V721" s="841"/>
      <c r="W721" s="839"/>
      <c r="X721" s="840"/>
      <c r="Y721" s="840"/>
      <c r="Z721" s="841"/>
      <c r="AA721" s="839"/>
      <c r="AB721" s="840"/>
      <c r="AC721" s="840"/>
      <c r="AD721" s="841"/>
      <c r="AM721">
        <f t="shared" si="229"/>
        <v>0</v>
      </c>
      <c r="AN721">
        <f t="shared" si="230"/>
        <v>0</v>
      </c>
      <c r="AO721">
        <f t="shared" si="227"/>
        <v>0</v>
      </c>
      <c r="AP721">
        <f t="shared" si="228"/>
        <v>0</v>
      </c>
    </row>
    <row r="722" spans="1:42" s="31" customFormat="1" ht="15" customHeight="1">
      <c r="A722" s="25"/>
      <c r="B722" s="508"/>
      <c r="C722" s="71" t="s">
        <v>5035</v>
      </c>
      <c r="D722" s="817" t="s">
        <v>6429</v>
      </c>
      <c r="E722" s="757"/>
      <c r="F722" s="757"/>
      <c r="G722" s="757"/>
      <c r="H722" s="757"/>
      <c r="I722" s="757"/>
      <c r="J722" s="757"/>
      <c r="K722" s="757"/>
      <c r="L722" s="757"/>
      <c r="M722" s="757"/>
      <c r="N722" s="758"/>
      <c r="O722" s="839"/>
      <c r="P722" s="840"/>
      <c r="Q722" s="840"/>
      <c r="R722" s="841"/>
      <c r="S722" s="839"/>
      <c r="T722" s="840"/>
      <c r="U722" s="840"/>
      <c r="V722" s="841"/>
      <c r="W722" s="839"/>
      <c r="X722" s="840"/>
      <c r="Y722" s="840"/>
      <c r="Z722" s="841"/>
      <c r="AA722" s="839"/>
      <c r="AB722" s="840"/>
      <c r="AC722" s="840"/>
      <c r="AD722" s="841"/>
      <c r="AM722">
        <f t="shared" si="229"/>
        <v>0</v>
      </c>
      <c r="AN722">
        <f t="shared" si="230"/>
        <v>0</v>
      </c>
      <c r="AO722">
        <f t="shared" si="227"/>
        <v>0</v>
      </c>
      <c r="AP722">
        <f t="shared" si="228"/>
        <v>0</v>
      </c>
    </row>
    <row r="723" spans="1:42" s="31" customFormat="1" ht="15" customHeight="1">
      <c r="A723" s="25"/>
      <c r="B723" s="508"/>
      <c r="C723" s="71" t="s">
        <v>5036</v>
      </c>
      <c r="D723" s="817" t="s">
        <v>6430</v>
      </c>
      <c r="E723" s="757"/>
      <c r="F723" s="757"/>
      <c r="G723" s="757"/>
      <c r="H723" s="757"/>
      <c r="I723" s="757"/>
      <c r="J723" s="757"/>
      <c r="K723" s="757"/>
      <c r="L723" s="757"/>
      <c r="M723" s="757"/>
      <c r="N723" s="758"/>
      <c r="O723" s="839"/>
      <c r="P723" s="840"/>
      <c r="Q723" s="840"/>
      <c r="R723" s="841"/>
      <c r="S723" s="839"/>
      <c r="T723" s="840"/>
      <c r="U723" s="840"/>
      <c r="V723" s="841"/>
      <c r="W723" s="839"/>
      <c r="X723" s="840"/>
      <c r="Y723" s="840"/>
      <c r="Z723" s="841"/>
      <c r="AA723" s="839"/>
      <c r="AB723" s="840"/>
      <c r="AC723" s="840"/>
      <c r="AD723" s="841"/>
      <c r="AM723">
        <f t="shared" si="229"/>
        <v>0</v>
      </c>
      <c r="AN723">
        <f t="shared" si="230"/>
        <v>0</v>
      </c>
      <c r="AO723">
        <f t="shared" si="227"/>
        <v>0</v>
      </c>
      <c r="AP723">
        <f t="shared" si="228"/>
        <v>0</v>
      </c>
    </row>
    <row r="724" spans="1:42" s="31" customFormat="1" ht="15" customHeight="1">
      <c r="A724" s="25"/>
      <c r="B724" s="508"/>
      <c r="C724" s="71" t="s">
        <v>5037</v>
      </c>
      <c r="D724" s="817" t="s">
        <v>6431</v>
      </c>
      <c r="E724" s="757"/>
      <c r="F724" s="757"/>
      <c r="G724" s="757"/>
      <c r="H724" s="757"/>
      <c r="I724" s="757"/>
      <c r="J724" s="757"/>
      <c r="K724" s="757"/>
      <c r="L724" s="757"/>
      <c r="M724" s="757"/>
      <c r="N724" s="758"/>
      <c r="O724" s="839"/>
      <c r="P724" s="840"/>
      <c r="Q724" s="840"/>
      <c r="R724" s="841"/>
      <c r="S724" s="839"/>
      <c r="T724" s="840"/>
      <c r="U724" s="840"/>
      <c r="V724" s="841"/>
      <c r="W724" s="839"/>
      <c r="X724" s="840"/>
      <c r="Y724" s="840"/>
      <c r="Z724" s="841"/>
      <c r="AA724" s="839"/>
      <c r="AB724" s="840"/>
      <c r="AC724" s="840"/>
      <c r="AD724" s="841"/>
      <c r="AM724">
        <f t="shared" si="229"/>
        <v>0</v>
      </c>
      <c r="AN724">
        <f t="shared" si="230"/>
        <v>0</v>
      </c>
      <c r="AO724">
        <f t="shared" si="227"/>
        <v>0</v>
      </c>
      <c r="AP724">
        <f t="shared" si="228"/>
        <v>0</v>
      </c>
    </row>
    <row r="725" spans="1:42" s="31" customFormat="1" ht="15" customHeight="1">
      <c r="A725" s="25"/>
      <c r="B725" s="508"/>
      <c r="C725" s="71" t="s">
        <v>5038</v>
      </c>
      <c r="D725" s="817" t="s">
        <v>6432</v>
      </c>
      <c r="E725" s="757"/>
      <c r="F725" s="757"/>
      <c r="G725" s="757"/>
      <c r="H725" s="757"/>
      <c r="I725" s="757"/>
      <c r="J725" s="757"/>
      <c r="K725" s="757"/>
      <c r="L725" s="757"/>
      <c r="M725" s="757"/>
      <c r="N725" s="758"/>
      <c r="O725" s="839"/>
      <c r="P725" s="840"/>
      <c r="Q725" s="840"/>
      <c r="R725" s="841"/>
      <c r="S725" s="839"/>
      <c r="T725" s="840"/>
      <c r="U725" s="840"/>
      <c r="V725" s="841"/>
      <c r="W725" s="839"/>
      <c r="X725" s="840"/>
      <c r="Y725" s="840"/>
      <c r="Z725" s="841"/>
      <c r="AA725" s="839"/>
      <c r="AB725" s="840"/>
      <c r="AC725" s="840"/>
      <c r="AD725" s="841"/>
      <c r="AM725">
        <f t="shared" si="229"/>
        <v>0</v>
      </c>
      <c r="AN725">
        <f t="shared" si="230"/>
        <v>0</v>
      </c>
      <c r="AO725">
        <f t="shared" si="227"/>
        <v>0</v>
      </c>
      <c r="AP725">
        <f t="shared" si="228"/>
        <v>0</v>
      </c>
    </row>
    <row r="726" spans="1:42" s="31" customFormat="1" ht="15" customHeight="1">
      <c r="A726" s="25"/>
      <c r="B726" s="508"/>
      <c r="C726" s="71" t="s">
        <v>5039</v>
      </c>
      <c r="D726" s="817" t="s">
        <v>6433</v>
      </c>
      <c r="E726" s="757"/>
      <c r="F726" s="757"/>
      <c r="G726" s="757"/>
      <c r="H726" s="757"/>
      <c r="I726" s="757"/>
      <c r="J726" s="757"/>
      <c r="K726" s="757"/>
      <c r="L726" s="757"/>
      <c r="M726" s="757"/>
      <c r="N726" s="758"/>
      <c r="O726" s="839"/>
      <c r="P726" s="840"/>
      <c r="Q726" s="840"/>
      <c r="R726" s="841"/>
      <c r="S726" s="839"/>
      <c r="T726" s="840"/>
      <c r="U726" s="840"/>
      <c r="V726" s="841"/>
      <c r="W726" s="839"/>
      <c r="X726" s="840"/>
      <c r="Y726" s="840"/>
      <c r="Z726" s="841"/>
      <c r="AA726" s="839"/>
      <c r="AB726" s="840"/>
      <c r="AC726" s="840"/>
      <c r="AD726" s="841"/>
      <c r="AM726">
        <f t="shared" si="229"/>
        <v>0</v>
      </c>
      <c r="AN726">
        <f t="shared" si="230"/>
        <v>0</v>
      </c>
      <c r="AO726">
        <f t="shared" si="227"/>
        <v>0</v>
      </c>
      <c r="AP726">
        <f t="shared" si="228"/>
        <v>0</v>
      </c>
    </row>
    <row r="727" spans="1:42" s="31" customFormat="1" ht="15" customHeight="1">
      <c r="A727" s="25"/>
      <c r="B727" s="508"/>
      <c r="C727" s="71" t="s">
        <v>5040</v>
      </c>
      <c r="D727" s="817" t="s">
        <v>5106</v>
      </c>
      <c r="E727" s="757"/>
      <c r="F727" s="757"/>
      <c r="G727" s="757"/>
      <c r="H727" s="757"/>
      <c r="I727" s="757"/>
      <c r="J727" s="757"/>
      <c r="K727" s="757"/>
      <c r="L727" s="757"/>
      <c r="M727" s="757"/>
      <c r="N727" s="758"/>
      <c r="O727" s="839"/>
      <c r="P727" s="840"/>
      <c r="Q727" s="840"/>
      <c r="R727" s="841"/>
      <c r="S727" s="839"/>
      <c r="T727" s="840"/>
      <c r="U727" s="840"/>
      <c r="V727" s="841"/>
      <c r="W727" s="839"/>
      <c r="X727" s="840"/>
      <c r="Y727" s="840"/>
      <c r="Z727" s="841"/>
      <c r="AA727" s="839"/>
      <c r="AB727" s="840"/>
      <c r="AC727" s="840"/>
      <c r="AD727" s="841"/>
      <c r="AM727">
        <f t="shared" si="229"/>
        <v>0</v>
      </c>
      <c r="AN727">
        <f t="shared" si="230"/>
        <v>0</v>
      </c>
      <c r="AO727" s="634">
        <f>SUM(S727:AD727)</f>
        <v>0</v>
      </c>
      <c r="AP727">
        <f>IF(COUNTIF(O727:AD727,"NA")=4,0,IF(OR(AND(AM727=0,AN727&gt;0),AND(AM727="NS",AO727&gt;0), AND(AM727="NS", AN727=0,AO727=0)), 1, IF(OR(AND(AM727&gt;0,AN727&gt;1,AM727&gt;AO727), AND(AM727="NS",AN727=2), AND(AM727="NS",AO727=0,AN727&gt;0),AM727=AO727), 0, 1)))</f>
        <v>0</v>
      </c>
    </row>
    <row r="728" spans="1:42" s="31" customFormat="1" ht="15" customHeight="1">
      <c r="A728" s="25"/>
      <c r="B728" s="508"/>
      <c r="C728" s="514"/>
      <c r="D728" s="516"/>
      <c r="E728" s="516"/>
      <c r="F728" s="516"/>
      <c r="G728" s="516"/>
      <c r="H728" s="516"/>
      <c r="I728" s="516"/>
      <c r="J728" s="516"/>
      <c r="K728" s="508"/>
      <c r="L728" s="508"/>
      <c r="M728" s="508"/>
      <c r="N728" s="65" t="s">
        <v>5270</v>
      </c>
      <c r="O728" s="865">
        <f>IF(AND(SUM(O708:O727)=0,COUNTIF(O708:O727,"NS")&gt;0),"NS",IF(AND(SUM(O708:O727)=0,COUNTIF(O708:O727,0)&gt;0),0,IF(AND(SUM(O708:O727)=0,COUNTIF(O708:O727,"NA")&gt;0),"NA",SUM(O708:O727))))</f>
        <v>0</v>
      </c>
      <c r="P728" s="866"/>
      <c r="Q728" s="866"/>
      <c r="R728" s="867"/>
      <c r="S728" s="865">
        <f>IF(AND(SUM(S708:S727)=0,COUNTIF(S708:S727,"NS")&gt;0),"NS",IF(AND(SUM(S708:S727)=0,COUNTIF(S708:S727,0)&gt;0),0,IF(AND(SUM(S708:S727)=0,COUNTIF(S708:S727,"NA")&gt;0),"NA",SUM(S708:S727))))</f>
        <v>0</v>
      </c>
      <c r="T728" s="866"/>
      <c r="U728" s="866"/>
      <c r="V728" s="867"/>
      <c r="W728" s="865">
        <f>IF(AND(SUM(W708:W727)=0,COUNTIF(W708:W727,"NS")&gt;0),"NS",IF(AND(SUM(W708:W727)=0,COUNTIF(W708:W727,0)&gt;0),0,IF(AND(SUM(W708:W727)=0,COUNTIF(W708:W727,"NA")&gt;0),"NA",SUM(W708:W727))))</f>
        <v>0</v>
      </c>
      <c r="X728" s="866"/>
      <c r="Y728" s="866"/>
      <c r="Z728" s="867"/>
      <c r="AA728" s="865">
        <f>IF(AND(SUM(AA708:AA727)=0,COUNTIF(AA708:AA727,"NS")&gt;0),"NS",IF(AND(SUM(AA708:AA727)=0,COUNTIF(AA708:AA727,0)&gt;0),0,IF(AND(SUM(AA708:AA727)=0,COUNTIF(AA708:AA727,"NA")&gt;0),"NA",SUM(AA708:AA727))))</f>
        <v>0</v>
      </c>
      <c r="AB728" s="866"/>
      <c r="AC728" s="866"/>
      <c r="AD728" s="867"/>
      <c r="AP728" s="169">
        <f>SUM(AP708:AP727)</f>
        <v>0</v>
      </c>
    </row>
    <row r="729" spans="1:42" s="95" customFormat="1" ht="15" customHeight="1">
      <c r="AM729" t="s">
        <v>5248</v>
      </c>
      <c r="AN729" s="170">
        <f>SUM(AP728)</f>
        <v>0</v>
      </c>
    </row>
    <row r="730" spans="1:42" s="31" customFormat="1" ht="24" customHeight="1">
      <c r="A730" s="25"/>
      <c r="B730" s="508"/>
      <c r="C730" s="853" t="s">
        <v>6434</v>
      </c>
      <c r="D730" s="1094"/>
      <c r="E730" s="1094"/>
      <c r="F730" s="1094"/>
      <c r="G730" s="1094"/>
      <c r="H730" s="1094"/>
      <c r="I730" s="1094"/>
      <c r="J730" s="1094"/>
      <c r="K730" s="1094"/>
      <c r="L730" s="1094"/>
      <c r="M730" s="1094"/>
      <c r="N730" s="1094"/>
      <c r="O730" s="1094"/>
      <c r="P730" s="1094"/>
      <c r="Q730" s="1094"/>
      <c r="R730" s="1094"/>
      <c r="S730" s="1094"/>
      <c r="T730" s="1094"/>
      <c r="U730" s="1094"/>
      <c r="V730" s="1094"/>
      <c r="W730" s="1094"/>
      <c r="X730" s="1094"/>
      <c r="Y730" s="1094"/>
      <c r="Z730" s="1094"/>
      <c r="AA730" s="1094"/>
      <c r="AB730" s="1094"/>
      <c r="AC730" s="1094"/>
      <c r="AD730" s="1094"/>
    </row>
    <row r="731" spans="1:42" s="95" customFormat="1" ht="15" customHeight="1"/>
    <row r="732" spans="1:42" s="31" customFormat="1" ht="24" customHeight="1">
      <c r="A732" s="25"/>
      <c r="B732" s="42"/>
      <c r="C732" s="853" t="s">
        <v>5219</v>
      </c>
      <c r="D732" s="1094"/>
      <c r="E732" s="1094"/>
      <c r="F732" s="1094"/>
      <c r="G732" s="1094"/>
      <c r="H732" s="1094"/>
      <c r="I732" s="1094"/>
      <c r="J732" s="1094"/>
      <c r="K732" s="1094"/>
      <c r="L732" s="1094"/>
      <c r="M732" s="1094"/>
      <c r="N732" s="1094"/>
      <c r="O732" s="1094"/>
      <c r="P732" s="1094"/>
      <c r="Q732" s="1094"/>
      <c r="R732" s="1094"/>
      <c r="S732" s="1094"/>
      <c r="T732" s="1094"/>
      <c r="U732" s="1094"/>
      <c r="V732" s="1094"/>
      <c r="W732" s="1094"/>
      <c r="X732" s="1094"/>
      <c r="Y732" s="1094"/>
      <c r="Z732" s="1094"/>
      <c r="AA732" s="1094"/>
      <c r="AB732" s="1094"/>
      <c r="AC732" s="1094"/>
      <c r="AD732" s="1094"/>
    </row>
    <row r="733" spans="1:42" s="31" customFormat="1" ht="60" customHeight="1">
      <c r="A733" s="25"/>
      <c r="B733" s="42"/>
      <c r="C733" s="1067"/>
      <c r="D733" s="1000"/>
      <c r="E733" s="1000"/>
      <c r="F733" s="1000"/>
      <c r="G733" s="1000"/>
      <c r="H733" s="1000"/>
      <c r="I733" s="1000"/>
      <c r="J733" s="1000"/>
      <c r="K733" s="1000"/>
      <c r="L733" s="1000"/>
      <c r="M733" s="1000"/>
      <c r="N733" s="1000"/>
      <c r="O733" s="1000"/>
      <c r="P733" s="1000"/>
      <c r="Q733" s="1000"/>
      <c r="R733" s="1000"/>
      <c r="S733" s="1000"/>
      <c r="T733" s="1000"/>
      <c r="U733" s="1000"/>
      <c r="V733" s="1000"/>
      <c r="W733" s="1000"/>
      <c r="X733" s="1000"/>
      <c r="Y733" s="1000"/>
      <c r="Z733" s="1000"/>
      <c r="AA733" s="1000"/>
      <c r="AB733" s="1000"/>
      <c r="AC733" s="1000"/>
      <c r="AD733" s="1001"/>
    </row>
    <row r="734" spans="1:42" ht="15" customHeight="1">
      <c r="A734" s="25"/>
      <c r="B734" s="1060" t="str">
        <f>IF(AG708=0,"","Favor de ingresar toda la información requerida en la pregunta")</f>
        <v/>
      </c>
      <c r="C734" s="1060"/>
      <c r="D734" s="1060"/>
      <c r="E734" s="1060"/>
      <c r="F734" s="1060"/>
      <c r="G734" s="1060"/>
      <c r="H734" s="1060"/>
      <c r="I734" s="1060"/>
      <c r="J734" s="1060"/>
      <c r="K734" s="1060"/>
      <c r="L734" s="1060"/>
      <c r="M734" s="1060"/>
      <c r="N734" s="1060"/>
      <c r="O734" s="1060"/>
      <c r="P734" s="1060"/>
      <c r="Q734" s="1060"/>
      <c r="R734" s="1060"/>
      <c r="S734" s="1060"/>
      <c r="T734" s="1060"/>
      <c r="U734" s="1060"/>
      <c r="V734" s="1060"/>
      <c r="W734" s="1060"/>
      <c r="X734" s="1060"/>
      <c r="Y734" s="1060"/>
      <c r="Z734" s="1060"/>
      <c r="AA734" s="1060"/>
      <c r="AB734" s="1060"/>
      <c r="AC734" s="1060"/>
      <c r="AD734" s="1060"/>
      <c r="AE734" s="1060"/>
    </row>
    <row r="735" spans="1:42" ht="15" customHeight="1">
      <c r="A735" s="25"/>
      <c r="B735" s="888" t="str">
        <f>IF(SUM(COUNTIF(O708:AD727,"NS"))&lt;&gt;0,"Alerta: debido a que cuenta con registros NS, debe proporcionar una justificación en el area de comentarios al final de la pregunta","")</f>
        <v/>
      </c>
      <c r="C735" s="708"/>
      <c r="D735" s="708"/>
      <c r="E735" s="708"/>
      <c r="F735" s="708"/>
      <c r="G735" s="708"/>
      <c r="H735" s="708"/>
      <c r="I735" s="708"/>
      <c r="J735" s="708"/>
      <c r="K735" s="708"/>
      <c r="L735" s="708"/>
      <c r="M735" s="708"/>
      <c r="N735" s="708"/>
      <c r="O735" s="708"/>
      <c r="P735" s="708"/>
      <c r="Q735" s="708"/>
      <c r="R735" s="708"/>
      <c r="S735" s="708"/>
      <c r="T735" s="708"/>
      <c r="U735" s="708"/>
      <c r="V735" s="708"/>
      <c r="W735" s="708"/>
      <c r="X735" s="708"/>
      <c r="Y735" s="708"/>
      <c r="Z735" s="708"/>
      <c r="AA735" s="708"/>
      <c r="AB735" s="708"/>
      <c r="AC735" s="708"/>
      <c r="AD735" s="708"/>
      <c r="AE735" s="733"/>
    </row>
    <row r="736" spans="1:42" ht="15" customHeight="1">
      <c r="A736" s="25"/>
      <c r="B736" s="868" t="str">
        <f>IF(AN729&gt;0,"Favor de revisar la suma y consistencia de totales y/o subtotales por filas (numéricos y NS)","")</f>
        <v/>
      </c>
      <c r="C736" s="708"/>
      <c r="D736" s="708"/>
      <c r="E736" s="708"/>
      <c r="F736" s="708"/>
      <c r="G736" s="708"/>
      <c r="H736" s="708"/>
      <c r="I736" s="708"/>
      <c r="J736" s="708"/>
      <c r="K736" s="708"/>
      <c r="L736" s="708"/>
      <c r="M736" s="708"/>
      <c r="N736" s="708"/>
      <c r="O736" s="708"/>
      <c r="P736" s="708"/>
      <c r="Q736" s="708"/>
      <c r="R736" s="708"/>
      <c r="S736" s="708"/>
      <c r="T736" s="708"/>
      <c r="U736" s="708"/>
      <c r="V736" s="708"/>
      <c r="W736" s="708"/>
      <c r="X736" s="708"/>
      <c r="Y736" s="708"/>
      <c r="Z736" s="708"/>
      <c r="AA736" s="708"/>
      <c r="AB736" s="708"/>
      <c r="AC736" s="708"/>
      <c r="AD736" s="708"/>
      <c r="AE736" s="733"/>
    </row>
    <row r="737" spans="1:48" ht="15" customHeight="1">
      <c r="A737" s="25"/>
      <c r="B737" s="868" t="str">
        <f>IF(AH708&gt;0,"Revise la información capturada, ya que tiene datos ingresados en celdas que están sombreadas","")</f>
        <v/>
      </c>
      <c r="C737" s="868"/>
      <c r="D737" s="868"/>
      <c r="E737" s="868"/>
      <c r="F737" s="868"/>
      <c r="G737" s="868"/>
      <c r="H737" s="868"/>
      <c r="I737" s="868"/>
      <c r="J737" s="868"/>
      <c r="K737" s="868"/>
      <c r="L737" s="868"/>
      <c r="M737" s="868"/>
      <c r="N737" s="868"/>
      <c r="O737" s="868"/>
      <c r="P737" s="868"/>
      <c r="Q737" s="868"/>
      <c r="R737" s="868"/>
      <c r="S737" s="868"/>
      <c r="T737" s="868"/>
      <c r="U737" s="868"/>
      <c r="V737" s="868"/>
      <c r="W737" s="868"/>
      <c r="X737" s="868"/>
      <c r="Y737" s="868"/>
      <c r="Z737" s="868"/>
      <c r="AA737" s="868"/>
      <c r="AB737" s="868"/>
      <c r="AC737" s="868"/>
      <c r="AD737" s="868"/>
      <c r="AE737" s="868"/>
    </row>
    <row r="738" spans="1:48" ht="15" customHeight="1">
      <c r="A738" s="25"/>
      <c r="B738" s="845" t="str">
        <f>IF(AL709&gt;0,"Favor de revisar la instrucción 3 general de la subsección V.2, debido a que no se cumplen con los criterios mencionados","")</f>
        <v/>
      </c>
      <c r="C738" s="845"/>
      <c r="D738" s="845"/>
      <c r="E738" s="845"/>
      <c r="F738" s="845"/>
      <c r="G738" s="845"/>
      <c r="H738" s="845"/>
      <c r="I738" s="845"/>
      <c r="J738" s="845"/>
      <c r="K738" s="845"/>
      <c r="L738" s="845"/>
      <c r="M738" s="845"/>
      <c r="N738" s="845"/>
      <c r="O738" s="845"/>
      <c r="P738" s="845"/>
      <c r="Q738" s="845"/>
      <c r="R738" s="845"/>
      <c r="S738" s="845"/>
      <c r="T738" s="845"/>
      <c r="U738" s="845"/>
      <c r="V738" s="845"/>
      <c r="W738" s="845"/>
      <c r="X738" s="845"/>
      <c r="Y738" s="845"/>
      <c r="Z738" s="845"/>
      <c r="AA738" s="845"/>
      <c r="AB738" s="845"/>
      <c r="AC738" s="845"/>
      <c r="AD738" s="845"/>
    </row>
    <row r="739" spans="1:48" ht="15" customHeight="1">
      <c r="A739" s="25"/>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row>
    <row r="740" spans="1:48" ht="24" customHeight="1">
      <c r="A740" s="25" t="s">
        <v>6435</v>
      </c>
      <c r="B740" s="880" t="s">
        <v>6436</v>
      </c>
      <c r="C740" s="708"/>
      <c r="D740" s="708"/>
      <c r="E740" s="708"/>
      <c r="F740" s="708"/>
      <c r="G740" s="708"/>
      <c r="H740" s="708"/>
      <c r="I740" s="708"/>
      <c r="J740" s="708"/>
      <c r="K740" s="708"/>
      <c r="L740" s="708"/>
      <c r="M740" s="708"/>
      <c r="N740" s="708"/>
      <c r="O740" s="708"/>
      <c r="P740" s="708"/>
      <c r="Q740" s="708"/>
      <c r="R740" s="708"/>
      <c r="S740" s="708"/>
      <c r="T740" s="708"/>
      <c r="U740" s="708"/>
      <c r="V740" s="708"/>
      <c r="W740" s="708"/>
      <c r="X740" s="708"/>
      <c r="Y740" s="708"/>
      <c r="Z740" s="708"/>
      <c r="AA740" s="708"/>
      <c r="AB740" s="708"/>
      <c r="AC740" s="708"/>
      <c r="AD740" s="708"/>
    </row>
    <row r="741" spans="1:48" ht="36" customHeight="1">
      <c r="A741" s="25"/>
      <c r="B741" s="27"/>
      <c r="C741" s="848" t="s">
        <v>6437</v>
      </c>
      <c r="D741" s="728"/>
      <c r="E741" s="728"/>
      <c r="F741" s="728"/>
      <c r="G741" s="728"/>
      <c r="H741" s="728"/>
      <c r="I741" s="728"/>
      <c r="J741" s="728"/>
      <c r="K741" s="728"/>
      <c r="L741" s="728"/>
      <c r="M741" s="728"/>
      <c r="N741" s="728"/>
      <c r="O741" s="728"/>
      <c r="P741" s="728"/>
      <c r="Q741" s="728"/>
      <c r="R741" s="728"/>
      <c r="S741" s="728"/>
      <c r="T741" s="728"/>
      <c r="U741" s="728"/>
      <c r="V741" s="728"/>
      <c r="W741" s="728"/>
      <c r="X741" s="728"/>
      <c r="Y741" s="728"/>
      <c r="Z741" s="728"/>
      <c r="AA741" s="728"/>
      <c r="AB741" s="728"/>
      <c r="AC741" s="728"/>
      <c r="AD741" s="728"/>
    </row>
    <row r="742" spans="1:48" ht="36" customHeight="1">
      <c r="A742" s="25"/>
      <c r="B742" s="27"/>
      <c r="C742" s="848" t="s">
        <v>6438</v>
      </c>
      <c r="D742" s="708"/>
      <c r="E742" s="708"/>
      <c r="F742" s="708"/>
      <c r="G742" s="708"/>
      <c r="H742" s="708"/>
      <c r="I742" s="708"/>
      <c r="J742" s="708"/>
      <c r="K742" s="708"/>
      <c r="L742" s="708"/>
      <c r="M742" s="708"/>
      <c r="N742" s="708"/>
      <c r="O742" s="708"/>
      <c r="P742" s="708"/>
      <c r="Q742" s="708"/>
      <c r="R742" s="708"/>
      <c r="S742" s="708"/>
      <c r="T742" s="708"/>
      <c r="U742" s="708"/>
      <c r="V742" s="708"/>
      <c r="W742" s="708"/>
      <c r="X742" s="708"/>
      <c r="Y742" s="708"/>
      <c r="Z742" s="708"/>
      <c r="AA742" s="708"/>
      <c r="AB742" s="708"/>
      <c r="AC742" s="708"/>
      <c r="AD742" s="708"/>
    </row>
    <row r="743" spans="1:48" ht="36" customHeight="1">
      <c r="A743" s="25"/>
      <c r="B743" s="27"/>
      <c r="C743" s="848" t="s">
        <v>6439</v>
      </c>
      <c r="D743" s="708"/>
      <c r="E743" s="708"/>
      <c r="F743" s="708"/>
      <c r="G743" s="708"/>
      <c r="H743" s="708"/>
      <c r="I743" s="708"/>
      <c r="J743" s="708"/>
      <c r="K743" s="708"/>
      <c r="L743" s="708"/>
      <c r="M743" s="708"/>
      <c r="N743" s="708"/>
      <c r="O743" s="708"/>
      <c r="P743" s="708"/>
      <c r="Q743" s="708"/>
      <c r="R743" s="708"/>
      <c r="S743" s="708"/>
      <c r="T743" s="708"/>
      <c r="U743" s="708"/>
      <c r="V743" s="708"/>
      <c r="W743" s="708"/>
      <c r="X743" s="708"/>
      <c r="Y743" s="708"/>
      <c r="Z743" s="708"/>
      <c r="AA743" s="708"/>
      <c r="AB743" s="708"/>
      <c r="AC743" s="708"/>
      <c r="AD743" s="708"/>
    </row>
    <row r="744" spans="1:48" ht="15" customHeight="1">
      <c r="A744" s="25"/>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row>
    <row r="745" spans="1:48" ht="24" customHeight="1">
      <c r="A745" s="25"/>
      <c r="B745" s="27"/>
      <c r="C745" s="723" t="s">
        <v>6440</v>
      </c>
      <c r="D745" s="859"/>
      <c r="E745" s="859"/>
      <c r="F745" s="859"/>
      <c r="G745" s="859"/>
      <c r="H745" s="859"/>
      <c r="I745" s="859"/>
      <c r="J745" s="859"/>
      <c r="K745" s="859"/>
      <c r="L745" s="859"/>
      <c r="M745" s="859"/>
      <c r="N745" s="860"/>
      <c r="O745" s="723" t="s">
        <v>6396</v>
      </c>
      <c r="P745" s="757"/>
      <c r="Q745" s="757"/>
      <c r="R745" s="757"/>
      <c r="S745" s="757"/>
      <c r="T745" s="757"/>
      <c r="U745" s="757"/>
      <c r="V745" s="757"/>
      <c r="W745" s="757"/>
      <c r="X745" s="757"/>
      <c r="Y745" s="757"/>
      <c r="Z745" s="757"/>
      <c r="AA745" s="757"/>
      <c r="AB745" s="757"/>
      <c r="AC745" s="757"/>
      <c r="AD745" s="758"/>
      <c r="AM745" s="1089" t="s">
        <v>6441</v>
      </c>
      <c r="AN745" s="1089"/>
      <c r="AO745" s="1089"/>
      <c r="AP745" s="1089"/>
      <c r="AR745" s="1092" t="s">
        <v>6442</v>
      </c>
      <c r="AS745" s="1093" t="s">
        <v>6443</v>
      </c>
      <c r="AT745" s="1093"/>
      <c r="AU745" s="1093"/>
      <c r="AV745" s="1093"/>
    </row>
    <row r="746" spans="1:48" ht="15" customHeight="1">
      <c r="A746" s="25"/>
      <c r="B746" s="27"/>
      <c r="C746" s="861"/>
      <c r="D746" s="782"/>
      <c r="E746" s="782"/>
      <c r="F746" s="782"/>
      <c r="G746" s="782"/>
      <c r="H746" s="782"/>
      <c r="I746" s="782"/>
      <c r="J746" s="782"/>
      <c r="K746" s="782"/>
      <c r="L746" s="782"/>
      <c r="M746" s="782"/>
      <c r="N746" s="783"/>
      <c r="O746" s="723" t="s">
        <v>5235</v>
      </c>
      <c r="P746" s="757"/>
      <c r="Q746" s="757"/>
      <c r="R746" s="758"/>
      <c r="S746" s="756" t="s">
        <v>5427</v>
      </c>
      <c r="T746" s="757"/>
      <c r="U746" s="757"/>
      <c r="V746" s="758"/>
      <c r="W746" s="756" t="s">
        <v>5428</v>
      </c>
      <c r="X746" s="757"/>
      <c r="Y746" s="757"/>
      <c r="Z746" s="758"/>
      <c r="AA746" s="756" t="s">
        <v>5106</v>
      </c>
      <c r="AB746" s="757"/>
      <c r="AC746" s="757"/>
      <c r="AD746" s="758"/>
      <c r="AG746" t="s">
        <v>5090</v>
      </c>
      <c r="AH746" s="52" t="s">
        <v>6049</v>
      </c>
      <c r="AI746" t="s">
        <v>5240</v>
      </c>
      <c r="AJ746" t="s">
        <v>5241</v>
      </c>
      <c r="AK746" t="s">
        <v>5242</v>
      </c>
      <c r="AL746" t="s">
        <v>5243</v>
      </c>
      <c r="AM746" s="510" t="s">
        <v>5450</v>
      </c>
      <c r="AN746" s="511" t="s">
        <v>5451</v>
      </c>
      <c r="AO746" s="512" t="s">
        <v>5452</v>
      </c>
      <c r="AP746" s="513" t="s">
        <v>6402</v>
      </c>
      <c r="AR746" s="1092"/>
      <c r="AS746" s="518" t="s">
        <v>5450</v>
      </c>
      <c r="AT746" s="519" t="s">
        <v>5451</v>
      </c>
      <c r="AU746" s="520" t="s">
        <v>5452</v>
      </c>
      <c r="AV746" s="521" t="s">
        <v>6402</v>
      </c>
    </row>
    <row r="747" spans="1:48" ht="15" customHeight="1">
      <c r="A747" s="25"/>
      <c r="B747" s="27"/>
      <c r="C747" s="141" t="s">
        <v>5012</v>
      </c>
      <c r="D747" s="817" t="s">
        <v>6444</v>
      </c>
      <c r="E747" s="757"/>
      <c r="F747" s="757"/>
      <c r="G747" s="757"/>
      <c r="H747" s="757"/>
      <c r="I747" s="757"/>
      <c r="J747" s="757"/>
      <c r="K747" s="757"/>
      <c r="L747" s="757"/>
      <c r="M747" s="757"/>
      <c r="N747" s="758"/>
      <c r="O747" s="839"/>
      <c r="P747" s="840"/>
      <c r="Q747" s="840"/>
      <c r="R747" s="841"/>
      <c r="S747" s="839"/>
      <c r="T747" s="840"/>
      <c r="U747" s="840"/>
      <c r="V747" s="841"/>
      <c r="W747" s="839"/>
      <c r="X747" s="840"/>
      <c r="Y747" s="840"/>
      <c r="Z747" s="841"/>
      <c r="AA747" s="839"/>
      <c r="AB747" s="840"/>
      <c r="AC747" s="840"/>
      <c r="AD747" s="841"/>
      <c r="AG747" s="443">
        <f>IF(AND($O$640&gt;0,$O$640&lt;&gt;"NS",$O$640&lt;&gt;"NA"),IF(COUNTA(O747:AD758)=48,0,1),0)</f>
        <v>0</v>
      </c>
      <c r="AH747" s="465">
        <f>IF(OR($O$640=0,$O$640="NS",$O$640="NA"),IF(COUNTA(O747:AD758)=0,0,1),0)</f>
        <v>0</v>
      </c>
      <c r="AI747" s="634">
        <f>O747</f>
        <v>0</v>
      </c>
      <c r="AJ747">
        <f>COUNTIF(S747:AD747,"NS")</f>
        <v>0</v>
      </c>
      <c r="AK747">
        <f t="shared" ref="AK747:AK757" si="231">SUM(S747:AD747)</f>
        <v>0</v>
      </c>
      <c r="AL747">
        <f t="shared" ref="AL747:AL757" si="232">IF(COUNTIF(O747:AD747,"NA")=4,0,IF(OR(AND(AI747=0,AJ747&gt;0),AND(AI747="NS",AK747&gt;0), AND(AI747="NS", AJ747=0,AK747=0)), 1, IF(OR(AND(AI747&gt;0,AJ747&gt;1,AI747&gt;AK747), AND(AI747="NS",AJ747=2), AND(AI747="NS",AK747=0,AJ747&gt;0),AI747=AK747), 0, 1)))</f>
        <v>0</v>
      </c>
      <c r="AM747">
        <f>IF(OR(O759="NS",$O$640="NS"),0,IF(AND(O759="NA",$O$640="NA"),0,IF(O759&gt;=$O$640,0,1)))</f>
        <v>0</v>
      </c>
      <c r="AN747">
        <f>IF(OR(S759="NS",$S$640="NS"),0,IF(AND(S759="NA",$S$640="NA"),0,IF(S759&gt;=$S$640,0,1)))</f>
        <v>0</v>
      </c>
      <c r="AO747">
        <f>IF(OR(W759="NS",$W$640="NS"),0,IF(AND(W759="NA",$W$640="NA"),0,IF(W759&gt;=$W$640,0,1)))</f>
        <v>0</v>
      </c>
      <c r="AP747">
        <f>IF(OR(AA759="NS",$AA$640="NS"),0,IF(AND(AA759="NA",$AA$640="NA"),0,IF(AA759&gt;=$AA$640,0,1)))</f>
        <v>0</v>
      </c>
      <c r="AR747" s="522">
        <v>1</v>
      </c>
      <c r="AS747">
        <f>IF(OR(O747="NS",$O$640="NS"),0,IF(AND(O747="NA",$O$640="NA"),0,IF(O747&lt;=$O$640,0,1)))</f>
        <v>0</v>
      </c>
      <c r="AT747">
        <f>IF(OR(S747="NS",$S$640="NS"),0,IF(AND(S747="NA",$S$640="NA"),0,IF(S747&lt;=$S$640,0,1)))</f>
        <v>0</v>
      </c>
      <c r="AU747">
        <f>IF(OR(W747="NS",$W$640="NS"),0,IF(AND(W747="NA",$W$640="NA"),0,IF(W747&lt;=$W$640,0,1)))</f>
        <v>0</v>
      </c>
      <c r="AV747">
        <f>IF(OR(AA747="NS",$AA$640="NS"),0,IF(AND(AA747="NA",$AA$640="NA"),0,IF(AA747&lt;=$AA$640,0,1)))</f>
        <v>0</v>
      </c>
    </row>
    <row r="748" spans="1:48" ht="15" customHeight="1">
      <c r="A748" s="25"/>
      <c r="B748" s="27"/>
      <c r="C748" s="94" t="s">
        <v>5014</v>
      </c>
      <c r="D748" s="817" t="s">
        <v>6445</v>
      </c>
      <c r="E748" s="757"/>
      <c r="F748" s="757"/>
      <c r="G748" s="757"/>
      <c r="H748" s="757"/>
      <c r="I748" s="757"/>
      <c r="J748" s="757"/>
      <c r="K748" s="757"/>
      <c r="L748" s="757"/>
      <c r="M748" s="757"/>
      <c r="N748" s="758"/>
      <c r="O748" s="839"/>
      <c r="P748" s="840"/>
      <c r="Q748" s="840"/>
      <c r="R748" s="841"/>
      <c r="S748" s="839"/>
      <c r="T748" s="840"/>
      <c r="U748" s="840"/>
      <c r="V748" s="841"/>
      <c r="W748" s="839"/>
      <c r="X748" s="840"/>
      <c r="Y748" s="840"/>
      <c r="Z748" s="841"/>
      <c r="AA748" s="839"/>
      <c r="AB748" s="840"/>
      <c r="AC748" s="840"/>
      <c r="AD748" s="841"/>
      <c r="AI748">
        <f t="shared" ref="AI748:AI758" si="233">O748</f>
        <v>0</v>
      </c>
      <c r="AJ748">
        <f t="shared" ref="AJ748:AJ758" si="234">COUNTIF(S748:AD748,"NS")</f>
        <v>0</v>
      </c>
      <c r="AK748">
        <f t="shared" si="231"/>
        <v>0</v>
      </c>
      <c r="AL748">
        <f t="shared" si="232"/>
        <v>0</v>
      </c>
      <c r="AM748" s="31"/>
      <c r="AN748" s="31"/>
      <c r="AO748" s="31"/>
      <c r="AP748" s="515">
        <f>SUM(AM747:AP747)</f>
        <v>0</v>
      </c>
      <c r="AR748" s="523">
        <v>2</v>
      </c>
      <c r="AS748">
        <f t="shared" ref="AS748:AS757" si="235">IF(OR(O748="NS",$O$640="NS"),0,IF(AND(O748="NA",$O$640="NA"),0,IF(O748&lt;=$O$640,0,1)))</f>
        <v>0</v>
      </c>
      <c r="AT748">
        <f t="shared" ref="AT748:AT757" si="236">IF(OR(S748="NS",$S$640="NS"),0,IF(AND(S748="NA",$S$640="NA"),0,IF(S748&lt;=$S$640,0,1)))</f>
        <v>0</v>
      </c>
      <c r="AU748">
        <f t="shared" ref="AU748:AU757" si="237">IF(OR(W748="NS",$W$640="NS"),0,IF(AND(W748="NA",$W$640="NA"),0,IF(W748&lt;=$W$640,0,1)))</f>
        <v>0</v>
      </c>
      <c r="AV748">
        <f t="shared" ref="AV748:AV757" si="238">IF(OR(AA748="NS",$AA$640="NS"),0,IF(AND(AA748="NA",$AA$640="NA"),0,IF(AA748&lt;=$AA$640,0,1)))</f>
        <v>0</v>
      </c>
    </row>
    <row r="749" spans="1:48" ht="24" customHeight="1">
      <c r="A749" s="25"/>
      <c r="B749" s="27"/>
      <c r="C749" s="94" t="s">
        <v>5016</v>
      </c>
      <c r="D749" s="817" t="s">
        <v>6446</v>
      </c>
      <c r="E749" s="757"/>
      <c r="F749" s="757"/>
      <c r="G749" s="757"/>
      <c r="H749" s="757"/>
      <c r="I749" s="757"/>
      <c r="J749" s="757"/>
      <c r="K749" s="757"/>
      <c r="L749" s="757"/>
      <c r="M749" s="757"/>
      <c r="N749" s="758"/>
      <c r="O749" s="839"/>
      <c r="P749" s="840"/>
      <c r="Q749" s="840"/>
      <c r="R749" s="841"/>
      <c r="S749" s="839"/>
      <c r="T749" s="840"/>
      <c r="U749" s="840"/>
      <c r="V749" s="841"/>
      <c r="W749" s="839"/>
      <c r="X749" s="840"/>
      <c r="Y749" s="840"/>
      <c r="Z749" s="841"/>
      <c r="AA749" s="839"/>
      <c r="AB749" s="840"/>
      <c r="AC749" s="840"/>
      <c r="AD749" s="841"/>
      <c r="AI749">
        <f t="shared" si="233"/>
        <v>0</v>
      </c>
      <c r="AJ749">
        <f t="shared" si="234"/>
        <v>0</v>
      </c>
      <c r="AK749">
        <f t="shared" si="231"/>
        <v>0</v>
      </c>
      <c r="AL749">
        <f t="shared" si="232"/>
        <v>0</v>
      </c>
      <c r="AR749" s="522">
        <v>3</v>
      </c>
      <c r="AS749">
        <f t="shared" si="235"/>
        <v>0</v>
      </c>
      <c r="AT749">
        <f t="shared" si="236"/>
        <v>0</v>
      </c>
      <c r="AU749">
        <f t="shared" si="237"/>
        <v>0</v>
      </c>
      <c r="AV749">
        <f t="shared" si="238"/>
        <v>0</v>
      </c>
    </row>
    <row r="750" spans="1:48" ht="24" customHeight="1">
      <c r="A750" s="25"/>
      <c r="B750" s="27"/>
      <c r="C750" s="94" t="s">
        <v>5018</v>
      </c>
      <c r="D750" s="817" t="s">
        <v>6447</v>
      </c>
      <c r="E750" s="757"/>
      <c r="F750" s="757"/>
      <c r="G750" s="757"/>
      <c r="H750" s="757"/>
      <c r="I750" s="757"/>
      <c r="J750" s="757"/>
      <c r="K750" s="757"/>
      <c r="L750" s="757"/>
      <c r="M750" s="757"/>
      <c r="N750" s="758"/>
      <c r="O750" s="839"/>
      <c r="P750" s="840"/>
      <c r="Q750" s="840"/>
      <c r="R750" s="841"/>
      <c r="S750" s="839"/>
      <c r="T750" s="840"/>
      <c r="U750" s="840"/>
      <c r="V750" s="841"/>
      <c r="W750" s="839"/>
      <c r="X750" s="840"/>
      <c r="Y750" s="840"/>
      <c r="Z750" s="841"/>
      <c r="AA750" s="839"/>
      <c r="AB750" s="840"/>
      <c r="AC750" s="840"/>
      <c r="AD750" s="841"/>
      <c r="AI750">
        <f t="shared" si="233"/>
        <v>0</v>
      </c>
      <c r="AJ750">
        <f t="shared" si="234"/>
        <v>0</v>
      </c>
      <c r="AK750">
        <f t="shared" si="231"/>
        <v>0</v>
      </c>
      <c r="AL750">
        <f t="shared" si="232"/>
        <v>0</v>
      </c>
      <c r="AR750" s="523">
        <v>4</v>
      </c>
      <c r="AS750">
        <f t="shared" si="235"/>
        <v>0</v>
      </c>
      <c r="AT750">
        <f t="shared" si="236"/>
        <v>0</v>
      </c>
      <c r="AU750">
        <f t="shared" si="237"/>
        <v>0</v>
      </c>
      <c r="AV750">
        <f t="shared" si="238"/>
        <v>0</v>
      </c>
    </row>
    <row r="751" spans="1:48" ht="24" customHeight="1">
      <c r="A751" s="25"/>
      <c r="B751" s="27"/>
      <c r="C751" s="94" t="s">
        <v>5020</v>
      </c>
      <c r="D751" s="817" t="s">
        <v>6448</v>
      </c>
      <c r="E751" s="757"/>
      <c r="F751" s="757"/>
      <c r="G751" s="757"/>
      <c r="H751" s="757"/>
      <c r="I751" s="757"/>
      <c r="J751" s="757"/>
      <c r="K751" s="757"/>
      <c r="L751" s="757"/>
      <c r="M751" s="757"/>
      <c r="N751" s="758"/>
      <c r="O751" s="839"/>
      <c r="P751" s="840"/>
      <c r="Q751" s="840"/>
      <c r="R751" s="841"/>
      <c r="S751" s="839"/>
      <c r="T751" s="840"/>
      <c r="U751" s="840"/>
      <c r="V751" s="841"/>
      <c r="W751" s="839"/>
      <c r="X751" s="840"/>
      <c r="Y751" s="840"/>
      <c r="Z751" s="841"/>
      <c r="AA751" s="839"/>
      <c r="AB751" s="840"/>
      <c r="AC751" s="840"/>
      <c r="AD751" s="841"/>
      <c r="AI751">
        <f t="shared" si="233"/>
        <v>0</v>
      </c>
      <c r="AJ751">
        <f t="shared" si="234"/>
        <v>0</v>
      </c>
      <c r="AK751">
        <f t="shared" si="231"/>
        <v>0</v>
      </c>
      <c r="AL751">
        <f t="shared" si="232"/>
        <v>0</v>
      </c>
      <c r="AR751" s="522">
        <v>5</v>
      </c>
      <c r="AS751">
        <f t="shared" si="235"/>
        <v>0</v>
      </c>
      <c r="AT751">
        <f t="shared" si="236"/>
        <v>0</v>
      </c>
      <c r="AU751">
        <f t="shared" si="237"/>
        <v>0</v>
      </c>
      <c r="AV751">
        <f t="shared" si="238"/>
        <v>0</v>
      </c>
    </row>
    <row r="752" spans="1:48" ht="24" customHeight="1">
      <c r="A752" s="25"/>
      <c r="B752" s="27"/>
      <c r="C752" s="94" t="s">
        <v>5022</v>
      </c>
      <c r="D752" s="817" t="s">
        <v>6449</v>
      </c>
      <c r="E752" s="757"/>
      <c r="F752" s="757"/>
      <c r="G752" s="757"/>
      <c r="H752" s="757"/>
      <c r="I752" s="757"/>
      <c r="J752" s="757"/>
      <c r="K752" s="757"/>
      <c r="L752" s="757"/>
      <c r="M752" s="757"/>
      <c r="N752" s="758"/>
      <c r="O752" s="839"/>
      <c r="P752" s="840"/>
      <c r="Q752" s="840"/>
      <c r="R752" s="841"/>
      <c r="S752" s="839"/>
      <c r="T752" s="840"/>
      <c r="U752" s="840"/>
      <c r="V752" s="841"/>
      <c r="W752" s="839"/>
      <c r="X752" s="840"/>
      <c r="Y752" s="840"/>
      <c r="Z752" s="841"/>
      <c r="AA752" s="839"/>
      <c r="AB752" s="840"/>
      <c r="AC752" s="840"/>
      <c r="AD752" s="841"/>
      <c r="AI752">
        <f t="shared" si="233"/>
        <v>0</v>
      </c>
      <c r="AJ752">
        <f t="shared" si="234"/>
        <v>0</v>
      </c>
      <c r="AK752">
        <f t="shared" si="231"/>
        <v>0</v>
      </c>
      <c r="AL752">
        <f t="shared" si="232"/>
        <v>0</v>
      </c>
      <c r="AR752" s="523">
        <v>6</v>
      </c>
      <c r="AS752">
        <f t="shared" si="235"/>
        <v>0</v>
      </c>
      <c r="AT752">
        <f t="shared" si="236"/>
        <v>0</v>
      </c>
      <c r="AU752">
        <f t="shared" si="237"/>
        <v>0</v>
      </c>
      <c r="AV752">
        <f t="shared" si="238"/>
        <v>0</v>
      </c>
    </row>
    <row r="753" spans="1:48" ht="24" customHeight="1">
      <c r="A753" s="25"/>
      <c r="B753" s="27"/>
      <c r="C753" s="94" t="s">
        <v>5024</v>
      </c>
      <c r="D753" s="817" t="s">
        <v>6450</v>
      </c>
      <c r="E753" s="757"/>
      <c r="F753" s="757"/>
      <c r="G753" s="757"/>
      <c r="H753" s="757"/>
      <c r="I753" s="757"/>
      <c r="J753" s="757"/>
      <c r="K753" s="757"/>
      <c r="L753" s="757"/>
      <c r="M753" s="757"/>
      <c r="N753" s="758"/>
      <c r="O753" s="839"/>
      <c r="P753" s="840"/>
      <c r="Q753" s="840"/>
      <c r="R753" s="841"/>
      <c r="S753" s="839"/>
      <c r="T753" s="840"/>
      <c r="U753" s="840"/>
      <c r="V753" s="841"/>
      <c r="W753" s="839"/>
      <c r="X753" s="840"/>
      <c r="Y753" s="840"/>
      <c r="Z753" s="841"/>
      <c r="AA753" s="839"/>
      <c r="AB753" s="840"/>
      <c r="AC753" s="840"/>
      <c r="AD753" s="841"/>
      <c r="AI753">
        <f t="shared" si="233"/>
        <v>0</v>
      </c>
      <c r="AJ753">
        <f t="shared" si="234"/>
        <v>0</v>
      </c>
      <c r="AK753">
        <f t="shared" si="231"/>
        <v>0</v>
      </c>
      <c r="AL753">
        <f t="shared" si="232"/>
        <v>0</v>
      </c>
      <c r="AR753" s="522">
        <v>7</v>
      </c>
      <c r="AS753">
        <f t="shared" si="235"/>
        <v>0</v>
      </c>
      <c r="AT753">
        <f t="shared" si="236"/>
        <v>0</v>
      </c>
      <c r="AU753">
        <f t="shared" si="237"/>
        <v>0</v>
      </c>
      <c r="AV753">
        <f t="shared" si="238"/>
        <v>0</v>
      </c>
    </row>
    <row r="754" spans="1:48" ht="36" customHeight="1">
      <c r="A754" s="25"/>
      <c r="B754" s="27"/>
      <c r="C754" s="94" t="s">
        <v>5026</v>
      </c>
      <c r="D754" s="817" t="s">
        <v>6451</v>
      </c>
      <c r="E754" s="757"/>
      <c r="F754" s="757"/>
      <c r="G754" s="757"/>
      <c r="H754" s="757"/>
      <c r="I754" s="757"/>
      <c r="J754" s="757"/>
      <c r="K754" s="757"/>
      <c r="L754" s="757"/>
      <c r="M754" s="757"/>
      <c r="N754" s="758"/>
      <c r="O754" s="839"/>
      <c r="P754" s="840"/>
      <c r="Q754" s="840"/>
      <c r="R754" s="841"/>
      <c r="S754" s="839"/>
      <c r="T754" s="840"/>
      <c r="U754" s="840"/>
      <c r="V754" s="841"/>
      <c r="W754" s="839"/>
      <c r="X754" s="840"/>
      <c r="Y754" s="840"/>
      <c r="Z754" s="841"/>
      <c r="AA754" s="839"/>
      <c r="AB754" s="840"/>
      <c r="AC754" s="840"/>
      <c r="AD754" s="841"/>
      <c r="AI754">
        <f t="shared" si="233"/>
        <v>0</v>
      </c>
      <c r="AJ754">
        <f t="shared" si="234"/>
        <v>0</v>
      </c>
      <c r="AK754">
        <f t="shared" si="231"/>
        <v>0</v>
      </c>
      <c r="AL754">
        <f t="shared" si="232"/>
        <v>0</v>
      </c>
      <c r="AR754" s="523">
        <v>8</v>
      </c>
      <c r="AS754">
        <f t="shared" si="235"/>
        <v>0</v>
      </c>
      <c r="AT754">
        <f t="shared" si="236"/>
        <v>0</v>
      </c>
      <c r="AU754">
        <f t="shared" si="237"/>
        <v>0</v>
      </c>
      <c r="AV754">
        <f t="shared" si="238"/>
        <v>0</v>
      </c>
    </row>
    <row r="755" spans="1:48" ht="24" customHeight="1">
      <c r="A755" s="25"/>
      <c r="B755" s="27"/>
      <c r="C755" s="94" t="s">
        <v>5028</v>
      </c>
      <c r="D755" s="817" t="s">
        <v>6452</v>
      </c>
      <c r="E755" s="757"/>
      <c r="F755" s="757"/>
      <c r="G755" s="757"/>
      <c r="H755" s="757"/>
      <c r="I755" s="757"/>
      <c r="J755" s="757"/>
      <c r="K755" s="757"/>
      <c r="L755" s="757"/>
      <c r="M755" s="757"/>
      <c r="N755" s="758"/>
      <c r="O755" s="839"/>
      <c r="P755" s="840"/>
      <c r="Q755" s="840"/>
      <c r="R755" s="841"/>
      <c r="S755" s="839"/>
      <c r="T755" s="840"/>
      <c r="U755" s="840"/>
      <c r="V755" s="841"/>
      <c r="W755" s="839"/>
      <c r="X755" s="840"/>
      <c r="Y755" s="840"/>
      <c r="Z755" s="841"/>
      <c r="AA755" s="839"/>
      <c r="AB755" s="840"/>
      <c r="AC755" s="840"/>
      <c r="AD755" s="841"/>
      <c r="AI755">
        <f t="shared" si="233"/>
        <v>0</v>
      </c>
      <c r="AJ755">
        <f t="shared" si="234"/>
        <v>0</v>
      </c>
      <c r="AK755">
        <f t="shared" si="231"/>
        <v>0</v>
      </c>
      <c r="AL755">
        <f t="shared" si="232"/>
        <v>0</v>
      </c>
      <c r="AR755" s="522">
        <v>9</v>
      </c>
      <c r="AS755">
        <f t="shared" si="235"/>
        <v>0</v>
      </c>
      <c r="AT755">
        <f t="shared" si="236"/>
        <v>0</v>
      </c>
      <c r="AU755">
        <f t="shared" si="237"/>
        <v>0</v>
      </c>
      <c r="AV755">
        <f t="shared" si="238"/>
        <v>0</v>
      </c>
    </row>
    <row r="756" spans="1:48" ht="15" customHeight="1">
      <c r="A756" s="25"/>
      <c r="B756" s="27"/>
      <c r="C756" s="94" t="s">
        <v>5029</v>
      </c>
      <c r="D756" s="817" t="s">
        <v>6453</v>
      </c>
      <c r="E756" s="757"/>
      <c r="F756" s="757"/>
      <c r="G756" s="757"/>
      <c r="H756" s="757"/>
      <c r="I756" s="757"/>
      <c r="J756" s="757"/>
      <c r="K756" s="757"/>
      <c r="L756" s="757"/>
      <c r="M756" s="757"/>
      <c r="N756" s="758"/>
      <c r="O756" s="839"/>
      <c r="P756" s="840"/>
      <c r="Q756" s="840"/>
      <c r="R756" s="841"/>
      <c r="S756" s="839"/>
      <c r="T756" s="840"/>
      <c r="U756" s="840"/>
      <c r="V756" s="841"/>
      <c r="W756" s="839"/>
      <c r="X756" s="840"/>
      <c r="Y756" s="840"/>
      <c r="Z756" s="841"/>
      <c r="AA756" s="839"/>
      <c r="AB756" s="840"/>
      <c r="AC756" s="840"/>
      <c r="AD756" s="841"/>
      <c r="AI756">
        <f t="shared" si="233"/>
        <v>0</v>
      </c>
      <c r="AJ756">
        <f t="shared" si="234"/>
        <v>0</v>
      </c>
      <c r="AK756">
        <f t="shared" si="231"/>
        <v>0</v>
      </c>
      <c r="AL756">
        <f t="shared" si="232"/>
        <v>0</v>
      </c>
      <c r="AR756" s="523">
        <v>10</v>
      </c>
      <c r="AS756">
        <f t="shared" si="235"/>
        <v>0</v>
      </c>
      <c r="AT756">
        <f t="shared" si="236"/>
        <v>0</v>
      </c>
      <c r="AU756">
        <f t="shared" si="237"/>
        <v>0</v>
      </c>
      <c r="AV756">
        <f t="shared" si="238"/>
        <v>0</v>
      </c>
    </row>
    <row r="757" spans="1:48" ht="15" customHeight="1">
      <c r="A757" s="25"/>
      <c r="B757" s="27"/>
      <c r="C757" s="94" t="s">
        <v>5031</v>
      </c>
      <c r="D757" s="817" t="s">
        <v>5105</v>
      </c>
      <c r="E757" s="757"/>
      <c r="F757" s="757"/>
      <c r="G757" s="757"/>
      <c r="H757" s="757"/>
      <c r="I757" s="757"/>
      <c r="J757" s="757"/>
      <c r="K757" s="757"/>
      <c r="L757" s="757"/>
      <c r="M757" s="757"/>
      <c r="N757" s="758"/>
      <c r="O757" s="839"/>
      <c r="P757" s="840"/>
      <c r="Q757" s="840"/>
      <c r="R757" s="841"/>
      <c r="S757" s="839"/>
      <c r="T757" s="840"/>
      <c r="U757" s="840"/>
      <c r="V757" s="841"/>
      <c r="W757" s="839"/>
      <c r="X757" s="840"/>
      <c r="Y757" s="840"/>
      <c r="Z757" s="841"/>
      <c r="AA757" s="839"/>
      <c r="AB757" s="840"/>
      <c r="AC757" s="840"/>
      <c r="AD757" s="841"/>
      <c r="AI757">
        <f t="shared" si="233"/>
        <v>0</v>
      </c>
      <c r="AJ757">
        <f t="shared" si="234"/>
        <v>0</v>
      </c>
      <c r="AK757">
        <f t="shared" si="231"/>
        <v>0</v>
      </c>
      <c r="AL757">
        <f t="shared" si="232"/>
        <v>0</v>
      </c>
      <c r="AR757" s="522">
        <v>11</v>
      </c>
      <c r="AS757">
        <f t="shared" si="235"/>
        <v>0</v>
      </c>
      <c r="AT757">
        <f t="shared" si="236"/>
        <v>0</v>
      </c>
      <c r="AU757">
        <f t="shared" si="237"/>
        <v>0</v>
      </c>
      <c r="AV757">
        <f t="shared" si="238"/>
        <v>0</v>
      </c>
    </row>
    <row r="758" spans="1:48" ht="15" customHeight="1">
      <c r="A758" s="25"/>
      <c r="B758" s="27"/>
      <c r="C758" s="94" t="s">
        <v>5032</v>
      </c>
      <c r="D758" s="817" t="s">
        <v>5106</v>
      </c>
      <c r="E758" s="757"/>
      <c r="F758" s="757"/>
      <c r="G758" s="757"/>
      <c r="H758" s="757"/>
      <c r="I758" s="757"/>
      <c r="J758" s="757"/>
      <c r="K758" s="757"/>
      <c r="L758" s="757"/>
      <c r="M758" s="757"/>
      <c r="N758" s="758"/>
      <c r="O758" s="839"/>
      <c r="P758" s="840"/>
      <c r="Q758" s="840"/>
      <c r="R758" s="841"/>
      <c r="S758" s="839"/>
      <c r="T758" s="840"/>
      <c r="U758" s="840"/>
      <c r="V758" s="841"/>
      <c r="W758" s="839"/>
      <c r="X758" s="840"/>
      <c r="Y758" s="840"/>
      <c r="Z758" s="841"/>
      <c r="AA758" s="839"/>
      <c r="AB758" s="840"/>
      <c r="AC758" s="840"/>
      <c r="AD758" s="841"/>
      <c r="AI758">
        <f t="shared" si="233"/>
        <v>0</v>
      </c>
      <c r="AJ758">
        <f t="shared" si="234"/>
        <v>0</v>
      </c>
      <c r="AK758" s="634">
        <f>SUM(S758:AD758)</f>
        <v>0</v>
      </c>
      <c r="AL758">
        <f>IF(COUNTIF(O758:AD758,"NA")=4,0,IF(OR(AND(AI758=0,AJ758&gt;0),AND(AI758="NS",AK758&gt;0), AND(AI758="NS", AJ758=0,AK758=0)), 1, IF(OR(AND(AI758&gt;0,AJ758&gt;1,AI758&gt;AK758), AND(AI758="NS",AJ758=2), AND(AI758="NS",AK758=0,AJ758&gt;0),AI758=AK758), 0, 1)))</f>
        <v>0</v>
      </c>
      <c r="AR758" s="523">
        <v>12</v>
      </c>
      <c r="AS758">
        <f>IF(OR(O758="NS",$O$640="NS"),0,IF(AND(O758="NA",$O$640="NA"),0,IF(O758&lt;=$O$640,0,1)))</f>
        <v>0</v>
      </c>
      <c r="AT758">
        <f>IF(OR(S758="NS",$S$640="NS"),0,IF(AND(S758="NA",$S$640="NA"),0,IF(S758&lt;=$S$640,0,1)))</f>
        <v>0</v>
      </c>
      <c r="AU758">
        <f>IF(OR(W758="NS",$W$640="NS"),0,IF(AND(W758="NA",$W$640="NA"),0,IF(W758&lt;=$W$640,0,1)))</f>
        <v>0</v>
      </c>
      <c r="AV758">
        <f>IF(OR(AA758="NS",$AA$640="NS"),0,IF(AND(AA758="NA",$AA$640="NA"),0,IF(AA758&lt;=$AA$640,0,1)))</f>
        <v>0</v>
      </c>
    </row>
    <row r="759" spans="1:48" ht="15" customHeight="1">
      <c r="A759" s="25"/>
      <c r="B759" s="27"/>
      <c r="C759" s="514"/>
      <c r="D759" s="516"/>
      <c r="E759" s="516"/>
      <c r="F759" s="516"/>
      <c r="G759" s="516"/>
      <c r="H759" s="516"/>
      <c r="I759" s="54"/>
      <c r="J759" s="524"/>
      <c r="K759" s="524"/>
      <c r="L759" s="65"/>
      <c r="M759" s="524"/>
      <c r="N759" s="65" t="s">
        <v>5270</v>
      </c>
      <c r="O759" s="865">
        <f>IF(AND(SUM(O747:O758)=0,COUNTIF(O747:O758,"NS")&gt;0),"NS",IF(AND(SUM(O747:O758)=0,COUNTIF(O747:O758,0)&gt;0),0,IF(AND(SUM(O747:O758)=0,COUNTIF(O747:O758,"NA")&gt;0),"NA",SUM(O747:O758))))</f>
        <v>0</v>
      </c>
      <c r="P759" s="866"/>
      <c r="Q759" s="866"/>
      <c r="R759" s="867"/>
      <c r="S759" s="865">
        <f>IF(AND(SUM(S747:S758)=0,COUNTIF(S747:S758,"NS")&gt;0),"NS",IF(AND(SUM(S747:S758)=0,COUNTIF(S747:S758,0)&gt;0),0,IF(AND(SUM(S747:S758)=0,COUNTIF(S747:S758,"NA")&gt;0),"NA",SUM(S747:S758))))</f>
        <v>0</v>
      </c>
      <c r="T759" s="866"/>
      <c r="U759" s="866"/>
      <c r="V759" s="867"/>
      <c r="W759" s="865">
        <f>IF(AND(SUM(W747:W758)=0,COUNTIF(W747:W758,"NS")&gt;0),"NS",IF(AND(SUM(W747:W758)=0,COUNTIF(W747:W758,0)&gt;0),0,IF(AND(SUM(W747:W758)=0,COUNTIF(W747:W758,"NA")&gt;0),"NA",SUM(W747:W758))))</f>
        <v>0</v>
      </c>
      <c r="X759" s="866"/>
      <c r="Y759" s="866"/>
      <c r="Z759" s="867"/>
      <c r="AA759" s="865">
        <f>IF(AND(SUM(AA747:AA758)=0,COUNTIF(AA747:AA758,"NS")&gt;0),"NS",IF(AND(SUM(AA747:AA758)=0,COUNTIF(AA747:AA758,0)&gt;0),0,IF(AND(SUM(AA747:AA758)=0,COUNTIF(AA747:AA758,"NA")&gt;0),"NA",SUM(AA747:AA758))))</f>
        <v>0</v>
      </c>
      <c r="AB759" s="866"/>
      <c r="AC759" s="866"/>
      <c r="AD759" s="867"/>
      <c r="AL759" s="169">
        <f>SUM(AL747:AL758)</f>
        <v>0</v>
      </c>
      <c r="AV759" s="466">
        <f>SUM(AS747:AV758)</f>
        <v>0</v>
      </c>
    </row>
    <row r="760" spans="1:48" ht="15" customHeight="1">
      <c r="A760" s="25"/>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I760" t="s">
        <v>5248</v>
      </c>
      <c r="AJ760" s="170">
        <f>SUM(AL759)</f>
        <v>0</v>
      </c>
    </row>
    <row r="761" spans="1:48" ht="24" customHeight="1">
      <c r="A761" s="25"/>
      <c r="B761" s="27"/>
      <c r="C761" s="853" t="s">
        <v>5219</v>
      </c>
      <c r="D761" s="708"/>
      <c r="E761" s="708"/>
      <c r="F761" s="708"/>
      <c r="G761" s="708"/>
      <c r="H761" s="708"/>
      <c r="I761" s="708"/>
      <c r="J761" s="708"/>
      <c r="K761" s="708"/>
      <c r="L761" s="708"/>
      <c r="M761" s="708"/>
      <c r="N761" s="708"/>
      <c r="O761" s="708"/>
      <c r="P761" s="708"/>
      <c r="Q761" s="708"/>
      <c r="R761" s="708"/>
      <c r="S761" s="708"/>
      <c r="T761" s="708"/>
      <c r="U761" s="708"/>
      <c r="V761" s="708"/>
      <c r="W761" s="708"/>
      <c r="X761" s="708"/>
      <c r="Y761" s="708"/>
      <c r="Z761" s="708"/>
      <c r="AA761" s="708"/>
      <c r="AB761" s="708"/>
      <c r="AC761" s="708"/>
      <c r="AD761" s="708"/>
    </row>
    <row r="762" spans="1:48" ht="60" customHeight="1">
      <c r="A762" s="25"/>
      <c r="B762" s="27"/>
      <c r="C762" s="1067"/>
      <c r="D762" s="1000"/>
      <c r="E762" s="1000"/>
      <c r="F762" s="1000"/>
      <c r="G762" s="1000"/>
      <c r="H762" s="1000"/>
      <c r="I762" s="1000"/>
      <c r="J762" s="1000"/>
      <c r="K762" s="1000"/>
      <c r="L762" s="1000"/>
      <c r="M762" s="1000"/>
      <c r="N762" s="1000"/>
      <c r="O762" s="1000"/>
      <c r="P762" s="1000"/>
      <c r="Q762" s="1000"/>
      <c r="R762" s="1000"/>
      <c r="S762" s="1000"/>
      <c r="T762" s="1000"/>
      <c r="U762" s="1000"/>
      <c r="V762" s="1000"/>
      <c r="W762" s="1000"/>
      <c r="X762" s="1000"/>
      <c r="Y762" s="1000"/>
      <c r="Z762" s="1000"/>
      <c r="AA762" s="1000"/>
      <c r="AB762" s="1000"/>
      <c r="AC762" s="1000"/>
      <c r="AD762" s="1001"/>
    </row>
    <row r="763" spans="1:48" ht="15" customHeight="1">
      <c r="A763" s="25"/>
      <c r="B763" s="1060" t="str">
        <f>IF(AG747=0,"","Favor de ingresar toda la información requerida en la pregunta")</f>
        <v/>
      </c>
      <c r="C763" s="1060"/>
      <c r="D763" s="1060"/>
      <c r="E763" s="1060"/>
      <c r="F763" s="1060"/>
      <c r="G763" s="1060"/>
      <c r="H763" s="1060"/>
      <c r="I763" s="1060"/>
      <c r="J763" s="1060"/>
      <c r="K763" s="1060"/>
      <c r="L763" s="1060"/>
      <c r="M763" s="1060"/>
      <c r="N763" s="1060"/>
      <c r="O763" s="1060"/>
      <c r="P763" s="1060"/>
      <c r="Q763" s="1060"/>
      <c r="R763" s="1060"/>
      <c r="S763" s="1060"/>
      <c r="T763" s="1060"/>
      <c r="U763" s="1060"/>
      <c r="V763" s="1060"/>
      <c r="W763" s="1060"/>
      <c r="X763" s="1060"/>
      <c r="Y763" s="1060"/>
      <c r="Z763" s="1060"/>
      <c r="AA763" s="1060"/>
      <c r="AB763" s="1060"/>
      <c r="AC763" s="1060"/>
      <c r="AD763" s="1060"/>
      <c r="AE763" s="1060"/>
    </row>
    <row r="764" spans="1:48" ht="15" customHeight="1">
      <c r="A764" s="25"/>
      <c r="B764" s="888" t="str">
        <f>IF(SUM(COUNTIF(O747:AD758,"NS"))&lt;&gt;0,"Alerta: debido a que cuenta con registros NS, debe proporcionar una justificación en el area de comentarios al final de la pregunta","")</f>
        <v/>
      </c>
      <c r="C764" s="708"/>
      <c r="D764" s="708"/>
      <c r="E764" s="708"/>
      <c r="F764" s="708"/>
      <c r="G764" s="708"/>
      <c r="H764" s="708"/>
      <c r="I764" s="708"/>
      <c r="J764" s="708"/>
      <c r="K764" s="708"/>
      <c r="L764" s="708"/>
      <c r="M764" s="708"/>
      <c r="N764" s="708"/>
      <c r="O764" s="708"/>
      <c r="P764" s="708"/>
      <c r="Q764" s="708"/>
      <c r="R764" s="708"/>
      <c r="S764" s="708"/>
      <c r="T764" s="708"/>
      <c r="U764" s="708"/>
      <c r="V764" s="708"/>
      <c r="W764" s="708"/>
      <c r="X764" s="708"/>
      <c r="Y764" s="708"/>
      <c r="Z764" s="708"/>
      <c r="AA764" s="708"/>
      <c r="AB764" s="708"/>
      <c r="AC764" s="708"/>
      <c r="AD764" s="708"/>
      <c r="AE764" s="733"/>
    </row>
    <row r="765" spans="1:48" ht="15" customHeight="1">
      <c r="A765" s="25"/>
      <c r="B765" s="868" t="str">
        <f>IF(AJ760&gt;0,"Favor de revisar la suma y consistencia de totales y/o subtotales por filas (numéricos y NS)","")</f>
        <v/>
      </c>
      <c r="C765" s="708"/>
      <c r="D765" s="708"/>
      <c r="E765" s="708"/>
      <c r="F765" s="708"/>
      <c r="G765" s="708"/>
      <c r="H765" s="708"/>
      <c r="I765" s="708"/>
      <c r="J765" s="708"/>
      <c r="K765" s="708"/>
      <c r="L765" s="708"/>
      <c r="M765" s="708"/>
      <c r="N765" s="708"/>
      <c r="O765" s="708"/>
      <c r="P765" s="708"/>
      <c r="Q765" s="708"/>
      <c r="R765" s="708"/>
      <c r="S765" s="708"/>
      <c r="T765" s="708"/>
      <c r="U765" s="708"/>
      <c r="V765" s="708"/>
      <c r="W765" s="708"/>
      <c r="X765" s="708"/>
      <c r="Y765" s="708"/>
      <c r="Z765" s="708"/>
      <c r="AA765" s="708"/>
      <c r="AB765" s="708"/>
      <c r="AC765" s="708"/>
      <c r="AD765" s="708"/>
      <c r="AE765" s="733"/>
    </row>
    <row r="766" spans="1:48" ht="15" customHeight="1">
      <c r="A766" s="25"/>
      <c r="B766" s="868" t="str">
        <f>IF(AH747&gt;0,"Revise la información capturada, ya que tiene datos ingresados en celdas que están sombreadas","")</f>
        <v/>
      </c>
      <c r="C766" s="868"/>
      <c r="D766" s="868"/>
      <c r="E766" s="868"/>
      <c r="F766" s="868"/>
      <c r="G766" s="868"/>
      <c r="H766" s="868"/>
      <c r="I766" s="868"/>
      <c r="J766" s="868"/>
      <c r="K766" s="868"/>
      <c r="L766" s="868"/>
      <c r="M766" s="868"/>
      <c r="N766" s="868"/>
      <c r="O766" s="868"/>
      <c r="P766" s="868"/>
      <c r="Q766" s="868"/>
      <c r="R766" s="868"/>
      <c r="S766" s="868"/>
      <c r="T766" s="868"/>
      <c r="U766" s="868"/>
      <c r="V766" s="868"/>
      <c r="W766" s="868"/>
      <c r="X766" s="868"/>
      <c r="Y766" s="868"/>
      <c r="Z766" s="868"/>
      <c r="AA766" s="868"/>
      <c r="AB766" s="868"/>
      <c r="AC766" s="868"/>
      <c r="AD766" s="868"/>
      <c r="AE766" s="868"/>
    </row>
    <row r="767" spans="1:48" ht="15" customHeight="1">
      <c r="A767" s="25"/>
      <c r="B767" s="845" t="str">
        <f>IF(AP748&gt;0,"Favor de revisar la instrucción 2, debido a que no se cumplen con los criterios mencionados","")</f>
        <v/>
      </c>
      <c r="C767" s="845"/>
      <c r="D767" s="845"/>
      <c r="E767" s="845"/>
      <c r="F767" s="845"/>
      <c r="G767" s="845"/>
      <c r="H767" s="845"/>
      <c r="I767" s="845"/>
      <c r="J767" s="845"/>
      <c r="K767" s="845"/>
      <c r="L767" s="845"/>
      <c r="M767" s="845"/>
      <c r="N767" s="845"/>
      <c r="O767" s="845"/>
      <c r="P767" s="845"/>
      <c r="Q767" s="845"/>
      <c r="R767" s="845"/>
      <c r="S767" s="845"/>
      <c r="T767" s="845"/>
      <c r="U767" s="845"/>
      <c r="V767" s="845"/>
      <c r="W767" s="845"/>
      <c r="X767" s="845"/>
      <c r="Y767" s="845"/>
      <c r="Z767" s="845"/>
      <c r="AA767" s="845"/>
      <c r="AB767" s="845"/>
      <c r="AC767" s="845"/>
      <c r="AD767" s="845"/>
      <c r="AE767" s="845"/>
    </row>
    <row r="768" spans="1:48" ht="15" customHeight="1">
      <c r="A768" s="25"/>
      <c r="B768" s="1009" t="str">
        <f>IF(AV759&gt;0,"Alerta: debe de proporcionar una justificación de acuerdo a lo establecido en la instrucción 3","")</f>
        <v/>
      </c>
      <c r="C768" s="1009"/>
      <c r="D768" s="1009"/>
      <c r="E768" s="1009"/>
      <c r="F768" s="1009"/>
      <c r="G768" s="1009"/>
      <c r="H768" s="1009"/>
      <c r="I768" s="1009"/>
      <c r="J768" s="1009"/>
      <c r="K768" s="1009"/>
      <c r="L768" s="1009"/>
      <c r="M768" s="1009"/>
      <c r="N768" s="1009"/>
      <c r="O768" s="1009"/>
      <c r="P768" s="1009"/>
      <c r="Q768" s="1009"/>
      <c r="R768" s="1009"/>
      <c r="S768" s="1009"/>
      <c r="T768" s="1009"/>
      <c r="U768" s="1009"/>
      <c r="V768" s="1009"/>
      <c r="W768" s="1009"/>
      <c r="X768" s="1009"/>
      <c r="Y768" s="1009"/>
      <c r="Z768" s="1009"/>
      <c r="AA768" s="1009"/>
      <c r="AB768" s="1009"/>
      <c r="AC768" s="1009"/>
      <c r="AD768" s="1009"/>
      <c r="AE768" s="1009"/>
    </row>
    <row r="769" spans="1:42" ht="24" customHeight="1">
      <c r="A769" s="25" t="s">
        <v>6454</v>
      </c>
      <c r="B769" s="880" t="s">
        <v>6455</v>
      </c>
      <c r="C769" s="708"/>
      <c r="D769" s="708"/>
      <c r="E769" s="708"/>
      <c r="F769" s="708"/>
      <c r="G769" s="708"/>
      <c r="H769" s="708"/>
      <c r="I769" s="708"/>
      <c r="J769" s="708"/>
      <c r="K769" s="708"/>
      <c r="L769" s="708"/>
      <c r="M769" s="708"/>
      <c r="N769" s="708"/>
      <c r="O769" s="708"/>
      <c r="P769" s="708"/>
      <c r="Q769" s="708"/>
      <c r="R769" s="708"/>
      <c r="S769" s="708"/>
      <c r="T769" s="708"/>
      <c r="U769" s="708"/>
      <c r="V769" s="708"/>
      <c r="W769" s="708"/>
      <c r="X769" s="708"/>
      <c r="Y769" s="708"/>
      <c r="Z769" s="708"/>
      <c r="AA769" s="708"/>
      <c r="AB769" s="708"/>
      <c r="AC769" s="708"/>
      <c r="AD769" s="708"/>
    </row>
    <row r="770" spans="1:42" ht="15" customHeight="1">
      <c r="A770" s="25"/>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row>
    <row r="771" spans="1:42" ht="24" customHeight="1">
      <c r="A771" s="25"/>
      <c r="B771" s="27"/>
      <c r="C771" s="723" t="s">
        <v>6456</v>
      </c>
      <c r="D771" s="859"/>
      <c r="E771" s="859"/>
      <c r="F771" s="859"/>
      <c r="G771" s="859"/>
      <c r="H771" s="859"/>
      <c r="I771" s="859"/>
      <c r="J771" s="859"/>
      <c r="K771" s="859"/>
      <c r="L771" s="859"/>
      <c r="M771" s="859"/>
      <c r="N771" s="860"/>
      <c r="O771" s="723" t="s">
        <v>6396</v>
      </c>
      <c r="P771" s="757"/>
      <c r="Q771" s="757"/>
      <c r="R771" s="757"/>
      <c r="S771" s="757"/>
      <c r="T771" s="757"/>
      <c r="U771" s="757"/>
      <c r="V771" s="757"/>
      <c r="W771" s="757"/>
      <c r="X771" s="757"/>
      <c r="Y771" s="757"/>
      <c r="Z771" s="757"/>
      <c r="AA771" s="757"/>
      <c r="AB771" s="757"/>
      <c r="AC771" s="757"/>
      <c r="AD771" s="758"/>
      <c r="AG771" s="31"/>
      <c r="AH771" s="31"/>
      <c r="AI771" s="1089" t="s">
        <v>6401</v>
      </c>
      <c r="AJ771" s="1089"/>
      <c r="AK771" s="1089"/>
      <c r="AL771" s="1089"/>
      <c r="AM771" s="31"/>
      <c r="AN771" s="31"/>
      <c r="AO771" s="31"/>
    </row>
    <row r="772" spans="1:42">
      <c r="A772" s="25"/>
      <c r="B772" s="27"/>
      <c r="C772" s="861"/>
      <c r="D772" s="782"/>
      <c r="E772" s="782"/>
      <c r="F772" s="782"/>
      <c r="G772" s="782"/>
      <c r="H772" s="782"/>
      <c r="I772" s="782"/>
      <c r="J772" s="782"/>
      <c r="K772" s="782"/>
      <c r="L772" s="782"/>
      <c r="M772" s="782"/>
      <c r="N772" s="783"/>
      <c r="O772" s="723" t="s">
        <v>5235</v>
      </c>
      <c r="P772" s="757"/>
      <c r="Q772" s="757"/>
      <c r="R772" s="758"/>
      <c r="S772" s="756" t="s">
        <v>5427</v>
      </c>
      <c r="T772" s="757"/>
      <c r="U772" s="757"/>
      <c r="V772" s="758"/>
      <c r="W772" s="756" t="s">
        <v>5428</v>
      </c>
      <c r="X772" s="757"/>
      <c r="Y772" s="757"/>
      <c r="Z772" s="758"/>
      <c r="AA772" s="756" t="s">
        <v>5106</v>
      </c>
      <c r="AB772" s="757"/>
      <c r="AC772" s="757"/>
      <c r="AD772" s="758"/>
      <c r="AG772" t="s">
        <v>5090</v>
      </c>
      <c r="AH772" s="52" t="s">
        <v>6049</v>
      </c>
      <c r="AI772" s="510" t="s">
        <v>5450</v>
      </c>
      <c r="AJ772" s="511" t="s">
        <v>5451</v>
      </c>
      <c r="AK772" s="512" t="s">
        <v>5452</v>
      </c>
      <c r="AL772" s="513" t="s">
        <v>6402</v>
      </c>
      <c r="AM772" t="s">
        <v>5240</v>
      </c>
      <c r="AN772" t="s">
        <v>5241</v>
      </c>
      <c r="AO772" t="s">
        <v>5242</v>
      </c>
      <c r="AP772" t="s">
        <v>5243</v>
      </c>
    </row>
    <row r="773" spans="1:42">
      <c r="A773" s="25"/>
      <c r="B773" s="27"/>
      <c r="C773" s="55" t="s">
        <v>5012</v>
      </c>
      <c r="D773" s="923" t="s">
        <v>6457</v>
      </c>
      <c r="E773" s="757"/>
      <c r="F773" s="757"/>
      <c r="G773" s="757"/>
      <c r="H773" s="757"/>
      <c r="I773" s="757"/>
      <c r="J773" s="757"/>
      <c r="K773" s="757"/>
      <c r="L773" s="757"/>
      <c r="M773" s="757"/>
      <c r="N773" s="758"/>
      <c r="O773" s="839"/>
      <c r="P773" s="840"/>
      <c r="Q773" s="840"/>
      <c r="R773" s="841"/>
      <c r="S773" s="839"/>
      <c r="T773" s="840"/>
      <c r="U773" s="840"/>
      <c r="V773" s="841"/>
      <c r="W773" s="839"/>
      <c r="X773" s="840"/>
      <c r="Y773" s="840"/>
      <c r="Z773" s="841"/>
      <c r="AA773" s="839"/>
      <c r="AB773" s="840"/>
      <c r="AC773" s="840"/>
      <c r="AD773" s="841"/>
      <c r="AG773" s="443">
        <f>IF(AND($O$640&gt;0,$O$640&lt;&gt;"NS",$O$640&lt;&gt;"NA"),IF(COUNTA(O773:AD775)=12,0,1),0)</f>
        <v>0</v>
      </c>
      <c r="AH773" s="465">
        <f>IF(OR($O$640=0,$O$640="NS",$O$640="NA"),IF(COUNTA(O773:AD775)=0,0,1),0)</f>
        <v>0</v>
      </c>
      <c r="AI773">
        <f>IF(AND(O776="NS",$O$640="NS"),0,IF(AND(O776="NA",$O$640="NA"),0,IF(O776=$O$640,0,1)))</f>
        <v>0</v>
      </c>
      <c r="AJ773">
        <f>IF(AND(S776="NS",$S$640="NS"),0,IF(AND(S776="NA",$S$640="NA"),0,IF(S776=$S$640,0,1)))</f>
        <v>0</v>
      </c>
      <c r="AK773">
        <f>IF(AND(W776="NS",$W$640="NS"),0,IF(AND(W776="NA",$W$640="NA"),0,IF(W776=$W$640,0,1)))</f>
        <v>0</v>
      </c>
      <c r="AL773">
        <f>IF(AND(AA776="NS",$AA$640="NS"),0,IF(AND(AA776="NA",$AA$640="NA"),0,IF(AA776=$AA$640,0,1)))</f>
        <v>0</v>
      </c>
      <c r="AM773" s="634">
        <f>O773</f>
        <v>0</v>
      </c>
      <c r="AN773">
        <f>COUNTIF(S773:AD773,"NS")</f>
        <v>0</v>
      </c>
      <c r="AO773">
        <f>SUM(S773:AD773)</f>
        <v>0</v>
      </c>
      <c r="AP773">
        <f>IF(COUNTIF(O773:AD773,"NA")=4,0,IF(OR(AND(AM773=0,AN773&gt;0),AND(AM773="NS",AO773&gt;0), AND(AM773="NS", AN773=0,AO773=0)), 1, IF(OR(AND(AM773&gt;0,AN773&gt;1,AM773&gt;AO773), AND(AM773="NS",AN773=2), AND(AM773="NS",AO773=0,AN773&gt;0),AM773=AO773), 0, 1)))</f>
        <v>0</v>
      </c>
    </row>
    <row r="774" spans="1:42">
      <c r="A774" s="25"/>
      <c r="B774" s="27"/>
      <c r="C774" s="55" t="s">
        <v>5014</v>
      </c>
      <c r="D774" s="923" t="s">
        <v>6458</v>
      </c>
      <c r="E774" s="757"/>
      <c r="F774" s="757"/>
      <c r="G774" s="757"/>
      <c r="H774" s="757"/>
      <c r="I774" s="757"/>
      <c r="J774" s="757"/>
      <c r="K774" s="757"/>
      <c r="L774" s="757"/>
      <c r="M774" s="757"/>
      <c r="N774" s="758"/>
      <c r="O774" s="839"/>
      <c r="P774" s="840"/>
      <c r="Q774" s="840"/>
      <c r="R774" s="841"/>
      <c r="S774" s="839"/>
      <c r="T774" s="840"/>
      <c r="U774" s="840"/>
      <c r="V774" s="841"/>
      <c r="W774" s="839"/>
      <c r="X774" s="840"/>
      <c r="Y774" s="840"/>
      <c r="Z774" s="841"/>
      <c r="AA774" s="839"/>
      <c r="AB774" s="840"/>
      <c r="AC774" s="840"/>
      <c r="AD774" s="841"/>
      <c r="AG774" s="27"/>
      <c r="AH774" s="27"/>
      <c r="AI774" s="31"/>
      <c r="AJ774" s="31"/>
      <c r="AK774" s="31"/>
      <c r="AL774" s="515">
        <f>SUM(AI773:AL773)</f>
        <v>0</v>
      </c>
      <c r="AM774">
        <f>O774</f>
        <v>0</v>
      </c>
      <c r="AN774">
        <f>COUNTIF(S774:AD774,"NS")</f>
        <v>0</v>
      </c>
      <c r="AO774">
        <f>SUM(S774:AD774)</f>
        <v>0</v>
      </c>
      <c r="AP774">
        <f>IF(COUNTIF(O774:AD774,"NA")=4,0,IF(OR(AND(AM774=0,AN774&gt;0),AND(AM774="NS",AO774&gt;0), AND(AM774="NS", AN774=0,AO774=0)), 1, IF(OR(AND(AM774&gt;0,AN774&gt;1,AM774&gt;AO774), AND(AM774="NS",AN774=2), AND(AM774="NS",AO774=0,AN774&gt;0),AM774=AO774), 0, 1)))</f>
        <v>0</v>
      </c>
    </row>
    <row r="775" spans="1:42">
      <c r="A775" s="25"/>
      <c r="B775" s="27"/>
      <c r="C775" s="55" t="s">
        <v>5016</v>
      </c>
      <c r="D775" s="923" t="s">
        <v>5106</v>
      </c>
      <c r="E775" s="757"/>
      <c r="F775" s="757"/>
      <c r="G775" s="757"/>
      <c r="H775" s="757"/>
      <c r="I775" s="757"/>
      <c r="J775" s="757"/>
      <c r="K775" s="757"/>
      <c r="L775" s="757"/>
      <c r="M775" s="757"/>
      <c r="N775" s="758"/>
      <c r="O775" s="839"/>
      <c r="P775" s="840"/>
      <c r="Q775" s="840"/>
      <c r="R775" s="841"/>
      <c r="S775" s="839"/>
      <c r="T775" s="840"/>
      <c r="U775" s="840"/>
      <c r="V775" s="841"/>
      <c r="W775" s="839"/>
      <c r="X775" s="840"/>
      <c r="Y775" s="840"/>
      <c r="Z775" s="841"/>
      <c r="AA775" s="839"/>
      <c r="AB775" s="840"/>
      <c r="AC775" s="840"/>
      <c r="AD775" s="841"/>
      <c r="AG775" s="31"/>
      <c r="AH775" s="31"/>
      <c r="AI775" s="31"/>
      <c r="AJ775" s="31"/>
      <c r="AK775" s="31"/>
      <c r="AL775" s="31"/>
      <c r="AM775">
        <f>O775</f>
        <v>0</v>
      </c>
      <c r="AN775">
        <f>COUNTIF(S775:AD775,"NS")</f>
        <v>0</v>
      </c>
      <c r="AO775" s="634">
        <f>SUM(S775:AD775)</f>
        <v>0</v>
      </c>
      <c r="AP775">
        <f>IF(COUNTIF(O775:AD775,"NA")=4,0,IF(OR(AND(AM775=0,AN775&gt;0),AND(AM775="NS",AO775&gt;0), AND(AM775="NS", AN775=0,AO775=0)), 1, IF(OR(AND(AM775&gt;0,AN775&gt;1,AM775&gt;AO775), AND(AM775="NS",AN775=2), AND(AM775="NS",AO775=0,AN775&gt;0),AM775=AO775), 0, 1)))</f>
        <v>0</v>
      </c>
    </row>
    <row r="776" spans="1:42">
      <c r="A776" s="25"/>
      <c r="B776" s="27"/>
      <c r="C776" s="516"/>
      <c r="D776" s="516"/>
      <c r="E776" s="516"/>
      <c r="F776" s="516"/>
      <c r="G776" s="516"/>
      <c r="H776" s="516"/>
      <c r="I776" s="54"/>
      <c r="J776" s="65"/>
      <c r="K776" s="65"/>
      <c r="L776" s="65"/>
      <c r="M776" s="65"/>
      <c r="N776" s="525" t="s">
        <v>5270</v>
      </c>
      <c r="O776" s="865">
        <f>IF(AND(SUM(O773:O775)=0,COUNTIF(O773:O775,"NS")&gt;0),"NS",IF(AND(SUM(O773:O775)=0,COUNTIF(O773:O775,0)&gt;0),0,IF(AND(SUM(O773:O775)=0,COUNTIF(O773:O775,"NA")&gt;0),"NA",SUM(O773:O775))))</f>
        <v>0</v>
      </c>
      <c r="P776" s="866"/>
      <c r="Q776" s="866"/>
      <c r="R776" s="867"/>
      <c r="S776" s="865">
        <f>IF(AND(SUM(S773:S775)=0,COUNTIF(S773:S775,"NS")&gt;0),"NS",IF(AND(SUM(S773:S775)=0,COUNTIF(S773:S775,0)&gt;0),0,IF(AND(SUM(S773:S775)=0,COUNTIF(S773:S775,"NA")&gt;0),"NA",SUM(S773:S775))))</f>
        <v>0</v>
      </c>
      <c r="T776" s="866"/>
      <c r="U776" s="866"/>
      <c r="V776" s="867"/>
      <c r="W776" s="865">
        <f>IF(AND(SUM(W773:W775)=0,COUNTIF(W773:W775,"NS")&gt;0),"NS",IF(AND(SUM(W773:W775)=0,COUNTIF(W773:W775,0)&gt;0),0,IF(AND(SUM(W773:W775)=0,COUNTIF(W773:W775,"NA")&gt;0),"NA",SUM(W773:W775))))</f>
        <v>0</v>
      </c>
      <c r="X776" s="866"/>
      <c r="Y776" s="866"/>
      <c r="Z776" s="867"/>
      <c r="AA776" s="865">
        <f>IF(AND(SUM(AA773:AA775)=0,COUNTIF(AA773:AA775,"NS")&gt;0),"NS",IF(AND(SUM(AA773:AA775)=0,COUNTIF(AA773:AA775,0)&gt;0),0,IF(AND(SUM(AA773:AA775)=0,COUNTIF(AA773:AA775,"NA")&gt;0),"NA",SUM(AA773:AA775))))</f>
        <v>0</v>
      </c>
      <c r="AB776" s="866"/>
      <c r="AC776" s="866"/>
      <c r="AD776" s="867"/>
      <c r="AG776" s="31"/>
      <c r="AH776" s="31"/>
      <c r="AI776" s="31"/>
      <c r="AJ776" s="31"/>
      <c r="AK776" s="31"/>
      <c r="AL776" s="31"/>
      <c r="AP776" s="169">
        <f>SUM(AP773:AP775)</f>
        <v>0</v>
      </c>
    </row>
    <row r="777" spans="1:42" ht="15" customHeight="1">
      <c r="A777" s="25"/>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M777" t="s">
        <v>5248</v>
      </c>
      <c r="AN777" s="170">
        <f>SUM(AP776)</f>
        <v>0</v>
      </c>
    </row>
    <row r="778" spans="1:42" ht="24" customHeight="1">
      <c r="A778" s="25"/>
      <c r="B778" s="27"/>
      <c r="C778" s="848" t="s">
        <v>5219</v>
      </c>
      <c r="D778" s="708"/>
      <c r="E778" s="708"/>
      <c r="F778" s="708"/>
      <c r="G778" s="708"/>
      <c r="H778" s="708"/>
      <c r="I778" s="708"/>
      <c r="J778" s="708"/>
      <c r="K778" s="708"/>
      <c r="L778" s="708"/>
      <c r="M778" s="708"/>
      <c r="N778" s="708"/>
      <c r="O778" s="708"/>
      <c r="P778" s="708"/>
      <c r="Q778" s="708"/>
      <c r="R778" s="708"/>
      <c r="S778" s="708"/>
      <c r="T778" s="708"/>
      <c r="U778" s="708"/>
      <c r="V778" s="708"/>
      <c r="W778" s="708"/>
      <c r="X778" s="708"/>
      <c r="Y778" s="708"/>
      <c r="Z778" s="708"/>
      <c r="AA778" s="708"/>
      <c r="AB778" s="708"/>
      <c r="AC778" s="708"/>
      <c r="AD778" s="708"/>
    </row>
    <row r="779" spans="1:42" ht="60" customHeight="1">
      <c r="A779" s="25"/>
      <c r="B779" s="27"/>
      <c r="C779" s="842"/>
      <c r="D779" s="759"/>
      <c r="E779" s="759"/>
      <c r="F779" s="759"/>
      <c r="G779" s="759"/>
      <c r="H779" s="759"/>
      <c r="I779" s="759"/>
      <c r="J779" s="759"/>
      <c r="K779" s="759"/>
      <c r="L779" s="759"/>
      <c r="M779" s="759"/>
      <c r="N779" s="759"/>
      <c r="O779" s="759"/>
      <c r="P779" s="759"/>
      <c r="Q779" s="759"/>
      <c r="R779" s="759"/>
      <c r="S779" s="759"/>
      <c r="T779" s="759"/>
      <c r="U779" s="759"/>
      <c r="V779" s="759"/>
      <c r="W779" s="759"/>
      <c r="X779" s="759"/>
      <c r="Y779" s="759"/>
      <c r="Z779" s="759"/>
      <c r="AA779" s="759"/>
      <c r="AB779" s="759"/>
      <c r="AC779" s="759"/>
      <c r="AD779" s="838"/>
    </row>
    <row r="780" spans="1:42" ht="15" customHeight="1">
      <c r="A780" s="25"/>
      <c r="B780" s="1060" t="str">
        <f>IF(AG773=0,"","Favor de ingresar toda la información requerida en la pregunta")</f>
        <v/>
      </c>
      <c r="C780" s="1060"/>
      <c r="D780" s="1060"/>
      <c r="E780" s="1060"/>
      <c r="F780" s="1060"/>
      <c r="G780" s="1060"/>
      <c r="H780" s="1060"/>
      <c r="I780" s="1060"/>
      <c r="J780" s="1060"/>
      <c r="K780" s="1060"/>
      <c r="L780" s="1060"/>
      <c r="M780" s="1060"/>
      <c r="N780" s="1060"/>
      <c r="O780" s="1060"/>
      <c r="P780" s="1060"/>
      <c r="Q780" s="1060"/>
      <c r="R780" s="1060"/>
      <c r="S780" s="1060"/>
      <c r="T780" s="1060"/>
      <c r="U780" s="1060"/>
      <c r="V780" s="1060"/>
      <c r="W780" s="1060"/>
      <c r="X780" s="1060"/>
      <c r="Y780" s="1060"/>
      <c r="Z780" s="1060"/>
      <c r="AA780" s="1060"/>
      <c r="AB780" s="1060"/>
      <c r="AC780" s="1060"/>
      <c r="AD780" s="1060"/>
      <c r="AE780" s="1060"/>
    </row>
    <row r="781" spans="1:42" ht="15" customHeight="1">
      <c r="A781" s="25"/>
      <c r="B781" s="888" t="str">
        <f>IF(SUM(COUNTIF(O773:AD775,"NS"))&lt;&gt;0,"Alerta: debido a que cuenta con registros NS, debe proporcionar una justificación en el area de comentarios al final de la pregunta","")</f>
        <v/>
      </c>
      <c r="C781" s="708"/>
      <c r="D781" s="708"/>
      <c r="E781" s="708"/>
      <c r="F781" s="708"/>
      <c r="G781" s="708"/>
      <c r="H781" s="708"/>
      <c r="I781" s="708"/>
      <c r="J781" s="708"/>
      <c r="K781" s="708"/>
      <c r="L781" s="708"/>
      <c r="M781" s="708"/>
      <c r="N781" s="708"/>
      <c r="O781" s="708"/>
      <c r="P781" s="708"/>
      <c r="Q781" s="708"/>
      <c r="R781" s="708"/>
      <c r="S781" s="708"/>
      <c r="T781" s="708"/>
      <c r="U781" s="708"/>
      <c r="V781" s="708"/>
      <c r="W781" s="708"/>
      <c r="X781" s="708"/>
      <c r="Y781" s="708"/>
      <c r="Z781" s="708"/>
      <c r="AA781" s="708"/>
      <c r="AB781" s="708"/>
      <c r="AC781" s="708"/>
      <c r="AD781" s="708"/>
      <c r="AE781" s="733"/>
    </row>
    <row r="782" spans="1:42" ht="15" customHeight="1">
      <c r="A782" s="25"/>
      <c r="B782" s="868" t="str">
        <f>IF(AN777&gt;0,"Favor de revisar la suma y consistencia de totales y/o subtotales por filas (numéricos y NS)","")</f>
        <v/>
      </c>
      <c r="C782" s="708"/>
      <c r="D782" s="708"/>
      <c r="E782" s="708"/>
      <c r="F782" s="708"/>
      <c r="G782" s="708"/>
      <c r="H782" s="708"/>
      <c r="I782" s="708"/>
      <c r="J782" s="708"/>
      <c r="K782" s="708"/>
      <c r="L782" s="708"/>
      <c r="M782" s="708"/>
      <c r="N782" s="708"/>
      <c r="O782" s="708"/>
      <c r="P782" s="708"/>
      <c r="Q782" s="708"/>
      <c r="R782" s="708"/>
      <c r="S782" s="708"/>
      <c r="T782" s="708"/>
      <c r="U782" s="708"/>
      <c r="V782" s="708"/>
      <c r="W782" s="708"/>
      <c r="X782" s="708"/>
      <c r="Y782" s="708"/>
      <c r="Z782" s="708"/>
      <c r="AA782" s="708"/>
      <c r="AB782" s="708"/>
      <c r="AC782" s="708"/>
      <c r="AD782" s="708"/>
      <c r="AE782" s="733"/>
    </row>
    <row r="783" spans="1:42" ht="15" customHeight="1">
      <c r="A783" s="25"/>
      <c r="B783" s="868" t="str">
        <f>IF(AH773&gt;0,"Revise la información capturada, ya que tiene datos ingresados en celdas que están sombreadas","")</f>
        <v/>
      </c>
      <c r="C783" s="868"/>
      <c r="D783" s="868"/>
      <c r="E783" s="868"/>
      <c r="F783" s="868"/>
      <c r="G783" s="868"/>
      <c r="H783" s="868"/>
      <c r="I783" s="868"/>
      <c r="J783" s="868"/>
      <c r="K783" s="868"/>
      <c r="L783" s="868"/>
      <c r="M783" s="868"/>
      <c r="N783" s="868"/>
      <c r="O783" s="868"/>
      <c r="P783" s="868"/>
      <c r="Q783" s="868"/>
      <c r="R783" s="868"/>
      <c r="S783" s="868"/>
      <c r="T783" s="868"/>
      <c r="U783" s="868"/>
      <c r="V783" s="868"/>
      <c r="W783" s="868"/>
      <c r="X783" s="868"/>
      <c r="Y783" s="868"/>
      <c r="Z783" s="868"/>
      <c r="AA783" s="868"/>
      <c r="AB783" s="868"/>
      <c r="AC783" s="868"/>
      <c r="AD783" s="868"/>
      <c r="AE783" s="868"/>
    </row>
    <row r="784" spans="1:42" ht="15" customHeight="1">
      <c r="A784" s="25"/>
      <c r="B784" s="845" t="str">
        <f>IF(AL774&gt;0,"Favor de revisar la instrucción 3 general de la subsección V.2, debido a que no se cumplen con los criterios mencionados","")</f>
        <v/>
      </c>
      <c r="C784" s="845"/>
      <c r="D784" s="845"/>
      <c r="E784" s="845"/>
      <c r="F784" s="845"/>
      <c r="G784" s="845"/>
      <c r="H784" s="845"/>
      <c r="I784" s="845"/>
      <c r="J784" s="845"/>
      <c r="K784" s="845"/>
      <c r="L784" s="845"/>
      <c r="M784" s="845"/>
      <c r="N784" s="845"/>
      <c r="O784" s="845"/>
      <c r="P784" s="845"/>
      <c r="Q784" s="845"/>
      <c r="R784" s="845"/>
      <c r="S784" s="845"/>
      <c r="T784" s="845"/>
      <c r="U784" s="845"/>
      <c r="V784" s="845"/>
      <c r="W784" s="845"/>
      <c r="X784" s="845"/>
      <c r="Y784" s="845"/>
      <c r="Z784" s="845"/>
      <c r="AA784" s="845"/>
      <c r="AB784" s="845"/>
      <c r="AC784" s="845"/>
      <c r="AD784" s="845"/>
    </row>
    <row r="785" spans="1:53" ht="15" customHeight="1">
      <c r="A785" s="25"/>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row>
    <row r="786" spans="1:53" ht="24" customHeight="1">
      <c r="A786" s="25" t="s">
        <v>6459</v>
      </c>
      <c r="B786" s="847" t="s">
        <v>6460</v>
      </c>
      <c r="C786" s="708"/>
      <c r="D786" s="708"/>
      <c r="E786" s="708"/>
      <c r="F786" s="708"/>
      <c r="G786" s="708"/>
      <c r="H786" s="708"/>
      <c r="I786" s="708"/>
      <c r="J786" s="708"/>
      <c r="K786" s="708"/>
      <c r="L786" s="708"/>
      <c r="M786" s="708"/>
      <c r="N786" s="708"/>
      <c r="O786" s="708"/>
      <c r="P786" s="708"/>
      <c r="Q786" s="708"/>
      <c r="R786" s="708"/>
      <c r="S786" s="708"/>
      <c r="T786" s="708"/>
      <c r="U786" s="708"/>
      <c r="V786" s="708"/>
      <c r="W786" s="708"/>
      <c r="X786" s="708"/>
      <c r="Y786" s="708"/>
      <c r="Z786" s="708"/>
      <c r="AA786" s="708"/>
      <c r="AB786" s="708"/>
      <c r="AC786" s="708"/>
      <c r="AD786" s="708"/>
    </row>
    <row r="787" spans="1:53" s="12" customFormat="1" ht="24" customHeight="1">
      <c r="A787" s="25"/>
      <c r="B787" s="42"/>
      <c r="C787" s="848" t="s">
        <v>5670</v>
      </c>
      <c r="D787" s="728"/>
      <c r="E787" s="728"/>
      <c r="F787" s="728"/>
      <c r="G787" s="728"/>
      <c r="H787" s="728"/>
      <c r="I787" s="728"/>
      <c r="J787" s="728"/>
      <c r="K787" s="728"/>
      <c r="L787" s="728"/>
      <c r="M787" s="728"/>
      <c r="N787" s="728"/>
      <c r="O787" s="728"/>
      <c r="P787" s="728"/>
      <c r="Q787" s="728"/>
      <c r="R787" s="728"/>
      <c r="S787" s="728"/>
      <c r="T787" s="728"/>
      <c r="U787" s="728"/>
      <c r="V787" s="728"/>
      <c r="W787" s="728"/>
      <c r="X787" s="728"/>
      <c r="Y787" s="728"/>
      <c r="Z787" s="728"/>
      <c r="AA787" s="728"/>
      <c r="AB787" s="728"/>
      <c r="AC787" s="728"/>
      <c r="AD787" s="728"/>
    </row>
    <row r="788" spans="1:53" ht="36" customHeight="1">
      <c r="A788" s="25"/>
      <c r="B788" s="42"/>
      <c r="C788" s="848" t="s">
        <v>6461</v>
      </c>
      <c r="D788" s="708"/>
      <c r="E788" s="708"/>
      <c r="F788" s="708"/>
      <c r="G788" s="708"/>
      <c r="H788" s="708"/>
      <c r="I788" s="708"/>
      <c r="J788" s="708"/>
      <c r="K788" s="708"/>
      <c r="L788" s="708"/>
      <c r="M788" s="708"/>
      <c r="N788" s="708"/>
      <c r="O788" s="708"/>
      <c r="P788" s="708"/>
      <c r="Q788" s="708"/>
      <c r="R788" s="708"/>
      <c r="S788" s="708"/>
      <c r="T788" s="708"/>
      <c r="U788" s="708"/>
      <c r="V788" s="708"/>
      <c r="W788" s="708"/>
      <c r="X788" s="708"/>
      <c r="Y788" s="708"/>
      <c r="Z788" s="708"/>
      <c r="AA788" s="708"/>
      <c r="AB788" s="708"/>
      <c r="AC788" s="708"/>
      <c r="AD788" s="708"/>
    </row>
    <row r="789" spans="1:53" ht="36" customHeight="1">
      <c r="A789" s="25"/>
      <c r="B789" s="42"/>
      <c r="C789" s="848" t="s">
        <v>6462</v>
      </c>
      <c r="D789" s="708"/>
      <c r="E789" s="708"/>
      <c r="F789" s="708"/>
      <c r="G789" s="708"/>
      <c r="H789" s="708"/>
      <c r="I789" s="708"/>
      <c r="J789" s="708"/>
      <c r="K789" s="708"/>
      <c r="L789" s="708"/>
      <c r="M789" s="708"/>
      <c r="N789" s="708"/>
      <c r="O789" s="708"/>
      <c r="P789" s="708"/>
      <c r="Q789" s="708"/>
      <c r="R789" s="708"/>
      <c r="S789" s="708"/>
      <c r="T789" s="708"/>
      <c r="U789" s="708"/>
      <c r="V789" s="708"/>
      <c r="W789" s="708"/>
      <c r="X789" s="708"/>
      <c r="Y789" s="708"/>
      <c r="Z789" s="708"/>
      <c r="AA789" s="708"/>
      <c r="AB789" s="708"/>
      <c r="AC789" s="708"/>
      <c r="AD789" s="708"/>
    </row>
    <row r="790" spans="1:53" ht="24" customHeight="1">
      <c r="A790" s="25"/>
      <c r="B790" s="42"/>
      <c r="C790" s="848" t="s">
        <v>5675</v>
      </c>
      <c r="D790" s="708"/>
      <c r="E790" s="708"/>
      <c r="F790" s="708"/>
      <c r="G790" s="708"/>
      <c r="H790" s="708"/>
      <c r="I790" s="708"/>
      <c r="J790" s="708"/>
      <c r="K790" s="708"/>
      <c r="L790" s="708"/>
      <c r="M790" s="708"/>
      <c r="N790" s="708"/>
      <c r="O790" s="708"/>
      <c r="P790" s="708"/>
      <c r="Q790" s="708"/>
      <c r="R790" s="708"/>
      <c r="S790" s="708"/>
      <c r="T790" s="708"/>
      <c r="U790" s="708"/>
      <c r="V790" s="708"/>
      <c r="W790" s="708"/>
      <c r="X790" s="708"/>
      <c r="Y790" s="708"/>
      <c r="Z790" s="708"/>
      <c r="AA790" s="708"/>
      <c r="AB790" s="708"/>
      <c r="AC790" s="708"/>
      <c r="AD790" s="708"/>
    </row>
    <row r="791" spans="1:53" ht="15" customHeight="1">
      <c r="A791" s="25"/>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row>
    <row r="792" spans="1:53" ht="24" customHeight="1">
      <c r="A792" s="25"/>
      <c r="B792" s="27"/>
      <c r="C792" s="723" t="s">
        <v>5676</v>
      </c>
      <c r="D792" s="859"/>
      <c r="E792" s="859"/>
      <c r="F792" s="859"/>
      <c r="G792" s="859"/>
      <c r="H792" s="859"/>
      <c r="I792" s="859"/>
      <c r="J792" s="859"/>
      <c r="K792" s="859"/>
      <c r="L792" s="859"/>
      <c r="M792" s="859"/>
      <c r="N792" s="860"/>
      <c r="O792" s="723" t="s">
        <v>6396</v>
      </c>
      <c r="P792" s="757"/>
      <c r="Q792" s="757"/>
      <c r="R792" s="757"/>
      <c r="S792" s="757"/>
      <c r="T792" s="757"/>
      <c r="U792" s="757"/>
      <c r="V792" s="757"/>
      <c r="W792" s="757"/>
      <c r="X792" s="757"/>
      <c r="Y792" s="757"/>
      <c r="Z792" s="757"/>
      <c r="AA792" s="757"/>
      <c r="AB792" s="757"/>
      <c r="AC792" s="757"/>
      <c r="AD792" s="758"/>
      <c r="AM792" s="1089" t="s">
        <v>6441</v>
      </c>
      <c r="AN792" s="1089"/>
      <c r="AO792" s="1089"/>
      <c r="AP792" s="1089"/>
      <c r="AR792" s="1092" t="s">
        <v>6442</v>
      </c>
      <c r="AS792" s="1093" t="s">
        <v>6443</v>
      </c>
      <c r="AT792" s="1093"/>
      <c r="AU792" s="1093"/>
      <c r="AV792" s="1093"/>
      <c r="AX792" s="885" t="s">
        <v>6463</v>
      </c>
      <c r="AY792" s="886"/>
      <c r="AZ792" s="886"/>
      <c r="BA792" s="886"/>
    </row>
    <row r="793" spans="1:53" ht="15" customHeight="1">
      <c r="A793" s="25"/>
      <c r="B793" s="526"/>
      <c r="C793" s="861"/>
      <c r="D793" s="782"/>
      <c r="E793" s="782"/>
      <c r="F793" s="782"/>
      <c r="G793" s="782"/>
      <c r="H793" s="782"/>
      <c r="I793" s="782"/>
      <c r="J793" s="782"/>
      <c r="K793" s="782"/>
      <c r="L793" s="782"/>
      <c r="M793" s="782"/>
      <c r="N793" s="783"/>
      <c r="O793" s="723" t="s">
        <v>5235</v>
      </c>
      <c r="P793" s="757"/>
      <c r="Q793" s="757"/>
      <c r="R793" s="758"/>
      <c r="S793" s="756" t="s">
        <v>5427</v>
      </c>
      <c r="T793" s="757"/>
      <c r="U793" s="757"/>
      <c r="V793" s="758"/>
      <c r="W793" s="756" t="s">
        <v>5428</v>
      </c>
      <c r="X793" s="757"/>
      <c r="Y793" s="757"/>
      <c r="Z793" s="758"/>
      <c r="AA793" s="756" t="s">
        <v>5106</v>
      </c>
      <c r="AB793" s="757"/>
      <c r="AC793" s="757"/>
      <c r="AD793" s="758"/>
      <c r="AF793" s="452" t="s">
        <v>6048</v>
      </c>
      <c r="AG793" t="s">
        <v>5090</v>
      </c>
      <c r="AH793" s="52" t="s">
        <v>6049</v>
      </c>
      <c r="AI793" t="s">
        <v>5240</v>
      </c>
      <c r="AJ793" t="s">
        <v>5241</v>
      </c>
      <c r="AK793" t="s">
        <v>5242</v>
      </c>
      <c r="AL793" t="s">
        <v>5243</v>
      </c>
      <c r="AM793" s="510" t="s">
        <v>5450</v>
      </c>
      <c r="AN793" s="511" t="s">
        <v>5451</v>
      </c>
      <c r="AO793" s="512" t="s">
        <v>5452</v>
      </c>
      <c r="AP793" s="513" t="s">
        <v>6402</v>
      </c>
      <c r="AR793" s="1092"/>
      <c r="AS793" s="518" t="s">
        <v>5450</v>
      </c>
      <c r="AT793" s="519" t="s">
        <v>5451</v>
      </c>
      <c r="AU793" s="520" t="s">
        <v>5452</v>
      </c>
      <c r="AV793" s="521" t="s">
        <v>6402</v>
      </c>
      <c r="AX793" s="679" t="s">
        <v>5215</v>
      </c>
      <c r="AY793" s="679" t="s">
        <v>5216</v>
      </c>
      <c r="AZ793" s="679" t="s">
        <v>5217</v>
      </c>
      <c r="BA793" s="679" t="s">
        <v>5218</v>
      </c>
    </row>
    <row r="794" spans="1:53" ht="15" customHeight="1">
      <c r="A794" s="25"/>
      <c r="B794" s="27"/>
      <c r="C794" s="55" t="s">
        <v>5012</v>
      </c>
      <c r="D794" s="817" t="s">
        <v>5681</v>
      </c>
      <c r="E794" s="757"/>
      <c r="F794" s="757"/>
      <c r="G794" s="757"/>
      <c r="H794" s="757"/>
      <c r="I794" s="757"/>
      <c r="J794" s="757"/>
      <c r="K794" s="757"/>
      <c r="L794" s="757"/>
      <c r="M794" s="757"/>
      <c r="N794" s="758"/>
      <c r="O794" s="839"/>
      <c r="P794" s="840"/>
      <c r="Q794" s="840"/>
      <c r="R794" s="841"/>
      <c r="S794" s="839"/>
      <c r="T794" s="840"/>
      <c r="U794" s="840"/>
      <c r="V794" s="841"/>
      <c r="W794" s="839"/>
      <c r="X794" s="840"/>
      <c r="Y794" s="840"/>
      <c r="Z794" s="841"/>
      <c r="AA794" s="839"/>
      <c r="AB794" s="840"/>
      <c r="AC794" s="840"/>
      <c r="AD794" s="841"/>
      <c r="AF794" s="453">
        <f>IF(AND(OR(O806=0,O806="NA",O806="NS"),F812&lt;&gt;""),1,0)</f>
        <v>0</v>
      </c>
      <c r="AG794" s="443">
        <f>IF(AND($O$640&gt;0,$O$640&lt;&gt;"NS",$O$640&lt;&gt;"NA"),IF(COUNTA(O794:AD809)=64,0,1),0)</f>
        <v>0</v>
      </c>
      <c r="AH794" s="27">
        <f>IF(OR($O$640=0,$O$640="NS",$O$640="NA"),IF(COUNTA(O794:AD809)=0,0,1),0)</f>
        <v>0</v>
      </c>
      <c r="AI794" s="634">
        <f>O794</f>
        <v>0</v>
      </c>
      <c r="AJ794">
        <f>COUNTIF(S794:AD794,"NS")</f>
        <v>0</v>
      </c>
      <c r="AK794">
        <f t="shared" ref="AK794:AK808" si="239">SUM(S794:AD794)</f>
        <v>0</v>
      </c>
      <c r="AL794">
        <f t="shared" ref="AL794:AL808" si="240">IF(COUNTIF(O794:AD794,"NA")=4,0,IF(OR(AND(AI794=0,AJ794&gt;0),AND(AI794="NS",AK794&gt;0), AND(AI794="NS", AJ794=0,AK794=0)), 1, IF(OR(AND(AI794&gt;0,AJ794&gt;1,AI794&gt;AK794), AND(AI794="NS",AJ794=2), AND(AI794="NS",AK794=0,AJ794&gt;0),AI794=AK794), 0, 1)))</f>
        <v>0</v>
      </c>
      <c r="AM794">
        <f>IF(OR(O810="NS",$O$640="NS"),0,IF(AND(O810="NA",$O$640="NA"),0,IF(O810&gt;=$O$640,0,1)))</f>
        <v>0</v>
      </c>
      <c r="AN794">
        <f>IF(OR(S810="NS",$S$640="NS"),0,IF(AND(S810="NA",$S$640="NA"),0,IF(S810&gt;=$S$640,0,1)))</f>
        <v>0</v>
      </c>
      <c r="AO794">
        <f>IF(OR(W810="NS",$W$640="NS"),0,IF(AND(W810="NA",$W$640="NA"),0,IF(W810&gt;=$W$640,0,1)))</f>
        <v>0</v>
      </c>
      <c r="AP794">
        <f>IF(OR(AA810="NS",$AA$640="NS"),0,IF(AND(AA810="NA",$AA$640="NA"),0,IF(AA810&gt;=$AA$640,0,1)))</f>
        <v>0</v>
      </c>
      <c r="AR794" s="522">
        <v>1</v>
      </c>
      <c r="AS794">
        <f>IF(OR(O794="NS",$O$640="NS"),0,IF(AND(O794="NA",$O$640="NA"),0,IF(O794&lt;=$O$640,0,1)))</f>
        <v>0</v>
      </c>
      <c r="AT794">
        <f>IF(OR(S794="NS",$S$640="NS"),0,IF(AND(S794="NA",$S$640="NA"),0,IF(S794&lt;=$S$640,0,1)))</f>
        <v>0</v>
      </c>
      <c r="AU794">
        <f>IF(OR(W794="NS",$W$640="NS"),0,IF(AND(W794="NA",$W$640="NA"),0,IF(W794&lt;=$W$640,0,1)))</f>
        <v>0</v>
      </c>
      <c r="AV794">
        <f>IF(OR(AA794="NS",$AA$640="NS"),0,IF(AND(AA794="NA",$AA$640="NA"),0,IF(AA794&lt;=$AA$640,0,1)))</f>
        <v>0</v>
      </c>
      <c r="AX794" s="1" t="s">
        <v>5682</v>
      </c>
      <c r="AY794" s="1" t="s">
        <v>5681</v>
      </c>
      <c r="AZ794" s="681" t="str" cm="1">
        <f t="array" ref="AZ794">IF(AG812&lt;&gt;"",_xlfn.TEXTJOIN(" / ", TRUE, _xlfn.UNIQUE(IF($AX$794:$AX$805&lt;&gt;"",IF(ISNUMBER(SEARCH(AG812, $AX$794:$AX$805)) + (_xlfn.MAP($AX$794:$AX$805, _xlfn.LAMBDA(_xlpm.r, SUM(--ISNUMBER(SEARCH(_xlfn.TEXTSPLIT(_xlpm.r, ","), AG812))))))&gt;0,$AY$794:$AY$805, ""), ""))), "")</f>
        <v/>
      </c>
      <c r="BA794" s="1" t="str">
        <f>IF(AZ794 = "", "", "Alerta: Revise el texto ingresado en el Especifique ya que podría existir en las opciones resaltadas en amarillo")</f>
        <v/>
      </c>
    </row>
    <row r="795" spans="1:53" ht="15" customHeight="1">
      <c r="A795" s="25"/>
      <c r="B795" s="27"/>
      <c r="C795" s="55" t="s">
        <v>5014</v>
      </c>
      <c r="D795" s="817" t="s">
        <v>5683</v>
      </c>
      <c r="E795" s="757"/>
      <c r="F795" s="757"/>
      <c r="G795" s="757"/>
      <c r="H795" s="757"/>
      <c r="I795" s="757"/>
      <c r="J795" s="757"/>
      <c r="K795" s="757"/>
      <c r="L795" s="757"/>
      <c r="M795" s="757"/>
      <c r="N795" s="758"/>
      <c r="O795" s="839"/>
      <c r="P795" s="840"/>
      <c r="Q795" s="840"/>
      <c r="R795" s="841"/>
      <c r="S795" s="839"/>
      <c r="T795" s="840"/>
      <c r="U795" s="840"/>
      <c r="V795" s="841"/>
      <c r="W795" s="839"/>
      <c r="X795" s="840"/>
      <c r="Y795" s="840"/>
      <c r="Z795" s="841"/>
      <c r="AA795" s="839"/>
      <c r="AB795" s="840"/>
      <c r="AC795" s="840"/>
      <c r="AD795" s="841"/>
      <c r="AH795" s="466">
        <f>SUM(AF794,AH794)</f>
        <v>0</v>
      </c>
      <c r="AI795">
        <f t="shared" ref="AI795:AI809" si="241">O795</f>
        <v>0</v>
      </c>
      <c r="AJ795">
        <f t="shared" ref="AJ795:AJ809" si="242">COUNTIF(S795:AD795,"NS")</f>
        <v>0</v>
      </c>
      <c r="AK795">
        <f t="shared" si="239"/>
        <v>0</v>
      </c>
      <c r="AL795">
        <f t="shared" si="240"/>
        <v>0</v>
      </c>
      <c r="AM795" s="31"/>
      <c r="AN795" s="31"/>
      <c r="AO795" s="31"/>
      <c r="AP795" s="515">
        <f>SUM(AM794:AP794)</f>
        <v>0</v>
      </c>
      <c r="AR795" s="523">
        <v>2</v>
      </c>
      <c r="AS795">
        <f t="shared" ref="AS795:AS808" si="243">IF(OR(O795="NS",$O$640="NS"),0,IF(AND(O795="NA",$O$640="NA"),0,IF(O795&lt;=$O$640,0,1)))</f>
        <v>0</v>
      </c>
      <c r="AT795">
        <f t="shared" ref="AT795:AT808" si="244">IF(OR(S795="NS",$S$640="NS"),0,IF(AND(S795="NA",$S$640="NA"),0,IF(S795&lt;=$S$640,0,1)))</f>
        <v>0</v>
      </c>
      <c r="AU795">
        <f t="shared" ref="AU795:AU808" si="245">IF(OR(W795="NS",$W$640="NS"),0,IF(AND(W795="NA",$W$640="NA"),0,IF(W795&lt;=$W$640,0,1)))</f>
        <v>0</v>
      </c>
      <c r="AV795">
        <f t="shared" ref="AV795:AV808" si="246">IF(OR(AA795="NS",$AA$640="NS"),0,IF(AND(AA795="NA",$AA$640="NA"),0,IF(AA795&lt;=$AA$640,0,1)))</f>
        <v>0</v>
      </c>
      <c r="AX795" s="1" t="s">
        <v>5684</v>
      </c>
      <c r="AY795" s="1" t="s">
        <v>5683</v>
      </c>
    </row>
    <row r="796" spans="1:53" ht="15" customHeight="1">
      <c r="A796" s="25"/>
      <c r="B796" s="27"/>
      <c r="C796" s="55" t="s">
        <v>5016</v>
      </c>
      <c r="D796" s="817" t="s">
        <v>5685</v>
      </c>
      <c r="E796" s="757"/>
      <c r="F796" s="757"/>
      <c r="G796" s="757"/>
      <c r="H796" s="757"/>
      <c r="I796" s="757"/>
      <c r="J796" s="757"/>
      <c r="K796" s="757"/>
      <c r="L796" s="757"/>
      <c r="M796" s="757"/>
      <c r="N796" s="758"/>
      <c r="O796" s="839"/>
      <c r="P796" s="840"/>
      <c r="Q796" s="840"/>
      <c r="R796" s="841"/>
      <c r="S796" s="839"/>
      <c r="T796" s="840"/>
      <c r="U796" s="840"/>
      <c r="V796" s="841"/>
      <c r="W796" s="839"/>
      <c r="X796" s="840"/>
      <c r="Y796" s="840"/>
      <c r="Z796" s="841"/>
      <c r="AA796" s="839"/>
      <c r="AB796" s="840"/>
      <c r="AC796" s="840"/>
      <c r="AD796" s="841"/>
      <c r="AI796">
        <f t="shared" si="241"/>
        <v>0</v>
      </c>
      <c r="AJ796">
        <f t="shared" si="242"/>
        <v>0</v>
      </c>
      <c r="AK796">
        <f t="shared" si="239"/>
        <v>0</v>
      </c>
      <c r="AL796">
        <f t="shared" si="240"/>
        <v>0</v>
      </c>
      <c r="AR796" s="522">
        <v>3</v>
      </c>
      <c r="AS796">
        <f t="shared" si="243"/>
        <v>0</v>
      </c>
      <c r="AT796">
        <f t="shared" si="244"/>
        <v>0</v>
      </c>
      <c r="AU796">
        <f t="shared" si="245"/>
        <v>0</v>
      </c>
      <c r="AV796">
        <f t="shared" si="246"/>
        <v>0</v>
      </c>
      <c r="AX796" s="1" t="s">
        <v>5686</v>
      </c>
      <c r="AY796" s="1" t="s">
        <v>5685</v>
      </c>
    </row>
    <row r="797" spans="1:53" ht="15" customHeight="1">
      <c r="A797" s="25"/>
      <c r="B797" s="526"/>
      <c r="C797" s="55" t="s">
        <v>5018</v>
      </c>
      <c r="D797" s="817" t="s">
        <v>5687</v>
      </c>
      <c r="E797" s="757"/>
      <c r="F797" s="757"/>
      <c r="G797" s="757"/>
      <c r="H797" s="757"/>
      <c r="I797" s="757"/>
      <c r="J797" s="757"/>
      <c r="K797" s="757"/>
      <c r="L797" s="757"/>
      <c r="M797" s="757"/>
      <c r="N797" s="758"/>
      <c r="O797" s="839"/>
      <c r="P797" s="840"/>
      <c r="Q797" s="840"/>
      <c r="R797" s="841"/>
      <c r="S797" s="839"/>
      <c r="T797" s="840"/>
      <c r="U797" s="840"/>
      <c r="V797" s="841"/>
      <c r="W797" s="839"/>
      <c r="X797" s="840"/>
      <c r="Y797" s="840"/>
      <c r="Z797" s="841"/>
      <c r="AA797" s="839"/>
      <c r="AB797" s="840"/>
      <c r="AC797" s="840"/>
      <c r="AD797" s="841"/>
      <c r="AI797">
        <f t="shared" si="241"/>
        <v>0</v>
      </c>
      <c r="AJ797">
        <f t="shared" si="242"/>
        <v>0</v>
      </c>
      <c r="AK797">
        <f t="shared" si="239"/>
        <v>0</v>
      </c>
      <c r="AL797">
        <f t="shared" si="240"/>
        <v>0</v>
      </c>
      <c r="AR797" s="523">
        <v>4</v>
      </c>
      <c r="AS797">
        <f t="shared" si="243"/>
        <v>0</v>
      </c>
      <c r="AT797">
        <f t="shared" si="244"/>
        <v>0</v>
      </c>
      <c r="AU797">
        <f t="shared" si="245"/>
        <v>0</v>
      </c>
      <c r="AV797">
        <f t="shared" si="246"/>
        <v>0</v>
      </c>
      <c r="AX797" s="1" t="s">
        <v>5688</v>
      </c>
      <c r="AY797" s="1" t="s">
        <v>5687</v>
      </c>
    </row>
    <row r="798" spans="1:53" ht="15" customHeight="1">
      <c r="A798" s="25"/>
      <c r="B798" s="27"/>
      <c r="C798" s="55" t="s">
        <v>5020</v>
      </c>
      <c r="D798" s="817" t="s">
        <v>5689</v>
      </c>
      <c r="E798" s="757"/>
      <c r="F798" s="757"/>
      <c r="G798" s="757"/>
      <c r="H798" s="757"/>
      <c r="I798" s="757"/>
      <c r="J798" s="757"/>
      <c r="K798" s="757"/>
      <c r="L798" s="757"/>
      <c r="M798" s="757"/>
      <c r="N798" s="758"/>
      <c r="O798" s="839"/>
      <c r="P798" s="840"/>
      <c r="Q798" s="840"/>
      <c r="R798" s="841"/>
      <c r="S798" s="839"/>
      <c r="T798" s="840"/>
      <c r="U798" s="840"/>
      <c r="V798" s="841"/>
      <c r="W798" s="839"/>
      <c r="X798" s="840"/>
      <c r="Y798" s="840"/>
      <c r="Z798" s="841"/>
      <c r="AA798" s="839"/>
      <c r="AB798" s="840"/>
      <c r="AC798" s="840"/>
      <c r="AD798" s="841"/>
      <c r="AI798">
        <f t="shared" si="241"/>
        <v>0</v>
      </c>
      <c r="AJ798">
        <f t="shared" si="242"/>
        <v>0</v>
      </c>
      <c r="AK798">
        <f t="shared" si="239"/>
        <v>0</v>
      </c>
      <c r="AL798">
        <f t="shared" si="240"/>
        <v>0</v>
      </c>
      <c r="AR798" s="522">
        <v>5</v>
      </c>
      <c r="AS798">
        <f t="shared" si="243"/>
        <v>0</v>
      </c>
      <c r="AT798">
        <f t="shared" si="244"/>
        <v>0</v>
      </c>
      <c r="AU798">
        <f t="shared" si="245"/>
        <v>0</v>
      </c>
      <c r="AV798">
        <f t="shared" si="246"/>
        <v>0</v>
      </c>
      <c r="AX798" s="1" t="s">
        <v>5689</v>
      </c>
      <c r="AY798" s="1" t="s">
        <v>5689</v>
      </c>
    </row>
    <row r="799" spans="1:53" ht="15" customHeight="1">
      <c r="A799" s="25"/>
      <c r="B799" s="27"/>
      <c r="C799" s="55" t="s">
        <v>5022</v>
      </c>
      <c r="D799" s="817" t="s">
        <v>5690</v>
      </c>
      <c r="E799" s="757"/>
      <c r="F799" s="757"/>
      <c r="G799" s="757"/>
      <c r="H799" s="757"/>
      <c r="I799" s="757"/>
      <c r="J799" s="757"/>
      <c r="K799" s="757"/>
      <c r="L799" s="757"/>
      <c r="M799" s="757"/>
      <c r="N799" s="758"/>
      <c r="O799" s="839"/>
      <c r="P799" s="840"/>
      <c r="Q799" s="840"/>
      <c r="R799" s="841"/>
      <c r="S799" s="839"/>
      <c r="T799" s="840"/>
      <c r="U799" s="840"/>
      <c r="V799" s="841"/>
      <c r="W799" s="839"/>
      <c r="X799" s="840"/>
      <c r="Y799" s="840"/>
      <c r="Z799" s="841"/>
      <c r="AA799" s="839"/>
      <c r="AB799" s="840"/>
      <c r="AC799" s="840"/>
      <c r="AD799" s="841"/>
      <c r="AI799">
        <f t="shared" si="241"/>
        <v>0</v>
      </c>
      <c r="AJ799">
        <f t="shared" si="242"/>
        <v>0</v>
      </c>
      <c r="AK799">
        <f t="shared" si="239"/>
        <v>0</v>
      </c>
      <c r="AL799">
        <f t="shared" si="240"/>
        <v>0</v>
      </c>
      <c r="AR799" s="523">
        <v>6</v>
      </c>
      <c r="AS799">
        <f t="shared" si="243"/>
        <v>0</v>
      </c>
      <c r="AT799">
        <f t="shared" si="244"/>
        <v>0</v>
      </c>
      <c r="AU799">
        <f t="shared" si="245"/>
        <v>0</v>
      </c>
      <c r="AV799">
        <f t="shared" si="246"/>
        <v>0</v>
      </c>
      <c r="AX799" s="1" t="s">
        <v>5691</v>
      </c>
      <c r="AY799" s="1" t="s">
        <v>5690</v>
      </c>
    </row>
    <row r="800" spans="1:53" ht="15" customHeight="1">
      <c r="A800" s="25"/>
      <c r="B800" s="27"/>
      <c r="C800" s="55" t="s">
        <v>5024</v>
      </c>
      <c r="D800" s="817" t="s">
        <v>5692</v>
      </c>
      <c r="E800" s="757"/>
      <c r="F800" s="757"/>
      <c r="G800" s="757"/>
      <c r="H800" s="757"/>
      <c r="I800" s="757"/>
      <c r="J800" s="757"/>
      <c r="K800" s="757"/>
      <c r="L800" s="757"/>
      <c r="M800" s="757"/>
      <c r="N800" s="758"/>
      <c r="O800" s="839"/>
      <c r="P800" s="840"/>
      <c r="Q800" s="840"/>
      <c r="R800" s="841"/>
      <c r="S800" s="839"/>
      <c r="T800" s="840"/>
      <c r="U800" s="840"/>
      <c r="V800" s="841"/>
      <c r="W800" s="839"/>
      <c r="X800" s="840"/>
      <c r="Y800" s="840"/>
      <c r="Z800" s="841"/>
      <c r="AA800" s="839"/>
      <c r="AB800" s="840"/>
      <c r="AC800" s="840"/>
      <c r="AD800" s="841"/>
      <c r="AI800">
        <f t="shared" si="241"/>
        <v>0</v>
      </c>
      <c r="AJ800">
        <f t="shared" si="242"/>
        <v>0</v>
      </c>
      <c r="AK800">
        <f t="shared" si="239"/>
        <v>0</v>
      </c>
      <c r="AL800">
        <f t="shared" si="240"/>
        <v>0</v>
      </c>
      <c r="AR800" s="522">
        <v>7</v>
      </c>
      <c r="AS800">
        <f t="shared" si="243"/>
        <v>0</v>
      </c>
      <c r="AT800">
        <f t="shared" si="244"/>
        <v>0</v>
      </c>
      <c r="AU800">
        <f t="shared" si="245"/>
        <v>0</v>
      </c>
      <c r="AV800">
        <f t="shared" si="246"/>
        <v>0</v>
      </c>
      <c r="AX800" s="1" t="s">
        <v>5693</v>
      </c>
      <c r="AY800" s="1" t="s">
        <v>5692</v>
      </c>
    </row>
    <row r="801" spans="1:51" ht="15" customHeight="1">
      <c r="A801" s="25"/>
      <c r="B801" s="526"/>
      <c r="C801" s="55" t="s">
        <v>5026</v>
      </c>
      <c r="D801" s="817" t="s">
        <v>5694</v>
      </c>
      <c r="E801" s="757"/>
      <c r="F801" s="757"/>
      <c r="G801" s="757"/>
      <c r="H801" s="757"/>
      <c r="I801" s="757"/>
      <c r="J801" s="757"/>
      <c r="K801" s="757"/>
      <c r="L801" s="757"/>
      <c r="M801" s="757"/>
      <c r="N801" s="758"/>
      <c r="O801" s="839"/>
      <c r="P801" s="840"/>
      <c r="Q801" s="840"/>
      <c r="R801" s="841"/>
      <c r="S801" s="839"/>
      <c r="T801" s="840"/>
      <c r="U801" s="840"/>
      <c r="V801" s="841"/>
      <c r="W801" s="839"/>
      <c r="X801" s="840"/>
      <c r="Y801" s="840"/>
      <c r="Z801" s="841"/>
      <c r="AA801" s="839"/>
      <c r="AB801" s="840"/>
      <c r="AC801" s="840"/>
      <c r="AD801" s="841"/>
      <c r="AI801">
        <f t="shared" si="241"/>
        <v>0</v>
      </c>
      <c r="AJ801">
        <f t="shared" si="242"/>
        <v>0</v>
      </c>
      <c r="AK801">
        <f t="shared" si="239"/>
        <v>0</v>
      </c>
      <c r="AL801">
        <f t="shared" si="240"/>
        <v>0</v>
      </c>
      <c r="AR801" s="523">
        <v>8</v>
      </c>
      <c r="AS801">
        <f t="shared" si="243"/>
        <v>0</v>
      </c>
      <c r="AT801">
        <f t="shared" si="244"/>
        <v>0</v>
      </c>
      <c r="AU801">
        <f t="shared" si="245"/>
        <v>0</v>
      </c>
      <c r="AV801">
        <f t="shared" si="246"/>
        <v>0</v>
      </c>
      <c r="AX801" s="1" t="s">
        <v>5695</v>
      </c>
      <c r="AY801" s="1" t="s">
        <v>5694</v>
      </c>
    </row>
    <row r="802" spans="1:51" ht="15" customHeight="1">
      <c r="A802" s="25"/>
      <c r="B802" s="27"/>
      <c r="C802" s="55" t="s">
        <v>5028</v>
      </c>
      <c r="D802" s="817" t="s">
        <v>5349</v>
      </c>
      <c r="E802" s="757"/>
      <c r="F802" s="757"/>
      <c r="G802" s="757"/>
      <c r="H802" s="757"/>
      <c r="I802" s="757"/>
      <c r="J802" s="757"/>
      <c r="K802" s="757"/>
      <c r="L802" s="757"/>
      <c r="M802" s="757"/>
      <c r="N802" s="758"/>
      <c r="O802" s="839"/>
      <c r="P802" s="840"/>
      <c r="Q802" s="840"/>
      <c r="R802" s="841"/>
      <c r="S802" s="839"/>
      <c r="T802" s="840"/>
      <c r="U802" s="840"/>
      <c r="V802" s="841"/>
      <c r="W802" s="839"/>
      <c r="X802" s="840"/>
      <c r="Y802" s="840"/>
      <c r="Z802" s="841"/>
      <c r="AA802" s="839"/>
      <c r="AB802" s="840"/>
      <c r="AC802" s="840"/>
      <c r="AD802" s="841"/>
      <c r="AI802">
        <f t="shared" si="241"/>
        <v>0</v>
      </c>
      <c r="AJ802">
        <f t="shared" si="242"/>
        <v>0</v>
      </c>
      <c r="AK802">
        <f t="shared" si="239"/>
        <v>0</v>
      </c>
      <c r="AL802">
        <f t="shared" si="240"/>
        <v>0</v>
      </c>
      <c r="AR802" s="522">
        <v>9</v>
      </c>
      <c r="AS802">
        <f t="shared" si="243"/>
        <v>0</v>
      </c>
      <c r="AT802">
        <f t="shared" si="244"/>
        <v>0</v>
      </c>
      <c r="AU802">
        <f t="shared" si="245"/>
        <v>0</v>
      </c>
      <c r="AV802">
        <f t="shared" si="246"/>
        <v>0</v>
      </c>
      <c r="AX802" s="1" t="s">
        <v>5696</v>
      </c>
      <c r="AY802" s="1" t="s">
        <v>5349</v>
      </c>
    </row>
    <row r="803" spans="1:51" ht="15" customHeight="1">
      <c r="A803" s="25"/>
      <c r="B803" s="27"/>
      <c r="C803" s="55" t="s">
        <v>5029</v>
      </c>
      <c r="D803" s="817" t="s">
        <v>5697</v>
      </c>
      <c r="E803" s="757"/>
      <c r="F803" s="757"/>
      <c r="G803" s="757"/>
      <c r="H803" s="757"/>
      <c r="I803" s="757"/>
      <c r="J803" s="757"/>
      <c r="K803" s="757"/>
      <c r="L803" s="757"/>
      <c r="M803" s="757"/>
      <c r="N803" s="758"/>
      <c r="O803" s="839"/>
      <c r="P803" s="840"/>
      <c r="Q803" s="840"/>
      <c r="R803" s="841"/>
      <c r="S803" s="839"/>
      <c r="T803" s="840"/>
      <c r="U803" s="840"/>
      <c r="V803" s="841"/>
      <c r="W803" s="839"/>
      <c r="X803" s="840"/>
      <c r="Y803" s="840"/>
      <c r="Z803" s="841"/>
      <c r="AA803" s="839"/>
      <c r="AB803" s="840"/>
      <c r="AC803" s="840"/>
      <c r="AD803" s="841"/>
      <c r="AI803">
        <f t="shared" si="241"/>
        <v>0</v>
      </c>
      <c r="AJ803">
        <f t="shared" si="242"/>
        <v>0</v>
      </c>
      <c r="AK803">
        <f t="shared" si="239"/>
        <v>0</v>
      </c>
      <c r="AL803">
        <f t="shared" si="240"/>
        <v>0</v>
      </c>
      <c r="AR803" s="523">
        <v>10</v>
      </c>
      <c r="AS803">
        <f t="shared" si="243"/>
        <v>0</v>
      </c>
      <c r="AT803">
        <f t="shared" si="244"/>
        <v>0</v>
      </c>
      <c r="AU803">
        <f t="shared" si="245"/>
        <v>0</v>
      </c>
      <c r="AV803">
        <f t="shared" si="246"/>
        <v>0</v>
      </c>
      <c r="AX803" s="1" t="s">
        <v>5698</v>
      </c>
      <c r="AY803" s="1" t="s">
        <v>5697</v>
      </c>
    </row>
    <row r="804" spans="1:51" ht="15" customHeight="1">
      <c r="A804" s="25"/>
      <c r="B804" s="526"/>
      <c r="C804" s="55" t="s">
        <v>5031</v>
      </c>
      <c r="D804" s="817" t="s">
        <v>5699</v>
      </c>
      <c r="E804" s="757"/>
      <c r="F804" s="757"/>
      <c r="G804" s="757"/>
      <c r="H804" s="757"/>
      <c r="I804" s="757"/>
      <c r="J804" s="757"/>
      <c r="K804" s="757"/>
      <c r="L804" s="757"/>
      <c r="M804" s="757"/>
      <c r="N804" s="758"/>
      <c r="O804" s="839"/>
      <c r="P804" s="840"/>
      <c r="Q804" s="840"/>
      <c r="R804" s="841"/>
      <c r="S804" s="839"/>
      <c r="T804" s="840"/>
      <c r="U804" s="840"/>
      <c r="V804" s="841"/>
      <c r="W804" s="839"/>
      <c r="X804" s="840"/>
      <c r="Y804" s="840"/>
      <c r="Z804" s="841"/>
      <c r="AA804" s="839"/>
      <c r="AB804" s="840"/>
      <c r="AC804" s="840"/>
      <c r="AD804" s="841"/>
      <c r="AI804">
        <f t="shared" si="241"/>
        <v>0</v>
      </c>
      <c r="AJ804">
        <f t="shared" si="242"/>
        <v>0</v>
      </c>
      <c r="AK804">
        <f t="shared" si="239"/>
        <v>0</v>
      </c>
      <c r="AL804">
        <f t="shared" si="240"/>
        <v>0</v>
      </c>
      <c r="AR804" s="522">
        <v>11</v>
      </c>
      <c r="AS804">
        <f t="shared" si="243"/>
        <v>0</v>
      </c>
      <c r="AT804">
        <f t="shared" si="244"/>
        <v>0</v>
      </c>
      <c r="AU804">
        <f t="shared" si="245"/>
        <v>0</v>
      </c>
      <c r="AV804">
        <f t="shared" si="246"/>
        <v>0</v>
      </c>
      <c r="AX804" s="1" t="s">
        <v>5700</v>
      </c>
      <c r="AY804" s="1" t="s">
        <v>5699</v>
      </c>
    </row>
    <row r="805" spans="1:51" ht="15" customHeight="1">
      <c r="A805" s="25"/>
      <c r="B805" s="27"/>
      <c r="C805" s="55" t="s">
        <v>5032</v>
      </c>
      <c r="D805" s="817" t="s">
        <v>5701</v>
      </c>
      <c r="E805" s="757"/>
      <c r="F805" s="757"/>
      <c r="G805" s="757"/>
      <c r="H805" s="757"/>
      <c r="I805" s="757"/>
      <c r="J805" s="757"/>
      <c r="K805" s="757"/>
      <c r="L805" s="757"/>
      <c r="M805" s="757"/>
      <c r="N805" s="758"/>
      <c r="O805" s="839"/>
      <c r="P805" s="840"/>
      <c r="Q805" s="840"/>
      <c r="R805" s="841"/>
      <c r="S805" s="839"/>
      <c r="T805" s="840"/>
      <c r="U805" s="840"/>
      <c r="V805" s="841"/>
      <c r="W805" s="839"/>
      <c r="X805" s="840"/>
      <c r="Y805" s="840"/>
      <c r="Z805" s="841"/>
      <c r="AA805" s="839"/>
      <c r="AB805" s="840"/>
      <c r="AC805" s="840"/>
      <c r="AD805" s="841"/>
      <c r="AI805">
        <f t="shared" si="241"/>
        <v>0</v>
      </c>
      <c r="AJ805">
        <f t="shared" si="242"/>
        <v>0</v>
      </c>
      <c r="AK805">
        <f t="shared" si="239"/>
        <v>0</v>
      </c>
      <c r="AL805">
        <f t="shared" si="240"/>
        <v>0</v>
      </c>
      <c r="AR805" s="523">
        <v>12</v>
      </c>
      <c r="AS805">
        <f t="shared" si="243"/>
        <v>0</v>
      </c>
      <c r="AT805">
        <f t="shared" si="244"/>
        <v>0</v>
      </c>
      <c r="AU805">
        <f t="shared" si="245"/>
        <v>0</v>
      </c>
      <c r="AV805">
        <f t="shared" si="246"/>
        <v>0</v>
      </c>
      <c r="AX805" s="1" t="s">
        <v>5702</v>
      </c>
      <c r="AY805" s="1" t="s">
        <v>5701</v>
      </c>
    </row>
    <row r="806" spans="1:51" ht="15" customHeight="1">
      <c r="A806" s="25"/>
      <c r="B806" s="27"/>
      <c r="C806" s="55" t="s">
        <v>5033</v>
      </c>
      <c r="D806" s="817" t="s">
        <v>5703</v>
      </c>
      <c r="E806" s="757"/>
      <c r="F806" s="757"/>
      <c r="G806" s="757"/>
      <c r="H806" s="757"/>
      <c r="I806" s="757"/>
      <c r="J806" s="757"/>
      <c r="K806" s="757"/>
      <c r="L806" s="757"/>
      <c r="M806" s="757"/>
      <c r="N806" s="758"/>
      <c r="O806" s="839"/>
      <c r="P806" s="840"/>
      <c r="Q806" s="840"/>
      <c r="R806" s="841"/>
      <c r="S806" s="839"/>
      <c r="T806" s="840"/>
      <c r="U806" s="840"/>
      <c r="V806" s="841"/>
      <c r="W806" s="839"/>
      <c r="X806" s="840"/>
      <c r="Y806" s="840"/>
      <c r="Z806" s="841"/>
      <c r="AA806" s="839"/>
      <c r="AB806" s="840"/>
      <c r="AC806" s="840"/>
      <c r="AD806" s="841"/>
      <c r="AI806">
        <f t="shared" si="241"/>
        <v>0</v>
      </c>
      <c r="AJ806">
        <f t="shared" si="242"/>
        <v>0</v>
      </c>
      <c r="AK806">
        <f t="shared" si="239"/>
        <v>0</v>
      </c>
      <c r="AL806">
        <f t="shared" si="240"/>
        <v>0</v>
      </c>
      <c r="AR806" s="522">
        <v>13</v>
      </c>
      <c r="AS806">
        <f t="shared" si="243"/>
        <v>0</v>
      </c>
      <c r="AT806">
        <f t="shared" si="244"/>
        <v>0</v>
      </c>
      <c r="AU806">
        <f t="shared" si="245"/>
        <v>0</v>
      </c>
      <c r="AV806">
        <f t="shared" si="246"/>
        <v>0</v>
      </c>
    </row>
    <row r="807" spans="1:51" ht="15" customHeight="1">
      <c r="A807" s="25"/>
      <c r="B807" s="27"/>
      <c r="C807" s="55" t="s">
        <v>5034</v>
      </c>
      <c r="D807" s="817" t="s">
        <v>5704</v>
      </c>
      <c r="E807" s="757"/>
      <c r="F807" s="757"/>
      <c r="G807" s="757"/>
      <c r="H807" s="757"/>
      <c r="I807" s="757"/>
      <c r="J807" s="757"/>
      <c r="K807" s="757"/>
      <c r="L807" s="757"/>
      <c r="M807" s="757"/>
      <c r="N807" s="758"/>
      <c r="O807" s="839"/>
      <c r="P807" s="840"/>
      <c r="Q807" s="840"/>
      <c r="R807" s="841"/>
      <c r="S807" s="839"/>
      <c r="T807" s="840"/>
      <c r="U807" s="840"/>
      <c r="V807" s="841"/>
      <c r="W807" s="839"/>
      <c r="X807" s="840"/>
      <c r="Y807" s="840"/>
      <c r="Z807" s="841"/>
      <c r="AA807" s="839"/>
      <c r="AB807" s="840"/>
      <c r="AC807" s="840"/>
      <c r="AD807" s="841"/>
      <c r="AI807">
        <f t="shared" si="241"/>
        <v>0</v>
      </c>
      <c r="AJ807">
        <f t="shared" si="242"/>
        <v>0</v>
      </c>
      <c r="AK807">
        <f t="shared" si="239"/>
        <v>0</v>
      </c>
      <c r="AL807">
        <f t="shared" si="240"/>
        <v>0</v>
      </c>
      <c r="AR807" s="523">
        <v>14</v>
      </c>
      <c r="AS807">
        <f t="shared" si="243"/>
        <v>0</v>
      </c>
      <c r="AT807">
        <f t="shared" si="244"/>
        <v>0</v>
      </c>
      <c r="AU807">
        <f t="shared" si="245"/>
        <v>0</v>
      </c>
      <c r="AV807">
        <f t="shared" si="246"/>
        <v>0</v>
      </c>
    </row>
    <row r="808" spans="1:51" ht="15" customHeight="1">
      <c r="A808" s="25"/>
      <c r="B808" s="526"/>
      <c r="C808" s="55" t="s">
        <v>5035</v>
      </c>
      <c r="D808" s="817" t="s">
        <v>5105</v>
      </c>
      <c r="E808" s="757"/>
      <c r="F808" s="757"/>
      <c r="G808" s="757"/>
      <c r="H808" s="757"/>
      <c r="I808" s="757"/>
      <c r="J808" s="757"/>
      <c r="K808" s="757"/>
      <c r="L808" s="757"/>
      <c r="M808" s="757"/>
      <c r="N808" s="758"/>
      <c r="O808" s="839"/>
      <c r="P808" s="840"/>
      <c r="Q808" s="840"/>
      <c r="R808" s="841"/>
      <c r="S808" s="839"/>
      <c r="T808" s="840"/>
      <c r="U808" s="840"/>
      <c r="V808" s="841"/>
      <c r="W808" s="839"/>
      <c r="X808" s="840"/>
      <c r="Y808" s="840"/>
      <c r="Z808" s="841"/>
      <c r="AA808" s="839"/>
      <c r="AB808" s="840"/>
      <c r="AC808" s="840"/>
      <c r="AD808" s="841"/>
      <c r="AI808">
        <f t="shared" si="241"/>
        <v>0</v>
      </c>
      <c r="AJ808">
        <f t="shared" si="242"/>
        <v>0</v>
      </c>
      <c r="AK808">
        <f t="shared" si="239"/>
        <v>0</v>
      </c>
      <c r="AL808">
        <f t="shared" si="240"/>
        <v>0</v>
      </c>
      <c r="AR808" s="522">
        <v>15</v>
      </c>
      <c r="AS808">
        <f t="shared" si="243"/>
        <v>0</v>
      </c>
      <c r="AT808">
        <f t="shared" si="244"/>
        <v>0</v>
      </c>
      <c r="AU808">
        <f t="shared" si="245"/>
        <v>0</v>
      </c>
      <c r="AV808">
        <f t="shared" si="246"/>
        <v>0</v>
      </c>
    </row>
    <row r="809" spans="1:51" ht="15" customHeight="1">
      <c r="A809" s="25"/>
      <c r="B809" s="27"/>
      <c r="C809" s="55" t="s">
        <v>5036</v>
      </c>
      <c r="D809" s="817" t="s">
        <v>5106</v>
      </c>
      <c r="E809" s="757"/>
      <c r="F809" s="757"/>
      <c r="G809" s="757"/>
      <c r="H809" s="757"/>
      <c r="I809" s="757"/>
      <c r="J809" s="757"/>
      <c r="K809" s="757"/>
      <c r="L809" s="757"/>
      <c r="M809" s="757"/>
      <c r="N809" s="758"/>
      <c r="O809" s="839"/>
      <c r="P809" s="840"/>
      <c r="Q809" s="840"/>
      <c r="R809" s="841"/>
      <c r="S809" s="839"/>
      <c r="T809" s="840"/>
      <c r="U809" s="840"/>
      <c r="V809" s="841"/>
      <c r="W809" s="839"/>
      <c r="X809" s="840"/>
      <c r="Y809" s="840"/>
      <c r="Z809" s="841"/>
      <c r="AA809" s="839"/>
      <c r="AB809" s="840"/>
      <c r="AC809" s="840"/>
      <c r="AD809" s="841"/>
      <c r="AI809">
        <f t="shared" si="241"/>
        <v>0</v>
      </c>
      <c r="AJ809">
        <f t="shared" si="242"/>
        <v>0</v>
      </c>
      <c r="AK809" s="634">
        <f>SUM(S809:AD809)</f>
        <v>0</v>
      </c>
      <c r="AL809">
        <f>IF(COUNTIF(O809:AD809,"NA")=4,0,IF(OR(AND(AI809=0,AJ809&gt;0),AND(AI809="NS",AK809&gt;0), AND(AI809="NS", AJ809=0,AK809=0)), 1, IF(OR(AND(AI809&gt;0,AJ809&gt;1,AI809&gt;AK809), AND(AI809="NS",AJ809=2), AND(AI809="NS",AK809=0,AJ809&gt;0),AI809=AK809), 0, 1)))</f>
        <v>0</v>
      </c>
      <c r="AR809" s="523">
        <v>16</v>
      </c>
      <c r="AS809">
        <f>IF(OR(O809="NS",$O$640="NS"),0,IF(AND(O809="NA",$O$640="NA"),0,IF(O809&lt;=$O$640,0,1)))</f>
        <v>0</v>
      </c>
      <c r="AT809">
        <f>IF(OR(S809="NS",$S$640="NS"),0,IF(AND(S809="NA",$S$640="NA"),0,IF(S809&lt;=$S$640,0,1)))</f>
        <v>0</v>
      </c>
      <c r="AU809">
        <f>IF(OR(W809="NS",$W$640="NS"),0,IF(AND(W809="NA",$W$640="NA"),0,IF(W809&lt;=$W$640,0,1)))</f>
        <v>0</v>
      </c>
      <c r="AV809">
        <f>IF(OR(AA809="NS",$AA$640="NS"),0,IF(AND(AA809="NA",$AA$640="NA"),0,IF(AA809&lt;=$AA$640,0,1)))</f>
        <v>0</v>
      </c>
    </row>
    <row r="810" spans="1:51" ht="15" customHeight="1">
      <c r="A810" s="25"/>
      <c r="B810" s="508"/>
      <c r="C810" s="35"/>
      <c r="D810" s="27"/>
      <c r="E810" s="27"/>
      <c r="F810" s="27"/>
      <c r="G810" s="27"/>
      <c r="H810" s="27"/>
      <c r="I810" s="27"/>
      <c r="J810" s="27"/>
      <c r="K810" s="62"/>
      <c r="L810" s="62"/>
      <c r="M810" s="27"/>
      <c r="N810" s="65" t="s">
        <v>5270</v>
      </c>
      <c r="O810" s="865">
        <f>IF(AND(SUM(O794:O809)=0,COUNTIF(O794:O809,"NS")&gt;0),"NS",IF(AND(SUM(O794:O809)=0,COUNTIF(O794:O809,0)&gt;0),0,IF(AND(SUM(O794:O809)=0,COUNTIF(O794:O809,"NA")&gt;0),"NA",SUM(O794:O809))))</f>
        <v>0</v>
      </c>
      <c r="P810" s="866"/>
      <c r="Q810" s="866"/>
      <c r="R810" s="867"/>
      <c r="S810" s="865">
        <f>IF(AND(SUM(S794:S809)=0,COUNTIF(S794:S809,"NS")&gt;0),"NS",IF(AND(SUM(S794:S809)=0,COUNTIF(S794:S809,0)&gt;0),0,IF(AND(SUM(S794:S809)=0,COUNTIF(S794:S809,"NA")&gt;0),"NA",SUM(S794:S809))))</f>
        <v>0</v>
      </c>
      <c r="T810" s="866"/>
      <c r="U810" s="866"/>
      <c r="V810" s="867"/>
      <c r="W810" s="865">
        <f>IF(AND(SUM(W794:W809)=0,COUNTIF(W794:W809,"NS")&gt;0),"NS",IF(AND(SUM(W794:W809)=0,COUNTIF(W794:W809,0)&gt;0),0,IF(AND(SUM(W794:W809)=0,COUNTIF(W794:W809,"NA")&gt;0),"NA",SUM(W794:W809))))</f>
        <v>0</v>
      </c>
      <c r="X810" s="866"/>
      <c r="Y810" s="866"/>
      <c r="Z810" s="867"/>
      <c r="AA810" s="865">
        <f>IF(AND(SUM(AA794:AA809)=0,COUNTIF(AA794:AA809,"NS")&gt;0),"NS",IF(AND(SUM(AA794:AA809)=0,COUNTIF(AA794:AA809,0)&gt;0),0,IF(AND(SUM(AA794:AA809)=0,COUNTIF(AA794:AA809,"NA")&gt;0),"NA",SUM(AA794:AA809))))</f>
        <v>0</v>
      </c>
      <c r="AB810" s="866"/>
      <c r="AC810" s="866"/>
      <c r="AD810" s="867"/>
      <c r="AL810" s="169">
        <f>SUM(AL794:AL809)</f>
        <v>0</v>
      </c>
      <c r="AV810" s="466">
        <f>SUM(AS794:AV809)</f>
        <v>0</v>
      </c>
    </row>
    <row r="811" spans="1:51" ht="15" customHeight="1">
      <c r="A811" s="25"/>
      <c r="B811" s="1046" t="str">
        <f>BA794</f>
        <v/>
      </c>
      <c r="C811" s="1046"/>
      <c r="D811" s="1046"/>
      <c r="E811" s="1046"/>
      <c r="F811" s="1046"/>
      <c r="G811" s="1046"/>
      <c r="H811" s="1046"/>
      <c r="I811" s="1046"/>
      <c r="J811" s="1046"/>
      <c r="K811" s="1046"/>
      <c r="L811" s="1046"/>
      <c r="M811" s="1046"/>
      <c r="N811" s="1046"/>
      <c r="O811" s="1046"/>
      <c r="P811" s="1046"/>
      <c r="Q811" s="1046"/>
      <c r="R811" s="1046"/>
      <c r="S811" s="1046"/>
      <c r="T811" s="1046"/>
      <c r="U811" s="1046"/>
      <c r="V811" s="1046"/>
      <c r="W811" s="1046"/>
      <c r="X811" s="1046"/>
      <c r="Y811" s="1046"/>
      <c r="Z811" s="1046"/>
      <c r="AA811" s="1046"/>
      <c r="AB811" s="1046"/>
      <c r="AC811" s="1046"/>
      <c r="AD811" s="1046"/>
      <c r="AI811" t="s">
        <v>5248</v>
      </c>
      <c r="AJ811" s="170">
        <f>SUM(AL810)</f>
        <v>0</v>
      </c>
    </row>
    <row r="812" spans="1:51" ht="45" customHeight="1">
      <c r="A812" s="25"/>
      <c r="B812" s="62"/>
      <c r="C812" s="997" t="s">
        <v>5705</v>
      </c>
      <c r="D812" s="708"/>
      <c r="E812" s="708"/>
      <c r="F812" s="740"/>
      <c r="G812" s="740"/>
      <c r="H812" s="740"/>
      <c r="I812" s="740"/>
      <c r="J812" s="740"/>
      <c r="K812" s="740"/>
      <c r="L812" s="740"/>
      <c r="M812" s="740"/>
      <c r="N812" s="740"/>
      <c r="O812" s="740"/>
      <c r="P812" s="740"/>
      <c r="Q812" s="740"/>
      <c r="R812" s="740"/>
      <c r="S812" s="740"/>
      <c r="T812" s="740"/>
      <c r="U812" s="740"/>
      <c r="V812" s="740"/>
      <c r="W812" s="740"/>
      <c r="X812" s="740"/>
      <c r="Y812" s="740"/>
      <c r="Z812" s="740"/>
      <c r="AA812" s="740"/>
      <c r="AB812" s="740"/>
      <c r="AC812" s="740"/>
      <c r="AD812" s="740"/>
      <c r="AG812" s="621" t="str">
        <f>SUBSTITUTE( SUBSTITUTE( SUBSTITUTE( SUBSTITUTE( SUBSTITUTE( SUBSTITUTE( SUBSTITUTE( SUBSTITUTE( SUBSTITUTE( SUBSTITUTE(F812, "á", "a"), "é", "e"), "í", "i"), "ó", "o"), "ú", "u"), "Á", "A"), "É", "E"), "Í", "I"), "Ó", "O"), "Ú", "U")</f>
        <v/>
      </c>
    </row>
    <row r="813" spans="1:51" ht="15" customHeight="1">
      <c r="A813" s="25"/>
      <c r="B813" s="868" t="str">
        <f>IF(AND(O806&gt;0,O806&lt;&gt;"NA",O806&lt;&gt;"NS",F812=""),"Debido a que cuenta con un valor mayor a cero en el numeral 13, debe anotar el nombre de dicha(s) familia(s) lingüística(s)","")</f>
        <v/>
      </c>
      <c r="C813" s="868"/>
      <c r="D813" s="868"/>
      <c r="E813" s="868"/>
      <c r="F813" s="868"/>
      <c r="G813" s="868"/>
      <c r="H813" s="868"/>
      <c r="I813" s="868"/>
      <c r="J813" s="868"/>
      <c r="K813" s="868"/>
      <c r="L813" s="868"/>
      <c r="M813" s="868"/>
      <c r="N813" s="868"/>
      <c r="O813" s="868"/>
      <c r="P813" s="868"/>
      <c r="Q813" s="868"/>
      <c r="R813" s="868"/>
      <c r="S813" s="868"/>
      <c r="T813" s="868"/>
      <c r="U813" s="868"/>
      <c r="V813" s="868"/>
      <c r="W813" s="868"/>
      <c r="X813" s="868"/>
      <c r="Y813" s="868"/>
      <c r="Z813" s="868"/>
      <c r="AA813" s="868"/>
      <c r="AB813" s="868"/>
      <c r="AC813" s="868"/>
      <c r="AD813" s="868"/>
      <c r="AE813" s="868"/>
    </row>
    <row r="814" spans="1:51" ht="24" customHeight="1">
      <c r="A814" s="25"/>
      <c r="B814" s="527"/>
      <c r="C814" s="848" t="s">
        <v>5219</v>
      </c>
      <c r="D814" s="708"/>
      <c r="E814" s="708"/>
      <c r="F814" s="708"/>
      <c r="G814" s="708"/>
      <c r="H814" s="708"/>
      <c r="I814" s="708"/>
      <c r="J814" s="708"/>
      <c r="K814" s="708"/>
      <c r="L814" s="708"/>
      <c r="M814" s="708"/>
      <c r="N814" s="708"/>
      <c r="O814" s="708"/>
      <c r="P814" s="708"/>
      <c r="Q814" s="708"/>
      <c r="R814" s="708"/>
      <c r="S814" s="708"/>
      <c r="T814" s="708"/>
      <c r="U814" s="708"/>
      <c r="V814" s="708"/>
      <c r="W814" s="708"/>
      <c r="X814" s="708"/>
      <c r="Y814" s="708"/>
      <c r="Z814" s="708"/>
      <c r="AA814" s="708"/>
      <c r="AB814" s="708"/>
      <c r="AC814" s="708"/>
      <c r="AD814" s="708"/>
    </row>
    <row r="815" spans="1:51" ht="60" customHeight="1">
      <c r="A815" s="25"/>
      <c r="B815" s="527"/>
      <c r="C815" s="842"/>
      <c r="D815" s="759"/>
      <c r="E815" s="759"/>
      <c r="F815" s="759"/>
      <c r="G815" s="759"/>
      <c r="H815" s="759"/>
      <c r="I815" s="759"/>
      <c r="J815" s="759"/>
      <c r="K815" s="759"/>
      <c r="L815" s="759"/>
      <c r="M815" s="759"/>
      <c r="N815" s="759"/>
      <c r="O815" s="759"/>
      <c r="P815" s="759"/>
      <c r="Q815" s="759"/>
      <c r="R815" s="759"/>
      <c r="S815" s="759"/>
      <c r="T815" s="759"/>
      <c r="U815" s="759"/>
      <c r="V815" s="759"/>
      <c r="W815" s="759"/>
      <c r="X815" s="759"/>
      <c r="Y815" s="759"/>
      <c r="Z815" s="759"/>
      <c r="AA815" s="759"/>
      <c r="AB815" s="759"/>
      <c r="AC815" s="759"/>
      <c r="AD815" s="838"/>
    </row>
    <row r="816" spans="1:51" ht="15" customHeight="1">
      <c r="A816" s="25"/>
      <c r="B816" s="1060" t="str">
        <f>IF(AG794=0,"","Favor de ingresar toda la información requerida en la pregunta")</f>
        <v/>
      </c>
      <c r="C816" s="1060"/>
      <c r="D816" s="1060"/>
      <c r="E816" s="1060"/>
      <c r="F816" s="1060"/>
      <c r="G816" s="1060"/>
      <c r="H816" s="1060"/>
      <c r="I816" s="1060"/>
      <c r="J816" s="1060"/>
      <c r="K816" s="1060"/>
      <c r="L816" s="1060"/>
      <c r="M816" s="1060"/>
      <c r="N816" s="1060"/>
      <c r="O816" s="1060"/>
      <c r="P816" s="1060"/>
      <c r="Q816" s="1060"/>
      <c r="R816" s="1060"/>
      <c r="S816" s="1060"/>
      <c r="T816" s="1060"/>
      <c r="U816" s="1060"/>
      <c r="V816" s="1060"/>
      <c r="W816" s="1060"/>
      <c r="X816" s="1060"/>
      <c r="Y816" s="1060"/>
      <c r="Z816" s="1060"/>
      <c r="AA816" s="1060"/>
      <c r="AB816" s="1060"/>
      <c r="AC816" s="1060"/>
      <c r="AD816" s="1060"/>
      <c r="AE816" s="1060"/>
    </row>
    <row r="817" spans="1:42" ht="15" customHeight="1">
      <c r="A817" s="25"/>
      <c r="B817" s="888" t="str">
        <f>IF(SUM(COUNTIF(O794:AD809,"NS"))&lt;&gt;0,"Alerta: debido a que cuenta con registros NS, debe proporcionar una justificación en el area de comentarios al final de la pregunta","")</f>
        <v/>
      </c>
      <c r="C817" s="708"/>
      <c r="D817" s="708"/>
      <c r="E817" s="708"/>
      <c r="F817" s="708"/>
      <c r="G817" s="708"/>
      <c r="H817" s="708"/>
      <c r="I817" s="708"/>
      <c r="J817" s="708"/>
      <c r="K817" s="708"/>
      <c r="L817" s="708"/>
      <c r="M817" s="708"/>
      <c r="N817" s="708"/>
      <c r="O817" s="708"/>
      <c r="P817" s="708"/>
      <c r="Q817" s="708"/>
      <c r="R817" s="708"/>
      <c r="S817" s="708"/>
      <c r="T817" s="708"/>
      <c r="U817" s="708"/>
      <c r="V817" s="708"/>
      <c r="W817" s="708"/>
      <c r="X817" s="708"/>
      <c r="Y817" s="708"/>
      <c r="Z817" s="708"/>
      <c r="AA817" s="708"/>
      <c r="AB817" s="708"/>
      <c r="AC817" s="708"/>
      <c r="AD817" s="708"/>
      <c r="AE817" s="733"/>
    </row>
    <row r="818" spans="1:42" ht="15" customHeight="1">
      <c r="A818" s="25"/>
      <c r="B818" s="868" t="str">
        <f>IF(AJ811&gt;0,"Favor de revisar la suma y consistencia de totales y/o subtotales por filas (numéricos y NS)","")</f>
        <v/>
      </c>
      <c r="C818" s="708"/>
      <c r="D818" s="708"/>
      <c r="E818" s="708"/>
      <c r="F818" s="708"/>
      <c r="G818" s="708"/>
      <c r="H818" s="708"/>
      <c r="I818" s="708"/>
      <c r="J818" s="708"/>
      <c r="K818" s="708"/>
      <c r="L818" s="708"/>
      <c r="M818" s="708"/>
      <c r="N818" s="708"/>
      <c r="O818" s="708"/>
      <c r="P818" s="708"/>
      <c r="Q818" s="708"/>
      <c r="R818" s="708"/>
      <c r="S818" s="708"/>
      <c r="T818" s="708"/>
      <c r="U818" s="708"/>
      <c r="V818" s="708"/>
      <c r="W818" s="708"/>
      <c r="X818" s="708"/>
      <c r="Y818" s="708"/>
      <c r="Z818" s="708"/>
      <c r="AA818" s="708"/>
      <c r="AB818" s="708"/>
      <c r="AC818" s="708"/>
      <c r="AD818" s="708"/>
      <c r="AE818" s="733"/>
    </row>
    <row r="819" spans="1:42" ht="15" customHeight="1">
      <c r="A819" s="25"/>
      <c r="B819" s="868" t="str">
        <f>IF(AH795&gt;0,"Revise la información capturada, ya que tiene datos ingresados en celdas que están sombreadas","")</f>
        <v/>
      </c>
      <c r="C819" s="868"/>
      <c r="D819" s="868"/>
      <c r="E819" s="868"/>
      <c r="F819" s="868"/>
      <c r="G819" s="868"/>
      <c r="H819" s="868"/>
      <c r="I819" s="868"/>
      <c r="J819" s="868"/>
      <c r="K819" s="868"/>
      <c r="L819" s="868"/>
      <c r="M819" s="868"/>
      <c r="N819" s="868"/>
      <c r="O819" s="868"/>
      <c r="P819" s="868"/>
      <c r="Q819" s="868"/>
      <c r="R819" s="868"/>
      <c r="S819" s="868"/>
      <c r="T819" s="868"/>
      <c r="U819" s="868"/>
      <c r="V819" s="868"/>
      <c r="W819" s="868"/>
      <c r="X819" s="868"/>
      <c r="Y819" s="868"/>
      <c r="Z819" s="868"/>
      <c r="AA819" s="868"/>
      <c r="AB819" s="868"/>
      <c r="AC819" s="868"/>
      <c r="AD819" s="868"/>
      <c r="AE819" s="868"/>
    </row>
    <row r="820" spans="1:42" ht="15" customHeight="1">
      <c r="A820" s="25"/>
      <c r="B820" s="845" t="str">
        <f>IF(AP795&gt;0,"Favor de revisar la instrucción 2, debido a que no se cumplen con los criterios mencionados","")</f>
        <v/>
      </c>
      <c r="C820" s="845"/>
      <c r="D820" s="845"/>
      <c r="E820" s="845"/>
      <c r="F820" s="845"/>
      <c r="G820" s="845"/>
      <c r="H820" s="845"/>
      <c r="I820" s="845"/>
      <c r="J820" s="845"/>
      <c r="K820" s="845"/>
      <c r="L820" s="845"/>
      <c r="M820" s="845"/>
      <c r="N820" s="845"/>
      <c r="O820" s="845"/>
      <c r="P820" s="845"/>
      <c r="Q820" s="845"/>
      <c r="R820" s="845"/>
      <c r="S820" s="845"/>
      <c r="T820" s="845"/>
      <c r="U820" s="845"/>
      <c r="V820" s="845"/>
      <c r="W820" s="845"/>
      <c r="X820" s="845"/>
      <c r="Y820" s="845"/>
      <c r="Z820" s="845"/>
      <c r="AA820" s="845"/>
      <c r="AB820" s="845"/>
      <c r="AC820" s="845"/>
      <c r="AD820" s="845"/>
      <c r="AE820" s="845"/>
    </row>
    <row r="821" spans="1:42" ht="15" customHeight="1">
      <c r="A821" s="25"/>
      <c r="B821" s="1009" t="str">
        <f>IF(AV810&gt;0,"Alerta: debe de proporcionar una justificación de acuerdo a lo establecido en la instrucción 3","")</f>
        <v/>
      </c>
      <c r="C821" s="1009"/>
      <c r="D821" s="1009"/>
      <c r="E821" s="1009"/>
      <c r="F821" s="1009"/>
      <c r="G821" s="1009"/>
      <c r="H821" s="1009"/>
      <c r="I821" s="1009"/>
      <c r="J821" s="1009"/>
      <c r="K821" s="1009"/>
      <c r="L821" s="1009"/>
      <c r="M821" s="1009"/>
      <c r="N821" s="1009"/>
      <c r="O821" s="1009"/>
      <c r="P821" s="1009"/>
      <c r="Q821" s="1009"/>
      <c r="R821" s="1009"/>
      <c r="S821" s="1009"/>
      <c r="T821" s="1009"/>
      <c r="U821" s="1009"/>
      <c r="V821" s="1009"/>
      <c r="W821" s="1009"/>
      <c r="X821" s="1009"/>
      <c r="Y821" s="1009"/>
      <c r="Z821" s="1009"/>
      <c r="AA821" s="1009"/>
      <c r="AB821" s="1009"/>
      <c r="AC821" s="1009"/>
      <c r="AD821" s="1009"/>
      <c r="AE821" s="1009"/>
    </row>
    <row r="822" spans="1:42" ht="36" customHeight="1">
      <c r="A822" s="25" t="s">
        <v>6464</v>
      </c>
      <c r="B822" s="847" t="s">
        <v>6465</v>
      </c>
      <c r="C822" s="847"/>
      <c r="D822" s="847"/>
      <c r="E822" s="847"/>
      <c r="F822" s="847"/>
      <c r="G822" s="847"/>
      <c r="H822" s="847"/>
      <c r="I822" s="847"/>
      <c r="J822" s="847"/>
      <c r="K822" s="847"/>
      <c r="L822" s="847"/>
      <c r="M822" s="847"/>
      <c r="N822" s="847"/>
      <c r="O822" s="847"/>
      <c r="P822" s="847"/>
      <c r="Q822" s="847"/>
      <c r="R822" s="847"/>
      <c r="S822" s="847"/>
      <c r="T822" s="847"/>
      <c r="U822" s="847"/>
      <c r="V822" s="847"/>
      <c r="W822" s="847"/>
      <c r="X822" s="847"/>
      <c r="Y822" s="847"/>
      <c r="Z822" s="847"/>
      <c r="AA822" s="847"/>
      <c r="AB822" s="847"/>
      <c r="AC822" s="847"/>
      <c r="AD822" s="847"/>
    </row>
    <row r="823" spans="1:42" ht="15" customHeight="1">
      <c r="A823" s="25"/>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row>
    <row r="824" spans="1:42" ht="24" customHeight="1">
      <c r="A824" s="25"/>
      <c r="B824" s="27"/>
      <c r="C824" s="1108" t="s">
        <v>5550</v>
      </c>
      <c r="D824" s="1109"/>
      <c r="E824" s="1109"/>
      <c r="F824" s="1109"/>
      <c r="G824" s="1109"/>
      <c r="H824" s="1109"/>
      <c r="I824" s="1109"/>
      <c r="J824" s="1109"/>
      <c r="K824" s="1109"/>
      <c r="L824" s="1109"/>
      <c r="M824" s="1109"/>
      <c r="N824" s="1110"/>
      <c r="O824" s="723" t="s">
        <v>6396</v>
      </c>
      <c r="P824" s="723"/>
      <c r="Q824" s="723"/>
      <c r="R824" s="723"/>
      <c r="S824" s="723"/>
      <c r="T824" s="723"/>
      <c r="U824" s="723"/>
      <c r="V824" s="723"/>
      <c r="W824" s="723"/>
      <c r="X824" s="723"/>
      <c r="Y824" s="723"/>
      <c r="Z824" s="723"/>
      <c r="AA824" s="723"/>
      <c r="AB824" s="723"/>
      <c r="AC824" s="723"/>
      <c r="AD824" s="723"/>
      <c r="AG824" s="31"/>
      <c r="AH824" s="31"/>
      <c r="AI824" s="1089" t="s">
        <v>6401</v>
      </c>
      <c r="AJ824" s="1089"/>
      <c r="AK824" s="1089"/>
      <c r="AL824" s="1089"/>
      <c r="AM824" s="31"/>
      <c r="AN824" s="31"/>
      <c r="AO824" s="31"/>
    </row>
    <row r="825" spans="1:42" ht="15" customHeight="1">
      <c r="A825" s="25"/>
      <c r="B825" s="526"/>
      <c r="C825" s="1111"/>
      <c r="D825" s="1112"/>
      <c r="E825" s="1112"/>
      <c r="F825" s="1112"/>
      <c r="G825" s="1112"/>
      <c r="H825" s="1112"/>
      <c r="I825" s="1112"/>
      <c r="J825" s="1112"/>
      <c r="K825" s="1112"/>
      <c r="L825" s="1112"/>
      <c r="M825" s="1112"/>
      <c r="N825" s="1113"/>
      <c r="O825" s="730" t="s">
        <v>5235</v>
      </c>
      <c r="P825" s="731"/>
      <c r="Q825" s="731"/>
      <c r="R825" s="732"/>
      <c r="S825" s="1073" t="s">
        <v>5427</v>
      </c>
      <c r="T825" s="1074"/>
      <c r="U825" s="1074"/>
      <c r="V825" s="1075"/>
      <c r="W825" s="1073" t="s">
        <v>5428</v>
      </c>
      <c r="X825" s="1074"/>
      <c r="Y825" s="1074"/>
      <c r="Z825" s="1075"/>
      <c r="AA825" s="1073" t="s">
        <v>5106</v>
      </c>
      <c r="AB825" s="1074"/>
      <c r="AC825" s="1074"/>
      <c r="AD825" s="1075"/>
      <c r="AG825" t="s">
        <v>5090</v>
      </c>
      <c r="AH825" s="52" t="s">
        <v>6049</v>
      </c>
      <c r="AI825" s="510" t="s">
        <v>5450</v>
      </c>
      <c r="AJ825" s="511" t="s">
        <v>5451</v>
      </c>
      <c r="AK825" s="512" t="s">
        <v>5452</v>
      </c>
      <c r="AL825" s="513" t="s">
        <v>6402</v>
      </c>
      <c r="AM825" t="s">
        <v>5240</v>
      </c>
      <c r="AN825" t="s">
        <v>5241</v>
      </c>
      <c r="AO825" t="s">
        <v>5242</v>
      </c>
      <c r="AP825" t="s">
        <v>5243</v>
      </c>
    </row>
    <row r="826" spans="1:42" ht="24" customHeight="1">
      <c r="A826" s="25"/>
      <c r="B826" s="27"/>
      <c r="C826" s="55" t="s">
        <v>5012</v>
      </c>
      <c r="D826" s="918" t="s">
        <v>5551</v>
      </c>
      <c r="E826" s="1079"/>
      <c r="F826" s="1079"/>
      <c r="G826" s="1079"/>
      <c r="H826" s="1079"/>
      <c r="I826" s="1079"/>
      <c r="J826" s="1079"/>
      <c r="K826" s="1079"/>
      <c r="L826" s="1079"/>
      <c r="M826" s="1079"/>
      <c r="N826" s="1080"/>
      <c r="O826" s="839"/>
      <c r="P826" s="840"/>
      <c r="Q826" s="840"/>
      <c r="R826" s="841"/>
      <c r="S826" s="839"/>
      <c r="T826" s="840"/>
      <c r="U826" s="840"/>
      <c r="V826" s="841"/>
      <c r="W826" s="839"/>
      <c r="X826" s="840"/>
      <c r="Y826" s="840"/>
      <c r="Z826" s="841"/>
      <c r="AA826" s="839"/>
      <c r="AB826" s="840"/>
      <c r="AC826" s="840"/>
      <c r="AD826" s="841"/>
      <c r="AG826" s="443">
        <f>IF(AND($O$640&gt;0,$O$640&lt;&gt;"NS",$O$640&lt;&gt;"NA"),IF(COUNTA(O826:AD828)=12,0,1),0)</f>
        <v>0</v>
      </c>
      <c r="AH826" s="465">
        <f>IF(OR($O$640=0,$O$640="NS",$O$640="NA"),IF(COUNTA(O826:AD828)=0,0,1),0)</f>
        <v>0</v>
      </c>
      <c r="AI826">
        <f>IF(AND(O829="NS",$O$640="NS"),0,IF(AND(O829="NA",$O$640="NA"),0,IF(O829=$O$640,0,1)))</f>
        <v>0</v>
      </c>
      <c r="AJ826">
        <f>IF(AND(S829="NS",$S$640="NS"),0,IF(AND(S829="NA",$S$640="NA"),0,IF(S829=$S$640,0,1)))</f>
        <v>0</v>
      </c>
      <c r="AK826">
        <f>IF(AND(W829="NS",$W$640="NS"),0,IF(AND(W829="NA",$W$640="NA"),0,IF(W829=$W$640,0,1)))</f>
        <v>0</v>
      </c>
      <c r="AL826">
        <f>IF(AND(AA829="NS",$AA$640="NS"),0,IF(AND(AA829="NA",$AA$640="NA"),0,IF(AA829=$AA$640,0,1)))</f>
        <v>0</v>
      </c>
      <c r="AM826" s="634">
        <f>O826</f>
        <v>0</v>
      </c>
      <c r="AN826">
        <f>COUNTIF(S826:AD826,"NS")</f>
        <v>0</v>
      </c>
      <c r="AO826" s="634">
        <f>SUM(S826:AD826)</f>
        <v>0</v>
      </c>
      <c r="AP826">
        <f>IF(COUNTIF(O826:AD826,"NA")=4,0,IF(OR(AND(AM826=0,AN826&gt;0),AND(AM826="NS",AO826&gt;0), AND(AM826="NS", AN826=0,AO826=0)), 1, IF(OR(AND(AM826&gt;0,AN826&gt;1,AM826&gt;AO826), AND(AM826="NS",AN826=2), AND(AM826="NS",AO826=0,AN826&gt;0),AM826=AO826), 0, 1)))</f>
        <v>0</v>
      </c>
    </row>
    <row r="827" spans="1:42" ht="24" customHeight="1">
      <c r="A827" s="25"/>
      <c r="B827" s="27"/>
      <c r="C827" s="55" t="s">
        <v>5014</v>
      </c>
      <c r="D827" s="918" t="s">
        <v>5552</v>
      </c>
      <c r="E827" s="1079"/>
      <c r="F827" s="1079"/>
      <c r="G827" s="1079"/>
      <c r="H827" s="1079"/>
      <c r="I827" s="1079"/>
      <c r="J827" s="1079"/>
      <c r="K827" s="1079"/>
      <c r="L827" s="1079"/>
      <c r="M827" s="1079"/>
      <c r="N827" s="1080"/>
      <c r="O827" s="839"/>
      <c r="P827" s="840"/>
      <c r="Q827" s="840"/>
      <c r="R827" s="841"/>
      <c r="S827" s="839"/>
      <c r="T827" s="840"/>
      <c r="U827" s="840"/>
      <c r="V827" s="841"/>
      <c r="W827" s="839"/>
      <c r="X827" s="840"/>
      <c r="Y827" s="840"/>
      <c r="Z827" s="841"/>
      <c r="AA827" s="839"/>
      <c r="AB827" s="840"/>
      <c r="AC827" s="840"/>
      <c r="AD827" s="841"/>
      <c r="AG827" s="27"/>
      <c r="AH827" s="27"/>
      <c r="AI827" s="31"/>
      <c r="AJ827" s="31"/>
      <c r="AK827" s="31"/>
      <c r="AL827" s="515">
        <f>SUM(AI826:AL826)</f>
        <v>0</v>
      </c>
      <c r="AM827">
        <f>O827</f>
        <v>0</v>
      </c>
      <c r="AN827">
        <f>COUNTIF(S827:AD827,"NS")</f>
        <v>0</v>
      </c>
      <c r="AO827">
        <f>SUM(S827:AD827)</f>
        <v>0</v>
      </c>
      <c r="AP827">
        <f>IF(COUNTIF(O827:AD827,"NA")=4,0,IF(OR(AND(AM827=0,AN827&gt;0),AND(AM827="NS",AO827&gt;0), AND(AM827="NS", AN827=0,AO827=0)), 1, IF(OR(AND(AM827&gt;0,AN827&gt;1,AM827&gt;AO827), AND(AM827="NS",AN827=2), AND(AM827="NS",AO827=0,AN827&gt;0),AM827=AO827), 0, 1)))</f>
        <v>0</v>
      </c>
    </row>
    <row r="828" spans="1:42" ht="15" customHeight="1">
      <c r="A828" s="25"/>
      <c r="B828" s="27"/>
      <c r="C828" s="55" t="s">
        <v>5016</v>
      </c>
      <c r="D828" s="918" t="s">
        <v>5106</v>
      </c>
      <c r="E828" s="1079"/>
      <c r="F828" s="1079"/>
      <c r="G828" s="1079"/>
      <c r="H828" s="1079"/>
      <c r="I828" s="1079"/>
      <c r="J828" s="1079"/>
      <c r="K828" s="1079"/>
      <c r="L828" s="1079"/>
      <c r="M828" s="1079"/>
      <c r="N828" s="1080"/>
      <c r="O828" s="839"/>
      <c r="P828" s="840"/>
      <c r="Q828" s="840"/>
      <c r="R828" s="841"/>
      <c r="S828" s="839"/>
      <c r="T828" s="840"/>
      <c r="U828" s="840"/>
      <c r="V828" s="841"/>
      <c r="W828" s="839"/>
      <c r="X828" s="840"/>
      <c r="Y828" s="840"/>
      <c r="Z828" s="841"/>
      <c r="AA828" s="839"/>
      <c r="AB828" s="840"/>
      <c r="AC828" s="840"/>
      <c r="AD828" s="841"/>
      <c r="AG828" s="31"/>
      <c r="AH828" s="31"/>
      <c r="AI828" s="31"/>
      <c r="AJ828" s="31"/>
      <c r="AK828" s="31"/>
      <c r="AL828" s="31"/>
      <c r="AM828" s="634">
        <f>O828</f>
        <v>0</v>
      </c>
      <c r="AN828">
        <f>COUNTIF(S828:AD828,"NS")</f>
        <v>0</v>
      </c>
      <c r="AO828" s="634">
        <f>SUM(S828:AD828)</f>
        <v>0</v>
      </c>
      <c r="AP828">
        <f>IF(COUNTIF(O828:AD828,"NA")=4,0,IF(OR(AND(AM828=0,AN828&gt;0),AND(AM828="NS",AO828&gt;0), AND(AM828="NS", AN828=0,AO828=0)), 1, IF(OR(AND(AM828&gt;0,AN828&gt;1,AM828&gt;AO828), AND(AM828="NS",AN828=2), AND(AM828="NS",AO828=0,AN828&gt;0),AM828=AO828), 0, 1)))</f>
        <v>0</v>
      </c>
    </row>
    <row r="829" spans="1:42" ht="15" customHeight="1">
      <c r="A829" s="25"/>
      <c r="B829" s="508"/>
      <c r="C829" s="35"/>
      <c r="D829" s="27"/>
      <c r="E829" s="27"/>
      <c r="F829" s="27"/>
      <c r="G829" s="27"/>
      <c r="H829" s="27"/>
      <c r="I829" s="27"/>
      <c r="J829" s="27"/>
      <c r="K829" s="62"/>
      <c r="L829" s="62"/>
      <c r="M829" s="27"/>
      <c r="N829" s="65" t="s">
        <v>5270</v>
      </c>
      <c r="O829" s="865">
        <f>IF(AND(SUM(O826:O828)=0,COUNTIF(O826:O828,"NS")&gt;0),"NS",IF(AND(SUM(O826:O828)=0,COUNTIF(O826:O828,0)&gt;0),0,IF(AND(SUM(O826:O828)=0,COUNTIF(O826:O828,"NA")&gt;0),"NA",SUM(O826:O828))))</f>
        <v>0</v>
      </c>
      <c r="P829" s="866"/>
      <c r="Q829" s="866"/>
      <c r="R829" s="867"/>
      <c r="S829" s="865">
        <f>IF(AND(SUM(S826:S828)=0,COUNTIF(S826:S828,"NS")&gt;0),"NS",IF(AND(SUM(S826:S828)=0,COUNTIF(S826:S828,0)&gt;0),0,IF(AND(SUM(S826:S828)=0,COUNTIF(S826:S828,"NA")&gt;0),"NA",SUM(S826:S828))))</f>
        <v>0</v>
      </c>
      <c r="T829" s="866"/>
      <c r="U829" s="866"/>
      <c r="V829" s="867"/>
      <c r="W829" s="865">
        <f>IF(AND(SUM(W826:W828)=0,COUNTIF(W826:W828,"NS")&gt;0),"NS",IF(AND(SUM(W826:W828)=0,COUNTIF(W826:W828,0)&gt;0),0,IF(AND(SUM(W826:W828)=0,COUNTIF(W826:W828,"NA")&gt;0),"NA",SUM(W826:W828))))</f>
        <v>0</v>
      </c>
      <c r="X829" s="866"/>
      <c r="Y829" s="866"/>
      <c r="Z829" s="867"/>
      <c r="AA829" s="865">
        <f>IF(AND(SUM(AA826:AA828)=0,COUNTIF(AA826:AA828,"NS")&gt;0),"NS",IF(AND(SUM(AA826:AA828)=0,COUNTIF(AA826:AA828,0)&gt;0),0,IF(AND(SUM(AA826:AA828)=0,COUNTIF(AA826:AA828,"NA")&gt;0),"NA",SUM(AA826:AA828))))</f>
        <v>0</v>
      </c>
      <c r="AB829" s="866"/>
      <c r="AC829" s="866"/>
      <c r="AD829" s="867"/>
      <c r="AG829" s="31"/>
      <c r="AH829" s="31"/>
      <c r="AI829" s="31"/>
      <c r="AJ829" s="31"/>
      <c r="AK829" s="31"/>
      <c r="AL829" s="31"/>
      <c r="AP829" s="169">
        <f>SUM(AP826:AP828)</f>
        <v>0</v>
      </c>
    </row>
    <row r="830" spans="1:42" ht="15" customHeight="1">
      <c r="A830" s="25"/>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M830" t="s">
        <v>5248</v>
      </c>
      <c r="AN830" s="170">
        <f>SUM(AP829)</f>
        <v>0</v>
      </c>
    </row>
    <row r="831" spans="1:42" ht="24" customHeight="1">
      <c r="A831" s="25"/>
      <c r="B831" s="527"/>
      <c r="C831" s="848" t="s">
        <v>5219</v>
      </c>
      <c r="D831" s="848"/>
      <c r="E831" s="848"/>
      <c r="F831" s="848"/>
      <c r="G831" s="848"/>
      <c r="H831" s="848"/>
      <c r="I831" s="848"/>
      <c r="J831" s="848"/>
      <c r="K831" s="848"/>
      <c r="L831" s="848"/>
      <c r="M831" s="848"/>
      <c r="N831" s="848"/>
      <c r="O831" s="848"/>
      <c r="P831" s="848"/>
      <c r="Q831" s="848"/>
      <c r="R831" s="848"/>
      <c r="S831" s="848"/>
      <c r="T831" s="848"/>
      <c r="U831" s="848"/>
      <c r="V831" s="848"/>
      <c r="W831" s="848"/>
      <c r="X831" s="848"/>
      <c r="Y831" s="848"/>
      <c r="Z831" s="848"/>
      <c r="AA831" s="848"/>
      <c r="AB831" s="848"/>
      <c r="AC831" s="848"/>
      <c r="AD831" s="848"/>
    </row>
    <row r="832" spans="1:42" ht="60" customHeight="1">
      <c r="A832" s="25"/>
      <c r="B832" s="527"/>
      <c r="C832" s="842"/>
      <c r="D832" s="842"/>
      <c r="E832" s="842"/>
      <c r="F832" s="842"/>
      <c r="G832" s="842"/>
      <c r="H832" s="842"/>
      <c r="I832" s="842"/>
      <c r="J832" s="842"/>
      <c r="K832" s="842"/>
      <c r="L832" s="842"/>
      <c r="M832" s="842"/>
      <c r="N832" s="842"/>
      <c r="O832" s="842"/>
      <c r="P832" s="842"/>
      <c r="Q832" s="842"/>
      <c r="R832" s="842"/>
      <c r="S832" s="842"/>
      <c r="T832" s="842"/>
      <c r="U832" s="842"/>
      <c r="V832" s="842"/>
      <c r="W832" s="842"/>
      <c r="X832" s="842"/>
      <c r="Y832" s="842"/>
      <c r="Z832" s="842"/>
      <c r="AA832" s="842"/>
      <c r="AB832" s="842"/>
      <c r="AC832" s="842"/>
      <c r="AD832" s="842"/>
    </row>
    <row r="833" spans="1:71" ht="15" customHeight="1">
      <c r="A833" s="25"/>
      <c r="B833" s="1060" t="str">
        <f>IF(AG826=0,"","Favor de ingresar toda la información requerida en la pregunta")</f>
        <v/>
      </c>
      <c r="C833" s="1060"/>
      <c r="D833" s="1060"/>
      <c r="E833" s="1060"/>
      <c r="F833" s="1060"/>
      <c r="G833" s="1060"/>
      <c r="H833" s="1060"/>
      <c r="I833" s="1060"/>
      <c r="J833" s="1060"/>
      <c r="K833" s="1060"/>
      <c r="L833" s="1060"/>
      <c r="M833" s="1060"/>
      <c r="N833" s="1060"/>
      <c r="O833" s="1060"/>
      <c r="P833" s="1060"/>
      <c r="Q833" s="1060"/>
      <c r="R833" s="1060"/>
      <c r="S833" s="1060"/>
      <c r="T833" s="1060"/>
      <c r="U833" s="1060"/>
      <c r="V833" s="1060"/>
      <c r="W833" s="1060"/>
      <c r="X833" s="1060"/>
      <c r="Y833" s="1060"/>
      <c r="Z833" s="1060"/>
      <c r="AA833" s="1060"/>
      <c r="AB833" s="1060"/>
      <c r="AC833" s="1060"/>
      <c r="AD833" s="1060"/>
      <c r="AE833" s="1060"/>
    </row>
    <row r="834" spans="1:71" ht="15" customHeight="1">
      <c r="A834" s="25"/>
      <c r="B834" s="888" t="str">
        <f>IF(SUM(COUNTIF(O826:AD828,"NS"))&lt;&gt;0,"Alerta: debido a que cuenta con registros NS, debe proporcionar una justificación en el area de comentarios al final de la pregunta","")</f>
        <v/>
      </c>
      <c r="C834" s="708"/>
      <c r="D834" s="708"/>
      <c r="E834" s="708"/>
      <c r="F834" s="708"/>
      <c r="G834" s="708"/>
      <c r="H834" s="708"/>
      <c r="I834" s="708"/>
      <c r="J834" s="708"/>
      <c r="K834" s="708"/>
      <c r="L834" s="708"/>
      <c r="M834" s="708"/>
      <c r="N834" s="708"/>
      <c r="O834" s="708"/>
      <c r="P834" s="708"/>
      <c r="Q834" s="708"/>
      <c r="R834" s="708"/>
      <c r="S834" s="708"/>
      <c r="T834" s="708"/>
      <c r="U834" s="708"/>
      <c r="V834" s="708"/>
      <c r="W834" s="708"/>
      <c r="X834" s="708"/>
      <c r="Y834" s="708"/>
      <c r="Z834" s="708"/>
      <c r="AA834" s="708"/>
      <c r="AB834" s="708"/>
      <c r="AC834" s="708"/>
      <c r="AD834" s="708"/>
      <c r="AE834" s="733"/>
    </row>
    <row r="835" spans="1:71" ht="15" customHeight="1">
      <c r="A835" s="25"/>
      <c r="B835" s="868" t="str">
        <f>IF(AN830&gt;0,"Favor de revisar la suma y consistencia de totales y/o subtotales por filas (numéricos y NS)","")</f>
        <v/>
      </c>
      <c r="C835" s="708"/>
      <c r="D835" s="708"/>
      <c r="E835" s="708"/>
      <c r="F835" s="708"/>
      <c r="G835" s="708"/>
      <c r="H835" s="708"/>
      <c r="I835" s="708"/>
      <c r="J835" s="708"/>
      <c r="K835" s="708"/>
      <c r="L835" s="708"/>
      <c r="M835" s="708"/>
      <c r="N835" s="708"/>
      <c r="O835" s="708"/>
      <c r="P835" s="708"/>
      <c r="Q835" s="708"/>
      <c r="R835" s="708"/>
      <c r="S835" s="708"/>
      <c r="T835" s="708"/>
      <c r="U835" s="708"/>
      <c r="V835" s="708"/>
      <c r="W835" s="708"/>
      <c r="X835" s="708"/>
      <c r="Y835" s="708"/>
      <c r="Z835" s="708"/>
      <c r="AA835" s="708"/>
      <c r="AB835" s="708"/>
      <c r="AC835" s="708"/>
      <c r="AD835" s="708"/>
      <c r="AE835" s="733"/>
    </row>
    <row r="836" spans="1:71" ht="15" customHeight="1">
      <c r="A836" s="25"/>
      <c r="B836" s="868" t="str">
        <f>IF(AH826&gt;0,"Revise la información capturada, ya que tiene datos ingresados en celdas que están sombreadas","")</f>
        <v/>
      </c>
      <c r="C836" s="868"/>
      <c r="D836" s="868"/>
      <c r="E836" s="868"/>
      <c r="F836" s="868"/>
      <c r="G836" s="868"/>
      <c r="H836" s="868"/>
      <c r="I836" s="868"/>
      <c r="J836" s="868"/>
      <c r="K836" s="868"/>
      <c r="L836" s="868"/>
      <c r="M836" s="868"/>
      <c r="N836" s="868"/>
      <c r="O836" s="868"/>
      <c r="P836" s="868"/>
      <c r="Q836" s="868"/>
      <c r="R836" s="868"/>
      <c r="S836" s="868"/>
      <c r="T836" s="868"/>
      <c r="U836" s="868"/>
      <c r="V836" s="868"/>
      <c r="W836" s="868"/>
      <c r="X836" s="868"/>
      <c r="Y836" s="868"/>
      <c r="Z836" s="868"/>
      <c r="AA836" s="868"/>
      <c r="AB836" s="868"/>
      <c r="AC836" s="868"/>
      <c r="AD836" s="868"/>
      <c r="AE836" s="868"/>
    </row>
    <row r="837" spans="1:71" ht="15" customHeight="1">
      <c r="A837" s="25"/>
      <c r="B837" s="845" t="str">
        <f>IF(AL827&gt;0,"Favor de revisar la instrucción 3 general de la subsección V.2, debido a que no se cumplen con los criterios mencionados","")</f>
        <v/>
      </c>
      <c r="C837" s="845"/>
      <c r="D837" s="845"/>
      <c r="E837" s="845"/>
      <c r="F837" s="845"/>
      <c r="G837" s="845"/>
      <c r="H837" s="845"/>
      <c r="I837" s="845"/>
      <c r="J837" s="845"/>
      <c r="K837" s="845"/>
      <c r="L837" s="845"/>
      <c r="M837" s="845"/>
      <c r="N837" s="845"/>
      <c r="O837" s="845"/>
      <c r="P837" s="845"/>
      <c r="Q837" s="845"/>
      <c r="R837" s="845"/>
      <c r="S837" s="845"/>
      <c r="T837" s="845"/>
      <c r="U837" s="845"/>
      <c r="V837" s="845"/>
      <c r="W837" s="845"/>
      <c r="X837" s="845"/>
      <c r="Y837" s="845"/>
      <c r="Z837" s="845"/>
      <c r="AA837" s="845"/>
      <c r="AB837" s="845"/>
      <c r="AC837" s="845"/>
      <c r="AD837" s="845"/>
    </row>
    <row r="838" spans="1:71" ht="15" customHeight="1">
      <c r="A838" s="25"/>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row>
    <row r="839" spans="1:71" ht="36" customHeight="1">
      <c r="A839" s="36" t="s">
        <v>6466</v>
      </c>
      <c r="B839" s="880" t="s">
        <v>6467</v>
      </c>
      <c r="C839" s="708"/>
      <c r="D839" s="708"/>
      <c r="E839" s="708"/>
      <c r="F839" s="708"/>
      <c r="G839" s="708"/>
      <c r="H839" s="708"/>
      <c r="I839" s="708"/>
      <c r="J839" s="708"/>
      <c r="K839" s="708"/>
      <c r="L839" s="708"/>
      <c r="M839" s="708"/>
      <c r="N839" s="708"/>
      <c r="O839" s="708"/>
      <c r="P839" s="708"/>
      <c r="Q839" s="708"/>
      <c r="R839" s="708"/>
      <c r="S839" s="708"/>
      <c r="T839" s="708"/>
      <c r="U839" s="708"/>
      <c r="V839" s="708"/>
      <c r="W839" s="708"/>
      <c r="X839" s="708"/>
      <c r="Y839" s="708"/>
      <c r="Z839" s="708"/>
      <c r="AA839" s="708"/>
      <c r="AB839" s="708"/>
      <c r="AC839" s="708"/>
      <c r="AD839" s="708"/>
    </row>
    <row r="840" spans="1:71" ht="24" customHeight="1">
      <c r="A840" s="25"/>
      <c r="B840" s="64"/>
      <c r="C840" s="848" t="s">
        <v>6468</v>
      </c>
      <c r="D840" s="708"/>
      <c r="E840" s="708"/>
      <c r="F840" s="708"/>
      <c r="G840" s="708"/>
      <c r="H840" s="708"/>
      <c r="I840" s="708"/>
      <c r="J840" s="708"/>
      <c r="K840" s="708"/>
      <c r="L840" s="708"/>
      <c r="M840" s="708"/>
      <c r="N840" s="708"/>
      <c r="O840" s="708"/>
      <c r="P840" s="708"/>
      <c r="Q840" s="708"/>
      <c r="R840" s="708"/>
      <c r="S840" s="708"/>
      <c r="T840" s="708"/>
      <c r="U840" s="708"/>
      <c r="V840" s="708"/>
      <c r="W840" s="708"/>
      <c r="X840" s="708"/>
      <c r="Y840" s="708"/>
      <c r="Z840" s="708"/>
      <c r="AA840" s="708"/>
      <c r="AB840" s="708"/>
      <c r="AC840" s="708"/>
      <c r="AD840" s="708"/>
    </row>
    <row r="841" spans="1:71" ht="24" customHeight="1">
      <c r="A841" s="25"/>
      <c r="B841" s="52"/>
      <c r="C841" s="853" t="s">
        <v>6469</v>
      </c>
      <c r="D841" s="708"/>
      <c r="E841" s="708"/>
      <c r="F841" s="708"/>
      <c r="G841" s="708"/>
      <c r="H841" s="708"/>
      <c r="I841" s="708"/>
      <c r="J841" s="708"/>
      <c r="K841" s="708"/>
      <c r="L841" s="708"/>
      <c r="M841" s="708"/>
      <c r="N841" s="708"/>
      <c r="O841" s="708"/>
      <c r="P841" s="708"/>
      <c r="Q841" s="708"/>
      <c r="R841" s="708"/>
      <c r="S841" s="708"/>
      <c r="T841" s="708"/>
      <c r="U841" s="708"/>
      <c r="V841" s="708"/>
      <c r="W841" s="708"/>
      <c r="X841" s="708"/>
      <c r="Y841" s="708"/>
      <c r="Z841" s="708"/>
      <c r="AA841" s="708"/>
      <c r="AB841" s="708"/>
      <c r="AC841" s="708"/>
      <c r="AD841" s="708"/>
    </row>
    <row r="842" spans="1:71" ht="15" customHeight="1">
      <c r="A842" s="25"/>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row>
    <row r="843" spans="1:71" ht="24" customHeight="1">
      <c r="A843" s="25"/>
      <c r="B843" s="52"/>
      <c r="C843" s="723" t="s">
        <v>5085</v>
      </c>
      <c r="D843" s="859"/>
      <c r="E843" s="859"/>
      <c r="F843" s="859"/>
      <c r="G843" s="859"/>
      <c r="H843" s="859"/>
      <c r="I843" s="859"/>
      <c r="J843" s="859"/>
      <c r="K843" s="859"/>
      <c r="L843" s="859"/>
      <c r="M843" s="859"/>
      <c r="N843" s="860"/>
      <c r="O843" s="723" t="s">
        <v>6470</v>
      </c>
      <c r="P843" s="757"/>
      <c r="Q843" s="757"/>
      <c r="R843" s="757"/>
      <c r="S843" s="757"/>
      <c r="T843" s="757"/>
      <c r="U843" s="757"/>
      <c r="V843" s="757"/>
      <c r="W843" s="757"/>
      <c r="X843" s="757"/>
      <c r="Y843" s="757"/>
      <c r="Z843" s="757"/>
      <c r="AA843" s="757"/>
      <c r="AB843" s="757"/>
      <c r="AC843" s="757"/>
      <c r="AD843" s="758"/>
    </row>
    <row r="844" spans="1:71" ht="24" customHeight="1">
      <c r="A844" s="25"/>
      <c r="B844" s="52"/>
      <c r="C844" s="1007"/>
      <c r="D844" s="708"/>
      <c r="E844" s="708"/>
      <c r="F844" s="708"/>
      <c r="G844" s="708"/>
      <c r="H844" s="708"/>
      <c r="I844" s="708"/>
      <c r="J844" s="708"/>
      <c r="K844" s="708"/>
      <c r="L844" s="708"/>
      <c r="M844" s="708"/>
      <c r="N844" s="776"/>
      <c r="O844" s="864" t="s">
        <v>5235</v>
      </c>
      <c r="P844" s="922" t="s">
        <v>5427</v>
      </c>
      <c r="Q844" s="922" t="s">
        <v>5428</v>
      </c>
      <c r="R844" s="922" t="s">
        <v>5106</v>
      </c>
      <c r="S844" s="756" t="s">
        <v>6471</v>
      </c>
      <c r="T844" s="757"/>
      <c r="U844" s="757"/>
      <c r="V844" s="758"/>
      <c r="W844" s="756" t="s">
        <v>6472</v>
      </c>
      <c r="X844" s="757"/>
      <c r="Y844" s="757"/>
      <c r="Z844" s="758"/>
      <c r="AA844" s="756" t="s">
        <v>5106</v>
      </c>
      <c r="AB844" s="757"/>
      <c r="AC844" s="757"/>
      <c r="AD844" s="758"/>
      <c r="AG844" s="1049" t="s">
        <v>5091</v>
      </c>
      <c r="AH844" s="1049"/>
      <c r="AI844" s="1049"/>
      <c r="BA844" s="1105" t="s">
        <v>5450</v>
      </c>
      <c r="BB844" s="757"/>
      <c r="BC844" s="757"/>
      <c r="BD844" s="758"/>
      <c r="BE844" s="1116" t="s">
        <v>5451</v>
      </c>
      <c r="BF844" s="757"/>
      <c r="BG844" s="757"/>
      <c r="BH844" s="758"/>
      <c r="BI844" s="1105" t="s">
        <v>5452</v>
      </c>
      <c r="BJ844" s="757"/>
      <c r="BK844" s="757"/>
      <c r="BL844" s="758"/>
      <c r="BM844" s="1105" t="s">
        <v>6473</v>
      </c>
      <c r="BN844" s="757"/>
      <c r="BO844" s="757"/>
      <c r="BP844" s="758"/>
      <c r="BQ844" s="1104" t="s">
        <v>5453</v>
      </c>
      <c r="BR844" s="757"/>
      <c r="BS844" s="758"/>
    </row>
    <row r="845" spans="1:71" ht="72" customHeight="1">
      <c r="A845" s="25"/>
      <c r="B845" s="52"/>
      <c r="C845" s="861"/>
      <c r="D845" s="782"/>
      <c r="E845" s="782"/>
      <c r="F845" s="782"/>
      <c r="G845" s="782"/>
      <c r="H845" s="782"/>
      <c r="I845" s="782"/>
      <c r="J845" s="782"/>
      <c r="K845" s="782"/>
      <c r="L845" s="782"/>
      <c r="M845" s="782"/>
      <c r="N845" s="783"/>
      <c r="O845" s="917"/>
      <c r="P845" s="917"/>
      <c r="Q845" s="917"/>
      <c r="R845" s="917"/>
      <c r="S845" s="528" t="s">
        <v>5456</v>
      </c>
      <c r="T845" s="57" t="s">
        <v>5427</v>
      </c>
      <c r="U845" s="57" t="s">
        <v>5428</v>
      </c>
      <c r="V845" s="57" t="s">
        <v>5106</v>
      </c>
      <c r="W845" s="528" t="s">
        <v>5456</v>
      </c>
      <c r="X845" s="57" t="s">
        <v>5427</v>
      </c>
      <c r="Y845" s="57" t="s">
        <v>5428</v>
      </c>
      <c r="Z845" s="57" t="s">
        <v>5106</v>
      </c>
      <c r="AA845" s="528" t="s">
        <v>5456</v>
      </c>
      <c r="AB845" s="57" t="s">
        <v>5427</v>
      </c>
      <c r="AC845" s="57" t="s">
        <v>5428</v>
      </c>
      <c r="AD845" s="57" t="s">
        <v>5106</v>
      </c>
      <c r="AF845" t="s">
        <v>5090</v>
      </c>
      <c r="AG845" s="450" t="s">
        <v>5109</v>
      </c>
      <c r="AH845" s="277" t="s">
        <v>5110</v>
      </c>
      <c r="AI845" s="451" t="s">
        <v>5111</v>
      </c>
      <c r="AJ845" s="52" t="s">
        <v>6049</v>
      </c>
      <c r="AK845" t="s">
        <v>5240</v>
      </c>
      <c r="AL845" t="s">
        <v>5241</v>
      </c>
      <c r="AM845" t="s">
        <v>5242</v>
      </c>
      <c r="AN845" t="s">
        <v>5243</v>
      </c>
      <c r="AO845" t="s">
        <v>5244</v>
      </c>
      <c r="AP845" t="s">
        <v>5245</v>
      </c>
      <c r="AQ845" t="s">
        <v>5246</v>
      </c>
      <c r="AR845" t="s">
        <v>5247</v>
      </c>
      <c r="AS845" t="s">
        <v>5457</v>
      </c>
      <c r="AT845" t="s">
        <v>5458</v>
      </c>
      <c r="AU845" t="s">
        <v>5459</v>
      </c>
      <c r="AV845" t="s">
        <v>5460</v>
      </c>
      <c r="AW845" t="s">
        <v>5461</v>
      </c>
      <c r="AX845" t="s">
        <v>5462</v>
      </c>
      <c r="AY845" t="s">
        <v>5463</v>
      </c>
      <c r="AZ845" t="s">
        <v>5464</v>
      </c>
      <c r="BA845" s="227" t="s">
        <v>5450</v>
      </c>
      <c r="BB845" s="228" t="s">
        <v>5481</v>
      </c>
      <c r="BC845" s="229" t="s">
        <v>5482</v>
      </c>
      <c r="BD845" s="230" t="s">
        <v>5483</v>
      </c>
      <c r="BE845" s="227" t="s">
        <v>5450</v>
      </c>
      <c r="BF845" s="228" t="s">
        <v>5481</v>
      </c>
      <c r="BG845" s="229" t="s">
        <v>5482</v>
      </c>
      <c r="BH845" s="230" t="s">
        <v>5483</v>
      </c>
      <c r="BI845" s="227" t="s">
        <v>5450</v>
      </c>
      <c r="BJ845" s="228" t="s">
        <v>5481</v>
      </c>
      <c r="BK845" s="229" t="s">
        <v>5482</v>
      </c>
      <c r="BL845" s="230" t="s">
        <v>5483</v>
      </c>
      <c r="BM845" s="227" t="s">
        <v>5450</v>
      </c>
      <c r="BN845" s="228" t="s">
        <v>5481</v>
      </c>
      <c r="BO845" s="229" t="s">
        <v>5482</v>
      </c>
      <c r="BP845" s="230" t="s">
        <v>5483</v>
      </c>
      <c r="BQ845" s="529" t="s">
        <v>5269</v>
      </c>
      <c r="BR845" s="277" t="s">
        <v>5110</v>
      </c>
      <c r="BS845" s="451" t="s">
        <v>5111</v>
      </c>
    </row>
    <row r="846" spans="1:71" ht="15" customHeight="1">
      <c r="A846" s="25"/>
      <c r="B846" s="52"/>
      <c r="C846" s="55" t="s">
        <v>5568</v>
      </c>
      <c r="D846" s="817" t="s">
        <v>5106</v>
      </c>
      <c r="E846" s="757"/>
      <c r="F846" s="757"/>
      <c r="G846" s="757"/>
      <c r="H846" s="757"/>
      <c r="I846" s="757"/>
      <c r="J846" s="757"/>
      <c r="K846" s="757"/>
      <c r="L846" s="757"/>
      <c r="M846" s="757"/>
      <c r="N846" s="758"/>
      <c r="O846" s="69" t="str">
        <f>IF(OR($O578=0,$O578="NS",$O578="NA",$O$640=0,$O$640="NS",$O$640="NA",O578=""),"",O578)</f>
        <v/>
      </c>
      <c r="P846" s="69" t="str">
        <f>IF(OR($O578=0,$O578="NS",$O578="NA",$O$640=0,$O$640="NS",$O$640="NA",S578=""),"",S578)</f>
        <v/>
      </c>
      <c r="Q846" s="69" t="str">
        <f>IF(OR($O578=0,$O578="NS",$O578="NA",$O$640=0,$O$640="NS",$O$640="NA",W578=""),"",W578)</f>
        <v/>
      </c>
      <c r="R846" s="69" t="str">
        <f>IF(OR($O578=0,$O578="NS",$O578="NA",$O$640=0,$O$640="NS",$O$640="NA",AA578=""),"",AA578)</f>
        <v/>
      </c>
      <c r="S846" s="439"/>
      <c r="T846" s="439"/>
      <c r="U846" s="439"/>
      <c r="V846" s="439"/>
      <c r="W846" s="439"/>
      <c r="X846" s="439"/>
      <c r="Y846" s="439"/>
      <c r="Z846" s="439"/>
      <c r="AA846" s="439"/>
      <c r="AB846" s="439"/>
      <c r="AC846" s="439"/>
      <c r="AD846" s="439"/>
      <c r="AF846">
        <f>IF(AND($O578&gt;0,$O578&lt;&gt;"NS",$O578&lt;&gt;"NA",$O$640&gt;0,$O$640&lt;&gt;"NS",$O$640&lt;&gt;"NA"),IF(COUNTBLANK(O846:AD846)=0,0,1),0)</f>
        <v>0</v>
      </c>
      <c r="AG846" s="176">
        <f>IF(AF846=0,0,1)</f>
        <v>0</v>
      </c>
      <c r="AH846" s="177" t="str">
        <f>IF(AG846=0,"",
IF(SUM($AG$846:AG846)=1,AI846,
IF($AG$908&gt;SUM($AG$846:AG846),_xlfn.CONCAT(", ",AI846),
IF($AG$908=SUM($AG$846:AG846),_xlfn.CONCAT(" y ",AI846)))))</f>
        <v/>
      </c>
      <c r="AI846" s="97">
        <v>0</v>
      </c>
      <c r="AJ846" s="27">
        <f>IF(OR($O578=0,$O578="NS",$O578="NA",$O$640=0,$O$640="NS",$O$640="NA"),IF(COUNTBLANK(O846:AD846)=16,0,1),0)</f>
        <v>0</v>
      </c>
      <c r="AK846" t="str">
        <f>O846</f>
        <v/>
      </c>
      <c r="AL846">
        <f>COUNTIF(P846:R846,"NS")</f>
        <v>0</v>
      </c>
      <c r="AM846">
        <f>SUM(P846:R846)</f>
        <v>0</v>
      </c>
      <c r="AN846">
        <f>IF(OR(COUNTIF(O846:R846,"NA")=4,AK846=""),0,IF(OR(AND(AK846=0,AL846&gt;0),AND(AK846="NS",AM846&gt;0), AND(AK846="NS", AL846=0,AM846=0)), 1, IF(OR(AND(AK846&gt;0,AL846&gt;1,AK846&gt;AM846), AND(AK846="NS",AL846=2), AND(AK846="NS",AM846=0,AL846&gt;0),AK846=AM846), 0, 1)))</f>
        <v>0</v>
      </c>
      <c r="AO846">
        <f t="shared" ref="AO846:AO877" si="247">S846</f>
        <v>0</v>
      </c>
      <c r="AP846">
        <f t="shared" ref="AP846:AP877" si="248">COUNTIF(T846:V846,"NS")</f>
        <v>0</v>
      </c>
      <c r="AQ846">
        <f t="shared" ref="AQ846:AQ877" si="249">SUM(T846:V846)</f>
        <v>0</v>
      </c>
      <c r="AR846">
        <f t="shared" ref="AR846:AR877" si="250">IF(COUNTIF(S846:V846,"NA")=4,0,IF(OR(AND(AO846=0,AP846&gt;0),AND(AO846="NS",AQ846&gt;0), AND(AO846="NS", AP846=0,AQ846=0)), 1, IF(OR(AND(AO846&gt;0,AP846&gt;1,AO846&gt;AQ846), AND(AO846="NS",AP846=2), AND(AO846="NS",AQ846=0,AP846&gt;0),AO846=AQ846), 0, 1)))</f>
        <v>0</v>
      </c>
      <c r="AS846">
        <f t="shared" ref="AS846:AS877" si="251">W846</f>
        <v>0</v>
      </c>
      <c r="AT846">
        <f t="shared" ref="AT846:AT877" si="252">COUNTIF(X846:Z846,"NS")</f>
        <v>0</v>
      </c>
      <c r="AU846">
        <f t="shared" ref="AU846:AU877" si="253">SUM(X846:Z846)</f>
        <v>0</v>
      </c>
      <c r="AV846">
        <f t="shared" ref="AV846:AV877" si="254">IF(COUNTIF(W846:Z846,"NA")=4,0,IF(OR(AND(AS846=0,AT846&gt;0),AND(AS846="NS",AU846&gt;0), AND(AS846="NS", AT846=0,AU846=0)), 1, IF(OR(AND(AS846&gt;0,AT846&gt;1,AS846&gt;AU846), AND(AS846="NS",AT846=2), AND(AS846="NS",AU846=0,AT846&gt;0),AS846=AU846), 0, 1)))</f>
        <v>0</v>
      </c>
      <c r="AW846">
        <f t="shared" ref="AW846:AW877" si="255">AA846</f>
        <v>0</v>
      </c>
      <c r="AX846">
        <f t="shared" ref="AX846:AX877" si="256">COUNTIF(AB846:AD846,"NS")</f>
        <v>0</v>
      </c>
      <c r="AY846">
        <f t="shared" ref="AY846:AY877" si="257">SUM(AB846:AD846)</f>
        <v>0</v>
      </c>
      <c r="AZ846">
        <f t="shared" ref="AZ846:AZ877" si="258">IF(COUNTIF(AA846:AD846,"NA")=4,0,IF(OR(AND(AW846=0,AX846&gt;0),AND(AW846="NS",AY846&gt;0), AND(AW846="NS", AX846=0,AY846=0)), 1, IF(OR(AND(AW846&gt;0,AX846&gt;1,AW846&gt;AY846), AND(AW846="NS",AX846=2), AND(AW846="NS",AY846=0,AX846&gt;0),AW846=AY846), 0, 1)))</f>
        <v>0</v>
      </c>
      <c r="BA846" s="231" t="str">
        <f>O846</f>
        <v/>
      </c>
      <c r="BB846" s="232">
        <f>COUNTIF(S846,"NS")+COUNTIF(W846,"NS")+COUNTIF(AA846,"NS")</f>
        <v>0</v>
      </c>
      <c r="BC846" s="233">
        <f>SUM(S846,W846,AA846)</f>
        <v>0</v>
      </c>
      <c r="BD846" s="234">
        <f>IF(OR(AND(BA846=0, BB846&gt;0),AND(BA846="NS", BC846&gt;0), AND(BA846="NS", BB846=0, BC846=0)), 1, IF(OR(AND(BA846&gt;0, BB846&gt;1,BA846&gt;BC846), AND(BA846="NS", BB846=2), AND(BA846="NS", BC846=0, BB846&gt;0), BA846=BC846, BA846=""), 0, 1))</f>
        <v>0</v>
      </c>
      <c r="BE846" s="231" t="str">
        <f>P846</f>
        <v/>
      </c>
      <c r="BF846" s="232">
        <f>COUNTIF(T846,"NS")+COUNTIF(X846,"NS")+COUNTIF(AB846,"NS")</f>
        <v>0</v>
      </c>
      <c r="BG846" s="233">
        <f>SUM(T846,X846,AB846)</f>
        <v>0</v>
      </c>
      <c r="BH846" s="234">
        <f>IF(OR(AND(BE846=0, BF846&gt;0),AND(BE846="NS", BG846&gt;0), AND(BE846="NS", BF846=0, BG846=0)), 1, IF(OR(AND(BE846&gt;0, BF846&gt;1,BE846&gt;BG846), AND(BE846="NS", BF846=2), AND(BE846="NS", BG846=0, BF846&gt;0), BE846=BG846, BE846=""), 0, 1))</f>
        <v>0</v>
      </c>
      <c r="BI846" s="231" t="str">
        <f>Q846</f>
        <v/>
      </c>
      <c r="BJ846" s="232">
        <f>COUNTIF(U846,"NS")+COUNTIF(Y846,"NS")+COUNTIF(AC846,"NS")</f>
        <v>0</v>
      </c>
      <c r="BK846" s="233">
        <f>SUM(U846,Y846,AC846)</f>
        <v>0</v>
      </c>
      <c r="BL846" s="234">
        <f>IF(OR(AND(BI846=0, BJ846&gt;0),AND(BI846="NS", BK846&gt;0), AND(BI846="NS", BJ846=0, BK846=0)), 1, IF(OR(AND(BI846&gt;0, BJ846&gt;1,BI846&gt;BK846), AND(BI846="NS", BJ846=2), AND(BI846="NS", BK846=0, BJ846&gt;0), BI846=BK846, BI846=""), 0, 1))</f>
        <v>0</v>
      </c>
      <c r="BM846" s="231" t="str">
        <f>R846</f>
        <v/>
      </c>
      <c r="BN846" s="232">
        <f>COUNTIF(V846,"NS")+COUNTIF(Z846,"NS")+COUNTIF(AD846,"NS")</f>
        <v>0</v>
      </c>
      <c r="BO846" s="233">
        <f>SUM(V846,Z846,AD846)</f>
        <v>0</v>
      </c>
      <c r="BP846" s="234">
        <f>IF(OR(AND(BM846=0, BN846&gt;0),AND(BM846="NS", BO846&gt;0), AND(BM846="NS", BN846=0, BO846=0)), 1, IF(OR(AND(BM846&gt;0, BN846&gt;1,BM846&gt;BO846), AND(BM846="NS", BN846=2), AND(BM846="NS", BO846=0, BN846&gt;0), BM846=BO846, BM846=""), 0, 1))</f>
        <v>0</v>
      </c>
      <c r="BQ846" s="176">
        <f>IF(SUM(AN846,AR846,AV846,AZ846,BD846,BH846,BL846,BP846)=0,0,1)</f>
        <v>0</v>
      </c>
      <c r="BR846" s="177" t="str">
        <f>IF(BQ846=0,"",
IF(SUM($BQ$846:BQ846)=1,BS846,
IF($BQ$908&gt;SUM($BQ$846:BQ846),_xlfn.CONCAT(", ",BS846),
IF($BQ$908=SUM($BQ$846:BQ846),_xlfn.CONCAT(" y ",BS846)))))</f>
        <v/>
      </c>
      <c r="BS846" s="97">
        <v>0</v>
      </c>
    </row>
    <row r="847" spans="1:71" ht="15" customHeight="1">
      <c r="A847" s="25"/>
      <c r="B847" s="52"/>
      <c r="C847" s="55" t="s">
        <v>5012</v>
      </c>
      <c r="D847" s="817" t="str">
        <f>IF(CNGE_2026_M4_Secc1!D43="","",CNGE_2026_M4_Secc1!D43)</f>
        <v/>
      </c>
      <c r="E847" s="757"/>
      <c r="F847" s="757"/>
      <c r="G847" s="757"/>
      <c r="H847" s="757"/>
      <c r="I847" s="757"/>
      <c r="J847" s="757"/>
      <c r="K847" s="757"/>
      <c r="L847" s="757"/>
      <c r="M847" s="757"/>
      <c r="N847" s="758"/>
      <c r="O847" s="69" t="str">
        <f t="shared" ref="O847:O877" si="259">IF(OR($O579=0,$O579="NS",$O579="NA",$O$640=0,$O$640="NS",$O$640="NA",O579=""),"",O579)</f>
        <v/>
      </c>
      <c r="P847" s="69" t="str">
        <f t="shared" ref="P847:P877" si="260">IF(OR($O579=0,$O579="NS",$O579="NA",$O$640=0,$O$640="NS",$O$640="NA",S579=""),"",S579)</f>
        <v/>
      </c>
      <c r="Q847" s="69" t="str">
        <f t="shared" ref="Q847:Q877" si="261">IF(OR($O579=0,$O579="NS",$O579="NA",$O$640=0,$O$640="NS",$O$640="NA",W579=""),"",W579)</f>
        <v/>
      </c>
      <c r="R847" s="69" t="str">
        <f t="shared" ref="R847:R877" si="262">IF(OR($O579=0,$O579="NS",$O579="NA",$O$640=0,$O$640="NS",$O$640="NA",AA579=""),"",AA579)</f>
        <v/>
      </c>
      <c r="S847" s="439"/>
      <c r="T847" s="439"/>
      <c r="U847" s="439"/>
      <c r="V847" s="439"/>
      <c r="W847" s="439"/>
      <c r="X847" s="439"/>
      <c r="Y847" s="439"/>
      <c r="Z847" s="439"/>
      <c r="AA847" s="439"/>
      <c r="AB847" s="439"/>
      <c r="AC847" s="439"/>
      <c r="AD847" s="439"/>
      <c r="AF847">
        <f t="shared" ref="AF847:AF878" si="263">IF(AND($O579&gt;0,$O579&lt;&gt;"NS",$O579&lt;&gt;"NA",$O$640&gt;0,$O$640&lt;&gt;"NS",$O$640&lt;&gt;"NA"),IF(OR(COUNTBLANK(D847:AD847)=10,COUNTBLANK(D847:AD847)=27),0,1),0)</f>
        <v>0</v>
      </c>
      <c r="AG847" s="176">
        <f t="shared" ref="AG847:AG900" si="264">IF(AF847=0,0,1)</f>
        <v>0</v>
      </c>
      <c r="AH847" s="177" t="str">
        <f>IF(AG847=0,"",
IF(SUM($AG$846:AG847)=1,AI847,
IF($AG$908&gt;SUM($AG$846:AG847),_xlfn.CONCAT(", ",AI847),
IF($AG$908=SUM($AG$846:AG847),_xlfn.CONCAT(" y ",AI847)))))</f>
        <v/>
      </c>
      <c r="AI847" s="53">
        <v>1</v>
      </c>
      <c r="AJ847" s="27">
        <f t="shared" ref="AJ847:AJ877" si="265">IF(OR($O579=0,$O579="NS",$O579="NA",$O$640=0,$O$640="NS",$O$640="NA"),IF(COUNTBLANK(O847:AD847)=16,0,1),0)</f>
        <v>0</v>
      </c>
      <c r="AK847" t="str">
        <f t="shared" ref="AK847:AK877" si="266">O847</f>
        <v/>
      </c>
      <c r="AL847">
        <f t="shared" ref="AL847:AL877" si="267">COUNTIF(P847:R847,"NS")</f>
        <v>0</v>
      </c>
      <c r="AM847">
        <f t="shared" ref="AM847:AM877" si="268">SUM(P847:R847)</f>
        <v>0</v>
      </c>
      <c r="AN847">
        <f t="shared" ref="AN847:AN900" si="269">IF(OR(COUNTIF(O847:R847,"NA")=4,AK847=""),0,IF(OR(AND(AK847=0,AL847&gt;0),AND(AK847="NS",AM847&gt;0), AND(AK847="NS", AL847=0,AM847=0)), 1, IF(OR(AND(AK847&gt;0,AL847&gt;1,AK847&gt;AM847), AND(AK847="NS",AL847=2), AND(AK847="NS",AM847=0,AL847&gt;0),AK847=AM847), 0, 1)))</f>
        <v>0</v>
      </c>
      <c r="AO847">
        <f t="shared" si="247"/>
        <v>0</v>
      </c>
      <c r="AP847">
        <f t="shared" si="248"/>
        <v>0</v>
      </c>
      <c r="AQ847">
        <f t="shared" si="249"/>
        <v>0</v>
      </c>
      <c r="AR847">
        <f t="shared" si="250"/>
        <v>0</v>
      </c>
      <c r="AS847">
        <f t="shared" si="251"/>
        <v>0</v>
      </c>
      <c r="AT847">
        <f t="shared" si="252"/>
        <v>0</v>
      </c>
      <c r="AU847">
        <f t="shared" si="253"/>
        <v>0</v>
      </c>
      <c r="AV847">
        <f t="shared" si="254"/>
        <v>0</v>
      </c>
      <c r="AW847">
        <f t="shared" si="255"/>
        <v>0</v>
      </c>
      <c r="AX847">
        <f t="shared" si="256"/>
        <v>0</v>
      </c>
      <c r="AY847">
        <f t="shared" si="257"/>
        <v>0</v>
      </c>
      <c r="AZ847">
        <f t="shared" si="258"/>
        <v>0</v>
      </c>
      <c r="BA847" s="231" t="str">
        <f t="shared" ref="BA847:BA901" si="270">O847</f>
        <v/>
      </c>
      <c r="BB847" s="232">
        <f t="shared" ref="BB847:BB901" si="271">COUNTIF(S847,"NS")+COUNTIF(W847,"NS")+COUNTIF(AA847,"NS")</f>
        <v>0</v>
      </c>
      <c r="BC847" s="233">
        <f t="shared" ref="BC847:BC901" si="272">SUM(S847,W847,AA847)</f>
        <v>0</v>
      </c>
      <c r="BD847" s="234">
        <f t="shared" ref="BD847:BD901" si="273">IF(OR(AND(BA847=0, BB847&gt;0),AND(BA847="NS", BC847&gt;0), AND(BA847="NS", BB847=0, BC847=0)), 1, IF(OR(AND(BA847&gt;0, BB847&gt;1,BA847&gt;BC847), AND(BA847="NS", BB847=2), AND(BA847="NS", BC847=0, BB847&gt;0), BA847=BC847, BA847=""), 0, 1))</f>
        <v>0</v>
      </c>
      <c r="BE847" s="231" t="str">
        <f t="shared" ref="BE847:BE901" si="274">P847</f>
        <v/>
      </c>
      <c r="BF847" s="232">
        <f t="shared" ref="BF847:BF901" si="275">COUNTIF(T847,"NS")+COUNTIF(X847,"NS")+COUNTIF(AB847,"NS")</f>
        <v>0</v>
      </c>
      <c r="BG847" s="233">
        <f t="shared" ref="BG847:BG901" si="276">SUM(T847,X847,AB847)</f>
        <v>0</v>
      </c>
      <c r="BH847" s="234">
        <f t="shared" ref="BH847:BH901" si="277">IF(OR(AND(BE847=0, BF847&gt;0),AND(BE847="NS", BG847&gt;0), AND(BE847="NS", BF847=0, BG847=0)), 1, IF(OR(AND(BE847&gt;0, BF847&gt;1,BE847&gt;BG847), AND(BE847="NS", BF847=2), AND(BE847="NS", BG847=0, BF847&gt;0), BE847=BG847, BE847=""), 0, 1))</f>
        <v>0</v>
      </c>
      <c r="BI847" s="231" t="str">
        <f t="shared" ref="BI847:BI901" si="278">Q847</f>
        <v/>
      </c>
      <c r="BJ847" s="232">
        <f t="shared" ref="BJ847:BJ901" si="279">COUNTIF(U847,"NS")+COUNTIF(Y847,"NS")+COUNTIF(AC847,"NS")</f>
        <v>0</v>
      </c>
      <c r="BK847" s="233">
        <f t="shared" ref="BK847:BK901" si="280">SUM(U847,Y847,AC847)</f>
        <v>0</v>
      </c>
      <c r="BL847" s="234">
        <f t="shared" ref="BL847:BL901" si="281">IF(OR(AND(BI847=0, BJ847&gt;0),AND(BI847="NS", BK847&gt;0), AND(BI847="NS", BJ847=0, BK847=0)), 1, IF(OR(AND(BI847&gt;0, BJ847&gt;1,BI847&gt;BK847), AND(BI847="NS", BJ847=2), AND(BI847="NS", BK847=0, BJ847&gt;0), BI847=BK847, BI847=""), 0, 1))</f>
        <v>0</v>
      </c>
      <c r="BM847" s="231" t="str">
        <f t="shared" ref="BM847:BM901" si="282">R847</f>
        <v/>
      </c>
      <c r="BN847" s="232">
        <f t="shared" ref="BN847:BN901" si="283">COUNTIF(V847,"NS")+COUNTIF(Z847,"NS")+COUNTIF(AD847,"NS")</f>
        <v>0</v>
      </c>
      <c r="BO847" s="233">
        <f t="shared" ref="BO847:BO901" si="284">SUM(V847,Z847,AD847)</f>
        <v>0</v>
      </c>
      <c r="BP847" s="234">
        <f t="shared" ref="BP847:BP901" si="285">IF(OR(AND(BM847=0, BN847&gt;0),AND(BM847="NS", BO847&gt;0), AND(BM847="NS", BN847=0, BO847=0)), 1, IF(OR(AND(BM847&gt;0, BN847&gt;1,BM847&gt;BO847), AND(BM847="NS", BN847=2), AND(BM847="NS", BO847=0, BN847&gt;0), BM847=BO847, BM847=""), 0, 1))</f>
        <v>0</v>
      </c>
      <c r="BQ847" s="176">
        <f t="shared" ref="BQ847:BQ900" si="286">IF(SUM(AN847,AR847,AV847,AZ847,BD847,BH847,BL847,BP847)=0,0,1)</f>
        <v>0</v>
      </c>
      <c r="BR847" s="177" t="str">
        <f>IF(BQ847=0,"",
IF(SUM($BQ$846:BQ847)=1,BS847,
IF($BQ$908&gt;SUM($BQ$846:BQ847),_xlfn.CONCAT(", ",BS847),
IF($BQ$908=SUM($BQ$846:BQ847),_xlfn.CONCAT(" y ",BS847)))))</f>
        <v/>
      </c>
      <c r="BS847" s="53">
        <v>1</v>
      </c>
    </row>
    <row r="848" spans="1:71" ht="15" customHeight="1">
      <c r="A848" s="25"/>
      <c r="B848" s="52"/>
      <c r="C848" s="55" t="s">
        <v>5014</v>
      </c>
      <c r="D848" s="817" t="str">
        <f>IF(CNGE_2026_M4_Secc1!D44="","",CNGE_2026_M4_Secc1!D44)</f>
        <v/>
      </c>
      <c r="E848" s="757"/>
      <c r="F848" s="757"/>
      <c r="G848" s="757"/>
      <c r="H848" s="757"/>
      <c r="I848" s="757"/>
      <c r="J848" s="757"/>
      <c r="K848" s="757"/>
      <c r="L848" s="757"/>
      <c r="M848" s="757"/>
      <c r="N848" s="758"/>
      <c r="O848" s="69" t="str">
        <f t="shared" si="259"/>
        <v/>
      </c>
      <c r="P848" s="69" t="str">
        <f t="shared" si="260"/>
        <v/>
      </c>
      <c r="Q848" s="69" t="str">
        <f t="shared" si="261"/>
        <v/>
      </c>
      <c r="R848" s="69" t="str">
        <f t="shared" si="262"/>
        <v/>
      </c>
      <c r="S848" s="439"/>
      <c r="T848" s="439"/>
      <c r="U848" s="439"/>
      <c r="V848" s="439"/>
      <c r="W848" s="439"/>
      <c r="X848" s="439"/>
      <c r="Y848" s="439"/>
      <c r="Z848" s="439"/>
      <c r="AA848" s="439"/>
      <c r="AB848" s="439"/>
      <c r="AC848" s="439"/>
      <c r="AD848" s="439"/>
      <c r="AF848">
        <f t="shared" si="263"/>
        <v>0</v>
      </c>
      <c r="AG848" s="176">
        <f t="shared" si="264"/>
        <v>0</v>
      </c>
      <c r="AH848" s="177" t="str">
        <f>IF(AG848=0,"",
IF(SUM($AG$846:AG848)=1,AI848,
IF($AG$908&gt;SUM($AG$846:AG848),_xlfn.CONCAT(", ",AI848),
IF($AG$908=SUM($AG$846:AG848),_xlfn.CONCAT(" y ",AI848)))))</f>
        <v/>
      </c>
      <c r="AI848" s="55">
        <v>2</v>
      </c>
      <c r="AJ848" s="27">
        <f t="shared" si="265"/>
        <v>0</v>
      </c>
      <c r="AK848" t="str">
        <f t="shared" si="266"/>
        <v/>
      </c>
      <c r="AL848">
        <f t="shared" si="267"/>
        <v>0</v>
      </c>
      <c r="AM848">
        <f t="shared" si="268"/>
        <v>0</v>
      </c>
      <c r="AN848">
        <f t="shared" si="269"/>
        <v>0</v>
      </c>
      <c r="AO848">
        <f t="shared" si="247"/>
        <v>0</v>
      </c>
      <c r="AP848">
        <f t="shared" si="248"/>
        <v>0</v>
      </c>
      <c r="AQ848">
        <f t="shared" si="249"/>
        <v>0</v>
      </c>
      <c r="AR848">
        <f t="shared" si="250"/>
        <v>0</v>
      </c>
      <c r="AS848">
        <f t="shared" si="251"/>
        <v>0</v>
      </c>
      <c r="AT848">
        <f t="shared" si="252"/>
        <v>0</v>
      </c>
      <c r="AU848">
        <f t="shared" si="253"/>
        <v>0</v>
      </c>
      <c r="AV848">
        <f t="shared" si="254"/>
        <v>0</v>
      </c>
      <c r="AW848">
        <f t="shared" si="255"/>
        <v>0</v>
      </c>
      <c r="AX848">
        <f t="shared" si="256"/>
        <v>0</v>
      </c>
      <c r="AY848">
        <f t="shared" si="257"/>
        <v>0</v>
      </c>
      <c r="AZ848">
        <f t="shared" si="258"/>
        <v>0</v>
      </c>
      <c r="BA848" s="231" t="str">
        <f t="shared" si="270"/>
        <v/>
      </c>
      <c r="BB848" s="232">
        <f t="shared" si="271"/>
        <v>0</v>
      </c>
      <c r="BC848" s="233">
        <f t="shared" si="272"/>
        <v>0</v>
      </c>
      <c r="BD848" s="234">
        <f t="shared" si="273"/>
        <v>0</v>
      </c>
      <c r="BE848" s="231" t="str">
        <f t="shared" si="274"/>
        <v/>
      </c>
      <c r="BF848" s="232">
        <f t="shared" si="275"/>
        <v>0</v>
      </c>
      <c r="BG848" s="233">
        <f t="shared" si="276"/>
        <v>0</v>
      </c>
      <c r="BH848" s="234">
        <f t="shared" si="277"/>
        <v>0</v>
      </c>
      <c r="BI848" s="231" t="str">
        <f t="shared" si="278"/>
        <v/>
      </c>
      <c r="BJ848" s="232">
        <f t="shared" si="279"/>
        <v>0</v>
      </c>
      <c r="BK848" s="233">
        <f t="shared" si="280"/>
        <v>0</v>
      </c>
      <c r="BL848" s="234">
        <f t="shared" si="281"/>
        <v>0</v>
      </c>
      <c r="BM848" s="231" t="str">
        <f t="shared" si="282"/>
        <v/>
      </c>
      <c r="BN848" s="232">
        <f t="shared" si="283"/>
        <v>0</v>
      </c>
      <c r="BO848" s="233">
        <f t="shared" si="284"/>
        <v>0</v>
      </c>
      <c r="BP848" s="234">
        <f t="shared" si="285"/>
        <v>0</v>
      </c>
      <c r="BQ848" s="176">
        <f t="shared" si="286"/>
        <v>0</v>
      </c>
      <c r="BR848" s="177" t="str">
        <f>IF(BQ848=0,"",
IF(SUM($BQ$846:BQ848)=1,BS848,
IF($BQ$908&gt;SUM($BQ$846:BQ848),_xlfn.CONCAT(", ",BS848),
IF($BQ$908=SUM($BQ$846:BQ848),_xlfn.CONCAT(" y ",BS848)))))</f>
        <v/>
      </c>
      <c r="BS848" s="55">
        <v>2</v>
      </c>
    </row>
    <row r="849" spans="1:71" ht="15" customHeight="1">
      <c r="A849" s="25"/>
      <c r="B849" s="52"/>
      <c r="C849" s="55" t="s">
        <v>5016</v>
      </c>
      <c r="D849" s="817" t="str">
        <f>IF(CNGE_2026_M4_Secc1!D45="","",CNGE_2026_M4_Secc1!D45)</f>
        <v/>
      </c>
      <c r="E849" s="757"/>
      <c r="F849" s="757"/>
      <c r="G849" s="757"/>
      <c r="H849" s="757"/>
      <c r="I849" s="757"/>
      <c r="J849" s="757"/>
      <c r="K849" s="757"/>
      <c r="L849" s="757"/>
      <c r="M849" s="757"/>
      <c r="N849" s="758"/>
      <c r="O849" s="69" t="str">
        <f t="shared" si="259"/>
        <v/>
      </c>
      <c r="P849" s="69" t="str">
        <f t="shared" si="260"/>
        <v/>
      </c>
      <c r="Q849" s="69" t="str">
        <f t="shared" si="261"/>
        <v/>
      </c>
      <c r="R849" s="69" t="str">
        <f t="shared" si="262"/>
        <v/>
      </c>
      <c r="S849" s="439"/>
      <c r="T849" s="439"/>
      <c r="U849" s="439"/>
      <c r="V849" s="439"/>
      <c r="W849" s="439"/>
      <c r="X849" s="439"/>
      <c r="Y849" s="439"/>
      <c r="Z849" s="439"/>
      <c r="AA849" s="439"/>
      <c r="AB849" s="439"/>
      <c r="AC849" s="439"/>
      <c r="AD849" s="439"/>
      <c r="AF849">
        <f t="shared" si="263"/>
        <v>0</v>
      </c>
      <c r="AG849" s="176">
        <f t="shared" si="264"/>
        <v>0</v>
      </c>
      <c r="AH849" s="177" t="str">
        <f>IF(AG849=0,"",
IF(SUM($AG$846:AG849)=1,AI849,
IF($AG$908&gt;SUM($AG$846:AG849),_xlfn.CONCAT(", ",AI849),
IF($AG$908=SUM($AG$846:AG849),_xlfn.CONCAT(" y ",AI849)))))</f>
        <v/>
      </c>
      <c r="AI849" s="55">
        <v>3</v>
      </c>
      <c r="AJ849" s="27">
        <f t="shared" si="265"/>
        <v>0</v>
      </c>
      <c r="AK849" t="str">
        <f t="shared" si="266"/>
        <v/>
      </c>
      <c r="AL849">
        <f t="shared" si="267"/>
        <v>0</v>
      </c>
      <c r="AM849">
        <f t="shared" si="268"/>
        <v>0</v>
      </c>
      <c r="AN849">
        <f t="shared" si="269"/>
        <v>0</v>
      </c>
      <c r="AO849">
        <f t="shared" si="247"/>
        <v>0</v>
      </c>
      <c r="AP849">
        <f t="shared" si="248"/>
        <v>0</v>
      </c>
      <c r="AQ849">
        <f t="shared" si="249"/>
        <v>0</v>
      </c>
      <c r="AR849">
        <f t="shared" si="250"/>
        <v>0</v>
      </c>
      <c r="AS849">
        <f t="shared" si="251"/>
        <v>0</v>
      </c>
      <c r="AT849">
        <f t="shared" si="252"/>
        <v>0</v>
      </c>
      <c r="AU849">
        <f t="shared" si="253"/>
        <v>0</v>
      </c>
      <c r="AV849">
        <f t="shared" si="254"/>
        <v>0</v>
      </c>
      <c r="AW849">
        <f t="shared" si="255"/>
        <v>0</v>
      </c>
      <c r="AX849">
        <f t="shared" si="256"/>
        <v>0</v>
      </c>
      <c r="AY849">
        <f t="shared" si="257"/>
        <v>0</v>
      </c>
      <c r="AZ849">
        <f t="shared" si="258"/>
        <v>0</v>
      </c>
      <c r="BA849" s="231" t="str">
        <f t="shared" si="270"/>
        <v/>
      </c>
      <c r="BB849" s="232">
        <f t="shared" si="271"/>
        <v>0</v>
      </c>
      <c r="BC849" s="233">
        <f t="shared" si="272"/>
        <v>0</v>
      </c>
      <c r="BD849" s="234">
        <f t="shared" si="273"/>
        <v>0</v>
      </c>
      <c r="BE849" s="231" t="str">
        <f t="shared" si="274"/>
        <v/>
      </c>
      <c r="BF849" s="232">
        <f t="shared" si="275"/>
        <v>0</v>
      </c>
      <c r="BG849" s="233">
        <f t="shared" si="276"/>
        <v>0</v>
      </c>
      <c r="BH849" s="234">
        <f t="shared" si="277"/>
        <v>0</v>
      </c>
      <c r="BI849" s="231" t="str">
        <f t="shared" si="278"/>
        <v/>
      </c>
      <c r="BJ849" s="232">
        <f t="shared" si="279"/>
        <v>0</v>
      </c>
      <c r="BK849" s="233">
        <f t="shared" si="280"/>
        <v>0</v>
      </c>
      <c r="BL849" s="234">
        <f t="shared" si="281"/>
        <v>0</v>
      </c>
      <c r="BM849" s="231" t="str">
        <f t="shared" si="282"/>
        <v/>
      </c>
      <c r="BN849" s="232">
        <f t="shared" si="283"/>
        <v>0</v>
      </c>
      <c r="BO849" s="233">
        <f t="shared" si="284"/>
        <v>0</v>
      </c>
      <c r="BP849" s="234">
        <f t="shared" si="285"/>
        <v>0</v>
      </c>
      <c r="BQ849" s="176">
        <f t="shared" si="286"/>
        <v>0</v>
      </c>
      <c r="BR849" s="177" t="str">
        <f>IF(BQ849=0,"",
IF(SUM($BQ$846:BQ849)=1,BS849,
IF($BQ$908&gt;SUM($BQ$846:BQ849),_xlfn.CONCAT(", ",BS849),
IF($BQ$908=SUM($BQ$846:BQ849),_xlfn.CONCAT(" y ",BS849)))))</f>
        <v/>
      </c>
      <c r="BS849" s="55">
        <v>3</v>
      </c>
    </row>
    <row r="850" spans="1:71" ht="15" customHeight="1">
      <c r="A850" s="25"/>
      <c r="B850" s="52"/>
      <c r="C850" s="55" t="s">
        <v>5018</v>
      </c>
      <c r="D850" s="817" t="str">
        <f>IF(CNGE_2026_M4_Secc1!D46="","",CNGE_2026_M4_Secc1!D46)</f>
        <v/>
      </c>
      <c r="E850" s="757"/>
      <c r="F850" s="757"/>
      <c r="G850" s="757"/>
      <c r="H850" s="757"/>
      <c r="I850" s="757"/>
      <c r="J850" s="757"/>
      <c r="K850" s="757"/>
      <c r="L850" s="757"/>
      <c r="M850" s="757"/>
      <c r="N850" s="758"/>
      <c r="O850" s="69" t="str">
        <f t="shared" si="259"/>
        <v/>
      </c>
      <c r="P850" s="69" t="str">
        <f t="shared" si="260"/>
        <v/>
      </c>
      <c r="Q850" s="69" t="str">
        <f t="shared" si="261"/>
        <v/>
      </c>
      <c r="R850" s="69" t="str">
        <f t="shared" si="262"/>
        <v/>
      </c>
      <c r="S850" s="439"/>
      <c r="T850" s="439"/>
      <c r="U850" s="439"/>
      <c r="V850" s="439"/>
      <c r="W850" s="439"/>
      <c r="X850" s="439"/>
      <c r="Y850" s="439"/>
      <c r="Z850" s="439"/>
      <c r="AA850" s="439"/>
      <c r="AB850" s="439"/>
      <c r="AC850" s="439"/>
      <c r="AD850" s="439"/>
      <c r="AF850">
        <f t="shared" si="263"/>
        <v>0</v>
      </c>
      <c r="AG850" s="176">
        <f t="shared" si="264"/>
        <v>0</v>
      </c>
      <c r="AH850" s="177" t="str">
        <f>IF(AG850=0,"",
IF(SUM($AG$846:AG850)=1,AI850,
IF($AG$908&gt;SUM($AG$846:AG850),_xlfn.CONCAT(", ",AI850),
IF($AG$908=SUM($AG$846:AG850),_xlfn.CONCAT(" y ",AI850)))))</f>
        <v/>
      </c>
      <c r="AI850" s="55">
        <v>4</v>
      </c>
      <c r="AJ850" s="27">
        <f t="shared" si="265"/>
        <v>0</v>
      </c>
      <c r="AK850" t="str">
        <f t="shared" si="266"/>
        <v/>
      </c>
      <c r="AL850">
        <f t="shared" si="267"/>
        <v>0</v>
      </c>
      <c r="AM850">
        <f t="shared" si="268"/>
        <v>0</v>
      </c>
      <c r="AN850">
        <f t="shared" si="269"/>
        <v>0</v>
      </c>
      <c r="AO850">
        <f t="shared" si="247"/>
        <v>0</v>
      </c>
      <c r="AP850">
        <f t="shared" si="248"/>
        <v>0</v>
      </c>
      <c r="AQ850">
        <f t="shared" si="249"/>
        <v>0</v>
      </c>
      <c r="AR850">
        <f t="shared" si="250"/>
        <v>0</v>
      </c>
      <c r="AS850">
        <f t="shared" si="251"/>
        <v>0</v>
      </c>
      <c r="AT850">
        <f t="shared" si="252"/>
        <v>0</v>
      </c>
      <c r="AU850">
        <f t="shared" si="253"/>
        <v>0</v>
      </c>
      <c r="AV850">
        <f t="shared" si="254"/>
        <v>0</v>
      </c>
      <c r="AW850">
        <f t="shared" si="255"/>
        <v>0</v>
      </c>
      <c r="AX850">
        <f t="shared" si="256"/>
        <v>0</v>
      </c>
      <c r="AY850">
        <f t="shared" si="257"/>
        <v>0</v>
      </c>
      <c r="AZ850">
        <f t="shared" si="258"/>
        <v>0</v>
      </c>
      <c r="BA850" s="231" t="str">
        <f t="shared" si="270"/>
        <v/>
      </c>
      <c r="BB850" s="232">
        <f t="shared" si="271"/>
        <v>0</v>
      </c>
      <c r="BC850" s="233">
        <f t="shared" si="272"/>
        <v>0</v>
      </c>
      <c r="BD850" s="234">
        <f t="shared" si="273"/>
        <v>0</v>
      </c>
      <c r="BE850" s="231" t="str">
        <f t="shared" si="274"/>
        <v/>
      </c>
      <c r="BF850" s="232">
        <f t="shared" si="275"/>
        <v>0</v>
      </c>
      <c r="BG850" s="233">
        <f t="shared" si="276"/>
        <v>0</v>
      </c>
      <c r="BH850" s="234">
        <f t="shared" si="277"/>
        <v>0</v>
      </c>
      <c r="BI850" s="231" t="str">
        <f t="shared" si="278"/>
        <v/>
      </c>
      <c r="BJ850" s="232">
        <f t="shared" si="279"/>
        <v>0</v>
      </c>
      <c r="BK850" s="233">
        <f t="shared" si="280"/>
        <v>0</v>
      </c>
      <c r="BL850" s="234">
        <f t="shared" si="281"/>
        <v>0</v>
      </c>
      <c r="BM850" s="231" t="str">
        <f t="shared" si="282"/>
        <v/>
      </c>
      <c r="BN850" s="232">
        <f t="shared" si="283"/>
        <v>0</v>
      </c>
      <c r="BO850" s="233">
        <f t="shared" si="284"/>
        <v>0</v>
      </c>
      <c r="BP850" s="234">
        <f t="shared" si="285"/>
        <v>0</v>
      </c>
      <c r="BQ850" s="176">
        <f t="shared" si="286"/>
        <v>0</v>
      </c>
      <c r="BR850" s="177" t="str">
        <f>IF(BQ850=0,"",
IF(SUM($BQ$846:BQ850)=1,BS850,
IF($BQ$908&gt;SUM($BQ$846:BQ850),_xlfn.CONCAT(", ",BS850),
IF($BQ$908=SUM($BQ$846:BQ850),_xlfn.CONCAT(" y ",BS850)))))</f>
        <v/>
      </c>
      <c r="BS850" s="55">
        <v>4</v>
      </c>
    </row>
    <row r="851" spans="1:71" ht="15" customHeight="1">
      <c r="A851" s="25"/>
      <c r="B851" s="52"/>
      <c r="C851" s="55" t="s">
        <v>5020</v>
      </c>
      <c r="D851" s="817" t="str">
        <f>IF(CNGE_2026_M4_Secc1!D47="","",CNGE_2026_M4_Secc1!D47)</f>
        <v/>
      </c>
      <c r="E851" s="757"/>
      <c r="F851" s="757"/>
      <c r="G851" s="757"/>
      <c r="H851" s="757"/>
      <c r="I851" s="757"/>
      <c r="J851" s="757"/>
      <c r="K851" s="757"/>
      <c r="L851" s="757"/>
      <c r="M851" s="757"/>
      <c r="N851" s="758"/>
      <c r="O851" s="69" t="str">
        <f t="shared" si="259"/>
        <v/>
      </c>
      <c r="P851" s="69" t="str">
        <f t="shared" si="260"/>
        <v/>
      </c>
      <c r="Q851" s="69" t="str">
        <f t="shared" si="261"/>
        <v/>
      </c>
      <c r="R851" s="69" t="str">
        <f t="shared" si="262"/>
        <v/>
      </c>
      <c r="S851" s="439"/>
      <c r="T851" s="439"/>
      <c r="U851" s="439"/>
      <c r="V851" s="439"/>
      <c r="W851" s="439"/>
      <c r="X851" s="439"/>
      <c r="Y851" s="439"/>
      <c r="Z851" s="439"/>
      <c r="AA851" s="439"/>
      <c r="AB851" s="439"/>
      <c r="AC851" s="439"/>
      <c r="AD851" s="439"/>
      <c r="AF851">
        <f t="shared" si="263"/>
        <v>0</v>
      </c>
      <c r="AG851" s="176">
        <f t="shared" si="264"/>
        <v>0</v>
      </c>
      <c r="AH851" s="177" t="str">
        <f>IF(AG851=0,"",
IF(SUM($AG$846:AG851)=1,AI851,
IF($AG$908&gt;SUM($AG$846:AG851),_xlfn.CONCAT(", ",AI851),
IF($AG$908=SUM($AG$846:AG851),_xlfn.CONCAT(" y ",AI851)))))</f>
        <v/>
      </c>
      <c r="AI851" s="55">
        <v>5</v>
      </c>
      <c r="AJ851" s="27">
        <f t="shared" si="265"/>
        <v>0</v>
      </c>
      <c r="AK851" t="str">
        <f t="shared" si="266"/>
        <v/>
      </c>
      <c r="AL851">
        <f t="shared" si="267"/>
        <v>0</v>
      </c>
      <c r="AM851">
        <f t="shared" si="268"/>
        <v>0</v>
      </c>
      <c r="AN851">
        <f t="shared" si="269"/>
        <v>0</v>
      </c>
      <c r="AO851">
        <f t="shared" si="247"/>
        <v>0</v>
      </c>
      <c r="AP851">
        <f t="shared" si="248"/>
        <v>0</v>
      </c>
      <c r="AQ851">
        <f t="shared" si="249"/>
        <v>0</v>
      </c>
      <c r="AR851">
        <f t="shared" si="250"/>
        <v>0</v>
      </c>
      <c r="AS851">
        <f t="shared" si="251"/>
        <v>0</v>
      </c>
      <c r="AT851">
        <f t="shared" si="252"/>
        <v>0</v>
      </c>
      <c r="AU851">
        <f t="shared" si="253"/>
        <v>0</v>
      </c>
      <c r="AV851">
        <f t="shared" si="254"/>
        <v>0</v>
      </c>
      <c r="AW851">
        <f t="shared" si="255"/>
        <v>0</v>
      </c>
      <c r="AX851">
        <f t="shared" si="256"/>
        <v>0</v>
      </c>
      <c r="AY851">
        <f t="shared" si="257"/>
        <v>0</v>
      </c>
      <c r="AZ851">
        <f t="shared" si="258"/>
        <v>0</v>
      </c>
      <c r="BA851" s="231" t="str">
        <f t="shared" si="270"/>
        <v/>
      </c>
      <c r="BB851" s="232">
        <f t="shared" si="271"/>
        <v>0</v>
      </c>
      <c r="BC851" s="233">
        <f t="shared" si="272"/>
        <v>0</v>
      </c>
      <c r="BD851" s="234">
        <f t="shared" si="273"/>
        <v>0</v>
      </c>
      <c r="BE851" s="231" t="str">
        <f t="shared" si="274"/>
        <v/>
      </c>
      <c r="BF851" s="232">
        <f t="shared" si="275"/>
        <v>0</v>
      </c>
      <c r="BG851" s="233">
        <f t="shared" si="276"/>
        <v>0</v>
      </c>
      <c r="BH851" s="234">
        <f t="shared" si="277"/>
        <v>0</v>
      </c>
      <c r="BI851" s="231" t="str">
        <f t="shared" si="278"/>
        <v/>
      </c>
      <c r="BJ851" s="232">
        <f t="shared" si="279"/>
        <v>0</v>
      </c>
      <c r="BK851" s="233">
        <f t="shared" si="280"/>
        <v>0</v>
      </c>
      <c r="BL851" s="234">
        <f t="shared" si="281"/>
        <v>0</v>
      </c>
      <c r="BM851" s="231" t="str">
        <f t="shared" si="282"/>
        <v/>
      </c>
      <c r="BN851" s="232">
        <f t="shared" si="283"/>
        <v>0</v>
      </c>
      <c r="BO851" s="233">
        <f t="shared" si="284"/>
        <v>0</v>
      </c>
      <c r="BP851" s="234">
        <f t="shared" si="285"/>
        <v>0</v>
      </c>
      <c r="BQ851" s="176">
        <f t="shared" si="286"/>
        <v>0</v>
      </c>
      <c r="BR851" s="177" t="str">
        <f>IF(BQ851=0,"",
IF(SUM($BQ$846:BQ851)=1,BS851,
IF($BQ$908&gt;SUM($BQ$846:BQ851),_xlfn.CONCAT(", ",BS851),
IF($BQ$908=SUM($BQ$846:BQ851),_xlfn.CONCAT(" y ",BS851)))))</f>
        <v/>
      </c>
      <c r="BS851" s="55">
        <v>5</v>
      </c>
    </row>
    <row r="852" spans="1:71" ht="15" customHeight="1">
      <c r="A852" s="25"/>
      <c r="B852" s="52"/>
      <c r="C852" s="55" t="s">
        <v>5022</v>
      </c>
      <c r="D852" s="817" t="str">
        <f>IF(CNGE_2026_M4_Secc1!D48="","",CNGE_2026_M4_Secc1!D48)</f>
        <v/>
      </c>
      <c r="E852" s="757"/>
      <c r="F852" s="757"/>
      <c r="G852" s="757"/>
      <c r="H852" s="757"/>
      <c r="I852" s="757"/>
      <c r="J852" s="757"/>
      <c r="K852" s="757"/>
      <c r="L852" s="757"/>
      <c r="M852" s="757"/>
      <c r="N852" s="758"/>
      <c r="O852" s="69" t="str">
        <f t="shared" si="259"/>
        <v/>
      </c>
      <c r="P852" s="69" t="str">
        <f t="shared" si="260"/>
        <v/>
      </c>
      <c r="Q852" s="69" t="str">
        <f t="shared" si="261"/>
        <v/>
      </c>
      <c r="R852" s="69" t="str">
        <f t="shared" si="262"/>
        <v/>
      </c>
      <c r="S852" s="439"/>
      <c r="T852" s="439"/>
      <c r="U852" s="439"/>
      <c r="V852" s="439"/>
      <c r="W852" s="439"/>
      <c r="X852" s="439"/>
      <c r="Y852" s="439"/>
      <c r="Z852" s="439"/>
      <c r="AA852" s="439"/>
      <c r="AB852" s="439"/>
      <c r="AC852" s="439"/>
      <c r="AD852" s="439"/>
      <c r="AF852">
        <f t="shared" si="263"/>
        <v>0</v>
      </c>
      <c r="AG852" s="176">
        <f t="shared" si="264"/>
        <v>0</v>
      </c>
      <c r="AH852" s="177" t="str">
        <f>IF(AG852=0,"",
IF(SUM($AG$846:AG852)=1,AI852,
IF($AG$908&gt;SUM($AG$846:AG852),_xlfn.CONCAT(", ",AI852),
IF($AG$908=SUM($AG$846:AG852),_xlfn.CONCAT(" y ",AI852)))))</f>
        <v/>
      </c>
      <c r="AI852" s="55">
        <v>6</v>
      </c>
      <c r="AJ852" s="27">
        <f t="shared" si="265"/>
        <v>0</v>
      </c>
      <c r="AK852" t="str">
        <f t="shared" si="266"/>
        <v/>
      </c>
      <c r="AL852">
        <f t="shared" si="267"/>
        <v>0</v>
      </c>
      <c r="AM852">
        <f t="shared" si="268"/>
        <v>0</v>
      </c>
      <c r="AN852">
        <f t="shared" si="269"/>
        <v>0</v>
      </c>
      <c r="AO852">
        <f t="shared" si="247"/>
        <v>0</v>
      </c>
      <c r="AP852">
        <f t="shared" si="248"/>
        <v>0</v>
      </c>
      <c r="AQ852">
        <f t="shared" si="249"/>
        <v>0</v>
      </c>
      <c r="AR852">
        <f t="shared" si="250"/>
        <v>0</v>
      </c>
      <c r="AS852">
        <f t="shared" si="251"/>
        <v>0</v>
      </c>
      <c r="AT852">
        <f t="shared" si="252"/>
        <v>0</v>
      </c>
      <c r="AU852">
        <f t="shared" si="253"/>
        <v>0</v>
      </c>
      <c r="AV852">
        <f t="shared" si="254"/>
        <v>0</v>
      </c>
      <c r="AW852">
        <f t="shared" si="255"/>
        <v>0</v>
      </c>
      <c r="AX852">
        <f t="shared" si="256"/>
        <v>0</v>
      </c>
      <c r="AY852">
        <f t="shared" si="257"/>
        <v>0</v>
      </c>
      <c r="AZ852">
        <f t="shared" si="258"/>
        <v>0</v>
      </c>
      <c r="BA852" s="231" t="str">
        <f t="shared" si="270"/>
        <v/>
      </c>
      <c r="BB852" s="232">
        <f t="shared" si="271"/>
        <v>0</v>
      </c>
      <c r="BC852" s="233">
        <f t="shared" si="272"/>
        <v>0</v>
      </c>
      <c r="BD852" s="234">
        <f t="shared" si="273"/>
        <v>0</v>
      </c>
      <c r="BE852" s="231" t="str">
        <f t="shared" si="274"/>
        <v/>
      </c>
      <c r="BF852" s="232">
        <f t="shared" si="275"/>
        <v>0</v>
      </c>
      <c r="BG852" s="233">
        <f t="shared" si="276"/>
        <v>0</v>
      </c>
      <c r="BH852" s="234">
        <f t="shared" si="277"/>
        <v>0</v>
      </c>
      <c r="BI852" s="231" t="str">
        <f t="shared" si="278"/>
        <v/>
      </c>
      <c r="BJ852" s="232">
        <f t="shared" si="279"/>
        <v>0</v>
      </c>
      <c r="BK852" s="233">
        <f t="shared" si="280"/>
        <v>0</v>
      </c>
      <c r="BL852" s="234">
        <f t="shared" si="281"/>
        <v>0</v>
      </c>
      <c r="BM852" s="231" t="str">
        <f t="shared" si="282"/>
        <v/>
      </c>
      <c r="BN852" s="232">
        <f t="shared" si="283"/>
        <v>0</v>
      </c>
      <c r="BO852" s="233">
        <f t="shared" si="284"/>
        <v>0</v>
      </c>
      <c r="BP852" s="234">
        <f t="shared" si="285"/>
        <v>0</v>
      </c>
      <c r="BQ852" s="176">
        <f t="shared" si="286"/>
        <v>0</v>
      </c>
      <c r="BR852" s="177" t="str">
        <f>IF(BQ852=0,"",
IF(SUM($BQ$846:BQ852)=1,BS852,
IF($BQ$908&gt;SUM($BQ$846:BQ852),_xlfn.CONCAT(", ",BS852),
IF($BQ$908=SUM($BQ$846:BQ852),_xlfn.CONCAT(" y ",BS852)))))</f>
        <v/>
      </c>
      <c r="BS852" s="55">
        <v>6</v>
      </c>
    </row>
    <row r="853" spans="1:71" ht="15" customHeight="1">
      <c r="A853" s="25"/>
      <c r="B853" s="52"/>
      <c r="C853" s="55" t="s">
        <v>5024</v>
      </c>
      <c r="D853" s="817" t="str">
        <f>IF(CNGE_2026_M4_Secc1!D49="","",CNGE_2026_M4_Secc1!D49)</f>
        <v/>
      </c>
      <c r="E853" s="757"/>
      <c r="F853" s="757"/>
      <c r="G853" s="757"/>
      <c r="H853" s="757"/>
      <c r="I853" s="757"/>
      <c r="J853" s="757"/>
      <c r="K853" s="757"/>
      <c r="L853" s="757"/>
      <c r="M853" s="757"/>
      <c r="N853" s="758"/>
      <c r="O853" s="69" t="str">
        <f t="shared" si="259"/>
        <v/>
      </c>
      <c r="P853" s="69" t="str">
        <f t="shared" si="260"/>
        <v/>
      </c>
      <c r="Q853" s="69" t="str">
        <f t="shared" si="261"/>
        <v/>
      </c>
      <c r="R853" s="69" t="str">
        <f t="shared" si="262"/>
        <v/>
      </c>
      <c r="S853" s="439"/>
      <c r="T853" s="439"/>
      <c r="U853" s="439"/>
      <c r="V853" s="439"/>
      <c r="W853" s="439"/>
      <c r="X853" s="439"/>
      <c r="Y853" s="439"/>
      <c r="Z853" s="439"/>
      <c r="AA853" s="439"/>
      <c r="AB853" s="439"/>
      <c r="AC853" s="439"/>
      <c r="AD853" s="439"/>
      <c r="AF853">
        <f t="shared" si="263"/>
        <v>0</v>
      </c>
      <c r="AG853" s="176">
        <f t="shared" si="264"/>
        <v>0</v>
      </c>
      <c r="AH853" s="177" t="str">
        <f>IF(AG853=0,"",
IF(SUM($AG$846:AG853)=1,AI853,
IF($AG$908&gt;SUM($AG$846:AG853),_xlfn.CONCAT(", ",AI853),
IF($AG$908=SUM($AG$846:AG853),_xlfn.CONCAT(" y ",AI853)))))</f>
        <v/>
      </c>
      <c r="AI853" s="55">
        <v>7</v>
      </c>
      <c r="AJ853" s="27">
        <f t="shared" si="265"/>
        <v>0</v>
      </c>
      <c r="AK853" t="str">
        <f t="shared" si="266"/>
        <v/>
      </c>
      <c r="AL853">
        <f t="shared" si="267"/>
        <v>0</v>
      </c>
      <c r="AM853">
        <f t="shared" si="268"/>
        <v>0</v>
      </c>
      <c r="AN853">
        <f t="shared" si="269"/>
        <v>0</v>
      </c>
      <c r="AO853">
        <f t="shared" si="247"/>
        <v>0</v>
      </c>
      <c r="AP853">
        <f t="shared" si="248"/>
        <v>0</v>
      </c>
      <c r="AQ853">
        <f t="shared" si="249"/>
        <v>0</v>
      </c>
      <c r="AR853">
        <f t="shared" si="250"/>
        <v>0</v>
      </c>
      <c r="AS853">
        <f t="shared" si="251"/>
        <v>0</v>
      </c>
      <c r="AT853">
        <f t="shared" si="252"/>
        <v>0</v>
      </c>
      <c r="AU853">
        <f t="shared" si="253"/>
        <v>0</v>
      </c>
      <c r="AV853">
        <f t="shared" si="254"/>
        <v>0</v>
      </c>
      <c r="AW853">
        <f t="shared" si="255"/>
        <v>0</v>
      </c>
      <c r="AX853">
        <f t="shared" si="256"/>
        <v>0</v>
      </c>
      <c r="AY853">
        <f t="shared" si="257"/>
        <v>0</v>
      </c>
      <c r="AZ853">
        <f t="shared" si="258"/>
        <v>0</v>
      </c>
      <c r="BA853" s="231" t="str">
        <f t="shared" si="270"/>
        <v/>
      </c>
      <c r="BB853" s="232">
        <f t="shared" si="271"/>
        <v>0</v>
      </c>
      <c r="BC853" s="233">
        <f t="shared" si="272"/>
        <v>0</v>
      </c>
      <c r="BD853" s="234">
        <f t="shared" si="273"/>
        <v>0</v>
      </c>
      <c r="BE853" s="231" t="str">
        <f t="shared" si="274"/>
        <v/>
      </c>
      <c r="BF853" s="232">
        <f t="shared" si="275"/>
        <v>0</v>
      </c>
      <c r="BG853" s="233">
        <f t="shared" si="276"/>
        <v>0</v>
      </c>
      <c r="BH853" s="234">
        <f t="shared" si="277"/>
        <v>0</v>
      </c>
      <c r="BI853" s="231" t="str">
        <f t="shared" si="278"/>
        <v/>
      </c>
      <c r="BJ853" s="232">
        <f t="shared" si="279"/>
        <v>0</v>
      </c>
      <c r="BK853" s="233">
        <f t="shared" si="280"/>
        <v>0</v>
      </c>
      <c r="BL853" s="234">
        <f t="shared" si="281"/>
        <v>0</v>
      </c>
      <c r="BM853" s="231" t="str">
        <f t="shared" si="282"/>
        <v/>
      </c>
      <c r="BN853" s="232">
        <f t="shared" si="283"/>
        <v>0</v>
      </c>
      <c r="BO853" s="233">
        <f t="shared" si="284"/>
        <v>0</v>
      </c>
      <c r="BP853" s="234">
        <f t="shared" si="285"/>
        <v>0</v>
      </c>
      <c r="BQ853" s="176">
        <f t="shared" si="286"/>
        <v>0</v>
      </c>
      <c r="BR853" s="177" t="str">
        <f>IF(BQ853=0,"",
IF(SUM($BQ$846:BQ853)=1,BS853,
IF($BQ$908&gt;SUM($BQ$846:BQ853),_xlfn.CONCAT(", ",BS853),
IF($BQ$908=SUM($BQ$846:BQ853),_xlfn.CONCAT(" y ",BS853)))))</f>
        <v/>
      </c>
      <c r="BS853" s="55">
        <v>7</v>
      </c>
    </row>
    <row r="854" spans="1:71" ht="15" customHeight="1">
      <c r="A854" s="25"/>
      <c r="B854" s="52"/>
      <c r="C854" s="55" t="s">
        <v>5026</v>
      </c>
      <c r="D854" s="817" t="str">
        <f>IF(CNGE_2026_M4_Secc1!D50="","",CNGE_2026_M4_Secc1!D50)</f>
        <v/>
      </c>
      <c r="E854" s="757"/>
      <c r="F854" s="757"/>
      <c r="G854" s="757"/>
      <c r="H854" s="757"/>
      <c r="I854" s="757"/>
      <c r="J854" s="757"/>
      <c r="K854" s="757"/>
      <c r="L854" s="757"/>
      <c r="M854" s="757"/>
      <c r="N854" s="758"/>
      <c r="O854" s="69" t="str">
        <f t="shared" si="259"/>
        <v/>
      </c>
      <c r="P854" s="69" t="str">
        <f t="shared" si="260"/>
        <v/>
      </c>
      <c r="Q854" s="69" t="str">
        <f t="shared" si="261"/>
        <v/>
      </c>
      <c r="R854" s="69" t="str">
        <f t="shared" si="262"/>
        <v/>
      </c>
      <c r="S854" s="439"/>
      <c r="T854" s="439"/>
      <c r="U854" s="439"/>
      <c r="V854" s="439"/>
      <c r="W854" s="439"/>
      <c r="X854" s="439"/>
      <c r="Y854" s="439"/>
      <c r="Z854" s="439"/>
      <c r="AA854" s="439"/>
      <c r="AB854" s="439"/>
      <c r="AC854" s="439"/>
      <c r="AD854" s="439"/>
      <c r="AF854">
        <f t="shared" si="263"/>
        <v>0</v>
      </c>
      <c r="AG854" s="176">
        <f t="shared" si="264"/>
        <v>0</v>
      </c>
      <c r="AH854" s="177" t="str">
        <f>IF(AG854=0,"",
IF(SUM($AG$846:AG854)=1,AI854,
IF($AG$908&gt;SUM($AG$846:AG854),_xlfn.CONCAT(", ",AI854),
IF($AG$908=SUM($AG$846:AG854),_xlfn.CONCAT(" y ",AI854)))))</f>
        <v/>
      </c>
      <c r="AI854" s="55">
        <v>8</v>
      </c>
      <c r="AJ854" s="27">
        <f t="shared" si="265"/>
        <v>0</v>
      </c>
      <c r="AK854" t="str">
        <f t="shared" si="266"/>
        <v/>
      </c>
      <c r="AL854">
        <f t="shared" si="267"/>
        <v>0</v>
      </c>
      <c r="AM854">
        <f t="shared" si="268"/>
        <v>0</v>
      </c>
      <c r="AN854">
        <f t="shared" si="269"/>
        <v>0</v>
      </c>
      <c r="AO854">
        <f t="shared" si="247"/>
        <v>0</v>
      </c>
      <c r="AP854">
        <f t="shared" si="248"/>
        <v>0</v>
      </c>
      <c r="AQ854">
        <f t="shared" si="249"/>
        <v>0</v>
      </c>
      <c r="AR854">
        <f t="shared" si="250"/>
        <v>0</v>
      </c>
      <c r="AS854">
        <f t="shared" si="251"/>
        <v>0</v>
      </c>
      <c r="AT854">
        <f t="shared" si="252"/>
        <v>0</v>
      </c>
      <c r="AU854">
        <f t="shared" si="253"/>
        <v>0</v>
      </c>
      <c r="AV854">
        <f t="shared" si="254"/>
        <v>0</v>
      </c>
      <c r="AW854">
        <f t="shared" si="255"/>
        <v>0</v>
      </c>
      <c r="AX854">
        <f t="shared" si="256"/>
        <v>0</v>
      </c>
      <c r="AY854">
        <f t="shared" si="257"/>
        <v>0</v>
      </c>
      <c r="AZ854">
        <f t="shared" si="258"/>
        <v>0</v>
      </c>
      <c r="BA854" s="231" t="str">
        <f t="shared" si="270"/>
        <v/>
      </c>
      <c r="BB854" s="232">
        <f t="shared" si="271"/>
        <v>0</v>
      </c>
      <c r="BC854" s="233">
        <f t="shared" si="272"/>
        <v>0</v>
      </c>
      <c r="BD854" s="234">
        <f t="shared" si="273"/>
        <v>0</v>
      </c>
      <c r="BE854" s="231" t="str">
        <f t="shared" si="274"/>
        <v/>
      </c>
      <c r="BF854" s="232">
        <f t="shared" si="275"/>
        <v>0</v>
      </c>
      <c r="BG854" s="233">
        <f t="shared" si="276"/>
        <v>0</v>
      </c>
      <c r="BH854" s="234">
        <f t="shared" si="277"/>
        <v>0</v>
      </c>
      <c r="BI854" s="231" t="str">
        <f t="shared" si="278"/>
        <v/>
      </c>
      <c r="BJ854" s="232">
        <f t="shared" si="279"/>
        <v>0</v>
      </c>
      <c r="BK854" s="233">
        <f t="shared" si="280"/>
        <v>0</v>
      </c>
      <c r="BL854" s="234">
        <f t="shared" si="281"/>
        <v>0</v>
      </c>
      <c r="BM854" s="231" t="str">
        <f t="shared" si="282"/>
        <v/>
      </c>
      <c r="BN854" s="232">
        <f t="shared" si="283"/>
        <v>0</v>
      </c>
      <c r="BO854" s="233">
        <f t="shared" si="284"/>
        <v>0</v>
      </c>
      <c r="BP854" s="234">
        <f t="shared" si="285"/>
        <v>0</v>
      </c>
      <c r="BQ854" s="176">
        <f t="shared" si="286"/>
        <v>0</v>
      </c>
      <c r="BR854" s="177" t="str">
        <f>IF(BQ854=0,"",
IF(SUM($BQ$846:BQ854)=1,BS854,
IF($BQ$908&gt;SUM($BQ$846:BQ854),_xlfn.CONCAT(", ",BS854),
IF($BQ$908=SUM($BQ$846:BQ854),_xlfn.CONCAT(" y ",BS854)))))</f>
        <v/>
      </c>
      <c r="BS854" s="55">
        <v>8</v>
      </c>
    </row>
    <row r="855" spans="1:71" ht="15" customHeight="1">
      <c r="A855" s="25"/>
      <c r="B855" s="52"/>
      <c r="C855" s="55" t="s">
        <v>5028</v>
      </c>
      <c r="D855" s="817" t="str">
        <f>IF(CNGE_2026_M4_Secc1!D51="","",CNGE_2026_M4_Secc1!D51)</f>
        <v/>
      </c>
      <c r="E855" s="757"/>
      <c r="F855" s="757"/>
      <c r="G855" s="757"/>
      <c r="H855" s="757"/>
      <c r="I855" s="757"/>
      <c r="J855" s="757"/>
      <c r="K855" s="757"/>
      <c r="L855" s="757"/>
      <c r="M855" s="757"/>
      <c r="N855" s="758"/>
      <c r="O855" s="69" t="str">
        <f t="shared" si="259"/>
        <v/>
      </c>
      <c r="P855" s="69" t="str">
        <f t="shared" si="260"/>
        <v/>
      </c>
      <c r="Q855" s="69" t="str">
        <f t="shared" si="261"/>
        <v/>
      </c>
      <c r="R855" s="69" t="str">
        <f t="shared" si="262"/>
        <v/>
      </c>
      <c r="S855" s="439"/>
      <c r="T855" s="439"/>
      <c r="U855" s="439"/>
      <c r="V855" s="439"/>
      <c r="W855" s="439"/>
      <c r="X855" s="439"/>
      <c r="Y855" s="439"/>
      <c r="Z855" s="439"/>
      <c r="AA855" s="439"/>
      <c r="AB855" s="439"/>
      <c r="AC855" s="439"/>
      <c r="AD855" s="439"/>
      <c r="AF855">
        <f t="shared" si="263"/>
        <v>0</v>
      </c>
      <c r="AG855" s="176">
        <f t="shared" si="264"/>
        <v>0</v>
      </c>
      <c r="AH855" s="177" t="str">
        <f>IF(AG855=0,"",
IF(SUM($AG$846:AG855)=1,AI855,
IF($AG$908&gt;SUM($AG$846:AG855),_xlfn.CONCAT(", ",AI855),
IF($AG$908=SUM($AG$846:AG855),_xlfn.CONCAT(" y ",AI855)))))</f>
        <v/>
      </c>
      <c r="AI855" s="55">
        <v>9</v>
      </c>
      <c r="AJ855" s="27">
        <f t="shared" si="265"/>
        <v>0</v>
      </c>
      <c r="AK855" t="str">
        <f t="shared" si="266"/>
        <v/>
      </c>
      <c r="AL855">
        <f t="shared" si="267"/>
        <v>0</v>
      </c>
      <c r="AM855">
        <f t="shared" si="268"/>
        <v>0</v>
      </c>
      <c r="AN855">
        <f t="shared" si="269"/>
        <v>0</v>
      </c>
      <c r="AO855">
        <f t="shared" si="247"/>
        <v>0</v>
      </c>
      <c r="AP855">
        <f t="shared" si="248"/>
        <v>0</v>
      </c>
      <c r="AQ855">
        <f t="shared" si="249"/>
        <v>0</v>
      </c>
      <c r="AR855">
        <f t="shared" si="250"/>
        <v>0</v>
      </c>
      <c r="AS855">
        <f t="shared" si="251"/>
        <v>0</v>
      </c>
      <c r="AT855">
        <f t="shared" si="252"/>
        <v>0</v>
      </c>
      <c r="AU855">
        <f t="shared" si="253"/>
        <v>0</v>
      </c>
      <c r="AV855">
        <f t="shared" si="254"/>
        <v>0</v>
      </c>
      <c r="AW855">
        <f t="shared" si="255"/>
        <v>0</v>
      </c>
      <c r="AX855">
        <f t="shared" si="256"/>
        <v>0</v>
      </c>
      <c r="AY855">
        <f t="shared" si="257"/>
        <v>0</v>
      </c>
      <c r="AZ855">
        <f t="shared" si="258"/>
        <v>0</v>
      </c>
      <c r="BA855" s="231" t="str">
        <f t="shared" si="270"/>
        <v/>
      </c>
      <c r="BB855" s="232">
        <f t="shared" si="271"/>
        <v>0</v>
      </c>
      <c r="BC855" s="233">
        <f t="shared" si="272"/>
        <v>0</v>
      </c>
      <c r="BD855" s="234">
        <f t="shared" si="273"/>
        <v>0</v>
      </c>
      <c r="BE855" s="231" t="str">
        <f t="shared" si="274"/>
        <v/>
      </c>
      <c r="BF855" s="232">
        <f t="shared" si="275"/>
        <v>0</v>
      </c>
      <c r="BG855" s="233">
        <f t="shared" si="276"/>
        <v>0</v>
      </c>
      <c r="BH855" s="234">
        <f t="shared" si="277"/>
        <v>0</v>
      </c>
      <c r="BI855" s="231" t="str">
        <f t="shared" si="278"/>
        <v/>
      </c>
      <c r="BJ855" s="232">
        <f t="shared" si="279"/>
        <v>0</v>
      </c>
      <c r="BK855" s="233">
        <f t="shared" si="280"/>
        <v>0</v>
      </c>
      <c r="BL855" s="234">
        <f t="shared" si="281"/>
        <v>0</v>
      </c>
      <c r="BM855" s="231" t="str">
        <f t="shared" si="282"/>
        <v/>
      </c>
      <c r="BN855" s="232">
        <f t="shared" si="283"/>
        <v>0</v>
      </c>
      <c r="BO855" s="233">
        <f t="shared" si="284"/>
        <v>0</v>
      </c>
      <c r="BP855" s="234">
        <f t="shared" si="285"/>
        <v>0</v>
      </c>
      <c r="BQ855" s="176">
        <f t="shared" si="286"/>
        <v>0</v>
      </c>
      <c r="BR855" s="177" t="str">
        <f>IF(BQ855=0,"",
IF(SUM($BQ$846:BQ855)=1,BS855,
IF($BQ$908&gt;SUM($BQ$846:BQ855),_xlfn.CONCAT(", ",BS855),
IF($BQ$908=SUM($BQ$846:BQ855),_xlfn.CONCAT(" y ",BS855)))))</f>
        <v/>
      </c>
      <c r="BS855" s="55">
        <v>9</v>
      </c>
    </row>
    <row r="856" spans="1:71" ht="15" customHeight="1">
      <c r="A856" s="25"/>
      <c r="B856" s="52"/>
      <c r="C856" s="55" t="s">
        <v>5029</v>
      </c>
      <c r="D856" s="817" t="str">
        <f>IF(CNGE_2026_M4_Secc1!D52="","",CNGE_2026_M4_Secc1!D52)</f>
        <v/>
      </c>
      <c r="E856" s="757"/>
      <c r="F856" s="757"/>
      <c r="G856" s="757"/>
      <c r="H856" s="757"/>
      <c r="I856" s="757"/>
      <c r="J856" s="757"/>
      <c r="K856" s="757"/>
      <c r="L856" s="757"/>
      <c r="M856" s="757"/>
      <c r="N856" s="758"/>
      <c r="O856" s="69" t="str">
        <f t="shared" si="259"/>
        <v/>
      </c>
      <c r="P856" s="69" t="str">
        <f t="shared" si="260"/>
        <v/>
      </c>
      <c r="Q856" s="69" t="str">
        <f t="shared" si="261"/>
        <v/>
      </c>
      <c r="R856" s="69" t="str">
        <f t="shared" si="262"/>
        <v/>
      </c>
      <c r="S856" s="439"/>
      <c r="T856" s="439"/>
      <c r="U856" s="439"/>
      <c r="V856" s="439"/>
      <c r="W856" s="439"/>
      <c r="X856" s="439"/>
      <c r="Y856" s="439"/>
      <c r="Z856" s="439"/>
      <c r="AA856" s="439"/>
      <c r="AB856" s="439"/>
      <c r="AC856" s="439"/>
      <c r="AD856" s="439"/>
      <c r="AF856">
        <f t="shared" si="263"/>
        <v>0</v>
      </c>
      <c r="AG856" s="176">
        <f t="shared" si="264"/>
        <v>0</v>
      </c>
      <c r="AH856" s="177" t="str">
        <f>IF(AG856=0,"",
IF(SUM($AG$846:AG856)=1,AI856,
IF($AG$908&gt;SUM($AG$846:AG856),_xlfn.CONCAT(", ",AI856),
IF($AG$908=SUM($AG$846:AG856),_xlfn.CONCAT(" y ",AI856)))))</f>
        <v/>
      </c>
      <c r="AI856" s="55">
        <v>10</v>
      </c>
      <c r="AJ856" s="27">
        <f t="shared" si="265"/>
        <v>0</v>
      </c>
      <c r="AK856" t="str">
        <f t="shared" si="266"/>
        <v/>
      </c>
      <c r="AL856">
        <f t="shared" si="267"/>
        <v>0</v>
      </c>
      <c r="AM856">
        <f t="shared" si="268"/>
        <v>0</v>
      </c>
      <c r="AN856">
        <f t="shared" si="269"/>
        <v>0</v>
      </c>
      <c r="AO856">
        <f t="shared" si="247"/>
        <v>0</v>
      </c>
      <c r="AP856">
        <f t="shared" si="248"/>
        <v>0</v>
      </c>
      <c r="AQ856">
        <f t="shared" si="249"/>
        <v>0</v>
      </c>
      <c r="AR856">
        <f t="shared" si="250"/>
        <v>0</v>
      </c>
      <c r="AS856">
        <f t="shared" si="251"/>
        <v>0</v>
      </c>
      <c r="AT856">
        <f t="shared" si="252"/>
        <v>0</v>
      </c>
      <c r="AU856">
        <f t="shared" si="253"/>
        <v>0</v>
      </c>
      <c r="AV856">
        <f t="shared" si="254"/>
        <v>0</v>
      </c>
      <c r="AW856">
        <f t="shared" si="255"/>
        <v>0</v>
      </c>
      <c r="AX856">
        <f t="shared" si="256"/>
        <v>0</v>
      </c>
      <c r="AY856">
        <f t="shared" si="257"/>
        <v>0</v>
      </c>
      <c r="AZ856">
        <f t="shared" si="258"/>
        <v>0</v>
      </c>
      <c r="BA856" s="231" t="str">
        <f t="shared" si="270"/>
        <v/>
      </c>
      <c r="BB856" s="232">
        <f t="shared" si="271"/>
        <v>0</v>
      </c>
      <c r="BC856" s="233">
        <f t="shared" si="272"/>
        <v>0</v>
      </c>
      <c r="BD856" s="234">
        <f t="shared" si="273"/>
        <v>0</v>
      </c>
      <c r="BE856" s="231" t="str">
        <f t="shared" si="274"/>
        <v/>
      </c>
      <c r="BF856" s="232">
        <f t="shared" si="275"/>
        <v>0</v>
      </c>
      <c r="BG856" s="233">
        <f t="shared" si="276"/>
        <v>0</v>
      </c>
      <c r="BH856" s="234">
        <f t="shared" si="277"/>
        <v>0</v>
      </c>
      <c r="BI856" s="231" t="str">
        <f t="shared" si="278"/>
        <v/>
      </c>
      <c r="BJ856" s="232">
        <f t="shared" si="279"/>
        <v>0</v>
      </c>
      <c r="BK856" s="233">
        <f t="shared" si="280"/>
        <v>0</v>
      </c>
      <c r="BL856" s="234">
        <f t="shared" si="281"/>
        <v>0</v>
      </c>
      <c r="BM856" s="231" t="str">
        <f t="shared" si="282"/>
        <v/>
      </c>
      <c r="BN856" s="232">
        <f t="shared" si="283"/>
        <v>0</v>
      </c>
      <c r="BO856" s="233">
        <f t="shared" si="284"/>
        <v>0</v>
      </c>
      <c r="BP856" s="234">
        <f t="shared" si="285"/>
        <v>0</v>
      </c>
      <c r="BQ856" s="176">
        <f t="shared" si="286"/>
        <v>0</v>
      </c>
      <c r="BR856" s="177" t="str">
        <f>IF(BQ856=0,"",
IF(SUM($BQ$846:BQ856)=1,BS856,
IF($BQ$908&gt;SUM($BQ$846:BQ856),_xlfn.CONCAT(", ",BS856),
IF($BQ$908=SUM($BQ$846:BQ856),_xlfn.CONCAT(" y ",BS856)))))</f>
        <v/>
      </c>
      <c r="BS856" s="55">
        <v>10</v>
      </c>
    </row>
    <row r="857" spans="1:71" ht="15" customHeight="1">
      <c r="A857" s="25"/>
      <c r="B857" s="52"/>
      <c r="C857" s="55" t="s">
        <v>5031</v>
      </c>
      <c r="D857" s="817" t="str">
        <f>IF(CNGE_2026_M4_Secc1!D53="","",CNGE_2026_M4_Secc1!D53)</f>
        <v/>
      </c>
      <c r="E857" s="757"/>
      <c r="F857" s="757"/>
      <c r="G857" s="757"/>
      <c r="H857" s="757"/>
      <c r="I857" s="757"/>
      <c r="J857" s="757"/>
      <c r="K857" s="757"/>
      <c r="L857" s="757"/>
      <c r="M857" s="757"/>
      <c r="N857" s="758"/>
      <c r="O857" s="69" t="str">
        <f t="shared" si="259"/>
        <v/>
      </c>
      <c r="P857" s="69" t="str">
        <f t="shared" si="260"/>
        <v/>
      </c>
      <c r="Q857" s="69" t="str">
        <f t="shared" si="261"/>
        <v/>
      </c>
      <c r="R857" s="69" t="str">
        <f t="shared" si="262"/>
        <v/>
      </c>
      <c r="S857" s="439"/>
      <c r="T857" s="439"/>
      <c r="U857" s="439"/>
      <c r="V857" s="439"/>
      <c r="W857" s="439"/>
      <c r="X857" s="439"/>
      <c r="Y857" s="439"/>
      <c r="Z857" s="439"/>
      <c r="AA857" s="439"/>
      <c r="AB857" s="439"/>
      <c r="AC857" s="439"/>
      <c r="AD857" s="439"/>
      <c r="AF857">
        <f t="shared" si="263"/>
        <v>0</v>
      </c>
      <c r="AG857" s="176">
        <f t="shared" si="264"/>
        <v>0</v>
      </c>
      <c r="AH857" s="177" t="str">
        <f>IF(AG857=0,"",
IF(SUM($AG$846:AG857)=1,AI857,
IF($AG$908&gt;SUM($AG$846:AG857),_xlfn.CONCAT(", ",AI857),
IF($AG$908=SUM($AG$846:AG857),_xlfn.CONCAT(" y ",AI857)))))</f>
        <v/>
      </c>
      <c r="AI857" s="55">
        <v>11</v>
      </c>
      <c r="AJ857" s="27">
        <f t="shared" si="265"/>
        <v>0</v>
      </c>
      <c r="AK857" t="str">
        <f t="shared" si="266"/>
        <v/>
      </c>
      <c r="AL857">
        <f t="shared" si="267"/>
        <v>0</v>
      </c>
      <c r="AM857">
        <f t="shared" si="268"/>
        <v>0</v>
      </c>
      <c r="AN857">
        <f t="shared" si="269"/>
        <v>0</v>
      </c>
      <c r="AO857">
        <f t="shared" si="247"/>
        <v>0</v>
      </c>
      <c r="AP857">
        <f t="shared" si="248"/>
        <v>0</v>
      </c>
      <c r="AQ857">
        <f t="shared" si="249"/>
        <v>0</v>
      </c>
      <c r="AR857">
        <f t="shared" si="250"/>
        <v>0</v>
      </c>
      <c r="AS857">
        <f t="shared" si="251"/>
        <v>0</v>
      </c>
      <c r="AT857">
        <f t="shared" si="252"/>
        <v>0</v>
      </c>
      <c r="AU857">
        <f t="shared" si="253"/>
        <v>0</v>
      </c>
      <c r="AV857">
        <f t="shared" si="254"/>
        <v>0</v>
      </c>
      <c r="AW857">
        <f t="shared" si="255"/>
        <v>0</v>
      </c>
      <c r="AX857">
        <f t="shared" si="256"/>
        <v>0</v>
      </c>
      <c r="AY857">
        <f t="shared" si="257"/>
        <v>0</v>
      </c>
      <c r="AZ857">
        <f t="shared" si="258"/>
        <v>0</v>
      </c>
      <c r="BA857" s="231" t="str">
        <f t="shared" si="270"/>
        <v/>
      </c>
      <c r="BB857" s="232">
        <f t="shared" si="271"/>
        <v>0</v>
      </c>
      <c r="BC857" s="233">
        <f t="shared" si="272"/>
        <v>0</v>
      </c>
      <c r="BD857" s="234">
        <f t="shared" si="273"/>
        <v>0</v>
      </c>
      <c r="BE857" s="231" t="str">
        <f t="shared" si="274"/>
        <v/>
      </c>
      <c r="BF857" s="232">
        <f t="shared" si="275"/>
        <v>0</v>
      </c>
      <c r="BG857" s="233">
        <f t="shared" si="276"/>
        <v>0</v>
      </c>
      <c r="BH857" s="234">
        <f t="shared" si="277"/>
        <v>0</v>
      </c>
      <c r="BI857" s="231" t="str">
        <f t="shared" si="278"/>
        <v/>
      </c>
      <c r="BJ857" s="232">
        <f t="shared" si="279"/>
        <v>0</v>
      </c>
      <c r="BK857" s="233">
        <f t="shared" si="280"/>
        <v>0</v>
      </c>
      <c r="BL857" s="234">
        <f t="shared" si="281"/>
        <v>0</v>
      </c>
      <c r="BM857" s="231" t="str">
        <f t="shared" si="282"/>
        <v/>
      </c>
      <c r="BN857" s="232">
        <f t="shared" si="283"/>
        <v>0</v>
      </c>
      <c r="BO857" s="233">
        <f t="shared" si="284"/>
        <v>0</v>
      </c>
      <c r="BP857" s="234">
        <f t="shared" si="285"/>
        <v>0</v>
      </c>
      <c r="BQ857" s="176">
        <f t="shared" si="286"/>
        <v>0</v>
      </c>
      <c r="BR857" s="177" t="str">
        <f>IF(BQ857=0,"",
IF(SUM($BQ$846:BQ857)=1,BS857,
IF($BQ$908&gt;SUM($BQ$846:BQ857),_xlfn.CONCAT(", ",BS857),
IF($BQ$908=SUM($BQ$846:BQ857),_xlfn.CONCAT(" y ",BS857)))))</f>
        <v/>
      </c>
      <c r="BS857" s="55">
        <v>11</v>
      </c>
    </row>
    <row r="858" spans="1:71" ht="15" customHeight="1">
      <c r="A858" s="25"/>
      <c r="B858" s="52"/>
      <c r="C858" s="55" t="s">
        <v>5032</v>
      </c>
      <c r="D858" s="817" t="str">
        <f>IF(CNGE_2026_M4_Secc1!D54="","",CNGE_2026_M4_Secc1!D54)</f>
        <v/>
      </c>
      <c r="E858" s="757"/>
      <c r="F858" s="757"/>
      <c r="G858" s="757"/>
      <c r="H858" s="757"/>
      <c r="I858" s="757"/>
      <c r="J858" s="757"/>
      <c r="K858" s="757"/>
      <c r="L858" s="757"/>
      <c r="M858" s="757"/>
      <c r="N858" s="758"/>
      <c r="O858" s="69" t="str">
        <f t="shared" si="259"/>
        <v/>
      </c>
      <c r="P858" s="69" t="str">
        <f t="shared" si="260"/>
        <v/>
      </c>
      <c r="Q858" s="69" t="str">
        <f t="shared" si="261"/>
        <v/>
      </c>
      <c r="R858" s="69" t="str">
        <f t="shared" si="262"/>
        <v/>
      </c>
      <c r="S858" s="439"/>
      <c r="T858" s="439"/>
      <c r="U858" s="439"/>
      <c r="V858" s="439"/>
      <c r="W858" s="439"/>
      <c r="X858" s="439"/>
      <c r="Y858" s="439"/>
      <c r="Z858" s="439"/>
      <c r="AA858" s="439"/>
      <c r="AB858" s="439"/>
      <c r="AC858" s="439"/>
      <c r="AD858" s="439"/>
      <c r="AF858">
        <f t="shared" si="263"/>
        <v>0</v>
      </c>
      <c r="AG858" s="176">
        <f t="shared" si="264"/>
        <v>0</v>
      </c>
      <c r="AH858" s="177" t="str">
        <f>IF(AG858=0,"",
IF(SUM($AG$846:AG858)=1,AI858,
IF($AG$908&gt;SUM($AG$846:AG858),_xlfn.CONCAT(", ",AI858),
IF($AG$908=SUM($AG$846:AG858),_xlfn.CONCAT(" y ",AI858)))))</f>
        <v/>
      </c>
      <c r="AI858" s="55">
        <v>12</v>
      </c>
      <c r="AJ858" s="27">
        <f t="shared" si="265"/>
        <v>0</v>
      </c>
      <c r="AK858" t="str">
        <f t="shared" si="266"/>
        <v/>
      </c>
      <c r="AL858">
        <f t="shared" si="267"/>
        <v>0</v>
      </c>
      <c r="AM858">
        <f t="shared" si="268"/>
        <v>0</v>
      </c>
      <c r="AN858">
        <f t="shared" si="269"/>
        <v>0</v>
      </c>
      <c r="AO858">
        <f t="shared" si="247"/>
        <v>0</v>
      </c>
      <c r="AP858">
        <f t="shared" si="248"/>
        <v>0</v>
      </c>
      <c r="AQ858">
        <f t="shared" si="249"/>
        <v>0</v>
      </c>
      <c r="AR858">
        <f t="shared" si="250"/>
        <v>0</v>
      </c>
      <c r="AS858">
        <f t="shared" si="251"/>
        <v>0</v>
      </c>
      <c r="AT858">
        <f t="shared" si="252"/>
        <v>0</v>
      </c>
      <c r="AU858">
        <f t="shared" si="253"/>
        <v>0</v>
      </c>
      <c r="AV858">
        <f t="shared" si="254"/>
        <v>0</v>
      </c>
      <c r="AW858">
        <f t="shared" si="255"/>
        <v>0</v>
      </c>
      <c r="AX858">
        <f t="shared" si="256"/>
        <v>0</v>
      </c>
      <c r="AY858">
        <f t="shared" si="257"/>
        <v>0</v>
      </c>
      <c r="AZ858">
        <f t="shared" si="258"/>
        <v>0</v>
      </c>
      <c r="BA858" s="231" t="str">
        <f t="shared" si="270"/>
        <v/>
      </c>
      <c r="BB858" s="232">
        <f t="shared" si="271"/>
        <v>0</v>
      </c>
      <c r="BC858" s="233">
        <f t="shared" si="272"/>
        <v>0</v>
      </c>
      <c r="BD858" s="234">
        <f t="shared" si="273"/>
        <v>0</v>
      </c>
      <c r="BE858" s="231" t="str">
        <f t="shared" si="274"/>
        <v/>
      </c>
      <c r="BF858" s="232">
        <f t="shared" si="275"/>
        <v>0</v>
      </c>
      <c r="BG858" s="233">
        <f t="shared" si="276"/>
        <v>0</v>
      </c>
      <c r="BH858" s="234">
        <f t="shared" si="277"/>
        <v>0</v>
      </c>
      <c r="BI858" s="231" t="str">
        <f t="shared" si="278"/>
        <v/>
      </c>
      <c r="BJ858" s="232">
        <f t="shared" si="279"/>
        <v>0</v>
      </c>
      <c r="BK858" s="233">
        <f t="shared" si="280"/>
        <v>0</v>
      </c>
      <c r="BL858" s="234">
        <f t="shared" si="281"/>
        <v>0</v>
      </c>
      <c r="BM858" s="231" t="str">
        <f t="shared" si="282"/>
        <v/>
      </c>
      <c r="BN858" s="232">
        <f t="shared" si="283"/>
        <v>0</v>
      </c>
      <c r="BO858" s="233">
        <f t="shared" si="284"/>
        <v>0</v>
      </c>
      <c r="BP858" s="234">
        <f t="shared" si="285"/>
        <v>0</v>
      </c>
      <c r="BQ858" s="176">
        <f t="shared" si="286"/>
        <v>0</v>
      </c>
      <c r="BR858" s="177" t="str">
        <f>IF(BQ858=0,"",
IF(SUM($BQ$846:BQ858)=1,BS858,
IF($BQ$908&gt;SUM($BQ$846:BQ858),_xlfn.CONCAT(", ",BS858),
IF($BQ$908=SUM($BQ$846:BQ858),_xlfn.CONCAT(" y ",BS858)))))</f>
        <v/>
      </c>
      <c r="BS858" s="55">
        <v>12</v>
      </c>
    </row>
    <row r="859" spans="1:71" ht="15" customHeight="1">
      <c r="A859" s="25"/>
      <c r="B859" s="52"/>
      <c r="C859" s="55" t="s">
        <v>5033</v>
      </c>
      <c r="D859" s="817" t="str">
        <f>IF(CNGE_2026_M4_Secc1!D55="","",CNGE_2026_M4_Secc1!D55)</f>
        <v/>
      </c>
      <c r="E859" s="757"/>
      <c r="F859" s="757"/>
      <c r="G859" s="757"/>
      <c r="H859" s="757"/>
      <c r="I859" s="757"/>
      <c r="J859" s="757"/>
      <c r="K859" s="757"/>
      <c r="L859" s="757"/>
      <c r="M859" s="757"/>
      <c r="N859" s="758"/>
      <c r="O859" s="69" t="str">
        <f t="shared" si="259"/>
        <v/>
      </c>
      <c r="P859" s="69" t="str">
        <f t="shared" si="260"/>
        <v/>
      </c>
      <c r="Q859" s="69" t="str">
        <f t="shared" si="261"/>
        <v/>
      </c>
      <c r="R859" s="69" t="str">
        <f t="shared" si="262"/>
        <v/>
      </c>
      <c r="S859" s="439"/>
      <c r="T859" s="439"/>
      <c r="U859" s="439"/>
      <c r="V859" s="439"/>
      <c r="W859" s="439"/>
      <c r="X859" s="439"/>
      <c r="Y859" s="439"/>
      <c r="Z859" s="439"/>
      <c r="AA859" s="439"/>
      <c r="AB859" s="439"/>
      <c r="AC859" s="439"/>
      <c r="AD859" s="439"/>
      <c r="AF859">
        <f t="shared" si="263"/>
        <v>0</v>
      </c>
      <c r="AG859" s="176">
        <f t="shared" si="264"/>
        <v>0</v>
      </c>
      <c r="AH859" s="177" t="str">
        <f>IF(AG859=0,"",
IF(SUM($AG$846:AG859)=1,AI859,
IF($AG$908&gt;SUM($AG$846:AG859),_xlfn.CONCAT(", ",AI859),
IF($AG$908=SUM($AG$846:AG859),_xlfn.CONCAT(" y ",AI859)))))</f>
        <v/>
      </c>
      <c r="AI859" s="55">
        <v>13</v>
      </c>
      <c r="AJ859" s="27">
        <f t="shared" si="265"/>
        <v>0</v>
      </c>
      <c r="AK859" t="str">
        <f t="shared" si="266"/>
        <v/>
      </c>
      <c r="AL859">
        <f t="shared" si="267"/>
        <v>0</v>
      </c>
      <c r="AM859">
        <f t="shared" si="268"/>
        <v>0</v>
      </c>
      <c r="AN859">
        <f t="shared" si="269"/>
        <v>0</v>
      </c>
      <c r="AO859">
        <f t="shared" si="247"/>
        <v>0</v>
      </c>
      <c r="AP859">
        <f t="shared" si="248"/>
        <v>0</v>
      </c>
      <c r="AQ859">
        <f t="shared" si="249"/>
        <v>0</v>
      </c>
      <c r="AR859">
        <f t="shared" si="250"/>
        <v>0</v>
      </c>
      <c r="AS859">
        <f t="shared" si="251"/>
        <v>0</v>
      </c>
      <c r="AT859">
        <f t="shared" si="252"/>
        <v>0</v>
      </c>
      <c r="AU859">
        <f t="shared" si="253"/>
        <v>0</v>
      </c>
      <c r="AV859">
        <f t="shared" si="254"/>
        <v>0</v>
      </c>
      <c r="AW859">
        <f t="shared" si="255"/>
        <v>0</v>
      </c>
      <c r="AX859">
        <f t="shared" si="256"/>
        <v>0</v>
      </c>
      <c r="AY859">
        <f t="shared" si="257"/>
        <v>0</v>
      </c>
      <c r="AZ859">
        <f t="shared" si="258"/>
        <v>0</v>
      </c>
      <c r="BA859" s="231" t="str">
        <f t="shared" si="270"/>
        <v/>
      </c>
      <c r="BB859" s="232">
        <f t="shared" si="271"/>
        <v>0</v>
      </c>
      <c r="BC859" s="233">
        <f t="shared" si="272"/>
        <v>0</v>
      </c>
      <c r="BD859" s="234">
        <f t="shared" si="273"/>
        <v>0</v>
      </c>
      <c r="BE859" s="231" t="str">
        <f t="shared" si="274"/>
        <v/>
      </c>
      <c r="BF859" s="232">
        <f t="shared" si="275"/>
        <v>0</v>
      </c>
      <c r="BG859" s="233">
        <f t="shared" si="276"/>
        <v>0</v>
      </c>
      <c r="BH859" s="234">
        <f t="shared" si="277"/>
        <v>0</v>
      </c>
      <c r="BI859" s="231" t="str">
        <f t="shared" si="278"/>
        <v/>
      </c>
      <c r="BJ859" s="232">
        <f t="shared" si="279"/>
        <v>0</v>
      </c>
      <c r="BK859" s="233">
        <f t="shared" si="280"/>
        <v>0</v>
      </c>
      <c r="BL859" s="234">
        <f t="shared" si="281"/>
        <v>0</v>
      </c>
      <c r="BM859" s="231" t="str">
        <f t="shared" si="282"/>
        <v/>
      </c>
      <c r="BN859" s="232">
        <f t="shared" si="283"/>
        <v>0</v>
      </c>
      <c r="BO859" s="233">
        <f t="shared" si="284"/>
        <v>0</v>
      </c>
      <c r="BP859" s="234">
        <f t="shared" si="285"/>
        <v>0</v>
      </c>
      <c r="BQ859" s="176">
        <f t="shared" si="286"/>
        <v>0</v>
      </c>
      <c r="BR859" s="177" t="str">
        <f>IF(BQ859=0,"",
IF(SUM($BQ$846:BQ859)=1,BS859,
IF($BQ$908&gt;SUM($BQ$846:BQ859),_xlfn.CONCAT(", ",BS859),
IF($BQ$908=SUM($BQ$846:BQ859),_xlfn.CONCAT(" y ",BS859)))))</f>
        <v/>
      </c>
      <c r="BS859" s="55">
        <v>13</v>
      </c>
    </row>
    <row r="860" spans="1:71" ht="15" customHeight="1">
      <c r="A860" s="25"/>
      <c r="B860" s="52"/>
      <c r="C860" s="55" t="s">
        <v>5034</v>
      </c>
      <c r="D860" s="817" t="str">
        <f>IF(CNGE_2026_M4_Secc1!D56="","",CNGE_2026_M4_Secc1!D56)</f>
        <v/>
      </c>
      <c r="E860" s="757"/>
      <c r="F860" s="757"/>
      <c r="G860" s="757"/>
      <c r="H860" s="757"/>
      <c r="I860" s="757"/>
      <c r="J860" s="757"/>
      <c r="K860" s="757"/>
      <c r="L860" s="757"/>
      <c r="M860" s="757"/>
      <c r="N860" s="758"/>
      <c r="O860" s="69" t="str">
        <f t="shared" si="259"/>
        <v/>
      </c>
      <c r="P860" s="69" t="str">
        <f t="shared" si="260"/>
        <v/>
      </c>
      <c r="Q860" s="69" t="str">
        <f t="shared" si="261"/>
        <v/>
      </c>
      <c r="R860" s="69" t="str">
        <f t="shared" si="262"/>
        <v/>
      </c>
      <c r="S860" s="439"/>
      <c r="T860" s="439"/>
      <c r="U860" s="439"/>
      <c r="V860" s="439"/>
      <c r="W860" s="439"/>
      <c r="X860" s="439"/>
      <c r="Y860" s="439"/>
      <c r="Z860" s="439"/>
      <c r="AA860" s="439"/>
      <c r="AB860" s="439"/>
      <c r="AC860" s="439"/>
      <c r="AD860" s="439"/>
      <c r="AF860">
        <f t="shared" si="263"/>
        <v>0</v>
      </c>
      <c r="AG860" s="176">
        <f t="shared" si="264"/>
        <v>0</v>
      </c>
      <c r="AH860" s="177" t="str">
        <f>IF(AG860=0,"",
IF(SUM($AG$846:AG860)=1,AI860,
IF($AG$908&gt;SUM($AG$846:AG860),_xlfn.CONCAT(", ",AI860),
IF($AG$908=SUM($AG$846:AG860),_xlfn.CONCAT(" y ",AI860)))))</f>
        <v/>
      </c>
      <c r="AI860" s="55">
        <v>14</v>
      </c>
      <c r="AJ860" s="27">
        <f t="shared" si="265"/>
        <v>0</v>
      </c>
      <c r="AK860" t="str">
        <f t="shared" si="266"/>
        <v/>
      </c>
      <c r="AL860">
        <f t="shared" si="267"/>
        <v>0</v>
      </c>
      <c r="AM860">
        <f t="shared" si="268"/>
        <v>0</v>
      </c>
      <c r="AN860">
        <f t="shared" si="269"/>
        <v>0</v>
      </c>
      <c r="AO860">
        <f t="shared" si="247"/>
        <v>0</v>
      </c>
      <c r="AP860">
        <f t="shared" si="248"/>
        <v>0</v>
      </c>
      <c r="AQ860">
        <f t="shared" si="249"/>
        <v>0</v>
      </c>
      <c r="AR860">
        <f t="shared" si="250"/>
        <v>0</v>
      </c>
      <c r="AS860">
        <f t="shared" si="251"/>
        <v>0</v>
      </c>
      <c r="AT860">
        <f t="shared" si="252"/>
        <v>0</v>
      </c>
      <c r="AU860">
        <f t="shared" si="253"/>
        <v>0</v>
      </c>
      <c r="AV860">
        <f t="shared" si="254"/>
        <v>0</v>
      </c>
      <c r="AW860">
        <f t="shared" si="255"/>
        <v>0</v>
      </c>
      <c r="AX860">
        <f t="shared" si="256"/>
        <v>0</v>
      </c>
      <c r="AY860">
        <f t="shared" si="257"/>
        <v>0</v>
      </c>
      <c r="AZ860">
        <f t="shared" si="258"/>
        <v>0</v>
      </c>
      <c r="BA860" s="231" t="str">
        <f t="shared" si="270"/>
        <v/>
      </c>
      <c r="BB860" s="232">
        <f t="shared" si="271"/>
        <v>0</v>
      </c>
      <c r="BC860" s="233">
        <f t="shared" si="272"/>
        <v>0</v>
      </c>
      <c r="BD860" s="234">
        <f t="shared" si="273"/>
        <v>0</v>
      </c>
      <c r="BE860" s="231" t="str">
        <f t="shared" si="274"/>
        <v/>
      </c>
      <c r="BF860" s="232">
        <f t="shared" si="275"/>
        <v>0</v>
      </c>
      <c r="BG860" s="233">
        <f t="shared" si="276"/>
        <v>0</v>
      </c>
      <c r="BH860" s="234">
        <f t="shared" si="277"/>
        <v>0</v>
      </c>
      <c r="BI860" s="231" t="str">
        <f t="shared" si="278"/>
        <v/>
      </c>
      <c r="BJ860" s="232">
        <f t="shared" si="279"/>
        <v>0</v>
      </c>
      <c r="BK860" s="233">
        <f t="shared" si="280"/>
        <v>0</v>
      </c>
      <c r="BL860" s="234">
        <f t="shared" si="281"/>
        <v>0</v>
      </c>
      <c r="BM860" s="231" t="str">
        <f t="shared" si="282"/>
        <v/>
      </c>
      <c r="BN860" s="232">
        <f t="shared" si="283"/>
        <v>0</v>
      </c>
      <c r="BO860" s="233">
        <f t="shared" si="284"/>
        <v>0</v>
      </c>
      <c r="BP860" s="234">
        <f t="shared" si="285"/>
        <v>0</v>
      </c>
      <c r="BQ860" s="176">
        <f t="shared" si="286"/>
        <v>0</v>
      </c>
      <c r="BR860" s="177" t="str">
        <f>IF(BQ860=0,"",
IF(SUM($BQ$846:BQ860)=1,BS860,
IF($BQ$908&gt;SUM($BQ$846:BQ860),_xlfn.CONCAT(", ",BS860),
IF($BQ$908=SUM($BQ$846:BQ860),_xlfn.CONCAT(" y ",BS860)))))</f>
        <v/>
      </c>
      <c r="BS860" s="55">
        <v>14</v>
      </c>
    </row>
    <row r="861" spans="1:71" ht="15" customHeight="1">
      <c r="A861" s="25"/>
      <c r="B861" s="52"/>
      <c r="C861" s="55" t="s">
        <v>5035</v>
      </c>
      <c r="D861" s="817" t="str">
        <f>IF(CNGE_2026_M4_Secc1!D57="","",CNGE_2026_M4_Secc1!D57)</f>
        <v/>
      </c>
      <c r="E861" s="757"/>
      <c r="F861" s="757"/>
      <c r="G861" s="757"/>
      <c r="H861" s="757"/>
      <c r="I861" s="757"/>
      <c r="J861" s="757"/>
      <c r="K861" s="757"/>
      <c r="L861" s="757"/>
      <c r="M861" s="757"/>
      <c r="N861" s="758"/>
      <c r="O861" s="69" t="str">
        <f t="shared" si="259"/>
        <v/>
      </c>
      <c r="P861" s="69" t="str">
        <f t="shared" si="260"/>
        <v/>
      </c>
      <c r="Q861" s="69" t="str">
        <f t="shared" si="261"/>
        <v/>
      </c>
      <c r="R861" s="69" t="str">
        <f t="shared" si="262"/>
        <v/>
      </c>
      <c r="S861" s="439"/>
      <c r="T861" s="439"/>
      <c r="U861" s="439"/>
      <c r="V861" s="439"/>
      <c r="W861" s="439"/>
      <c r="X861" s="439"/>
      <c r="Y861" s="439"/>
      <c r="Z861" s="439"/>
      <c r="AA861" s="439"/>
      <c r="AB861" s="439"/>
      <c r="AC861" s="439"/>
      <c r="AD861" s="439"/>
      <c r="AF861">
        <f t="shared" si="263"/>
        <v>0</v>
      </c>
      <c r="AG861" s="176">
        <f t="shared" si="264"/>
        <v>0</v>
      </c>
      <c r="AH861" s="177" t="str">
        <f>IF(AG861=0,"",
IF(SUM($AG$846:AG861)=1,AI861,
IF($AG$908&gt;SUM($AG$846:AG861),_xlfn.CONCAT(", ",AI861),
IF($AG$908=SUM($AG$846:AG861),_xlfn.CONCAT(" y ",AI861)))))</f>
        <v/>
      </c>
      <c r="AI861" s="55">
        <v>15</v>
      </c>
      <c r="AJ861" s="27">
        <f t="shared" si="265"/>
        <v>0</v>
      </c>
      <c r="AK861" t="str">
        <f t="shared" si="266"/>
        <v/>
      </c>
      <c r="AL861">
        <f t="shared" si="267"/>
        <v>0</v>
      </c>
      <c r="AM861">
        <f t="shared" si="268"/>
        <v>0</v>
      </c>
      <c r="AN861">
        <f t="shared" si="269"/>
        <v>0</v>
      </c>
      <c r="AO861">
        <f t="shared" si="247"/>
        <v>0</v>
      </c>
      <c r="AP861">
        <f t="shared" si="248"/>
        <v>0</v>
      </c>
      <c r="AQ861">
        <f t="shared" si="249"/>
        <v>0</v>
      </c>
      <c r="AR861">
        <f t="shared" si="250"/>
        <v>0</v>
      </c>
      <c r="AS861">
        <f t="shared" si="251"/>
        <v>0</v>
      </c>
      <c r="AT861">
        <f t="shared" si="252"/>
        <v>0</v>
      </c>
      <c r="AU861">
        <f t="shared" si="253"/>
        <v>0</v>
      </c>
      <c r="AV861">
        <f t="shared" si="254"/>
        <v>0</v>
      </c>
      <c r="AW861">
        <f t="shared" si="255"/>
        <v>0</v>
      </c>
      <c r="AX861">
        <f t="shared" si="256"/>
        <v>0</v>
      </c>
      <c r="AY861">
        <f t="shared" si="257"/>
        <v>0</v>
      </c>
      <c r="AZ861">
        <f t="shared" si="258"/>
        <v>0</v>
      </c>
      <c r="BA861" s="231" t="str">
        <f t="shared" si="270"/>
        <v/>
      </c>
      <c r="BB861" s="232">
        <f t="shared" si="271"/>
        <v>0</v>
      </c>
      <c r="BC861" s="233">
        <f t="shared" si="272"/>
        <v>0</v>
      </c>
      <c r="BD861" s="234">
        <f t="shared" si="273"/>
        <v>0</v>
      </c>
      <c r="BE861" s="231" t="str">
        <f t="shared" si="274"/>
        <v/>
      </c>
      <c r="BF861" s="232">
        <f t="shared" si="275"/>
        <v>0</v>
      </c>
      <c r="BG861" s="233">
        <f t="shared" si="276"/>
        <v>0</v>
      </c>
      <c r="BH861" s="234">
        <f t="shared" si="277"/>
        <v>0</v>
      </c>
      <c r="BI861" s="231" t="str">
        <f t="shared" si="278"/>
        <v/>
      </c>
      <c r="BJ861" s="232">
        <f t="shared" si="279"/>
        <v>0</v>
      </c>
      <c r="BK861" s="233">
        <f t="shared" si="280"/>
        <v>0</v>
      </c>
      <c r="BL861" s="234">
        <f t="shared" si="281"/>
        <v>0</v>
      </c>
      <c r="BM861" s="231" t="str">
        <f t="shared" si="282"/>
        <v/>
      </c>
      <c r="BN861" s="232">
        <f t="shared" si="283"/>
        <v>0</v>
      </c>
      <c r="BO861" s="233">
        <f t="shared" si="284"/>
        <v>0</v>
      </c>
      <c r="BP861" s="234">
        <f t="shared" si="285"/>
        <v>0</v>
      </c>
      <c r="BQ861" s="176">
        <f t="shared" si="286"/>
        <v>0</v>
      </c>
      <c r="BR861" s="177" t="str">
        <f>IF(BQ861=0,"",
IF(SUM($BQ$846:BQ861)=1,BS861,
IF($BQ$908&gt;SUM($BQ$846:BQ861),_xlfn.CONCAT(", ",BS861),
IF($BQ$908=SUM($BQ$846:BQ861),_xlfn.CONCAT(" y ",BS861)))))</f>
        <v/>
      </c>
      <c r="BS861" s="55">
        <v>15</v>
      </c>
    </row>
    <row r="862" spans="1:71" ht="15" customHeight="1">
      <c r="A862" s="25"/>
      <c r="B862" s="52"/>
      <c r="C862" s="55" t="s">
        <v>5036</v>
      </c>
      <c r="D862" s="817" t="str">
        <f>IF(CNGE_2026_M4_Secc1!D58="","",CNGE_2026_M4_Secc1!D58)</f>
        <v/>
      </c>
      <c r="E862" s="757"/>
      <c r="F862" s="757"/>
      <c r="G862" s="757"/>
      <c r="H862" s="757"/>
      <c r="I862" s="757"/>
      <c r="J862" s="757"/>
      <c r="K862" s="757"/>
      <c r="L862" s="757"/>
      <c r="M862" s="757"/>
      <c r="N862" s="758"/>
      <c r="O862" s="69" t="str">
        <f t="shared" si="259"/>
        <v/>
      </c>
      <c r="P862" s="69" t="str">
        <f t="shared" si="260"/>
        <v/>
      </c>
      <c r="Q862" s="69" t="str">
        <f t="shared" si="261"/>
        <v/>
      </c>
      <c r="R862" s="69" t="str">
        <f t="shared" si="262"/>
        <v/>
      </c>
      <c r="S862" s="439"/>
      <c r="T862" s="439"/>
      <c r="U862" s="439"/>
      <c r="V862" s="439"/>
      <c r="W862" s="439"/>
      <c r="X862" s="439"/>
      <c r="Y862" s="439"/>
      <c r="Z862" s="439"/>
      <c r="AA862" s="439"/>
      <c r="AB862" s="439"/>
      <c r="AC862" s="439"/>
      <c r="AD862" s="439"/>
      <c r="AF862">
        <f t="shared" si="263"/>
        <v>0</v>
      </c>
      <c r="AG862" s="176">
        <f t="shared" si="264"/>
        <v>0</v>
      </c>
      <c r="AH862" s="177" t="str">
        <f>IF(AG862=0,"",
IF(SUM($AG$846:AG862)=1,AI862,
IF($AG$908&gt;SUM($AG$846:AG862),_xlfn.CONCAT(", ",AI862),
IF($AG$908=SUM($AG$846:AG862),_xlfn.CONCAT(" y ",AI862)))))</f>
        <v/>
      </c>
      <c r="AI862" s="55">
        <v>16</v>
      </c>
      <c r="AJ862" s="27">
        <f t="shared" si="265"/>
        <v>0</v>
      </c>
      <c r="AK862" t="str">
        <f t="shared" si="266"/>
        <v/>
      </c>
      <c r="AL862">
        <f t="shared" si="267"/>
        <v>0</v>
      </c>
      <c r="AM862">
        <f t="shared" si="268"/>
        <v>0</v>
      </c>
      <c r="AN862">
        <f t="shared" si="269"/>
        <v>0</v>
      </c>
      <c r="AO862">
        <f t="shared" si="247"/>
        <v>0</v>
      </c>
      <c r="AP862">
        <f t="shared" si="248"/>
        <v>0</v>
      </c>
      <c r="AQ862">
        <f t="shared" si="249"/>
        <v>0</v>
      </c>
      <c r="AR862">
        <f t="shared" si="250"/>
        <v>0</v>
      </c>
      <c r="AS862">
        <f t="shared" si="251"/>
        <v>0</v>
      </c>
      <c r="AT862">
        <f t="shared" si="252"/>
        <v>0</v>
      </c>
      <c r="AU862">
        <f t="shared" si="253"/>
        <v>0</v>
      </c>
      <c r="AV862">
        <f t="shared" si="254"/>
        <v>0</v>
      </c>
      <c r="AW862">
        <f t="shared" si="255"/>
        <v>0</v>
      </c>
      <c r="AX862">
        <f t="shared" si="256"/>
        <v>0</v>
      </c>
      <c r="AY862">
        <f t="shared" si="257"/>
        <v>0</v>
      </c>
      <c r="AZ862">
        <f t="shared" si="258"/>
        <v>0</v>
      </c>
      <c r="BA862" s="231" t="str">
        <f t="shared" si="270"/>
        <v/>
      </c>
      <c r="BB862" s="232">
        <f t="shared" si="271"/>
        <v>0</v>
      </c>
      <c r="BC862" s="233">
        <f t="shared" si="272"/>
        <v>0</v>
      </c>
      <c r="BD862" s="234">
        <f t="shared" si="273"/>
        <v>0</v>
      </c>
      <c r="BE862" s="231" t="str">
        <f t="shared" si="274"/>
        <v/>
      </c>
      <c r="BF862" s="232">
        <f t="shared" si="275"/>
        <v>0</v>
      </c>
      <c r="BG862" s="233">
        <f t="shared" si="276"/>
        <v>0</v>
      </c>
      <c r="BH862" s="234">
        <f t="shared" si="277"/>
        <v>0</v>
      </c>
      <c r="BI862" s="231" t="str">
        <f t="shared" si="278"/>
        <v/>
      </c>
      <c r="BJ862" s="232">
        <f t="shared" si="279"/>
        <v>0</v>
      </c>
      <c r="BK862" s="233">
        <f t="shared" si="280"/>
        <v>0</v>
      </c>
      <c r="BL862" s="234">
        <f t="shared" si="281"/>
        <v>0</v>
      </c>
      <c r="BM862" s="231" t="str">
        <f t="shared" si="282"/>
        <v/>
      </c>
      <c r="BN862" s="232">
        <f t="shared" si="283"/>
        <v>0</v>
      </c>
      <c r="BO862" s="233">
        <f t="shared" si="284"/>
        <v>0</v>
      </c>
      <c r="BP862" s="234">
        <f t="shared" si="285"/>
        <v>0</v>
      </c>
      <c r="BQ862" s="176">
        <f t="shared" si="286"/>
        <v>0</v>
      </c>
      <c r="BR862" s="177" t="str">
        <f>IF(BQ862=0,"",
IF(SUM($BQ$846:BQ862)=1,BS862,
IF($BQ$908&gt;SUM($BQ$846:BQ862),_xlfn.CONCAT(", ",BS862),
IF($BQ$908=SUM($BQ$846:BQ862),_xlfn.CONCAT(" y ",BS862)))))</f>
        <v/>
      </c>
      <c r="BS862" s="55">
        <v>16</v>
      </c>
    </row>
    <row r="863" spans="1:71" ht="15" customHeight="1">
      <c r="A863" s="25"/>
      <c r="B863" s="52"/>
      <c r="C863" s="55" t="s">
        <v>5037</v>
      </c>
      <c r="D863" s="817" t="str">
        <f>IF(CNGE_2026_M4_Secc1!D59="","",CNGE_2026_M4_Secc1!D59)</f>
        <v/>
      </c>
      <c r="E863" s="757"/>
      <c r="F863" s="757"/>
      <c r="G863" s="757"/>
      <c r="H863" s="757"/>
      <c r="I863" s="757"/>
      <c r="J863" s="757"/>
      <c r="K863" s="757"/>
      <c r="L863" s="757"/>
      <c r="M863" s="757"/>
      <c r="N863" s="758"/>
      <c r="O863" s="69" t="str">
        <f t="shared" si="259"/>
        <v/>
      </c>
      <c r="P863" s="69" t="str">
        <f t="shared" si="260"/>
        <v/>
      </c>
      <c r="Q863" s="69" t="str">
        <f t="shared" si="261"/>
        <v/>
      </c>
      <c r="R863" s="69" t="str">
        <f t="shared" si="262"/>
        <v/>
      </c>
      <c r="S863" s="439"/>
      <c r="T863" s="439"/>
      <c r="U863" s="439"/>
      <c r="V863" s="439"/>
      <c r="W863" s="439"/>
      <c r="X863" s="439"/>
      <c r="Y863" s="439"/>
      <c r="Z863" s="439"/>
      <c r="AA863" s="439"/>
      <c r="AB863" s="439"/>
      <c r="AC863" s="439"/>
      <c r="AD863" s="439"/>
      <c r="AF863">
        <f t="shared" si="263"/>
        <v>0</v>
      </c>
      <c r="AG863" s="176">
        <f t="shared" si="264"/>
        <v>0</v>
      </c>
      <c r="AH863" s="177" t="str">
        <f>IF(AG863=0,"",
IF(SUM($AG$846:AG863)=1,AI863,
IF($AG$908&gt;SUM($AG$846:AG863),_xlfn.CONCAT(", ",AI863),
IF($AG$908=SUM($AG$846:AG863),_xlfn.CONCAT(" y ",AI863)))))</f>
        <v/>
      </c>
      <c r="AI863" s="55">
        <v>17</v>
      </c>
      <c r="AJ863" s="27">
        <f t="shared" si="265"/>
        <v>0</v>
      </c>
      <c r="AK863" t="str">
        <f t="shared" si="266"/>
        <v/>
      </c>
      <c r="AL863">
        <f t="shared" si="267"/>
        <v>0</v>
      </c>
      <c r="AM863">
        <f t="shared" si="268"/>
        <v>0</v>
      </c>
      <c r="AN863">
        <f t="shared" si="269"/>
        <v>0</v>
      </c>
      <c r="AO863">
        <f t="shared" si="247"/>
        <v>0</v>
      </c>
      <c r="AP863">
        <f t="shared" si="248"/>
        <v>0</v>
      </c>
      <c r="AQ863">
        <f t="shared" si="249"/>
        <v>0</v>
      </c>
      <c r="AR863">
        <f t="shared" si="250"/>
        <v>0</v>
      </c>
      <c r="AS863">
        <f t="shared" si="251"/>
        <v>0</v>
      </c>
      <c r="AT863">
        <f t="shared" si="252"/>
        <v>0</v>
      </c>
      <c r="AU863">
        <f t="shared" si="253"/>
        <v>0</v>
      </c>
      <c r="AV863">
        <f t="shared" si="254"/>
        <v>0</v>
      </c>
      <c r="AW863">
        <f t="shared" si="255"/>
        <v>0</v>
      </c>
      <c r="AX863">
        <f t="shared" si="256"/>
        <v>0</v>
      </c>
      <c r="AY863">
        <f t="shared" si="257"/>
        <v>0</v>
      </c>
      <c r="AZ863">
        <f t="shared" si="258"/>
        <v>0</v>
      </c>
      <c r="BA863" s="231" t="str">
        <f t="shared" si="270"/>
        <v/>
      </c>
      <c r="BB863" s="232">
        <f t="shared" si="271"/>
        <v>0</v>
      </c>
      <c r="BC863" s="233">
        <f t="shared" si="272"/>
        <v>0</v>
      </c>
      <c r="BD863" s="234">
        <f t="shared" si="273"/>
        <v>0</v>
      </c>
      <c r="BE863" s="231" t="str">
        <f t="shared" si="274"/>
        <v/>
      </c>
      <c r="BF863" s="232">
        <f t="shared" si="275"/>
        <v>0</v>
      </c>
      <c r="BG863" s="233">
        <f t="shared" si="276"/>
        <v>0</v>
      </c>
      <c r="BH863" s="234">
        <f t="shared" si="277"/>
        <v>0</v>
      </c>
      <c r="BI863" s="231" t="str">
        <f t="shared" si="278"/>
        <v/>
      </c>
      <c r="BJ863" s="232">
        <f t="shared" si="279"/>
        <v>0</v>
      </c>
      <c r="BK863" s="233">
        <f t="shared" si="280"/>
        <v>0</v>
      </c>
      <c r="BL863" s="234">
        <f t="shared" si="281"/>
        <v>0</v>
      </c>
      <c r="BM863" s="231" t="str">
        <f t="shared" si="282"/>
        <v/>
      </c>
      <c r="BN863" s="232">
        <f t="shared" si="283"/>
        <v>0</v>
      </c>
      <c r="BO863" s="233">
        <f t="shared" si="284"/>
        <v>0</v>
      </c>
      <c r="BP863" s="234">
        <f t="shared" si="285"/>
        <v>0</v>
      </c>
      <c r="BQ863" s="176">
        <f t="shared" si="286"/>
        <v>0</v>
      </c>
      <c r="BR863" s="177" t="str">
        <f>IF(BQ863=0,"",
IF(SUM($BQ$846:BQ863)=1,BS863,
IF($BQ$908&gt;SUM($BQ$846:BQ863),_xlfn.CONCAT(", ",BS863),
IF($BQ$908=SUM($BQ$846:BQ863),_xlfn.CONCAT(" y ",BS863)))))</f>
        <v/>
      </c>
      <c r="BS863" s="55">
        <v>17</v>
      </c>
    </row>
    <row r="864" spans="1:71" ht="15" customHeight="1">
      <c r="A864" s="25"/>
      <c r="B864" s="52"/>
      <c r="C864" s="55" t="s">
        <v>5038</v>
      </c>
      <c r="D864" s="817" t="str">
        <f>IF(CNGE_2026_M4_Secc1!D60="","",CNGE_2026_M4_Secc1!D60)</f>
        <v/>
      </c>
      <c r="E864" s="757"/>
      <c r="F864" s="757"/>
      <c r="G864" s="757"/>
      <c r="H864" s="757"/>
      <c r="I864" s="757"/>
      <c r="J864" s="757"/>
      <c r="K864" s="757"/>
      <c r="L864" s="757"/>
      <c r="M864" s="757"/>
      <c r="N864" s="758"/>
      <c r="O864" s="69" t="str">
        <f t="shared" si="259"/>
        <v/>
      </c>
      <c r="P864" s="69" t="str">
        <f t="shared" si="260"/>
        <v/>
      </c>
      <c r="Q864" s="69" t="str">
        <f t="shared" si="261"/>
        <v/>
      </c>
      <c r="R864" s="69" t="str">
        <f t="shared" si="262"/>
        <v/>
      </c>
      <c r="S864" s="439"/>
      <c r="T864" s="439"/>
      <c r="U864" s="439"/>
      <c r="V864" s="439"/>
      <c r="W864" s="439"/>
      <c r="X864" s="439"/>
      <c r="Y864" s="439"/>
      <c r="Z864" s="439"/>
      <c r="AA864" s="439"/>
      <c r="AB864" s="439"/>
      <c r="AC864" s="439"/>
      <c r="AD864" s="439"/>
      <c r="AF864">
        <f t="shared" si="263"/>
        <v>0</v>
      </c>
      <c r="AG864" s="176">
        <f t="shared" si="264"/>
        <v>0</v>
      </c>
      <c r="AH864" s="177" t="str">
        <f>IF(AG864=0,"",
IF(SUM($AG$846:AG864)=1,AI864,
IF($AG$908&gt;SUM($AG$846:AG864),_xlfn.CONCAT(", ",AI864),
IF($AG$908=SUM($AG$846:AG864),_xlfn.CONCAT(" y ",AI864)))))</f>
        <v/>
      </c>
      <c r="AI864" s="55">
        <v>18</v>
      </c>
      <c r="AJ864" s="27">
        <f t="shared" si="265"/>
        <v>0</v>
      </c>
      <c r="AK864" t="str">
        <f t="shared" si="266"/>
        <v/>
      </c>
      <c r="AL864">
        <f t="shared" si="267"/>
        <v>0</v>
      </c>
      <c r="AM864">
        <f t="shared" si="268"/>
        <v>0</v>
      </c>
      <c r="AN864">
        <f t="shared" si="269"/>
        <v>0</v>
      </c>
      <c r="AO864">
        <f t="shared" si="247"/>
        <v>0</v>
      </c>
      <c r="AP864">
        <f t="shared" si="248"/>
        <v>0</v>
      </c>
      <c r="AQ864">
        <f t="shared" si="249"/>
        <v>0</v>
      </c>
      <c r="AR864">
        <f t="shared" si="250"/>
        <v>0</v>
      </c>
      <c r="AS864">
        <f t="shared" si="251"/>
        <v>0</v>
      </c>
      <c r="AT864">
        <f t="shared" si="252"/>
        <v>0</v>
      </c>
      <c r="AU864">
        <f t="shared" si="253"/>
        <v>0</v>
      </c>
      <c r="AV864">
        <f t="shared" si="254"/>
        <v>0</v>
      </c>
      <c r="AW864">
        <f t="shared" si="255"/>
        <v>0</v>
      </c>
      <c r="AX864">
        <f t="shared" si="256"/>
        <v>0</v>
      </c>
      <c r="AY864">
        <f t="shared" si="257"/>
        <v>0</v>
      </c>
      <c r="AZ864">
        <f t="shared" si="258"/>
        <v>0</v>
      </c>
      <c r="BA864" s="231" t="str">
        <f t="shared" si="270"/>
        <v/>
      </c>
      <c r="BB864" s="232">
        <f t="shared" si="271"/>
        <v>0</v>
      </c>
      <c r="BC864" s="233">
        <f t="shared" si="272"/>
        <v>0</v>
      </c>
      <c r="BD864" s="234">
        <f t="shared" si="273"/>
        <v>0</v>
      </c>
      <c r="BE864" s="231" t="str">
        <f t="shared" si="274"/>
        <v/>
      </c>
      <c r="BF864" s="232">
        <f t="shared" si="275"/>
        <v>0</v>
      </c>
      <c r="BG864" s="233">
        <f t="shared" si="276"/>
        <v>0</v>
      </c>
      <c r="BH864" s="234">
        <f t="shared" si="277"/>
        <v>0</v>
      </c>
      <c r="BI864" s="231" t="str">
        <f t="shared" si="278"/>
        <v/>
      </c>
      <c r="BJ864" s="232">
        <f t="shared" si="279"/>
        <v>0</v>
      </c>
      <c r="BK864" s="233">
        <f t="shared" si="280"/>
        <v>0</v>
      </c>
      <c r="BL864" s="234">
        <f t="shared" si="281"/>
        <v>0</v>
      </c>
      <c r="BM864" s="231" t="str">
        <f t="shared" si="282"/>
        <v/>
      </c>
      <c r="BN864" s="232">
        <f t="shared" si="283"/>
        <v>0</v>
      </c>
      <c r="BO864" s="233">
        <f t="shared" si="284"/>
        <v>0</v>
      </c>
      <c r="BP864" s="234">
        <f t="shared" si="285"/>
        <v>0</v>
      </c>
      <c r="BQ864" s="176">
        <f t="shared" si="286"/>
        <v>0</v>
      </c>
      <c r="BR864" s="177" t="str">
        <f>IF(BQ864=0,"",
IF(SUM($BQ$846:BQ864)=1,BS864,
IF($BQ$908&gt;SUM($BQ$846:BQ864),_xlfn.CONCAT(", ",BS864),
IF($BQ$908=SUM($BQ$846:BQ864),_xlfn.CONCAT(" y ",BS864)))))</f>
        <v/>
      </c>
      <c r="BS864" s="55">
        <v>18</v>
      </c>
    </row>
    <row r="865" spans="1:71" ht="15" customHeight="1">
      <c r="A865" s="25"/>
      <c r="B865" s="52"/>
      <c r="C865" s="55" t="s">
        <v>5039</v>
      </c>
      <c r="D865" s="817" t="str">
        <f>IF(CNGE_2026_M4_Secc1!D61="","",CNGE_2026_M4_Secc1!D61)</f>
        <v/>
      </c>
      <c r="E865" s="757"/>
      <c r="F865" s="757"/>
      <c r="G865" s="757"/>
      <c r="H865" s="757"/>
      <c r="I865" s="757"/>
      <c r="J865" s="757"/>
      <c r="K865" s="757"/>
      <c r="L865" s="757"/>
      <c r="M865" s="757"/>
      <c r="N865" s="758"/>
      <c r="O865" s="69" t="str">
        <f t="shared" si="259"/>
        <v/>
      </c>
      <c r="P865" s="69" t="str">
        <f t="shared" si="260"/>
        <v/>
      </c>
      <c r="Q865" s="69" t="str">
        <f t="shared" si="261"/>
        <v/>
      </c>
      <c r="R865" s="69" t="str">
        <f t="shared" si="262"/>
        <v/>
      </c>
      <c r="S865" s="439"/>
      <c r="T865" s="439"/>
      <c r="U865" s="439"/>
      <c r="V865" s="439"/>
      <c r="W865" s="439"/>
      <c r="X865" s="439"/>
      <c r="Y865" s="439"/>
      <c r="Z865" s="439"/>
      <c r="AA865" s="439"/>
      <c r="AB865" s="439"/>
      <c r="AC865" s="439"/>
      <c r="AD865" s="439"/>
      <c r="AF865">
        <f t="shared" si="263"/>
        <v>0</v>
      </c>
      <c r="AG865" s="176">
        <f t="shared" si="264"/>
        <v>0</v>
      </c>
      <c r="AH865" s="177" t="str">
        <f>IF(AG865=0,"",
IF(SUM($AG$846:AG865)=1,AI865,
IF($AG$908&gt;SUM($AG$846:AG865),_xlfn.CONCAT(", ",AI865),
IF($AG$908=SUM($AG$846:AG865),_xlfn.CONCAT(" y ",AI865)))))</f>
        <v/>
      </c>
      <c r="AI865" s="55">
        <v>19</v>
      </c>
      <c r="AJ865" s="27">
        <f t="shared" si="265"/>
        <v>0</v>
      </c>
      <c r="AK865" t="str">
        <f t="shared" si="266"/>
        <v/>
      </c>
      <c r="AL865">
        <f t="shared" si="267"/>
        <v>0</v>
      </c>
      <c r="AM865">
        <f t="shared" si="268"/>
        <v>0</v>
      </c>
      <c r="AN865">
        <f t="shared" si="269"/>
        <v>0</v>
      </c>
      <c r="AO865">
        <f t="shared" si="247"/>
        <v>0</v>
      </c>
      <c r="AP865">
        <f t="shared" si="248"/>
        <v>0</v>
      </c>
      <c r="AQ865">
        <f t="shared" si="249"/>
        <v>0</v>
      </c>
      <c r="AR865">
        <f t="shared" si="250"/>
        <v>0</v>
      </c>
      <c r="AS865">
        <f t="shared" si="251"/>
        <v>0</v>
      </c>
      <c r="AT865">
        <f t="shared" si="252"/>
        <v>0</v>
      </c>
      <c r="AU865">
        <f t="shared" si="253"/>
        <v>0</v>
      </c>
      <c r="AV865">
        <f t="shared" si="254"/>
        <v>0</v>
      </c>
      <c r="AW865">
        <f t="shared" si="255"/>
        <v>0</v>
      </c>
      <c r="AX865">
        <f t="shared" si="256"/>
        <v>0</v>
      </c>
      <c r="AY865">
        <f t="shared" si="257"/>
        <v>0</v>
      </c>
      <c r="AZ865">
        <f t="shared" si="258"/>
        <v>0</v>
      </c>
      <c r="BA865" s="231" t="str">
        <f t="shared" si="270"/>
        <v/>
      </c>
      <c r="BB865" s="232">
        <f t="shared" si="271"/>
        <v>0</v>
      </c>
      <c r="BC865" s="233">
        <f t="shared" si="272"/>
        <v>0</v>
      </c>
      <c r="BD865" s="234">
        <f t="shared" si="273"/>
        <v>0</v>
      </c>
      <c r="BE865" s="231" t="str">
        <f t="shared" si="274"/>
        <v/>
      </c>
      <c r="BF865" s="232">
        <f t="shared" si="275"/>
        <v>0</v>
      </c>
      <c r="BG865" s="233">
        <f t="shared" si="276"/>
        <v>0</v>
      </c>
      <c r="BH865" s="234">
        <f t="shared" si="277"/>
        <v>0</v>
      </c>
      <c r="BI865" s="231" t="str">
        <f t="shared" si="278"/>
        <v/>
      </c>
      <c r="BJ865" s="232">
        <f t="shared" si="279"/>
        <v>0</v>
      </c>
      <c r="BK865" s="233">
        <f t="shared" si="280"/>
        <v>0</v>
      </c>
      <c r="BL865" s="234">
        <f t="shared" si="281"/>
        <v>0</v>
      </c>
      <c r="BM865" s="231" t="str">
        <f t="shared" si="282"/>
        <v/>
      </c>
      <c r="BN865" s="232">
        <f t="shared" si="283"/>
        <v>0</v>
      </c>
      <c r="BO865" s="233">
        <f t="shared" si="284"/>
        <v>0</v>
      </c>
      <c r="BP865" s="234">
        <f t="shared" si="285"/>
        <v>0</v>
      </c>
      <c r="BQ865" s="176">
        <f t="shared" si="286"/>
        <v>0</v>
      </c>
      <c r="BR865" s="177" t="str">
        <f>IF(BQ865=0,"",
IF(SUM($BQ$846:BQ865)=1,BS865,
IF($BQ$908&gt;SUM($BQ$846:BQ865),_xlfn.CONCAT(", ",BS865),
IF($BQ$908=SUM($BQ$846:BQ865),_xlfn.CONCAT(" y ",BS865)))))</f>
        <v/>
      </c>
      <c r="BS865" s="55">
        <v>19</v>
      </c>
    </row>
    <row r="866" spans="1:71" ht="15" customHeight="1">
      <c r="A866" s="25"/>
      <c r="B866" s="52"/>
      <c r="C866" s="55" t="s">
        <v>5040</v>
      </c>
      <c r="D866" s="817" t="str">
        <f>IF(CNGE_2026_M4_Secc1!D62="","",CNGE_2026_M4_Secc1!D62)</f>
        <v/>
      </c>
      <c r="E866" s="757"/>
      <c r="F866" s="757"/>
      <c r="G866" s="757"/>
      <c r="H866" s="757"/>
      <c r="I866" s="757"/>
      <c r="J866" s="757"/>
      <c r="K866" s="757"/>
      <c r="L866" s="757"/>
      <c r="M866" s="757"/>
      <c r="N866" s="758"/>
      <c r="O866" s="69" t="str">
        <f t="shared" si="259"/>
        <v/>
      </c>
      <c r="P866" s="69" t="str">
        <f t="shared" si="260"/>
        <v/>
      </c>
      <c r="Q866" s="69" t="str">
        <f t="shared" si="261"/>
        <v/>
      </c>
      <c r="R866" s="69" t="str">
        <f t="shared" si="262"/>
        <v/>
      </c>
      <c r="S866" s="439"/>
      <c r="T866" s="439"/>
      <c r="U866" s="439"/>
      <c r="V866" s="439"/>
      <c r="W866" s="439"/>
      <c r="X866" s="439"/>
      <c r="Y866" s="439"/>
      <c r="Z866" s="439"/>
      <c r="AA866" s="439"/>
      <c r="AB866" s="439"/>
      <c r="AC866" s="439"/>
      <c r="AD866" s="439"/>
      <c r="AF866">
        <f t="shared" si="263"/>
        <v>0</v>
      </c>
      <c r="AG866" s="176">
        <f t="shared" si="264"/>
        <v>0</v>
      </c>
      <c r="AH866" s="177" t="str">
        <f>IF(AG866=0,"",
IF(SUM($AG$846:AG866)=1,AI866,
IF($AG$908&gt;SUM($AG$846:AG866),_xlfn.CONCAT(", ",AI866),
IF($AG$908=SUM($AG$846:AG866),_xlfn.CONCAT(" y ",AI866)))))</f>
        <v/>
      </c>
      <c r="AI866" s="55">
        <v>20</v>
      </c>
      <c r="AJ866" s="27">
        <f t="shared" si="265"/>
        <v>0</v>
      </c>
      <c r="AK866" t="str">
        <f t="shared" si="266"/>
        <v/>
      </c>
      <c r="AL866">
        <f t="shared" si="267"/>
        <v>0</v>
      </c>
      <c r="AM866">
        <f t="shared" si="268"/>
        <v>0</v>
      </c>
      <c r="AN866">
        <f t="shared" si="269"/>
        <v>0</v>
      </c>
      <c r="AO866">
        <f t="shared" si="247"/>
        <v>0</v>
      </c>
      <c r="AP866">
        <f t="shared" si="248"/>
        <v>0</v>
      </c>
      <c r="AQ866">
        <f t="shared" si="249"/>
        <v>0</v>
      </c>
      <c r="AR866">
        <f t="shared" si="250"/>
        <v>0</v>
      </c>
      <c r="AS866">
        <f t="shared" si="251"/>
        <v>0</v>
      </c>
      <c r="AT866">
        <f t="shared" si="252"/>
        <v>0</v>
      </c>
      <c r="AU866">
        <f t="shared" si="253"/>
        <v>0</v>
      </c>
      <c r="AV866">
        <f t="shared" si="254"/>
        <v>0</v>
      </c>
      <c r="AW866">
        <f t="shared" si="255"/>
        <v>0</v>
      </c>
      <c r="AX866">
        <f t="shared" si="256"/>
        <v>0</v>
      </c>
      <c r="AY866">
        <f t="shared" si="257"/>
        <v>0</v>
      </c>
      <c r="AZ866">
        <f t="shared" si="258"/>
        <v>0</v>
      </c>
      <c r="BA866" s="231" t="str">
        <f t="shared" si="270"/>
        <v/>
      </c>
      <c r="BB866" s="232">
        <f t="shared" si="271"/>
        <v>0</v>
      </c>
      <c r="BC866" s="233">
        <f t="shared" si="272"/>
        <v>0</v>
      </c>
      <c r="BD866" s="234">
        <f t="shared" si="273"/>
        <v>0</v>
      </c>
      <c r="BE866" s="231" t="str">
        <f t="shared" si="274"/>
        <v/>
      </c>
      <c r="BF866" s="232">
        <f t="shared" si="275"/>
        <v>0</v>
      </c>
      <c r="BG866" s="233">
        <f t="shared" si="276"/>
        <v>0</v>
      </c>
      <c r="BH866" s="234">
        <f t="shared" si="277"/>
        <v>0</v>
      </c>
      <c r="BI866" s="231" t="str">
        <f t="shared" si="278"/>
        <v/>
      </c>
      <c r="BJ866" s="232">
        <f t="shared" si="279"/>
        <v>0</v>
      </c>
      <c r="BK866" s="233">
        <f t="shared" si="280"/>
        <v>0</v>
      </c>
      <c r="BL866" s="234">
        <f t="shared" si="281"/>
        <v>0</v>
      </c>
      <c r="BM866" s="231" t="str">
        <f t="shared" si="282"/>
        <v/>
      </c>
      <c r="BN866" s="232">
        <f t="shared" si="283"/>
        <v>0</v>
      </c>
      <c r="BO866" s="233">
        <f t="shared" si="284"/>
        <v>0</v>
      </c>
      <c r="BP866" s="234">
        <f t="shared" si="285"/>
        <v>0</v>
      </c>
      <c r="BQ866" s="176">
        <f t="shared" si="286"/>
        <v>0</v>
      </c>
      <c r="BR866" s="177" t="str">
        <f>IF(BQ866=0,"",
IF(SUM($BQ$846:BQ866)=1,BS866,
IF($BQ$908&gt;SUM($BQ$846:BQ866),_xlfn.CONCAT(", ",BS866),
IF($BQ$908=SUM($BQ$846:BQ866),_xlfn.CONCAT(" y ",BS866)))))</f>
        <v/>
      </c>
      <c r="BS866" s="55">
        <v>20</v>
      </c>
    </row>
    <row r="867" spans="1:71" ht="15" customHeight="1">
      <c r="A867" s="25"/>
      <c r="B867" s="52"/>
      <c r="C867" s="55" t="s">
        <v>5041</v>
      </c>
      <c r="D867" s="817" t="str">
        <f>IF(CNGE_2026_M4_Secc1!D63="","",CNGE_2026_M4_Secc1!D63)</f>
        <v/>
      </c>
      <c r="E867" s="757"/>
      <c r="F867" s="757"/>
      <c r="G867" s="757"/>
      <c r="H867" s="757"/>
      <c r="I867" s="757"/>
      <c r="J867" s="757"/>
      <c r="K867" s="757"/>
      <c r="L867" s="757"/>
      <c r="M867" s="757"/>
      <c r="N867" s="758"/>
      <c r="O867" s="69" t="str">
        <f t="shared" si="259"/>
        <v/>
      </c>
      <c r="P867" s="69" t="str">
        <f t="shared" si="260"/>
        <v/>
      </c>
      <c r="Q867" s="69" t="str">
        <f t="shared" si="261"/>
        <v/>
      </c>
      <c r="R867" s="69" t="str">
        <f t="shared" si="262"/>
        <v/>
      </c>
      <c r="S867" s="439"/>
      <c r="T867" s="439"/>
      <c r="U867" s="439"/>
      <c r="V867" s="439"/>
      <c r="W867" s="439"/>
      <c r="X867" s="439"/>
      <c r="Y867" s="439"/>
      <c r="Z867" s="439"/>
      <c r="AA867" s="439"/>
      <c r="AB867" s="439"/>
      <c r="AC867" s="439"/>
      <c r="AD867" s="439"/>
      <c r="AF867">
        <f t="shared" si="263"/>
        <v>0</v>
      </c>
      <c r="AG867" s="176">
        <f t="shared" si="264"/>
        <v>0</v>
      </c>
      <c r="AH867" s="177" t="str">
        <f>IF(AG867=0,"",
IF(SUM($AG$846:AG867)=1,AI867,
IF($AG$908&gt;SUM($AG$846:AG867),_xlfn.CONCAT(", ",AI867),
IF($AG$908=SUM($AG$846:AG867),_xlfn.CONCAT(" y ",AI867)))))</f>
        <v/>
      </c>
      <c r="AI867" s="55">
        <v>21</v>
      </c>
      <c r="AJ867" s="27">
        <f t="shared" si="265"/>
        <v>0</v>
      </c>
      <c r="AK867" t="str">
        <f t="shared" si="266"/>
        <v/>
      </c>
      <c r="AL867">
        <f t="shared" si="267"/>
        <v>0</v>
      </c>
      <c r="AM867">
        <f t="shared" si="268"/>
        <v>0</v>
      </c>
      <c r="AN867">
        <f t="shared" si="269"/>
        <v>0</v>
      </c>
      <c r="AO867">
        <f t="shared" si="247"/>
        <v>0</v>
      </c>
      <c r="AP867">
        <f t="shared" si="248"/>
        <v>0</v>
      </c>
      <c r="AQ867">
        <f t="shared" si="249"/>
        <v>0</v>
      </c>
      <c r="AR867">
        <f t="shared" si="250"/>
        <v>0</v>
      </c>
      <c r="AS867">
        <f t="shared" si="251"/>
        <v>0</v>
      </c>
      <c r="AT867">
        <f t="shared" si="252"/>
        <v>0</v>
      </c>
      <c r="AU867">
        <f t="shared" si="253"/>
        <v>0</v>
      </c>
      <c r="AV867">
        <f t="shared" si="254"/>
        <v>0</v>
      </c>
      <c r="AW867">
        <f t="shared" si="255"/>
        <v>0</v>
      </c>
      <c r="AX867">
        <f t="shared" si="256"/>
        <v>0</v>
      </c>
      <c r="AY867">
        <f t="shared" si="257"/>
        <v>0</v>
      </c>
      <c r="AZ867">
        <f t="shared" si="258"/>
        <v>0</v>
      </c>
      <c r="BA867" s="231" t="str">
        <f t="shared" si="270"/>
        <v/>
      </c>
      <c r="BB867" s="232">
        <f t="shared" si="271"/>
        <v>0</v>
      </c>
      <c r="BC867" s="233">
        <f t="shared" si="272"/>
        <v>0</v>
      </c>
      <c r="BD867" s="234">
        <f t="shared" si="273"/>
        <v>0</v>
      </c>
      <c r="BE867" s="231" t="str">
        <f t="shared" si="274"/>
        <v/>
      </c>
      <c r="BF867" s="232">
        <f t="shared" si="275"/>
        <v>0</v>
      </c>
      <c r="BG867" s="233">
        <f t="shared" si="276"/>
        <v>0</v>
      </c>
      <c r="BH867" s="234">
        <f t="shared" si="277"/>
        <v>0</v>
      </c>
      <c r="BI867" s="231" t="str">
        <f t="shared" si="278"/>
        <v/>
      </c>
      <c r="BJ867" s="232">
        <f t="shared" si="279"/>
        <v>0</v>
      </c>
      <c r="BK867" s="233">
        <f t="shared" si="280"/>
        <v>0</v>
      </c>
      <c r="BL867" s="234">
        <f t="shared" si="281"/>
        <v>0</v>
      </c>
      <c r="BM867" s="231" t="str">
        <f t="shared" si="282"/>
        <v/>
      </c>
      <c r="BN867" s="232">
        <f t="shared" si="283"/>
        <v>0</v>
      </c>
      <c r="BO867" s="233">
        <f t="shared" si="284"/>
        <v>0</v>
      </c>
      <c r="BP867" s="234">
        <f t="shared" si="285"/>
        <v>0</v>
      </c>
      <c r="BQ867" s="176">
        <f t="shared" si="286"/>
        <v>0</v>
      </c>
      <c r="BR867" s="177" t="str">
        <f>IF(BQ867=0,"",
IF(SUM($BQ$846:BQ867)=1,BS867,
IF($BQ$908&gt;SUM($BQ$846:BQ867),_xlfn.CONCAT(", ",BS867),
IF($BQ$908=SUM($BQ$846:BQ867),_xlfn.CONCAT(" y ",BS867)))))</f>
        <v/>
      </c>
      <c r="BS867" s="55">
        <v>21</v>
      </c>
    </row>
    <row r="868" spans="1:71" ht="15" customHeight="1">
      <c r="A868" s="25"/>
      <c r="B868" s="52"/>
      <c r="C868" s="55" t="s">
        <v>5042</v>
      </c>
      <c r="D868" s="817" t="str">
        <f>IF(CNGE_2026_M4_Secc1!D64="","",CNGE_2026_M4_Secc1!D64)</f>
        <v/>
      </c>
      <c r="E868" s="757"/>
      <c r="F868" s="757"/>
      <c r="G868" s="757"/>
      <c r="H868" s="757"/>
      <c r="I868" s="757"/>
      <c r="J868" s="757"/>
      <c r="K868" s="757"/>
      <c r="L868" s="757"/>
      <c r="M868" s="757"/>
      <c r="N868" s="758"/>
      <c r="O868" s="69" t="str">
        <f t="shared" si="259"/>
        <v/>
      </c>
      <c r="P868" s="69" t="str">
        <f t="shared" si="260"/>
        <v/>
      </c>
      <c r="Q868" s="69" t="str">
        <f t="shared" si="261"/>
        <v/>
      </c>
      <c r="R868" s="69" t="str">
        <f t="shared" si="262"/>
        <v/>
      </c>
      <c r="S868" s="439"/>
      <c r="T868" s="439"/>
      <c r="U868" s="439"/>
      <c r="V868" s="439"/>
      <c r="W868" s="439"/>
      <c r="X868" s="439"/>
      <c r="Y868" s="439"/>
      <c r="Z868" s="439"/>
      <c r="AA868" s="439"/>
      <c r="AB868" s="439"/>
      <c r="AC868" s="439"/>
      <c r="AD868" s="439"/>
      <c r="AF868">
        <f t="shared" si="263"/>
        <v>0</v>
      </c>
      <c r="AG868" s="176">
        <f t="shared" si="264"/>
        <v>0</v>
      </c>
      <c r="AH868" s="177" t="str">
        <f>IF(AG868=0,"",
IF(SUM($AG$846:AG868)=1,AI868,
IF($AG$908&gt;SUM($AG$846:AG868),_xlfn.CONCAT(", ",AI868),
IF($AG$908=SUM($AG$846:AG868),_xlfn.CONCAT(" y ",AI868)))))</f>
        <v/>
      </c>
      <c r="AI868" s="55">
        <v>22</v>
      </c>
      <c r="AJ868" s="27">
        <f t="shared" si="265"/>
        <v>0</v>
      </c>
      <c r="AK868" t="str">
        <f t="shared" si="266"/>
        <v/>
      </c>
      <c r="AL868">
        <f t="shared" si="267"/>
        <v>0</v>
      </c>
      <c r="AM868">
        <f t="shared" si="268"/>
        <v>0</v>
      </c>
      <c r="AN868">
        <f t="shared" si="269"/>
        <v>0</v>
      </c>
      <c r="AO868">
        <f t="shared" si="247"/>
        <v>0</v>
      </c>
      <c r="AP868">
        <f t="shared" si="248"/>
        <v>0</v>
      </c>
      <c r="AQ868">
        <f t="shared" si="249"/>
        <v>0</v>
      </c>
      <c r="AR868">
        <f t="shared" si="250"/>
        <v>0</v>
      </c>
      <c r="AS868">
        <f t="shared" si="251"/>
        <v>0</v>
      </c>
      <c r="AT868">
        <f t="shared" si="252"/>
        <v>0</v>
      </c>
      <c r="AU868">
        <f t="shared" si="253"/>
        <v>0</v>
      </c>
      <c r="AV868">
        <f t="shared" si="254"/>
        <v>0</v>
      </c>
      <c r="AW868">
        <f t="shared" si="255"/>
        <v>0</v>
      </c>
      <c r="AX868">
        <f t="shared" si="256"/>
        <v>0</v>
      </c>
      <c r="AY868">
        <f t="shared" si="257"/>
        <v>0</v>
      </c>
      <c r="AZ868">
        <f t="shared" si="258"/>
        <v>0</v>
      </c>
      <c r="BA868" s="231" t="str">
        <f t="shared" si="270"/>
        <v/>
      </c>
      <c r="BB868" s="232">
        <f t="shared" si="271"/>
        <v>0</v>
      </c>
      <c r="BC868" s="233">
        <f t="shared" si="272"/>
        <v>0</v>
      </c>
      <c r="BD868" s="234">
        <f t="shared" si="273"/>
        <v>0</v>
      </c>
      <c r="BE868" s="231" t="str">
        <f t="shared" si="274"/>
        <v/>
      </c>
      <c r="BF868" s="232">
        <f t="shared" si="275"/>
        <v>0</v>
      </c>
      <c r="BG868" s="233">
        <f t="shared" si="276"/>
        <v>0</v>
      </c>
      <c r="BH868" s="234">
        <f t="shared" si="277"/>
        <v>0</v>
      </c>
      <c r="BI868" s="231" t="str">
        <f t="shared" si="278"/>
        <v/>
      </c>
      <c r="BJ868" s="232">
        <f t="shared" si="279"/>
        <v>0</v>
      </c>
      <c r="BK868" s="233">
        <f t="shared" si="280"/>
        <v>0</v>
      </c>
      <c r="BL868" s="234">
        <f t="shared" si="281"/>
        <v>0</v>
      </c>
      <c r="BM868" s="231" t="str">
        <f t="shared" si="282"/>
        <v/>
      </c>
      <c r="BN868" s="232">
        <f t="shared" si="283"/>
        <v>0</v>
      </c>
      <c r="BO868" s="233">
        <f t="shared" si="284"/>
        <v>0</v>
      </c>
      <c r="BP868" s="234">
        <f t="shared" si="285"/>
        <v>0</v>
      </c>
      <c r="BQ868" s="176">
        <f t="shared" si="286"/>
        <v>0</v>
      </c>
      <c r="BR868" s="177" t="str">
        <f>IF(BQ868=0,"",
IF(SUM($BQ$846:BQ868)=1,BS868,
IF($BQ$908&gt;SUM($BQ$846:BQ868),_xlfn.CONCAT(", ",BS868),
IF($BQ$908=SUM($BQ$846:BQ868),_xlfn.CONCAT(" y ",BS868)))))</f>
        <v/>
      </c>
      <c r="BS868" s="55">
        <v>22</v>
      </c>
    </row>
    <row r="869" spans="1:71" ht="15" customHeight="1">
      <c r="A869" s="25"/>
      <c r="B869" s="52"/>
      <c r="C869" s="55" t="s">
        <v>5043</v>
      </c>
      <c r="D869" s="817" t="str">
        <f>IF(CNGE_2026_M4_Secc1!D65="","",CNGE_2026_M4_Secc1!D65)</f>
        <v/>
      </c>
      <c r="E869" s="757"/>
      <c r="F869" s="757"/>
      <c r="G869" s="757"/>
      <c r="H869" s="757"/>
      <c r="I869" s="757"/>
      <c r="J869" s="757"/>
      <c r="K869" s="757"/>
      <c r="L869" s="757"/>
      <c r="M869" s="757"/>
      <c r="N869" s="758"/>
      <c r="O869" s="69" t="str">
        <f t="shared" si="259"/>
        <v/>
      </c>
      <c r="P869" s="69" t="str">
        <f t="shared" si="260"/>
        <v/>
      </c>
      <c r="Q869" s="69" t="str">
        <f t="shared" si="261"/>
        <v/>
      </c>
      <c r="R869" s="69" t="str">
        <f t="shared" si="262"/>
        <v/>
      </c>
      <c r="S869" s="439"/>
      <c r="T869" s="439"/>
      <c r="U869" s="439"/>
      <c r="V869" s="439"/>
      <c r="W869" s="439"/>
      <c r="X869" s="439"/>
      <c r="Y869" s="439"/>
      <c r="Z869" s="439"/>
      <c r="AA869" s="439"/>
      <c r="AB869" s="439"/>
      <c r="AC869" s="439"/>
      <c r="AD869" s="439"/>
      <c r="AF869">
        <f t="shared" si="263"/>
        <v>0</v>
      </c>
      <c r="AG869" s="176">
        <f t="shared" si="264"/>
        <v>0</v>
      </c>
      <c r="AH869" s="177" t="str">
        <f>IF(AG869=0,"",
IF(SUM($AG$846:AG869)=1,AI869,
IF($AG$908&gt;SUM($AG$846:AG869),_xlfn.CONCAT(", ",AI869),
IF($AG$908=SUM($AG$846:AG869),_xlfn.CONCAT(" y ",AI869)))))</f>
        <v/>
      </c>
      <c r="AI869" s="55">
        <v>23</v>
      </c>
      <c r="AJ869" s="27">
        <f t="shared" si="265"/>
        <v>0</v>
      </c>
      <c r="AK869" t="str">
        <f t="shared" si="266"/>
        <v/>
      </c>
      <c r="AL869">
        <f t="shared" si="267"/>
        <v>0</v>
      </c>
      <c r="AM869">
        <f t="shared" si="268"/>
        <v>0</v>
      </c>
      <c r="AN869">
        <f t="shared" si="269"/>
        <v>0</v>
      </c>
      <c r="AO869">
        <f t="shared" si="247"/>
        <v>0</v>
      </c>
      <c r="AP869">
        <f t="shared" si="248"/>
        <v>0</v>
      </c>
      <c r="AQ869">
        <f t="shared" si="249"/>
        <v>0</v>
      </c>
      <c r="AR869">
        <f t="shared" si="250"/>
        <v>0</v>
      </c>
      <c r="AS869">
        <f t="shared" si="251"/>
        <v>0</v>
      </c>
      <c r="AT869">
        <f t="shared" si="252"/>
        <v>0</v>
      </c>
      <c r="AU869">
        <f t="shared" si="253"/>
        <v>0</v>
      </c>
      <c r="AV869">
        <f t="shared" si="254"/>
        <v>0</v>
      </c>
      <c r="AW869">
        <f t="shared" si="255"/>
        <v>0</v>
      </c>
      <c r="AX869">
        <f t="shared" si="256"/>
        <v>0</v>
      </c>
      <c r="AY869">
        <f t="shared" si="257"/>
        <v>0</v>
      </c>
      <c r="AZ869">
        <f t="shared" si="258"/>
        <v>0</v>
      </c>
      <c r="BA869" s="231" t="str">
        <f t="shared" si="270"/>
        <v/>
      </c>
      <c r="BB869" s="232">
        <f t="shared" si="271"/>
        <v>0</v>
      </c>
      <c r="BC869" s="233">
        <f t="shared" si="272"/>
        <v>0</v>
      </c>
      <c r="BD869" s="234">
        <f t="shared" si="273"/>
        <v>0</v>
      </c>
      <c r="BE869" s="231" t="str">
        <f t="shared" si="274"/>
        <v/>
      </c>
      <c r="BF869" s="232">
        <f t="shared" si="275"/>
        <v>0</v>
      </c>
      <c r="BG869" s="233">
        <f t="shared" si="276"/>
        <v>0</v>
      </c>
      <c r="BH869" s="234">
        <f t="shared" si="277"/>
        <v>0</v>
      </c>
      <c r="BI869" s="231" t="str">
        <f t="shared" si="278"/>
        <v/>
      </c>
      <c r="BJ869" s="232">
        <f t="shared" si="279"/>
        <v>0</v>
      </c>
      <c r="BK869" s="233">
        <f t="shared" si="280"/>
        <v>0</v>
      </c>
      <c r="BL869" s="234">
        <f t="shared" si="281"/>
        <v>0</v>
      </c>
      <c r="BM869" s="231" t="str">
        <f t="shared" si="282"/>
        <v/>
      </c>
      <c r="BN869" s="232">
        <f t="shared" si="283"/>
        <v>0</v>
      </c>
      <c r="BO869" s="233">
        <f t="shared" si="284"/>
        <v>0</v>
      </c>
      <c r="BP869" s="234">
        <f t="shared" si="285"/>
        <v>0</v>
      </c>
      <c r="BQ869" s="176">
        <f t="shared" si="286"/>
        <v>0</v>
      </c>
      <c r="BR869" s="177" t="str">
        <f>IF(BQ869=0,"",
IF(SUM($BQ$846:BQ869)=1,BS869,
IF($BQ$908&gt;SUM($BQ$846:BQ869),_xlfn.CONCAT(", ",BS869),
IF($BQ$908=SUM($BQ$846:BQ869),_xlfn.CONCAT(" y ",BS869)))))</f>
        <v/>
      </c>
      <c r="BS869" s="55">
        <v>23</v>
      </c>
    </row>
    <row r="870" spans="1:71" ht="15" customHeight="1">
      <c r="A870" s="25"/>
      <c r="B870" s="52"/>
      <c r="C870" s="55" t="s">
        <v>5044</v>
      </c>
      <c r="D870" s="817" t="str">
        <f>IF(CNGE_2026_M4_Secc1!D66="","",CNGE_2026_M4_Secc1!D66)</f>
        <v/>
      </c>
      <c r="E870" s="757"/>
      <c r="F870" s="757"/>
      <c r="G870" s="757"/>
      <c r="H870" s="757"/>
      <c r="I870" s="757"/>
      <c r="J870" s="757"/>
      <c r="K870" s="757"/>
      <c r="L870" s="757"/>
      <c r="M870" s="757"/>
      <c r="N870" s="758"/>
      <c r="O870" s="69" t="str">
        <f t="shared" si="259"/>
        <v/>
      </c>
      <c r="P870" s="69" t="str">
        <f t="shared" si="260"/>
        <v/>
      </c>
      <c r="Q870" s="69" t="str">
        <f t="shared" si="261"/>
        <v/>
      </c>
      <c r="R870" s="69" t="str">
        <f t="shared" si="262"/>
        <v/>
      </c>
      <c r="S870" s="439"/>
      <c r="T870" s="439"/>
      <c r="U870" s="439"/>
      <c r="V870" s="439"/>
      <c r="W870" s="439"/>
      <c r="X870" s="439"/>
      <c r="Y870" s="439"/>
      <c r="Z870" s="439"/>
      <c r="AA870" s="439"/>
      <c r="AB870" s="439"/>
      <c r="AC870" s="439"/>
      <c r="AD870" s="439"/>
      <c r="AF870">
        <f t="shared" si="263"/>
        <v>0</v>
      </c>
      <c r="AG870" s="176">
        <f t="shared" si="264"/>
        <v>0</v>
      </c>
      <c r="AH870" s="177" t="str">
        <f>IF(AG870=0,"",
IF(SUM($AG$846:AG870)=1,AI870,
IF($AG$908&gt;SUM($AG$846:AG870),_xlfn.CONCAT(", ",AI870),
IF($AG$908=SUM($AG$846:AG870),_xlfn.CONCAT(" y ",AI870)))))</f>
        <v/>
      </c>
      <c r="AI870" s="55">
        <v>24</v>
      </c>
      <c r="AJ870" s="27">
        <f t="shared" si="265"/>
        <v>0</v>
      </c>
      <c r="AK870" t="str">
        <f t="shared" si="266"/>
        <v/>
      </c>
      <c r="AL870">
        <f t="shared" si="267"/>
        <v>0</v>
      </c>
      <c r="AM870">
        <f t="shared" si="268"/>
        <v>0</v>
      </c>
      <c r="AN870">
        <f t="shared" si="269"/>
        <v>0</v>
      </c>
      <c r="AO870">
        <f t="shared" si="247"/>
        <v>0</v>
      </c>
      <c r="AP870">
        <f t="shared" si="248"/>
        <v>0</v>
      </c>
      <c r="AQ870">
        <f t="shared" si="249"/>
        <v>0</v>
      </c>
      <c r="AR870">
        <f t="shared" si="250"/>
        <v>0</v>
      </c>
      <c r="AS870">
        <f t="shared" si="251"/>
        <v>0</v>
      </c>
      <c r="AT870">
        <f t="shared" si="252"/>
        <v>0</v>
      </c>
      <c r="AU870">
        <f t="shared" si="253"/>
        <v>0</v>
      </c>
      <c r="AV870">
        <f t="shared" si="254"/>
        <v>0</v>
      </c>
      <c r="AW870">
        <f t="shared" si="255"/>
        <v>0</v>
      </c>
      <c r="AX870">
        <f t="shared" si="256"/>
        <v>0</v>
      </c>
      <c r="AY870">
        <f t="shared" si="257"/>
        <v>0</v>
      </c>
      <c r="AZ870">
        <f t="shared" si="258"/>
        <v>0</v>
      </c>
      <c r="BA870" s="231" t="str">
        <f t="shared" si="270"/>
        <v/>
      </c>
      <c r="BB870" s="232">
        <f t="shared" si="271"/>
        <v>0</v>
      </c>
      <c r="BC870" s="233">
        <f t="shared" si="272"/>
        <v>0</v>
      </c>
      <c r="BD870" s="234">
        <f t="shared" si="273"/>
        <v>0</v>
      </c>
      <c r="BE870" s="231" t="str">
        <f t="shared" si="274"/>
        <v/>
      </c>
      <c r="BF870" s="232">
        <f t="shared" si="275"/>
        <v>0</v>
      </c>
      <c r="BG870" s="233">
        <f t="shared" si="276"/>
        <v>0</v>
      </c>
      <c r="BH870" s="234">
        <f t="shared" si="277"/>
        <v>0</v>
      </c>
      <c r="BI870" s="231" t="str">
        <f t="shared" si="278"/>
        <v/>
      </c>
      <c r="BJ870" s="232">
        <f t="shared" si="279"/>
        <v>0</v>
      </c>
      <c r="BK870" s="233">
        <f t="shared" si="280"/>
        <v>0</v>
      </c>
      <c r="BL870" s="234">
        <f t="shared" si="281"/>
        <v>0</v>
      </c>
      <c r="BM870" s="231" t="str">
        <f t="shared" si="282"/>
        <v/>
      </c>
      <c r="BN870" s="232">
        <f t="shared" si="283"/>
        <v>0</v>
      </c>
      <c r="BO870" s="233">
        <f t="shared" si="284"/>
        <v>0</v>
      </c>
      <c r="BP870" s="234">
        <f t="shared" si="285"/>
        <v>0</v>
      </c>
      <c r="BQ870" s="176">
        <f t="shared" si="286"/>
        <v>0</v>
      </c>
      <c r="BR870" s="177" t="str">
        <f>IF(BQ870=0,"",
IF(SUM($BQ$846:BQ870)=1,BS870,
IF($BQ$908&gt;SUM($BQ$846:BQ870),_xlfn.CONCAT(", ",BS870),
IF($BQ$908=SUM($BQ$846:BQ870),_xlfn.CONCAT(" y ",BS870)))))</f>
        <v/>
      </c>
      <c r="BS870" s="55">
        <v>24</v>
      </c>
    </row>
    <row r="871" spans="1:71" ht="15" customHeight="1">
      <c r="A871" s="25"/>
      <c r="B871" s="52"/>
      <c r="C871" s="55" t="s">
        <v>5045</v>
      </c>
      <c r="D871" s="817" t="str">
        <f>IF(CNGE_2026_M4_Secc1!D67="","",CNGE_2026_M4_Secc1!D67)</f>
        <v/>
      </c>
      <c r="E871" s="757"/>
      <c r="F871" s="757"/>
      <c r="G871" s="757"/>
      <c r="H871" s="757"/>
      <c r="I871" s="757"/>
      <c r="J871" s="757"/>
      <c r="K871" s="757"/>
      <c r="L871" s="757"/>
      <c r="M871" s="757"/>
      <c r="N871" s="758"/>
      <c r="O871" s="69" t="str">
        <f t="shared" si="259"/>
        <v/>
      </c>
      <c r="P871" s="69" t="str">
        <f t="shared" si="260"/>
        <v/>
      </c>
      <c r="Q871" s="69" t="str">
        <f t="shared" si="261"/>
        <v/>
      </c>
      <c r="R871" s="69" t="str">
        <f t="shared" si="262"/>
        <v/>
      </c>
      <c r="S871" s="439"/>
      <c r="T871" s="439"/>
      <c r="U871" s="439"/>
      <c r="V871" s="439"/>
      <c r="W871" s="439"/>
      <c r="X871" s="439"/>
      <c r="Y871" s="439"/>
      <c r="Z871" s="439"/>
      <c r="AA871" s="439"/>
      <c r="AB871" s="439"/>
      <c r="AC871" s="439"/>
      <c r="AD871" s="439"/>
      <c r="AF871">
        <f t="shared" si="263"/>
        <v>0</v>
      </c>
      <c r="AG871" s="176">
        <f t="shared" si="264"/>
        <v>0</v>
      </c>
      <c r="AH871" s="177" t="str">
        <f>IF(AG871=0,"",
IF(SUM($AG$846:AG871)=1,AI871,
IF($AG$908&gt;SUM($AG$846:AG871),_xlfn.CONCAT(", ",AI871),
IF($AG$908=SUM($AG$846:AG871),_xlfn.CONCAT(" y ",AI871)))))</f>
        <v/>
      </c>
      <c r="AI871" s="55">
        <v>25</v>
      </c>
      <c r="AJ871" s="27">
        <f t="shared" si="265"/>
        <v>0</v>
      </c>
      <c r="AK871" t="str">
        <f t="shared" si="266"/>
        <v/>
      </c>
      <c r="AL871">
        <f t="shared" si="267"/>
        <v>0</v>
      </c>
      <c r="AM871">
        <f t="shared" si="268"/>
        <v>0</v>
      </c>
      <c r="AN871">
        <f t="shared" si="269"/>
        <v>0</v>
      </c>
      <c r="AO871">
        <f t="shared" si="247"/>
        <v>0</v>
      </c>
      <c r="AP871">
        <f t="shared" si="248"/>
        <v>0</v>
      </c>
      <c r="AQ871">
        <f t="shared" si="249"/>
        <v>0</v>
      </c>
      <c r="AR871">
        <f t="shared" si="250"/>
        <v>0</v>
      </c>
      <c r="AS871">
        <f t="shared" si="251"/>
        <v>0</v>
      </c>
      <c r="AT871">
        <f t="shared" si="252"/>
        <v>0</v>
      </c>
      <c r="AU871">
        <f t="shared" si="253"/>
        <v>0</v>
      </c>
      <c r="AV871">
        <f t="shared" si="254"/>
        <v>0</v>
      </c>
      <c r="AW871">
        <f t="shared" si="255"/>
        <v>0</v>
      </c>
      <c r="AX871">
        <f t="shared" si="256"/>
        <v>0</v>
      </c>
      <c r="AY871">
        <f t="shared" si="257"/>
        <v>0</v>
      </c>
      <c r="AZ871">
        <f t="shared" si="258"/>
        <v>0</v>
      </c>
      <c r="BA871" s="231" t="str">
        <f t="shared" si="270"/>
        <v/>
      </c>
      <c r="BB871" s="232">
        <f t="shared" si="271"/>
        <v>0</v>
      </c>
      <c r="BC871" s="233">
        <f t="shared" si="272"/>
        <v>0</v>
      </c>
      <c r="BD871" s="234">
        <f t="shared" si="273"/>
        <v>0</v>
      </c>
      <c r="BE871" s="231" t="str">
        <f t="shared" si="274"/>
        <v/>
      </c>
      <c r="BF871" s="232">
        <f t="shared" si="275"/>
        <v>0</v>
      </c>
      <c r="BG871" s="233">
        <f t="shared" si="276"/>
        <v>0</v>
      </c>
      <c r="BH871" s="234">
        <f t="shared" si="277"/>
        <v>0</v>
      </c>
      <c r="BI871" s="231" t="str">
        <f t="shared" si="278"/>
        <v/>
      </c>
      <c r="BJ871" s="232">
        <f t="shared" si="279"/>
        <v>0</v>
      </c>
      <c r="BK871" s="233">
        <f t="shared" si="280"/>
        <v>0</v>
      </c>
      <c r="BL871" s="234">
        <f t="shared" si="281"/>
        <v>0</v>
      </c>
      <c r="BM871" s="231" t="str">
        <f t="shared" si="282"/>
        <v/>
      </c>
      <c r="BN871" s="232">
        <f t="shared" si="283"/>
        <v>0</v>
      </c>
      <c r="BO871" s="233">
        <f t="shared" si="284"/>
        <v>0</v>
      </c>
      <c r="BP871" s="234">
        <f t="shared" si="285"/>
        <v>0</v>
      </c>
      <c r="BQ871" s="176">
        <f t="shared" si="286"/>
        <v>0</v>
      </c>
      <c r="BR871" s="177" t="str">
        <f>IF(BQ871=0,"",
IF(SUM($BQ$846:BQ871)=1,BS871,
IF($BQ$908&gt;SUM($BQ$846:BQ871),_xlfn.CONCAT(", ",BS871),
IF($BQ$908=SUM($BQ$846:BQ871),_xlfn.CONCAT(" y ",BS871)))))</f>
        <v/>
      </c>
      <c r="BS871" s="55">
        <v>25</v>
      </c>
    </row>
    <row r="872" spans="1:71" ht="15" customHeight="1">
      <c r="A872" s="25"/>
      <c r="B872" s="52"/>
      <c r="C872" s="55" t="s">
        <v>5046</v>
      </c>
      <c r="D872" s="817" t="str">
        <f>IF(CNGE_2026_M4_Secc1!D68="","",CNGE_2026_M4_Secc1!D68)</f>
        <v/>
      </c>
      <c r="E872" s="757"/>
      <c r="F872" s="757"/>
      <c r="G872" s="757"/>
      <c r="H872" s="757"/>
      <c r="I872" s="757"/>
      <c r="J872" s="757"/>
      <c r="K872" s="757"/>
      <c r="L872" s="757"/>
      <c r="M872" s="757"/>
      <c r="N872" s="758"/>
      <c r="O872" s="69" t="str">
        <f t="shared" si="259"/>
        <v/>
      </c>
      <c r="P872" s="69" t="str">
        <f t="shared" si="260"/>
        <v/>
      </c>
      <c r="Q872" s="69" t="str">
        <f t="shared" si="261"/>
        <v/>
      </c>
      <c r="R872" s="69" t="str">
        <f t="shared" si="262"/>
        <v/>
      </c>
      <c r="S872" s="439"/>
      <c r="T872" s="439"/>
      <c r="U872" s="439"/>
      <c r="V872" s="439"/>
      <c r="W872" s="439"/>
      <c r="X872" s="439"/>
      <c r="Y872" s="439"/>
      <c r="Z872" s="439"/>
      <c r="AA872" s="439"/>
      <c r="AB872" s="439"/>
      <c r="AC872" s="439"/>
      <c r="AD872" s="439"/>
      <c r="AF872">
        <f t="shared" si="263"/>
        <v>0</v>
      </c>
      <c r="AG872" s="176">
        <f t="shared" si="264"/>
        <v>0</v>
      </c>
      <c r="AH872" s="177" t="str">
        <f>IF(AG872=0,"",
IF(SUM($AG$846:AG872)=1,AI872,
IF($AG$908&gt;SUM($AG$846:AG872),_xlfn.CONCAT(", ",AI872),
IF($AG$908=SUM($AG$846:AG872),_xlfn.CONCAT(" y ",AI872)))))</f>
        <v/>
      </c>
      <c r="AI872" s="55">
        <v>26</v>
      </c>
      <c r="AJ872" s="27">
        <f t="shared" si="265"/>
        <v>0</v>
      </c>
      <c r="AK872" t="str">
        <f t="shared" si="266"/>
        <v/>
      </c>
      <c r="AL872">
        <f t="shared" si="267"/>
        <v>0</v>
      </c>
      <c r="AM872">
        <f t="shared" si="268"/>
        <v>0</v>
      </c>
      <c r="AN872">
        <f t="shared" si="269"/>
        <v>0</v>
      </c>
      <c r="AO872">
        <f t="shared" si="247"/>
        <v>0</v>
      </c>
      <c r="AP872">
        <f t="shared" si="248"/>
        <v>0</v>
      </c>
      <c r="AQ872">
        <f t="shared" si="249"/>
        <v>0</v>
      </c>
      <c r="AR872">
        <f t="shared" si="250"/>
        <v>0</v>
      </c>
      <c r="AS872">
        <f t="shared" si="251"/>
        <v>0</v>
      </c>
      <c r="AT872">
        <f t="shared" si="252"/>
        <v>0</v>
      </c>
      <c r="AU872">
        <f t="shared" si="253"/>
        <v>0</v>
      </c>
      <c r="AV872">
        <f t="shared" si="254"/>
        <v>0</v>
      </c>
      <c r="AW872">
        <f t="shared" si="255"/>
        <v>0</v>
      </c>
      <c r="AX872">
        <f t="shared" si="256"/>
        <v>0</v>
      </c>
      <c r="AY872">
        <f t="shared" si="257"/>
        <v>0</v>
      </c>
      <c r="AZ872">
        <f t="shared" si="258"/>
        <v>0</v>
      </c>
      <c r="BA872" s="231" t="str">
        <f t="shared" si="270"/>
        <v/>
      </c>
      <c r="BB872" s="232">
        <f t="shared" si="271"/>
        <v>0</v>
      </c>
      <c r="BC872" s="233">
        <f t="shared" si="272"/>
        <v>0</v>
      </c>
      <c r="BD872" s="234">
        <f t="shared" si="273"/>
        <v>0</v>
      </c>
      <c r="BE872" s="231" t="str">
        <f t="shared" si="274"/>
        <v/>
      </c>
      <c r="BF872" s="232">
        <f t="shared" si="275"/>
        <v>0</v>
      </c>
      <c r="BG872" s="233">
        <f t="shared" si="276"/>
        <v>0</v>
      </c>
      <c r="BH872" s="234">
        <f t="shared" si="277"/>
        <v>0</v>
      </c>
      <c r="BI872" s="231" t="str">
        <f t="shared" si="278"/>
        <v/>
      </c>
      <c r="BJ872" s="232">
        <f t="shared" si="279"/>
        <v>0</v>
      </c>
      <c r="BK872" s="233">
        <f t="shared" si="280"/>
        <v>0</v>
      </c>
      <c r="BL872" s="234">
        <f t="shared" si="281"/>
        <v>0</v>
      </c>
      <c r="BM872" s="231" t="str">
        <f t="shared" si="282"/>
        <v/>
      </c>
      <c r="BN872" s="232">
        <f t="shared" si="283"/>
        <v>0</v>
      </c>
      <c r="BO872" s="233">
        <f t="shared" si="284"/>
        <v>0</v>
      </c>
      <c r="BP872" s="234">
        <f t="shared" si="285"/>
        <v>0</v>
      </c>
      <c r="BQ872" s="176">
        <f t="shared" si="286"/>
        <v>0</v>
      </c>
      <c r="BR872" s="177" t="str">
        <f>IF(BQ872=0,"",
IF(SUM($BQ$846:BQ872)=1,BS872,
IF($BQ$908&gt;SUM($BQ$846:BQ872),_xlfn.CONCAT(", ",BS872),
IF($BQ$908=SUM($BQ$846:BQ872),_xlfn.CONCAT(" y ",BS872)))))</f>
        <v/>
      </c>
      <c r="BS872" s="55">
        <v>26</v>
      </c>
    </row>
    <row r="873" spans="1:71" ht="15" customHeight="1">
      <c r="A873" s="25"/>
      <c r="B873" s="52"/>
      <c r="C873" s="55" t="s">
        <v>5047</v>
      </c>
      <c r="D873" s="817" t="str">
        <f>IF(CNGE_2026_M4_Secc1!D69="","",CNGE_2026_M4_Secc1!D69)</f>
        <v/>
      </c>
      <c r="E873" s="757"/>
      <c r="F873" s="757"/>
      <c r="G873" s="757"/>
      <c r="H873" s="757"/>
      <c r="I873" s="757"/>
      <c r="J873" s="757"/>
      <c r="K873" s="757"/>
      <c r="L873" s="757"/>
      <c r="M873" s="757"/>
      <c r="N873" s="758"/>
      <c r="O873" s="69" t="str">
        <f t="shared" si="259"/>
        <v/>
      </c>
      <c r="P873" s="69" t="str">
        <f t="shared" si="260"/>
        <v/>
      </c>
      <c r="Q873" s="69" t="str">
        <f t="shared" si="261"/>
        <v/>
      </c>
      <c r="R873" s="69" t="str">
        <f t="shared" si="262"/>
        <v/>
      </c>
      <c r="S873" s="439"/>
      <c r="T873" s="439"/>
      <c r="U873" s="439"/>
      <c r="V873" s="439"/>
      <c r="W873" s="439"/>
      <c r="X873" s="439"/>
      <c r="Y873" s="439"/>
      <c r="Z873" s="439"/>
      <c r="AA873" s="439"/>
      <c r="AB873" s="439"/>
      <c r="AC873" s="439"/>
      <c r="AD873" s="439"/>
      <c r="AF873">
        <f t="shared" si="263"/>
        <v>0</v>
      </c>
      <c r="AG873" s="176">
        <f t="shared" si="264"/>
        <v>0</v>
      </c>
      <c r="AH873" s="177" t="str">
        <f>IF(AG873=0,"",
IF(SUM($AG$846:AG873)=1,AI873,
IF($AG$908&gt;SUM($AG$846:AG873),_xlfn.CONCAT(", ",AI873),
IF($AG$908=SUM($AG$846:AG873),_xlfn.CONCAT(" y ",AI873)))))</f>
        <v/>
      </c>
      <c r="AI873" s="55">
        <v>27</v>
      </c>
      <c r="AJ873" s="27">
        <f t="shared" si="265"/>
        <v>0</v>
      </c>
      <c r="AK873" t="str">
        <f t="shared" si="266"/>
        <v/>
      </c>
      <c r="AL873">
        <f t="shared" si="267"/>
        <v>0</v>
      </c>
      <c r="AM873">
        <f t="shared" si="268"/>
        <v>0</v>
      </c>
      <c r="AN873">
        <f t="shared" si="269"/>
        <v>0</v>
      </c>
      <c r="AO873">
        <f t="shared" si="247"/>
        <v>0</v>
      </c>
      <c r="AP873">
        <f t="shared" si="248"/>
        <v>0</v>
      </c>
      <c r="AQ873">
        <f t="shared" si="249"/>
        <v>0</v>
      </c>
      <c r="AR873">
        <f t="shared" si="250"/>
        <v>0</v>
      </c>
      <c r="AS873">
        <f t="shared" si="251"/>
        <v>0</v>
      </c>
      <c r="AT873">
        <f t="shared" si="252"/>
        <v>0</v>
      </c>
      <c r="AU873">
        <f t="shared" si="253"/>
        <v>0</v>
      </c>
      <c r="AV873">
        <f t="shared" si="254"/>
        <v>0</v>
      </c>
      <c r="AW873">
        <f t="shared" si="255"/>
        <v>0</v>
      </c>
      <c r="AX873">
        <f t="shared" si="256"/>
        <v>0</v>
      </c>
      <c r="AY873">
        <f t="shared" si="257"/>
        <v>0</v>
      </c>
      <c r="AZ873">
        <f t="shared" si="258"/>
        <v>0</v>
      </c>
      <c r="BA873" s="231" t="str">
        <f t="shared" si="270"/>
        <v/>
      </c>
      <c r="BB873" s="232">
        <f t="shared" si="271"/>
        <v>0</v>
      </c>
      <c r="BC873" s="233">
        <f t="shared" si="272"/>
        <v>0</v>
      </c>
      <c r="BD873" s="234">
        <f t="shared" si="273"/>
        <v>0</v>
      </c>
      <c r="BE873" s="231" t="str">
        <f t="shared" si="274"/>
        <v/>
      </c>
      <c r="BF873" s="232">
        <f t="shared" si="275"/>
        <v>0</v>
      </c>
      <c r="BG873" s="233">
        <f t="shared" si="276"/>
        <v>0</v>
      </c>
      <c r="BH873" s="234">
        <f t="shared" si="277"/>
        <v>0</v>
      </c>
      <c r="BI873" s="231" t="str">
        <f t="shared" si="278"/>
        <v/>
      </c>
      <c r="BJ873" s="232">
        <f t="shared" si="279"/>
        <v>0</v>
      </c>
      <c r="BK873" s="233">
        <f t="shared" si="280"/>
        <v>0</v>
      </c>
      <c r="BL873" s="234">
        <f t="shared" si="281"/>
        <v>0</v>
      </c>
      <c r="BM873" s="231" t="str">
        <f t="shared" si="282"/>
        <v/>
      </c>
      <c r="BN873" s="232">
        <f t="shared" si="283"/>
        <v>0</v>
      </c>
      <c r="BO873" s="233">
        <f t="shared" si="284"/>
        <v>0</v>
      </c>
      <c r="BP873" s="234">
        <f t="shared" si="285"/>
        <v>0</v>
      </c>
      <c r="BQ873" s="176">
        <f t="shared" si="286"/>
        <v>0</v>
      </c>
      <c r="BR873" s="177" t="str">
        <f>IF(BQ873=0,"",
IF(SUM($BQ$846:BQ873)=1,BS873,
IF($BQ$908&gt;SUM($BQ$846:BQ873),_xlfn.CONCAT(", ",BS873),
IF($BQ$908=SUM($BQ$846:BQ873),_xlfn.CONCAT(" y ",BS873)))))</f>
        <v/>
      </c>
      <c r="BS873" s="55">
        <v>27</v>
      </c>
    </row>
    <row r="874" spans="1:71" ht="15" customHeight="1">
      <c r="A874" s="25"/>
      <c r="B874" s="52"/>
      <c r="C874" s="55" t="s">
        <v>5048</v>
      </c>
      <c r="D874" s="817" t="str">
        <f>IF(CNGE_2026_M4_Secc1!D70="","",CNGE_2026_M4_Secc1!D70)</f>
        <v/>
      </c>
      <c r="E874" s="757"/>
      <c r="F874" s="757"/>
      <c r="G874" s="757"/>
      <c r="H874" s="757"/>
      <c r="I874" s="757"/>
      <c r="J874" s="757"/>
      <c r="K874" s="757"/>
      <c r="L874" s="757"/>
      <c r="M874" s="757"/>
      <c r="N874" s="758"/>
      <c r="O874" s="69" t="str">
        <f t="shared" si="259"/>
        <v/>
      </c>
      <c r="P874" s="69" t="str">
        <f t="shared" si="260"/>
        <v/>
      </c>
      <c r="Q874" s="69" t="str">
        <f t="shared" si="261"/>
        <v/>
      </c>
      <c r="R874" s="69" t="str">
        <f t="shared" si="262"/>
        <v/>
      </c>
      <c r="S874" s="439"/>
      <c r="T874" s="439"/>
      <c r="U874" s="439"/>
      <c r="V874" s="439"/>
      <c r="W874" s="439"/>
      <c r="X874" s="439"/>
      <c r="Y874" s="439"/>
      <c r="Z874" s="439"/>
      <c r="AA874" s="439"/>
      <c r="AB874" s="439"/>
      <c r="AC874" s="439"/>
      <c r="AD874" s="439"/>
      <c r="AF874">
        <f t="shared" si="263"/>
        <v>0</v>
      </c>
      <c r="AG874" s="176">
        <f t="shared" si="264"/>
        <v>0</v>
      </c>
      <c r="AH874" s="177" t="str">
        <f>IF(AG874=0,"",
IF(SUM($AG$846:AG874)=1,AI874,
IF($AG$908&gt;SUM($AG$846:AG874),_xlfn.CONCAT(", ",AI874),
IF($AG$908=SUM($AG$846:AG874),_xlfn.CONCAT(" y ",AI874)))))</f>
        <v/>
      </c>
      <c r="AI874" s="55">
        <v>28</v>
      </c>
      <c r="AJ874" s="27">
        <f t="shared" si="265"/>
        <v>0</v>
      </c>
      <c r="AK874" t="str">
        <f t="shared" si="266"/>
        <v/>
      </c>
      <c r="AL874">
        <f t="shared" si="267"/>
        <v>0</v>
      </c>
      <c r="AM874">
        <f t="shared" si="268"/>
        <v>0</v>
      </c>
      <c r="AN874">
        <f t="shared" si="269"/>
        <v>0</v>
      </c>
      <c r="AO874">
        <f t="shared" si="247"/>
        <v>0</v>
      </c>
      <c r="AP874">
        <f t="shared" si="248"/>
        <v>0</v>
      </c>
      <c r="AQ874">
        <f t="shared" si="249"/>
        <v>0</v>
      </c>
      <c r="AR874">
        <f t="shared" si="250"/>
        <v>0</v>
      </c>
      <c r="AS874">
        <f t="shared" si="251"/>
        <v>0</v>
      </c>
      <c r="AT874">
        <f t="shared" si="252"/>
        <v>0</v>
      </c>
      <c r="AU874">
        <f t="shared" si="253"/>
        <v>0</v>
      </c>
      <c r="AV874">
        <f t="shared" si="254"/>
        <v>0</v>
      </c>
      <c r="AW874">
        <f t="shared" si="255"/>
        <v>0</v>
      </c>
      <c r="AX874">
        <f t="shared" si="256"/>
        <v>0</v>
      </c>
      <c r="AY874">
        <f t="shared" si="257"/>
        <v>0</v>
      </c>
      <c r="AZ874">
        <f t="shared" si="258"/>
        <v>0</v>
      </c>
      <c r="BA874" s="231" t="str">
        <f t="shared" si="270"/>
        <v/>
      </c>
      <c r="BB874" s="232">
        <f t="shared" si="271"/>
        <v>0</v>
      </c>
      <c r="BC874" s="233">
        <f t="shared" si="272"/>
        <v>0</v>
      </c>
      <c r="BD874" s="234">
        <f t="shared" si="273"/>
        <v>0</v>
      </c>
      <c r="BE874" s="231" t="str">
        <f t="shared" si="274"/>
        <v/>
      </c>
      <c r="BF874" s="232">
        <f t="shared" si="275"/>
        <v>0</v>
      </c>
      <c r="BG874" s="233">
        <f t="shared" si="276"/>
        <v>0</v>
      </c>
      <c r="BH874" s="234">
        <f t="shared" si="277"/>
        <v>0</v>
      </c>
      <c r="BI874" s="231" t="str">
        <f t="shared" si="278"/>
        <v/>
      </c>
      <c r="BJ874" s="232">
        <f t="shared" si="279"/>
        <v>0</v>
      </c>
      <c r="BK874" s="233">
        <f t="shared" si="280"/>
        <v>0</v>
      </c>
      <c r="BL874" s="234">
        <f t="shared" si="281"/>
        <v>0</v>
      </c>
      <c r="BM874" s="231" t="str">
        <f t="shared" si="282"/>
        <v/>
      </c>
      <c r="BN874" s="232">
        <f t="shared" si="283"/>
        <v>0</v>
      </c>
      <c r="BO874" s="233">
        <f t="shared" si="284"/>
        <v>0</v>
      </c>
      <c r="BP874" s="234">
        <f t="shared" si="285"/>
        <v>0</v>
      </c>
      <c r="BQ874" s="176">
        <f t="shared" si="286"/>
        <v>0</v>
      </c>
      <c r="BR874" s="177" t="str">
        <f>IF(BQ874=0,"",
IF(SUM($BQ$846:BQ874)=1,BS874,
IF($BQ$908&gt;SUM($BQ$846:BQ874),_xlfn.CONCAT(", ",BS874),
IF($BQ$908=SUM($BQ$846:BQ874),_xlfn.CONCAT(" y ",BS874)))))</f>
        <v/>
      </c>
      <c r="BS874" s="55">
        <v>28</v>
      </c>
    </row>
    <row r="875" spans="1:71" ht="15" customHeight="1">
      <c r="A875" s="25"/>
      <c r="B875" s="52"/>
      <c r="C875" s="55" t="s">
        <v>5049</v>
      </c>
      <c r="D875" s="817" t="str">
        <f>IF(CNGE_2026_M4_Secc1!D71="","",CNGE_2026_M4_Secc1!D71)</f>
        <v/>
      </c>
      <c r="E875" s="757"/>
      <c r="F875" s="757"/>
      <c r="G875" s="757"/>
      <c r="H875" s="757"/>
      <c r="I875" s="757"/>
      <c r="J875" s="757"/>
      <c r="K875" s="757"/>
      <c r="L875" s="757"/>
      <c r="M875" s="757"/>
      <c r="N875" s="758"/>
      <c r="O875" s="69" t="str">
        <f t="shared" si="259"/>
        <v/>
      </c>
      <c r="P875" s="69" t="str">
        <f t="shared" si="260"/>
        <v/>
      </c>
      <c r="Q875" s="69" t="str">
        <f t="shared" si="261"/>
        <v/>
      </c>
      <c r="R875" s="69" t="str">
        <f t="shared" si="262"/>
        <v/>
      </c>
      <c r="S875" s="439"/>
      <c r="T875" s="439"/>
      <c r="U875" s="439"/>
      <c r="V875" s="439"/>
      <c r="W875" s="439"/>
      <c r="X875" s="439"/>
      <c r="Y875" s="439"/>
      <c r="Z875" s="439"/>
      <c r="AA875" s="439"/>
      <c r="AB875" s="439"/>
      <c r="AC875" s="439"/>
      <c r="AD875" s="439"/>
      <c r="AF875">
        <f t="shared" si="263"/>
        <v>0</v>
      </c>
      <c r="AG875" s="176">
        <f t="shared" si="264"/>
        <v>0</v>
      </c>
      <c r="AH875" s="177" t="str">
        <f>IF(AG875=0,"",
IF(SUM($AG$846:AG875)=1,AI875,
IF($AG$908&gt;SUM($AG$846:AG875),_xlfn.CONCAT(", ",AI875),
IF($AG$908=SUM($AG$846:AG875),_xlfn.CONCAT(" y ",AI875)))))</f>
        <v/>
      </c>
      <c r="AI875" s="55">
        <v>29</v>
      </c>
      <c r="AJ875" s="27">
        <f t="shared" si="265"/>
        <v>0</v>
      </c>
      <c r="AK875" t="str">
        <f t="shared" si="266"/>
        <v/>
      </c>
      <c r="AL875">
        <f t="shared" si="267"/>
        <v>0</v>
      </c>
      <c r="AM875">
        <f t="shared" si="268"/>
        <v>0</v>
      </c>
      <c r="AN875">
        <f t="shared" si="269"/>
        <v>0</v>
      </c>
      <c r="AO875">
        <f t="shared" si="247"/>
        <v>0</v>
      </c>
      <c r="AP875">
        <f t="shared" si="248"/>
        <v>0</v>
      </c>
      <c r="AQ875">
        <f t="shared" si="249"/>
        <v>0</v>
      </c>
      <c r="AR875">
        <f t="shared" si="250"/>
        <v>0</v>
      </c>
      <c r="AS875">
        <f t="shared" si="251"/>
        <v>0</v>
      </c>
      <c r="AT875">
        <f t="shared" si="252"/>
        <v>0</v>
      </c>
      <c r="AU875">
        <f t="shared" si="253"/>
        <v>0</v>
      </c>
      <c r="AV875">
        <f t="shared" si="254"/>
        <v>0</v>
      </c>
      <c r="AW875">
        <f t="shared" si="255"/>
        <v>0</v>
      </c>
      <c r="AX875">
        <f t="shared" si="256"/>
        <v>0</v>
      </c>
      <c r="AY875">
        <f t="shared" si="257"/>
        <v>0</v>
      </c>
      <c r="AZ875">
        <f t="shared" si="258"/>
        <v>0</v>
      </c>
      <c r="BA875" s="231" t="str">
        <f t="shared" si="270"/>
        <v/>
      </c>
      <c r="BB875" s="232">
        <f t="shared" si="271"/>
        <v>0</v>
      </c>
      <c r="BC875" s="233">
        <f t="shared" si="272"/>
        <v>0</v>
      </c>
      <c r="BD875" s="234">
        <f t="shared" si="273"/>
        <v>0</v>
      </c>
      <c r="BE875" s="231" t="str">
        <f t="shared" si="274"/>
        <v/>
      </c>
      <c r="BF875" s="232">
        <f t="shared" si="275"/>
        <v>0</v>
      </c>
      <c r="BG875" s="233">
        <f t="shared" si="276"/>
        <v>0</v>
      </c>
      <c r="BH875" s="234">
        <f t="shared" si="277"/>
        <v>0</v>
      </c>
      <c r="BI875" s="231" t="str">
        <f t="shared" si="278"/>
        <v/>
      </c>
      <c r="BJ875" s="232">
        <f t="shared" si="279"/>
        <v>0</v>
      </c>
      <c r="BK875" s="233">
        <f t="shared" si="280"/>
        <v>0</v>
      </c>
      <c r="BL875" s="234">
        <f t="shared" si="281"/>
        <v>0</v>
      </c>
      <c r="BM875" s="231" t="str">
        <f t="shared" si="282"/>
        <v/>
      </c>
      <c r="BN875" s="232">
        <f t="shared" si="283"/>
        <v>0</v>
      </c>
      <c r="BO875" s="233">
        <f t="shared" si="284"/>
        <v>0</v>
      </c>
      <c r="BP875" s="234">
        <f t="shared" si="285"/>
        <v>0</v>
      </c>
      <c r="BQ875" s="176">
        <f t="shared" si="286"/>
        <v>0</v>
      </c>
      <c r="BR875" s="177" t="str">
        <f>IF(BQ875=0,"",
IF(SUM($BQ$846:BQ875)=1,BS875,
IF($BQ$908&gt;SUM($BQ$846:BQ875),_xlfn.CONCAT(", ",BS875),
IF($BQ$908=SUM($BQ$846:BQ875),_xlfn.CONCAT(" y ",BS875)))))</f>
        <v/>
      </c>
      <c r="BS875" s="55">
        <v>29</v>
      </c>
    </row>
    <row r="876" spans="1:71" ht="15" customHeight="1">
      <c r="A876" s="25"/>
      <c r="B876" s="52"/>
      <c r="C876" s="55" t="s">
        <v>5050</v>
      </c>
      <c r="D876" s="817" t="str">
        <f>IF(CNGE_2026_M4_Secc1!D72="","",CNGE_2026_M4_Secc1!D72)</f>
        <v/>
      </c>
      <c r="E876" s="757"/>
      <c r="F876" s="757"/>
      <c r="G876" s="757"/>
      <c r="H876" s="757"/>
      <c r="I876" s="757"/>
      <c r="J876" s="757"/>
      <c r="K876" s="757"/>
      <c r="L876" s="757"/>
      <c r="M876" s="757"/>
      <c r="N876" s="758"/>
      <c r="O876" s="69" t="str">
        <f t="shared" si="259"/>
        <v/>
      </c>
      <c r="P876" s="69" t="str">
        <f t="shared" si="260"/>
        <v/>
      </c>
      <c r="Q876" s="69" t="str">
        <f t="shared" si="261"/>
        <v/>
      </c>
      <c r="R876" s="69" t="str">
        <f t="shared" si="262"/>
        <v/>
      </c>
      <c r="S876" s="439"/>
      <c r="T876" s="439"/>
      <c r="U876" s="439"/>
      <c r="V876" s="439"/>
      <c r="W876" s="439"/>
      <c r="X876" s="439"/>
      <c r="Y876" s="439"/>
      <c r="Z876" s="439"/>
      <c r="AA876" s="439"/>
      <c r="AB876" s="439"/>
      <c r="AC876" s="439"/>
      <c r="AD876" s="439"/>
      <c r="AF876">
        <f t="shared" si="263"/>
        <v>0</v>
      </c>
      <c r="AG876" s="176">
        <f t="shared" si="264"/>
        <v>0</v>
      </c>
      <c r="AH876" s="177" t="str">
        <f>IF(AG876=0,"",
IF(SUM($AG$846:AG876)=1,AI876,
IF($AG$908&gt;SUM($AG$846:AG876),_xlfn.CONCAT(", ",AI876),
IF($AG$908=SUM($AG$846:AG876),_xlfn.CONCAT(" y ",AI876)))))</f>
        <v/>
      </c>
      <c r="AI876" s="55">
        <v>30</v>
      </c>
      <c r="AJ876" s="27">
        <f t="shared" si="265"/>
        <v>0</v>
      </c>
      <c r="AK876" t="str">
        <f t="shared" si="266"/>
        <v/>
      </c>
      <c r="AL876">
        <f t="shared" si="267"/>
        <v>0</v>
      </c>
      <c r="AM876">
        <f t="shared" si="268"/>
        <v>0</v>
      </c>
      <c r="AN876">
        <f t="shared" si="269"/>
        <v>0</v>
      </c>
      <c r="AO876">
        <f t="shared" si="247"/>
        <v>0</v>
      </c>
      <c r="AP876">
        <f t="shared" si="248"/>
        <v>0</v>
      </c>
      <c r="AQ876">
        <f t="shared" si="249"/>
        <v>0</v>
      </c>
      <c r="AR876">
        <f t="shared" si="250"/>
        <v>0</v>
      </c>
      <c r="AS876">
        <f t="shared" si="251"/>
        <v>0</v>
      </c>
      <c r="AT876">
        <f t="shared" si="252"/>
        <v>0</v>
      </c>
      <c r="AU876">
        <f t="shared" si="253"/>
        <v>0</v>
      </c>
      <c r="AV876">
        <f t="shared" si="254"/>
        <v>0</v>
      </c>
      <c r="AW876">
        <f t="shared" si="255"/>
        <v>0</v>
      </c>
      <c r="AX876">
        <f t="shared" si="256"/>
        <v>0</v>
      </c>
      <c r="AY876">
        <f t="shared" si="257"/>
        <v>0</v>
      </c>
      <c r="AZ876">
        <f t="shared" si="258"/>
        <v>0</v>
      </c>
      <c r="BA876" s="231" t="str">
        <f t="shared" si="270"/>
        <v/>
      </c>
      <c r="BB876" s="232">
        <f t="shared" si="271"/>
        <v>0</v>
      </c>
      <c r="BC876" s="233">
        <f t="shared" si="272"/>
        <v>0</v>
      </c>
      <c r="BD876" s="234">
        <f t="shared" si="273"/>
        <v>0</v>
      </c>
      <c r="BE876" s="231" t="str">
        <f t="shared" si="274"/>
        <v/>
      </c>
      <c r="BF876" s="232">
        <f t="shared" si="275"/>
        <v>0</v>
      </c>
      <c r="BG876" s="233">
        <f t="shared" si="276"/>
        <v>0</v>
      </c>
      <c r="BH876" s="234">
        <f t="shared" si="277"/>
        <v>0</v>
      </c>
      <c r="BI876" s="231" t="str">
        <f t="shared" si="278"/>
        <v/>
      </c>
      <c r="BJ876" s="232">
        <f t="shared" si="279"/>
        <v>0</v>
      </c>
      <c r="BK876" s="233">
        <f t="shared" si="280"/>
        <v>0</v>
      </c>
      <c r="BL876" s="234">
        <f t="shared" si="281"/>
        <v>0</v>
      </c>
      <c r="BM876" s="231" t="str">
        <f t="shared" si="282"/>
        <v/>
      </c>
      <c r="BN876" s="232">
        <f t="shared" si="283"/>
        <v>0</v>
      </c>
      <c r="BO876" s="233">
        <f t="shared" si="284"/>
        <v>0</v>
      </c>
      <c r="BP876" s="234">
        <f t="shared" si="285"/>
        <v>0</v>
      </c>
      <c r="BQ876" s="176">
        <f t="shared" si="286"/>
        <v>0</v>
      </c>
      <c r="BR876" s="177" t="str">
        <f>IF(BQ876=0,"",
IF(SUM($BQ$846:BQ876)=1,BS876,
IF($BQ$908&gt;SUM($BQ$846:BQ876),_xlfn.CONCAT(", ",BS876),
IF($BQ$908=SUM($BQ$846:BQ876),_xlfn.CONCAT(" y ",BS876)))))</f>
        <v/>
      </c>
      <c r="BS876" s="55">
        <v>30</v>
      </c>
    </row>
    <row r="877" spans="1:71" ht="15" customHeight="1">
      <c r="A877" s="25"/>
      <c r="B877" s="52"/>
      <c r="C877" s="55" t="s">
        <v>5051</v>
      </c>
      <c r="D877" s="817" t="str">
        <f>IF(CNGE_2026_M4_Secc1!D73="","",CNGE_2026_M4_Secc1!D73)</f>
        <v/>
      </c>
      <c r="E877" s="757"/>
      <c r="F877" s="757"/>
      <c r="G877" s="757"/>
      <c r="H877" s="757"/>
      <c r="I877" s="757"/>
      <c r="J877" s="757"/>
      <c r="K877" s="757"/>
      <c r="L877" s="757"/>
      <c r="M877" s="757"/>
      <c r="N877" s="758"/>
      <c r="O877" s="69" t="str">
        <f t="shared" si="259"/>
        <v/>
      </c>
      <c r="P877" s="69" t="str">
        <f t="shared" si="260"/>
        <v/>
      </c>
      <c r="Q877" s="69" t="str">
        <f t="shared" si="261"/>
        <v/>
      </c>
      <c r="R877" s="69" t="str">
        <f t="shared" si="262"/>
        <v/>
      </c>
      <c r="S877" s="439"/>
      <c r="T877" s="439"/>
      <c r="U877" s="439"/>
      <c r="V877" s="439"/>
      <c r="W877" s="439"/>
      <c r="X877" s="439"/>
      <c r="Y877" s="439"/>
      <c r="Z877" s="439"/>
      <c r="AA877" s="439"/>
      <c r="AB877" s="439"/>
      <c r="AC877" s="439"/>
      <c r="AD877" s="439"/>
      <c r="AF877">
        <f t="shared" si="263"/>
        <v>0</v>
      </c>
      <c r="AG877" s="176">
        <f t="shared" si="264"/>
        <v>0</v>
      </c>
      <c r="AH877" s="177" t="str">
        <f>IF(AG877=0,"",
IF(SUM($AG$846:AG877)=1,AI877,
IF($AG$908&gt;SUM($AG$846:AG877),_xlfn.CONCAT(", ",AI877),
IF($AG$908=SUM($AG$846:AG877),_xlfn.CONCAT(" y ",AI877)))))</f>
        <v/>
      </c>
      <c r="AI877" s="55">
        <v>31</v>
      </c>
      <c r="AJ877" s="27">
        <f t="shared" si="265"/>
        <v>0</v>
      </c>
      <c r="AK877" t="str">
        <f t="shared" si="266"/>
        <v/>
      </c>
      <c r="AL877">
        <f t="shared" si="267"/>
        <v>0</v>
      </c>
      <c r="AM877">
        <f t="shared" si="268"/>
        <v>0</v>
      </c>
      <c r="AN877">
        <f t="shared" si="269"/>
        <v>0</v>
      </c>
      <c r="AO877">
        <f t="shared" si="247"/>
        <v>0</v>
      </c>
      <c r="AP877">
        <f t="shared" si="248"/>
        <v>0</v>
      </c>
      <c r="AQ877">
        <f t="shared" si="249"/>
        <v>0</v>
      </c>
      <c r="AR877">
        <f t="shared" si="250"/>
        <v>0</v>
      </c>
      <c r="AS877">
        <f t="shared" si="251"/>
        <v>0</v>
      </c>
      <c r="AT877">
        <f t="shared" si="252"/>
        <v>0</v>
      </c>
      <c r="AU877">
        <f t="shared" si="253"/>
        <v>0</v>
      </c>
      <c r="AV877">
        <f t="shared" si="254"/>
        <v>0</v>
      </c>
      <c r="AW877">
        <f t="shared" si="255"/>
        <v>0</v>
      </c>
      <c r="AX877">
        <f t="shared" si="256"/>
        <v>0</v>
      </c>
      <c r="AY877">
        <f t="shared" si="257"/>
        <v>0</v>
      </c>
      <c r="AZ877">
        <f t="shared" si="258"/>
        <v>0</v>
      </c>
      <c r="BA877" s="231" t="str">
        <f t="shared" si="270"/>
        <v/>
      </c>
      <c r="BB877" s="232">
        <f t="shared" si="271"/>
        <v>0</v>
      </c>
      <c r="BC877" s="233">
        <f t="shared" si="272"/>
        <v>0</v>
      </c>
      <c r="BD877" s="234">
        <f t="shared" si="273"/>
        <v>0</v>
      </c>
      <c r="BE877" s="231" t="str">
        <f t="shared" si="274"/>
        <v/>
      </c>
      <c r="BF877" s="232">
        <f t="shared" si="275"/>
        <v>0</v>
      </c>
      <c r="BG877" s="233">
        <f t="shared" si="276"/>
        <v>0</v>
      </c>
      <c r="BH877" s="234">
        <f t="shared" si="277"/>
        <v>0</v>
      </c>
      <c r="BI877" s="231" t="str">
        <f t="shared" si="278"/>
        <v/>
      </c>
      <c r="BJ877" s="232">
        <f t="shared" si="279"/>
        <v>0</v>
      </c>
      <c r="BK877" s="233">
        <f t="shared" si="280"/>
        <v>0</v>
      </c>
      <c r="BL877" s="234">
        <f t="shared" si="281"/>
        <v>0</v>
      </c>
      <c r="BM877" s="231" t="str">
        <f t="shared" si="282"/>
        <v/>
      </c>
      <c r="BN877" s="232">
        <f t="shared" si="283"/>
        <v>0</v>
      </c>
      <c r="BO877" s="233">
        <f t="shared" si="284"/>
        <v>0</v>
      </c>
      <c r="BP877" s="234">
        <f t="shared" si="285"/>
        <v>0</v>
      </c>
      <c r="BQ877" s="176">
        <f t="shared" si="286"/>
        <v>0</v>
      </c>
      <c r="BR877" s="177" t="str">
        <f>IF(BQ877=0,"",
IF(SUM($BQ$846:BQ877)=1,BS877,
IF($BQ$908&gt;SUM($BQ$846:BQ877),_xlfn.CONCAT(", ",BS877),
IF($BQ$908=SUM($BQ$846:BQ877),_xlfn.CONCAT(" y ",BS877)))))</f>
        <v/>
      </c>
      <c r="BS877" s="55">
        <v>31</v>
      </c>
    </row>
    <row r="878" spans="1:71" ht="15" customHeight="1">
      <c r="A878" s="25"/>
      <c r="B878" s="52"/>
      <c r="C878" s="55" t="s">
        <v>5052</v>
      </c>
      <c r="D878" s="817" t="str">
        <f>IF(CNGE_2026_M4_Secc1!D74="","",CNGE_2026_M4_Secc1!D74)</f>
        <v/>
      </c>
      <c r="E878" s="757"/>
      <c r="F878" s="757"/>
      <c r="G878" s="757"/>
      <c r="H878" s="757"/>
      <c r="I878" s="757"/>
      <c r="J878" s="757"/>
      <c r="K878" s="757"/>
      <c r="L878" s="757"/>
      <c r="M878" s="757"/>
      <c r="N878" s="758"/>
      <c r="O878" s="69" t="str">
        <f t="shared" ref="O878:O906" si="287">IF(OR($O610=0,$O610="NS",$O610="NA",$O$640=0,$O$640="NS",$O$640="NA",O610=""),"",O610)</f>
        <v/>
      </c>
      <c r="P878" s="69" t="str">
        <f t="shared" ref="P878:P901" si="288">IF(OR($O610=0,$O610="NS",$O610="NA",$O$640=0,$O$640="NS",$O$640="NA",S610=""),"",S610)</f>
        <v/>
      </c>
      <c r="Q878" s="69" t="str">
        <f t="shared" ref="Q878:Q901" si="289">IF(OR($O610=0,$O610="NS",$O610="NA",$O$640=0,$O$640="NS",$O$640="NA",W610=""),"",W610)</f>
        <v/>
      </c>
      <c r="R878" s="69" t="str">
        <f t="shared" ref="R878:R901" si="290">IF(OR($O610=0,$O610="NS",$O610="NA",$O$640=0,$O$640="NS",$O$640="NA",AA610=""),"",AA610)</f>
        <v/>
      </c>
      <c r="S878" s="439"/>
      <c r="T878" s="439"/>
      <c r="U878" s="439"/>
      <c r="V878" s="439"/>
      <c r="W878" s="439"/>
      <c r="X878" s="439"/>
      <c r="Y878" s="439"/>
      <c r="Z878" s="439"/>
      <c r="AA878" s="439"/>
      <c r="AB878" s="439"/>
      <c r="AC878" s="439"/>
      <c r="AD878" s="439"/>
      <c r="AF878">
        <f t="shared" si="263"/>
        <v>0</v>
      </c>
      <c r="AG878" s="176">
        <f t="shared" si="264"/>
        <v>0</v>
      </c>
      <c r="AH878" s="177" t="str">
        <f>IF(AG878=0,"",
IF(SUM($AG$846:AG878)=1,AI878,
IF($AG$908&gt;SUM($AG$846:AG878),_xlfn.CONCAT(", ",AI878),
IF($AG$908=SUM($AG$846:AG878),_xlfn.CONCAT(" y ",AI878)))))</f>
        <v/>
      </c>
      <c r="AI878" s="55">
        <v>32</v>
      </c>
      <c r="AJ878" s="27">
        <f t="shared" ref="AJ878:AJ905" si="291">IF(OR($O610=0,$O610="NS",$O610="NA",$O$640=0,$O$640="NS",$O$640="NA"),IF(COUNTBLANK(O878:AD878)=16,0,1),0)</f>
        <v>0</v>
      </c>
      <c r="AK878" t="str">
        <f t="shared" ref="AK878:AK901" si="292">O878</f>
        <v/>
      </c>
      <c r="AL878">
        <f t="shared" ref="AL878:AL901" si="293">COUNTIF(P878:R878,"NS")</f>
        <v>0</v>
      </c>
      <c r="AM878">
        <f t="shared" ref="AM878:AM901" si="294">SUM(P878:R878)</f>
        <v>0</v>
      </c>
      <c r="AN878">
        <f t="shared" si="269"/>
        <v>0</v>
      </c>
      <c r="AO878">
        <f t="shared" ref="AO878:AO901" si="295">S878</f>
        <v>0</v>
      </c>
      <c r="AP878">
        <f t="shared" ref="AP878:AP901" si="296">COUNTIF(T878:V878,"NS")</f>
        <v>0</v>
      </c>
      <c r="AQ878">
        <f t="shared" ref="AQ878:AQ901" si="297">SUM(T878:V878)</f>
        <v>0</v>
      </c>
      <c r="AR878">
        <f t="shared" ref="AR878:AR901" si="298">IF(COUNTIF(S878:V878,"NA")=4,0,IF(OR(AND(AO878=0,AP878&gt;0),AND(AO878="NS",AQ878&gt;0), AND(AO878="NS", AP878=0,AQ878=0)), 1, IF(OR(AND(AO878&gt;0,AP878&gt;1,AO878&gt;AQ878), AND(AO878="NS",AP878=2), AND(AO878="NS",AQ878=0,AP878&gt;0),AO878=AQ878), 0, 1)))</f>
        <v>0</v>
      </c>
      <c r="AS878">
        <f t="shared" ref="AS878:AS901" si="299">W878</f>
        <v>0</v>
      </c>
      <c r="AT878">
        <f t="shared" ref="AT878:AT901" si="300">COUNTIF(X878:Z878,"NS")</f>
        <v>0</v>
      </c>
      <c r="AU878">
        <f t="shared" ref="AU878:AU901" si="301">SUM(X878:Z878)</f>
        <v>0</v>
      </c>
      <c r="AV878">
        <f t="shared" ref="AV878:AV901" si="302">IF(COUNTIF(W878:Z878,"NA")=4,0,IF(OR(AND(AS878=0,AT878&gt;0),AND(AS878="NS",AU878&gt;0), AND(AS878="NS", AT878=0,AU878=0)), 1, IF(OR(AND(AS878&gt;0,AT878&gt;1,AS878&gt;AU878), AND(AS878="NS",AT878=2), AND(AS878="NS",AU878=0,AT878&gt;0),AS878=AU878), 0, 1)))</f>
        <v>0</v>
      </c>
      <c r="AW878">
        <f t="shared" ref="AW878:AW901" si="303">AA878</f>
        <v>0</v>
      </c>
      <c r="AX878">
        <f t="shared" ref="AX878:AX901" si="304">COUNTIF(AB878:AD878,"NS")</f>
        <v>0</v>
      </c>
      <c r="AY878">
        <f t="shared" ref="AY878:AY901" si="305">SUM(AB878:AD878)</f>
        <v>0</v>
      </c>
      <c r="AZ878">
        <f t="shared" ref="AZ878:AZ901" si="306">IF(COUNTIF(AA878:AD878,"NA")=4,0,IF(OR(AND(AW878=0,AX878&gt;0),AND(AW878="NS",AY878&gt;0), AND(AW878="NS", AX878=0,AY878=0)), 1, IF(OR(AND(AW878&gt;0,AX878&gt;1,AW878&gt;AY878), AND(AW878="NS",AX878=2), AND(AW878="NS",AY878=0,AX878&gt;0),AW878=AY878), 0, 1)))</f>
        <v>0</v>
      </c>
      <c r="BA878" s="231" t="str">
        <f t="shared" si="270"/>
        <v/>
      </c>
      <c r="BB878" s="232">
        <f t="shared" si="271"/>
        <v>0</v>
      </c>
      <c r="BC878" s="233">
        <f t="shared" si="272"/>
        <v>0</v>
      </c>
      <c r="BD878" s="234">
        <f t="shared" si="273"/>
        <v>0</v>
      </c>
      <c r="BE878" s="231" t="str">
        <f t="shared" si="274"/>
        <v/>
      </c>
      <c r="BF878" s="232">
        <f t="shared" si="275"/>
        <v>0</v>
      </c>
      <c r="BG878" s="233">
        <f t="shared" si="276"/>
        <v>0</v>
      </c>
      <c r="BH878" s="234">
        <f t="shared" si="277"/>
        <v>0</v>
      </c>
      <c r="BI878" s="231" t="str">
        <f t="shared" si="278"/>
        <v/>
      </c>
      <c r="BJ878" s="232">
        <f t="shared" si="279"/>
        <v>0</v>
      </c>
      <c r="BK878" s="233">
        <f t="shared" si="280"/>
        <v>0</v>
      </c>
      <c r="BL878" s="234">
        <f t="shared" si="281"/>
        <v>0</v>
      </c>
      <c r="BM878" s="231" t="str">
        <f t="shared" si="282"/>
        <v/>
      </c>
      <c r="BN878" s="232">
        <f t="shared" si="283"/>
        <v>0</v>
      </c>
      <c r="BO878" s="233">
        <f t="shared" si="284"/>
        <v>0</v>
      </c>
      <c r="BP878" s="234">
        <f t="shared" si="285"/>
        <v>0</v>
      </c>
      <c r="BQ878" s="176">
        <f t="shared" si="286"/>
        <v>0</v>
      </c>
      <c r="BR878" s="177" t="str">
        <f>IF(BQ878=0,"",
IF(SUM($BQ$846:BQ878)=1,BS878,
IF($BQ$908&gt;SUM($BQ$846:BQ878),_xlfn.CONCAT(", ",BS878),
IF($BQ$908=SUM($BQ$846:BQ878),_xlfn.CONCAT(" y ",BS878)))))</f>
        <v/>
      </c>
      <c r="BS878" s="55">
        <v>32</v>
      </c>
    </row>
    <row r="879" spans="1:71" ht="15" customHeight="1">
      <c r="A879" s="25"/>
      <c r="B879" s="52"/>
      <c r="C879" s="55" t="s">
        <v>5053</v>
      </c>
      <c r="D879" s="817" t="str">
        <f>IF(CNGE_2026_M4_Secc1!D75="","",CNGE_2026_M4_Secc1!D75)</f>
        <v/>
      </c>
      <c r="E879" s="757"/>
      <c r="F879" s="757"/>
      <c r="G879" s="757"/>
      <c r="H879" s="757"/>
      <c r="I879" s="757"/>
      <c r="J879" s="757"/>
      <c r="K879" s="757"/>
      <c r="L879" s="757"/>
      <c r="M879" s="757"/>
      <c r="N879" s="758"/>
      <c r="O879" s="69" t="str">
        <f t="shared" si="287"/>
        <v/>
      </c>
      <c r="P879" s="69" t="str">
        <f t="shared" si="288"/>
        <v/>
      </c>
      <c r="Q879" s="69" t="str">
        <f t="shared" si="289"/>
        <v/>
      </c>
      <c r="R879" s="69" t="str">
        <f t="shared" si="290"/>
        <v/>
      </c>
      <c r="S879" s="439"/>
      <c r="T879" s="439"/>
      <c r="U879" s="439"/>
      <c r="V879" s="439"/>
      <c r="W879" s="439"/>
      <c r="X879" s="439"/>
      <c r="Y879" s="439"/>
      <c r="Z879" s="439"/>
      <c r="AA879" s="439"/>
      <c r="AB879" s="439"/>
      <c r="AC879" s="439"/>
      <c r="AD879" s="439"/>
      <c r="AF879">
        <f t="shared" ref="AF879:AF905" si="307">IF(AND($O611&gt;0,$O611&lt;&gt;"NS",$O611&lt;&gt;"NA",$O$640&gt;0,$O$640&lt;&gt;"NS",$O$640&lt;&gt;"NA"),IF(OR(COUNTBLANK(D879:AD879)=10,COUNTBLANK(D879:AD879)=27),0,1),0)</f>
        <v>0</v>
      </c>
      <c r="AG879" s="176">
        <f t="shared" si="264"/>
        <v>0</v>
      </c>
      <c r="AH879" s="177" t="str">
        <f>IF(AG879=0,"",
IF(SUM($AG$846:AG879)=1,AI879,
IF($AG$908&gt;SUM($AG$846:AG879),_xlfn.CONCAT(", ",AI879),
IF($AG$908=SUM($AG$846:AG879),_xlfn.CONCAT(" y ",AI879)))))</f>
        <v/>
      </c>
      <c r="AI879" s="55">
        <v>33</v>
      </c>
      <c r="AJ879" s="27">
        <f t="shared" si="291"/>
        <v>0</v>
      </c>
      <c r="AK879" t="str">
        <f t="shared" si="292"/>
        <v/>
      </c>
      <c r="AL879">
        <f t="shared" si="293"/>
        <v>0</v>
      </c>
      <c r="AM879">
        <f t="shared" si="294"/>
        <v>0</v>
      </c>
      <c r="AN879">
        <f t="shared" si="269"/>
        <v>0</v>
      </c>
      <c r="AO879">
        <f t="shared" si="295"/>
        <v>0</v>
      </c>
      <c r="AP879">
        <f t="shared" si="296"/>
        <v>0</v>
      </c>
      <c r="AQ879">
        <f t="shared" si="297"/>
        <v>0</v>
      </c>
      <c r="AR879">
        <f t="shared" si="298"/>
        <v>0</v>
      </c>
      <c r="AS879">
        <f t="shared" si="299"/>
        <v>0</v>
      </c>
      <c r="AT879">
        <f t="shared" si="300"/>
        <v>0</v>
      </c>
      <c r="AU879">
        <f t="shared" si="301"/>
        <v>0</v>
      </c>
      <c r="AV879">
        <f t="shared" si="302"/>
        <v>0</v>
      </c>
      <c r="AW879">
        <f t="shared" si="303"/>
        <v>0</v>
      </c>
      <c r="AX879">
        <f t="shared" si="304"/>
        <v>0</v>
      </c>
      <c r="AY879">
        <f t="shared" si="305"/>
        <v>0</v>
      </c>
      <c r="AZ879">
        <f t="shared" si="306"/>
        <v>0</v>
      </c>
      <c r="BA879" s="231" t="str">
        <f t="shared" si="270"/>
        <v/>
      </c>
      <c r="BB879" s="232">
        <f t="shared" si="271"/>
        <v>0</v>
      </c>
      <c r="BC879" s="233">
        <f t="shared" si="272"/>
        <v>0</v>
      </c>
      <c r="BD879" s="234">
        <f t="shared" si="273"/>
        <v>0</v>
      </c>
      <c r="BE879" s="231" t="str">
        <f t="shared" si="274"/>
        <v/>
      </c>
      <c r="BF879" s="232">
        <f t="shared" si="275"/>
        <v>0</v>
      </c>
      <c r="BG879" s="233">
        <f t="shared" si="276"/>
        <v>0</v>
      </c>
      <c r="BH879" s="234">
        <f t="shared" si="277"/>
        <v>0</v>
      </c>
      <c r="BI879" s="231" t="str">
        <f t="shared" si="278"/>
        <v/>
      </c>
      <c r="BJ879" s="232">
        <f t="shared" si="279"/>
        <v>0</v>
      </c>
      <c r="BK879" s="233">
        <f t="shared" si="280"/>
        <v>0</v>
      </c>
      <c r="BL879" s="234">
        <f t="shared" si="281"/>
        <v>0</v>
      </c>
      <c r="BM879" s="231" t="str">
        <f t="shared" si="282"/>
        <v/>
      </c>
      <c r="BN879" s="232">
        <f t="shared" si="283"/>
        <v>0</v>
      </c>
      <c r="BO879" s="233">
        <f t="shared" si="284"/>
        <v>0</v>
      </c>
      <c r="BP879" s="234">
        <f t="shared" si="285"/>
        <v>0</v>
      </c>
      <c r="BQ879" s="176">
        <f t="shared" si="286"/>
        <v>0</v>
      </c>
      <c r="BR879" s="177" t="str">
        <f>IF(BQ879=0,"",
IF(SUM($BQ$846:BQ879)=1,BS879,
IF($BQ$908&gt;SUM($BQ$846:BQ879),_xlfn.CONCAT(", ",BS879),
IF($BQ$908=SUM($BQ$846:BQ879),_xlfn.CONCAT(" y ",BS879)))))</f>
        <v/>
      </c>
      <c r="BS879" s="55">
        <v>33</v>
      </c>
    </row>
    <row r="880" spans="1:71" ht="15" customHeight="1">
      <c r="A880" s="25"/>
      <c r="B880" s="52"/>
      <c r="C880" s="55" t="s">
        <v>5054</v>
      </c>
      <c r="D880" s="817" t="str">
        <f>IF(CNGE_2026_M4_Secc1!D76="","",CNGE_2026_M4_Secc1!D76)</f>
        <v/>
      </c>
      <c r="E880" s="757"/>
      <c r="F880" s="757"/>
      <c r="G880" s="757"/>
      <c r="H880" s="757"/>
      <c r="I880" s="757"/>
      <c r="J880" s="757"/>
      <c r="K880" s="757"/>
      <c r="L880" s="757"/>
      <c r="M880" s="757"/>
      <c r="N880" s="758"/>
      <c r="O880" s="69" t="str">
        <f t="shared" si="287"/>
        <v/>
      </c>
      <c r="P880" s="69" t="str">
        <f t="shared" si="288"/>
        <v/>
      </c>
      <c r="Q880" s="69" t="str">
        <f t="shared" si="289"/>
        <v/>
      </c>
      <c r="R880" s="69" t="str">
        <f t="shared" si="290"/>
        <v/>
      </c>
      <c r="S880" s="439"/>
      <c r="T880" s="439"/>
      <c r="U880" s="439"/>
      <c r="V880" s="439"/>
      <c r="W880" s="439"/>
      <c r="X880" s="439"/>
      <c r="Y880" s="439"/>
      <c r="Z880" s="439"/>
      <c r="AA880" s="439"/>
      <c r="AB880" s="439"/>
      <c r="AC880" s="439"/>
      <c r="AD880" s="439"/>
      <c r="AF880">
        <f t="shared" si="307"/>
        <v>0</v>
      </c>
      <c r="AG880" s="176">
        <f t="shared" si="264"/>
        <v>0</v>
      </c>
      <c r="AH880" s="177" t="str">
        <f>IF(AG880=0,"",
IF(SUM($AG$846:AG880)=1,AI880,
IF($AG$908&gt;SUM($AG$846:AG880),_xlfn.CONCAT(", ",AI880),
IF($AG$908=SUM($AG$846:AG880),_xlfn.CONCAT(" y ",AI880)))))</f>
        <v/>
      </c>
      <c r="AI880" s="55">
        <v>34</v>
      </c>
      <c r="AJ880" s="27">
        <f t="shared" si="291"/>
        <v>0</v>
      </c>
      <c r="AK880" t="str">
        <f t="shared" si="292"/>
        <v/>
      </c>
      <c r="AL880">
        <f t="shared" si="293"/>
        <v>0</v>
      </c>
      <c r="AM880">
        <f t="shared" si="294"/>
        <v>0</v>
      </c>
      <c r="AN880">
        <f t="shared" si="269"/>
        <v>0</v>
      </c>
      <c r="AO880">
        <f t="shared" si="295"/>
        <v>0</v>
      </c>
      <c r="AP880">
        <f t="shared" si="296"/>
        <v>0</v>
      </c>
      <c r="AQ880">
        <f t="shared" si="297"/>
        <v>0</v>
      </c>
      <c r="AR880">
        <f t="shared" si="298"/>
        <v>0</v>
      </c>
      <c r="AS880">
        <f t="shared" si="299"/>
        <v>0</v>
      </c>
      <c r="AT880">
        <f t="shared" si="300"/>
        <v>0</v>
      </c>
      <c r="AU880">
        <f t="shared" si="301"/>
        <v>0</v>
      </c>
      <c r="AV880">
        <f t="shared" si="302"/>
        <v>0</v>
      </c>
      <c r="AW880">
        <f t="shared" si="303"/>
        <v>0</v>
      </c>
      <c r="AX880">
        <f t="shared" si="304"/>
        <v>0</v>
      </c>
      <c r="AY880">
        <f t="shared" si="305"/>
        <v>0</v>
      </c>
      <c r="AZ880">
        <f t="shared" si="306"/>
        <v>0</v>
      </c>
      <c r="BA880" s="231" t="str">
        <f t="shared" si="270"/>
        <v/>
      </c>
      <c r="BB880" s="232">
        <f t="shared" si="271"/>
        <v>0</v>
      </c>
      <c r="BC880" s="233">
        <f t="shared" si="272"/>
        <v>0</v>
      </c>
      <c r="BD880" s="234">
        <f t="shared" si="273"/>
        <v>0</v>
      </c>
      <c r="BE880" s="231" t="str">
        <f t="shared" si="274"/>
        <v/>
      </c>
      <c r="BF880" s="232">
        <f t="shared" si="275"/>
        <v>0</v>
      </c>
      <c r="BG880" s="233">
        <f t="shared" si="276"/>
        <v>0</v>
      </c>
      <c r="BH880" s="234">
        <f t="shared" si="277"/>
        <v>0</v>
      </c>
      <c r="BI880" s="231" t="str">
        <f t="shared" si="278"/>
        <v/>
      </c>
      <c r="BJ880" s="232">
        <f t="shared" si="279"/>
        <v>0</v>
      </c>
      <c r="BK880" s="233">
        <f t="shared" si="280"/>
        <v>0</v>
      </c>
      <c r="BL880" s="234">
        <f t="shared" si="281"/>
        <v>0</v>
      </c>
      <c r="BM880" s="231" t="str">
        <f t="shared" si="282"/>
        <v/>
      </c>
      <c r="BN880" s="232">
        <f t="shared" si="283"/>
        <v>0</v>
      </c>
      <c r="BO880" s="233">
        <f t="shared" si="284"/>
        <v>0</v>
      </c>
      <c r="BP880" s="234">
        <f t="shared" si="285"/>
        <v>0</v>
      </c>
      <c r="BQ880" s="176">
        <f t="shared" si="286"/>
        <v>0</v>
      </c>
      <c r="BR880" s="177" t="str">
        <f>IF(BQ880=0,"",
IF(SUM($BQ$846:BQ880)=1,BS880,
IF($BQ$908&gt;SUM($BQ$846:BQ880),_xlfn.CONCAT(", ",BS880),
IF($BQ$908=SUM($BQ$846:BQ880),_xlfn.CONCAT(" y ",BS880)))))</f>
        <v/>
      </c>
      <c r="BS880" s="55">
        <v>34</v>
      </c>
    </row>
    <row r="881" spans="1:71" ht="15" customHeight="1">
      <c r="A881" s="25"/>
      <c r="B881" s="52"/>
      <c r="C881" s="55" t="s">
        <v>5055</v>
      </c>
      <c r="D881" s="817" t="str">
        <f>IF(CNGE_2026_M4_Secc1!D77="","",CNGE_2026_M4_Secc1!D77)</f>
        <v/>
      </c>
      <c r="E881" s="757"/>
      <c r="F881" s="757"/>
      <c r="G881" s="757"/>
      <c r="H881" s="757"/>
      <c r="I881" s="757"/>
      <c r="J881" s="757"/>
      <c r="K881" s="757"/>
      <c r="L881" s="757"/>
      <c r="M881" s="757"/>
      <c r="N881" s="758"/>
      <c r="O881" s="69" t="str">
        <f t="shared" si="287"/>
        <v/>
      </c>
      <c r="P881" s="69" t="str">
        <f t="shared" si="288"/>
        <v/>
      </c>
      <c r="Q881" s="69" t="str">
        <f t="shared" si="289"/>
        <v/>
      </c>
      <c r="R881" s="69" t="str">
        <f t="shared" si="290"/>
        <v/>
      </c>
      <c r="S881" s="439"/>
      <c r="T881" s="439"/>
      <c r="U881" s="439"/>
      <c r="V881" s="439"/>
      <c r="W881" s="439"/>
      <c r="X881" s="439"/>
      <c r="Y881" s="439"/>
      <c r="Z881" s="439"/>
      <c r="AA881" s="439"/>
      <c r="AB881" s="439"/>
      <c r="AC881" s="439"/>
      <c r="AD881" s="439"/>
      <c r="AF881">
        <f t="shared" si="307"/>
        <v>0</v>
      </c>
      <c r="AG881" s="176">
        <f t="shared" si="264"/>
        <v>0</v>
      </c>
      <c r="AH881" s="177" t="str">
        <f>IF(AG881=0,"",
IF(SUM($AG$846:AG881)=1,AI881,
IF($AG$908&gt;SUM($AG$846:AG881),_xlfn.CONCAT(", ",AI881),
IF($AG$908=SUM($AG$846:AG881),_xlfn.CONCAT(" y ",AI881)))))</f>
        <v/>
      </c>
      <c r="AI881" s="55">
        <v>35</v>
      </c>
      <c r="AJ881" s="27">
        <f t="shared" si="291"/>
        <v>0</v>
      </c>
      <c r="AK881" t="str">
        <f t="shared" si="292"/>
        <v/>
      </c>
      <c r="AL881">
        <f t="shared" si="293"/>
        <v>0</v>
      </c>
      <c r="AM881">
        <f t="shared" si="294"/>
        <v>0</v>
      </c>
      <c r="AN881">
        <f t="shared" si="269"/>
        <v>0</v>
      </c>
      <c r="AO881">
        <f t="shared" si="295"/>
        <v>0</v>
      </c>
      <c r="AP881">
        <f t="shared" si="296"/>
        <v>0</v>
      </c>
      <c r="AQ881">
        <f t="shared" si="297"/>
        <v>0</v>
      </c>
      <c r="AR881">
        <f t="shared" si="298"/>
        <v>0</v>
      </c>
      <c r="AS881">
        <f t="shared" si="299"/>
        <v>0</v>
      </c>
      <c r="AT881">
        <f t="shared" si="300"/>
        <v>0</v>
      </c>
      <c r="AU881">
        <f t="shared" si="301"/>
        <v>0</v>
      </c>
      <c r="AV881">
        <f t="shared" si="302"/>
        <v>0</v>
      </c>
      <c r="AW881">
        <f t="shared" si="303"/>
        <v>0</v>
      </c>
      <c r="AX881">
        <f t="shared" si="304"/>
        <v>0</v>
      </c>
      <c r="AY881">
        <f t="shared" si="305"/>
        <v>0</v>
      </c>
      <c r="AZ881">
        <f t="shared" si="306"/>
        <v>0</v>
      </c>
      <c r="BA881" s="231" t="str">
        <f t="shared" si="270"/>
        <v/>
      </c>
      <c r="BB881" s="232">
        <f t="shared" si="271"/>
        <v>0</v>
      </c>
      <c r="BC881" s="233">
        <f t="shared" si="272"/>
        <v>0</v>
      </c>
      <c r="BD881" s="234">
        <f t="shared" si="273"/>
        <v>0</v>
      </c>
      <c r="BE881" s="231" t="str">
        <f t="shared" si="274"/>
        <v/>
      </c>
      <c r="BF881" s="232">
        <f t="shared" si="275"/>
        <v>0</v>
      </c>
      <c r="BG881" s="233">
        <f t="shared" si="276"/>
        <v>0</v>
      </c>
      <c r="BH881" s="234">
        <f t="shared" si="277"/>
        <v>0</v>
      </c>
      <c r="BI881" s="231" t="str">
        <f t="shared" si="278"/>
        <v/>
      </c>
      <c r="BJ881" s="232">
        <f t="shared" si="279"/>
        <v>0</v>
      </c>
      <c r="BK881" s="233">
        <f t="shared" si="280"/>
        <v>0</v>
      </c>
      <c r="BL881" s="234">
        <f t="shared" si="281"/>
        <v>0</v>
      </c>
      <c r="BM881" s="231" t="str">
        <f t="shared" si="282"/>
        <v/>
      </c>
      <c r="BN881" s="232">
        <f t="shared" si="283"/>
        <v>0</v>
      </c>
      <c r="BO881" s="233">
        <f t="shared" si="284"/>
        <v>0</v>
      </c>
      <c r="BP881" s="234">
        <f t="shared" si="285"/>
        <v>0</v>
      </c>
      <c r="BQ881" s="176">
        <f t="shared" si="286"/>
        <v>0</v>
      </c>
      <c r="BR881" s="177" t="str">
        <f>IF(BQ881=0,"",
IF(SUM($BQ$846:BQ881)=1,BS881,
IF($BQ$908&gt;SUM($BQ$846:BQ881),_xlfn.CONCAT(", ",BS881),
IF($BQ$908=SUM($BQ$846:BQ881),_xlfn.CONCAT(" y ",BS881)))))</f>
        <v/>
      </c>
      <c r="BS881" s="55">
        <v>35</v>
      </c>
    </row>
    <row r="882" spans="1:71" ht="15" customHeight="1">
      <c r="A882" s="25"/>
      <c r="B882" s="52"/>
      <c r="C882" s="55" t="s">
        <v>5152</v>
      </c>
      <c r="D882" s="817" t="str">
        <f>IF(CNGE_2026_M4_Secc1!D78="","",CNGE_2026_M4_Secc1!D78)</f>
        <v/>
      </c>
      <c r="E882" s="757"/>
      <c r="F882" s="757"/>
      <c r="G882" s="757"/>
      <c r="H882" s="757"/>
      <c r="I882" s="757"/>
      <c r="J882" s="757"/>
      <c r="K882" s="757"/>
      <c r="L882" s="757"/>
      <c r="M882" s="757"/>
      <c r="N882" s="758"/>
      <c r="O882" s="69" t="str">
        <f t="shared" si="287"/>
        <v/>
      </c>
      <c r="P882" s="69" t="str">
        <f t="shared" si="288"/>
        <v/>
      </c>
      <c r="Q882" s="69" t="str">
        <f t="shared" si="289"/>
        <v/>
      </c>
      <c r="R882" s="69" t="str">
        <f t="shared" si="290"/>
        <v/>
      </c>
      <c r="S882" s="439"/>
      <c r="T882" s="439"/>
      <c r="U882" s="439"/>
      <c r="V882" s="439"/>
      <c r="W882" s="439"/>
      <c r="X882" s="439"/>
      <c r="Y882" s="439"/>
      <c r="Z882" s="439"/>
      <c r="AA882" s="439"/>
      <c r="AB882" s="439"/>
      <c r="AC882" s="439"/>
      <c r="AD882" s="439"/>
      <c r="AF882">
        <f t="shared" si="307"/>
        <v>0</v>
      </c>
      <c r="AG882" s="176">
        <f t="shared" si="264"/>
        <v>0</v>
      </c>
      <c r="AH882" s="177" t="str">
        <f>IF(AG882=0,"",
IF(SUM($AG$846:AG882)=1,AI882,
IF($AG$908&gt;SUM($AG$846:AG882),_xlfn.CONCAT(", ",AI882),
IF($AG$908=SUM($AG$846:AG882),_xlfn.CONCAT(" y ",AI882)))))</f>
        <v/>
      </c>
      <c r="AI882" s="55">
        <v>36</v>
      </c>
      <c r="AJ882" s="27">
        <f t="shared" si="291"/>
        <v>0</v>
      </c>
      <c r="AK882" t="str">
        <f t="shared" si="292"/>
        <v/>
      </c>
      <c r="AL882">
        <f t="shared" si="293"/>
        <v>0</v>
      </c>
      <c r="AM882">
        <f t="shared" si="294"/>
        <v>0</v>
      </c>
      <c r="AN882">
        <f t="shared" si="269"/>
        <v>0</v>
      </c>
      <c r="AO882">
        <f t="shared" si="295"/>
        <v>0</v>
      </c>
      <c r="AP882">
        <f t="shared" si="296"/>
        <v>0</v>
      </c>
      <c r="AQ882">
        <f t="shared" si="297"/>
        <v>0</v>
      </c>
      <c r="AR882">
        <f t="shared" si="298"/>
        <v>0</v>
      </c>
      <c r="AS882">
        <f t="shared" si="299"/>
        <v>0</v>
      </c>
      <c r="AT882">
        <f t="shared" si="300"/>
        <v>0</v>
      </c>
      <c r="AU882">
        <f t="shared" si="301"/>
        <v>0</v>
      </c>
      <c r="AV882">
        <f t="shared" si="302"/>
        <v>0</v>
      </c>
      <c r="AW882">
        <f t="shared" si="303"/>
        <v>0</v>
      </c>
      <c r="AX882">
        <f t="shared" si="304"/>
        <v>0</v>
      </c>
      <c r="AY882">
        <f t="shared" si="305"/>
        <v>0</v>
      </c>
      <c r="AZ882">
        <f t="shared" si="306"/>
        <v>0</v>
      </c>
      <c r="BA882" s="231" t="str">
        <f t="shared" si="270"/>
        <v/>
      </c>
      <c r="BB882" s="232">
        <f t="shared" si="271"/>
        <v>0</v>
      </c>
      <c r="BC882" s="233">
        <f t="shared" si="272"/>
        <v>0</v>
      </c>
      <c r="BD882" s="234">
        <f t="shared" si="273"/>
        <v>0</v>
      </c>
      <c r="BE882" s="231" t="str">
        <f t="shared" si="274"/>
        <v/>
      </c>
      <c r="BF882" s="232">
        <f t="shared" si="275"/>
        <v>0</v>
      </c>
      <c r="BG882" s="233">
        <f t="shared" si="276"/>
        <v>0</v>
      </c>
      <c r="BH882" s="234">
        <f t="shared" si="277"/>
        <v>0</v>
      </c>
      <c r="BI882" s="231" t="str">
        <f t="shared" si="278"/>
        <v/>
      </c>
      <c r="BJ882" s="232">
        <f t="shared" si="279"/>
        <v>0</v>
      </c>
      <c r="BK882" s="233">
        <f t="shared" si="280"/>
        <v>0</v>
      </c>
      <c r="BL882" s="234">
        <f t="shared" si="281"/>
        <v>0</v>
      </c>
      <c r="BM882" s="231" t="str">
        <f t="shared" si="282"/>
        <v/>
      </c>
      <c r="BN882" s="232">
        <f t="shared" si="283"/>
        <v>0</v>
      </c>
      <c r="BO882" s="233">
        <f t="shared" si="284"/>
        <v>0</v>
      </c>
      <c r="BP882" s="234">
        <f t="shared" si="285"/>
        <v>0</v>
      </c>
      <c r="BQ882" s="176">
        <f t="shared" si="286"/>
        <v>0</v>
      </c>
      <c r="BR882" s="177" t="str">
        <f>IF(BQ882=0,"",
IF(SUM($BQ$846:BQ882)=1,BS882,
IF($BQ$908&gt;SUM($BQ$846:BQ882),_xlfn.CONCAT(", ",BS882),
IF($BQ$908=SUM($BQ$846:BQ882),_xlfn.CONCAT(" y ",BS882)))))</f>
        <v/>
      </c>
      <c r="BS882" s="55">
        <v>36</v>
      </c>
    </row>
    <row r="883" spans="1:71" ht="15" customHeight="1">
      <c r="A883" s="25"/>
      <c r="B883" s="52"/>
      <c r="C883" s="55" t="s">
        <v>5154</v>
      </c>
      <c r="D883" s="817" t="str">
        <f>IF(CNGE_2026_M4_Secc1!D79="","",CNGE_2026_M4_Secc1!D79)</f>
        <v/>
      </c>
      <c r="E883" s="757"/>
      <c r="F883" s="757"/>
      <c r="G883" s="757"/>
      <c r="H883" s="757"/>
      <c r="I883" s="757"/>
      <c r="J883" s="757"/>
      <c r="K883" s="757"/>
      <c r="L883" s="757"/>
      <c r="M883" s="757"/>
      <c r="N883" s="758"/>
      <c r="O883" s="69" t="str">
        <f t="shared" si="287"/>
        <v/>
      </c>
      <c r="P883" s="69" t="str">
        <f t="shared" si="288"/>
        <v/>
      </c>
      <c r="Q883" s="69" t="str">
        <f t="shared" si="289"/>
        <v/>
      </c>
      <c r="R883" s="69" t="str">
        <f t="shared" si="290"/>
        <v/>
      </c>
      <c r="S883" s="439"/>
      <c r="T883" s="439"/>
      <c r="U883" s="439"/>
      <c r="V883" s="439"/>
      <c r="W883" s="439"/>
      <c r="X883" s="439"/>
      <c r="Y883" s="439"/>
      <c r="Z883" s="439"/>
      <c r="AA883" s="439"/>
      <c r="AB883" s="439"/>
      <c r="AC883" s="439"/>
      <c r="AD883" s="439"/>
      <c r="AF883">
        <f t="shared" si="307"/>
        <v>0</v>
      </c>
      <c r="AG883" s="176">
        <f t="shared" si="264"/>
        <v>0</v>
      </c>
      <c r="AH883" s="177" t="str">
        <f>IF(AG883=0,"",
IF(SUM($AG$846:AG883)=1,AI883,
IF($AG$908&gt;SUM($AG$846:AG883),_xlfn.CONCAT(", ",AI883),
IF($AG$908=SUM($AG$846:AG883),_xlfn.CONCAT(" y ",AI883)))))</f>
        <v/>
      </c>
      <c r="AI883" s="55">
        <v>37</v>
      </c>
      <c r="AJ883" s="27">
        <f t="shared" si="291"/>
        <v>0</v>
      </c>
      <c r="AK883" t="str">
        <f t="shared" si="292"/>
        <v/>
      </c>
      <c r="AL883">
        <f t="shared" si="293"/>
        <v>0</v>
      </c>
      <c r="AM883">
        <f t="shared" si="294"/>
        <v>0</v>
      </c>
      <c r="AN883">
        <f t="shared" si="269"/>
        <v>0</v>
      </c>
      <c r="AO883">
        <f t="shared" si="295"/>
        <v>0</v>
      </c>
      <c r="AP883">
        <f t="shared" si="296"/>
        <v>0</v>
      </c>
      <c r="AQ883">
        <f t="shared" si="297"/>
        <v>0</v>
      </c>
      <c r="AR883">
        <f t="shared" si="298"/>
        <v>0</v>
      </c>
      <c r="AS883">
        <f t="shared" si="299"/>
        <v>0</v>
      </c>
      <c r="AT883">
        <f t="shared" si="300"/>
        <v>0</v>
      </c>
      <c r="AU883">
        <f t="shared" si="301"/>
        <v>0</v>
      </c>
      <c r="AV883">
        <f t="shared" si="302"/>
        <v>0</v>
      </c>
      <c r="AW883">
        <f t="shared" si="303"/>
        <v>0</v>
      </c>
      <c r="AX883">
        <f t="shared" si="304"/>
        <v>0</v>
      </c>
      <c r="AY883">
        <f t="shared" si="305"/>
        <v>0</v>
      </c>
      <c r="AZ883">
        <f t="shared" si="306"/>
        <v>0</v>
      </c>
      <c r="BA883" s="231" t="str">
        <f t="shared" si="270"/>
        <v/>
      </c>
      <c r="BB883" s="232">
        <f t="shared" si="271"/>
        <v>0</v>
      </c>
      <c r="BC883" s="233">
        <f t="shared" si="272"/>
        <v>0</v>
      </c>
      <c r="BD883" s="234">
        <f t="shared" si="273"/>
        <v>0</v>
      </c>
      <c r="BE883" s="231" t="str">
        <f t="shared" si="274"/>
        <v/>
      </c>
      <c r="BF883" s="232">
        <f t="shared" si="275"/>
        <v>0</v>
      </c>
      <c r="BG883" s="233">
        <f t="shared" si="276"/>
        <v>0</v>
      </c>
      <c r="BH883" s="234">
        <f t="shared" si="277"/>
        <v>0</v>
      </c>
      <c r="BI883" s="231" t="str">
        <f t="shared" si="278"/>
        <v/>
      </c>
      <c r="BJ883" s="232">
        <f t="shared" si="279"/>
        <v>0</v>
      </c>
      <c r="BK883" s="233">
        <f t="shared" si="280"/>
        <v>0</v>
      </c>
      <c r="BL883" s="234">
        <f t="shared" si="281"/>
        <v>0</v>
      </c>
      <c r="BM883" s="231" t="str">
        <f t="shared" si="282"/>
        <v/>
      </c>
      <c r="BN883" s="232">
        <f t="shared" si="283"/>
        <v>0</v>
      </c>
      <c r="BO883" s="233">
        <f t="shared" si="284"/>
        <v>0</v>
      </c>
      <c r="BP883" s="234">
        <f t="shared" si="285"/>
        <v>0</v>
      </c>
      <c r="BQ883" s="176">
        <f t="shared" si="286"/>
        <v>0</v>
      </c>
      <c r="BR883" s="177" t="str">
        <f>IF(BQ883=0,"",
IF(SUM($BQ$846:BQ883)=1,BS883,
IF($BQ$908&gt;SUM($BQ$846:BQ883),_xlfn.CONCAT(", ",BS883),
IF($BQ$908=SUM($BQ$846:BQ883),_xlfn.CONCAT(" y ",BS883)))))</f>
        <v/>
      </c>
      <c r="BS883" s="55">
        <v>37</v>
      </c>
    </row>
    <row r="884" spans="1:71" ht="15" customHeight="1">
      <c r="A884" s="25"/>
      <c r="B884" s="52"/>
      <c r="C884" s="55" t="s">
        <v>5156</v>
      </c>
      <c r="D884" s="817" t="str">
        <f>IF(CNGE_2026_M4_Secc1!D80="","",CNGE_2026_M4_Secc1!D80)</f>
        <v/>
      </c>
      <c r="E884" s="757"/>
      <c r="F884" s="757"/>
      <c r="G884" s="757"/>
      <c r="H884" s="757"/>
      <c r="I884" s="757"/>
      <c r="J884" s="757"/>
      <c r="K884" s="757"/>
      <c r="L884" s="757"/>
      <c r="M884" s="757"/>
      <c r="N884" s="758"/>
      <c r="O884" s="69" t="str">
        <f t="shared" si="287"/>
        <v/>
      </c>
      <c r="P884" s="69" t="str">
        <f t="shared" si="288"/>
        <v/>
      </c>
      <c r="Q884" s="69" t="str">
        <f t="shared" si="289"/>
        <v/>
      </c>
      <c r="R884" s="69" t="str">
        <f t="shared" si="290"/>
        <v/>
      </c>
      <c r="S884" s="439"/>
      <c r="T884" s="439"/>
      <c r="U884" s="439"/>
      <c r="V884" s="439"/>
      <c r="W884" s="439"/>
      <c r="X884" s="439"/>
      <c r="Y884" s="439"/>
      <c r="Z884" s="439"/>
      <c r="AA884" s="439"/>
      <c r="AB884" s="439"/>
      <c r="AC884" s="439"/>
      <c r="AD884" s="439"/>
      <c r="AF884">
        <f t="shared" si="307"/>
        <v>0</v>
      </c>
      <c r="AG884" s="176">
        <f t="shared" si="264"/>
        <v>0</v>
      </c>
      <c r="AH884" s="177" t="str">
        <f>IF(AG884=0,"",
IF(SUM($AG$846:AG884)=1,AI884,
IF($AG$908&gt;SUM($AG$846:AG884),_xlfn.CONCAT(", ",AI884),
IF($AG$908=SUM($AG$846:AG884),_xlfn.CONCAT(" y ",AI884)))))</f>
        <v/>
      </c>
      <c r="AI884" s="55">
        <v>38</v>
      </c>
      <c r="AJ884" s="27">
        <f t="shared" si="291"/>
        <v>0</v>
      </c>
      <c r="AK884" t="str">
        <f t="shared" si="292"/>
        <v/>
      </c>
      <c r="AL884">
        <f t="shared" si="293"/>
        <v>0</v>
      </c>
      <c r="AM884">
        <f t="shared" si="294"/>
        <v>0</v>
      </c>
      <c r="AN884">
        <f t="shared" si="269"/>
        <v>0</v>
      </c>
      <c r="AO884">
        <f t="shared" si="295"/>
        <v>0</v>
      </c>
      <c r="AP884">
        <f t="shared" si="296"/>
        <v>0</v>
      </c>
      <c r="AQ884">
        <f t="shared" si="297"/>
        <v>0</v>
      </c>
      <c r="AR884">
        <f t="shared" si="298"/>
        <v>0</v>
      </c>
      <c r="AS884">
        <f t="shared" si="299"/>
        <v>0</v>
      </c>
      <c r="AT884">
        <f t="shared" si="300"/>
        <v>0</v>
      </c>
      <c r="AU884">
        <f t="shared" si="301"/>
        <v>0</v>
      </c>
      <c r="AV884">
        <f t="shared" si="302"/>
        <v>0</v>
      </c>
      <c r="AW884">
        <f t="shared" si="303"/>
        <v>0</v>
      </c>
      <c r="AX884">
        <f t="shared" si="304"/>
        <v>0</v>
      </c>
      <c r="AY884">
        <f t="shared" si="305"/>
        <v>0</v>
      </c>
      <c r="AZ884">
        <f t="shared" si="306"/>
        <v>0</v>
      </c>
      <c r="BA884" s="231" t="str">
        <f t="shared" si="270"/>
        <v/>
      </c>
      <c r="BB884" s="232">
        <f t="shared" si="271"/>
        <v>0</v>
      </c>
      <c r="BC884" s="233">
        <f t="shared" si="272"/>
        <v>0</v>
      </c>
      <c r="BD884" s="234">
        <f t="shared" si="273"/>
        <v>0</v>
      </c>
      <c r="BE884" s="231" t="str">
        <f t="shared" si="274"/>
        <v/>
      </c>
      <c r="BF884" s="232">
        <f t="shared" si="275"/>
        <v>0</v>
      </c>
      <c r="BG884" s="233">
        <f t="shared" si="276"/>
        <v>0</v>
      </c>
      <c r="BH884" s="234">
        <f t="shared" si="277"/>
        <v>0</v>
      </c>
      <c r="BI884" s="231" t="str">
        <f t="shared" si="278"/>
        <v/>
      </c>
      <c r="BJ884" s="232">
        <f t="shared" si="279"/>
        <v>0</v>
      </c>
      <c r="BK884" s="233">
        <f t="shared" si="280"/>
        <v>0</v>
      </c>
      <c r="BL884" s="234">
        <f t="shared" si="281"/>
        <v>0</v>
      </c>
      <c r="BM884" s="231" t="str">
        <f t="shared" si="282"/>
        <v/>
      </c>
      <c r="BN884" s="232">
        <f t="shared" si="283"/>
        <v>0</v>
      </c>
      <c r="BO884" s="233">
        <f t="shared" si="284"/>
        <v>0</v>
      </c>
      <c r="BP884" s="234">
        <f t="shared" si="285"/>
        <v>0</v>
      </c>
      <c r="BQ884" s="176">
        <f t="shared" si="286"/>
        <v>0</v>
      </c>
      <c r="BR884" s="177" t="str">
        <f>IF(BQ884=0,"",
IF(SUM($BQ$846:BQ884)=1,BS884,
IF($BQ$908&gt;SUM($BQ$846:BQ884),_xlfn.CONCAT(", ",BS884),
IF($BQ$908=SUM($BQ$846:BQ884),_xlfn.CONCAT(" y ",BS884)))))</f>
        <v/>
      </c>
      <c r="BS884" s="55">
        <v>38</v>
      </c>
    </row>
    <row r="885" spans="1:71" ht="15" customHeight="1">
      <c r="A885" s="25"/>
      <c r="B885" s="52"/>
      <c r="C885" s="55" t="s">
        <v>5158</v>
      </c>
      <c r="D885" s="817" t="str">
        <f>IF(CNGE_2026_M4_Secc1!D81="","",CNGE_2026_M4_Secc1!D81)</f>
        <v/>
      </c>
      <c r="E885" s="757"/>
      <c r="F885" s="757"/>
      <c r="G885" s="757"/>
      <c r="H885" s="757"/>
      <c r="I885" s="757"/>
      <c r="J885" s="757"/>
      <c r="K885" s="757"/>
      <c r="L885" s="757"/>
      <c r="M885" s="757"/>
      <c r="N885" s="758"/>
      <c r="O885" s="69" t="str">
        <f t="shared" si="287"/>
        <v/>
      </c>
      <c r="P885" s="69" t="str">
        <f t="shared" si="288"/>
        <v/>
      </c>
      <c r="Q885" s="69" t="str">
        <f t="shared" si="289"/>
        <v/>
      </c>
      <c r="R885" s="69" t="str">
        <f t="shared" si="290"/>
        <v/>
      </c>
      <c r="S885" s="439"/>
      <c r="T885" s="439"/>
      <c r="U885" s="439"/>
      <c r="V885" s="439"/>
      <c r="W885" s="439"/>
      <c r="X885" s="439"/>
      <c r="Y885" s="439"/>
      <c r="Z885" s="439"/>
      <c r="AA885" s="439"/>
      <c r="AB885" s="439"/>
      <c r="AC885" s="439"/>
      <c r="AD885" s="439"/>
      <c r="AF885">
        <f t="shared" si="307"/>
        <v>0</v>
      </c>
      <c r="AG885" s="176">
        <f t="shared" si="264"/>
        <v>0</v>
      </c>
      <c r="AH885" s="177" t="str">
        <f>IF(AG885=0,"",
IF(SUM($AG$846:AG885)=1,AI885,
IF($AG$908&gt;SUM($AG$846:AG885),_xlfn.CONCAT(", ",AI885),
IF($AG$908=SUM($AG$846:AG885),_xlfn.CONCAT(" y ",AI885)))))</f>
        <v/>
      </c>
      <c r="AI885" s="55">
        <v>39</v>
      </c>
      <c r="AJ885" s="27">
        <f t="shared" si="291"/>
        <v>0</v>
      </c>
      <c r="AK885" t="str">
        <f t="shared" si="292"/>
        <v/>
      </c>
      <c r="AL885">
        <f t="shared" si="293"/>
        <v>0</v>
      </c>
      <c r="AM885">
        <f t="shared" si="294"/>
        <v>0</v>
      </c>
      <c r="AN885">
        <f t="shared" si="269"/>
        <v>0</v>
      </c>
      <c r="AO885">
        <f t="shared" si="295"/>
        <v>0</v>
      </c>
      <c r="AP885">
        <f t="shared" si="296"/>
        <v>0</v>
      </c>
      <c r="AQ885">
        <f t="shared" si="297"/>
        <v>0</v>
      </c>
      <c r="AR885">
        <f t="shared" si="298"/>
        <v>0</v>
      </c>
      <c r="AS885">
        <f t="shared" si="299"/>
        <v>0</v>
      </c>
      <c r="AT885">
        <f t="shared" si="300"/>
        <v>0</v>
      </c>
      <c r="AU885">
        <f t="shared" si="301"/>
        <v>0</v>
      </c>
      <c r="AV885">
        <f t="shared" si="302"/>
        <v>0</v>
      </c>
      <c r="AW885">
        <f t="shared" si="303"/>
        <v>0</v>
      </c>
      <c r="AX885">
        <f t="shared" si="304"/>
        <v>0</v>
      </c>
      <c r="AY885">
        <f t="shared" si="305"/>
        <v>0</v>
      </c>
      <c r="AZ885">
        <f t="shared" si="306"/>
        <v>0</v>
      </c>
      <c r="BA885" s="231" t="str">
        <f t="shared" si="270"/>
        <v/>
      </c>
      <c r="BB885" s="232">
        <f t="shared" si="271"/>
        <v>0</v>
      </c>
      <c r="BC885" s="233">
        <f t="shared" si="272"/>
        <v>0</v>
      </c>
      <c r="BD885" s="234">
        <f t="shared" si="273"/>
        <v>0</v>
      </c>
      <c r="BE885" s="231" t="str">
        <f t="shared" si="274"/>
        <v/>
      </c>
      <c r="BF885" s="232">
        <f t="shared" si="275"/>
        <v>0</v>
      </c>
      <c r="BG885" s="233">
        <f t="shared" si="276"/>
        <v>0</v>
      </c>
      <c r="BH885" s="234">
        <f t="shared" si="277"/>
        <v>0</v>
      </c>
      <c r="BI885" s="231" t="str">
        <f t="shared" si="278"/>
        <v/>
      </c>
      <c r="BJ885" s="232">
        <f t="shared" si="279"/>
        <v>0</v>
      </c>
      <c r="BK885" s="233">
        <f t="shared" si="280"/>
        <v>0</v>
      </c>
      <c r="BL885" s="234">
        <f t="shared" si="281"/>
        <v>0</v>
      </c>
      <c r="BM885" s="231" t="str">
        <f t="shared" si="282"/>
        <v/>
      </c>
      <c r="BN885" s="232">
        <f t="shared" si="283"/>
        <v>0</v>
      </c>
      <c r="BO885" s="233">
        <f t="shared" si="284"/>
        <v>0</v>
      </c>
      <c r="BP885" s="234">
        <f t="shared" si="285"/>
        <v>0</v>
      </c>
      <c r="BQ885" s="176">
        <f t="shared" si="286"/>
        <v>0</v>
      </c>
      <c r="BR885" s="177" t="str">
        <f>IF(BQ885=0,"",
IF(SUM($BQ$846:BQ885)=1,BS885,
IF($BQ$908&gt;SUM($BQ$846:BQ885),_xlfn.CONCAT(", ",BS885),
IF($BQ$908=SUM($BQ$846:BQ885),_xlfn.CONCAT(" y ",BS885)))))</f>
        <v/>
      </c>
      <c r="BS885" s="55">
        <v>39</v>
      </c>
    </row>
    <row r="886" spans="1:71" ht="15" customHeight="1">
      <c r="A886" s="25"/>
      <c r="B886" s="52"/>
      <c r="C886" s="55" t="s">
        <v>5160</v>
      </c>
      <c r="D886" s="817" t="str">
        <f>IF(CNGE_2026_M4_Secc1!D82="","",CNGE_2026_M4_Secc1!D82)</f>
        <v/>
      </c>
      <c r="E886" s="757"/>
      <c r="F886" s="757"/>
      <c r="G886" s="757"/>
      <c r="H886" s="757"/>
      <c r="I886" s="757"/>
      <c r="J886" s="757"/>
      <c r="K886" s="757"/>
      <c r="L886" s="757"/>
      <c r="M886" s="757"/>
      <c r="N886" s="758"/>
      <c r="O886" s="69" t="str">
        <f t="shared" si="287"/>
        <v/>
      </c>
      <c r="P886" s="69" t="str">
        <f t="shared" si="288"/>
        <v/>
      </c>
      <c r="Q886" s="69" t="str">
        <f t="shared" si="289"/>
        <v/>
      </c>
      <c r="R886" s="69" t="str">
        <f t="shared" si="290"/>
        <v/>
      </c>
      <c r="S886" s="439"/>
      <c r="T886" s="439"/>
      <c r="U886" s="439"/>
      <c r="V886" s="439"/>
      <c r="W886" s="439"/>
      <c r="X886" s="439"/>
      <c r="Y886" s="439"/>
      <c r="Z886" s="439"/>
      <c r="AA886" s="439"/>
      <c r="AB886" s="439"/>
      <c r="AC886" s="439"/>
      <c r="AD886" s="439"/>
      <c r="AF886">
        <f t="shared" si="307"/>
        <v>0</v>
      </c>
      <c r="AG886" s="176">
        <f t="shared" si="264"/>
        <v>0</v>
      </c>
      <c r="AH886" s="177" t="str">
        <f>IF(AG886=0,"",
IF(SUM($AG$846:AG886)=1,AI886,
IF($AG$908&gt;SUM($AG$846:AG886),_xlfn.CONCAT(", ",AI886),
IF($AG$908=SUM($AG$846:AG886),_xlfn.CONCAT(" y ",AI886)))))</f>
        <v/>
      </c>
      <c r="AI886" s="55">
        <v>40</v>
      </c>
      <c r="AJ886" s="27">
        <f t="shared" si="291"/>
        <v>0</v>
      </c>
      <c r="AK886" t="str">
        <f t="shared" si="292"/>
        <v/>
      </c>
      <c r="AL886">
        <f t="shared" si="293"/>
        <v>0</v>
      </c>
      <c r="AM886">
        <f t="shared" si="294"/>
        <v>0</v>
      </c>
      <c r="AN886">
        <f t="shared" si="269"/>
        <v>0</v>
      </c>
      <c r="AO886">
        <f t="shared" si="295"/>
        <v>0</v>
      </c>
      <c r="AP886">
        <f t="shared" si="296"/>
        <v>0</v>
      </c>
      <c r="AQ886">
        <f t="shared" si="297"/>
        <v>0</v>
      </c>
      <c r="AR886">
        <f t="shared" si="298"/>
        <v>0</v>
      </c>
      <c r="AS886">
        <f t="shared" si="299"/>
        <v>0</v>
      </c>
      <c r="AT886">
        <f t="shared" si="300"/>
        <v>0</v>
      </c>
      <c r="AU886">
        <f t="shared" si="301"/>
        <v>0</v>
      </c>
      <c r="AV886">
        <f t="shared" si="302"/>
        <v>0</v>
      </c>
      <c r="AW886">
        <f t="shared" si="303"/>
        <v>0</v>
      </c>
      <c r="AX886">
        <f t="shared" si="304"/>
        <v>0</v>
      </c>
      <c r="AY886">
        <f t="shared" si="305"/>
        <v>0</v>
      </c>
      <c r="AZ886">
        <f t="shared" si="306"/>
        <v>0</v>
      </c>
      <c r="BA886" s="231" t="str">
        <f t="shared" si="270"/>
        <v/>
      </c>
      <c r="BB886" s="232">
        <f t="shared" si="271"/>
        <v>0</v>
      </c>
      <c r="BC886" s="233">
        <f t="shared" si="272"/>
        <v>0</v>
      </c>
      <c r="BD886" s="234">
        <f t="shared" si="273"/>
        <v>0</v>
      </c>
      <c r="BE886" s="231" t="str">
        <f t="shared" si="274"/>
        <v/>
      </c>
      <c r="BF886" s="232">
        <f t="shared" si="275"/>
        <v>0</v>
      </c>
      <c r="BG886" s="233">
        <f t="shared" si="276"/>
        <v>0</v>
      </c>
      <c r="BH886" s="234">
        <f t="shared" si="277"/>
        <v>0</v>
      </c>
      <c r="BI886" s="231" t="str">
        <f t="shared" si="278"/>
        <v/>
      </c>
      <c r="BJ886" s="232">
        <f t="shared" si="279"/>
        <v>0</v>
      </c>
      <c r="BK886" s="233">
        <f t="shared" si="280"/>
        <v>0</v>
      </c>
      <c r="BL886" s="234">
        <f t="shared" si="281"/>
        <v>0</v>
      </c>
      <c r="BM886" s="231" t="str">
        <f t="shared" si="282"/>
        <v/>
      </c>
      <c r="BN886" s="232">
        <f t="shared" si="283"/>
        <v>0</v>
      </c>
      <c r="BO886" s="233">
        <f t="shared" si="284"/>
        <v>0</v>
      </c>
      <c r="BP886" s="234">
        <f t="shared" si="285"/>
        <v>0</v>
      </c>
      <c r="BQ886" s="176">
        <f t="shared" si="286"/>
        <v>0</v>
      </c>
      <c r="BR886" s="177" t="str">
        <f>IF(BQ886=0,"",
IF(SUM($BQ$846:BQ886)=1,BS886,
IF($BQ$908&gt;SUM($BQ$846:BQ886),_xlfn.CONCAT(", ",BS886),
IF($BQ$908=SUM($BQ$846:BQ886),_xlfn.CONCAT(" y ",BS886)))))</f>
        <v/>
      </c>
      <c r="BS886" s="55">
        <v>40</v>
      </c>
    </row>
    <row r="887" spans="1:71" ht="15" customHeight="1">
      <c r="A887" s="25"/>
      <c r="B887" s="52"/>
      <c r="C887" s="55" t="s">
        <v>5162</v>
      </c>
      <c r="D887" s="817" t="str">
        <f>IF(CNGE_2026_M4_Secc1!D83="","",CNGE_2026_M4_Secc1!D83)</f>
        <v/>
      </c>
      <c r="E887" s="757"/>
      <c r="F887" s="757"/>
      <c r="G887" s="757"/>
      <c r="H887" s="757"/>
      <c r="I887" s="757"/>
      <c r="J887" s="757"/>
      <c r="K887" s="757"/>
      <c r="L887" s="757"/>
      <c r="M887" s="757"/>
      <c r="N887" s="758"/>
      <c r="O887" s="69" t="str">
        <f t="shared" si="287"/>
        <v/>
      </c>
      <c r="P887" s="69" t="str">
        <f t="shared" si="288"/>
        <v/>
      </c>
      <c r="Q887" s="69" t="str">
        <f t="shared" si="289"/>
        <v/>
      </c>
      <c r="R887" s="69" t="str">
        <f t="shared" si="290"/>
        <v/>
      </c>
      <c r="S887" s="439"/>
      <c r="T887" s="439"/>
      <c r="U887" s="439"/>
      <c r="V887" s="439"/>
      <c r="W887" s="439"/>
      <c r="X887" s="439"/>
      <c r="Y887" s="439"/>
      <c r="Z887" s="439"/>
      <c r="AA887" s="439"/>
      <c r="AB887" s="439"/>
      <c r="AC887" s="439"/>
      <c r="AD887" s="439"/>
      <c r="AF887">
        <f t="shared" si="307"/>
        <v>0</v>
      </c>
      <c r="AG887" s="176">
        <f t="shared" si="264"/>
        <v>0</v>
      </c>
      <c r="AH887" s="177" t="str">
        <f>IF(AG887=0,"",
IF(SUM($AG$846:AG887)=1,AI887,
IF($AG$908&gt;SUM($AG$846:AG887),_xlfn.CONCAT(", ",AI887),
IF($AG$908=SUM($AG$846:AG887),_xlfn.CONCAT(" y ",AI887)))))</f>
        <v/>
      </c>
      <c r="AI887" s="55">
        <v>41</v>
      </c>
      <c r="AJ887" s="27">
        <f t="shared" si="291"/>
        <v>0</v>
      </c>
      <c r="AK887" t="str">
        <f t="shared" si="292"/>
        <v/>
      </c>
      <c r="AL887">
        <f t="shared" si="293"/>
        <v>0</v>
      </c>
      <c r="AM887">
        <f t="shared" si="294"/>
        <v>0</v>
      </c>
      <c r="AN887">
        <f t="shared" si="269"/>
        <v>0</v>
      </c>
      <c r="AO887">
        <f t="shared" si="295"/>
        <v>0</v>
      </c>
      <c r="AP887">
        <f t="shared" si="296"/>
        <v>0</v>
      </c>
      <c r="AQ887">
        <f t="shared" si="297"/>
        <v>0</v>
      </c>
      <c r="AR887">
        <f t="shared" si="298"/>
        <v>0</v>
      </c>
      <c r="AS887">
        <f t="shared" si="299"/>
        <v>0</v>
      </c>
      <c r="AT887">
        <f t="shared" si="300"/>
        <v>0</v>
      </c>
      <c r="AU887">
        <f t="shared" si="301"/>
        <v>0</v>
      </c>
      <c r="AV887">
        <f t="shared" si="302"/>
        <v>0</v>
      </c>
      <c r="AW887">
        <f t="shared" si="303"/>
        <v>0</v>
      </c>
      <c r="AX887">
        <f t="shared" si="304"/>
        <v>0</v>
      </c>
      <c r="AY887">
        <f t="shared" si="305"/>
        <v>0</v>
      </c>
      <c r="AZ887">
        <f t="shared" si="306"/>
        <v>0</v>
      </c>
      <c r="BA887" s="231" t="str">
        <f t="shared" si="270"/>
        <v/>
      </c>
      <c r="BB887" s="232">
        <f t="shared" si="271"/>
        <v>0</v>
      </c>
      <c r="BC887" s="233">
        <f t="shared" si="272"/>
        <v>0</v>
      </c>
      <c r="BD887" s="234">
        <f t="shared" si="273"/>
        <v>0</v>
      </c>
      <c r="BE887" s="231" t="str">
        <f t="shared" si="274"/>
        <v/>
      </c>
      <c r="BF887" s="232">
        <f t="shared" si="275"/>
        <v>0</v>
      </c>
      <c r="BG887" s="233">
        <f t="shared" si="276"/>
        <v>0</v>
      </c>
      <c r="BH887" s="234">
        <f t="shared" si="277"/>
        <v>0</v>
      </c>
      <c r="BI887" s="231" t="str">
        <f t="shared" si="278"/>
        <v/>
      </c>
      <c r="BJ887" s="232">
        <f t="shared" si="279"/>
        <v>0</v>
      </c>
      <c r="BK887" s="233">
        <f t="shared" si="280"/>
        <v>0</v>
      </c>
      <c r="BL887" s="234">
        <f t="shared" si="281"/>
        <v>0</v>
      </c>
      <c r="BM887" s="231" t="str">
        <f t="shared" si="282"/>
        <v/>
      </c>
      <c r="BN887" s="232">
        <f t="shared" si="283"/>
        <v>0</v>
      </c>
      <c r="BO887" s="233">
        <f t="shared" si="284"/>
        <v>0</v>
      </c>
      <c r="BP887" s="234">
        <f t="shared" si="285"/>
        <v>0</v>
      </c>
      <c r="BQ887" s="176">
        <f t="shared" si="286"/>
        <v>0</v>
      </c>
      <c r="BR887" s="177" t="str">
        <f>IF(BQ887=0,"",
IF(SUM($BQ$846:BQ887)=1,BS887,
IF($BQ$908&gt;SUM($BQ$846:BQ887),_xlfn.CONCAT(", ",BS887),
IF($BQ$908=SUM($BQ$846:BQ887),_xlfn.CONCAT(" y ",BS887)))))</f>
        <v/>
      </c>
      <c r="BS887" s="55">
        <v>41</v>
      </c>
    </row>
    <row r="888" spans="1:71" ht="15" customHeight="1">
      <c r="A888" s="25"/>
      <c r="B888" s="52"/>
      <c r="C888" s="55" t="s">
        <v>5164</v>
      </c>
      <c r="D888" s="817" t="str">
        <f>IF(CNGE_2026_M4_Secc1!D84="","",CNGE_2026_M4_Secc1!D84)</f>
        <v/>
      </c>
      <c r="E888" s="757"/>
      <c r="F888" s="757"/>
      <c r="G888" s="757"/>
      <c r="H888" s="757"/>
      <c r="I888" s="757"/>
      <c r="J888" s="757"/>
      <c r="K888" s="757"/>
      <c r="L888" s="757"/>
      <c r="M888" s="757"/>
      <c r="N888" s="758"/>
      <c r="O888" s="69" t="str">
        <f t="shared" si="287"/>
        <v/>
      </c>
      <c r="P888" s="69" t="str">
        <f t="shared" si="288"/>
        <v/>
      </c>
      <c r="Q888" s="69" t="str">
        <f t="shared" si="289"/>
        <v/>
      </c>
      <c r="R888" s="69" t="str">
        <f t="shared" si="290"/>
        <v/>
      </c>
      <c r="S888" s="439"/>
      <c r="T888" s="439"/>
      <c r="U888" s="439"/>
      <c r="V888" s="439"/>
      <c r="W888" s="439"/>
      <c r="X888" s="439"/>
      <c r="Y888" s="439"/>
      <c r="Z888" s="439"/>
      <c r="AA888" s="439"/>
      <c r="AB888" s="439"/>
      <c r="AC888" s="439"/>
      <c r="AD888" s="439"/>
      <c r="AF888">
        <f t="shared" si="307"/>
        <v>0</v>
      </c>
      <c r="AG888" s="176">
        <f t="shared" si="264"/>
        <v>0</v>
      </c>
      <c r="AH888" s="177" t="str">
        <f>IF(AG888=0,"",
IF(SUM($AG$846:AG888)=1,AI888,
IF($AG$908&gt;SUM($AG$846:AG888),_xlfn.CONCAT(", ",AI888),
IF($AG$908=SUM($AG$846:AG888),_xlfn.CONCAT(" y ",AI888)))))</f>
        <v/>
      </c>
      <c r="AI888" s="55">
        <v>42</v>
      </c>
      <c r="AJ888" s="27">
        <f t="shared" si="291"/>
        <v>0</v>
      </c>
      <c r="AK888" t="str">
        <f t="shared" si="292"/>
        <v/>
      </c>
      <c r="AL888">
        <f t="shared" si="293"/>
        <v>0</v>
      </c>
      <c r="AM888">
        <f t="shared" si="294"/>
        <v>0</v>
      </c>
      <c r="AN888">
        <f t="shared" si="269"/>
        <v>0</v>
      </c>
      <c r="AO888">
        <f t="shared" si="295"/>
        <v>0</v>
      </c>
      <c r="AP888">
        <f t="shared" si="296"/>
        <v>0</v>
      </c>
      <c r="AQ888">
        <f t="shared" si="297"/>
        <v>0</v>
      </c>
      <c r="AR888">
        <f t="shared" si="298"/>
        <v>0</v>
      </c>
      <c r="AS888">
        <f t="shared" si="299"/>
        <v>0</v>
      </c>
      <c r="AT888">
        <f t="shared" si="300"/>
        <v>0</v>
      </c>
      <c r="AU888">
        <f t="shared" si="301"/>
        <v>0</v>
      </c>
      <c r="AV888">
        <f t="shared" si="302"/>
        <v>0</v>
      </c>
      <c r="AW888">
        <f t="shared" si="303"/>
        <v>0</v>
      </c>
      <c r="AX888">
        <f t="shared" si="304"/>
        <v>0</v>
      </c>
      <c r="AY888">
        <f t="shared" si="305"/>
        <v>0</v>
      </c>
      <c r="AZ888">
        <f t="shared" si="306"/>
        <v>0</v>
      </c>
      <c r="BA888" s="231" t="str">
        <f t="shared" si="270"/>
        <v/>
      </c>
      <c r="BB888" s="232">
        <f t="shared" si="271"/>
        <v>0</v>
      </c>
      <c r="BC888" s="233">
        <f t="shared" si="272"/>
        <v>0</v>
      </c>
      <c r="BD888" s="234">
        <f t="shared" si="273"/>
        <v>0</v>
      </c>
      <c r="BE888" s="231" t="str">
        <f t="shared" si="274"/>
        <v/>
      </c>
      <c r="BF888" s="232">
        <f t="shared" si="275"/>
        <v>0</v>
      </c>
      <c r="BG888" s="233">
        <f t="shared" si="276"/>
        <v>0</v>
      </c>
      <c r="BH888" s="234">
        <f t="shared" si="277"/>
        <v>0</v>
      </c>
      <c r="BI888" s="231" t="str">
        <f t="shared" si="278"/>
        <v/>
      </c>
      <c r="BJ888" s="232">
        <f t="shared" si="279"/>
        <v>0</v>
      </c>
      <c r="BK888" s="233">
        <f t="shared" si="280"/>
        <v>0</v>
      </c>
      <c r="BL888" s="234">
        <f t="shared" si="281"/>
        <v>0</v>
      </c>
      <c r="BM888" s="231" t="str">
        <f t="shared" si="282"/>
        <v/>
      </c>
      <c r="BN888" s="232">
        <f t="shared" si="283"/>
        <v>0</v>
      </c>
      <c r="BO888" s="233">
        <f t="shared" si="284"/>
        <v>0</v>
      </c>
      <c r="BP888" s="234">
        <f t="shared" si="285"/>
        <v>0</v>
      </c>
      <c r="BQ888" s="176">
        <f t="shared" si="286"/>
        <v>0</v>
      </c>
      <c r="BR888" s="177" t="str">
        <f>IF(BQ888=0,"",
IF(SUM($BQ$846:BQ888)=1,BS888,
IF($BQ$908&gt;SUM($BQ$846:BQ888),_xlfn.CONCAT(", ",BS888),
IF($BQ$908=SUM($BQ$846:BQ888),_xlfn.CONCAT(" y ",BS888)))))</f>
        <v/>
      </c>
      <c r="BS888" s="55">
        <v>42</v>
      </c>
    </row>
    <row r="889" spans="1:71" ht="15" customHeight="1">
      <c r="A889" s="25"/>
      <c r="B889" s="52"/>
      <c r="C889" s="55" t="s">
        <v>5166</v>
      </c>
      <c r="D889" s="817" t="str">
        <f>IF(CNGE_2026_M4_Secc1!D85="","",CNGE_2026_M4_Secc1!D85)</f>
        <v/>
      </c>
      <c r="E889" s="757"/>
      <c r="F889" s="757"/>
      <c r="G889" s="757"/>
      <c r="H889" s="757"/>
      <c r="I889" s="757"/>
      <c r="J889" s="757"/>
      <c r="K889" s="757"/>
      <c r="L889" s="757"/>
      <c r="M889" s="757"/>
      <c r="N889" s="758"/>
      <c r="O889" s="69" t="str">
        <f t="shared" si="287"/>
        <v/>
      </c>
      <c r="P889" s="69" t="str">
        <f t="shared" si="288"/>
        <v/>
      </c>
      <c r="Q889" s="69" t="str">
        <f t="shared" si="289"/>
        <v/>
      </c>
      <c r="R889" s="69" t="str">
        <f t="shared" si="290"/>
        <v/>
      </c>
      <c r="S889" s="439"/>
      <c r="T889" s="439"/>
      <c r="U889" s="439"/>
      <c r="V889" s="439"/>
      <c r="W889" s="439"/>
      <c r="X889" s="439"/>
      <c r="Y889" s="439"/>
      <c r="Z889" s="439"/>
      <c r="AA889" s="439"/>
      <c r="AB889" s="439"/>
      <c r="AC889" s="439"/>
      <c r="AD889" s="439"/>
      <c r="AF889">
        <f t="shared" si="307"/>
        <v>0</v>
      </c>
      <c r="AG889" s="176">
        <f t="shared" si="264"/>
        <v>0</v>
      </c>
      <c r="AH889" s="177" t="str">
        <f>IF(AG889=0,"",
IF(SUM($AG$846:AG889)=1,AI889,
IF($AG$908&gt;SUM($AG$846:AG889),_xlfn.CONCAT(", ",AI889),
IF($AG$908=SUM($AG$846:AG889),_xlfn.CONCAT(" y ",AI889)))))</f>
        <v/>
      </c>
      <c r="AI889" s="55">
        <v>43</v>
      </c>
      <c r="AJ889" s="27">
        <f t="shared" si="291"/>
        <v>0</v>
      </c>
      <c r="AK889" t="str">
        <f t="shared" si="292"/>
        <v/>
      </c>
      <c r="AL889">
        <f t="shared" si="293"/>
        <v>0</v>
      </c>
      <c r="AM889">
        <f t="shared" si="294"/>
        <v>0</v>
      </c>
      <c r="AN889">
        <f t="shared" si="269"/>
        <v>0</v>
      </c>
      <c r="AO889">
        <f t="shared" si="295"/>
        <v>0</v>
      </c>
      <c r="AP889">
        <f t="shared" si="296"/>
        <v>0</v>
      </c>
      <c r="AQ889">
        <f t="shared" si="297"/>
        <v>0</v>
      </c>
      <c r="AR889">
        <f t="shared" si="298"/>
        <v>0</v>
      </c>
      <c r="AS889">
        <f t="shared" si="299"/>
        <v>0</v>
      </c>
      <c r="AT889">
        <f t="shared" si="300"/>
        <v>0</v>
      </c>
      <c r="AU889">
        <f t="shared" si="301"/>
        <v>0</v>
      </c>
      <c r="AV889">
        <f t="shared" si="302"/>
        <v>0</v>
      </c>
      <c r="AW889">
        <f t="shared" si="303"/>
        <v>0</v>
      </c>
      <c r="AX889">
        <f t="shared" si="304"/>
        <v>0</v>
      </c>
      <c r="AY889">
        <f t="shared" si="305"/>
        <v>0</v>
      </c>
      <c r="AZ889">
        <f t="shared" si="306"/>
        <v>0</v>
      </c>
      <c r="BA889" s="231" t="str">
        <f t="shared" si="270"/>
        <v/>
      </c>
      <c r="BB889" s="232">
        <f t="shared" si="271"/>
        <v>0</v>
      </c>
      <c r="BC889" s="233">
        <f t="shared" si="272"/>
        <v>0</v>
      </c>
      <c r="BD889" s="234">
        <f t="shared" si="273"/>
        <v>0</v>
      </c>
      <c r="BE889" s="231" t="str">
        <f t="shared" si="274"/>
        <v/>
      </c>
      <c r="BF889" s="232">
        <f t="shared" si="275"/>
        <v>0</v>
      </c>
      <c r="BG889" s="233">
        <f t="shared" si="276"/>
        <v>0</v>
      </c>
      <c r="BH889" s="234">
        <f t="shared" si="277"/>
        <v>0</v>
      </c>
      <c r="BI889" s="231" t="str">
        <f t="shared" si="278"/>
        <v/>
      </c>
      <c r="BJ889" s="232">
        <f t="shared" si="279"/>
        <v>0</v>
      </c>
      <c r="BK889" s="233">
        <f t="shared" si="280"/>
        <v>0</v>
      </c>
      <c r="BL889" s="234">
        <f t="shared" si="281"/>
        <v>0</v>
      </c>
      <c r="BM889" s="231" t="str">
        <f t="shared" si="282"/>
        <v/>
      </c>
      <c r="BN889" s="232">
        <f t="shared" si="283"/>
        <v>0</v>
      </c>
      <c r="BO889" s="233">
        <f t="shared" si="284"/>
        <v>0</v>
      </c>
      <c r="BP889" s="234">
        <f t="shared" si="285"/>
        <v>0</v>
      </c>
      <c r="BQ889" s="176">
        <f t="shared" si="286"/>
        <v>0</v>
      </c>
      <c r="BR889" s="177" t="str">
        <f>IF(BQ889=0,"",
IF(SUM($BQ$846:BQ889)=1,BS889,
IF($BQ$908&gt;SUM($BQ$846:BQ889),_xlfn.CONCAT(", ",BS889),
IF($BQ$908=SUM($BQ$846:BQ889),_xlfn.CONCAT(" y ",BS889)))))</f>
        <v/>
      </c>
      <c r="BS889" s="55">
        <v>43</v>
      </c>
    </row>
    <row r="890" spans="1:71" ht="15" customHeight="1">
      <c r="A890" s="25"/>
      <c r="B890" s="52"/>
      <c r="C890" s="55" t="s">
        <v>5168</v>
      </c>
      <c r="D890" s="817" t="str">
        <f>IF(CNGE_2026_M4_Secc1!D86="","",CNGE_2026_M4_Secc1!D86)</f>
        <v/>
      </c>
      <c r="E890" s="757"/>
      <c r="F890" s="757"/>
      <c r="G890" s="757"/>
      <c r="H890" s="757"/>
      <c r="I890" s="757"/>
      <c r="J890" s="757"/>
      <c r="K890" s="757"/>
      <c r="L890" s="757"/>
      <c r="M890" s="757"/>
      <c r="N890" s="758"/>
      <c r="O890" s="69" t="str">
        <f t="shared" si="287"/>
        <v/>
      </c>
      <c r="P890" s="69" t="str">
        <f t="shared" si="288"/>
        <v/>
      </c>
      <c r="Q890" s="69" t="str">
        <f t="shared" si="289"/>
        <v/>
      </c>
      <c r="R890" s="69" t="str">
        <f t="shared" si="290"/>
        <v/>
      </c>
      <c r="S890" s="439"/>
      <c r="T890" s="439"/>
      <c r="U890" s="439"/>
      <c r="V890" s="439"/>
      <c r="W890" s="439"/>
      <c r="X890" s="439"/>
      <c r="Y890" s="439"/>
      <c r="Z890" s="439"/>
      <c r="AA890" s="439"/>
      <c r="AB890" s="439"/>
      <c r="AC890" s="439"/>
      <c r="AD890" s="439"/>
      <c r="AF890">
        <f t="shared" si="307"/>
        <v>0</v>
      </c>
      <c r="AG890" s="176">
        <f t="shared" si="264"/>
        <v>0</v>
      </c>
      <c r="AH890" s="177" t="str">
        <f>IF(AG890=0,"",
IF(SUM($AG$846:AG890)=1,AI890,
IF($AG$908&gt;SUM($AG$846:AG890),_xlfn.CONCAT(", ",AI890),
IF($AG$908=SUM($AG$846:AG890),_xlfn.CONCAT(" y ",AI890)))))</f>
        <v/>
      </c>
      <c r="AI890" s="55">
        <v>44</v>
      </c>
      <c r="AJ890" s="27">
        <f t="shared" si="291"/>
        <v>0</v>
      </c>
      <c r="AK890" t="str">
        <f t="shared" si="292"/>
        <v/>
      </c>
      <c r="AL890">
        <f t="shared" si="293"/>
        <v>0</v>
      </c>
      <c r="AM890">
        <f t="shared" si="294"/>
        <v>0</v>
      </c>
      <c r="AN890">
        <f t="shared" si="269"/>
        <v>0</v>
      </c>
      <c r="AO890">
        <f t="shared" si="295"/>
        <v>0</v>
      </c>
      <c r="AP890">
        <f t="shared" si="296"/>
        <v>0</v>
      </c>
      <c r="AQ890">
        <f t="shared" si="297"/>
        <v>0</v>
      </c>
      <c r="AR890">
        <f t="shared" si="298"/>
        <v>0</v>
      </c>
      <c r="AS890">
        <f t="shared" si="299"/>
        <v>0</v>
      </c>
      <c r="AT890">
        <f t="shared" si="300"/>
        <v>0</v>
      </c>
      <c r="AU890">
        <f t="shared" si="301"/>
        <v>0</v>
      </c>
      <c r="AV890">
        <f t="shared" si="302"/>
        <v>0</v>
      </c>
      <c r="AW890">
        <f t="shared" si="303"/>
        <v>0</v>
      </c>
      <c r="AX890">
        <f t="shared" si="304"/>
        <v>0</v>
      </c>
      <c r="AY890">
        <f t="shared" si="305"/>
        <v>0</v>
      </c>
      <c r="AZ890">
        <f t="shared" si="306"/>
        <v>0</v>
      </c>
      <c r="BA890" s="231" t="str">
        <f t="shared" si="270"/>
        <v/>
      </c>
      <c r="BB890" s="232">
        <f t="shared" si="271"/>
        <v>0</v>
      </c>
      <c r="BC890" s="233">
        <f t="shared" si="272"/>
        <v>0</v>
      </c>
      <c r="BD890" s="234">
        <f t="shared" si="273"/>
        <v>0</v>
      </c>
      <c r="BE890" s="231" t="str">
        <f t="shared" si="274"/>
        <v/>
      </c>
      <c r="BF890" s="232">
        <f t="shared" si="275"/>
        <v>0</v>
      </c>
      <c r="BG890" s="233">
        <f t="shared" si="276"/>
        <v>0</v>
      </c>
      <c r="BH890" s="234">
        <f t="shared" si="277"/>
        <v>0</v>
      </c>
      <c r="BI890" s="231" t="str">
        <f t="shared" si="278"/>
        <v/>
      </c>
      <c r="BJ890" s="232">
        <f t="shared" si="279"/>
        <v>0</v>
      </c>
      <c r="BK890" s="233">
        <f t="shared" si="280"/>
        <v>0</v>
      </c>
      <c r="BL890" s="234">
        <f t="shared" si="281"/>
        <v>0</v>
      </c>
      <c r="BM890" s="231" t="str">
        <f t="shared" si="282"/>
        <v/>
      </c>
      <c r="BN890" s="232">
        <f t="shared" si="283"/>
        <v>0</v>
      </c>
      <c r="BO890" s="233">
        <f t="shared" si="284"/>
        <v>0</v>
      </c>
      <c r="BP890" s="234">
        <f t="shared" si="285"/>
        <v>0</v>
      </c>
      <c r="BQ890" s="176">
        <f t="shared" si="286"/>
        <v>0</v>
      </c>
      <c r="BR890" s="177" t="str">
        <f>IF(BQ890=0,"",
IF(SUM($BQ$846:BQ890)=1,BS890,
IF($BQ$908&gt;SUM($BQ$846:BQ890),_xlfn.CONCAT(", ",BS890),
IF($BQ$908=SUM($BQ$846:BQ890),_xlfn.CONCAT(" y ",BS890)))))</f>
        <v/>
      </c>
      <c r="BS890" s="55">
        <v>44</v>
      </c>
    </row>
    <row r="891" spans="1:71" ht="15" customHeight="1">
      <c r="A891" s="25"/>
      <c r="B891" s="52"/>
      <c r="C891" s="55" t="s">
        <v>5170</v>
      </c>
      <c r="D891" s="817" t="str">
        <f>IF(CNGE_2026_M4_Secc1!D87="","",CNGE_2026_M4_Secc1!D87)</f>
        <v/>
      </c>
      <c r="E891" s="757"/>
      <c r="F891" s="757"/>
      <c r="G891" s="757"/>
      <c r="H891" s="757"/>
      <c r="I891" s="757"/>
      <c r="J891" s="757"/>
      <c r="K891" s="757"/>
      <c r="L891" s="757"/>
      <c r="M891" s="757"/>
      <c r="N891" s="758"/>
      <c r="O891" s="69" t="str">
        <f t="shared" si="287"/>
        <v/>
      </c>
      <c r="P891" s="69" t="str">
        <f t="shared" si="288"/>
        <v/>
      </c>
      <c r="Q891" s="69" t="str">
        <f t="shared" si="289"/>
        <v/>
      </c>
      <c r="R891" s="69" t="str">
        <f t="shared" si="290"/>
        <v/>
      </c>
      <c r="S891" s="439"/>
      <c r="T891" s="439"/>
      <c r="U891" s="439"/>
      <c r="V891" s="439"/>
      <c r="W891" s="439"/>
      <c r="X891" s="439"/>
      <c r="Y891" s="439"/>
      <c r="Z891" s="439"/>
      <c r="AA891" s="439"/>
      <c r="AB891" s="439"/>
      <c r="AC891" s="439"/>
      <c r="AD891" s="439"/>
      <c r="AF891">
        <f t="shared" si="307"/>
        <v>0</v>
      </c>
      <c r="AG891" s="176">
        <f t="shared" si="264"/>
        <v>0</v>
      </c>
      <c r="AH891" s="177" t="str">
        <f>IF(AG891=0,"",
IF(SUM($AG$846:AG891)=1,AI891,
IF($AG$908&gt;SUM($AG$846:AG891),_xlfn.CONCAT(", ",AI891),
IF($AG$908=SUM($AG$846:AG891),_xlfn.CONCAT(" y ",AI891)))))</f>
        <v/>
      </c>
      <c r="AI891" s="55">
        <v>45</v>
      </c>
      <c r="AJ891" s="27">
        <f t="shared" si="291"/>
        <v>0</v>
      </c>
      <c r="AK891" t="str">
        <f t="shared" si="292"/>
        <v/>
      </c>
      <c r="AL891">
        <f t="shared" si="293"/>
        <v>0</v>
      </c>
      <c r="AM891">
        <f t="shared" si="294"/>
        <v>0</v>
      </c>
      <c r="AN891">
        <f t="shared" si="269"/>
        <v>0</v>
      </c>
      <c r="AO891">
        <f t="shared" si="295"/>
        <v>0</v>
      </c>
      <c r="AP891">
        <f t="shared" si="296"/>
        <v>0</v>
      </c>
      <c r="AQ891">
        <f t="shared" si="297"/>
        <v>0</v>
      </c>
      <c r="AR891">
        <f t="shared" si="298"/>
        <v>0</v>
      </c>
      <c r="AS891">
        <f t="shared" si="299"/>
        <v>0</v>
      </c>
      <c r="AT891">
        <f t="shared" si="300"/>
        <v>0</v>
      </c>
      <c r="AU891">
        <f t="shared" si="301"/>
        <v>0</v>
      </c>
      <c r="AV891">
        <f t="shared" si="302"/>
        <v>0</v>
      </c>
      <c r="AW891">
        <f t="shared" si="303"/>
        <v>0</v>
      </c>
      <c r="AX891">
        <f t="shared" si="304"/>
        <v>0</v>
      </c>
      <c r="AY891">
        <f t="shared" si="305"/>
        <v>0</v>
      </c>
      <c r="AZ891">
        <f t="shared" si="306"/>
        <v>0</v>
      </c>
      <c r="BA891" s="231" t="str">
        <f t="shared" si="270"/>
        <v/>
      </c>
      <c r="BB891" s="232">
        <f t="shared" si="271"/>
        <v>0</v>
      </c>
      <c r="BC891" s="233">
        <f t="shared" si="272"/>
        <v>0</v>
      </c>
      <c r="BD891" s="234">
        <f t="shared" si="273"/>
        <v>0</v>
      </c>
      <c r="BE891" s="231" t="str">
        <f t="shared" si="274"/>
        <v/>
      </c>
      <c r="BF891" s="232">
        <f t="shared" si="275"/>
        <v>0</v>
      </c>
      <c r="BG891" s="233">
        <f t="shared" si="276"/>
        <v>0</v>
      </c>
      <c r="BH891" s="234">
        <f t="shared" si="277"/>
        <v>0</v>
      </c>
      <c r="BI891" s="231" t="str">
        <f t="shared" si="278"/>
        <v/>
      </c>
      <c r="BJ891" s="232">
        <f t="shared" si="279"/>
        <v>0</v>
      </c>
      <c r="BK891" s="233">
        <f t="shared" si="280"/>
        <v>0</v>
      </c>
      <c r="BL891" s="234">
        <f t="shared" si="281"/>
        <v>0</v>
      </c>
      <c r="BM891" s="231" t="str">
        <f t="shared" si="282"/>
        <v/>
      </c>
      <c r="BN891" s="232">
        <f t="shared" si="283"/>
        <v>0</v>
      </c>
      <c r="BO891" s="233">
        <f t="shared" si="284"/>
        <v>0</v>
      </c>
      <c r="BP891" s="234">
        <f t="shared" si="285"/>
        <v>0</v>
      </c>
      <c r="BQ891" s="176">
        <f t="shared" si="286"/>
        <v>0</v>
      </c>
      <c r="BR891" s="177" t="str">
        <f>IF(BQ891=0,"",
IF(SUM($BQ$846:BQ891)=1,BS891,
IF($BQ$908&gt;SUM($BQ$846:BQ891),_xlfn.CONCAT(", ",BS891),
IF($BQ$908=SUM($BQ$846:BQ891),_xlfn.CONCAT(" y ",BS891)))))</f>
        <v/>
      </c>
      <c r="BS891" s="55">
        <v>45</v>
      </c>
    </row>
    <row r="892" spans="1:71" ht="15" customHeight="1">
      <c r="A892" s="25"/>
      <c r="B892" s="52"/>
      <c r="C892" s="55" t="s">
        <v>5172</v>
      </c>
      <c r="D892" s="817" t="str">
        <f>IF(CNGE_2026_M4_Secc1!D88="","",CNGE_2026_M4_Secc1!D88)</f>
        <v/>
      </c>
      <c r="E892" s="757"/>
      <c r="F892" s="757"/>
      <c r="G892" s="757"/>
      <c r="H892" s="757"/>
      <c r="I892" s="757"/>
      <c r="J892" s="757"/>
      <c r="K892" s="757"/>
      <c r="L892" s="757"/>
      <c r="M892" s="757"/>
      <c r="N892" s="758"/>
      <c r="O892" s="69" t="str">
        <f t="shared" si="287"/>
        <v/>
      </c>
      <c r="P892" s="69" t="str">
        <f t="shared" si="288"/>
        <v/>
      </c>
      <c r="Q892" s="69" t="str">
        <f t="shared" si="289"/>
        <v/>
      </c>
      <c r="R892" s="69" t="str">
        <f t="shared" si="290"/>
        <v/>
      </c>
      <c r="S892" s="439"/>
      <c r="T892" s="439"/>
      <c r="U892" s="439"/>
      <c r="V892" s="439"/>
      <c r="W892" s="439"/>
      <c r="X892" s="439"/>
      <c r="Y892" s="439"/>
      <c r="Z892" s="439"/>
      <c r="AA892" s="439"/>
      <c r="AB892" s="439"/>
      <c r="AC892" s="439"/>
      <c r="AD892" s="439"/>
      <c r="AF892">
        <f t="shared" si="307"/>
        <v>0</v>
      </c>
      <c r="AG892" s="176">
        <f t="shared" si="264"/>
        <v>0</v>
      </c>
      <c r="AH892" s="177" t="str">
        <f>IF(AG892=0,"",
IF(SUM($AG$846:AG892)=1,AI892,
IF($AG$908&gt;SUM($AG$846:AG892),_xlfn.CONCAT(", ",AI892),
IF($AG$908=SUM($AG$846:AG892),_xlfn.CONCAT(" y ",AI892)))))</f>
        <v/>
      </c>
      <c r="AI892" s="55">
        <v>46</v>
      </c>
      <c r="AJ892" s="27">
        <f t="shared" si="291"/>
        <v>0</v>
      </c>
      <c r="AK892" t="str">
        <f t="shared" si="292"/>
        <v/>
      </c>
      <c r="AL892">
        <f t="shared" si="293"/>
        <v>0</v>
      </c>
      <c r="AM892">
        <f t="shared" si="294"/>
        <v>0</v>
      </c>
      <c r="AN892">
        <f t="shared" si="269"/>
        <v>0</v>
      </c>
      <c r="AO892">
        <f t="shared" si="295"/>
        <v>0</v>
      </c>
      <c r="AP892">
        <f t="shared" si="296"/>
        <v>0</v>
      </c>
      <c r="AQ892">
        <f t="shared" si="297"/>
        <v>0</v>
      </c>
      <c r="AR892">
        <f t="shared" si="298"/>
        <v>0</v>
      </c>
      <c r="AS892">
        <f t="shared" si="299"/>
        <v>0</v>
      </c>
      <c r="AT892">
        <f t="shared" si="300"/>
        <v>0</v>
      </c>
      <c r="AU892">
        <f t="shared" si="301"/>
        <v>0</v>
      </c>
      <c r="AV892">
        <f t="shared" si="302"/>
        <v>0</v>
      </c>
      <c r="AW892">
        <f t="shared" si="303"/>
        <v>0</v>
      </c>
      <c r="AX892">
        <f t="shared" si="304"/>
        <v>0</v>
      </c>
      <c r="AY892">
        <f t="shared" si="305"/>
        <v>0</v>
      </c>
      <c r="AZ892">
        <f t="shared" si="306"/>
        <v>0</v>
      </c>
      <c r="BA892" s="231" t="str">
        <f t="shared" si="270"/>
        <v/>
      </c>
      <c r="BB892" s="232">
        <f t="shared" si="271"/>
        <v>0</v>
      </c>
      <c r="BC892" s="233">
        <f t="shared" si="272"/>
        <v>0</v>
      </c>
      <c r="BD892" s="234">
        <f t="shared" si="273"/>
        <v>0</v>
      </c>
      <c r="BE892" s="231" t="str">
        <f t="shared" si="274"/>
        <v/>
      </c>
      <c r="BF892" s="232">
        <f t="shared" si="275"/>
        <v>0</v>
      </c>
      <c r="BG892" s="233">
        <f t="shared" si="276"/>
        <v>0</v>
      </c>
      <c r="BH892" s="234">
        <f t="shared" si="277"/>
        <v>0</v>
      </c>
      <c r="BI892" s="231" t="str">
        <f t="shared" si="278"/>
        <v/>
      </c>
      <c r="BJ892" s="232">
        <f t="shared" si="279"/>
        <v>0</v>
      </c>
      <c r="BK892" s="233">
        <f t="shared" si="280"/>
        <v>0</v>
      </c>
      <c r="BL892" s="234">
        <f t="shared" si="281"/>
        <v>0</v>
      </c>
      <c r="BM892" s="231" t="str">
        <f t="shared" si="282"/>
        <v/>
      </c>
      <c r="BN892" s="232">
        <f t="shared" si="283"/>
        <v>0</v>
      </c>
      <c r="BO892" s="233">
        <f t="shared" si="284"/>
        <v>0</v>
      </c>
      <c r="BP892" s="234">
        <f t="shared" si="285"/>
        <v>0</v>
      </c>
      <c r="BQ892" s="176">
        <f t="shared" si="286"/>
        <v>0</v>
      </c>
      <c r="BR892" s="177" t="str">
        <f>IF(BQ892=0,"",
IF(SUM($BQ$846:BQ892)=1,BS892,
IF($BQ$908&gt;SUM($BQ$846:BQ892),_xlfn.CONCAT(", ",BS892),
IF($BQ$908=SUM($BQ$846:BQ892),_xlfn.CONCAT(" y ",BS892)))))</f>
        <v/>
      </c>
      <c r="BS892" s="55">
        <v>46</v>
      </c>
    </row>
    <row r="893" spans="1:71" ht="15" customHeight="1">
      <c r="A893" s="25"/>
      <c r="B893" s="52"/>
      <c r="C893" s="55" t="s">
        <v>5174</v>
      </c>
      <c r="D893" s="817" t="str">
        <f>IF(CNGE_2026_M4_Secc1!D89="","",CNGE_2026_M4_Secc1!D89)</f>
        <v/>
      </c>
      <c r="E893" s="757"/>
      <c r="F893" s="757"/>
      <c r="G893" s="757"/>
      <c r="H893" s="757"/>
      <c r="I893" s="757"/>
      <c r="J893" s="757"/>
      <c r="K893" s="757"/>
      <c r="L893" s="757"/>
      <c r="M893" s="757"/>
      <c r="N893" s="758"/>
      <c r="O893" s="69" t="str">
        <f t="shared" si="287"/>
        <v/>
      </c>
      <c r="P893" s="69" t="str">
        <f t="shared" si="288"/>
        <v/>
      </c>
      <c r="Q893" s="69" t="str">
        <f t="shared" si="289"/>
        <v/>
      </c>
      <c r="R893" s="69" t="str">
        <f t="shared" si="290"/>
        <v/>
      </c>
      <c r="S893" s="439"/>
      <c r="T893" s="439"/>
      <c r="U893" s="439"/>
      <c r="V893" s="439"/>
      <c r="W893" s="439"/>
      <c r="X893" s="439"/>
      <c r="Y893" s="439"/>
      <c r="Z893" s="439"/>
      <c r="AA893" s="439"/>
      <c r="AB893" s="439"/>
      <c r="AC893" s="439"/>
      <c r="AD893" s="439"/>
      <c r="AF893">
        <f t="shared" si="307"/>
        <v>0</v>
      </c>
      <c r="AG893" s="176">
        <f t="shared" si="264"/>
        <v>0</v>
      </c>
      <c r="AH893" s="177" t="str">
        <f>IF(AG893=0,"",
IF(SUM($AG$846:AG893)=1,AI893,
IF($AG$908&gt;SUM($AG$846:AG893),_xlfn.CONCAT(", ",AI893),
IF($AG$908=SUM($AG$846:AG893),_xlfn.CONCAT(" y ",AI893)))))</f>
        <v/>
      </c>
      <c r="AI893" s="55">
        <v>47</v>
      </c>
      <c r="AJ893" s="27">
        <f t="shared" si="291"/>
        <v>0</v>
      </c>
      <c r="AK893" t="str">
        <f t="shared" si="292"/>
        <v/>
      </c>
      <c r="AL893">
        <f t="shared" si="293"/>
        <v>0</v>
      </c>
      <c r="AM893">
        <f t="shared" si="294"/>
        <v>0</v>
      </c>
      <c r="AN893">
        <f t="shared" si="269"/>
        <v>0</v>
      </c>
      <c r="AO893">
        <f t="shared" si="295"/>
        <v>0</v>
      </c>
      <c r="AP893">
        <f t="shared" si="296"/>
        <v>0</v>
      </c>
      <c r="AQ893">
        <f t="shared" si="297"/>
        <v>0</v>
      </c>
      <c r="AR893">
        <f t="shared" si="298"/>
        <v>0</v>
      </c>
      <c r="AS893">
        <f t="shared" si="299"/>
        <v>0</v>
      </c>
      <c r="AT893">
        <f t="shared" si="300"/>
        <v>0</v>
      </c>
      <c r="AU893">
        <f t="shared" si="301"/>
        <v>0</v>
      </c>
      <c r="AV893">
        <f t="shared" si="302"/>
        <v>0</v>
      </c>
      <c r="AW893">
        <f t="shared" si="303"/>
        <v>0</v>
      </c>
      <c r="AX893">
        <f t="shared" si="304"/>
        <v>0</v>
      </c>
      <c r="AY893">
        <f t="shared" si="305"/>
        <v>0</v>
      </c>
      <c r="AZ893">
        <f t="shared" si="306"/>
        <v>0</v>
      </c>
      <c r="BA893" s="231" t="str">
        <f t="shared" si="270"/>
        <v/>
      </c>
      <c r="BB893" s="232">
        <f t="shared" si="271"/>
        <v>0</v>
      </c>
      <c r="BC893" s="233">
        <f t="shared" si="272"/>
        <v>0</v>
      </c>
      <c r="BD893" s="234">
        <f t="shared" si="273"/>
        <v>0</v>
      </c>
      <c r="BE893" s="231" t="str">
        <f t="shared" si="274"/>
        <v/>
      </c>
      <c r="BF893" s="232">
        <f t="shared" si="275"/>
        <v>0</v>
      </c>
      <c r="BG893" s="233">
        <f t="shared" si="276"/>
        <v>0</v>
      </c>
      <c r="BH893" s="234">
        <f t="shared" si="277"/>
        <v>0</v>
      </c>
      <c r="BI893" s="231" t="str">
        <f t="shared" si="278"/>
        <v/>
      </c>
      <c r="BJ893" s="232">
        <f t="shared" si="279"/>
        <v>0</v>
      </c>
      <c r="BK893" s="233">
        <f t="shared" si="280"/>
        <v>0</v>
      </c>
      <c r="BL893" s="234">
        <f t="shared" si="281"/>
        <v>0</v>
      </c>
      <c r="BM893" s="231" t="str">
        <f t="shared" si="282"/>
        <v/>
      </c>
      <c r="BN893" s="232">
        <f t="shared" si="283"/>
        <v>0</v>
      </c>
      <c r="BO893" s="233">
        <f t="shared" si="284"/>
        <v>0</v>
      </c>
      <c r="BP893" s="234">
        <f t="shared" si="285"/>
        <v>0</v>
      </c>
      <c r="BQ893" s="176">
        <f t="shared" si="286"/>
        <v>0</v>
      </c>
      <c r="BR893" s="177" t="str">
        <f>IF(BQ893=0,"",
IF(SUM($BQ$846:BQ893)=1,BS893,
IF($BQ$908&gt;SUM($BQ$846:BQ893),_xlfn.CONCAT(", ",BS893),
IF($BQ$908=SUM($BQ$846:BQ893),_xlfn.CONCAT(" y ",BS893)))))</f>
        <v/>
      </c>
      <c r="BS893" s="55">
        <v>47</v>
      </c>
    </row>
    <row r="894" spans="1:71" ht="15" customHeight="1">
      <c r="A894" s="25"/>
      <c r="B894" s="52"/>
      <c r="C894" s="55" t="s">
        <v>5176</v>
      </c>
      <c r="D894" s="817" t="str">
        <f>IF(CNGE_2026_M4_Secc1!D90="","",CNGE_2026_M4_Secc1!D90)</f>
        <v/>
      </c>
      <c r="E894" s="757"/>
      <c r="F894" s="757"/>
      <c r="G894" s="757"/>
      <c r="H894" s="757"/>
      <c r="I894" s="757"/>
      <c r="J894" s="757"/>
      <c r="K894" s="757"/>
      <c r="L894" s="757"/>
      <c r="M894" s="757"/>
      <c r="N894" s="758"/>
      <c r="O894" s="69" t="str">
        <f t="shared" si="287"/>
        <v/>
      </c>
      <c r="P894" s="69" t="str">
        <f t="shared" si="288"/>
        <v/>
      </c>
      <c r="Q894" s="69" t="str">
        <f t="shared" si="289"/>
        <v/>
      </c>
      <c r="R894" s="69" t="str">
        <f t="shared" si="290"/>
        <v/>
      </c>
      <c r="S894" s="439"/>
      <c r="T894" s="439"/>
      <c r="U894" s="439"/>
      <c r="V894" s="439"/>
      <c r="W894" s="439"/>
      <c r="X894" s="439"/>
      <c r="Y894" s="439"/>
      <c r="Z894" s="439"/>
      <c r="AA894" s="439"/>
      <c r="AB894" s="439"/>
      <c r="AC894" s="439"/>
      <c r="AD894" s="439"/>
      <c r="AF894">
        <f t="shared" si="307"/>
        <v>0</v>
      </c>
      <c r="AG894" s="176">
        <f t="shared" si="264"/>
        <v>0</v>
      </c>
      <c r="AH894" s="177" t="str">
        <f>IF(AG894=0,"",
IF(SUM($AG$846:AG894)=1,AI894,
IF($AG$908&gt;SUM($AG$846:AG894),_xlfn.CONCAT(", ",AI894),
IF($AG$908=SUM($AG$846:AG894),_xlfn.CONCAT(" y ",AI894)))))</f>
        <v/>
      </c>
      <c r="AI894" s="55">
        <v>48</v>
      </c>
      <c r="AJ894" s="27">
        <f t="shared" si="291"/>
        <v>0</v>
      </c>
      <c r="AK894" t="str">
        <f t="shared" si="292"/>
        <v/>
      </c>
      <c r="AL894">
        <f t="shared" si="293"/>
        <v>0</v>
      </c>
      <c r="AM894">
        <f t="shared" si="294"/>
        <v>0</v>
      </c>
      <c r="AN894">
        <f t="shared" si="269"/>
        <v>0</v>
      </c>
      <c r="AO894">
        <f t="shared" si="295"/>
        <v>0</v>
      </c>
      <c r="AP894">
        <f t="shared" si="296"/>
        <v>0</v>
      </c>
      <c r="AQ894">
        <f t="shared" si="297"/>
        <v>0</v>
      </c>
      <c r="AR894">
        <f t="shared" si="298"/>
        <v>0</v>
      </c>
      <c r="AS894">
        <f t="shared" si="299"/>
        <v>0</v>
      </c>
      <c r="AT894">
        <f t="shared" si="300"/>
        <v>0</v>
      </c>
      <c r="AU894">
        <f t="shared" si="301"/>
        <v>0</v>
      </c>
      <c r="AV894">
        <f t="shared" si="302"/>
        <v>0</v>
      </c>
      <c r="AW894">
        <f t="shared" si="303"/>
        <v>0</v>
      </c>
      <c r="AX894">
        <f t="shared" si="304"/>
        <v>0</v>
      </c>
      <c r="AY894">
        <f t="shared" si="305"/>
        <v>0</v>
      </c>
      <c r="AZ894">
        <f t="shared" si="306"/>
        <v>0</v>
      </c>
      <c r="BA894" s="231" t="str">
        <f t="shared" si="270"/>
        <v/>
      </c>
      <c r="BB894" s="232">
        <f t="shared" si="271"/>
        <v>0</v>
      </c>
      <c r="BC894" s="233">
        <f t="shared" si="272"/>
        <v>0</v>
      </c>
      <c r="BD894" s="234">
        <f t="shared" si="273"/>
        <v>0</v>
      </c>
      <c r="BE894" s="231" t="str">
        <f t="shared" si="274"/>
        <v/>
      </c>
      <c r="BF894" s="232">
        <f t="shared" si="275"/>
        <v>0</v>
      </c>
      <c r="BG894" s="233">
        <f t="shared" si="276"/>
        <v>0</v>
      </c>
      <c r="BH894" s="234">
        <f t="shared" si="277"/>
        <v>0</v>
      </c>
      <c r="BI894" s="231" t="str">
        <f t="shared" si="278"/>
        <v/>
      </c>
      <c r="BJ894" s="232">
        <f t="shared" si="279"/>
        <v>0</v>
      </c>
      <c r="BK894" s="233">
        <f t="shared" si="280"/>
        <v>0</v>
      </c>
      <c r="BL894" s="234">
        <f t="shared" si="281"/>
        <v>0</v>
      </c>
      <c r="BM894" s="231" t="str">
        <f t="shared" si="282"/>
        <v/>
      </c>
      <c r="BN894" s="232">
        <f t="shared" si="283"/>
        <v>0</v>
      </c>
      <c r="BO894" s="233">
        <f t="shared" si="284"/>
        <v>0</v>
      </c>
      <c r="BP894" s="234">
        <f t="shared" si="285"/>
        <v>0</v>
      </c>
      <c r="BQ894" s="176">
        <f t="shared" si="286"/>
        <v>0</v>
      </c>
      <c r="BR894" s="177" t="str">
        <f>IF(BQ894=0,"",
IF(SUM($BQ$846:BQ894)=1,BS894,
IF($BQ$908&gt;SUM($BQ$846:BQ894),_xlfn.CONCAT(", ",BS894),
IF($BQ$908=SUM($BQ$846:BQ894),_xlfn.CONCAT(" y ",BS894)))))</f>
        <v/>
      </c>
      <c r="BS894" s="55">
        <v>48</v>
      </c>
    </row>
    <row r="895" spans="1:71" ht="15" customHeight="1">
      <c r="A895" s="25"/>
      <c r="B895" s="52"/>
      <c r="C895" s="55" t="s">
        <v>5178</v>
      </c>
      <c r="D895" s="817" t="str">
        <f>IF(CNGE_2026_M4_Secc1!D91="","",CNGE_2026_M4_Secc1!D91)</f>
        <v/>
      </c>
      <c r="E895" s="757"/>
      <c r="F895" s="757"/>
      <c r="G895" s="757"/>
      <c r="H895" s="757"/>
      <c r="I895" s="757"/>
      <c r="J895" s="757"/>
      <c r="K895" s="757"/>
      <c r="L895" s="757"/>
      <c r="M895" s="757"/>
      <c r="N895" s="758"/>
      <c r="O895" s="69" t="str">
        <f t="shared" si="287"/>
        <v/>
      </c>
      <c r="P895" s="69" t="str">
        <f t="shared" si="288"/>
        <v/>
      </c>
      <c r="Q895" s="69" t="str">
        <f t="shared" si="289"/>
        <v/>
      </c>
      <c r="R895" s="69" t="str">
        <f t="shared" si="290"/>
        <v/>
      </c>
      <c r="S895" s="439"/>
      <c r="T895" s="439"/>
      <c r="U895" s="439"/>
      <c r="V895" s="439"/>
      <c r="W895" s="439"/>
      <c r="X895" s="439"/>
      <c r="Y895" s="439"/>
      <c r="Z895" s="439"/>
      <c r="AA895" s="439"/>
      <c r="AB895" s="439"/>
      <c r="AC895" s="439"/>
      <c r="AD895" s="439"/>
      <c r="AF895">
        <f t="shared" si="307"/>
        <v>0</v>
      </c>
      <c r="AG895" s="176">
        <f t="shared" si="264"/>
        <v>0</v>
      </c>
      <c r="AH895" s="177" t="str">
        <f>IF(AG895=0,"",
IF(SUM($AG$846:AG895)=1,AI895,
IF($AG$908&gt;SUM($AG$846:AG895),_xlfn.CONCAT(", ",AI895),
IF($AG$908=SUM($AG$846:AG895),_xlfn.CONCAT(" y ",AI895)))))</f>
        <v/>
      </c>
      <c r="AI895" s="55">
        <v>49</v>
      </c>
      <c r="AJ895" s="27">
        <f t="shared" si="291"/>
        <v>0</v>
      </c>
      <c r="AK895" t="str">
        <f t="shared" si="292"/>
        <v/>
      </c>
      <c r="AL895">
        <f t="shared" si="293"/>
        <v>0</v>
      </c>
      <c r="AM895">
        <f t="shared" si="294"/>
        <v>0</v>
      </c>
      <c r="AN895">
        <f t="shared" si="269"/>
        <v>0</v>
      </c>
      <c r="AO895">
        <f t="shared" si="295"/>
        <v>0</v>
      </c>
      <c r="AP895">
        <f t="shared" si="296"/>
        <v>0</v>
      </c>
      <c r="AQ895">
        <f t="shared" si="297"/>
        <v>0</v>
      </c>
      <c r="AR895">
        <f t="shared" si="298"/>
        <v>0</v>
      </c>
      <c r="AS895">
        <f t="shared" si="299"/>
        <v>0</v>
      </c>
      <c r="AT895">
        <f t="shared" si="300"/>
        <v>0</v>
      </c>
      <c r="AU895">
        <f t="shared" si="301"/>
        <v>0</v>
      </c>
      <c r="AV895">
        <f t="shared" si="302"/>
        <v>0</v>
      </c>
      <c r="AW895">
        <f t="shared" si="303"/>
        <v>0</v>
      </c>
      <c r="AX895">
        <f t="shared" si="304"/>
        <v>0</v>
      </c>
      <c r="AY895">
        <f t="shared" si="305"/>
        <v>0</v>
      </c>
      <c r="AZ895">
        <f t="shared" si="306"/>
        <v>0</v>
      </c>
      <c r="BA895" s="231" t="str">
        <f t="shared" si="270"/>
        <v/>
      </c>
      <c r="BB895" s="232">
        <f t="shared" si="271"/>
        <v>0</v>
      </c>
      <c r="BC895" s="233">
        <f t="shared" si="272"/>
        <v>0</v>
      </c>
      <c r="BD895" s="234">
        <f t="shared" si="273"/>
        <v>0</v>
      </c>
      <c r="BE895" s="231" t="str">
        <f t="shared" si="274"/>
        <v/>
      </c>
      <c r="BF895" s="232">
        <f t="shared" si="275"/>
        <v>0</v>
      </c>
      <c r="BG895" s="233">
        <f t="shared" si="276"/>
        <v>0</v>
      </c>
      <c r="BH895" s="234">
        <f t="shared" si="277"/>
        <v>0</v>
      </c>
      <c r="BI895" s="231" t="str">
        <f t="shared" si="278"/>
        <v/>
      </c>
      <c r="BJ895" s="232">
        <f t="shared" si="279"/>
        <v>0</v>
      </c>
      <c r="BK895" s="233">
        <f t="shared" si="280"/>
        <v>0</v>
      </c>
      <c r="BL895" s="234">
        <f t="shared" si="281"/>
        <v>0</v>
      </c>
      <c r="BM895" s="231" t="str">
        <f t="shared" si="282"/>
        <v/>
      </c>
      <c r="BN895" s="232">
        <f t="shared" si="283"/>
        <v>0</v>
      </c>
      <c r="BO895" s="233">
        <f t="shared" si="284"/>
        <v>0</v>
      </c>
      <c r="BP895" s="234">
        <f t="shared" si="285"/>
        <v>0</v>
      </c>
      <c r="BQ895" s="176">
        <f t="shared" si="286"/>
        <v>0</v>
      </c>
      <c r="BR895" s="177" t="str">
        <f>IF(BQ895=0,"",
IF(SUM($BQ$846:BQ895)=1,BS895,
IF($BQ$908&gt;SUM($BQ$846:BQ895),_xlfn.CONCAT(", ",BS895),
IF($BQ$908=SUM($BQ$846:BQ895),_xlfn.CONCAT(" y ",BS895)))))</f>
        <v/>
      </c>
      <c r="BS895" s="55">
        <v>49</v>
      </c>
    </row>
    <row r="896" spans="1:71" ht="15" customHeight="1">
      <c r="A896" s="25"/>
      <c r="B896" s="52"/>
      <c r="C896" s="55" t="s">
        <v>5180</v>
      </c>
      <c r="D896" s="817" t="str">
        <f>IF(CNGE_2026_M4_Secc1!D92="","",CNGE_2026_M4_Secc1!D92)</f>
        <v/>
      </c>
      <c r="E896" s="757"/>
      <c r="F896" s="757"/>
      <c r="G896" s="757"/>
      <c r="H896" s="757"/>
      <c r="I896" s="757"/>
      <c r="J896" s="757"/>
      <c r="K896" s="757"/>
      <c r="L896" s="757"/>
      <c r="M896" s="757"/>
      <c r="N896" s="758"/>
      <c r="O896" s="69" t="str">
        <f t="shared" si="287"/>
        <v/>
      </c>
      <c r="P896" s="69" t="str">
        <f t="shared" si="288"/>
        <v/>
      </c>
      <c r="Q896" s="69" t="str">
        <f t="shared" si="289"/>
        <v/>
      </c>
      <c r="R896" s="69" t="str">
        <f t="shared" si="290"/>
        <v/>
      </c>
      <c r="S896" s="439"/>
      <c r="T896" s="439"/>
      <c r="U896" s="439"/>
      <c r="V896" s="439"/>
      <c r="W896" s="439"/>
      <c r="X896" s="439"/>
      <c r="Y896" s="439"/>
      <c r="Z896" s="439"/>
      <c r="AA896" s="439"/>
      <c r="AB896" s="439"/>
      <c r="AC896" s="439"/>
      <c r="AD896" s="439"/>
      <c r="AF896">
        <f t="shared" si="307"/>
        <v>0</v>
      </c>
      <c r="AG896" s="176">
        <f t="shared" si="264"/>
        <v>0</v>
      </c>
      <c r="AH896" s="177" t="str">
        <f>IF(AG896=0,"",
IF(SUM($AG$846:AG896)=1,AI896,
IF($AG$908&gt;SUM($AG$846:AG896),_xlfn.CONCAT(", ",AI896),
IF($AG$908=SUM($AG$846:AG896),_xlfn.CONCAT(" y ",AI896)))))</f>
        <v/>
      </c>
      <c r="AI896" s="55">
        <v>50</v>
      </c>
      <c r="AJ896" s="27">
        <f t="shared" si="291"/>
        <v>0</v>
      </c>
      <c r="AK896" t="str">
        <f t="shared" si="292"/>
        <v/>
      </c>
      <c r="AL896">
        <f t="shared" si="293"/>
        <v>0</v>
      </c>
      <c r="AM896">
        <f t="shared" si="294"/>
        <v>0</v>
      </c>
      <c r="AN896">
        <f t="shared" si="269"/>
        <v>0</v>
      </c>
      <c r="AO896">
        <f t="shared" si="295"/>
        <v>0</v>
      </c>
      <c r="AP896">
        <f t="shared" si="296"/>
        <v>0</v>
      </c>
      <c r="AQ896">
        <f t="shared" si="297"/>
        <v>0</v>
      </c>
      <c r="AR896">
        <f t="shared" si="298"/>
        <v>0</v>
      </c>
      <c r="AS896">
        <f t="shared" si="299"/>
        <v>0</v>
      </c>
      <c r="AT896">
        <f t="shared" si="300"/>
        <v>0</v>
      </c>
      <c r="AU896">
        <f t="shared" si="301"/>
        <v>0</v>
      </c>
      <c r="AV896">
        <f t="shared" si="302"/>
        <v>0</v>
      </c>
      <c r="AW896">
        <f t="shared" si="303"/>
        <v>0</v>
      </c>
      <c r="AX896">
        <f t="shared" si="304"/>
        <v>0</v>
      </c>
      <c r="AY896">
        <f t="shared" si="305"/>
        <v>0</v>
      </c>
      <c r="AZ896">
        <f t="shared" si="306"/>
        <v>0</v>
      </c>
      <c r="BA896" s="231" t="str">
        <f t="shared" si="270"/>
        <v/>
      </c>
      <c r="BB896" s="232">
        <f t="shared" si="271"/>
        <v>0</v>
      </c>
      <c r="BC896" s="233">
        <f t="shared" si="272"/>
        <v>0</v>
      </c>
      <c r="BD896" s="234">
        <f t="shared" si="273"/>
        <v>0</v>
      </c>
      <c r="BE896" s="231" t="str">
        <f t="shared" si="274"/>
        <v/>
      </c>
      <c r="BF896" s="232">
        <f t="shared" si="275"/>
        <v>0</v>
      </c>
      <c r="BG896" s="233">
        <f t="shared" si="276"/>
        <v>0</v>
      </c>
      <c r="BH896" s="234">
        <f t="shared" si="277"/>
        <v>0</v>
      </c>
      <c r="BI896" s="231" t="str">
        <f t="shared" si="278"/>
        <v/>
      </c>
      <c r="BJ896" s="232">
        <f t="shared" si="279"/>
        <v>0</v>
      </c>
      <c r="BK896" s="233">
        <f t="shared" si="280"/>
        <v>0</v>
      </c>
      <c r="BL896" s="234">
        <f t="shared" si="281"/>
        <v>0</v>
      </c>
      <c r="BM896" s="231" t="str">
        <f t="shared" si="282"/>
        <v/>
      </c>
      <c r="BN896" s="232">
        <f t="shared" si="283"/>
        <v>0</v>
      </c>
      <c r="BO896" s="233">
        <f t="shared" si="284"/>
        <v>0</v>
      </c>
      <c r="BP896" s="234">
        <f t="shared" si="285"/>
        <v>0</v>
      </c>
      <c r="BQ896" s="176">
        <f t="shared" si="286"/>
        <v>0</v>
      </c>
      <c r="BR896" s="177" t="str">
        <f>IF(BQ896=0,"",
IF(SUM($BQ$846:BQ896)=1,BS896,
IF($BQ$908&gt;SUM($BQ$846:BQ896),_xlfn.CONCAT(", ",BS896),
IF($BQ$908=SUM($BQ$846:BQ896),_xlfn.CONCAT(" y ",BS896)))))</f>
        <v/>
      </c>
      <c r="BS896" s="55">
        <v>50</v>
      </c>
    </row>
    <row r="897" spans="1:71" ht="15" customHeight="1">
      <c r="A897" s="25"/>
      <c r="B897" s="52"/>
      <c r="C897" s="55" t="s">
        <v>5182</v>
      </c>
      <c r="D897" s="817" t="str">
        <f>IF(CNGE_2026_M4_Secc1!D93="","",CNGE_2026_M4_Secc1!D93)</f>
        <v/>
      </c>
      <c r="E897" s="757"/>
      <c r="F897" s="757"/>
      <c r="G897" s="757"/>
      <c r="H897" s="757"/>
      <c r="I897" s="757"/>
      <c r="J897" s="757"/>
      <c r="K897" s="757"/>
      <c r="L897" s="757"/>
      <c r="M897" s="757"/>
      <c r="N897" s="758"/>
      <c r="O897" s="69" t="str">
        <f t="shared" si="287"/>
        <v/>
      </c>
      <c r="P897" s="69" t="str">
        <f t="shared" si="288"/>
        <v/>
      </c>
      <c r="Q897" s="69" t="str">
        <f t="shared" si="289"/>
        <v/>
      </c>
      <c r="R897" s="69" t="str">
        <f t="shared" si="290"/>
        <v/>
      </c>
      <c r="S897" s="439"/>
      <c r="T897" s="439"/>
      <c r="U897" s="439"/>
      <c r="V897" s="439"/>
      <c r="W897" s="439"/>
      <c r="X897" s="439"/>
      <c r="Y897" s="439"/>
      <c r="Z897" s="439"/>
      <c r="AA897" s="439"/>
      <c r="AB897" s="439"/>
      <c r="AC897" s="439"/>
      <c r="AD897" s="439"/>
      <c r="AF897">
        <f t="shared" si="307"/>
        <v>0</v>
      </c>
      <c r="AG897" s="176">
        <f t="shared" si="264"/>
        <v>0</v>
      </c>
      <c r="AH897" s="177" t="str">
        <f>IF(AG897=0,"",
IF(SUM($AG$846:AG897)=1,AI897,
IF($AG$908&gt;SUM($AG$846:AG897),_xlfn.CONCAT(", ",AI897),
IF($AG$908=SUM($AG$846:AG897),_xlfn.CONCAT(" y ",AI897)))))</f>
        <v/>
      </c>
      <c r="AI897" s="55">
        <v>51</v>
      </c>
      <c r="AJ897" s="27">
        <f t="shared" si="291"/>
        <v>0</v>
      </c>
      <c r="AK897" t="str">
        <f t="shared" si="292"/>
        <v/>
      </c>
      <c r="AL897">
        <f t="shared" si="293"/>
        <v>0</v>
      </c>
      <c r="AM897">
        <f t="shared" si="294"/>
        <v>0</v>
      </c>
      <c r="AN897">
        <f t="shared" si="269"/>
        <v>0</v>
      </c>
      <c r="AO897">
        <f t="shared" si="295"/>
        <v>0</v>
      </c>
      <c r="AP897">
        <f t="shared" si="296"/>
        <v>0</v>
      </c>
      <c r="AQ897">
        <f t="shared" si="297"/>
        <v>0</v>
      </c>
      <c r="AR897">
        <f t="shared" si="298"/>
        <v>0</v>
      </c>
      <c r="AS897">
        <f t="shared" si="299"/>
        <v>0</v>
      </c>
      <c r="AT897">
        <f t="shared" si="300"/>
        <v>0</v>
      </c>
      <c r="AU897">
        <f t="shared" si="301"/>
        <v>0</v>
      </c>
      <c r="AV897">
        <f t="shared" si="302"/>
        <v>0</v>
      </c>
      <c r="AW897">
        <f t="shared" si="303"/>
        <v>0</v>
      </c>
      <c r="AX897">
        <f t="shared" si="304"/>
        <v>0</v>
      </c>
      <c r="AY897">
        <f t="shared" si="305"/>
        <v>0</v>
      </c>
      <c r="AZ897">
        <f t="shared" si="306"/>
        <v>0</v>
      </c>
      <c r="BA897" s="231" t="str">
        <f t="shared" si="270"/>
        <v/>
      </c>
      <c r="BB897" s="232">
        <f t="shared" si="271"/>
        <v>0</v>
      </c>
      <c r="BC897" s="233">
        <f t="shared" si="272"/>
        <v>0</v>
      </c>
      <c r="BD897" s="234">
        <f t="shared" si="273"/>
        <v>0</v>
      </c>
      <c r="BE897" s="231" t="str">
        <f t="shared" si="274"/>
        <v/>
      </c>
      <c r="BF897" s="232">
        <f t="shared" si="275"/>
        <v>0</v>
      </c>
      <c r="BG897" s="233">
        <f t="shared" si="276"/>
        <v>0</v>
      </c>
      <c r="BH897" s="234">
        <f t="shared" si="277"/>
        <v>0</v>
      </c>
      <c r="BI897" s="231" t="str">
        <f t="shared" si="278"/>
        <v/>
      </c>
      <c r="BJ897" s="232">
        <f t="shared" si="279"/>
        <v>0</v>
      </c>
      <c r="BK897" s="233">
        <f t="shared" si="280"/>
        <v>0</v>
      </c>
      <c r="BL897" s="234">
        <f t="shared" si="281"/>
        <v>0</v>
      </c>
      <c r="BM897" s="231" t="str">
        <f t="shared" si="282"/>
        <v/>
      </c>
      <c r="BN897" s="232">
        <f t="shared" si="283"/>
        <v>0</v>
      </c>
      <c r="BO897" s="233">
        <f t="shared" si="284"/>
        <v>0</v>
      </c>
      <c r="BP897" s="234">
        <f t="shared" si="285"/>
        <v>0</v>
      </c>
      <c r="BQ897" s="176">
        <f t="shared" si="286"/>
        <v>0</v>
      </c>
      <c r="BR897" s="177" t="str">
        <f>IF(BQ897=0,"",
IF(SUM($BQ$846:BQ897)=1,BS897,
IF($BQ$908&gt;SUM($BQ$846:BQ897),_xlfn.CONCAT(", ",BS897),
IF($BQ$908=SUM($BQ$846:BQ897),_xlfn.CONCAT(" y ",BS897)))))</f>
        <v/>
      </c>
      <c r="BS897" s="55">
        <v>51</v>
      </c>
    </row>
    <row r="898" spans="1:71" ht="15" customHeight="1">
      <c r="A898" s="25"/>
      <c r="B898" s="52"/>
      <c r="C898" s="55" t="s">
        <v>5184</v>
      </c>
      <c r="D898" s="817" t="str">
        <f>IF(CNGE_2026_M4_Secc1!D94="","",CNGE_2026_M4_Secc1!D94)</f>
        <v/>
      </c>
      <c r="E898" s="757"/>
      <c r="F898" s="757"/>
      <c r="G898" s="757"/>
      <c r="H898" s="757"/>
      <c r="I898" s="757"/>
      <c r="J898" s="757"/>
      <c r="K898" s="757"/>
      <c r="L898" s="757"/>
      <c r="M898" s="757"/>
      <c r="N898" s="758"/>
      <c r="O898" s="69" t="str">
        <f t="shared" si="287"/>
        <v/>
      </c>
      <c r="P898" s="69" t="str">
        <f t="shared" si="288"/>
        <v/>
      </c>
      <c r="Q898" s="69" t="str">
        <f t="shared" si="289"/>
        <v/>
      </c>
      <c r="R898" s="69" t="str">
        <f t="shared" si="290"/>
        <v/>
      </c>
      <c r="S898" s="439"/>
      <c r="T898" s="439"/>
      <c r="U898" s="439"/>
      <c r="V898" s="439"/>
      <c r="W898" s="439"/>
      <c r="X898" s="439"/>
      <c r="Y898" s="439"/>
      <c r="Z898" s="439"/>
      <c r="AA898" s="439"/>
      <c r="AB898" s="439"/>
      <c r="AC898" s="439"/>
      <c r="AD898" s="439"/>
      <c r="AF898">
        <f t="shared" si="307"/>
        <v>0</v>
      </c>
      <c r="AG898" s="176">
        <f t="shared" si="264"/>
        <v>0</v>
      </c>
      <c r="AH898" s="177" t="str">
        <f>IF(AG898=0,"",
IF(SUM($AG$846:AG898)=1,AI898,
IF($AG$908&gt;SUM($AG$846:AG898),_xlfn.CONCAT(", ",AI898),
IF($AG$908=SUM($AG$846:AG898),_xlfn.CONCAT(" y ",AI898)))))</f>
        <v/>
      </c>
      <c r="AI898" s="55">
        <v>52</v>
      </c>
      <c r="AJ898" s="27">
        <f t="shared" si="291"/>
        <v>0</v>
      </c>
      <c r="AK898" t="str">
        <f t="shared" si="292"/>
        <v/>
      </c>
      <c r="AL898">
        <f t="shared" si="293"/>
        <v>0</v>
      </c>
      <c r="AM898">
        <f t="shared" si="294"/>
        <v>0</v>
      </c>
      <c r="AN898">
        <f t="shared" si="269"/>
        <v>0</v>
      </c>
      <c r="AO898">
        <f t="shared" si="295"/>
        <v>0</v>
      </c>
      <c r="AP898">
        <f t="shared" si="296"/>
        <v>0</v>
      </c>
      <c r="AQ898">
        <f t="shared" si="297"/>
        <v>0</v>
      </c>
      <c r="AR898">
        <f t="shared" si="298"/>
        <v>0</v>
      </c>
      <c r="AS898">
        <f t="shared" si="299"/>
        <v>0</v>
      </c>
      <c r="AT898">
        <f t="shared" si="300"/>
        <v>0</v>
      </c>
      <c r="AU898">
        <f t="shared" si="301"/>
        <v>0</v>
      </c>
      <c r="AV898">
        <f t="shared" si="302"/>
        <v>0</v>
      </c>
      <c r="AW898">
        <f t="shared" si="303"/>
        <v>0</v>
      </c>
      <c r="AX898">
        <f t="shared" si="304"/>
        <v>0</v>
      </c>
      <c r="AY898">
        <f t="shared" si="305"/>
        <v>0</v>
      </c>
      <c r="AZ898">
        <f t="shared" si="306"/>
        <v>0</v>
      </c>
      <c r="BA898" s="231" t="str">
        <f t="shared" si="270"/>
        <v/>
      </c>
      <c r="BB898" s="232">
        <f t="shared" si="271"/>
        <v>0</v>
      </c>
      <c r="BC898" s="233">
        <f t="shared" si="272"/>
        <v>0</v>
      </c>
      <c r="BD898" s="234">
        <f t="shared" si="273"/>
        <v>0</v>
      </c>
      <c r="BE898" s="231" t="str">
        <f t="shared" si="274"/>
        <v/>
      </c>
      <c r="BF898" s="232">
        <f t="shared" si="275"/>
        <v>0</v>
      </c>
      <c r="BG898" s="233">
        <f t="shared" si="276"/>
        <v>0</v>
      </c>
      <c r="BH898" s="234">
        <f t="shared" si="277"/>
        <v>0</v>
      </c>
      <c r="BI898" s="231" t="str">
        <f t="shared" si="278"/>
        <v/>
      </c>
      <c r="BJ898" s="232">
        <f t="shared" si="279"/>
        <v>0</v>
      </c>
      <c r="BK898" s="233">
        <f t="shared" si="280"/>
        <v>0</v>
      </c>
      <c r="BL898" s="234">
        <f t="shared" si="281"/>
        <v>0</v>
      </c>
      <c r="BM898" s="231" t="str">
        <f t="shared" si="282"/>
        <v/>
      </c>
      <c r="BN898" s="232">
        <f t="shared" si="283"/>
        <v>0</v>
      </c>
      <c r="BO898" s="233">
        <f t="shared" si="284"/>
        <v>0</v>
      </c>
      <c r="BP898" s="234">
        <f t="shared" si="285"/>
        <v>0</v>
      </c>
      <c r="BQ898" s="176">
        <f t="shared" si="286"/>
        <v>0</v>
      </c>
      <c r="BR898" s="177" t="str">
        <f>IF(BQ898=0,"",
IF(SUM($BQ$846:BQ898)=1,BS898,
IF($BQ$908&gt;SUM($BQ$846:BQ898),_xlfn.CONCAT(", ",BS898),
IF($BQ$908=SUM($BQ$846:BQ898),_xlfn.CONCAT(" y ",BS898)))))</f>
        <v/>
      </c>
      <c r="BS898" s="55">
        <v>52</v>
      </c>
    </row>
    <row r="899" spans="1:71" ht="15" customHeight="1">
      <c r="A899" s="25"/>
      <c r="B899" s="52"/>
      <c r="C899" s="55" t="s">
        <v>5186</v>
      </c>
      <c r="D899" s="817" t="str">
        <f>IF(CNGE_2026_M4_Secc1!D95="","",CNGE_2026_M4_Secc1!D95)</f>
        <v/>
      </c>
      <c r="E899" s="757"/>
      <c r="F899" s="757"/>
      <c r="G899" s="757"/>
      <c r="H899" s="757"/>
      <c r="I899" s="757"/>
      <c r="J899" s="757"/>
      <c r="K899" s="757"/>
      <c r="L899" s="757"/>
      <c r="M899" s="757"/>
      <c r="N899" s="758"/>
      <c r="O899" s="69" t="str">
        <f t="shared" si="287"/>
        <v/>
      </c>
      <c r="P899" s="69" t="str">
        <f t="shared" si="288"/>
        <v/>
      </c>
      <c r="Q899" s="69" t="str">
        <f t="shared" si="289"/>
        <v/>
      </c>
      <c r="R899" s="69" t="str">
        <f t="shared" si="290"/>
        <v/>
      </c>
      <c r="S899" s="439"/>
      <c r="T899" s="439"/>
      <c r="U899" s="439"/>
      <c r="V899" s="439"/>
      <c r="W899" s="439"/>
      <c r="X899" s="439"/>
      <c r="Y899" s="439"/>
      <c r="Z899" s="439"/>
      <c r="AA899" s="439"/>
      <c r="AB899" s="439"/>
      <c r="AC899" s="439"/>
      <c r="AD899" s="439"/>
      <c r="AF899">
        <f t="shared" si="307"/>
        <v>0</v>
      </c>
      <c r="AG899" s="176">
        <f t="shared" si="264"/>
        <v>0</v>
      </c>
      <c r="AH899" s="177" t="str">
        <f>IF(AG899=0,"",
IF(SUM($AG$846:AG899)=1,AI899,
IF($AG$908&gt;SUM($AG$846:AG899),_xlfn.CONCAT(", ",AI899),
IF($AG$908=SUM($AG$846:AG899),_xlfn.CONCAT(" y ",AI899)))))</f>
        <v/>
      </c>
      <c r="AI899" s="55">
        <v>53</v>
      </c>
      <c r="AJ899" s="27">
        <f t="shared" si="291"/>
        <v>0</v>
      </c>
      <c r="AK899" t="str">
        <f t="shared" si="292"/>
        <v/>
      </c>
      <c r="AL899">
        <f t="shared" si="293"/>
        <v>0</v>
      </c>
      <c r="AM899">
        <f t="shared" si="294"/>
        <v>0</v>
      </c>
      <c r="AN899">
        <f t="shared" si="269"/>
        <v>0</v>
      </c>
      <c r="AO899">
        <f t="shared" si="295"/>
        <v>0</v>
      </c>
      <c r="AP899">
        <f t="shared" si="296"/>
        <v>0</v>
      </c>
      <c r="AQ899">
        <f t="shared" si="297"/>
        <v>0</v>
      </c>
      <c r="AR899">
        <f t="shared" si="298"/>
        <v>0</v>
      </c>
      <c r="AS899">
        <f t="shared" si="299"/>
        <v>0</v>
      </c>
      <c r="AT899">
        <f t="shared" si="300"/>
        <v>0</v>
      </c>
      <c r="AU899">
        <f t="shared" si="301"/>
        <v>0</v>
      </c>
      <c r="AV899">
        <f t="shared" si="302"/>
        <v>0</v>
      </c>
      <c r="AW899">
        <f t="shared" si="303"/>
        <v>0</v>
      </c>
      <c r="AX899">
        <f t="shared" si="304"/>
        <v>0</v>
      </c>
      <c r="AY899">
        <f t="shared" si="305"/>
        <v>0</v>
      </c>
      <c r="AZ899">
        <f t="shared" si="306"/>
        <v>0</v>
      </c>
      <c r="BA899" s="231" t="str">
        <f t="shared" si="270"/>
        <v/>
      </c>
      <c r="BB899" s="232">
        <f t="shared" si="271"/>
        <v>0</v>
      </c>
      <c r="BC899" s="233">
        <f t="shared" si="272"/>
        <v>0</v>
      </c>
      <c r="BD899" s="234">
        <f t="shared" si="273"/>
        <v>0</v>
      </c>
      <c r="BE899" s="231" t="str">
        <f t="shared" si="274"/>
        <v/>
      </c>
      <c r="BF899" s="232">
        <f t="shared" si="275"/>
        <v>0</v>
      </c>
      <c r="BG899" s="233">
        <f t="shared" si="276"/>
        <v>0</v>
      </c>
      <c r="BH899" s="234">
        <f t="shared" si="277"/>
        <v>0</v>
      </c>
      <c r="BI899" s="231" t="str">
        <f t="shared" si="278"/>
        <v/>
      </c>
      <c r="BJ899" s="232">
        <f t="shared" si="279"/>
        <v>0</v>
      </c>
      <c r="BK899" s="233">
        <f t="shared" si="280"/>
        <v>0</v>
      </c>
      <c r="BL899" s="234">
        <f t="shared" si="281"/>
        <v>0</v>
      </c>
      <c r="BM899" s="231" t="str">
        <f t="shared" si="282"/>
        <v/>
      </c>
      <c r="BN899" s="232">
        <f t="shared" si="283"/>
        <v>0</v>
      </c>
      <c r="BO899" s="233">
        <f t="shared" si="284"/>
        <v>0</v>
      </c>
      <c r="BP899" s="234">
        <f t="shared" si="285"/>
        <v>0</v>
      </c>
      <c r="BQ899" s="176">
        <f t="shared" si="286"/>
        <v>0</v>
      </c>
      <c r="BR899" s="177" t="str">
        <f>IF(BQ899=0,"",
IF(SUM($BQ$846:BQ899)=1,BS899,
IF($BQ$908&gt;SUM($BQ$846:BQ899),_xlfn.CONCAT(", ",BS899),
IF($BQ$908=SUM($BQ$846:BQ899),_xlfn.CONCAT(" y ",BS899)))))</f>
        <v/>
      </c>
      <c r="BS899" s="55">
        <v>53</v>
      </c>
    </row>
    <row r="900" spans="1:71" ht="15" customHeight="1">
      <c r="A900" s="25"/>
      <c r="B900" s="52"/>
      <c r="C900" s="55" t="s">
        <v>5188</v>
      </c>
      <c r="D900" s="817" t="str">
        <f>IF(CNGE_2026_M4_Secc1!D96="","",CNGE_2026_M4_Secc1!D96)</f>
        <v/>
      </c>
      <c r="E900" s="757"/>
      <c r="F900" s="757"/>
      <c r="G900" s="757"/>
      <c r="H900" s="757"/>
      <c r="I900" s="757"/>
      <c r="J900" s="757"/>
      <c r="K900" s="757"/>
      <c r="L900" s="757"/>
      <c r="M900" s="757"/>
      <c r="N900" s="758"/>
      <c r="O900" s="69" t="str">
        <f t="shared" si="287"/>
        <v/>
      </c>
      <c r="P900" s="69" t="str">
        <f t="shared" si="288"/>
        <v/>
      </c>
      <c r="Q900" s="69" t="str">
        <f t="shared" si="289"/>
        <v/>
      </c>
      <c r="R900" s="69" t="str">
        <f t="shared" si="290"/>
        <v/>
      </c>
      <c r="S900" s="439"/>
      <c r="T900" s="439"/>
      <c r="U900" s="439"/>
      <c r="V900" s="439"/>
      <c r="W900" s="439"/>
      <c r="X900" s="439"/>
      <c r="Y900" s="439"/>
      <c r="Z900" s="439"/>
      <c r="AA900" s="439"/>
      <c r="AB900" s="439"/>
      <c r="AC900" s="439"/>
      <c r="AD900" s="439"/>
      <c r="AF900">
        <f t="shared" si="307"/>
        <v>0</v>
      </c>
      <c r="AG900" s="176">
        <f t="shared" si="264"/>
        <v>0</v>
      </c>
      <c r="AH900" s="177" t="str">
        <f>IF(AG900=0,"",
IF(SUM($AG$846:AG900)=1,AI900,
IF($AG$908&gt;SUM($AG$846:AG900),_xlfn.CONCAT(", ",AI900),
IF($AG$908=SUM($AG$846:AG900),_xlfn.CONCAT(" y ",AI900)))))</f>
        <v/>
      </c>
      <c r="AI900" s="55">
        <v>54</v>
      </c>
      <c r="AJ900" s="27">
        <f t="shared" si="291"/>
        <v>0</v>
      </c>
      <c r="AK900" t="str">
        <f t="shared" si="292"/>
        <v/>
      </c>
      <c r="AL900">
        <f t="shared" si="293"/>
        <v>0</v>
      </c>
      <c r="AM900">
        <f t="shared" si="294"/>
        <v>0</v>
      </c>
      <c r="AN900">
        <f t="shared" si="269"/>
        <v>0</v>
      </c>
      <c r="AO900">
        <f t="shared" si="295"/>
        <v>0</v>
      </c>
      <c r="AP900">
        <f t="shared" si="296"/>
        <v>0</v>
      </c>
      <c r="AQ900">
        <f t="shared" si="297"/>
        <v>0</v>
      </c>
      <c r="AR900">
        <f t="shared" si="298"/>
        <v>0</v>
      </c>
      <c r="AS900">
        <f t="shared" si="299"/>
        <v>0</v>
      </c>
      <c r="AT900">
        <f t="shared" si="300"/>
        <v>0</v>
      </c>
      <c r="AU900">
        <f t="shared" si="301"/>
        <v>0</v>
      </c>
      <c r="AV900">
        <f t="shared" si="302"/>
        <v>0</v>
      </c>
      <c r="AW900">
        <f t="shared" si="303"/>
        <v>0</v>
      </c>
      <c r="AX900">
        <f t="shared" si="304"/>
        <v>0</v>
      </c>
      <c r="AY900">
        <f t="shared" si="305"/>
        <v>0</v>
      </c>
      <c r="AZ900">
        <f t="shared" si="306"/>
        <v>0</v>
      </c>
      <c r="BA900" s="231" t="str">
        <f t="shared" si="270"/>
        <v/>
      </c>
      <c r="BB900" s="232">
        <f t="shared" si="271"/>
        <v>0</v>
      </c>
      <c r="BC900" s="233">
        <f t="shared" si="272"/>
        <v>0</v>
      </c>
      <c r="BD900" s="234">
        <f t="shared" si="273"/>
        <v>0</v>
      </c>
      <c r="BE900" s="231" t="str">
        <f t="shared" si="274"/>
        <v/>
      </c>
      <c r="BF900" s="232">
        <f t="shared" si="275"/>
        <v>0</v>
      </c>
      <c r="BG900" s="233">
        <f t="shared" si="276"/>
        <v>0</v>
      </c>
      <c r="BH900" s="234">
        <f t="shared" si="277"/>
        <v>0</v>
      </c>
      <c r="BI900" s="231" t="str">
        <f t="shared" si="278"/>
        <v/>
      </c>
      <c r="BJ900" s="232">
        <f t="shared" si="279"/>
        <v>0</v>
      </c>
      <c r="BK900" s="233">
        <f t="shared" si="280"/>
        <v>0</v>
      </c>
      <c r="BL900" s="234">
        <f t="shared" si="281"/>
        <v>0</v>
      </c>
      <c r="BM900" s="231" t="str">
        <f t="shared" si="282"/>
        <v/>
      </c>
      <c r="BN900" s="232">
        <f t="shared" si="283"/>
        <v>0</v>
      </c>
      <c r="BO900" s="233">
        <f t="shared" si="284"/>
        <v>0</v>
      </c>
      <c r="BP900" s="234">
        <f t="shared" si="285"/>
        <v>0</v>
      </c>
      <c r="BQ900" s="176">
        <f t="shared" si="286"/>
        <v>0</v>
      </c>
      <c r="BR900" s="177" t="str">
        <f>IF(BQ900=0,"",
IF(SUM($BQ$846:BQ900)=1,BS900,
IF($BQ$908&gt;SUM($BQ$846:BQ900),_xlfn.CONCAT(", ",BS900),
IF($BQ$908=SUM($BQ$846:BQ900),_xlfn.CONCAT(" y ",BS900)))))</f>
        <v/>
      </c>
      <c r="BS900" s="55">
        <v>54</v>
      </c>
    </row>
    <row r="901" spans="1:71" ht="15" customHeight="1">
      <c r="A901" s="25"/>
      <c r="B901" s="52"/>
      <c r="C901" s="55" t="s">
        <v>5190</v>
      </c>
      <c r="D901" s="817" t="str">
        <f>IF(CNGE_2026_M4_Secc1!D97="","",CNGE_2026_M4_Secc1!D97)</f>
        <v/>
      </c>
      <c r="E901" s="757"/>
      <c r="F901" s="757"/>
      <c r="G901" s="757"/>
      <c r="H901" s="757"/>
      <c r="I901" s="757"/>
      <c r="J901" s="757"/>
      <c r="K901" s="757"/>
      <c r="L901" s="757"/>
      <c r="M901" s="757"/>
      <c r="N901" s="758"/>
      <c r="O901" s="69" t="str">
        <f t="shared" si="287"/>
        <v/>
      </c>
      <c r="P901" s="69" t="str">
        <f t="shared" si="288"/>
        <v/>
      </c>
      <c r="Q901" s="69" t="str">
        <f t="shared" si="289"/>
        <v/>
      </c>
      <c r="R901" s="69" t="str">
        <f t="shared" si="290"/>
        <v/>
      </c>
      <c r="S901" s="439"/>
      <c r="T901" s="439"/>
      <c r="U901" s="439"/>
      <c r="V901" s="439"/>
      <c r="W901" s="439"/>
      <c r="X901" s="439"/>
      <c r="Y901" s="439"/>
      <c r="Z901" s="439"/>
      <c r="AA901" s="439"/>
      <c r="AB901" s="439"/>
      <c r="AC901" s="439"/>
      <c r="AD901" s="439"/>
      <c r="AF901">
        <f t="shared" si="307"/>
        <v>0</v>
      </c>
      <c r="AG901" s="176">
        <f>IF(AF901=0,0,1)</f>
        <v>0</v>
      </c>
      <c r="AH901" s="177" t="str">
        <f>IF(AG901=0,"",
IF(SUM($AG$846:AG901)=1,AI901,
IF($AG$908&gt;SUM($AG$846:AG901),_xlfn.CONCAT(", ",AI901),
IF($AG$908=SUM($AG$846:AG901),_xlfn.CONCAT(" y ",AI901)))))</f>
        <v/>
      </c>
      <c r="AI901" s="55">
        <v>55</v>
      </c>
      <c r="AJ901" s="27">
        <f t="shared" si="291"/>
        <v>0</v>
      </c>
      <c r="AK901" t="str">
        <f t="shared" si="292"/>
        <v/>
      </c>
      <c r="AL901">
        <f t="shared" si="293"/>
        <v>0</v>
      </c>
      <c r="AM901">
        <f t="shared" si="294"/>
        <v>0</v>
      </c>
      <c r="AN901">
        <f>IF(OR(COUNTIF(O901:R901,"NA")=4,AK901=""),0,IF(OR(AND(AK901=0,AL901&gt;0),AND(AK901="NS",AM901&gt;0), AND(AK901="NS", AL901=0,AM901=0)), 1, IF(OR(AND(AK901&gt;0,AL901&gt;1,AK901&gt;AM901), AND(AK901="NS",AL901=2), AND(AK901="NS",AM901=0,AL901&gt;0),AK901=AM901), 0, 1)))</f>
        <v>0</v>
      </c>
      <c r="AO901">
        <f t="shared" si="295"/>
        <v>0</v>
      </c>
      <c r="AP901">
        <f t="shared" si="296"/>
        <v>0</v>
      </c>
      <c r="AQ901">
        <f t="shared" si="297"/>
        <v>0</v>
      </c>
      <c r="AR901">
        <f t="shared" si="298"/>
        <v>0</v>
      </c>
      <c r="AS901">
        <f t="shared" si="299"/>
        <v>0</v>
      </c>
      <c r="AT901">
        <f t="shared" si="300"/>
        <v>0</v>
      </c>
      <c r="AU901">
        <f t="shared" si="301"/>
        <v>0</v>
      </c>
      <c r="AV901">
        <f t="shared" si="302"/>
        <v>0</v>
      </c>
      <c r="AW901">
        <f t="shared" si="303"/>
        <v>0</v>
      </c>
      <c r="AX901">
        <f t="shared" si="304"/>
        <v>0</v>
      </c>
      <c r="AY901">
        <f t="shared" si="305"/>
        <v>0</v>
      </c>
      <c r="AZ901">
        <f t="shared" si="306"/>
        <v>0</v>
      </c>
      <c r="BA901" s="231" t="str">
        <f t="shared" si="270"/>
        <v/>
      </c>
      <c r="BB901" s="232">
        <f t="shared" si="271"/>
        <v>0</v>
      </c>
      <c r="BC901" s="233">
        <f t="shared" si="272"/>
        <v>0</v>
      </c>
      <c r="BD901" s="234">
        <f t="shared" si="273"/>
        <v>0</v>
      </c>
      <c r="BE901" s="231" t="str">
        <f t="shared" si="274"/>
        <v/>
      </c>
      <c r="BF901" s="232">
        <f t="shared" si="275"/>
        <v>0</v>
      </c>
      <c r="BG901" s="233">
        <f t="shared" si="276"/>
        <v>0</v>
      </c>
      <c r="BH901" s="234">
        <f t="shared" si="277"/>
        <v>0</v>
      </c>
      <c r="BI901" s="231" t="str">
        <f t="shared" si="278"/>
        <v/>
      </c>
      <c r="BJ901" s="232">
        <f t="shared" si="279"/>
        <v>0</v>
      </c>
      <c r="BK901" s="233">
        <f t="shared" si="280"/>
        <v>0</v>
      </c>
      <c r="BL901" s="234">
        <f t="shared" si="281"/>
        <v>0</v>
      </c>
      <c r="BM901" s="231" t="str">
        <f t="shared" si="282"/>
        <v/>
      </c>
      <c r="BN901" s="232">
        <f t="shared" si="283"/>
        <v>0</v>
      </c>
      <c r="BO901" s="233">
        <f t="shared" si="284"/>
        <v>0</v>
      </c>
      <c r="BP901" s="234">
        <f t="shared" si="285"/>
        <v>0</v>
      </c>
      <c r="BQ901" s="176">
        <f>IF(SUM(AN901,AR901,AV901,AZ901,BD901,BH901,BL901,BP901)=0,0,1)</f>
        <v>0</v>
      </c>
      <c r="BR901" s="177" t="str">
        <f>IF(BQ901=0,"",
IF(SUM($BQ$846:BQ901)=1,BS901,
IF($BQ$908&gt;SUM($BQ$846:BQ901),_xlfn.CONCAT(", ",BS901),
IF($BQ$908=SUM($BQ$846:BQ901),_xlfn.CONCAT(" y ",BS901)))))</f>
        <v/>
      </c>
      <c r="BS901" s="55">
        <v>55</v>
      </c>
    </row>
    <row r="902" spans="1:71" ht="15" customHeight="1">
      <c r="A902" s="25"/>
      <c r="B902" s="52"/>
      <c r="C902" s="55" t="s">
        <v>5192</v>
      </c>
      <c r="D902" s="817" t="str">
        <f>IF(CNGE_2026_M4_Secc1!D98="","",CNGE_2026_M4_Secc1!D98)</f>
        <v/>
      </c>
      <c r="E902" s="757"/>
      <c r="F902" s="757"/>
      <c r="G902" s="757"/>
      <c r="H902" s="757"/>
      <c r="I902" s="757"/>
      <c r="J902" s="757"/>
      <c r="K902" s="757"/>
      <c r="L902" s="757"/>
      <c r="M902" s="757"/>
      <c r="N902" s="758"/>
      <c r="O902" s="69" t="str">
        <f t="shared" si="287"/>
        <v/>
      </c>
      <c r="P902" s="69" t="str">
        <f t="shared" ref="P902:P906" si="308">IF(OR($O634=0,$O634="NS",$O634="NA",$O$640=0,$O$640="NS",$O$640="NA",S634=""),"",S634)</f>
        <v/>
      </c>
      <c r="Q902" s="69" t="str">
        <f t="shared" ref="Q902:Q906" si="309">IF(OR($O634=0,$O634="NS",$O634="NA",$O$640=0,$O$640="NS",$O$640="NA",W634=""),"",W634)</f>
        <v/>
      </c>
      <c r="R902" s="69" t="str">
        <f t="shared" ref="R902:R906" si="310">IF(OR($O634=0,$O634="NS",$O634="NA",$O$640=0,$O$640="NS",$O$640="NA",AA634=""),"",AA634)</f>
        <v/>
      </c>
      <c r="S902" s="439"/>
      <c r="T902" s="439"/>
      <c r="U902" s="439"/>
      <c r="V902" s="439"/>
      <c r="W902" s="439"/>
      <c r="X902" s="439"/>
      <c r="Y902" s="439"/>
      <c r="Z902" s="439"/>
      <c r="AA902" s="439"/>
      <c r="AB902" s="439"/>
      <c r="AC902" s="439"/>
      <c r="AD902" s="439"/>
      <c r="AF902">
        <f t="shared" si="307"/>
        <v>0</v>
      </c>
      <c r="AG902" s="176">
        <f t="shared" ref="AG902:AG906" si="311">IF(AF902=0,0,1)</f>
        <v>0</v>
      </c>
      <c r="AH902" s="177" t="str">
        <f>IF(AG902=0,"",
IF(SUM($AG$846:AG902)=1,AI902,
IF($AG$908&gt;SUM($AG$846:AG902),_xlfn.CONCAT(", ",AI902),
IF($AG$908=SUM($AG$846:AG902),_xlfn.CONCAT(" y ",AI902)))))</f>
        <v/>
      </c>
      <c r="AI902" s="55">
        <v>56</v>
      </c>
      <c r="AJ902" s="27">
        <f t="shared" si="291"/>
        <v>0</v>
      </c>
      <c r="AK902" t="str">
        <f t="shared" ref="AK902:AK907" si="312">O902</f>
        <v/>
      </c>
      <c r="AL902">
        <f t="shared" ref="AL902:AL907" si="313">COUNTIF(P902:R902,"NS")</f>
        <v>0</v>
      </c>
      <c r="AM902">
        <f t="shared" ref="AM902:AM907" si="314">SUM(P902:R902)</f>
        <v>0</v>
      </c>
      <c r="AN902">
        <f t="shared" ref="AN902:AN907" si="315">IF(OR(COUNTIF(O902:R902,"NA")=4,AK902=""),0,IF(OR(AND(AK902=0,AL902&gt;0),AND(AK902="NS",AM902&gt;0), AND(AK902="NS", AL902=0,AM902=0)), 1, IF(OR(AND(AK902&gt;0,AL902&gt;1,AK902&gt;AM902), AND(AK902="NS",AL902=2), AND(AK902="NS",AM902=0,AL902&gt;0),AK902=AM902), 0, 1)))</f>
        <v>0</v>
      </c>
      <c r="AO902">
        <f t="shared" ref="AO902:AO907" si="316">S902</f>
        <v>0</v>
      </c>
      <c r="AP902">
        <f t="shared" ref="AP902:AP907" si="317">COUNTIF(T902:V902,"NS")</f>
        <v>0</v>
      </c>
      <c r="AQ902">
        <f t="shared" ref="AQ902:AQ907" si="318">SUM(T902:V902)</f>
        <v>0</v>
      </c>
      <c r="AR902">
        <f t="shared" ref="AR902:AR907" si="319">IF(COUNTIF(S902:V902,"NA")=4,0,IF(OR(AND(AO902=0,AP902&gt;0),AND(AO902="NS",AQ902&gt;0), AND(AO902="NS", AP902=0,AQ902=0)), 1, IF(OR(AND(AO902&gt;0,AP902&gt;1,AO902&gt;AQ902), AND(AO902="NS",AP902=2), AND(AO902="NS",AQ902=0,AP902&gt;0),AO902=AQ902), 0, 1)))</f>
        <v>0</v>
      </c>
      <c r="AS902">
        <f t="shared" ref="AS902:AS907" si="320">W902</f>
        <v>0</v>
      </c>
      <c r="AT902">
        <f t="shared" ref="AT902:AT907" si="321">COUNTIF(X902:Z902,"NS")</f>
        <v>0</v>
      </c>
      <c r="AU902">
        <f t="shared" ref="AU902:AU907" si="322">SUM(X902:Z902)</f>
        <v>0</v>
      </c>
      <c r="AV902">
        <f t="shared" ref="AV902:AV907" si="323">IF(COUNTIF(W902:Z902,"NA")=4,0,IF(OR(AND(AS902=0,AT902&gt;0),AND(AS902="NS",AU902&gt;0), AND(AS902="NS", AT902=0,AU902=0)), 1, IF(OR(AND(AS902&gt;0,AT902&gt;1,AS902&gt;AU902), AND(AS902="NS",AT902=2), AND(AS902="NS",AU902=0,AT902&gt;0),AS902=AU902), 0, 1)))</f>
        <v>0</v>
      </c>
      <c r="AW902">
        <f t="shared" ref="AW902:AW906" si="324">AA902</f>
        <v>0</v>
      </c>
      <c r="AX902">
        <f t="shared" ref="AX902:AX906" si="325">COUNTIF(AB902:AD902,"NS")</f>
        <v>0</v>
      </c>
      <c r="AY902">
        <f t="shared" ref="AY902:AY906" si="326">SUM(AB902:AD902)</f>
        <v>0</v>
      </c>
      <c r="AZ902">
        <f t="shared" ref="AZ902:AZ906" si="327">IF(COUNTIF(AA902:AD902,"NA")=4,0,IF(OR(AND(AW902=0,AX902&gt;0),AND(AW902="NS",AY902&gt;0), AND(AW902="NS", AX902=0,AY902=0)), 1, IF(OR(AND(AW902&gt;0,AX902&gt;1,AW902&gt;AY902), AND(AW902="NS",AX902=2), AND(AW902="NS",AY902=0,AX902&gt;0),AW902=AY902), 0, 1)))</f>
        <v>0</v>
      </c>
      <c r="BA902" s="231" t="str">
        <f t="shared" ref="BA902:BA907" si="328">O902</f>
        <v/>
      </c>
      <c r="BB902" s="232">
        <f t="shared" ref="BB902:BB907" si="329">COUNTIF(S902,"NS")+COUNTIF(W902,"NS")+COUNTIF(AA902,"NS")</f>
        <v>0</v>
      </c>
      <c r="BC902" s="233">
        <f t="shared" ref="BC902:BC907" si="330">SUM(S902,W902,AA902)</f>
        <v>0</v>
      </c>
      <c r="BD902" s="234">
        <f t="shared" ref="BD902:BD907" si="331">IF(OR(AND(BA902=0, BB902&gt;0),AND(BA902="NS", BC902&gt;0), AND(BA902="NS", BB902=0, BC902=0)), 1, IF(OR(AND(BA902&gt;0, BB902&gt;1,BA902&gt;BC902), AND(BA902="NS", BB902=2), AND(BA902="NS", BC902=0, BB902&gt;0), BA902=BC902, BA902=""), 0, 1))</f>
        <v>0</v>
      </c>
      <c r="BE902" s="231" t="str">
        <f t="shared" ref="BE902:BE907" si="332">P902</f>
        <v/>
      </c>
      <c r="BF902" s="232">
        <f t="shared" ref="BF902:BF907" si="333">COUNTIF(T902,"NS")+COUNTIF(X902,"NS")+COUNTIF(AB902,"NS")</f>
        <v>0</v>
      </c>
      <c r="BG902" s="233">
        <f t="shared" ref="BG902:BG907" si="334">SUM(T902,X902,AB902)</f>
        <v>0</v>
      </c>
      <c r="BH902" s="234">
        <f t="shared" ref="BH902:BH907" si="335">IF(OR(AND(BE902=0, BF902&gt;0),AND(BE902="NS", BG902&gt;0), AND(BE902="NS", BF902=0, BG902=0)), 1, IF(OR(AND(BE902&gt;0, BF902&gt;1,BE902&gt;BG902), AND(BE902="NS", BF902=2), AND(BE902="NS", BG902=0, BF902&gt;0), BE902=BG902, BE902=""), 0, 1))</f>
        <v>0</v>
      </c>
      <c r="BI902" s="231" t="str">
        <f t="shared" ref="BI902:BI907" si="336">Q902</f>
        <v/>
      </c>
      <c r="BJ902" s="232">
        <f t="shared" ref="BJ902:BJ907" si="337">COUNTIF(U902,"NS")+COUNTIF(Y902,"NS")+COUNTIF(AC902,"NS")</f>
        <v>0</v>
      </c>
      <c r="BK902" s="233">
        <f t="shared" ref="BK902:BK907" si="338">SUM(U902,Y902,AC902)</f>
        <v>0</v>
      </c>
      <c r="BL902" s="234">
        <f t="shared" ref="BL902:BL907" si="339">IF(OR(AND(BI902=0, BJ902&gt;0),AND(BI902="NS", BK902&gt;0), AND(BI902="NS", BJ902=0, BK902=0)), 1, IF(OR(AND(BI902&gt;0, BJ902&gt;1,BI902&gt;BK902), AND(BI902="NS", BJ902=2), AND(BI902="NS", BK902=0, BJ902&gt;0), BI902=BK902, BI902=""), 0, 1))</f>
        <v>0</v>
      </c>
      <c r="BM902" s="231" t="str">
        <f t="shared" ref="BM902:BM906" si="340">R902</f>
        <v/>
      </c>
      <c r="BN902" s="232">
        <f t="shared" ref="BN902:BN906" si="341">COUNTIF(V902,"NS")+COUNTIF(Z902,"NS")+COUNTIF(AD902,"NS")</f>
        <v>0</v>
      </c>
      <c r="BO902" s="233">
        <f t="shared" ref="BO902:BO906" si="342">SUM(V902,Z902,AD902)</f>
        <v>0</v>
      </c>
      <c r="BP902" s="234">
        <f t="shared" ref="BP902:BP906" si="343">IF(OR(AND(BM902=0, BN902&gt;0),AND(BM902="NS", BO902&gt;0), AND(BM902="NS", BN902=0, BO902=0)), 1, IF(OR(AND(BM902&gt;0, BN902&gt;1,BM902&gt;BO902), AND(BM902="NS", BN902=2), AND(BM902="NS", BO902=0, BN902&gt;0), BM902=BO902, BM902=""), 0, 1))</f>
        <v>0</v>
      </c>
      <c r="BQ902" s="176">
        <f t="shared" ref="BQ902:BQ906" si="344">IF(SUM(AN902,AR902,AV902,AZ902,BD902,BH902,BL902,BP902)=0,0,1)</f>
        <v>0</v>
      </c>
      <c r="BR902" s="177" t="str">
        <f>IF(BQ902=0,"",
IF(SUM($BQ$846:BQ902)=1,BS902,
IF($BQ$908&gt;SUM($BQ$846:BQ902),_xlfn.CONCAT(", ",BS902),
IF($BQ$908=SUM($BQ$846:BQ902),_xlfn.CONCAT(" y ",BS902)))))</f>
        <v/>
      </c>
      <c r="BS902" s="55">
        <v>56</v>
      </c>
    </row>
    <row r="903" spans="1:71" ht="15" customHeight="1">
      <c r="A903" s="25"/>
      <c r="B903" s="52"/>
      <c r="C903" s="55" t="s">
        <v>5194</v>
      </c>
      <c r="D903" s="817" t="str">
        <f>IF(CNGE_2026_M4_Secc1!D99="","",CNGE_2026_M4_Secc1!D99)</f>
        <v/>
      </c>
      <c r="E903" s="757"/>
      <c r="F903" s="757"/>
      <c r="G903" s="757"/>
      <c r="H903" s="757"/>
      <c r="I903" s="757"/>
      <c r="J903" s="757"/>
      <c r="K903" s="757"/>
      <c r="L903" s="757"/>
      <c r="M903" s="757"/>
      <c r="N903" s="758"/>
      <c r="O903" s="69" t="str">
        <f t="shared" si="287"/>
        <v/>
      </c>
      <c r="P903" s="69" t="str">
        <f t="shared" si="308"/>
        <v/>
      </c>
      <c r="Q903" s="69" t="str">
        <f t="shared" si="309"/>
        <v/>
      </c>
      <c r="R903" s="69" t="str">
        <f t="shared" si="310"/>
        <v/>
      </c>
      <c r="S903" s="439"/>
      <c r="T903" s="439"/>
      <c r="U903" s="439"/>
      <c r="V903" s="439"/>
      <c r="W903" s="439"/>
      <c r="X903" s="439"/>
      <c r="Y903" s="439"/>
      <c r="Z903" s="439"/>
      <c r="AA903" s="439"/>
      <c r="AB903" s="439"/>
      <c r="AC903" s="439"/>
      <c r="AD903" s="439"/>
      <c r="AF903">
        <f t="shared" si="307"/>
        <v>0</v>
      </c>
      <c r="AG903" s="176">
        <f t="shared" si="311"/>
        <v>0</v>
      </c>
      <c r="AH903" s="177" t="str">
        <f>IF(AG903=0,"",
IF(SUM($AG$846:AG903)=1,AI903,
IF($AG$908&gt;SUM($AG$846:AG903),_xlfn.CONCAT(", ",AI903),
IF($AG$908=SUM($AG$846:AG903),_xlfn.CONCAT(" y ",AI903)))))</f>
        <v/>
      </c>
      <c r="AI903" s="55">
        <v>57</v>
      </c>
      <c r="AJ903" s="27">
        <f t="shared" si="291"/>
        <v>0</v>
      </c>
      <c r="AK903" t="str">
        <f t="shared" si="312"/>
        <v/>
      </c>
      <c r="AL903">
        <f t="shared" si="313"/>
        <v>0</v>
      </c>
      <c r="AM903">
        <f t="shared" si="314"/>
        <v>0</v>
      </c>
      <c r="AN903">
        <f t="shared" si="315"/>
        <v>0</v>
      </c>
      <c r="AO903">
        <f t="shared" si="316"/>
        <v>0</v>
      </c>
      <c r="AP903">
        <f t="shared" si="317"/>
        <v>0</v>
      </c>
      <c r="AQ903">
        <f t="shared" si="318"/>
        <v>0</v>
      </c>
      <c r="AR903">
        <f t="shared" si="319"/>
        <v>0</v>
      </c>
      <c r="AS903">
        <f t="shared" si="320"/>
        <v>0</v>
      </c>
      <c r="AT903">
        <f t="shared" si="321"/>
        <v>0</v>
      </c>
      <c r="AU903">
        <f t="shared" si="322"/>
        <v>0</v>
      </c>
      <c r="AV903">
        <f t="shared" si="323"/>
        <v>0</v>
      </c>
      <c r="AW903">
        <f t="shared" si="324"/>
        <v>0</v>
      </c>
      <c r="AX903">
        <f t="shared" si="325"/>
        <v>0</v>
      </c>
      <c r="AY903">
        <f t="shared" si="326"/>
        <v>0</v>
      </c>
      <c r="AZ903">
        <f t="shared" si="327"/>
        <v>0</v>
      </c>
      <c r="BA903" s="231" t="str">
        <f t="shared" si="328"/>
        <v/>
      </c>
      <c r="BB903" s="232">
        <f t="shared" si="329"/>
        <v>0</v>
      </c>
      <c r="BC903" s="233">
        <f t="shared" si="330"/>
        <v>0</v>
      </c>
      <c r="BD903" s="234">
        <f t="shared" si="331"/>
        <v>0</v>
      </c>
      <c r="BE903" s="231" t="str">
        <f t="shared" si="332"/>
        <v/>
      </c>
      <c r="BF903" s="232">
        <f t="shared" si="333"/>
        <v>0</v>
      </c>
      <c r="BG903" s="233">
        <f t="shared" si="334"/>
        <v>0</v>
      </c>
      <c r="BH903" s="234">
        <f t="shared" si="335"/>
        <v>0</v>
      </c>
      <c r="BI903" s="231" t="str">
        <f t="shared" si="336"/>
        <v/>
      </c>
      <c r="BJ903" s="232">
        <f t="shared" si="337"/>
        <v>0</v>
      </c>
      <c r="BK903" s="233">
        <f t="shared" si="338"/>
        <v>0</v>
      </c>
      <c r="BL903" s="234">
        <f t="shared" si="339"/>
        <v>0</v>
      </c>
      <c r="BM903" s="231" t="str">
        <f t="shared" si="340"/>
        <v/>
      </c>
      <c r="BN903" s="232">
        <f t="shared" si="341"/>
        <v>0</v>
      </c>
      <c r="BO903" s="233">
        <f t="shared" si="342"/>
        <v>0</v>
      </c>
      <c r="BP903" s="234">
        <f t="shared" si="343"/>
        <v>0</v>
      </c>
      <c r="BQ903" s="176">
        <f t="shared" si="344"/>
        <v>0</v>
      </c>
      <c r="BR903" s="177" t="str">
        <f>IF(BQ903=0,"",
IF(SUM($BQ$846:BQ903)=1,BS903,
IF($BQ$908&gt;SUM($BQ$846:BQ903),_xlfn.CONCAT(", ",BS903),
IF($BQ$908=SUM($BQ$846:BQ903),_xlfn.CONCAT(" y ",BS903)))))</f>
        <v/>
      </c>
      <c r="BS903" s="55">
        <v>57</v>
      </c>
    </row>
    <row r="904" spans="1:71" ht="15" customHeight="1">
      <c r="A904" s="25"/>
      <c r="B904" s="52"/>
      <c r="C904" s="55" t="s">
        <v>5196</v>
      </c>
      <c r="D904" s="817" t="str">
        <f>IF(CNGE_2026_M4_Secc1!D100="","",CNGE_2026_M4_Secc1!D100)</f>
        <v/>
      </c>
      <c r="E904" s="757"/>
      <c r="F904" s="757"/>
      <c r="G904" s="757"/>
      <c r="H904" s="757"/>
      <c r="I904" s="757"/>
      <c r="J904" s="757"/>
      <c r="K904" s="757"/>
      <c r="L904" s="757"/>
      <c r="M904" s="757"/>
      <c r="N904" s="758"/>
      <c r="O904" s="69" t="str">
        <f t="shared" si="287"/>
        <v/>
      </c>
      <c r="P904" s="69" t="str">
        <f t="shared" si="308"/>
        <v/>
      </c>
      <c r="Q904" s="69" t="str">
        <f t="shared" si="309"/>
        <v/>
      </c>
      <c r="R904" s="69" t="str">
        <f t="shared" si="310"/>
        <v/>
      </c>
      <c r="S904" s="439"/>
      <c r="T904" s="439"/>
      <c r="U904" s="439"/>
      <c r="V904" s="439"/>
      <c r="W904" s="439"/>
      <c r="X904" s="439"/>
      <c r="Y904" s="439"/>
      <c r="Z904" s="439"/>
      <c r="AA904" s="439"/>
      <c r="AB904" s="439"/>
      <c r="AC904" s="439"/>
      <c r="AD904" s="439"/>
      <c r="AF904">
        <f t="shared" si="307"/>
        <v>0</v>
      </c>
      <c r="AG904" s="176">
        <f t="shared" si="311"/>
        <v>0</v>
      </c>
      <c r="AH904" s="177" t="str">
        <f>IF(AG904=0,"",
IF(SUM($AG$846:AG904)=1,AI904,
IF($AG$908&gt;SUM($AG$846:AG904),_xlfn.CONCAT(", ",AI904),
IF($AG$908=SUM($AG$846:AG904),_xlfn.CONCAT(" y ",AI904)))))</f>
        <v/>
      </c>
      <c r="AI904" s="55">
        <v>58</v>
      </c>
      <c r="AJ904" s="27">
        <f t="shared" si="291"/>
        <v>0</v>
      </c>
      <c r="AK904" t="str">
        <f t="shared" si="312"/>
        <v/>
      </c>
      <c r="AL904">
        <f t="shared" si="313"/>
        <v>0</v>
      </c>
      <c r="AM904">
        <f t="shared" si="314"/>
        <v>0</v>
      </c>
      <c r="AN904">
        <f t="shared" si="315"/>
        <v>0</v>
      </c>
      <c r="AO904">
        <f t="shared" si="316"/>
        <v>0</v>
      </c>
      <c r="AP904">
        <f t="shared" si="317"/>
        <v>0</v>
      </c>
      <c r="AQ904">
        <f t="shared" si="318"/>
        <v>0</v>
      </c>
      <c r="AR904">
        <f t="shared" si="319"/>
        <v>0</v>
      </c>
      <c r="AS904">
        <f t="shared" si="320"/>
        <v>0</v>
      </c>
      <c r="AT904">
        <f t="shared" si="321"/>
        <v>0</v>
      </c>
      <c r="AU904">
        <f t="shared" si="322"/>
        <v>0</v>
      </c>
      <c r="AV904">
        <f t="shared" si="323"/>
        <v>0</v>
      </c>
      <c r="AW904">
        <f t="shared" si="324"/>
        <v>0</v>
      </c>
      <c r="AX904">
        <f t="shared" si="325"/>
        <v>0</v>
      </c>
      <c r="AY904">
        <f t="shared" si="326"/>
        <v>0</v>
      </c>
      <c r="AZ904">
        <f t="shared" si="327"/>
        <v>0</v>
      </c>
      <c r="BA904" s="231" t="str">
        <f t="shared" si="328"/>
        <v/>
      </c>
      <c r="BB904" s="232">
        <f t="shared" si="329"/>
        <v>0</v>
      </c>
      <c r="BC904" s="233">
        <f t="shared" si="330"/>
        <v>0</v>
      </c>
      <c r="BD904" s="234">
        <f t="shared" si="331"/>
        <v>0</v>
      </c>
      <c r="BE904" s="231" t="str">
        <f t="shared" si="332"/>
        <v/>
      </c>
      <c r="BF904" s="232">
        <f t="shared" si="333"/>
        <v>0</v>
      </c>
      <c r="BG904" s="233">
        <f t="shared" si="334"/>
        <v>0</v>
      </c>
      <c r="BH904" s="234">
        <f t="shared" si="335"/>
        <v>0</v>
      </c>
      <c r="BI904" s="231" t="str">
        <f t="shared" si="336"/>
        <v/>
      </c>
      <c r="BJ904" s="232">
        <f t="shared" si="337"/>
        <v>0</v>
      </c>
      <c r="BK904" s="233">
        <f t="shared" si="338"/>
        <v>0</v>
      </c>
      <c r="BL904" s="234">
        <f t="shared" si="339"/>
        <v>0</v>
      </c>
      <c r="BM904" s="231" t="str">
        <f t="shared" si="340"/>
        <v/>
      </c>
      <c r="BN904" s="232">
        <f t="shared" si="341"/>
        <v>0</v>
      </c>
      <c r="BO904" s="233">
        <f t="shared" si="342"/>
        <v>0</v>
      </c>
      <c r="BP904" s="234">
        <f t="shared" si="343"/>
        <v>0</v>
      </c>
      <c r="BQ904" s="176">
        <f t="shared" si="344"/>
        <v>0</v>
      </c>
      <c r="BR904" s="177" t="str">
        <f>IF(BQ904=0,"",
IF(SUM($BQ$846:BQ904)=1,BS904,
IF($BQ$908&gt;SUM($BQ$846:BQ904),_xlfn.CONCAT(", ",BS904),
IF($BQ$908=SUM($BQ$846:BQ904),_xlfn.CONCAT(" y ",BS904)))))</f>
        <v/>
      </c>
      <c r="BS904" s="55">
        <v>58</v>
      </c>
    </row>
    <row r="905" spans="1:71" ht="15" customHeight="1">
      <c r="A905" s="25"/>
      <c r="B905" s="52"/>
      <c r="C905" s="55" t="s">
        <v>5198</v>
      </c>
      <c r="D905" s="817" t="str">
        <f>IF(CNGE_2026_M4_Secc1!D101="","",CNGE_2026_M4_Secc1!D101)</f>
        <v/>
      </c>
      <c r="E905" s="757"/>
      <c r="F905" s="757"/>
      <c r="G905" s="757"/>
      <c r="H905" s="757"/>
      <c r="I905" s="757"/>
      <c r="J905" s="757"/>
      <c r="K905" s="757"/>
      <c r="L905" s="757"/>
      <c r="M905" s="757"/>
      <c r="N905" s="758"/>
      <c r="O905" s="69" t="str">
        <f t="shared" si="287"/>
        <v/>
      </c>
      <c r="P905" s="69" t="str">
        <f t="shared" si="308"/>
        <v/>
      </c>
      <c r="Q905" s="69" t="str">
        <f t="shared" si="309"/>
        <v/>
      </c>
      <c r="R905" s="69" t="str">
        <f t="shared" si="310"/>
        <v/>
      </c>
      <c r="S905" s="439"/>
      <c r="T905" s="439"/>
      <c r="U905" s="439"/>
      <c r="V905" s="439"/>
      <c r="W905" s="439"/>
      <c r="X905" s="439"/>
      <c r="Y905" s="439"/>
      <c r="Z905" s="439"/>
      <c r="AA905" s="439"/>
      <c r="AB905" s="439"/>
      <c r="AC905" s="439"/>
      <c r="AD905" s="439"/>
      <c r="AF905">
        <f t="shared" si="307"/>
        <v>0</v>
      </c>
      <c r="AG905" s="176">
        <f t="shared" si="311"/>
        <v>0</v>
      </c>
      <c r="AH905" s="177" t="str">
        <f>IF(AG905=0,"",
IF(SUM($AG$846:AG905)=1,AI905,
IF($AG$908&gt;SUM($AG$846:AG905),_xlfn.CONCAT(", ",AI905),
IF($AG$908=SUM($AG$846:AG905),_xlfn.CONCAT(" y ",AI905)))))</f>
        <v/>
      </c>
      <c r="AI905" s="55">
        <v>59</v>
      </c>
      <c r="AJ905" s="27">
        <f t="shared" si="291"/>
        <v>0</v>
      </c>
      <c r="AK905" t="str">
        <f t="shared" si="312"/>
        <v/>
      </c>
      <c r="AL905">
        <f t="shared" si="313"/>
        <v>0</v>
      </c>
      <c r="AM905">
        <f t="shared" si="314"/>
        <v>0</v>
      </c>
      <c r="AN905">
        <f t="shared" si="315"/>
        <v>0</v>
      </c>
      <c r="AO905">
        <f t="shared" si="316"/>
        <v>0</v>
      </c>
      <c r="AP905">
        <f t="shared" si="317"/>
        <v>0</v>
      </c>
      <c r="AQ905">
        <f t="shared" si="318"/>
        <v>0</v>
      </c>
      <c r="AR905">
        <f t="shared" si="319"/>
        <v>0</v>
      </c>
      <c r="AS905">
        <f t="shared" si="320"/>
        <v>0</v>
      </c>
      <c r="AT905">
        <f t="shared" si="321"/>
        <v>0</v>
      </c>
      <c r="AU905">
        <f t="shared" si="322"/>
        <v>0</v>
      </c>
      <c r="AV905">
        <f t="shared" si="323"/>
        <v>0</v>
      </c>
      <c r="AW905">
        <f t="shared" si="324"/>
        <v>0</v>
      </c>
      <c r="AX905">
        <f t="shared" si="325"/>
        <v>0</v>
      </c>
      <c r="AY905">
        <f t="shared" si="326"/>
        <v>0</v>
      </c>
      <c r="AZ905">
        <f t="shared" si="327"/>
        <v>0</v>
      </c>
      <c r="BA905" s="231" t="str">
        <f t="shared" si="328"/>
        <v/>
      </c>
      <c r="BB905" s="232">
        <f t="shared" si="329"/>
        <v>0</v>
      </c>
      <c r="BC905" s="233">
        <f t="shared" si="330"/>
        <v>0</v>
      </c>
      <c r="BD905" s="234">
        <f t="shared" si="331"/>
        <v>0</v>
      </c>
      <c r="BE905" s="231" t="str">
        <f t="shared" si="332"/>
        <v/>
      </c>
      <c r="BF905" s="232">
        <f t="shared" si="333"/>
        <v>0</v>
      </c>
      <c r="BG905" s="233">
        <f t="shared" si="334"/>
        <v>0</v>
      </c>
      <c r="BH905" s="234">
        <f t="shared" si="335"/>
        <v>0</v>
      </c>
      <c r="BI905" s="231" t="str">
        <f t="shared" si="336"/>
        <v/>
      </c>
      <c r="BJ905" s="232">
        <f t="shared" si="337"/>
        <v>0</v>
      </c>
      <c r="BK905" s="233">
        <f t="shared" si="338"/>
        <v>0</v>
      </c>
      <c r="BL905" s="234">
        <f t="shared" si="339"/>
        <v>0</v>
      </c>
      <c r="BM905" s="231" t="str">
        <f t="shared" si="340"/>
        <v/>
      </c>
      <c r="BN905" s="232">
        <f t="shared" si="341"/>
        <v>0</v>
      </c>
      <c r="BO905" s="233">
        <f t="shared" si="342"/>
        <v>0</v>
      </c>
      <c r="BP905" s="234">
        <f t="shared" si="343"/>
        <v>0</v>
      </c>
      <c r="BQ905" s="176">
        <f t="shared" si="344"/>
        <v>0</v>
      </c>
      <c r="BR905" s="177" t="str">
        <f>IF(BQ905=0,"",
IF(SUM($BQ$846:BQ905)=1,BS905,
IF($BQ$908&gt;SUM($BQ$846:BQ905),_xlfn.CONCAT(", ",BS905),
IF($BQ$908=SUM($BQ$846:BQ905),_xlfn.CONCAT(" y ",BS905)))))</f>
        <v/>
      </c>
      <c r="BS905" s="55">
        <v>59</v>
      </c>
    </row>
    <row r="906" spans="1:71" ht="15" customHeight="1">
      <c r="A906" s="25"/>
      <c r="B906" s="52"/>
      <c r="C906" s="55" t="s">
        <v>5200</v>
      </c>
      <c r="D906" s="817" t="str">
        <f>IF(CNGE_2026_M4_Secc1!D102="","",CNGE_2026_M4_Secc1!D102)</f>
        <v/>
      </c>
      <c r="E906" s="757"/>
      <c r="F906" s="757"/>
      <c r="G906" s="757"/>
      <c r="H906" s="757"/>
      <c r="I906" s="757"/>
      <c r="J906" s="757"/>
      <c r="K906" s="757"/>
      <c r="L906" s="757"/>
      <c r="M906" s="757"/>
      <c r="N906" s="758"/>
      <c r="O906" s="69" t="str">
        <f t="shared" si="287"/>
        <v/>
      </c>
      <c r="P906" s="69" t="str">
        <f t="shared" si="308"/>
        <v/>
      </c>
      <c r="Q906" s="69" t="str">
        <f t="shared" si="309"/>
        <v/>
      </c>
      <c r="R906" s="69" t="str">
        <f t="shared" si="310"/>
        <v/>
      </c>
      <c r="S906" s="439"/>
      <c r="T906" s="439"/>
      <c r="U906" s="439"/>
      <c r="V906" s="439"/>
      <c r="W906" s="439"/>
      <c r="X906" s="439"/>
      <c r="Y906" s="439"/>
      <c r="Z906" s="439"/>
      <c r="AA906" s="439"/>
      <c r="AB906" s="439"/>
      <c r="AC906" s="439"/>
      <c r="AD906" s="439"/>
      <c r="AF906">
        <f>IF(AND($O638&gt;0,$O638&lt;&gt;"NS",$O638&lt;&gt;"NA",$O$640&gt;0,$O$640&lt;&gt;"NS",$O$640&lt;&gt;"NA"),IF(OR(COUNTBLANK(D906:AD906)=10,COUNTBLANK(D906:AD906)=27),0,1),0)</f>
        <v>0</v>
      </c>
      <c r="AG906" s="176">
        <f t="shared" si="311"/>
        <v>0</v>
      </c>
      <c r="AH906" s="177" t="str">
        <f>IF(AG906=0,"",
IF(SUM($AG$846:AG906)=1,AI906,
IF($AG$908&gt;SUM($AG$846:AG906),_xlfn.CONCAT(", ",AI906),
IF($AG$908=SUM($AG$846:AG906),_xlfn.CONCAT(" y ",AI906)))))</f>
        <v/>
      </c>
      <c r="AI906" s="55">
        <v>60</v>
      </c>
      <c r="AJ906" s="27">
        <f>IF(OR($O638=0,$O638="NS",$O638="NA",$O$640=0,$O$640="NS",$O$640="NA"),IF(COUNTBLANK(O906:AD906)=16,0,1),0)</f>
        <v>0</v>
      </c>
      <c r="AK906" t="str">
        <f t="shared" si="312"/>
        <v/>
      </c>
      <c r="AL906">
        <f t="shared" si="313"/>
        <v>0</v>
      </c>
      <c r="AM906">
        <f t="shared" si="314"/>
        <v>0</v>
      </c>
      <c r="AN906">
        <f t="shared" si="315"/>
        <v>0</v>
      </c>
      <c r="AO906">
        <f t="shared" si="316"/>
        <v>0</v>
      </c>
      <c r="AP906">
        <f t="shared" si="317"/>
        <v>0</v>
      </c>
      <c r="AQ906">
        <f t="shared" si="318"/>
        <v>0</v>
      </c>
      <c r="AR906">
        <f t="shared" si="319"/>
        <v>0</v>
      </c>
      <c r="AS906">
        <f t="shared" si="320"/>
        <v>0</v>
      </c>
      <c r="AT906">
        <f t="shared" si="321"/>
        <v>0</v>
      </c>
      <c r="AU906">
        <f t="shared" si="322"/>
        <v>0</v>
      </c>
      <c r="AV906">
        <f t="shared" si="323"/>
        <v>0</v>
      </c>
      <c r="AW906">
        <f t="shared" si="324"/>
        <v>0</v>
      </c>
      <c r="AX906">
        <f t="shared" si="325"/>
        <v>0</v>
      </c>
      <c r="AY906">
        <f t="shared" si="326"/>
        <v>0</v>
      </c>
      <c r="AZ906">
        <f t="shared" si="327"/>
        <v>0</v>
      </c>
      <c r="BA906" s="231" t="str">
        <f t="shared" si="328"/>
        <v/>
      </c>
      <c r="BB906" s="232">
        <f t="shared" si="329"/>
        <v>0</v>
      </c>
      <c r="BC906" s="233">
        <f t="shared" si="330"/>
        <v>0</v>
      </c>
      <c r="BD906" s="234">
        <f t="shared" si="331"/>
        <v>0</v>
      </c>
      <c r="BE906" s="231" t="str">
        <f t="shared" si="332"/>
        <v/>
      </c>
      <c r="BF906" s="232">
        <f t="shared" si="333"/>
        <v>0</v>
      </c>
      <c r="BG906" s="233">
        <f t="shared" si="334"/>
        <v>0</v>
      </c>
      <c r="BH906" s="234">
        <f t="shared" si="335"/>
        <v>0</v>
      </c>
      <c r="BI906" s="231" t="str">
        <f t="shared" si="336"/>
        <v/>
      </c>
      <c r="BJ906" s="232">
        <f t="shared" si="337"/>
        <v>0</v>
      </c>
      <c r="BK906" s="233">
        <f t="shared" si="338"/>
        <v>0</v>
      </c>
      <c r="BL906" s="234">
        <f t="shared" si="339"/>
        <v>0</v>
      </c>
      <c r="BM906" s="231" t="str">
        <f t="shared" si="340"/>
        <v/>
      </c>
      <c r="BN906" s="232">
        <f t="shared" si="341"/>
        <v>0</v>
      </c>
      <c r="BO906" s="233">
        <f t="shared" si="342"/>
        <v>0</v>
      </c>
      <c r="BP906" s="234">
        <f t="shared" si="343"/>
        <v>0</v>
      </c>
      <c r="BQ906" s="176">
        <f t="shared" si="344"/>
        <v>0</v>
      </c>
      <c r="BR906" s="177" t="str">
        <f>IF(BQ906=0,"",
IF(SUM($BQ$846:BQ906)=1,BS906,
IF($BQ$908&gt;SUM($BQ$846:BQ906),_xlfn.CONCAT(", ",BS906),
IF($BQ$908=SUM($BQ$846:BQ906),_xlfn.CONCAT(" y ",BS906)))))</f>
        <v/>
      </c>
      <c r="BS906" s="55">
        <v>60</v>
      </c>
    </row>
    <row r="907" spans="1:71" customFormat="1" ht="24" customHeight="1">
      <c r="C907" s="55" t="s">
        <v>5370</v>
      </c>
      <c r="D907" s="918" t="s">
        <v>6004</v>
      </c>
      <c r="E907" s="919"/>
      <c r="F907" s="919"/>
      <c r="G907" s="919"/>
      <c r="H907" s="919"/>
      <c r="I907" s="919"/>
      <c r="J907" s="919"/>
      <c r="K907" s="919"/>
      <c r="L907" s="919"/>
      <c r="M907" s="919"/>
      <c r="N907" s="920"/>
      <c r="O907" s="69" t="str">
        <f>IF(OR($O639=0,$O639="NS",$O639="NA",$O$640=0,$O$640="NS",$O$640="NA",O639=""),"",O639)</f>
        <v/>
      </c>
      <c r="P907" s="69" t="str">
        <f>IF(OR($O639=0,$O639="NS",$O639="NA",$O$640=0,$O$640="NS",$O$640="NA",S639=""),"",S639)</f>
        <v/>
      </c>
      <c r="Q907" s="69" t="str">
        <f>IF(OR($O639=0,$O639="NS",$O639="NA",$O$640=0,$O$640="NS",$O$640="NA",W639=""),"",W639)</f>
        <v/>
      </c>
      <c r="R907" s="69" t="str">
        <f>IF(OR($O639=0,$O639="NS",$O639="NA",$O$640=0,$O$640="NS",$O$640="NA",AA639=""),"",AA639)</f>
        <v/>
      </c>
      <c r="S907" s="439"/>
      <c r="T907" s="439"/>
      <c r="U907" s="439"/>
      <c r="V907" s="439"/>
      <c r="W907" s="439"/>
      <c r="X907" s="439"/>
      <c r="Y907" s="439"/>
      <c r="Z907" s="439"/>
      <c r="AA907" s="439"/>
      <c r="AB907" s="439"/>
      <c r="AC907" s="439"/>
      <c r="AD907" s="439"/>
      <c r="AF907">
        <f>IF(AND($O639&gt;0,$O639&lt;&gt;"NS",$O639&lt;&gt;"NA",$O$640&gt;0,$O$640&lt;&gt;"NS",$O$640&lt;&gt;"NA"),IF(COUNTBLANK(O907:AD907)=0,0,1),0)</f>
        <v>0</v>
      </c>
      <c r="AG907" s="176">
        <f>IF(AF907=0,0,1)</f>
        <v>0</v>
      </c>
      <c r="AH907" s="177" t="str">
        <f>IF(AG907=0,"",
IF(SUM($AG$846:AG907)=1,AI907,
IF($AG$908&gt;SUM($AG$846:AG907),_xlfn.CONCAT(", ",AI907),
IF($AG$908=SUM($AG$846:AG907),_xlfn.CONCAT(" y ",AI907)))))</f>
        <v/>
      </c>
      <c r="AI907" s="55" t="s">
        <v>6005</v>
      </c>
      <c r="AJ907" s="27">
        <f>IF(OR($O639=0,$O639="NS",$O639="NA",$O$640=0,$O$640="NS",$O$640="NA"),IF(COUNTBLANK(O907:AD907)=16,0,1),0)</f>
        <v>0</v>
      </c>
      <c r="AK907" t="str">
        <f t="shared" si="312"/>
        <v/>
      </c>
      <c r="AL907">
        <f t="shared" si="313"/>
        <v>0</v>
      </c>
      <c r="AM907">
        <f t="shared" si="314"/>
        <v>0</v>
      </c>
      <c r="AN907">
        <f t="shared" si="315"/>
        <v>0</v>
      </c>
      <c r="AO907">
        <f t="shared" si="316"/>
        <v>0</v>
      </c>
      <c r="AP907">
        <f t="shared" si="317"/>
        <v>0</v>
      </c>
      <c r="AQ907">
        <f t="shared" si="318"/>
        <v>0</v>
      </c>
      <c r="AR907">
        <f t="shared" si="319"/>
        <v>0</v>
      </c>
      <c r="AS907">
        <f t="shared" si="320"/>
        <v>0</v>
      </c>
      <c r="AT907">
        <f t="shared" si="321"/>
        <v>0</v>
      </c>
      <c r="AU907">
        <f t="shared" si="322"/>
        <v>0</v>
      </c>
      <c r="AV907">
        <f t="shared" si="323"/>
        <v>0</v>
      </c>
      <c r="AW907">
        <f>AA907</f>
        <v>0</v>
      </c>
      <c r="AX907">
        <f>COUNTIF(AB907:AD907,"NS")</f>
        <v>0</v>
      </c>
      <c r="AY907">
        <f>SUM(AB907:AD907)</f>
        <v>0</v>
      </c>
      <c r="AZ907">
        <f>IF(COUNTIF(AA907:AD907,"NA")=4,0,IF(OR(AND(AW907=0,AX907&gt;0),AND(AW907="NS",AY907&gt;0), AND(AW907="NS", AX907=0,AY907=0)), 1, IF(OR(AND(AW907&gt;0,AX907&gt;1,AW907&gt;AY907), AND(AW907="NS",AX907=2), AND(AW907="NS",AY907=0,AX907&gt;0),AW907=AY907), 0, 1)))</f>
        <v>0</v>
      </c>
      <c r="BA907" s="231" t="str">
        <f t="shared" si="328"/>
        <v/>
      </c>
      <c r="BB907" s="232">
        <f t="shared" si="329"/>
        <v>0</v>
      </c>
      <c r="BC907" s="233">
        <f t="shared" si="330"/>
        <v>0</v>
      </c>
      <c r="BD907" s="234">
        <f t="shared" si="331"/>
        <v>0</v>
      </c>
      <c r="BE907" s="231" t="str">
        <f t="shared" si="332"/>
        <v/>
      </c>
      <c r="BF907" s="232">
        <f t="shared" si="333"/>
        <v>0</v>
      </c>
      <c r="BG907" s="233">
        <f t="shared" si="334"/>
        <v>0</v>
      </c>
      <c r="BH907" s="234">
        <f t="shared" si="335"/>
        <v>0</v>
      </c>
      <c r="BI907" s="231" t="str">
        <f t="shared" si="336"/>
        <v/>
      </c>
      <c r="BJ907" s="232">
        <f t="shared" si="337"/>
        <v>0</v>
      </c>
      <c r="BK907" s="233">
        <f t="shared" si="338"/>
        <v>0</v>
      </c>
      <c r="BL907" s="234">
        <f t="shared" si="339"/>
        <v>0</v>
      </c>
      <c r="BM907" s="231" t="str">
        <f>R907</f>
        <v/>
      </c>
      <c r="BN907" s="232">
        <f>COUNTIF(V907,"NS")+COUNTIF(Z907,"NS")+COUNTIF(AD907,"NS")</f>
        <v>0</v>
      </c>
      <c r="BO907" s="233">
        <f>SUM(V907,Z907,AD907)</f>
        <v>0</v>
      </c>
      <c r="BP907" s="234">
        <f>IF(OR(AND(BM907=0, BN907&gt;0),AND(BM907="NS", BO907&gt;0), AND(BM907="NS", BN907=0, BO907=0)), 1, IF(OR(AND(BM907&gt;0, BN907&gt;1,BM907&gt;BO907), AND(BM907="NS", BN907=2), AND(BM907="NS", BO907=0, BN907&gt;0), BM907=BO907, BM907=""), 0, 1))</f>
        <v>0</v>
      </c>
      <c r="BQ907" s="176">
        <f>IF(SUM(AN907,AR907,AV907,AZ907,BD907,BH907,BL907,BP907)=0,0,1)</f>
        <v>0</v>
      </c>
      <c r="BR907" s="177" t="str">
        <f>IF(BQ907=0,"",
IF(SUM($BQ$846:BQ907)=1,BS907,
IF($BQ$908&gt;SUM($BQ$846:BQ907),_xlfn.CONCAT(", ",BS907),
IF($BQ$908=SUM($BQ$846:BQ907),_xlfn.CONCAT(" y ",BS907)))))</f>
        <v/>
      </c>
      <c r="BS907" s="55" t="s">
        <v>6005</v>
      </c>
    </row>
    <row r="908" spans="1:71" ht="15" customHeight="1">
      <c r="A908" s="25"/>
      <c r="B908" s="52"/>
      <c r="C908" s="52"/>
      <c r="D908" s="52"/>
      <c r="E908" s="52"/>
      <c r="F908" s="530"/>
      <c r="G908" s="52"/>
      <c r="H908" s="52"/>
      <c r="I908" s="52"/>
      <c r="J908" s="52"/>
      <c r="K908" s="52"/>
      <c r="L908" s="52"/>
      <c r="M908" s="52"/>
      <c r="N908" s="65" t="s">
        <v>5270</v>
      </c>
      <c r="O908" s="69">
        <f>IF(AND(SUM(O846:O907)=0,COUNTIF(O846:O907,"NS")&gt;0),"NS",IF(AND(SUM(O846:O907)=0,COUNTIF(O846:O907,0)&gt;0),0,IF(AND(SUM(O846:O907)=0,COUNTIF(O846:O907,"NA")&gt;0),"NA",SUM(O846:O907))))</f>
        <v>0</v>
      </c>
      <c r="P908" s="69">
        <f t="shared" ref="P908:AC908" si="345">IF(AND(SUM(P846:P907)=0,COUNTIF(P846:P907,"NS")&gt;0),"NS",IF(AND(SUM(P846:P907)=0,COUNTIF(P846:P907,0)&gt;0),0,IF(AND(SUM(P846:P907)=0,COUNTIF(P846:P907,"NA")&gt;0),"NA",SUM(P846:P907))))</f>
        <v>0</v>
      </c>
      <c r="Q908" s="69">
        <f t="shared" si="345"/>
        <v>0</v>
      </c>
      <c r="R908" s="69">
        <f t="shared" si="345"/>
        <v>0</v>
      </c>
      <c r="S908" s="69">
        <f t="shared" si="345"/>
        <v>0</v>
      </c>
      <c r="T908" s="69">
        <f t="shared" si="345"/>
        <v>0</v>
      </c>
      <c r="U908" s="69">
        <f t="shared" si="345"/>
        <v>0</v>
      </c>
      <c r="V908" s="69">
        <f t="shared" si="345"/>
        <v>0</v>
      </c>
      <c r="W908" s="69">
        <f t="shared" si="345"/>
        <v>0</v>
      </c>
      <c r="X908" s="69">
        <f t="shared" si="345"/>
        <v>0</v>
      </c>
      <c r="Y908" s="69">
        <f t="shared" si="345"/>
        <v>0</v>
      </c>
      <c r="Z908" s="69">
        <f t="shared" si="345"/>
        <v>0</v>
      </c>
      <c r="AA908" s="69">
        <f t="shared" si="345"/>
        <v>0</v>
      </c>
      <c r="AB908" s="69">
        <f t="shared" si="345"/>
        <v>0</v>
      </c>
      <c r="AC908" s="69">
        <f t="shared" si="345"/>
        <v>0</v>
      </c>
      <c r="AD908" s="69">
        <f>IF(AND(SUM(AD846:AD907)=0,COUNTIF(AD846:AD907,"NS")&gt;0),"NS",IF(AND(SUM(AD846:AD907)=0,COUNTIF(AD846:AD907,0)&gt;0),0,IF(AND(SUM(AD846:AD907)=0,COUNTIF(AD846:AD907,"NA")&gt;0),"NA",SUM(AD846:AD907))))</f>
        <v>0</v>
      </c>
      <c r="AF908" s="465">
        <f>SUM(AF846:AF907)</f>
        <v>0</v>
      </c>
      <c r="AG908" s="179">
        <f>SUM(AG846:AG907)</f>
        <v>0</v>
      </c>
      <c r="AH908" s="179" t="str">
        <f>IF(AG908=0,"",_xlfn.CONCAT(AH846:AH907))</f>
        <v/>
      </c>
      <c r="AI908" s="180" t="str">
        <f>IF(AG908=0,"",
IF(AG908=1,_xlfn.CONCAT("Favor de revisar la información capturada en el numeral: ",AH908),_xlfn.CONCAT("Favor de revisar la información capturada en los numerales: ",AH908)))</f>
        <v/>
      </c>
      <c r="AJ908" s="465">
        <f>SUM(AJ846:AJ907)</f>
        <v>0</v>
      </c>
      <c r="AN908" s="169">
        <f>SUM(AN846:AN907)</f>
        <v>0</v>
      </c>
      <c r="AR908" s="169">
        <f>SUM(AR846:AR907)</f>
        <v>0</v>
      </c>
      <c r="AV908" s="169">
        <f>SUM(AV846:AV907)</f>
        <v>0</v>
      </c>
      <c r="AZ908" s="169">
        <f>SUM(AZ846:AZ907)</f>
        <v>0</v>
      </c>
      <c r="BQ908" s="179">
        <f>SUM(BQ846:BQ907)</f>
        <v>0</v>
      </c>
      <c r="BR908" s="179" t="str">
        <f>IF(BQ908=0,"",_xlfn.CONCAT(BR846:BR907))</f>
        <v/>
      </c>
      <c r="BS908" s="180" t="str">
        <f>IF(BQ908=0,"",
IF(BQ908=1,_xlfn.CONCAT("Favor de revisar la información capturada en el numeral: ",BR908),_xlfn.CONCAT("Favor de revisar la información capturada en los numerales: ",BR908)))</f>
        <v/>
      </c>
    </row>
    <row r="909" spans="1:71" ht="15" customHeight="1">
      <c r="A909" s="25"/>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K909" t="s">
        <v>5248</v>
      </c>
      <c r="AL909" s="170">
        <f>SUM(AN908,AR908,AV908,AZ908)</f>
        <v>0</v>
      </c>
    </row>
    <row r="910" spans="1:71" ht="24" customHeight="1">
      <c r="A910" s="25"/>
      <c r="B910" s="52"/>
      <c r="C910" s="848" t="s">
        <v>5219</v>
      </c>
      <c r="D910" s="708"/>
      <c r="E910" s="708"/>
      <c r="F910" s="708"/>
      <c r="G910" s="708"/>
      <c r="H910" s="708"/>
      <c r="I910" s="708"/>
      <c r="J910" s="708"/>
      <c r="K910" s="708"/>
      <c r="L910" s="708"/>
      <c r="M910" s="708"/>
      <c r="N910" s="708"/>
      <c r="O910" s="708"/>
      <c r="P910" s="708"/>
      <c r="Q910" s="708"/>
      <c r="R910" s="708"/>
      <c r="S910" s="708"/>
      <c r="T910" s="708"/>
      <c r="U910" s="708"/>
      <c r="V910" s="708"/>
      <c r="W910" s="708"/>
      <c r="X910" s="708"/>
      <c r="Y910" s="708"/>
      <c r="Z910" s="708"/>
      <c r="AA910" s="708"/>
      <c r="AB910" s="708"/>
      <c r="AC910" s="708"/>
      <c r="AD910" s="708"/>
    </row>
    <row r="911" spans="1:71" ht="60" customHeight="1">
      <c r="A911" s="25"/>
      <c r="B911" s="52"/>
      <c r="C911" s="842"/>
      <c r="D911" s="759"/>
      <c r="E911" s="759"/>
      <c r="F911" s="759"/>
      <c r="G911" s="759"/>
      <c r="H911" s="759"/>
      <c r="I911" s="759"/>
      <c r="J911" s="759"/>
      <c r="K911" s="759"/>
      <c r="L911" s="759"/>
      <c r="M911" s="759"/>
      <c r="N911" s="759"/>
      <c r="O911" s="759"/>
      <c r="P911" s="759"/>
      <c r="Q911" s="759"/>
      <c r="R911" s="759"/>
      <c r="S911" s="759"/>
      <c r="T911" s="759"/>
      <c r="U911" s="759"/>
      <c r="V911" s="759"/>
      <c r="W911" s="759"/>
      <c r="X911" s="759"/>
      <c r="Y911" s="759"/>
      <c r="Z911" s="759"/>
      <c r="AA911" s="759"/>
      <c r="AB911" s="759"/>
      <c r="AC911" s="759"/>
      <c r="AD911" s="838"/>
    </row>
    <row r="912" spans="1:71" ht="15" customHeight="1">
      <c r="A912" s="25"/>
      <c r="B912" s="1048" t="str">
        <f>AI908</f>
        <v/>
      </c>
      <c r="C912" s="846"/>
      <c r="D912" s="846"/>
      <c r="E912" s="846"/>
      <c r="F912" s="846"/>
      <c r="G912" s="846"/>
      <c r="H912" s="846"/>
      <c r="I912" s="846"/>
      <c r="J912" s="846"/>
      <c r="K912" s="846"/>
      <c r="L912" s="846"/>
      <c r="M912" s="846"/>
      <c r="N912" s="846"/>
      <c r="O912" s="846"/>
      <c r="P912" s="846"/>
      <c r="Q912" s="846"/>
      <c r="R912" s="846"/>
      <c r="S912" s="846"/>
      <c r="T912" s="846"/>
      <c r="U912" s="846"/>
      <c r="V912" s="846"/>
      <c r="W912" s="846"/>
      <c r="X912" s="846"/>
      <c r="Y912" s="846"/>
      <c r="Z912" s="846"/>
      <c r="AA912" s="846"/>
      <c r="AB912" s="846"/>
      <c r="AC912" s="846"/>
      <c r="AD912" s="846"/>
      <c r="AE912" s="846"/>
    </row>
    <row r="913" spans="1:42" ht="15" customHeight="1">
      <c r="A913" s="25"/>
      <c r="B913" s="888" t="str">
        <f>IF(SUM(COUNTIF(O846:AD907,"NS"))&lt;&gt;0,"Alerta: debido a que cuenta con registros NS, debe proporcionar una justificación en el area de comentarios al final de la pregunta","")</f>
        <v/>
      </c>
      <c r="C913" s="708"/>
      <c r="D913" s="708"/>
      <c r="E913" s="708"/>
      <c r="F913" s="708"/>
      <c r="G913" s="708"/>
      <c r="H913" s="708"/>
      <c r="I913" s="708"/>
      <c r="J913" s="708"/>
      <c r="K913" s="708"/>
      <c r="L913" s="708"/>
      <c r="M913" s="708"/>
      <c r="N913" s="708"/>
      <c r="O913" s="708"/>
      <c r="P913" s="708"/>
      <c r="Q913" s="708"/>
      <c r="R913" s="708"/>
      <c r="S913" s="708"/>
      <c r="T913" s="708"/>
      <c r="U913" s="708"/>
      <c r="V913" s="708"/>
      <c r="W913" s="708"/>
      <c r="X913" s="708"/>
      <c r="Y913" s="708"/>
      <c r="Z913" s="708"/>
      <c r="AA913" s="708"/>
      <c r="AB913" s="708"/>
      <c r="AC913" s="708"/>
      <c r="AD913" s="708"/>
      <c r="AE913" s="733"/>
    </row>
    <row r="914" spans="1:42" ht="15" customHeight="1">
      <c r="A914" s="25"/>
      <c r="B914" s="868" t="str">
        <f>BS908</f>
        <v/>
      </c>
      <c r="C914" s="1107"/>
      <c r="D914" s="1107"/>
      <c r="E914" s="1107"/>
      <c r="F914" s="1107"/>
      <c r="G914" s="1107"/>
      <c r="H914" s="1107"/>
      <c r="I914" s="1107"/>
      <c r="J914" s="1107"/>
      <c r="K914" s="1107"/>
      <c r="L914" s="1107"/>
      <c r="M914" s="1107"/>
      <c r="N914" s="1107"/>
      <c r="O914" s="1107"/>
      <c r="P914" s="1107"/>
      <c r="Q914" s="1107"/>
      <c r="R914" s="1107"/>
      <c r="S914" s="1107"/>
      <c r="T914" s="1107"/>
      <c r="U914" s="1107"/>
      <c r="V914" s="1107"/>
      <c r="W914" s="1107"/>
      <c r="X914" s="1107"/>
      <c r="Y914" s="1107"/>
      <c r="Z914" s="1107"/>
      <c r="AA914" s="1107"/>
      <c r="AB914" s="1107"/>
      <c r="AC914" s="1107"/>
      <c r="AD914" s="1107"/>
      <c r="AE914" s="1107"/>
    </row>
    <row r="915" spans="1:42" ht="15" customHeight="1">
      <c r="A915" s="25"/>
      <c r="B915" s="868" t="str">
        <f>IF(AJ908&gt;0,"Revise la información capturada, ya que tiene datos ingresados en celdas que están sombreadas","")</f>
        <v/>
      </c>
      <c r="C915" s="868"/>
      <c r="D915" s="868"/>
      <c r="E915" s="868"/>
      <c r="F915" s="868"/>
      <c r="G915" s="868"/>
      <c r="H915" s="868"/>
      <c r="I915" s="868"/>
      <c r="J915" s="868"/>
      <c r="K915" s="868"/>
      <c r="L915" s="868"/>
      <c r="M915" s="868"/>
      <c r="N915" s="868"/>
      <c r="O915" s="868"/>
      <c r="P915" s="868"/>
      <c r="Q915" s="868"/>
      <c r="R915" s="868"/>
      <c r="S915" s="868"/>
      <c r="T915" s="868"/>
      <c r="U915" s="868"/>
      <c r="V915" s="868"/>
      <c r="W915" s="868"/>
      <c r="X915" s="868"/>
      <c r="Y915" s="868"/>
      <c r="Z915" s="868"/>
      <c r="AA915" s="868"/>
      <c r="AB915" s="868"/>
      <c r="AC915" s="868"/>
      <c r="AD915" s="868"/>
      <c r="AE915" s="868"/>
    </row>
    <row r="916" spans="1:42" ht="15" customHeight="1">
      <c r="A916" s="25"/>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row>
    <row r="917" spans="1:42" ht="15" customHeight="1">
      <c r="A917" s="25"/>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row>
    <row r="918" spans="1:42" ht="36" customHeight="1">
      <c r="A918" s="25" t="s">
        <v>6474</v>
      </c>
      <c r="B918" s="880" t="s">
        <v>6475</v>
      </c>
      <c r="C918" s="708"/>
      <c r="D918" s="708"/>
      <c r="E918" s="708"/>
      <c r="F918" s="708"/>
      <c r="G918" s="708"/>
      <c r="H918" s="708"/>
      <c r="I918" s="708"/>
      <c r="J918" s="708"/>
      <c r="K918" s="708"/>
      <c r="L918" s="708"/>
      <c r="M918" s="708"/>
      <c r="N918" s="708"/>
      <c r="O918" s="708"/>
      <c r="P918" s="708"/>
      <c r="Q918" s="708"/>
      <c r="R918" s="708"/>
      <c r="S918" s="708"/>
      <c r="T918" s="708"/>
      <c r="U918" s="708"/>
      <c r="V918" s="708"/>
      <c r="W918" s="708"/>
      <c r="X918" s="708"/>
      <c r="Y918" s="708"/>
      <c r="Z918" s="708"/>
      <c r="AA918" s="708"/>
      <c r="AB918" s="708"/>
      <c r="AC918" s="708"/>
      <c r="AD918" s="708"/>
    </row>
    <row r="919" spans="1:42" ht="24" customHeight="1">
      <c r="A919" s="25"/>
      <c r="B919" s="27"/>
      <c r="C919" s="848" t="s">
        <v>6476</v>
      </c>
      <c r="D919" s="708"/>
      <c r="E919" s="708"/>
      <c r="F919" s="708"/>
      <c r="G919" s="708"/>
      <c r="H919" s="708"/>
      <c r="I919" s="708"/>
      <c r="J919" s="708"/>
      <c r="K919" s="708"/>
      <c r="L919" s="708"/>
      <c r="M919" s="708"/>
      <c r="N919" s="708"/>
      <c r="O919" s="708"/>
      <c r="P919" s="708"/>
      <c r="Q919" s="708"/>
      <c r="R919" s="708"/>
      <c r="S919" s="708"/>
      <c r="T919" s="708"/>
      <c r="U919" s="708"/>
      <c r="V919" s="708"/>
      <c r="W919" s="708"/>
      <c r="X919" s="708"/>
      <c r="Y919" s="708"/>
      <c r="Z919" s="708"/>
      <c r="AA919" s="708"/>
      <c r="AB919" s="708"/>
      <c r="AC919" s="708"/>
      <c r="AD919" s="708"/>
    </row>
    <row r="920" spans="1:42" ht="24" customHeight="1">
      <c r="A920" s="25"/>
      <c r="B920" s="27"/>
      <c r="C920" s="848" t="s">
        <v>6477</v>
      </c>
      <c r="D920" s="708"/>
      <c r="E920" s="708"/>
      <c r="F920" s="708"/>
      <c r="G920" s="708"/>
      <c r="H920" s="708"/>
      <c r="I920" s="708"/>
      <c r="J920" s="708"/>
      <c r="K920" s="708"/>
      <c r="L920" s="708"/>
      <c r="M920" s="708"/>
      <c r="N920" s="708"/>
      <c r="O920" s="708"/>
      <c r="P920" s="708"/>
      <c r="Q920" s="708"/>
      <c r="R920" s="708"/>
      <c r="S920" s="708"/>
      <c r="T920" s="708"/>
      <c r="U920" s="708"/>
      <c r="V920" s="708"/>
      <c r="W920" s="708"/>
      <c r="X920" s="708"/>
      <c r="Y920" s="708"/>
      <c r="Z920" s="708"/>
      <c r="AA920" s="708"/>
      <c r="AB920" s="708"/>
      <c r="AC920" s="708"/>
      <c r="AD920" s="708"/>
    </row>
    <row r="921" spans="1:42" ht="15" customHeight="1">
      <c r="A921" s="25"/>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row>
    <row r="922" spans="1:42" ht="24" customHeight="1">
      <c r="A922" s="25"/>
      <c r="B922" s="52"/>
      <c r="C922" s="723" t="s">
        <v>6478</v>
      </c>
      <c r="D922" s="859"/>
      <c r="E922" s="859"/>
      <c r="F922" s="859"/>
      <c r="G922" s="859"/>
      <c r="H922" s="859"/>
      <c r="I922" s="859"/>
      <c r="J922" s="859"/>
      <c r="K922" s="859"/>
      <c r="L922" s="859"/>
      <c r="M922" s="859"/>
      <c r="N922" s="860"/>
      <c r="O922" s="723" t="s">
        <v>6479</v>
      </c>
      <c r="P922" s="757"/>
      <c r="Q922" s="757"/>
      <c r="R922" s="757"/>
      <c r="S922" s="757"/>
      <c r="T922" s="757"/>
      <c r="U922" s="757"/>
      <c r="V922" s="757"/>
      <c r="W922" s="757"/>
      <c r="X922" s="757"/>
      <c r="Y922" s="757"/>
      <c r="Z922" s="757"/>
      <c r="AA922" s="757"/>
      <c r="AB922" s="757"/>
      <c r="AC922" s="757"/>
      <c r="AD922" s="758"/>
      <c r="AM922" s="1114" t="s">
        <v>6480</v>
      </c>
      <c r="AN922" s="1114"/>
      <c r="AO922" s="1114"/>
      <c r="AP922" s="1114"/>
    </row>
    <row r="923" spans="1:42" ht="15" customHeight="1">
      <c r="A923" s="25"/>
      <c r="B923" s="52"/>
      <c r="C923" s="861"/>
      <c r="D923" s="782"/>
      <c r="E923" s="782"/>
      <c r="F923" s="782"/>
      <c r="G923" s="782"/>
      <c r="H923" s="782"/>
      <c r="I923" s="782"/>
      <c r="J923" s="782"/>
      <c r="K923" s="782"/>
      <c r="L923" s="782"/>
      <c r="M923" s="782"/>
      <c r="N923" s="783"/>
      <c r="O923" s="723" t="s">
        <v>5235</v>
      </c>
      <c r="P923" s="757"/>
      <c r="Q923" s="757"/>
      <c r="R923" s="758"/>
      <c r="S923" s="756" t="s">
        <v>5427</v>
      </c>
      <c r="T923" s="757"/>
      <c r="U923" s="757"/>
      <c r="V923" s="758"/>
      <c r="W923" s="756" t="s">
        <v>5428</v>
      </c>
      <c r="X923" s="757"/>
      <c r="Y923" s="757"/>
      <c r="Z923" s="758"/>
      <c r="AA923" s="756" t="s">
        <v>5106</v>
      </c>
      <c r="AB923" s="757"/>
      <c r="AC923" s="757"/>
      <c r="AD923" s="758"/>
      <c r="AG923" t="s">
        <v>5090</v>
      </c>
      <c r="AH923" t="s">
        <v>6049</v>
      </c>
      <c r="AI923" t="s">
        <v>5240</v>
      </c>
      <c r="AJ923" t="s">
        <v>5241</v>
      </c>
      <c r="AK923" t="s">
        <v>5242</v>
      </c>
      <c r="AL923" t="s">
        <v>5243</v>
      </c>
      <c r="AM923" s="510" t="s">
        <v>5450</v>
      </c>
      <c r="AN923" s="532" t="s">
        <v>5451</v>
      </c>
      <c r="AO923" s="533" t="s">
        <v>5452</v>
      </c>
      <c r="AP923" s="510" t="s">
        <v>6402</v>
      </c>
    </row>
    <row r="924" spans="1:42" ht="15" customHeight="1">
      <c r="A924" s="25"/>
      <c r="B924" s="52"/>
      <c r="C924" s="59" t="s">
        <v>5012</v>
      </c>
      <c r="D924" s="817" t="s">
        <v>5326</v>
      </c>
      <c r="E924" s="757"/>
      <c r="F924" s="757"/>
      <c r="G924" s="757"/>
      <c r="H924" s="757"/>
      <c r="I924" s="757"/>
      <c r="J924" s="757"/>
      <c r="K924" s="757"/>
      <c r="L924" s="757"/>
      <c r="M924" s="757"/>
      <c r="N924" s="758"/>
      <c r="O924" s="839"/>
      <c r="P924" s="840"/>
      <c r="Q924" s="840"/>
      <c r="R924" s="841"/>
      <c r="S924" s="839"/>
      <c r="T924" s="840"/>
      <c r="U924" s="840"/>
      <c r="V924" s="841"/>
      <c r="W924" s="839"/>
      <c r="X924" s="840"/>
      <c r="Y924" s="840"/>
      <c r="Z924" s="841"/>
      <c r="AA924" s="839"/>
      <c r="AB924" s="840"/>
      <c r="AC924" s="840"/>
      <c r="AD924" s="841"/>
      <c r="AG924" s="443">
        <f>IF(OR($O$640=0,$O$640="NS",$O$640="NA",$S$908=0,$S$908="NS",$S$908="NA"),0,IF(COUNTA(O924:AD948)=100,0,1))</f>
        <v>0</v>
      </c>
      <c r="AH924" s="443">
        <f>IF(OR($O$640=0,$O$640="NS",$O$640="NA",$S$908=0,$S$908="NS",$S$908="NA"),IF(COUNTA(O924:AD948)=0,0,1),0)</f>
        <v>0</v>
      </c>
      <c r="AI924" s="634">
        <f>O924</f>
        <v>0</v>
      </c>
      <c r="AJ924">
        <f>COUNTIF(S924:AD924,"NS")</f>
        <v>0</v>
      </c>
      <c r="AK924">
        <f t="shared" ref="AK924:AK947" si="346">SUM(S924:AD924)</f>
        <v>0</v>
      </c>
      <c r="AL924">
        <f t="shared" ref="AL924:AL947" si="347">IF(COUNTIF(O924:AD924,"NA")=4,0,IF(OR(AND(AI924=0,AJ924&gt;0),AND(AI924="NS",AK924&gt;0), AND(AI924="NS", AJ924=0,AK924=0)), 1, IF(OR(AND(AI924&gt;0,AJ924&gt;1,AI924&gt;AK924), AND(AI924="NS",AJ924=2), AND(AI924="NS",AK924=0,AJ924&gt;0),AI924=AK924), 0, 1)))</f>
        <v>0</v>
      </c>
      <c r="AM924">
        <f>IF(AND(O949="NS",S908="NS"),0,IF(AND(O949="NA",S908="NA"),0,IF(O949=S908,0,1)))</f>
        <v>0</v>
      </c>
      <c r="AN924">
        <f>IF(AND(S949="NS",T908="NS"),0,IF(AND(S949="NA",T908="NA"),0,IF(S949=T908,0,1)))</f>
        <v>0</v>
      </c>
      <c r="AO924">
        <f>IF(AND(W949="NS",U908="NS"),0,IF(AND(W949="NA",U908="NA"),0,IF(W949=U908,0,1)))</f>
        <v>0</v>
      </c>
      <c r="AP924">
        <f>IF(AND(AA949="NS",V908="NS"),0,IF(AND(AA949="NA",V908="NA"),0,IF(AA949=V908,0,1)))</f>
        <v>0</v>
      </c>
    </row>
    <row r="925" spans="1:42" ht="15" customHeight="1">
      <c r="A925" s="25"/>
      <c r="B925" s="52"/>
      <c r="C925" s="70" t="s">
        <v>5014</v>
      </c>
      <c r="D925" s="817" t="s">
        <v>5331</v>
      </c>
      <c r="E925" s="757"/>
      <c r="F925" s="757"/>
      <c r="G925" s="757"/>
      <c r="H925" s="757"/>
      <c r="I925" s="757"/>
      <c r="J925" s="757"/>
      <c r="K925" s="757"/>
      <c r="L925" s="757"/>
      <c r="M925" s="757"/>
      <c r="N925" s="758"/>
      <c r="O925" s="839"/>
      <c r="P925" s="840"/>
      <c r="Q925" s="840"/>
      <c r="R925" s="841"/>
      <c r="S925" s="839"/>
      <c r="T925" s="840"/>
      <c r="U925" s="840"/>
      <c r="V925" s="841"/>
      <c r="W925" s="839"/>
      <c r="X925" s="840"/>
      <c r="Y925" s="840"/>
      <c r="Z925" s="841"/>
      <c r="AA925" s="839"/>
      <c r="AB925" s="840"/>
      <c r="AC925" s="840"/>
      <c r="AD925" s="841"/>
      <c r="AG925" s="33"/>
      <c r="AH925" s="33"/>
      <c r="AI925">
        <f t="shared" ref="AI925:AI948" si="348">O925</f>
        <v>0</v>
      </c>
      <c r="AJ925">
        <f t="shared" ref="AJ925:AJ948" si="349">COUNTIF(S925:AD925,"NS")</f>
        <v>0</v>
      </c>
      <c r="AK925">
        <f t="shared" si="346"/>
        <v>0</v>
      </c>
      <c r="AL925">
        <f t="shared" si="347"/>
        <v>0</v>
      </c>
      <c r="AM925" s="31"/>
      <c r="AN925" s="31"/>
      <c r="AO925" s="31"/>
      <c r="AP925" s="515">
        <f>SUM(AM924:AP924)</f>
        <v>0</v>
      </c>
    </row>
    <row r="926" spans="1:42" ht="15" customHeight="1">
      <c r="A926" s="25"/>
      <c r="B926" s="52"/>
      <c r="C926" s="70" t="s">
        <v>5016</v>
      </c>
      <c r="D926" s="817" t="s">
        <v>5336</v>
      </c>
      <c r="E926" s="757"/>
      <c r="F926" s="757"/>
      <c r="G926" s="757"/>
      <c r="H926" s="757"/>
      <c r="I926" s="757"/>
      <c r="J926" s="757"/>
      <c r="K926" s="757"/>
      <c r="L926" s="757"/>
      <c r="M926" s="757"/>
      <c r="N926" s="758"/>
      <c r="O926" s="839"/>
      <c r="P926" s="840"/>
      <c r="Q926" s="840"/>
      <c r="R926" s="841"/>
      <c r="S926" s="839"/>
      <c r="T926" s="840"/>
      <c r="U926" s="840"/>
      <c r="V926" s="841"/>
      <c r="W926" s="839"/>
      <c r="X926" s="840"/>
      <c r="Y926" s="840"/>
      <c r="Z926" s="841"/>
      <c r="AA926" s="839"/>
      <c r="AB926" s="840"/>
      <c r="AC926" s="840"/>
      <c r="AD926" s="841"/>
      <c r="AG926" s="33"/>
      <c r="AH926" s="33"/>
      <c r="AI926">
        <f t="shared" si="348"/>
        <v>0</v>
      </c>
      <c r="AJ926">
        <f t="shared" si="349"/>
        <v>0</v>
      </c>
      <c r="AK926">
        <f t="shared" si="346"/>
        <v>0</v>
      </c>
      <c r="AL926">
        <f t="shared" si="347"/>
        <v>0</v>
      </c>
    </row>
    <row r="927" spans="1:42" ht="15" customHeight="1">
      <c r="A927" s="25"/>
      <c r="B927" s="52"/>
      <c r="C927" s="70" t="s">
        <v>5018</v>
      </c>
      <c r="D927" s="817" t="s">
        <v>5340</v>
      </c>
      <c r="E927" s="757"/>
      <c r="F927" s="757"/>
      <c r="G927" s="757"/>
      <c r="H927" s="757"/>
      <c r="I927" s="757"/>
      <c r="J927" s="757"/>
      <c r="K927" s="757"/>
      <c r="L927" s="757"/>
      <c r="M927" s="757"/>
      <c r="N927" s="758"/>
      <c r="O927" s="839"/>
      <c r="P927" s="840"/>
      <c r="Q927" s="840"/>
      <c r="R927" s="841"/>
      <c r="S927" s="839"/>
      <c r="T927" s="840"/>
      <c r="U927" s="840"/>
      <c r="V927" s="841"/>
      <c r="W927" s="839"/>
      <c r="X927" s="840"/>
      <c r="Y927" s="840"/>
      <c r="Z927" s="841"/>
      <c r="AA927" s="839"/>
      <c r="AB927" s="840"/>
      <c r="AC927" s="840"/>
      <c r="AD927" s="841"/>
      <c r="AG927" s="33"/>
      <c r="AH927" s="33"/>
      <c r="AI927">
        <f t="shared" si="348"/>
        <v>0</v>
      </c>
      <c r="AJ927">
        <f t="shared" si="349"/>
        <v>0</v>
      </c>
      <c r="AK927">
        <f t="shared" si="346"/>
        <v>0</v>
      </c>
      <c r="AL927">
        <f t="shared" si="347"/>
        <v>0</v>
      </c>
    </row>
    <row r="928" spans="1:42" ht="15" customHeight="1">
      <c r="A928" s="25"/>
      <c r="B928" s="52"/>
      <c r="C928" s="70" t="s">
        <v>5020</v>
      </c>
      <c r="D928" s="817" t="s">
        <v>5344</v>
      </c>
      <c r="E928" s="757"/>
      <c r="F928" s="757"/>
      <c r="G928" s="757"/>
      <c r="H928" s="757"/>
      <c r="I928" s="757"/>
      <c r="J928" s="757"/>
      <c r="K928" s="757"/>
      <c r="L928" s="757"/>
      <c r="M928" s="757"/>
      <c r="N928" s="758"/>
      <c r="O928" s="839"/>
      <c r="P928" s="840"/>
      <c r="Q928" s="840"/>
      <c r="R928" s="841"/>
      <c r="S928" s="839"/>
      <c r="T928" s="840"/>
      <c r="U928" s="840"/>
      <c r="V928" s="841"/>
      <c r="W928" s="839"/>
      <c r="X928" s="840"/>
      <c r="Y928" s="840"/>
      <c r="Z928" s="841"/>
      <c r="AA928" s="839"/>
      <c r="AB928" s="840"/>
      <c r="AC928" s="840"/>
      <c r="AD928" s="841"/>
      <c r="AG928" s="33"/>
      <c r="AH928" s="33"/>
      <c r="AI928">
        <f t="shared" si="348"/>
        <v>0</v>
      </c>
      <c r="AJ928">
        <f t="shared" si="349"/>
        <v>0</v>
      </c>
      <c r="AK928">
        <f t="shared" si="346"/>
        <v>0</v>
      </c>
      <c r="AL928">
        <f t="shared" si="347"/>
        <v>0</v>
      </c>
    </row>
    <row r="929" spans="1:38" ht="15" customHeight="1">
      <c r="A929" s="25"/>
      <c r="B929" s="52"/>
      <c r="C929" s="70" t="s">
        <v>5022</v>
      </c>
      <c r="D929" s="817" t="s">
        <v>5349</v>
      </c>
      <c r="E929" s="757"/>
      <c r="F929" s="757"/>
      <c r="G929" s="757"/>
      <c r="H929" s="757"/>
      <c r="I929" s="757"/>
      <c r="J929" s="757"/>
      <c r="K929" s="757"/>
      <c r="L929" s="757"/>
      <c r="M929" s="757"/>
      <c r="N929" s="758"/>
      <c r="O929" s="839"/>
      <c r="P929" s="840"/>
      <c r="Q929" s="840"/>
      <c r="R929" s="841"/>
      <c r="S929" s="839"/>
      <c r="T929" s="840"/>
      <c r="U929" s="840"/>
      <c r="V929" s="841"/>
      <c r="W929" s="839"/>
      <c r="X929" s="840"/>
      <c r="Y929" s="840"/>
      <c r="Z929" s="841"/>
      <c r="AA929" s="839"/>
      <c r="AB929" s="840"/>
      <c r="AC929" s="840"/>
      <c r="AD929" s="841"/>
      <c r="AG929" s="33"/>
      <c r="AH929" s="33"/>
      <c r="AI929">
        <f t="shared" si="348"/>
        <v>0</v>
      </c>
      <c r="AJ929">
        <f t="shared" si="349"/>
        <v>0</v>
      </c>
      <c r="AK929">
        <f t="shared" si="346"/>
        <v>0</v>
      </c>
      <c r="AL929">
        <f t="shared" si="347"/>
        <v>0</v>
      </c>
    </row>
    <row r="930" spans="1:38" ht="15" customHeight="1">
      <c r="A930" s="25"/>
      <c r="B930" s="52"/>
      <c r="C930" s="70" t="s">
        <v>5024</v>
      </c>
      <c r="D930" s="817" t="s">
        <v>5352</v>
      </c>
      <c r="E930" s="757"/>
      <c r="F930" s="757"/>
      <c r="G930" s="757"/>
      <c r="H930" s="757"/>
      <c r="I930" s="757"/>
      <c r="J930" s="757"/>
      <c r="K930" s="757"/>
      <c r="L930" s="757"/>
      <c r="M930" s="757"/>
      <c r="N930" s="758"/>
      <c r="O930" s="839"/>
      <c r="P930" s="840"/>
      <c r="Q930" s="840"/>
      <c r="R930" s="841"/>
      <c r="S930" s="839"/>
      <c r="T930" s="840"/>
      <c r="U930" s="840"/>
      <c r="V930" s="841"/>
      <c r="W930" s="839"/>
      <c r="X930" s="840"/>
      <c r="Y930" s="840"/>
      <c r="Z930" s="841"/>
      <c r="AA930" s="839"/>
      <c r="AB930" s="840"/>
      <c r="AC930" s="840"/>
      <c r="AD930" s="841"/>
      <c r="AG930" s="33"/>
      <c r="AH930" s="33"/>
      <c r="AI930">
        <f t="shared" si="348"/>
        <v>0</v>
      </c>
      <c r="AJ930">
        <f t="shared" si="349"/>
        <v>0</v>
      </c>
      <c r="AK930">
        <f t="shared" si="346"/>
        <v>0</v>
      </c>
      <c r="AL930">
        <f t="shared" si="347"/>
        <v>0</v>
      </c>
    </row>
    <row r="931" spans="1:38" ht="15" customHeight="1">
      <c r="A931" s="25"/>
      <c r="B931" s="52"/>
      <c r="C931" s="70" t="s">
        <v>5026</v>
      </c>
      <c r="D931" s="817" t="s">
        <v>5355</v>
      </c>
      <c r="E931" s="757"/>
      <c r="F931" s="757"/>
      <c r="G931" s="757"/>
      <c r="H931" s="757"/>
      <c r="I931" s="757"/>
      <c r="J931" s="757"/>
      <c r="K931" s="757"/>
      <c r="L931" s="757"/>
      <c r="M931" s="757"/>
      <c r="N931" s="758"/>
      <c r="O931" s="839"/>
      <c r="P931" s="840"/>
      <c r="Q931" s="840"/>
      <c r="R931" s="841"/>
      <c r="S931" s="839"/>
      <c r="T931" s="840"/>
      <c r="U931" s="840"/>
      <c r="V931" s="841"/>
      <c r="W931" s="839"/>
      <c r="X931" s="840"/>
      <c r="Y931" s="840"/>
      <c r="Z931" s="841"/>
      <c r="AA931" s="839"/>
      <c r="AB931" s="840"/>
      <c r="AC931" s="840"/>
      <c r="AD931" s="841"/>
      <c r="AG931" s="33"/>
      <c r="AH931" s="33"/>
      <c r="AI931">
        <f t="shared" si="348"/>
        <v>0</v>
      </c>
      <c r="AJ931">
        <f t="shared" si="349"/>
        <v>0</v>
      </c>
      <c r="AK931">
        <f t="shared" si="346"/>
        <v>0</v>
      </c>
      <c r="AL931">
        <f t="shared" si="347"/>
        <v>0</v>
      </c>
    </row>
    <row r="932" spans="1:38" ht="15" customHeight="1">
      <c r="A932" s="25"/>
      <c r="B932" s="52"/>
      <c r="C932" s="70" t="s">
        <v>5028</v>
      </c>
      <c r="D932" s="817" t="s">
        <v>5358</v>
      </c>
      <c r="E932" s="757"/>
      <c r="F932" s="757"/>
      <c r="G932" s="757"/>
      <c r="H932" s="757"/>
      <c r="I932" s="757"/>
      <c r="J932" s="757"/>
      <c r="K932" s="757"/>
      <c r="L932" s="757"/>
      <c r="M932" s="757"/>
      <c r="N932" s="758"/>
      <c r="O932" s="839"/>
      <c r="P932" s="840"/>
      <c r="Q932" s="840"/>
      <c r="R932" s="841"/>
      <c r="S932" s="839"/>
      <c r="T932" s="840"/>
      <c r="U932" s="840"/>
      <c r="V932" s="841"/>
      <c r="W932" s="839"/>
      <c r="X932" s="840"/>
      <c r="Y932" s="840"/>
      <c r="Z932" s="841"/>
      <c r="AA932" s="839"/>
      <c r="AB932" s="840"/>
      <c r="AC932" s="840"/>
      <c r="AD932" s="841"/>
      <c r="AG932" s="33"/>
      <c r="AH932" s="33"/>
      <c r="AI932">
        <f t="shared" si="348"/>
        <v>0</v>
      </c>
      <c r="AJ932">
        <f t="shared" si="349"/>
        <v>0</v>
      </c>
      <c r="AK932">
        <f t="shared" si="346"/>
        <v>0</v>
      </c>
      <c r="AL932">
        <f t="shared" si="347"/>
        <v>0</v>
      </c>
    </row>
    <row r="933" spans="1:38" ht="15" customHeight="1">
      <c r="A933" s="25"/>
      <c r="B933" s="52"/>
      <c r="C933" s="70" t="s">
        <v>5029</v>
      </c>
      <c r="D933" s="817" t="s">
        <v>5361</v>
      </c>
      <c r="E933" s="757"/>
      <c r="F933" s="757"/>
      <c r="G933" s="757"/>
      <c r="H933" s="757"/>
      <c r="I933" s="757"/>
      <c r="J933" s="757"/>
      <c r="K933" s="757"/>
      <c r="L933" s="757"/>
      <c r="M933" s="757"/>
      <c r="N933" s="758"/>
      <c r="O933" s="839"/>
      <c r="P933" s="840"/>
      <c r="Q933" s="840"/>
      <c r="R933" s="841"/>
      <c r="S933" s="839"/>
      <c r="T933" s="840"/>
      <c r="U933" s="840"/>
      <c r="V933" s="841"/>
      <c r="W933" s="839"/>
      <c r="X933" s="840"/>
      <c r="Y933" s="840"/>
      <c r="Z933" s="841"/>
      <c r="AA933" s="839"/>
      <c r="AB933" s="840"/>
      <c r="AC933" s="840"/>
      <c r="AD933" s="841"/>
      <c r="AG933" s="33"/>
      <c r="AH933" s="33"/>
      <c r="AI933">
        <f t="shared" si="348"/>
        <v>0</v>
      </c>
      <c r="AJ933">
        <f t="shared" si="349"/>
        <v>0</v>
      </c>
      <c r="AK933">
        <f t="shared" si="346"/>
        <v>0</v>
      </c>
      <c r="AL933">
        <f t="shared" si="347"/>
        <v>0</v>
      </c>
    </row>
    <row r="934" spans="1:38" ht="15" customHeight="1">
      <c r="A934" s="25"/>
      <c r="B934" s="58"/>
      <c r="C934" s="70" t="s">
        <v>5031</v>
      </c>
      <c r="D934" s="817" t="s">
        <v>5364</v>
      </c>
      <c r="E934" s="757"/>
      <c r="F934" s="757"/>
      <c r="G934" s="757"/>
      <c r="H934" s="757"/>
      <c r="I934" s="757"/>
      <c r="J934" s="757"/>
      <c r="K934" s="757"/>
      <c r="L934" s="757"/>
      <c r="M934" s="757"/>
      <c r="N934" s="758"/>
      <c r="O934" s="839"/>
      <c r="P934" s="840"/>
      <c r="Q934" s="840"/>
      <c r="R934" s="841"/>
      <c r="S934" s="839"/>
      <c r="T934" s="840"/>
      <c r="U934" s="840"/>
      <c r="V934" s="841"/>
      <c r="W934" s="839"/>
      <c r="X934" s="840"/>
      <c r="Y934" s="840"/>
      <c r="Z934" s="841"/>
      <c r="AA934" s="839"/>
      <c r="AB934" s="840"/>
      <c r="AC934" s="840"/>
      <c r="AD934" s="841"/>
      <c r="AG934" s="33"/>
      <c r="AH934" s="33"/>
      <c r="AI934">
        <f t="shared" si="348"/>
        <v>0</v>
      </c>
      <c r="AJ934">
        <f t="shared" si="349"/>
        <v>0</v>
      </c>
      <c r="AK934">
        <f t="shared" si="346"/>
        <v>0</v>
      </c>
      <c r="AL934">
        <f t="shared" si="347"/>
        <v>0</v>
      </c>
    </row>
    <row r="935" spans="1:38" ht="15" customHeight="1">
      <c r="A935" s="25"/>
      <c r="B935" s="58"/>
      <c r="C935" s="70" t="s">
        <v>5032</v>
      </c>
      <c r="D935" s="817" t="s">
        <v>5367</v>
      </c>
      <c r="E935" s="757"/>
      <c r="F935" s="757"/>
      <c r="G935" s="757"/>
      <c r="H935" s="757"/>
      <c r="I935" s="757"/>
      <c r="J935" s="757"/>
      <c r="K935" s="757"/>
      <c r="L935" s="757"/>
      <c r="M935" s="757"/>
      <c r="N935" s="758"/>
      <c r="O935" s="839"/>
      <c r="P935" s="840"/>
      <c r="Q935" s="840"/>
      <c r="R935" s="841"/>
      <c r="S935" s="839"/>
      <c r="T935" s="840"/>
      <c r="U935" s="840"/>
      <c r="V935" s="841"/>
      <c r="W935" s="839"/>
      <c r="X935" s="840"/>
      <c r="Y935" s="840"/>
      <c r="Z935" s="841"/>
      <c r="AA935" s="839"/>
      <c r="AB935" s="840"/>
      <c r="AC935" s="840"/>
      <c r="AD935" s="841"/>
      <c r="AG935" s="33"/>
      <c r="AH935" s="33"/>
      <c r="AI935">
        <f t="shared" si="348"/>
        <v>0</v>
      </c>
      <c r="AJ935">
        <f t="shared" si="349"/>
        <v>0</v>
      </c>
      <c r="AK935">
        <f t="shared" si="346"/>
        <v>0</v>
      </c>
      <c r="AL935">
        <f t="shared" si="347"/>
        <v>0</v>
      </c>
    </row>
    <row r="936" spans="1:38" ht="15" customHeight="1">
      <c r="A936" s="25"/>
      <c r="B936" s="58"/>
      <c r="C936" s="70" t="s">
        <v>5033</v>
      </c>
      <c r="D936" s="817" t="s">
        <v>5369</v>
      </c>
      <c r="E936" s="757"/>
      <c r="F936" s="757"/>
      <c r="G936" s="757"/>
      <c r="H936" s="757"/>
      <c r="I936" s="757"/>
      <c r="J936" s="757"/>
      <c r="K936" s="757"/>
      <c r="L936" s="757"/>
      <c r="M936" s="757"/>
      <c r="N936" s="758"/>
      <c r="O936" s="839"/>
      <c r="P936" s="840"/>
      <c r="Q936" s="840"/>
      <c r="R936" s="841"/>
      <c r="S936" s="839"/>
      <c r="T936" s="840"/>
      <c r="U936" s="840"/>
      <c r="V936" s="841"/>
      <c r="W936" s="839"/>
      <c r="X936" s="840"/>
      <c r="Y936" s="840"/>
      <c r="Z936" s="841"/>
      <c r="AA936" s="839"/>
      <c r="AB936" s="840"/>
      <c r="AC936" s="840"/>
      <c r="AD936" s="841"/>
      <c r="AG936" s="33"/>
      <c r="AH936" s="33"/>
      <c r="AI936">
        <f t="shared" si="348"/>
        <v>0</v>
      </c>
      <c r="AJ936">
        <f t="shared" si="349"/>
        <v>0</v>
      </c>
      <c r="AK936">
        <f t="shared" si="346"/>
        <v>0</v>
      </c>
      <c r="AL936">
        <f t="shared" si="347"/>
        <v>0</v>
      </c>
    </row>
    <row r="937" spans="1:38" ht="15" customHeight="1">
      <c r="A937" s="25"/>
      <c r="B937" s="58"/>
      <c r="C937" s="70" t="s">
        <v>5034</v>
      </c>
      <c r="D937" s="817" t="s">
        <v>5372</v>
      </c>
      <c r="E937" s="757"/>
      <c r="F937" s="757"/>
      <c r="G937" s="757"/>
      <c r="H937" s="757"/>
      <c r="I937" s="757"/>
      <c r="J937" s="757"/>
      <c r="K937" s="757"/>
      <c r="L937" s="757"/>
      <c r="M937" s="757"/>
      <c r="N937" s="758"/>
      <c r="O937" s="839"/>
      <c r="P937" s="840"/>
      <c r="Q937" s="840"/>
      <c r="R937" s="841"/>
      <c r="S937" s="839"/>
      <c r="T937" s="840"/>
      <c r="U937" s="840"/>
      <c r="V937" s="841"/>
      <c r="W937" s="839"/>
      <c r="X937" s="840"/>
      <c r="Y937" s="840"/>
      <c r="Z937" s="841"/>
      <c r="AA937" s="839"/>
      <c r="AB937" s="840"/>
      <c r="AC937" s="840"/>
      <c r="AD937" s="841"/>
      <c r="AG937" s="33"/>
      <c r="AH937" s="33"/>
      <c r="AI937">
        <f t="shared" si="348"/>
        <v>0</v>
      </c>
      <c r="AJ937">
        <f t="shared" si="349"/>
        <v>0</v>
      </c>
      <c r="AK937">
        <f t="shared" si="346"/>
        <v>0</v>
      </c>
      <c r="AL937">
        <f t="shared" si="347"/>
        <v>0</v>
      </c>
    </row>
    <row r="938" spans="1:38" ht="15" customHeight="1">
      <c r="A938" s="25"/>
      <c r="B938" s="58"/>
      <c r="C938" s="70" t="s">
        <v>5035</v>
      </c>
      <c r="D938" s="817" t="s">
        <v>5373</v>
      </c>
      <c r="E938" s="757"/>
      <c r="F938" s="757"/>
      <c r="G938" s="757"/>
      <c r="H938" s="757"/>
      <c r="I938" s="757"/>
      <c r="J938" s="757"/>
      <c r="K938" s="757"/>
      <c r="L938" s="757"/>
      <c r="M938" s="757"/>
      <c r="N938" s="758"/>
      <c r="O938" s="839"/>
      <c r="P938" s="840"/>
      <c r="Q938" s="840"/>
      <c r="R938" s="841"/>
      <c r="S938" s="839"/>
      <c r="T938" s="840"/>
      <c r="U938" s="840"/>
      <c r="V938" s="841"/>
      <c r="W938" s="839"/>
      <c r="X938" s="840"/>
      <c r="Y938" s="840"/>
      <c r="Z938" s="841"/>
      <c r="AA938" s="839"/>
      <c r="AB938" s="840"/>
      <c r="AC938" s="840"/>
      <c r="AD938" s="841"/>
      <c r="AG938" s="33"/>
      <c r="AH938" s="33"/>
      <c r="AI938">
        <f t="shared" si="348"/>
        <v>0</v>
      </c>
      <c r="AJ938">
        <f t="shared" si="349"/>
        <v>0</v>
      </c>
      <c r="AK938">
        <f t="shared" si="346"/>
        <v>0</v>
      </c>
      <c r="AL938">
        <f t="shared" si="347"/>
        <v>0</v>
      </c>
    </row>
    <row r="939" spans="1:38" ht="15" customHeight="1">
      <c r="A939" s="25"/>
      <c r="B939" s="58"/>
      <c r="C939" s="70" t="s">
        <v>5036</v>
      </c>
      <c r="D939" s="817" t="s">
        <v>5375</v>
      </c>
      <c r="E939" s="757"/>
      <c r="F939" s="757"/>
      <c r="G939" s="757"/>
      <c r="H939" s="757"/>
      <c r="I939" s="757"/>
      <c r="J939" s="757"/>
      <c r="K939" s="757"/>
      <c r="L939" s="757"/>
      <c r="M939" s="757"/>
      <c r="N939" s="758"/>
      <c r="O939" s="839"/>
      <c r="P939" s="840"/>
      <c r="Q939" s="840"/>
      <c r="R939" s="841"/>
      <c r="S939" s="839"/>
      <c r="T939" s="840"/>
      <c r="U939" s="840"/>
      <c r="V939" s="841"/>
      <c r="W939" s="839"/>
      <c r="X939" s="840"/>
      <c r="Y939" s="840"/>
      <c r="Z939" s="841"/>
      <c r="AA939" s="839"/>
      <c r="AB939" s="840"/>
      <c r="AC939" s="840"/>
      <c r="AD939" s="841"/>
      <c r="AG939" s="33"/>
      <c r="AH939" s="33"/>
      <c r="AI939">
        <f t="shared" si="348"/>
        <v>0</v>
      </c>
      <c r="AJ939">
        <f t="shared" si="349"/>
        <v>0</v>
      </c>
      <c r="AK939">
        <f t="shared" si="346"/>
        <v>0</v>
      </c>
      <c r="AL939">
        <f t="shared" si="347"/>
        <v>0</v>
      </c>
    </row>
    <row r="940" spans="1:38" ht="15" customHeight="1">
      <c r="A940" s="25"/>
      <c r="B940" s="58"/>
      <c r="C940" s="70" t="s">
        <v>5037</v>
      </c>
      <c r="D940" s="817" t="s">
        <v>5378</v>
      </c>
      <c r="E940" s="757"/>
      <c r="F940" s="757"/>
      <c r="G940" s="757"/>
      <c r="H940" s="757"/>
      <c r="I940" s="757"/>
      <c r="J940" s="757"/>
      <c r="K940" s="757"/>
      <c r="L940" s="757"/>
      <c r="M940" s="757"/>
      <c r="N940" s="758"/>
      <c r="O940" s="839"/>
      <c r="P940" s="840"/>
      <c r="Q940" s="840"/>
      <c r="R940" s="841"/>
      <c r="S940" s="839"/>
      <c r="T940" s="840"/>
      <c r="U940" s="840"/>
      <c r="V940" s="841"/>
      <c r="W940" s="839"/>
      <c r="X940" s="840"/>
      <c r="Y940" s="840"/>
      <c r="Z940" s="841"/>
      <c r="AA940" s="839"/>
      <c r="AB940" s="840"/>
      <c r="AC940" s="840"/>
      <c r="AD940" s="841"/>
      <c r="AG940" s="33"/>
      <c r="AH940" s="33"/>
      <c r="AI940">
        <f t="shared" si="348"/>
        <v>0</v>
      </c>
      <c r="AJ940">
        <f t="shared" si="349"/>
        <v>0</v>
      </c>
      <c r="AK940">
        <f t="shared" si="346"/>
        <v>0</v>
      </c>
      <c r="AL940">
        <f t="shared" si="347"/>
        <v>0</v>
      </c>
    </row>
    <row r="941" spans="1:38" ht="15" customHeight="1">
      <c r="A941" s="25"/>
      <c r="B941" s="58"/>
      <c r="C941" s="70" t="s">
        <v>5038</v>
      </c>
      <c r="D941" s="817" t="s">
        <v>5381</v>
      </c>
      <c r="E941" s="757"/>
      <c r="F941" s="757"/>
      <c r="G941" s="757"/>
      <c r="H941" s="757"/>
      <c r="I941" s="757"/>
      <c r="J941" s="757"/>
      <c r="K941" s="757"/>
      <c r="L941" s="757"/>
      <c r="M941" s="757"/>
      <c r="N941" s="758"/>
      <c r="O941" s="839"/>
      <c r="P941" s="840"/>
      <c r="Q941" s="840"/>
      <c r="R941" s="841"/>
      <c r="S941" s="839"/>
      <c r="T941" s="840"/>
      <c r="U941" s="840"/>
      <c r="V941" s="841"/>
      <c r="W941" s="839"/>
      <c r="X941" s="840"/>
      <c r="Y941" s="840"/>
      <c r="Z941" s="841"/>
      <c r="AA941" s="839"/>
      <c r="AB941" s="840"/>
      <c r="AC941" s="840"/>
      <c r="AD941" s="841"/>
      <c r="AG941" s="33"/>
      <c r="AH941" s="33"/>
      <c r="AI941">
        <f t="shared" si="348"/>
        <v>0</v>
      </c>
      <c r="AJ941">
        <f t="shared" si="349"/>
        <v>0</v>
      </c>
      <c r="AK941">
        <f t="shared" si="346"/>
        <v>0</v>
      </c>
      <c r="AL941">
        <f t="shared" si="347"/>
        <v>0</v>
      </c>
    </row>
    <row r="942" spans="1:38" ht="15" customHeight="1">
      <c r="A942" s="25"/>
      <c r="B942" s="58"/>
      <c r="C942" s="70" t="s">
        <v>5039</v>
      </c>
      <c r="D942" s="817" t="s">
        <v>5384</v>
      </c>
      <c r="E942" s="757"/>
      <c r="F942" s="757"/>
      <c r="G942" s="757"/>
      <c r="H942" s="757"/>
      <c r="I942" s="757"/>
      <c r="J942" s="757"/>
      <c r="K942" s="757"/>
      <c r="L942" s="757"/>
      <c r="M942" s="757"/>
      <c r="N942" s="758"/>
      <c r="O942" s="839"/>
      <c r="P942" s="840"/>
      <c r="Q942" s="840"/>
      <c r="R942" s="841"/>
      <c r="S942" s="839"/>
      <c r="T942" s="840"/>
      <c r="U942" s="840"/>
      <c r="V942" s="841"/>
      <c r="W942" s="839"/>
      <c r="X942" s="840"/>
      <c r="Y942" s="840"/>
      <c r="Z942" s="841"/>
      <c r="AA942" s="839"/>
      <c r="AB942" s="840"/>
      <c r="AC942" s="840"/>
      <c r="AD942" s="841"/>
      <c r="AG942" s="33"/>
      <c r="AH942" s="33"/>
      <c r="AI942">
        <f t="shared" si="348"/>
        <v>0</v>
      </c>
      <c r="AJ942">
        <f t="shared" si="349"/>
        <v>0</v>
      </c>
      <c r="AK942">
        <f t="shared" si="346"/>
        <v>0</v>
      </c>
      <c r="AL942">
        <f t="shared" si="347"/>
        <v>0</v>
      </c>
    </row>
    <row r="943" spans="1:38" ht="15" customHeight="1">
      <c r="A943" s="25"/>
      <c r="B943" s="58"/>
      <c r="C943" s="70" t="s">
        <v>5040</v>
      </c>
      <c r="D943" s="817" t="s">
        <v>5387</v>
      </c>
      <c r="E943" s="757"/>
      <c r="F943" s="757"/>
      <c r="G943" s="757"/>
      <c r="H943" s="757"/>
      <c r="I943" s="757"/>
      <c r="J943" s="757"/>
      <c r="K943" s="757"/>
      <c r="L943" s="757"/>
      <c r="M943" s="757"/>
      <c r="N943" s="758"/>
      <c r="O943" s="839"/>
      <c r="P943" s="840"/>
      <c r="Q943" s="840"/>
      <c r="R943" s="841"/>
      <c r="S943" s="839"/>
      <c r="T943" s="840"/>
      <c r="U943" s="840"/>
      <c r="V943" s="841"/>
      <c r="W943" s="839"/>
      <c r="X943" s="840"/>
      <c r="Y943" s="840"/>
      <c r="Z943" s="841"/>
      <c r="AA943" s="839"/>
      <c r="AB943" s="840"/>
      <c r="AC943" s="840"/>
      <c r="AD943" s="841"/>
      <c r="AG943" s="33"/>
      <c r="AH943" s="33"/>
      <c r="AI943">
        <f t="shared" si="348"/>
        <v>0</v>
      </c>
      <c r="AJ943">
        <f t="shared" si="349"/>
        <v>0</v>
      </c>
      <c r="AK943">
        <f t="shared" si="346"/>
        <v>0</v>
      </c>
      <c r="AL943">
        <f t="shared" si="347"/>
        <v>0</v>
      </c>
    </row>
    <row r="944" spans="1:38" ht="15" customHeight="1">
      <c r="A944" s="25"/>
      <c r="B944" s="58"/>
      <c r="C944" s="70" t="s">
        <v>5041</v>
      </c>
      <c r="D944" s="817" t="s">
        <v>5390</v>
      </c>
      <c r="E944" s="757"/>
      <c r="F944" s="757"/>
      <c r="G944" s="757"/>
      <c r="H944" s="757"/>
      <c r="I944" s="757"/>
      <c r="J944" s="757"/>
      <c r="K944" s="757"/>
      <c r="L944" s="757"/>
      <c r="M944" s="757"/>
      <c r="N944" s="758"/>
      <c r="O944" s="839"/>
      <c r="P944" s="840"/>
      <c r="Q944" s="840"/>
      <c r="R944" s="841"/>
      <c r="S944" s="839"/>
      <c r="T944" s="840"/>
      <c r="U944" s="840"/>
      <c r="V944" s="841"/>
      <c r="W944" s="839"/>
      <c r="X944" s="840"/>
      <c r="Y944" s="840"/>
      <c r="Z944" s="841"/>
      <c r="AA944" s="839"/>
      <c r="AB944" s="840"/>
      <c r="AC944" s="840"/>
      <c r="AD944" s="841"/>
      <c r="AG944" s="33"/>
      <c r="AH944" s="33"/>
      <c r="AI944">
        <f t="shared" si="348"/>
        <v>0</v>
      </c>
      <c r="AJ944">
        <f t="shared" si="349"/>
        <v>0</v>
      </c>
      <c r="AK944">
        <f t="shared" si="346"/>
        <v>0</v>
      </c>
      <c r="AL944">
        <f t="shared" si="347"/>
        <v>0</v>
      </c>
    </row>
    <row r="945" spans="1:38" ht="15" customHeight="1">
      <c r="A945" s="25"/>
      <c r="B945" s="58"/>
      <c r="C945" s="70" t="s">
        <v>5042</v>
      </c>
      <c r="D945" s="817" t="s">
        <v>5393</v>
      </c>
      <c r="E945" s="757"/>
      <c r="F945" s="757"/>
      <c r="G945" s="757"/>
      <c r="H945" s="757"/>
      <c r="I945" s="757"/>
      <c r="J945" s="757"/>
      <c r="K945" s="757"/>
      <c r="L945" s="757"/>
      <c r="M945" s="757"/>
      <c r="N945" s="758"/>
      <c r="O945" s="839"/>
      <c r="P945" s="840"/>
      <c r="Q945" s="840"/>
      <c r="R945" s="841"/>
      <c r="S945" s="839"/>
      <c r="T945" s="840"/>
      <c r="U945" s="840"/>
      <c r="V945" s="841"/>
      <c r="W945" s="839"/>
      <c r="X945" s="840"/>
      <c r="Y945" s="840"/>
      <c r="Z945" s="841"/>
      <c r="AA945" s="839"/>
      <c r="AB945" s="840"/>
      <c r="AC945" s="840"/>
      <c r="AD945" s="841"/>
      <c r="AG945" s="33"/>
      <c r="AH945" s="33"/>
      <c r="AI945">
        <f t="shared" si="348"/>
        <v>0</v>
      </c>
      <c r="AJ945">
        <f t="shared" si="349"/>
        <v>0</v>
      </c>
      <c r="AK945">
        <f t="shared" si="346"/>
        <v>0</v>
      </c>
      <c r="AL945">
        <f t="shared" si="347"/>
        <v>0</v>
      </c>
    </row>
    <row r="946" spans="1:38" ht="15" customHeight="1">
      <c r="A946" s="25"/>
      <c r="B946" s="58"/>
      <c r="C946" s="70" t="s">
        <v>5043</v>
      </c>
      <c r="D946" s="817" t="s">
        <v>5395</v>
      </c>
      <c r="E946" s="757"/>
      <c r="F946" s="757"/>
      <c r="G946" s="757"/>
      <c r="H946" s="757"/>
      <c r="I946" s="757"/>
      <c r="J946" s="757"/>
      <c r="K946" s="757"/>
      <c r="L946" s="757"/>
      <c r="M946" s="757"/>
      <c r="N946" s="758"/>
      <c r="O946" s="839"/>
      <c r="P946" s="840"/>
      <c r="Q946" s="840"/>
      <c r="R946" s="841"/>
      <c r="S946" s="839"/>
      <c r="T946" s="840"/>
      <c r="U946" s="840"/>
      <c r="V946" s="841"/>
      <c r="W946" s="839"/>
      <c r="X946" s="840"/>
      <c r="Y946" s="840"/>
      <c r="Z946" s="841"/>
      <c r="AA946" s="839"/>
      <c r="AB946" s="840"/>
      <c r="AC946" s="840"/>
      <c r="AD946" s="841"/>
      <c r="AG946" s="33"/>
      <c r="AH946" s="33"/>
      <c r="AI946">
        <f t="shared" si="348"/>
        <v>0</v>
      </c>
      <c r="AJ946">
        <f t="shared" si="349"/>
        <v>0</v>
      </c>
      <c r="AK946">
        <f t="shared" si="346"/>
        <v>0</v>
      </c>
      <c r="AL946">
        <f t="shared" si="347"/>
        <v>0</v>
      </c>
    </row>
    <row r="947" spans="1:38" ht="15" customHeight="1">
      <c r="A947" s="25"/>
      <c r="B947" s="58"/>
      <c r="C947" s="70" t="s">
        <v>5044</v>
      </c>
      <c r="D947" s="817" t="s">
        <v>5397</v>
      </c>
      <c r="E947" s="757"/>
      <c r="F947" s="757"/>
      <c r="G947" s="757"/>
      <c r="H947" s="757"/>
      <c r="I947" s="757"/>
      <c r="J947" s="757"/>
      <c r="K947" s="757"/>
      <c r="L947" s="757"/>
      <c r="M947" s="757"/>
      <c r="N947" s="758"/>
      <c r="O947" s="839"/>
      <c r="P947" s="840"/>
      <c r="Q947" s="840"/>
      <c r="R947" s="841"/>
      <c r="S947" s="839"/>
      <c r="T947" s="840"/>
      <c r="U947" s="840"/>
      <c r="V947" s="841"/>
      <c r="W947" s="839"/>
      <c r="X947" s="840"/>
      <c r="Y947" s="840"/>
      <c r="Z947" s="841"/>
      <c r="AA947" s="839"/>
      <c r="AB947" s="840"/>
      <c r="AC947" s="840"/>
      <c r="AD947" s="841"/>
      <c r="AG947" s="33"/>
      <c r="AH947" s="33"/>
      <c r="AI947">
        <f t="shared" si="348"/>
        <v>0</v>
      </c>
      <c r="AJ947">
        <f t="shared" si="349"/>
        <v>0</v>
      </c>
      <c r="AK947">
        <f t="shared" si="346"/>
        <v>0</v>
      </c>
      <c r="AL947">
        <f t="shared" si="347"/>
        <v>0</v>
      </c>
    </row>
    <row r="948" spans="1:38" ht="15" customHeight="1">
      <c r="A948" s="25"/>
      <c r="B948" s="58"/>
      <c r="C948" s="70" t="s">
        <v>5045</v>
      </c>
      <c r="D948" s="817" t="s">
        <v>5106</v>
      </c>
      <c r="E948" s="757"/>
      <c r="F948" s="757"/>
      <c r="G948" s="757"/>
      <c r="H948" s="757"/>
      <c r="I948" s="757"/>
      <c r="J948" s="757"/>
      <c r="K948" s="757"/>
      <c r="L948" s="757"/>
      <c r="M948" s="757"/>
      <c r="N948" s="758"/>
      <c r="O948" s="839"/>
      <c r="P948" s="840"/>
      <c r="Q948" s="840"/>
      <c r="R948" s="841"/>
      <c r="S948" s="839"/>
      <c r="T948" s="840"/>
      <c r="U948" s="840"/>
      <c r="V948" s="841"/>
      <c r="W948" s="839"/>
      <c r="X948" s="840"/>
      <c r="Y948" s="840"/>
      <c r="Z948" s="841"/>
      <c r="AA948" s="839"/>
      <c r="AB948" s="840"/>
      <c r="AC948" s="840"/>
      <c r="AD948" s="841"/>
      <c r="AG948" s="33"/>
      <c r="AH948" s="33"/>
      <c r="AI948">
        <f t="shared" si="348"/>
        <v>0</v>
      </c>
      <c r="AJ948">
        <f t="shared" si="349"/>
        <v>0</v>
      </c>
      <c r="AK948" s="634">
        <f>SUM(S948:AD948)</f>
        <v>0</v>
      </c>
      <c r="AL948">
        <f>IF(COUNTIF(O948:AD948,"NA")=4,0,IF(OR(AND(AI948=0,AJ948&gt;0),AND(AI948="NS",AK948&gt;0), AND(AI948="NS", AJ948=0,AK948=0)), 1, IF(OR(AND(AI948&gt;0,AJ948&gt;1,AI948&gt;AK948), AND(AI948="NS",AJ948=2), AND(AI948="NS",AK948=0,AJ948&gt;0),AI948=AK948), 0, 1)))</f>
        <v>0</v>
      </c>
    </row>
    <row r="949" spans="1:38" ht="15" customHeight="1">
      <c r="A949" s="25"/>
      <c r="B949" s="52"/>
      <c r="C949" s="52"/>
      <c r="D949" s="52"/>
      <c r="E949" s="52"/>
      <c r="F949" s="52"/>
      <c r="G949" s="52"/>
      <c r="H949" s="52"/>
      <c r="I949" s="52"/>
      <c r="J949" s="52"/>
      <c r="K949" s="62"/>
      <c r="L949" s="62"/>
      <c r="M949" s="52"/>
      <c r="N949" s="65" t="s">
        <v>5270</v>
      </c>
      <c r="O949" s="865">
        <f>IF(AND(SUM(O924:O948)=0,COUNTIF(O924:O948,"NS")&gt;0),"NS",IF(AND(SUM(O924:O948)=0,COUNTIF(O924:O948,0)&gt;0),0,IF(AND(SUM(O924:O948)=0,COUNTIF(O924:O948,"NA")&gt;0),"NA",SUM(O924:O948))))</f>
        <v>0</v>
      </c>
      <c r="P949" s="866"/>
      <c r="Q949" s="866"/>
      <c r="R949" s="867"/>
      <c r="S949" s="865">
        <f>IF(AND(SUM(S924:S948)=0,COUNTIF(S924:S948,"NS")&gt;0),"NS",IF(AND(SUM(S924:S948)=0,COUNTIF(S924:S948,0)&gt;0),0,IF(AND(SUM(S924:S948)=0,COUNTIF(S924:S948,"NA")&gt;0),"NA",SUM(S924:S948))))</f>
        <v>0</v>
      </c>
      <c r="T949" s="866"/>
      <c r="U949" s="866"/>
      <c r="V949" s="867"/>
      <c r="W949" s="865">
        <f>IF(AND(SUM(W924:W948)=0,COUNTIF(W924:W948,"NS")&gt;0),"NS",IF(AND(SUM(W924:W948)=0,COUNTIF(W924:W948,0)&gt;0),0,IF(AND(SUM(W924:W948)=0,COUNTIF(W924:W948,"NA")&gt;0),"NA",SUM(W924:W948))))</f>
        <v>0</v>
      </c>
      <c r="X949" s="866"/>
      <c r="Y949" s="866"/>
      <c r="Z949" s="867"/>
      <c r="AA949" s="865">
        <f>IF(AND(SUM(AA924:AA948)=0,COUNTIF(AA924:AA948,"NS")&gt;0),"NS",IF(AND(SUM(AA924:AA948)=0,COUNTIF(AA924:AA948,0)&gt;0),0,IF(AND(SUM(AA924:AA948)=0,COUNTIF(AA924:AA948,"NA")&gt;0),"NA",SUM(AA924:AA948))))</f>
        <v>0</v>
      </c>
      <c r="AB949" s="866"/>
      <c r="AC949" s="866"/>
      <c r="AD949" s="867"/>
      <c r="AG949" s="33"/>
      <c r="AH949" s="33"/>
      <c r="AL949" s="169">
        <f>SUM(AL924:AL948)</f>
        <v>0</v>
      </c>
    </row>
    <row r="950" spans="1:38" ht="15" customHeight="1">
      <c r="A950" s="25"/>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I950" t="s">
        <v>5248</v>
      </c>
      <c r="AJ950" s="170">
        <f>SUM(AL949)</f>
        <v>0</v>
      </c>
    </row>
    <row r="951" spans="1:38" ht="24" customHeight="1">
      <c r="A951" s="25"/>
      <c r="B951" s="527"/>
      <c r="C951" s="848" t="s">
        <v>5219</v>
      </c>
      <c r="D951" s="708"/>
      <c r="E951" s="708"/>
      <c r="F951" s="708"/>
      <c r="G951" s="708"/>
      <c r="H951" s="708"/>
      <c r="I951" s="708"/>
      <c r="J951" s="708"/>
      <c r="K951" s="708"/>
      <c r="L951" s="708"/>
      <c r="M951" s="708"/>
      <c r="N951" s="708"/>
      <c r="O951" s="708"/>
      <c r="P951" s="708"/>
      <c r="Q951" s="708"/>
      <c r="R951" s="708"/>
      <c r="S951" s="708"/>
      <c r="T951" s="708"/>
      <c r="U951" s="708"/>
      <c r="V951" s="708"/>
      <c r="W951" s="708"/>
      <c r="X951" s="708"/>
      <c r="Y951" s="708"/>
      <c r="Z951" s="708"/>
      <c r="AA951" s="708"/>
      <c r="AB951" s="708"/>
      <c r="AC951" s="708"/>
      <c r="AD951" s="708"/>
    </row>
    <row r="952" spans="1:38" ht="60" customHeight="1">
      <c r="A952" s="25"/>
      <c r="B952" s="527"/>
      <c r="C952" s="842"/>
      <c r="D952" s="759"/>
      <c r="E952" s="759"/>
      <c r="F952" s="759"/>
      <c r="G952" s="759"/>
      <c r="H952" s="759"/>
      <c r="I952" s="759"/>
      <c r="J952" s="759"/>
      <c r="K952" s="759"/>
      <c r="L952" s="759"/>
      <c r="M952" s="759"/>
      <c r="N952" s="759"/>
      <c r="O952" s="759"/>
      <c r="P952" s="759"/>
      <c r="Q952" s="759"/>
      <c r="R952" s="759"/>
      <c r="S952" s="759"/>
      <c r="T952" s="759"/>
      <c r="U952" s="759"/>
      <c r="V952" s="759"/>
      <c r="W952" s="759"/>
      <c r="X952" s="759"/>
      <c r="Y952" s="759"/>
      <c r="Z952" s="759"/>
      <c r="AA952" s="759"/>
      <c r="AB952" s="759"/>
      <c r="AC952" s="759"/>
      <c r="AD952" s="838"/>
    </row>
    <row r="953" spans="1:38" ht="15" customHeight="1">
      <c r="A953" s="25"/>
      <c r="B953" s="1060" t="str">
        <f>IF(AG924=0,"","Favor de ingresar toda la información requerida en la pregunta")</f>
        <v/>
      </c>
      <c r="C953" s="1060"/>
      <c r="D953" s="1060"/>
      <c r="E953" s="1060"/>
      <c r="F953" s="1060"/>
      <c r="G953" s="1060"/>
      <c r="H953" s="1060"/>
      <c r="I953" s="1060"/>
      <c r="J953" s="1060"/>
      <c r="K953" s="1060"/>
      <c r="L953" s="1060"/>
      <c r="M953" s="1060"/>
      <c r="N953" s="1060"/>
      <c r="O953" s="1060"/>
      <c r="P953" s="1060"/>
      <c r="Q953" s="1060"/>
      <c r="R953" s="1060"/>
      <c r="S953" s="1060"/>
      <c r="T953" s="1060"/>
      <c r="U953" s="1060"/>
      <c r="V953" s="1060"/>
      <c r="W953" s="1060"/>
      <c r="X953" s="1060"/>
      <c r="Y953" s="1060"/>
      <c r="Z953" s="1060"/>
      <c r="AA953" s="1060"/>
      <c r="AB953" s="1060"/>
      <c r="AC953" s="1060"/>
      <c r="AD953" s="1060"/>
      <c r="AE953" s="1060"/>
    </row>
    <row r="954" spans="1:38" ht="15" customHeight="1">
      <c r="A954" s="25"/>
      <c r="B954" s="888" t="str">
        <f>IF(SUM(COUNTIF(O924:AD948,"NS"))&lt;&gt;0,"Alerta: debido a que cuenta con registros NS, debe proporcionar una justificación en el area de comentarios al final de la pregunta","")</f>
        <v/>
      </c>
      <c r="C954" s="708"/>
      <c r="D954" s="708"/>
      <c r="E954" s="708"/>
      <c r="F954" s="708"/>
      <c r="G954" s="708"/>
      <c r="H954" s="708"/>
      <c r="I954" s="708"/>
      <c r="J954" s="708"/>
      <c r="K954" s="708"/>
      <c r="L954" s="708"/>
      <c r="M954" s="708"/>
      <c r="N954" s="708"/>
      <c r="O954" s="708"/>
      <c r="P954" s="708"/>
      <c r="Q954" s="708"/>
      <c r="R954" s="708"/>
      <c r="S954" s="708"/>
      <c r="T954" s="708"/>
      <c r="U954" s="708"/>
      <c r="V954" s="708"/>
      <c r="W954" s="708"/>
      <c r="X954" s="708"/>
      <c r="Y954" s="708"/>
      <c r="Z954" s="708"/>
      <c r="AA954" s="708"/>
      <c r="AB954" s="708"/>
      <c r="AC954" s="708"/>
      <c r="AD954" s="708"/>
      <c r="AE954" s="733"/>
    </row>
    <row r="955" spans="1:38" ht="15" customHeight="1">
      <c r="A955" s="25"/>
      <c r="B955" s="868" t="str">
        <f>IF(AJ950&gt;0,"Favor de revisar la suma y consistencia de totales y/o subtotales por filas (numéricos y NS)","")</f>
        <v/>
      </c>
      <c r="C955" s="708"/>
      <c r="D955" s="708"/>
      <c r="E955" s="708"/>
      <c r="F955" s="708"/>
      <c r="G955" s="708"/>
      <c r="H955" s="708"/>
      <c r="I955" s="708"/>
      <c r="J955" s="708"/>
      <c r="K955" s="708"/>
      <c r="L955" s="708"/>
      <c r="M955" s="708"/>
      <c r="N955" s="708"/>
      <c r="O955" s="708"/>
      <c r="P955" s="708"/>
      <c r="Q955" s="708"/>
      <c r="R955" s="708"/>
      <c r="S955" s="708"/>
      <c r="T955" s="708"/>
      <c r="U955" s="708"/>
      <c r="V955" s="708"/>
      <c r="W955" s="708"/>
      <c r="X955" s="708"/>
      <c r="Y955" s="708"/>
      <c r="Z955" s="708"/>
      <c r="AA955" s="708"/>
      <c r="AB955" s="708"/>
      <c r="AC955" s="708"/>
      <c r="AD955" s="708"/>
      <c r="AE955" s="733"/>
    </row>
    <row r="956" spans="1:38" ht="15" customHeight="1">
      <c r="A956" s="25"/>
      <c r="B956" s="868" t="str">
        <f>IF(AH924&gt;0,"Revise la información capturada, ya que tiene datos ingresados en celdas que están sombreadas","")</f>
        <v/>
      </c>
      <c r="C956" s="868"/>
      <c r="D956" s="868"/>
      <c r="E956" s="868"/>
      <c r="F956" s="868"/>
      <c r="G956" s="868"/>
      <c r="H956" s="868"/>
      <c r="I956" s="868"/>
      <c r="J956" s="868"/>
      <c r="K956" s="868"/>
      <c r="L956" s="868"/>
      <c r="M956" s="868"/>
      <c r="N956" s="868"/>
      <c r="O956" s="868"/>
      <c r="P956" s="868"/>
      <c r="Q956" s="868"/>
      <c r="R956" s="868"/>
      <c r="S956" s="868"/>
      <c r="T956" s="868"/>
      <c r="U956" s="868"/>
      <c r="V956" s="868"/>
      <c r="W956" s="868"/>
      <c r="X956" s="868"/>
      <c r="Y956" s="868"/>
      <c r="Z956" s="868"/>
      <c r="AA956" s="868"/>
      <c r="AB956" s="868"/>
      <c r="AC956" s="868"/>
      <c r="AD956" s="868"/>
      <c r="AE956" s="868"/>
    </row>
    <row r="957" spans="1:38" ht="15" customHeight="1">
      <c r="A957" s="25"/>
      <c r="B957" s="845" t="str">
        <f>IF(AP925&gt;0,"Favor de revisar la instrucción 2 , debido a que no se cumplen con los criterios mencionados","")</f>
        <v/>
      </c>
      <c r="C957" s="845"/>
      <c r="D957" s="845"/>
      <c r="E957" s="845"/>
      <c r="F957" s="845"/>
      <c r="G957" s="845"/>
      <c r="H957" s="845"/>
      <c r="I957" s="845"/>
      <c r="J957" s="845"/>
      <c r="K957" s="845"/>
      <c r="L957" s="845"/>
      <c r="M957" s="845"/>
      <c r="N957" s="845"/>
      <c r="O957" s="845"/>
      <c r="P957" s="845"/>
      <c r="Q957" s="845"/>
      <c r="R957" s="845"/>
      <c r="S957" s="845"/>
      <c r="T957" s="845"/>
      <c r="U957" s="845"/>
      <c r="V957" s="845"/>
      <c r="W957" s="845"/>
      <c r="X957" s="845"/>
      <c r="Y957" s="845"/>
      <c r="Z957" s="845"/>
      <c r="AA957" s="845"/>
      <c r="AB957" s="845"/>
      <c r="AC957" s="845"/>
      <c r="AD957" s="845"/>
      <c r="AE957" s="845"/>
    </row>
    <row r="958" spans="1:38" ht="15" customHeight="1">
      <c r="A958" s="25"/>
      <c r="B958" s="534"/>
      <c r="C958" s="534"/>
      <c r="D958" s="534"/>
      <c r="E958" s="534"/>
      <c r="F958" s="534"/>
      <c r="G958" s="534"/>
      <c r="H958" s="534"/>
      <c r="I958" s="534"/>
      <c r="J958" s="534"/>
      <c r="K958" s="534"/>
      <c r="L958" s="534"/>
      <c r="M958" s="534"/>
      <c r="N958" s="534"/>
      <c r="O958" s="534"/>
      <c r="P958" s="534"/>
      <c r="Q958" s="534"/>
      <c r="R958" s="534"/>
      <c r="S958" s="534"/>
      <c r="T958" s="534"/>
      <c r="U958" s="534"/>
      <c r="V958" s="534"/>
      <c r="W958" s="534"/>
      <c r="X958" s="534"/>
      <c r="Y958" s="534"/>
      <c r="Z958" s="534"/>
      <c r="AA958" s="534"/>
      <c r="AB958" s="534"/>
      <c r="AC958" s="534"/>
      <c r="AD958" s="534"/>
    </row>
    <row r="959" spans="1:38" s="31" customFormat="1" ht="24" customHeight="1">
      <c r="A959" s="25" t="s">
        <v>6481</v>
      </c>
      <c r="B959" s="880" t="s">
        <v>6482</v>
      </c>
      <c r="C959" s="1094"/>
      <c r="D959" s="1094"/>
      <c r="E959" s="1094"/>
      <c r="F959" s="1094"/>
      <c r="G959" s="1094"/>
      <c r="H959" s="1094"/>
      <c r="I959" s="1094"/>
      <c r="J959" s="1094"/>
      <c r="K959" s="1094"/>
      <c r="L959" s="1094"/>
      <c r="M959" s="1094"/>
      <c r="N959" s="1094"/>
      <c r="O959" s="1094"/>
      <c r="P959" s="1094"/>
      <c r="Q959" s="1094"/>
      <c r="R959" s="1094"/>
      <c r="S959" s="1094"/>
      <c r="T959" s="1094"/>
      <c r="U959" s="1094"/>
      <c r="V959" s="1094"/>
      <c r="W959" s="1094"/>
      <c r="X959" s="1094"/>
      <c r="Y959" s="1094"/>
      <c r="Z959" s="1094"/>
      <c r="AA959" s="1094"/>
      <c r="AB959" s="1094"/>
      <c r="AC959" s="1094"/>
      <c r="AD959" s="1094"/>
    </row>
    <row r="960" spans="1:38" s="31" customFormat="1" ht="36" customHeight="1">
      <c r="A960" s="25"/>
      <c r="B960" s="38"/>
      <c r="C960" s="853" t="s">
        <v>6483</v>
      </c>
      <c r="D960" s="1094"/>
      <c r="E960" s="1094"/>
      <c r="F960" s="1094"/>
      <c r="G960" s="1094"/>
      <c r="H960" s="1094"/>
      <c r="I960" s="1094"/>
      <c r="J960" s="1094"/>
      <c r="K960" s="1094"/>
      <c r="L960" s="1094"/>
      <c r="M960" s="1094"/>
      <c r="N960" s="1094"/>
      <c r="O960" s="1094"/>
      <c r="P960" s="1094"/>
      <c r="Q960" s="1094"/>
      <c r="R960" s="1094"/>
      <c r="S960" s="1094"/>
      <c r="T960" s="1094"/>
      <c r="U960" s="1094"/>
      <c r="V960" s="1094"/>
      <c r="W960" s="1094"/>
      <c r="X960" s="1094"/>
      <c r="Y960" s="1094"/>
      <c r="Z960" s="1094"/>
      <c r="AA960" s="1094"/>
      <c r="AB960" s="1094"/>
      <c r="AC960" s="1094"/>
      <c r="AD960" s="1094"/>
    </row>
    <row r="961" spans="1:48" s="31" customFormat="1" ht="36" customHeight="1">
      <c r="A961" s="25"/>
      <c r="B961" s="38"/>
      <c r="C961" s="853" t="s">
        <v>6484</v>
      </c>
      <c r="D961" s="1094"/>
      <c r="E961" s="1094"/>
      <c r="F961" s="1094"/>
      <c r="G961" s="1094"/>
      <c r="H961" s="1094"/>
      <c r="I961" s="1094"/>
      <c r="J961" s="1094"/>
      <c r="K961" s="1094"/>
      <c r="L961" s="1094"/>
      <c r="M961" s="1094"/>
      <c r="N961" s="1094"/>
      <c r="O961" s="1094"/>
      <c r="P961" s="1094"/>
      <c r="Q961" s="1094"/>
      <c r="R961" s="1094"/>
      <c r="S961" s="1094"/>
      <c r="T961" s="1094"/>
      <c r="U961" s="1094"/>
      <c r="V961" s="1094"/>
      <c r="W961" s="1094"/>
      <c r="X961" s="1094"/>
      <c r="Y961" s="1094"/>
      <c r="Z961" s="1094"/>
      <c r="AA961" s="1094"/>
      <c r="AB961" s="1094"/>
      <c r="AC961" s="1094"/>
      <c r="AD961" s="1094"/>
    </row>
    <row r="962" spans="1:48" s="95" customFormat="1" ht="15" customHeight="1"/>
    <row r="963" spans="1:48" s="31" customFormat="1" ht="24" customHeight="1">
      <c r="A963" s="25"/>
      <c r="B963" s="38"/>
      <c r="C963" s="858" t="s">
        <v>5560</v>
      </c>
      <c r="D963" s="859"/>
      <c r="E963" s="859"/>
      <c r="F963" s="859"/>
      <c r="G963" s="859"/>
      <c r="H963" s="859"/>
      <c r="I963" s="859"/>
      <c r="J963" s="859"/>
      <c r="K963" s="859"/>
      <c r="L963" s="859"/>
      <c r="M963" s="859"/>
      <c r="N963" s="860"/>
      <c r="O963" s="723" t="s">
        <v>6396</v>
      </c>
      <c r="P963" s="757"/>
      <c r="Q963" s="757"/>
      <c r="R963" s="757"/>
      <c r="S963" s="757"/>
      <c r="T963" s="757"/>
      <c r="U963" s="757"/>
      <c r="V963" s="757"/>
      <c r="W963" s="757"/>
      <c r="X963" s="757"/>
      <c r="Y963" s="757"/>
      <c r="Z963" s="757"/>
      <c r="AA963" s="757"/>
      <c r="AB963" s="757"/>
      <c r="AC963" s="757"/>
      <c r="AD963" s="758"/>
      <c r="AM963" s="1089" t="s">
        <v>6485</v>
      </c>
      <c r="AN963" s="1089"/>
      <c r="AO963" s="1089"/>
      <c r="AP963" s="1089"/>
      <c r="AR963" s="1115" t="s">
        <v>6486</v>
      </c>
      <c r="AS963" s="1093" t="s">
        <v>6441</v>
      </c>
      <c r="AT963" s="1093"/>
      <c r="AU963" s="1093"/>
      <c r="AV963" s="1093"/>
    </row>
    <row r="964" spans="1:48" s="31" customFormat="1" ht="15" customHeight="1">
      <c r="A964" s="25"/>
      <c r="B964" s="38"/>
      <c r="C964" s="861"/>
      <c r="D964" s="782"/>
      <c r="E964" s="782"/>
      <c r="F964" s="782"/>
      <c r="G964" s="782"/>
      <c r="H964" s="782"/>
      <c r="I964" s="782"/>
      <c r="J964" s="782"/>
      <c r="K964" s="782"/>
      <c r="L964" s="782"/>
      <c r="M964" s="782"/>
      <c r="N964" s="783"/>
      <c r="O964" s="723" t="s">
        <v>5235</v>
      </c>
      <c r="P964" s="757"/>
      <c r="Q964" s="757"/>
      <c r="R964" s="758"/>
      <c r="S964" s="756" t="s">
        <v>5427</v>
      </c>
      <c r="T964" s="757"/>
      <c r="U964" s="757"/>
      <c r="V964" s="758"/>
      <c r="W964" s="756" t="s">
        <v>5428</v>
      </c>
      <c r="X964" s="757"/>
      <c r="Y964" s="757"/>
      <c r="Z964" s="758"/>
      <c r="AA964" s="756" t="s">
        <v>5106</v>
      </c>
      <c r="AB964" s="757"/>
      <c r="AC964" s="757"/>
      <c r="AD964" s="758"/>
      <c r="AG964" t="s">
        <v>5090</v>
      </c>
      <c r="AH964" s="52" t="s">
        <v>6049</v>
      </c>
      <c r="AI964" t="s">
        <v>5240</v>
      </c>
      <c r="AJ964" t="s">
        <v>5241</v>
      </c>
      <c r="AK964" t="s">
        <v>5242</v>
      </c>
      <c r="AL964" t="s">
        <v>5243</v>
      </c>
      <c r="AM964" s="510" t="s">
        <v>5450</v>
      </c>
      <c r="AN964" s="511" t="s">
        <v>5451</v>
      </c>
      <c r="AO964" s="512" t="s">
        <v>5452</v>
      </c>
      <c r="AP964" s="513" t="s">
        <v>6402</v>
      </c>
      <c r="AR964" s="1115"/>
      <c r="AS964" s="518" t="s">
        <v>5450</v>
      </c>
      <c r="AT964" s="519" t="s">
        <v>5451</v>
      </c>
      <c r="AU964" s="520" t="s">
        <v>5452</v>
      </c>
      <c r="AV964" s="521" t="s">
        <v>6402</v>
      </c>
    </row>
    <row r="965" spans="1:48" s="31" customFormat="1" ht="24" customHeight="1">
      <c r="A965" s="25"/>
      <c r="B965" s="38"/>
      <c r="C965" s="53" t="s">
        <v>5012</v>
      </c>
      <c r="D965" s="817" t="s">
        <v>5327</v>
      </c>
      <c r="E965" s="757"/>
      <c r="F965" s="757"/>
      <c r="G965" s="757"/>
      <c r="H965" s="757"/>
      <c r="I965" s="757"/>
      <c r="J965" s="757"/>
      <c r="K965" s="757"/>
      <c r="L965" s="757"/>
      <c r="M965" s="757"/>
      <c r="N965" s="758"/>
      <c r="O965" s="839"/>
      <c r="P965" s="840"/>
      <c r="Q965" s="840"/>
      <c r="R965" s="841"/>
      <c r="S965" s="839"/>
      <c r="T965" s="840"/>
      <c r="U965" s="840"/>
      <c r="V965" s="841"/>
      <c r="W965" s="839"/>
      <c r="X965" s="840"/>
      <c r="Y965" s="840"/>
      <c r="Z965" s="841"/>
      <c r="AA965" s="839"/>
      <c r="AB965" s="840"/>
      <c r="AC965" s="840"/>
      <c r="AD965" s="841"/>
      <c r="AG965" s="443">
        <f>IF(AND($O$640&gt;0,$O$640&lt;&gt;"NS",$O$640&lt;&gt;"NA"),IF(COUNTA(O965:AD976)=48,0,1),0)</f>
        <v>0</v>
      </c>
      <c r="AH965" s="465">
        <f>IF(OR($O$640=0,$O$640="NS",$O$640="NA"),IF(COUNTA(O965:AD976)=0,0,1),0)</f>
        <v>0</v>
      </c>
      <c r="AI965" s="634">
        <f>O965</f>
        <v>0</v>
      </c>
      <c r="AJ965">
        <f>COUNTIF(S965:AD965,"NS")</f>
        <v>0</v>
      </c>
      <c r="AK965">
        <f t="shared" ref="AK965:AK975" si="350">SUM(S965:AD965)</f>
        <v>0</v>
      </c>
      <c r="AL965">
        <f t="shared" ref="AL965:AL975" si="351">IF(COUNTIF(O965:AD965,"NA")=4,0,IF(OR(AND(AI965=0,AJ965&gt;0),AND(AI965="NS",AK965&gt;0), AND(AI965="NS", AJ965=0,AK965=0)), 1, IF(OR(AND(AI965&gt;0,AJ965&gt;1,AI965&gt;AK965), AND(AI965="NS",AJ965=2), AND(AI965="NS",AK965=0,AJ965&gt;0),AI965=AK965), 0, 1)))</f>
        <v>0</v>
      </c>
      <c r="AM965">
        <f>IF(OR(O977="NS",$O$640="NS"),0,IF(AND(O977="NA",$O$640="NA"),0,IF(O977&gt;=$O$640,0,1)))</f>
        <v>0</v>
      </c>
      <c r="AN965">
        <f>IF(OR(S977="NS",$S$640="NS"),0,IF(AND(S977="NA",$S$640="NA"),0,IF(S977&gt;=$S$640,0,1)))</f>
        <v>0</v>
      </c>
      <c r="AO965">
        <f>IF(OR(W977="NS",$W$640="NS"),0,IF(AND(W977="NA",$W$640="NA"),0,IF(W977&gt;=$W$640,0,1)))</f>
        <v>0</v>
      </c>
      <c r="AP965">
        <f>IF(OR(AA977="NS",$AA$640="NS"),0,IF(AND(AA977="NA",$AA$640="NA"),0,IF(AA977&gt;=$AA$640,0,1)))</f>
        <v>0</v>
      </c>
      <c r="AR965" s="522">
        <v>1</v>
      </c>
      <c r="AS965">
        <f>IF(OR(O965="NS",$O$640="NS"),0,IF(AND(O965="NA",$O$640="NA"),0,IF(O965&lt;=$O$640,0,1)))</f>
        <v>0</v>
      </c>
      <c r="AT965">
        <f>IF(OR(S965="NS",$S$640="NS"),0,IF(AND(S965="NA",$S$640="NA"),0,IF(S965&lt;=$S$640,0,1)))</f>
        <v>0</v>
      </c>
      <c r="AU965">
        <f>IF(OR(W965="NS",$W$640="NS"),0,IF(AND(W965="NA",$W$640="NA"),0,IF(W965&lt;=$W$640,0,1)))</f>
        <v>0</v>
      </c>
      <c r="AV965">
        <f>IF(OR(AA965="NS",$AA$640="NS"),0,IF(AND(AA965="NA",$AA$640="NA"),0,IF(AA965&lt;=$AA$640,0,1)))</f>
        <v>0</v>
      </c>
    </row>
    <row r="966" spans="1:48" s="31" customFormat="1" ht="24" customHeight="1">
      <c r="A966" s="25"/>
      <c r="B966" s="38"/>
      <c r="C966" s="55" t="s">
        <v>5014</v>
      </c>
      <c r="D966" s="817" t="s">
        <v>5332</v>
      </c>
      <c r="E966" s="757"/>
      <c r="F966" s="757"/>
      <c r="G966" s="757"/>
      <c r="H966" s="757"/>
      <c r="I966" s="757"/>
      <c r="J966" s="757"/>
      <c r="K966" s="757"/>
      <c r="L966" s="757"/>
      <c r="M966" s="757"/>
      <c r="N966" s="758"/>
      <c r="O966" s="839"/>
      <c r="P966" s="840"/>
      <c r="Q966" s="840"/>
      <c r="R966" s="841"/>
      <c r="S966" s="839"/>
      <c r="T966" s="840"/>
      <c r="U966" s="840"/>
      <c r="V966" s="841"/>
      <c r="W966" s="839"/>
      <c r="X966" s="840"/>
      <c r="Y966" s="840"/>
      <c r="Z966" s="841"/>
      <c r="AA966" s="839"/>
      <c r="AB966" s="840"/>
      <c r="AC966" s="840"/>
      <c r="AD966" s="841"/>
      <c r="AG966" s="33"/>
      <c r="AH966" s="33"/>
      <c r="AI966">
        <f t="shared" ref="AI966:AI976" si="352">O966</f>
        <v>0</v>
      </c>
      <c r="AJ966">
        <f t="shared" ref="AJ966:AJ976" si="353">COUNTIF(S966:AD966,"NS")</f>
        <v>0</v>
      </c>
      <c r="AK966">
        <f t="shared" si="350"/>
        <v>0</v>
      </c>
      <c r="AL966">
        <f t="shared" si="351"/>
        <v>0</v>
      </c>
      <c r="AP966" s="515">
        <f>SUM(AM965:AP965)</f>
        <v>0</v>
      </c>
      <c r="AR966" s="523">
        <v>2</v>
      </c>
      <c r="AS966">
        <f t="shared" ref="AS966:AS975" si="354">IF(OR(O966="NS",$O$640="NS"),0,IF(AND(O966="NA",$O$640="NA"),0,IF(O966&lt;=$O$640,0,1)))</f>
        <v>0</v>
      </c>
      <c r="AT966">
        <f t="shared" ref="AT966:AT975" si="355">IF(OR(S966="NS",$S$640="NS"),0,IF(AND(S966="NA",$S$640="NA"),0,IF(S966&lt;=$S$640,0,1)))</f>
        <v>0</v>
      </c>
      <c r="AU966">
        <f t="shared" ref="AU966:AU975" si="356">IF(OR(W966="NS",$W$640="NS"),0,IF(AND(W966="NA",$W$640="NA"),0,IF(W966&lt;=$W$640,0,1)))</f>
        <v>0</v>
      </c>
      <c r="AV966">
        <f t="shared" ref="AV966:AV975" si="357">IF(OR(AA966="NS",$AA$640="NS"),0,IF(AND(AA966="NA",$AA$640="NA"),0,IF(AA966&lt;=$AA$640,0,1)))</f>
        <v>0</v>
      </c>
    </row>
    <row r="967" spans="1:48" s="31" customFormat="1" ht="24" customHeight="1">
      <c r="A967" s="25"/>
      <c r="B967" s="38"/>
      <c r="C967" s="55" t="s">
        <v>5016</v>
      </c>
      <c r="D967" s="817" t="s">
        <v>5337</v>
      </c>
      <c r="E967" s="757"/>
      <c r="F967" s="757"/>
      <c r="G967" s="757"/>
      <c r="H967" s="757"/>
      <c r="I967" s="757"/>
      <c r="J967" s="757"/>
      <c r="K967" s="757"/>
      <c r="L967" s="757"/>
      <c r="M967" s="757"/>
      <c r="N967" s="758"/>
      <c r="O967" s="839"/>
      <c r="P967" s="840"/>
      <c r="Q967" s="840"/>
      <c r="R967" s="841"/>
      <c r="S967" s="839"/>
      <c r="T967" s="840"/>
      <c r="U967" s="840"/>
      <c r="V967" s="841"/>
      <c r="W967" s="839"/>
      <c r="X967" s="840"/>
      <c r="Y967" s="840"/>
      <c r="Z967" s="841"/>
      <c r="AA967" s="839"/>
      <c r="AB967" s="840"/>
      <c r="AC967" s="840"/>
      <c r="AD967" s="841"/>
      <c r="AG967" s="33"/>
      <c r="AH967" s="33"/>
      <c r="AI967">
        <f t="shared" si="352"/>
        <v>0</v>
      </c>
      <c r="AJ967">
        <f t="shared" si="353"/>
        <v>0</v>
      </c>
      <c r="AK967">
        <f t="shared" si="350"/>
        <v>0</v>
      </c>
      <c r="AL967">
        <f t="shared" si="351"/>
        <v>0</v>
      </c>
      <c r="AR967" s="522">
        <v>3</v>
      </c>
      <c r="AS967">
        <f t="shared" si="354"/>
        <v>0</v>
      </c>
      <c r="AT967">
        <f t="shared" si="355"/>
        <v>0</v>
      </c>
      <c r="AU967">
        <f t="shared" si="356"/>
        <v>0</v>
      </c>
      <c r="AV967">
        <f t="shared" si="357"/>
        <v>0</v>
      </c>
    </row>
    <row r="968" spans="1:48" s="31" customFormat="1" ht="24" customHeight="1">
      <c r="A968" s="25"/>
      <c r="B968" s="38"/>
      <c r="C968" s="55" t="s">
        <v>5018</v>
      </c>
      <c r="D968" s="817" t="s">
        <v>5341</v>
      </c>
      <c r="E968" s="757"/>
      <c r="F968" s="757"/>
      <c r="G968" s="757"/>
      <c r="H968" s="757"/>
      <c r="I968" s="757"/>
      <c r="J968" s="757"/>
      <c r="K968" s="757"/>
      <c r="L968" s="757"/>
      <c r="M968" s="757"/>
      <c r="N968" s="758"/>
      <c r="O968" s="839"/>
      <c r="P968" s="840"/>
      <c r="Q968" s="840"/>
      <c r="R968" s="841"/>
      <c r="S968" s="839"/>
      <c r="T968" s="840"/>
      <c r="U968" s="840"/>
      <c r="V968" s="841"/>
      <c r="W968" s="839"/>
      <c r="X968" s="840"/>
      <c r="Y968" s="840"/>
      <c r="Z968" s="841"/>
      <c r="AA968" s="839"/>
      <c r="AB968" s="840"/>
      <c r="AC968" s="840"/>
      <c r="AD968" s="841"/>
      <c r="AG968" s="33"/>
      <c r="AH968" s="33"/>
      <c r="AI968">
        <f t="shared" si="352"/>
        <v>0</v>
      </c>
      <c r="AJ968">
        <f t="shared" si="353"/>
        <v>0</v>
      </c>
      <c r="AK968">
        <f t="shared" si="350"/>
        <v>0</v>
      </c>
      <c r="AL968">
        <f t="shared" si="351"/>
        <v>0</v>
      </c>
      <c r="AR968" s="523">
        <v>4</v>
      </c>
      <c r="AS968">
        <f t="shared" si="354"/>
        <v>0</v>
      </c>
      <c r="AT968">
        <f t="shared" si="355"/>
        <v>0</v>
      </c>
      <c r="AU968">
        <f t="shared" si="356"/>
        <v>0</v>
      </c>
      <c r="AV968">
        <f t="shared" si="357"/>
        <v>0</v>
      </c>
    </row>
    <row r="969" spans="1:48" s="31" customFormat="1" ht="24" customHeight="1">
      <c r="A969" s="25"/>
      <c r="B969" s="38"/>
      <c r="C969" s="55" t="s">
        <v>5020</v>
      </c>
      <c r="D969" s="817" t="s">
        <v>5345</v>
      </c>
      <c r="E969" s="757"/>
      <c r="F969" s="757"/>
      <c r="G969" s="757"/>
      <c r="H969" s="757"/>
      <c r="I969" s="757"/>
      <c r="J969" s="757"/>
      <c r="K969" s="757"/>
      <c r="L969" s="757"/>
      <c r="M969" s="757"/>
      <c r="N969" s="758"/>
      <c r="O969" s="839"/>
      <c r="P969" s="840"/>
      <c r="Q969" s="840"/>
      <c r="R969" s="841"/>
      <c r="S969" s="839"/>
      <c r="T969" s="840"/>
      <c r="U969" s="840"/>
      <c r="V969" s="841"/>
      <c r="W969" s="839"/>
      <c r="X969" s="840"/>
      <c r="Y969" s="840"/>
      <c r="Z969" s="841"/>
      <c r="AA969" s="839"/>
      <c r="AB969" s="840"/>
      <c r="AC969" s="840"/>
      <c r="AD969" s="841"/>
      <c r="AG969" s="33"/>
      <c r="AH969" s="33"/>
      <c r="AI969">
        <f t="shared" si="352"/>
        <v>0</v>
      </c>
      <c r="AJ969">
        <f t="shared" si="353"/>
        <v>0</v>
      </c>
      <c r="AK969">
        <f t="shared" si="350"/>
        <v>0</v>
      </c>
      <c r="AL969">
        <f t="shared" si="351"/>
        <v>0</v>
      </c>
      <c r="AR969" s="522">
        <v>5</v>
      </c>
      <c r="AS969">
        <f t="shared" si="354"/>
        <v>0</v>
      </c>
      <c r="AT969">
        <f t="shared" si="355"/>
        <v>0</v>
      </c>
      <c r="AU969">
        <f t="shared" si="356"/>
        <v>0</v>
      </c>
      <c r="AV969">
        <f t="shared" si="357"/>
        <v>0</v>
      </c>
    </row>
    <row r="970" spans="1:48" s="31" customFormat="1" ht="36" customHeight="1">
      <c r="A970" s="25"/>
      <c r="B970" s="38"/>
      <c r="C970" s="55" t="s">
        <v>5022</v>
      </c>
      <c r="D970" s="817" t="s">
        <v>5350</v>
      </c>
      <c r="E970" s="757"/>
      <c r="F970" s="757"/>
      <c r="G970" s="757"/>
      <c r="H970" s="757"/>
      <c r="I970" s="757"/>
      <c r="J970" s="757"/>
      <c r="K970" s="757"/>
      <c r="L970" s="757"/>
      <c r="M970" s="757"/>
      <c r="N970" s="758"/>
      <c r="O970" s="839"/>
      <c r="P970" s="840"/>
      <c r="Q970" s="840"/>
      <c r="R970" s="841"/>
      <c r="S970" s="839"/>
      <c r="T970" s="840"/>
      <c r="U970" s="840"/>
      <c r="V970" s="841"/>
      <c r="W970" s="839"/>
      <c r="X970" s="840"/>
      <c r="Y970" s="840"/>
      <c r="Z970" s="841"/>
      <c r="AA970" s="839"/>
      <c r="AB970" s="840"/>
      <c r="AC970" s="840"/>
      <c r="AD970" s="841"/>
      <c r="AG970" s="33"/>
      <c r="AH970" s="33"/>
      <c r="AI970">
        <f t="shared" si="352"/>
        <v>0</v>
      </c>
      <c r="AJ970">
        <f t="shared" si="353"/>
        <v>0</v>
      </c>
      <c r="AK970">
        <f t="shared" si="350"/>
        <v>0</v>
      </c>
      <c r="AL970">
        <f t="shared" si="351"/>
        <v>0</v>
      </c>
      <c r="AR970" s="523">
        <v>6</v>
      </c>
      <c r="AS970">
        <f t="shared" si="354"/>
        <v>0</v>
      </c>
      <c r="AT970">
        <f t="shared" si="355"/>
        <v>0</v>
      </c>
      <c r="AU970">
        <f t="shared" si="356"/>
        <v>0</v>
      </c>
      <c r="AV970">
        <f t="shared" si="357"/>
        <v>0</v>
      </c>
    </row>
    <row r="971" spans="1:48" s="31" customFormat="1" ht="24" customHeight="1">
      <c r="A971" s="25"/>
      <c r="B971" s="38"/>
      <c r="C971" s="55" t="s">
        <v>5024</v>
      </c>
      <c r="D971" s="817" t="s">
        <v>5353</v>
      </c>
      <c r="E971" s="757"/>
      <c r="F971" s="757"/>
      <c r="G971" s="757"/>
      <c r="H971" s="757"/>
      <c r="I971" s="757"/>
      <c r="J971" s="757"/>
      <c r="K971" s="757"/>
      <c r="L971" s="757"/>
      <c r="M971" s="757"/>
      <c r="N971" s="758"/>
      <c r="O971" s="839"/>
      <c r="P971" s="840"/>
      <c r="Q971" s="840"/>
      <c r="R971" s="841"/>
      <c r="S971" s="839"/>
      <c r="T971" s="840"/>
      <c r="U971" s="840"/>
      <c r="V971" s="841"/>
      <c r="W971" s="839"/>
      <c r="X971" s="840"/>
      <c r="Y971" s="840"/>
      <c r="Z971" s="841"/>
      <c r="AA971" s="839"/>
      <c r="AB971" s="840"/>
      <c r="AC971" s="840"/>
      <c r="AD971" s="841"/>
      <c r="AG971" s="33"/>
      <c r="AH971" s="33"/>
      <c r="AI971">
        <f t="shared" si="352"/>
        <v>0</v>
      </c>
      <c r="AJ971">
        <f t="shared" si="353"/>
        <v>0</v>
      </c>
      <c r="AK971">
        <f t="shared" si="350"/>
        <v>0</v>
      </c>
      <c r="AL971">
        <f t="shared" si="351"/>
        <v>0</v>
      </c>
      <c r="AR971" s="522">
        <v>7</v>
      </c>
      <c r="AS971">
        <f t="shared" si="354"/>
        <v>0</v>
      </c>
      <c r="AT971">
        <f t="shared" si="355"/>
        <v>0</v>
      </c>
      <c r="AU971">
        <f t="shared" si="356"/>
        <v>0</v>
      </c>
      <c r="AV971">
        <f t="shared" si="357"/>
        <v>0</v>
      </c>
    </row>
    <row r="972" spans="1:48" s="31" customFormat="1" ht="60" customHeight="1">
      <c r="A972" s="25"/>
      <c r="B972" s="38"/>
      <c r="C972" s="55" t="s">
        <v>5026</v>
      </c>
      <c r="D972" s="817" t="s">
        <v>5356</v>
      </c>
      <c r="E972" s="757"/>
      <c r="F972" s="757"/>
      <c r="G972" s="757"/>
      <c r="H972" s="757"/>
      <c r="I972" s="757"/>
      <c r="J972" s="757"/>
      <c r="K972" s="757"/>
      <c r="L972" s="757"/>
      <c r="M972" s="757"/>
      <c r="N972" s="758"/>
      <c r="O972" s="839"/>
      <c r="P972" s="840"/>
      <c r="Q972" s="840"/>
      <c r="R972" s="841"/>
      <c r="S972" s="839"/>
      <c r="T972" s="840"/>
      <c r="U972" s="840"/>
      <c r="V972" s="841"/>
      <c r="W972" s="839"/>
      <c r="X972" s="840"/>
      <c r="Y972" s="840"/>
      <c r="Z972" s="841"/>
      <c r="AA972" s="839"/>
      <c r="AB972" s="840"/>
      <c r="AC972" s="840"/>
      <c r="AD972" s="841"/>
      <c r="AG972" s="33"/>
      <c r="AH972" s="33"/>
      <c r="AI972">
        <f t="shared" si="352"/>
        <v>0</v>
      </c>
      <c r="AJ972">
        <f t="shared" si="353"/>
        <v>0</v>
      </c>
      <c r="AK972">
        <f t="shared" si="350"/>
        <v>0</v>
      </c>
      <c r="AL972">
        <f t="shared" si="351"/>
        <v>0</v>
      </c>
      <c r="AR972" s="523">
        <v>8</v>
      </c>
      <c r="AS972">
        <f t="shared" si="354"/>
        <v>0</v>
      </c>
      <c r="AT972">
        <f t="shared" si="355"/>
        <v>0</v>
      </c>
      <c r="AU972">
        <f t="shared" si="356"/>
        <v>0</v>
      </c>
      <c r="AV972">
        <f t="shared" si="357"/>
        <v>0</v>
      </c>
    </row>
    <row r="973" spans="1:48" s="31" customFormat="1" ht="15" customHeight="1">
      <c r="A973" s="25"/>
      <c r="B973" s="38"/>
      <c r="C973" s="55" t="s">
        <v>5028</v>
      </c>
      <c r="D973" s="817" t="s">
        <v>5359</v>
      </c>
      <c r="E973" s="757"/>
      <c r="F973" s="757"/>
      <c r="G973" s="757"/>
      <c r="H973" s="757"/>
      <c r="I973" s="757"/>
      <c r="J973" s="757"/>
      <c r="K973" s="757"/>
      <c r="L973" s="757"/>
      <c r="M973" s="757"/>
      <c r="N973" s="758"/>
      <c r="O973" s="839"/>
      <c r="P973" s="840"/>
      <c r="Q973" s="840"/>
      <c r="R973" s="841"/>
      <c r="S973" s="839"/>
      <c r="T973" s="840"/>
      <c r="U973" s="840"/>
      <c r="V973" s="841"/>
      <c r="W973" s="839"/>
      <c r="X973" s="840"/>
      <c r="Y973" s="840"/>
      <c r="Z973" s="841"/>
      <c r="AA973" s="839"/>
      <c r="AB973" s="840"/>
      <c r="AC973" s="840"/>
      <c r="AD973" s="841"/>
      <c r="AG973" s="33"/>
      <c r="AH973" s="33"/>
      <c r="AI973">
        <f t="shared" si="352"/>
        <v>0</v>
      </c>
      <c r="AJ973">
        <f t="shared" si="353"/>
        <v>0</v>
      </c>
      <c r="AK973">
        <f t="shared" si="350"/>
        <v>0</v>
      </c>
      <c r="AL973">
        <f t="shared" si="351"/>
        <v>0</v>
      </c>
      <c r="AR973" s="522">
        <v>9</v>
      </c>
      <c r="AS973">
        <f t="shared" si="354"/>
        <v>0</v>
      </c>
      <c r="AT973">
        <f t="shared" si="355"/>
        <v>0</v>
      </c>
      <c r="AU973">
        <f t="shared" si="356"/>
        <v>0</v>
      </c>
      <c r="AV973">
        <f t="shared" si="357"/>
        <v>0</v>
      </c>
    </row>
    <row r="974" spans="1:48" s="31" customFormat="1" ht="15" customHeight="1">
      <c r="A974" s="25"/>
      <c r="B974" s="38"/>
      <c r="C974" s="55" t="s">
        <v>5029</v>
      </c>
      <c r="D974" s="817" t="s">
        <v>5362</v>
      </c>
      <c r="E974" s="757"/>
      <c r="F974" s="757"/>
      <c r="G974" s="757"/>
      <c r="H974" s="757"/>
      <c r="I974" s="757"/>
      <c r="J974" s="757"/>
      <c r="K974" s="757"/>
      <c r="L974" s="757"/>
      <c r="M974" s="757"/>
      <c r="N974" s="758"/>
      <c r="O974" s="839"/>
      <c r="P974" s="840"/>
      <c r="Q974" s="840"/>
      <c r="R974" s="841"/>
      <c r="S974" s="839"/>
      <c r="T974" s="840"/>
      <c r="U974" s="840"/>
      <c r="V974" s="841"/>
      <c r="W974" s="839"/>
      <c r="X974" s="840"/>
      <c r="Y974" s="840"/>
      <c r="Z974" s="841"/>
      <c r="AA974" s="839"/>
      <c r="AB974" s="840"/>
      <c r="AC974" s="840"/>
      <c r="AD974" s="841"/>
      <c r="AG974" s="33"/>
      <c r="AH974" s="33"/>
      <c r="AI974">
        <f t="shared" si="352"/>
        <v>0</v>
      </c>
      <c r="AJ974">
        <f t="shared" si="353"/>
        <v>0</v>
      </c>
      <c r="AK974">
        <f t="shared" si="350"/>
        <v>0</v>
      </c>
      <c r="AL974">
        <f t="shared" si="351"/>
        <v>0</v>
      </c>
      <c r="AR974" s="523">
        <v>10</v>
      </c>
      <c r="AS974">
        <f t="shared" si="354"/>
        <v>0</v>
      </c>
      <c r="AT974">
        <f t="shared" si="355"/>
        <v>0</v>
      </c>
      <c r="AU974">
        <f t="shared" si="356"/>
        <v>0</v>
      </c>
      <c r="AV974">
        <f t="shared" si="357"/>
        <v>0</v>
      </c>
    </row>
    <row r="975" spans="1:48" s="31" customFormat="1" ht="15" customHeight="1">
      <c r="A975" s="25"/>
      <c r="B975" s="38"/>
      <c r="C975" s="535" t="s">
        <v>5031</v>
      </c>
      <c r="D975" s="817" t="s">
        <v>5105</v>
      </c>
      <c r="E975" s="757"/>
      <c r="F975" s="757"/>
      <c r="G975" s="757"/>
      <c r="H975" s="757"/>
      <c r="I975" s="757"/>
      <c r="J975" s="757"/>
      <c r="K975" s="757"/>
      <c r="L975" s="757"/>
      <c r="M975" s="757"/>
      <c r="N975" s="758"/>
      <c r="O975" s="839"/>
      <c r="P975" s="840"/>
      <c r="Q975" s="840"/>
      <c r="R975" s="841"/>
      <c r="S975" s="839"/>
      <c r="T975" s="840"/>
      <c r="U975" s="840"/>
      <c r="V975" s="841"/>
      <c r="W975" s="839"/>
      <c r="X975" s="840"/>
      <c r="Y975" s="840"/>
      <c r="Z975" s="841"/>
      <c r="AA975" s="839"/>
      <c r="AB975" s="840"/>
      <c r="AC975" s="840"/>
      <c r="AD975" s="841"/>
      <c r="AG975" s="33"/>
      <c r="AH975" s="33"/>
      <c r="AI975">
        <f t="shared" si="352"/>
        <v>0</v>
      </c>
      <c r="AJ975">
        <f t="shared" si="353"/>
        <v>0</v>
      </c>
      <c r="AK975">
        <f t="shared" si="350"/>
        <v>0</v>
      </c>
      <c r="AL975">
        <f t="shared" si="351"/>
        <v>0</v>
      </c>
      <c r="AR975" s="522">
        <v>11</v>
      </c>
      <c r="AS975">
        <f t="shared" si="354"/>
        <v>0</v>
      </c>
      <c r="AT975">
        <f t="shared" si="355"/>
        <v>0</v>
      </c>
      <c r="AU975">
        <f t="shared" si="356"/>
        <v>0</v>
      </c>
      <c r="AV975">
        <f t="shared" si="357"/>
        <v>0</v>
      </c>
    </row>
    <row r="976" spans="1:48" s="31" customFormat="1" ht="15" customHeight="1">
      <c r="A976" s="25"/>
      <c r="B976" s="38"/>
      <c r="C976" s="535" t="s">
        <v>5032</v>
      </c>
      <c r="D976" s="817" t="s">
        <v>5106</v>
      </c>
      <c r="E976" s="757"/>
      <c r="F976" s="757"/>
      <c r="G976" s="757"/>
      <c r="H976" s="757"/>
      <c r="I976" s="757"/>
      <c r="J976" s="757"/>
      <c r="K976" s="757"/>
      <c r="L976" s="757"/>
      <c r="M976" s="757"/>
      <c r="N976" s="758"/>
      <c r="O976" s="839"/>
      <c r="P976" s="840"/>
      <c r="Q976" s="840"/>
      <c r="R976" s="841"/>
      <c r="S976" s="839"/>
      <c r="T976" s="840"/>
      <c r="U976" s="840"/>
      <c r="V976" s="841"/>
      <c r="W976" s="839"/>
      <c r="X976" s="840"/>
      <c r="Y976" s="840"/>
      <c r="Z976" s="841"/>
      <c r="AA976" s="839"/>
      <c r="AB976" s="840"/>
      <c r="AC976" s="840"/>
      <c r="AD976" s="841"/>
      <c r="AG976" s="33"/>
      <c r="AH976" s="33"/>
      <c r="AI976">
        <f t="shared" si="352"/>
        <v>0</v>
      </c>
      <c r="AJ976">
        <f t="shared" si="353"/>
        <v>0</v>
      </c>
      <c r="AK976" s="634">
        <f>SUM(S976:AD976)</f>
        <v>0</v>
      </c>
      <c r="AL976">
        <f>IF(COUNTIF(O976:AD976,"NA")=4,0,IF(OR(AND(AI976=0,AJ976&gt;0),AND(AI976="NS",AK976&gt;0), AND(AI976="NS", AJ976=0,AK976=0)), 1, IF(OR(AND(AI976&gt;0,AJ976&gt;1,AI976&gt;AK976), AND(AI976="NS",AJ976=2), AND(AI976="NS",AK976=0,AJ976&gt;0),AI976=AK976), 0, 1)))</f>
        <v>0</v>
      </c>
      <c r="AR976" s="523">
        <v>12</v>
      </c>
      <c r="AS976">
        <f>IF(OR(O976="NS",$O$640="NS"),0,IF(AND(O976="NA",$O$640="NA"),0,IF(O976&lt;=$O$640,0,1)))</f>
        <v>0</v>
      </c>
      <c r="AT976">
        <f>IF(OR(S976="NS",$S$640="NS"),0,IF(AND(S976="NA",$S$640="NA"),0,IF(S976&lt;=$S$640,0,1)))</f>
        <v>0</v>
      </c>
      <c r="AU976">
        <f>IF(OR(W976="NS",$W$640="NS"),0,IF(AND(W976="NA",$W$640="NA"),0,IF(W976&lt;=$W$640,0,1)))</f>
        <v>0</v>
      </c>
      <c r="AV976">
        <f>IF(OR(AA976="NS",$AA$640="NS"),0,IF(AND(AA976="NA",$AA$640="NA"),0,IF(AA976&lt;=$AA$640,0,1)))</f>
        <v>0</v>
      </c>
    </row>
    <row r="977" spans="1:48" s="31" customFormat="1" ht="15" customHeight="1">
      <c r="A977" s="25"/>
      <c r="B977" s="38"/>
      <c r="C977" s="38"/>
      <c r="D977" s="38"/>
      <c r="E977" s="38"/>
      <c r="F977" s="38"/>
      <c r="G977" s="38"/>
      <c r="H977" s="38"/>
      <c r="I977" s="38"/>
      <c r="J977" s="38"/>
      <c r="K977" s="38"/>
      <c r="L977" s="38"/>
      <c r="M977" s="38"/>
      <c r="N977" s="65" t="s">
        <v>5270</v>
      </c>
      <c r="O977" s="865">
        <f>IF(AND(SUM(O965:O976)=0,COUNTIF(O965:O976,"NS")&gt;0),"NS",IF(AND(SUM(O965:O976)=0,COUNTIF(O965:O976,0)&gt;0),0,IF(AND(SUM(O965:O976)=0,COUNTIF(O965:O976,"NA")&gt;0),"NA",SUM(O965:O976))))</f>
        <v>0</v>
      </c>
      <c r="P977" s="866"/>
      <c r="Q977" s="866"/>
      <c r="R977" s="867"/>
      <c r="S977" s="865">
        <f>IF(AND(SUM(S965:S976)=0,COUNTIF(S965:S976,"NS")&gt;0),"NS",IF(AND(SUM(S965:S976)=0,COUNTIF(S965:S976,0)&gt;0),0,IF(AND(SUM(S965:S976)=0,COUNTIF(S965:S976,"NA")&gt;0),"NA",SUM(S965:S976))))</f>
        <v>0</v>
      </c>
      <c r="T977" s="866"/>
      <c r="U977" s="866"/>
      <c r="V977" s="867"/>
      <c r="W977" s="865">
        <f>IF(AND(SUM(W965:W976)=0,COUNTIF(W965:W976,"NS")&gt;0),"NS",IF(AND(SUM(W965:W976)=0,COUNTIF(W965:W976,0)&gt;0),0,IF(AND(SUM(W965:W976)=0,COUNTIF(W965:W976,"NA")&gt;0),"NA",SUM(W965:W976))))</f>
        <v>0</v>
      </c>
      <c r="X977" s="866"/>
      <c r="Y977" s="866"/>
      <c r="Z977" s="867"/>
      <c r="AA977" s="865">
        <f>IF(AND(SUM(AA965:AA976)=0,COUNTIF(AA965:AA976,"NS")&gt;0),"NS",IF(AND(SUM(AA965:AA976)=0,COUNTIF(AA965:AA976,0)&gt;0),0,IF(AND(SUM(AA965:AA976)=0,COUNTIF(AA965:AA976,"NA")&gt;0),"NA",SUM(AA965:AA976))))</f>
        <v>0</v>
      </c>
      <c r="AB977" s="866"/>
      <c r="AC977" s="866"/>
      <c r="AD977" s="867"/>
      <c r="AG977" s="33"/>
      <c r="AH977" s="33"/>
      <c r="AL977" s="169">
        <f>SUM(AL965:AL976)</f>
        <v>0</v>
      </c>
      <c r="AV977" s="515">
        <f>SUM(AS965:AV976)</f>
        <v>0</v>
      </c>
    </row>
    <row r="978" spans="1:48" s="95" customFormat="1" ht="15" customHeight="1">
      <c r="AI978" t="s">
        <v>5248</v>
      </c>
      <c r="AJ978" s="170">
        <f>SUM(AL977)</f>
        <v>0</v>
      </c>
    </row>
    <row r="979" spans="1:48" s="31" customFormat="1" ht="24" customHeight="1">
      <c r="A979" s="25"/>
      <c r="B979" s="38"/>
      <c r="C979" s="853" t="s">
        <v>5219</v>
      </c>
      <c r="D979" s="1094"/>
      <c r="E979" s="1094"/>
      <c r="F979" s="1094"/>
      <c r="G979" s="1094"/>
      <c r="H979" s="1094"/>
      <c r="I979" s="1094"/>
      <c r="J979" s="1094"/>
      <c r="K979" s="1094"/>
      <c r="L979" s="1094"/>
      <c r="M979" s="1094"/>
      <c r="N979" s="1094"/>
      <c r="O979" s="1094"/>
      <c r="P979" s="1094"/>
      <c r="Q979" s="1094"/>
      <c r="R979" s="1094"/>
      <c r="S979" s="1094"/>
      <c r="T979" s="1094"/>
      <c r="U979" s="1094"/>
      <c r="V979" s="1094"/>
      <c r="W979" s="1094"/>
      <c r="X979" s="1094"/>
      <c r="Y979" s="1094"/>
      <c r="Z979" s="1094"/>
      <c r="AA979" s="1094"/>
      <c r="AB979" s="1094"/>
      <c r="AC979" s="1094"/>
      <c r="AD979" s="1094"/>
    </row>
    <row r="980" spans="1:48" s="31" customFormat="1" ht="60" customHeight="1">
      <c r="A980" s="25"/>
      <c r="B980" s="38"/>
      <c r="C980" s="842"/>
      <c r="D980" s="759"/>
      <c r="E980" s="759"/>
      <c r="F980" s="759"/>
      <c r="G980" s="759"/>
      <c r="H980" s="759"/>
      <c r="I980" s="759"/>
      <c r="J980" s="759"/>
      <c r="K980" s="759"/>
      <c r="L980" s="759"/>
      <c r="M980" s="759"/>
      <c r="N980" s="759"/>
      <c r="O980" s="759"/>
      <c r="P980" s="759"/>
      <c r="Q980" s="759"/>
      <c r="R980" s="759"/>
      <c r="S980" s="759"/>
      <c r="T980" s="759"/>
      <c r="U980" s="759"/>
      <c r="V980" s="759"/>
      <c r="W980" s="759"/>
      <c r="X980" s="759"/>
      <c r="Y980" s="759"/>
      <c r="Z980" s="759"/>
      <c r="AA980" s="759"/>
      <c r="AB980" s="759"/>
      <c r="AC980" s="759"/>
      <c r="AD980" s="838"/>
    </row>
    <row r="981" spans="1:48" ht="15" customHeight="1">
      <c r="A981" s="25"/>
      <c r="B981" s="1060" t="str">
        <f>IF(AG965=0,"","Favor de ingresar toda la información requerida en la pregunta")</f>
        <v/>
      </c>
      <c r="C981" s="1060"/>
      <c r="D981" s="1060"/>
      <c r="E981" s="1060"/>
      <c r="F981" s="1060"/>
      <c r="G981" s="1060"/>
      <c r="H981" s="1060"/>
      <c r="I981" s="1060"/>
      <c r="J981" s="1060"/>
      <c r="K981" s="1060"/>
      <c r="L981" s="1060"/>
      <c r="M981" s="1060"/>
      <c r="N981" s="1060"/>
      <c r="O981" s="1060"/>
      <c r="P981" s="1060"/>
      <c r="Q981" s="1060"/>
      <c r="R981" s="1060"/>
      <c r="S981" s="1060"/>
      <c r="T981" s="1060"/>
      <c r="U981" s="1060"/>
      <c r="V981" s="1060"/>
      <c r="W981" s="1060"/>
      <c r="X981" s="1060"/>
      <c r="Y981" s="1060"/>
      <c r="Z981" s="1060"/>
      <c r="AA981" s="1060"/>
      <c r="AB981" s="1060"/>
      <c r="AC981" s="1060"/>
      <c r="AD981" s="1060"/>
      <c r="AE981" s="1060"/>
    </row>
    <row r="982" spans="1:48" ht="15" customHeight="1">
      <c r="A982" s="25"/>
      <c r="B982" s="888" t="str">
        <f>IF(SUM(COUNTIF(O965:AD976,"NS"))&lt;&gt;0,"Alerta: debido a que cuenta con registros NS, debe proporcionar una justificación en el area de comentarios al final de la pregunta","")</f>
        <v/>
      </c>
      <c r="C982" s="708"/>
      <c r="D982" s="708"/>
      <c r="E982" s="708"/>
      <c r="F982" s="708"/>
      <c r="G982" s="708"/>
      <c r="H982" s="708"/>
      <c r="I982" s="708"/>
      <c r="J982" s="708"/>
      <c r="K982" s="708"/>
      <c r="L982" s="708"/>
      <c r="M982" s="708"/>
      <c r="N982" s="708"/>
      <c r="O982" s="708"/>
      <c r="P982" s="708"/>
      <c r="Q982" s="708"/>
      <c r="R982" s="708"/>
      <c r="S982" s="708"/>
      <c r="T982" s="708"/>
      <c r="U982" s="708"/>
      <c r="V982" s="708"/>
      <c r="W982" s="708"/>
      <c r="X982" s="708"/>
      <c r="Y982" s="708"/>
      <c r="Z982" s="708"/>
      <c r="AA982" s="708"/>
      <c r="AB982" s="708"/>
      <c r="AC982" s="708"/>
      <c r="AD982" s="708"/>
      <c r="AE982" s="733"/>
    </row>
    <row r="983" spans="1:48" ht="15" customHeight="1">
      <c r="A983" s="25"/>
      <c r="B983" s="868" t="str">
        <f>IF(AJ978&gt;0,"Favor de revisar la suma y consistencia de totales y/o subtotales por filas (numéricos y NS)","")</f>
        <v/>
      </c>
      <c r="C983" s="708"/>
      <c r="D983" s="708"/>
      <c r="E983" s="708"/>
      <c r="F983" s="708"/>
      <c r="G983" s="708"/>
      <c r="H983" s="708"/>
      <c r="I983" s="708"/>
      <c r="J983" s="708"/>
      <c r="K983" s="708"/>
      <c r="L983" s="708"/>
      <c r="M983" s="708"/>
      <c r="N983" s="708"/>
      <c r="O983" s="708"/>
      <c r="P983" s="708"/>
      <c r="Q983" s="708"/>
      <c r="R983" s="708"/>
      <c r="S983" s="708"/>
      <c r="T983" s="708"/>
      <c r="U983" s="708"/>
      <c r="V983" s="708"/>
      <c r="W983" s="708"/>
      <c r="X983" s="708"/>
      <c r="Y983" s="708"/>
      <c r="Z983" s="708"/>
      <c r="AA983" s="708"/>
      <c r="AB983" s="708"/>
      <c r="AC983" s="708"/>
      <c r="AD983" s="708"/>
      <c r="AE983" s="733"/>
    </row>
    <row r="984" spans="1:48" ht="15" customHeight="1">
      <c r="A984" s="25"/>
      <c r="B984" s="868" t="str">
        <f>IF(AH965&gt;0,"Revise la información capturada, ya que tiene datos ingresados en celdas que están sombreadas","")</f>
        <v/>
      </c>
      <c r="C984" s="868"/>
      <c r="D984" s="868"/>
      <c r="E984" s="868"/>
      <c r="F984" s="868"/>
      <c r="G984" s="868"/>
      <c r="H984" s="868"/>
      <c r="I984" s="868"/>
      <c r="J984" s="868"/>
      <c r="K984" s="868"/>
      <c r="L984" s="868"/>
      <c r="M984" s="868"/>
      <c r="N984" s="868"/>
      <c r="O984" s="868"/>
      <c r="P984" s="868"/>
      <c r="Q984" s="868"/>
      <c r="R984" s="868"/>
      <c r="S984" s="868"/>
      <c r="T984" s="868"/>
      <c r="U984" s="868"/>
      <c r="V984" s="868"/>
      <c r="W984" s="868"/>
      <c r="X984" s="868"/>
      <c r="Y984" s="868"/>
      <c r="Z984" s="868"/>
      <c r="AA984" s="868"/>
      <c r="AB984" s="868"/>
      <c r="AC984" s="868"/>
      <c r="AD984" s="868"/>
      <c r="AE984" s="868"/>
    </row>
    <row r="985" spans="1:48" ht="15" customHeight="1">
      <c r="A985" s="25"/>
      <c r="B985" s="845" t="str">
        <f>IF(AP966&gt;0,"Favor de revisar la instrucción 1, debido a que no se cumplen con los criterios mencionados","")</f>
        <v/>
      </c>
      <c r="C985" s="845"/>
      <c r="D985" s="845"/>
      <c r="E985" s="845"/>
      <c r="F985" s="845"/>
      <c r="G985" s="845"/>
      <c r="H985" s="845"/>
      <c r="I985" s="845"/>
      <c r="J985" s="845"/>
      <c r="K985" s="845"/>
      <c r="L985" s="845"/>
      <c r="M985" s="845"/>
      <c r="N985" s="845"/>
      <c r="O985" s="845"/>
      <c r="P985" s="845"/>
      <c r="Q985" s="845"/>
      <c r="R985" s="845"/>
      <c r="S985" s="845"/>
      <c r="T985" s="845"/>
      <c r="U985" s="845"/>
      <c r="V985" s="845"/>
      <c r="W985" s="845"/>
      <c r="X985" s="845"/>
      <c r="Y985" s="845"/>
      <c r="Z985" s="845"/>
      <c r="AA985" s="845"/>
      <c r="AB985" s="845"/>
      <c r="AC985" s="845"/>
      <c r="AD985" s="845"/>
      <c r="AE985" s="845"/>
    </row>
    <row r="986" spans="1:48" ht="15" customHeight="1">
      <c r="A986" s="25"/>
      <c r="B986" s="1009" t="str">
        <f>IF(AV977&gt;0,"Alerta: debe de proporcionar una justificación de acuerdo a lo establecido en la instrucción 2","")</f>
        <v/>
      </c>
      <c r="C986" s="1009"/>
      <c r="D986" s="1009"/>
      <c r="E986" s="1009"/>
      <c r="F986" s="1009"/>
      <c r="G986" s="1009"/>
      <c r="H986" s="1009"/>
      <c r="I986" s="1009"/>
      <c r="J986" s="1009"/>
      <c r="K986" s="1009"/>
      <c r="L986" s="1009"/>
      <c r="M986" s="1009"/>
      <c r="N986" s="1009"/>
      <c r="O986" s="1009"/>
      <c r="P986" s="1009"/>
      <c r="Q986" s="1009"/>
      <c r="R986" s="1009"/>
      <c r="S986" s="1009"/>
      <c r="T986" s="1009"/>
      <c r="U986" s="1009"/>
      <c r="V986" s="1009"/>
      <c r="W986" s="1009"/>
      <c r="X986" s="1009"/>
      <c r="Y986" s="1009"/>
      <c r="Z986" s="1009"/>
      <c r="AA986" s="1009"/>
      <c r="AB986" s="1009"/>
      <c r="AC986" s="1009"/>
      <c r="AD986" s="1009"/>
      <c r="AE986" s="1009"/>
    </row>
    <row r="987" spans="1:48" ht="24" customHeight="1">
      <c r="A987" s="36" t="s">
        <v>6487</v>
      </c>
      <c r="B987" s="880" t="s">
        <v>6488</v>
      </c>
      <c r="C987" s="708"/>
      <c r="D987" s="708"/>
      <c r="E987" s="708"/>
      <c r="F987" s="708"/>
      <c r="G987" s="708"/>
      <c r="H987" s="708"/>
      <c r="I987" s="708"/>
      <c r="J987" s="708"/>
      <c r="K987" s="708"/>
      <c r="L987" s="708"/>
      <c r="M987" s="708"/>
      <c r="N987" s="708"/>
      <c r="O987" s="708"/>
      <c r="P987" s="708"/>
      <c r="Q987" s="708"/>
      <c r="R987" s="708"/>
      <c r="S987" s="708"/>
      <c r="T987" s="708"/>
      <c r="U987" s="708"/>
      <c r="V987" s="708"/>
      <c r="W987" s="708"/>
      <c r="X987" s="708"/>
      <c r="Y987" s="708"/>
      <c r="Z987" s="708"/>
      <c r="AA987" s="708"/>
      <c r="AB987" s="708"/>
      <c r="AC987" s="708"/>
      <c r="AD987" s="708"/>
    </row>
    <row r="988" spans="1:48" ht="24" customHeight="1">
      <c r="B988" s="64"/>
      <c r="C988" s="848" t="s">
        <v>6489</v>
      </c>
      <c r="D988" s="708"/>
      <c r="E988" s="708"/>
      <c r="F988" s="708"/>
      <c r="G988" s="708"/>
      <c r="H988" s="708"/>
      <c r="I988" s="708"/>
      <c r="J988" s="708"/>
      <c r="K988" s="708"/>
      <c r="L988" s="708"/>
      <c r="M988" s="708"/>
      <c r="N988" s="708"/>
      <c r="O988" s="708"/>
      <c r="P988" s="708"/>
      <c r="Q988" s="708"/>
      <c r="R988" s="708"/>
      <c r="S988" s="708"/>
      <c r="T988" s="708"/>
      <c r="U988" s="708"/>
      <c r="V988" s="708"/>
      <c r="W988" s="708"/>
      <c r="X988" s="708"/>
      <c r="Y988" s="708"/>
      <c r="Z988" s="708"/>
      <c r="AA988" s="708"/>
      <c r="AB988" s="708"/>
      <c r="AC988" s="708"/>
      <c r="AD988" s="708"/>
    </row>
    <row r="989" spans="1:48" ht="36" customHeight="1">
      <c r="B989" s="64"/>
      <c r="C989" s="848" t="s">
        <v>6490</v>
      </c>
      <c r="D989" s="708"/>
      <c r="E989" s="708"/>
      <c r="F989" s="708"/>
      <c r="G989" s="708"/>
      <c r="H989" s="708"/>
      <c r="I989" s="708"/>
      <c r="J989" s="708"/>
      <c r="K989" s="708"/>
      <c r="L989" s="708"/>
      <c r="M989" s="708"/>
      <c r="N989" s="708"/>
      <c r="O989" s="708"/>
      <c r="P989" s="708"/>
      <c r="Q989" s="708"/>
      <c r="R989" s="708"/>
      <c r="S989" s="708"/>
      <c r="T989" s="708"/>
      <c r="U989" s="708"/>
      <c r="V989" s="708"/>
      <c r="W989" s="708"/>
      <c r="X989" s="708"/>
      <c r="Y989" s="708"/>
      <c r="Z989" s="708"/>
      <c r="AA989" s="708"/>
      <c r="AB989" s="708"/>
      <c r="AC989" s="708"/>
      <c r="AD989" s="708"/>
    </row>
    <row r="990" spans="1:48" ht="36" customHeight="1">
      <c r="B990" s="64"/>
      <c r="C990" s="848" t="s">
        <v>6491</v>
      </c>
      <c r="D990" s="708"/>
      <c r="E990" s="708"/>
      <c r="F990" s="708"/>
      <c r="G990" s="708"/>
      <c r="H990" s="708"/>
      <c r="I990" s="708"/>
      <c r="J990" s="708"/>
      <c r="K990" s="708"/>
      <c r="L990" s="708"/>
      <c r="M990" s="708"/>
      <c r="N990" s="708"/>
      <c r="O990" s="708"/>
      <c r="P990" s="708"/>
      <c r="Q990" s="708"/>
      <c r="R990" s="708"/>
      <c r="S990" s="708"/>
      <c r="T990" s="708"/>
      <c r="U990" s="708"/>
      <c r="V990" s="708"/>
      <c r="W990" s="708"/>
      <c r="X990" s="708"/>
      <c r="Y990" s="708"/>
      <c r="Z990" s="708"/>
      <c r="AA990" s="708"/>
      <c r="AB990" s="708"/>
      <c r="AC990" s="708"/>
      <c r="AD990" s="708"/>
    </row>
    <row r="991" spans="1:48" ht="36" customHeight="1">
      <c r="A991" s="25"/>
      <c r="B991" s="52"/>
      <c r="C991" s="853" t="s">
        <v>6492</v>
      </c>
      <c r="D991" s="708"/>
      <c r="E991" s="708"/>
      <c r="F991" s="708"/>
      <c r="G991" s="708"/>
      <c r="H991" s="708"/>
      <c r="I991" s="708"/>
      <c r="J991" s="708"/>
      <c r="K991" s="708"/>
      <c r="L991" s="708"/>
      <c r="M991" s="708"/>
      <c r="N991" s="708"/>
      <c r="O991" s="708"/>
      <c r="P991" s="708"/>
      <c r="Q991" s="708"/>
      <c r="R991" s="708"/>
      <c r="S991" s="708"/>
      <c r="T991" s="708"/>
      <c r="U991" s="708"/>
      <c r="V991" s="708"/>
      <c r="W991" s="708"/>
      <c r="X991" s="708"/>
      <c r="Y991" s="708"/>
      <c r="Z991" s="708"/>
      <c r="AA991" s="708"/>
      <c r="AB991" s="708"/>
      <c r="AC991" s="708"/>
      <c r="AD991" s="708"/>
    </row>
    <row r="992" spans="1:48" ht="15" customHeight="1">
      <c r="A992" s="25"/>
      <c r="B992" s="27"/>
      <c r="C992" s="536"/>
      <c r="D992" s="536"/>
      <c r="E992" s="536"/>
      <c r="F992" s="536"/>
      <c r="G992" s="536"/>
      <c r="H992" s="536"/>
      <c r="I992" s="536"/>
      <c r="J992" s="536"/>
      <c r="K992" s="536"/>
      <c r="L992" s="536"/>
      <c r="M992" s="536"/>
      <c r="N992" s="536"/>
      <c r="O992" s="536"/>
      <c r="P992" s="536"/>
      <c r="Q992" s="536"/>
      <c r="R992" s="536"/>
      <c r="S992" s="536"/>
      <c r="T992" s="536"/>
      <c r="U992" s="536"/>
      <c r="V992" s="536"/>
      <c r="W992" s="536"/>
      <c r="X992" s="536"/>
      <c r="Y992" s="536"/>
      <c r="Z992" s="536"/>
      <c r="AA992" s="536"/>
      <c r="AB992" s="536"/>
      <c r="AC992" s="536"/>
      <c r="AD992" s="536"/>
    </row>
    <row r="993" spans="1:50" ht="24" customHeight="1">
      <c r="A993" s="25"/>
      <c r="B993" s="52"/>
      <c r="C993" s="723" t="s">
        <v>5582</v>
      </c>
      <c r="D993" s="859"/>
      <c r="E993" s="859"/>
      <c r="F993" s="859"/>
      <c r="G993" s="859"/>
      <c r="H993" s="859"/>
      <c r="I993" s="859"/>
      <c r="J993" s="859"/>
      <c r="K993" s="859"/>
      <c r="L993" s="859"/>
      <c r="M993" s="859"/>
      <c r="N993" s="860"/>
      <c r="O993" s="723" t="s">
        <v>6396</v>
      </c>
      <c r="P993" s="757"/>
      <c r="Q993" s="757"/>
      <c r="R993" s="757"/>
      <c r="S993" s="757"/>
      <c r="T993" s="757"/>
      <c r="U993" s="757"/>
      <c r="V993" s="757"/>
      <c r="W993" s="757"/>
      <c r="X993" s="757"/>
      <c r="Y993" s="757"/>
      <c r="Z993" s="757"/>
      <c r="AA993" s="757"/>
      <c r="AB993" s="757"/>
      <c r="AC993" s="757"/>
      <c r="AD993" s="758"/>
      <c r="AN993" s="1089" t="s">
        <v>6441</v>
      </c>
      <c r="AO993" s="1089"/>
      <c r="AP993" s="1089"/>
      <c r="AQ993" s="1089"/>
      <c r="AR993" s="1115" t="s">
        <v>6214</v>
      </c>
      <c r="AS993" s="1093" t="s">
        <v>6443</v>
      </c>
      <c r="AT993" s="1093"/>
      <c r="AU993" s="1093"/>
      <c r="AV993" s="1093"/>
      <c r="AW993" s="1117" t="s">
        <v>6214</v>
      </c>
      <c r="AX993" s="1117" t="s">
        <v>6493</v>
      </c>
    </row>
    <row r="994" spans="1:50" ht="15" customHeight="1">
      <c r="A994" s="25"/>
      <c r="B994" s="52"/>
      <c r="C994" s="861"/>
      <c r="D994" s="782"/>
      <c r="E994" s="782"/>
      <c r="F994" s="782"/>
      <c r="G994" s="782"/>
      <c r="H994" s="782"/>
      <c r="I994" s="782"/>
      <c r="J994" s="782"/>
      <c r="K994" s="782"/>
      <c r="L994" s="782"/>
      <c r="M994" s="782"/>
      <c r="N994" s="783"/>
      <c r="O994" s="723" t="s">
        <v>5235</v>
      </c>
      <c r="P994" s="757"/>
      <c r="Q994" s="757"/>
      <c r="R994" s="758"/>
      <c r="S994" s="756" t="s">
        <v>5427</v>
      </c>
      <c r="T994" s="757"/>
      <c r="U994" s="757"/>
      <c r="V994" s="758"/>
      <c r="W994" s="756" t="s">
        <v>5428</v>
      </c>
      <c r="X994" s="757"/>
      <c r="Y994" s="757"/>
      <c r="Z994" s="758"/>
      <c r="AA994" s="756" t="s">
        <v>5106</v>
      </c>
      <c r="AB994" s="757"/>
      <c r="AC994" s="757"/>
      <c r="AD994" s="758"/>
      <c r="AF994" t="s">
        <v>5090</v>
      </c>
      <c r="AG994" t="s">
        <v>6049</v>
      </c>
      <c r="AH994" s="38" t="s">
        <v>6158</v>
      </c>
      <c r="AI994" s="38" t="s">
        <v>6159</v>
      </c>
      <c r="AJ994" t="s">
        <v>5240</v>
      </c>
      <c r="AK994" t="s">
        <v>5241</v>
      </c>
      <c r="AL994" t="s">
        <v>5242</v>
      </c>
      <c r="AM994" t="s">
        <v>5243</v>
      </c>
      <c r="AN994" s="510" t="s">
        <v>5450</v>
      </c>
      <c r="AO994" s="511" t="s">
        <v>5451</v>
      </c>
      <c r="AP994" s="512" t="s">
        <v>5452</v>
      </c>
      <c r="AQ994" s="513" t="s">
        <v>6402</v>
      </c>
      <c r="AR994" s="1115"/>
      <c r="AS994" s="518" t="s">
        <v>5450</v>
      </c>
      <c r="AT994" s="519" t="s">
        <v>5451</v>
      </c>
      <c r="AU994" s="520" t="s">
        <v>5452</v>
      </c>
      <c r="AV994" s="521" t="s">
        <v>6402</v>
      </c>
      <c r="AW994" s="1117"/>
      <c r="AX994" s="1117"/>
    </row>
    <row r="995" spans="1:50" ht="15" customHeight="1">
      <c r="A995" s="25"/>
      <c r="B995" s="52"/>
      <c r="C995" s="53" t="s">
        <v>5012</v>
      </c>
      <c r="D995" s="817" t="s">
        <v>5094</v>
      </c>
      <c r="E995" s="757"/>
      <c r="F995" s="757"/>
      <c r="G995" s="757"/>
      <c r="H995" s="757"/>
      <c r="I995" s="757"/>
      <c r="J995" s="757"/>
      <c r="K995" s="757"/>
      <c r="L995" s="757"/>
      <c r="M995" s="757"/>
      <c r="N995" s="758"/>
      <c r="O995" s="839"/>
      <c r="P995" s="840"/>
      <c r="Q995" s="840"/>
      <c r="R995" s="841"/>
      <c r="S995" s="839"/>
      <c r="T995" s="840"/>
      <c r="U995" s="840"/>
      <c r="V995" s="841"/>
      <c r="W995" s="839"/>
      <c r="X995" s="840"/>
      <c r="Y995" s="840"/>
      <c r="Z995" s="841"/>
      <c r="AA995" s="839"/>
      <c r="AB995" s="840"/>
      <c r="AC995" s="840"/>
      <c r="AD995" s="841"/>
      <c r="AF995" s="443">
        <f>IF(AH1007&gt;0,IF(COUNTA(O995:AD1006)&gt;=(48-AI1007),0,1),0)</f>
        <v>0</v>
      </c>
      <c r="AG995">
        <f>IF(OR(P281=0,P281="NS",P281="NA",$O$640=0,$O$640="NS",$O$640="NA"),IF(COUNTA(O995:AD995)=0,0,1),0)</f>
        <v>0</v>
      </c>
      <c r="AH995">
        <f>IF(AND(P281&gt;0,P281&lt;&gt;"NS",P281&lt;&gt;"NA",$O$640&gt;0,$O$640&lt;&gt;"NS",$O$640&lt;&gt;"NA"),1,0)</f>
        <v>0</v>
      </c>
      <c r="AI995">
        <f>IF(OR(P281=0,P281="NS",P281="NA",$O$640=0,$O$640="NS",$O$640="NA"),4,0)</f>
        <v>4</v>
      </c>
      <c r="AJ995" s="634">
        <f>O995</f>
        <v>0</v>
      </c>
      <c r="AK995">
        <f>COUNTIF(S995:AD995,"NS")</f>
        <v>0</v>
      </c>
      <c r="AL995" s="634">
        <f>SUM(S995:AD995)</f>
        <v>0</v>
      </c>
      <c r="AM995">
        <f>IF(COUNTIF(O995:AD995,"NA")=4,0,IF(OR(AND(AJ995=0,AK995&gt;0),AND(AJ995="NS",AL995&gt;0), AND(AJ995="NS", AK995=0,AL995=0)), 1, IF(OR(AND(AJ995&gt;0,AK995&gt;1,AJ995&gt;AL995), AND(AJ995="NS",AK995=2), AND(AJ995="NS",AL995=0,AK995&gt;0),AJ995=AL995), 0, 1)))</f>
        <v>0</v>
      </c>
      <c r="AN995">
        <f>IF(OR(O1007="NS",$O$640="NS"),0,IF(AND(O1007="NA",$O$640="NA"),0,IF(O1007&gt;=$O$640,0,1)))</f>
        <v>0</v>
      </c>
      <c r="AO995">
        <f>IF(OR(S1007="NS",$S$640="NS"),0,IF(AND(S1007="NA",$S$640="NA"),0,IF(S1007&gt;=$S$640,0,1)))</f>
        <v>0</v>
      </c>
      <c r="AP995">
        <f>IF(OR(W1007="NS",$W$640="NS"),0,IF(AND(W1007="NA",$W$640="NA"),0,IF(W1007&gt;=$W$640,0,1)))</f>
        <v>0</v>
      </c>
      <c r="AQ995">
        <f>IF(OR(AA1007="NS",$AA$640="NS"),0,IF(AND(AA1007="NA",$AA$640="NA"),0,IF(AA1007&gt;=$AA$640,0,1)))</f>
        <v>0</v>
      </c>
      <c r="AR995" s="522">
        <v>1</v>
      </c>
      <c r="AS995">
        <f>IF(OR(O995="NS",$O$640="NS"),0,IF(AND(O995="NA",$O$640="NA"),0,IF(O995&lt;=$O$640,0,1)))</f>
        <v>0</v>
      </c>
      <c r="AT995">
        <f>IF(OR(S995="NS",$S$640="NS"),0,IF(AND(S995="NA",$S$640="NA"),0,IF(S995&lt;=$S$640,0,1)))</f>
        <v>0</v>
      </c>
      <c r="AU995">
        <f>IF(OR(W995="NS",$W$640="NS"),0,IF(AND(W995="NA",$W$640="NA"),0,IF(W995&lt;=$W$640,0,1)))</f>
        <v>0</v>
      </c>
      <c r="AV995">
        <f>IF(OR(AA995="NS",$AA$640="NS"),0,IF(AND(AA995="NA",$AA$640="NA"),0,IF(AA995&lt;=$AA$640,0,1)))</f>
        <v>0</v>
      </c>
      <c r="AW995" s="537" t="s">
        <v>5203</v>
      </c>
      <c r="AX995" s="1">
        <f>IF(OR(O995="NS",$P$281="NS"),0,IF(AND(O995="NA",$P$281="NA"),0,IF(O995&gt;=$P$281,0,1)))</f>
        <v>0</v>
      </c>
    </row>
    <row r="996" spans="1:50" ht="15" customHeight="1">
      <c r="A996" s="25"/>
      <c r="B996" s="52"/>
      <c r="C996" s="55" t="s">
        <v>5014</v>
      </c>
      <c r="D996" s="817" t="s">
        <v>5095</v>
      </c>
      <c r="E996" s="757"/>
      <c r="F996" s="757"/>
      <c r="G996" s="757"/>
      <c r="H996" s="757"/>
      <c r="I996" s="757"/>
      <c r="J996" s="757"/>
      <c r="K996" s="757"/>
      <c r="L996" s="757"/>
      <c r="M996" s="757"/>
      <c r="N996" s="758"/>
      <c r="O996" s="839"/>
      <c r="P996" s="840"/>
      <c r="Q996" s="840"/>
      <c r="R996" s="841"/>
      <c r="S996" s="839"/>
      <c r="T996" s="840"/>
      <c r="U996" s="840"/>
      <c r="V996" s="841"/>
      <c r="W996" s="839"/>
      <c r="X996" s="840"/>
      <c r="Y996" s="840"/>
      <c r="Z996" s="841"/>
      <c r="AA996" s="839"/>
      <c r="AB996" s="840"/>
      <c r="AC996" s="840"/>
      <c r="AD996" s="841"/>
      <c r="AF996"/>
      <c r="AG996">
        <f>IF(OR(T281=0,T281="NS",T281="NA",$O$640=0,$O$640="NS",$O$640="NA"),IF(COUNTA(O996:AD996)=0,0,1),0)</f>
        <v>0</v>
      </c>
      <c r="AH996">
        <f>IF(AND(T281&gt;0,T281&lt;&gt;"NS",T281&lt;&gt;"NA",$O$640&gt;0,$O$640&lt;&gt;"NS",$O$640&lt;&gt;"NA"),1,0)</f>
        <v>0</v>
      </c>
      <c r="AI996">
        <f>IF(OR(T281=0,T281="NS",T281="NA",$O$640=0,$O$640="NS",$O$640="NA"),4,0)</f>
        <v>4</v>
      </c>
      <c r="AJ996">
        <f t="shared" ref="AJ996:AJ1006" si="358">O996</f>
        <v>0</v>
      </c>
      <c r="AK996">
        <f t="shared" ref="AK996:AK1005" si="359">COUNTIF(S996:AD996,"NS")</f>
        <v>0</v>
      </c>
      <c r="AL996">
        <f t="shared" ref="AL996:AL1005" si="360">SUM(S996:AD996)</f>
        <v>0</v>
      </c>
      <c r="AM996">
        <f t="shared" ref="AM996:AM1005" si="361">IF(COUNTIF(O996:AD996,"NA")=4,0,IF(OR(AND(AJ996=0,AK996&gt;0),AND(AJ996="NS",AL996&gt;0), AND(AJ996="NS", AK996=0,AL996=0)), 1, IF(OR(AND(AJ996&gt;0,AK996&gt;1,AJ996&gt;AL996), AND(AJ996="NS",AK996=2), AND(AJ996="NS",AL996=0,AK996&gt;0),AJ996=AL996), 0, 1)))</f>
        <v>0</v>
      </c>
      <c r="AN996" s="31"/>
      <c r="AO996" s="31"/>
      <c r="AP996" s="31"/>
      <c r="AQ996" s="515">
        <f>SUM(AN995:AQ995)</f>
        <v>0</v>
      </c>
      <c r="AR996" s="523">
        <v>2</v>
      </c>
      <c r="AS996">
        <f t="shared" ref="AS996:AS1005" si="362">IF(OR(O996="NS",$O$640="NS"),0,IF(AND(O996="NA",$O$640="NA"),0,IF(O996&lt;=$O$640,0,1)))</f>
        <v>0</v>
      </c>
      <c r="AT996">
        <f t="shared" ref="AT996:AT1005" si="363">IF(OR(S996="NS",$S$640="NS"),0,IF(AND(S996="NA",$S$640="NA"),0,IF(S996&lt;=$S$640,0,1)))</f>
        <v>0</v>
      </c>
      <c r="AU996">
        <f t="shared" ref="AU996:AU1005" si="364">IF(OR(W996="NS",$W$640="NS"),0,IF(AND(W996="NA",$W$640="NA"),0,IF(W996&lt;=$W$640,0,1)))</f>
        <v>0</v>
      </c>
      <c r="AV996">
        <f t="shared" ref="AV996:AV1005" si="365">IF(OR(AA996="NS",$AA$640="NS"),0,IF(AND(AA996="NA",$AA$640="NA"),0,IF(AA996&lt;=$AA$640,0,1)))</f>
        <v>0</v>
      </c>
      <c r="AW996" s="538" t="s">
        <v>5204</v>
      </c>
      <c r="AX996" s="1">
        <f>IF(OR(O996="NS",$T$281="NS"),0,IF(AND(O996="NA",$T$281="NA"),0,IF(O996&gt;=$T$281,0,1)))</f>
        <v>0</v>
      </c>
    </row>
    <row r="997" spans="1:50" ht="15" customHeight="1">
      <c r="A997" s="25"/>
      <c r="B997" s="52"/>
      <c r="C997" s="55" t="s">
        <v>5016</v>
      </c>
      <c r="D997" s="817" t="s">
        <v>5096</v>
      </c>
      <c r="E997" s="757"/>
      <c r="F997" s="757"/>
      <c r="G997" s="757"/>
      <c r="H997" s="757"/>
      <c r="I997" s="757"/>
      <c r="J997" s="757"/>
      <c r="K997" s="757"/>
      <c r="L997" s="757"/>
      <c r="M997" s="757"/>
      <c r="N997" s="758"/>
      <c r="O997" s="839"/>
      <c r="P997" s="840"/>
      <c r="Q997" s="840"/>
      <c r="R997" s="841"/>
      <c r="S997" s="839"/>
      <c r="T997" s="840"/>
      <c r="U997" s="840"/>
      <c r="V997" s="841"/>
      <c r="W997" s="839"/>
      <c r="X997" s="840"/>
      <c r="Y997" s="840"/>
      <c r="Z997" s="841"/>
      <c r="AA997" s="839"/>
      <c r="AB997" s="840"/>
      <c r="AC997" s="840"/>
      <c r="AD997" s="841"/>
      <c r="AF997"/>
      <c r="AG997">
        <f>IF(OR(X281=0,X281="NS",X281="NA",$O$640=0,$O$640="NS",$O$640="NA"),IF(COUNTA(O997:AD997)=0,0,1),0)</f>
        <v>0</v>
      </c>
      <c r="AH997">
        <f>IF(AND(X281&gt;0,X281&lt;&gt;"NS",X281&lt;&gt;"NA",$O$640&gt;0,$O$640&lt;&gt;"NS",$O$640&lt;&gt;"NA"),1,0)</f>
        <v>0</v>
      </c>
      <c r="AI997">
        <f>IF(OR(X281=0,X281="NS",X281="NA",$O$640=0,$O$640="NS",$O$640="NA"),4,0)</f>
        <v>4</v>
      </c>
      <c r="AJ997">
        <f t="shared" si="358"/>
        <v>0</v>
      </c>
      <c r="AK997">
        <f t="shared" si="359"/>
        <v>0</v>
      </c>
      <c r="AL997">
        <f t="shared" si="360"/>
        <v>0</v>
      </c>
      <c r="AM997">
        <f t="shared" si="361"/>
        <v>0</v>
      </c>
      <c r="AR997" s="522">
        <v>3</v>
      </c>
      <c r="AS997">
        <f t="shared" si="362"/>
        <v>0</v>
      </c>
      <c r="AT997">
        <f t="shared" si="363"/>
        <v>0</v>
      </c>
      <c r="AU997">
        <f t="shared" si="364"/>
        <v>0</v>
      </c>
      <c r="AV997">
        <f t="shared" si="365"/>
        <v>0</v>
      </c>
      <c r="AW997" s="537" t="s">
        <v>5205</v>
      </c>
      <c r="AX997" s="1">
        <f>IF(OR(O997="NS",$X$281="NS"),0,IF(AND(O997="NA",$X$281="NA"),0,IF(O997&gt;=$X$281,0,1)))</f>
        <v>0</v>
      </c>
    </row>
    <row r="998" spans="1:50" ht="15" customHeight="1">
      <c r="A998" s="25"/>
      <c r="B998" s="52"/>
      <c r="C998" s="55" t="s">
        <v>5018</v>
      </c>
      <c r="D998" s="817" t="s">
        <v>5097</v>
      </c>
      <c r="E998" s="757"/>
      <c r="F998" s="757"/>
      <c r="G998" s="757"/>
      <c r="H998" s="757"/>
      <c r="I998" s="757"/>
      <c r="J998" s="757"/>
      <c r="K998" s="757"/>
      <c r="L998" s="757"/>
      <c r="M998" s="757"/>
      <c r="N998" s="758"/>
      <c r="O998" s="839"/>
      <c r="P998" s="840"/>
      <c r="Q998" s="840"/>
      <c r="R998" s="841"/>
      <c r="S998" s="839"/>
      <c r="T998" s="840"/>
      <c r="U998" s="840"/>
      <c r="V998" s="841"/>
      <c r="W998" s="839"/>
      <c r="X998" s="840"/>
      <c r="Y998" s="840"/>
      <c r="Z998" s="841"/>
      <c r="AA998" s="839"/>
      <c r="AB998" s="840"/>
      <c r="AC998" s="840"/>
      <c r="AD998" s="841"/>
      <c r="AF998"/>
      <c r="AG998">
        <f>IF(OR(AB281=0,AB281="NS",AB281="NA",$O$640=0,$O$640="NS",$O$640="NA"),IF(COUNTA(O998:AD998)=0,0,1),0)</f>
        <v>0</v>
      </c>
      <c r="AH998">
        <f>IF(AND(AB281&gt;0,AB281&lt;&gt;"NS",AB281&lt;&gt;"NA",$O$640&gt;0,$O$640&lt;&gt;"NS",$O$640&lt;&gt;"NA"),1,0)</f>
        <v>0</v>
      </c>
      <c r="AI998">
        <f>IF(OR(AB281=0,AB281="NS",AB281="NA",$O$640=0,$O$640="NS",$O$640="NA"),4,0)</f>
        <v>4</v>
      </c>
      <c r="AJ998">
        <f t="shared" si="358"/>
        <v>0</v>
      </c>
      <c r="AK998">
        <f t="shared" si="359"/>
        <v>0</v>
      </c>
      <c r="AL998">
        <f t="shared" si="360"/>
        <v>0</v>
      </c>
      <c r="AM998">
        <f t="shared" si="361"/>
        <v>0</v>
      </c>
      <c r="AR998" s="523">
        <v>4</v>
      </c>
      <c r="AS998">
        <f t="shared" si="362"/>
        <v>0</v>
      </c>
      <c r="AT998">
        <f t="shared" si="363"/>
        <v>0</v>
      </c>
      <c r="AU998">
        <f t="shared" si="364"/>
        <v>0</v>
      </c>
      <c r="AV998">
        <f t="shared" si="365"/>
        <v>0</v>
      </c>
      <c r="AW998" s="538" t="s">
        <v>5206</v>
      </c>
      <c r="AX998" s="1">
        <f>IF(OR(O998="NS",$AB$281="NS"),0,IF(AND(O998="NA",$AB$281="NA"),0,IF(O998&gt;=$AB$281,0,1)))</f>
        <v>0</v>
      </c>
    </row>
    <row r="999" spans="1:50" ht="15" customHeight="1">
      <c r="A999" s="25"/>
      <c r="B999" s="52"/>
      <c r="C999" s="55" t="s">
        <v>5020</v>
      </c>
      <c r="D999" s="817" t="s">
        <v>5098</v>
      </c>
      <c r="E999" s="757"/>
      <c r="F999" s="757"/>
      <c r="G999" s="757"/>
      <c r="H999" s="757"/>
      <c r="I999" s="757"/>
      <c r="J999" s="757"/>
      <c r="K999" s="757"/>
      <c r="L999" s="757"/>
      <c r="M999" s="757"/>
      <c r="N999" s="758"/>
      <c r="O999" s="839"/>
      <c r="P999" s="840"/>
      <c r="Q999" s="840"/>
      <c r="R999" s="841"/>
      <c r="S999" s="839"/>
      <c r="T999" s="840"/>
      <c r="U999" s="840"/>
      <c r="V999" s="841"/>
      <c r="W999" s="839"/>
      <c r="X999" s="840"/>
      <c r="Y999" s="840"/>
      <c r="Z999" s="841"/>
      <c r="AA999" s="839"/>
      <c r="AB999" s="840"/>
      <c r="AC999" s="840"/>
      <c r="AD999" s="841"/>
      <c r="AF999"/>
      <c r="AG999">
        <f>IF(OR(P350=0,P350="NS",P350="NA",$O$640=0,$O$640="NS",$O$640="NA"),IF(COUNTA(O999:AD999)=0,0,1),0)</f>
        <v>0</v>
      </c>
      <c r="AH999">
        <f>IF(AND(P350&gt;0,P350&lt;&gt;"NS",P350&lt;&gt;"NA",$O$640&gt;0,$O$640&lt;&gt;"NS",$O$640&lt;&gt;"NA"),1,0)</f>
        <v>0</v>
      </c>
      <c r="AI999">
        <f>IF(OR(P350=0,P350="NS",P350="NA",$O$640=0,$O$640="NS",$O$640="NA"),4,0)</f>
        <v>4</v>
      </c>
      <c r="AJ999">
        <f t="shared" si="358"/>
        <v>0</v>
      </c>
      <c r="AK999">
        <f t="shared" si="359"/>
        <v>0</v>
      </c>
      <c r="AL999">
        <f t="shared" si="360"/>
        <v>0</v>
      </c>
      <c r="AM999">
        <f t="shared" si="361"/>
        <v>0</v>
      </c>
      <c r="AR999" s="522">
        <v>5</v>
      </c>
      <c r="AS999">
        <f t="shared" si="362"/>
        <v>0</v>
      </c>
      <c r="AT999">
        <f t="shared" si="363"/>
        <v>0</v>
      </c>
      <c r="AU999">
        <f t="shared" si="364"/>
        <v>0</v>
      </c>
      <c r="AV999">
        <f t="shared" si="365"/>
        <v>0</v>
      </c>
      <c r="AW999" s="537" t="s">
        <v>5207</v>
      </c>
      <c r="AX999" s="1">
        <f>IF(OR(O999="NS",$P$350="NS"),0,IF(AND(O999="NA",$P$350="NA"),0,IF(O999&gt;=$P$350,0,1)))</f>
        <v>0</v>
      </c>
    </row>
    <row r="1000" spans="1:50" ht="15" customHeight="1">
      <c r="A1000" s="25"/>
      <c r="B1000" s="52"/>
      <c r="C1000" s="55" t="s">
        <v>5022</v>
      </c>
      <c r="D1000" s="817" t="s">
        <v>5099</v>
      </c>
      <c r="E1000" s="757"/>
      <c r="F1000" s="757"/>
      <c r="G1000" s="757"/>
      <c r="H1000" s="757"/>
      <c r="I1000" s="757"/>
      <c r="J1000" s="757"/>
      <c r="K1000" s="757"/>
      <c r="L1000" s="757"/>
      <c r="M1000" s="757"/>
      <c r="N1000" s="758"/>
      <c r="O1000" s="839"/>
      <c r="P1000" s="840"/>
      <c r="Q1000" s="840"/>
      <c r="R1000" s="841"/>
      <c r="S1000" s="839"/>
      <c r="T1000" s="840"/>
      <c r="U1000" s="840"/>
      <c r="V1000" s="841"/>
      <c r="W1000" s="839"/>
      <c r="X1000" s="840"/>
      <c r="Y1000" s="840"/>
      <c r="Z1000" s="841"/>
      <c r="AA1000" s="839"/>
      <c r="AB1000" s="840"/>
      <c r="AC1000" s="840"/>
      <c r="AD1000" s="841"/>
      <c r="AF1000"/>
      <c r="AG1000">
        <f>IF(OR(T350=0,T350="NS",T350="NA",$O$640=0,$O$640="NS",$O$640="NA"),IF(COUNTA(O1000:AD1000)=0,0,1),0)</f>
        <v>0</v>
      </c>
      <c r="AH1000">
        <f>IF(AND(T350&gt;0,T350&lt;&gt;"NS",T350&lt;&gt;"NA",$O$640&gt;0,$O$640&lt;&gt;"NS",$O$640&lt;&gt;"NA"),1,0)</f>
        <v>0</v>
      </c>
      <c r="AI1000">
        <f>IF(OR(T350=0,T350="NS",T350="NA",$O$640=0,$O$640="NS",$O$640="NA"),4,0)</f>
        <v>4</v>
      </c>
      <c r="AJ1000">
        <f t="shared" si="358"/>
        <v>0</v>
      </c>
      <c r="AK1000">
        <f t="shared" si="359"/>
        <v>0</v>
      </c>
      <c r="AL1000">
        <f t="shared" si="360"/>
        <v>0</v>
      </c>
      <c r="AM1000">
        <f t="shared" si="361"/>
        <v>0</v>
      </c>
      <c r="AR1000" s="523">
        <v>6</v>
      </c>
      <c r="AS1000">
        <f t="shared" si="362"/>
        <v>0</v>
      </c>
      <c r="AT1000">
        <f t="shared" si="363"/>
        <v>0</v>
      </c>
      <c r="AU1000">
        <f t="shared" si="364"/>
        <v>0</v>
      </c>
      <c r="AV1000">
        <f t="shared" si="365"/>
        <v>0</v>
      </c>
      <c r="AW1000" s="538" t="s">
        <v>5208</v>
      </c>
      <c r="AX1000" s="1">
        <f>IF(OR(O1000="NS",$T$350="NS"),0,IF(AND(O1000="NA",$T$350="NA"),0,IF(O1000&gt;=$T$350,0,1)))</f>
        <v>0</v>
      </c>
    </row>
    <row r="1001" spans="1:50" ht="15" customHeight="1">
      <c r="A1001" s="25"/>
      <c r="B1001" s="52"/>
      <c r="C1001" s="55" t="s">
        <v>5024</v>
      </c>
      <c r="D1001" s="817" t="s">
        <v>5100</v>
      </c>
      <c r="E1001" s="757"/>
      <c r="F1001" s="757"/>
      <c r="G1001" s="757"/>
      <c r="H1001" s="757"/>
      <c r="I1001" s="757"/>
      <c r="J1001" s="757"/>
      <c r="K1001" s="757"/>
      <c r="L1001" s="757"/>
      <c r="M1001" s="757"/>
      <c r="N1001" s="758"/>
      <c r="O1001" s="839"/>
      <c r="P1001" s="840"/>
      <c r="Q1001" s="840"/>
      <c r="R1001" s="841"/>
      <c r="S1001" s="839"/>
      <c r="T1001" s="840"/>
      <c r="U1001" s="840"/>
      <c r="V1001" s="841"/>
      <c r="W1001" s="839"/>
      <c r="X1001" s="840"/>
      <c r="Y1001" s="840"/>
      <c r="Z1001" s="841"/>
      <c r="AA1001" s="839"/>
      <c r="AB1001" s="840"/>
      <c r="AC1001" s="840"/>
      <c r="AD1001" s="841"/>
      <c r="AF1001"/>
      <c r="AG1001">
        <f>IF(OR(X350=0,X350="NS",X350="NA",$O$640=0,$O$640="NS",$O$640="NA"),IF(COUNTA(O1001:AD1001)=0,0,1),0)</f>
        <v>0</v>
      </c>
      <c r="AH1001">
        <f>IF(AND(X350&gt;0,X350&lt;&gt;"NS",X350&lt;&gt;"NA",$O$640&gt;0,$O$640&lt;&gt;"NS",$O$640&lt;&gt;"NA"),1,0)</f>
        <v>0</v>
      </c>
      <c r="AI1001">
        <f>IF(OR(X350=0,X350="NS",X350="NA",$O$640=0,$O$640="NS",$O$640="NA"),4,0)</f>
        <v>4</v>
      </c>
      <c r="AJ1001">
        <f t="shared" si="358"/>
        <v>0</v>
      </c>
      <c r="AK1001">
        <f t="shared" si="359"/>
        <v>0</v>
      </c>
      <c r="AL1001">
        <f t="shared" si="360"/>
        <v>0</v>
      </c>
      <c r="AM1001">
        <f t="shared" si="361"/>
        <v>0</v>
      </c>
      <c r="AR1001" s="522">
        <v>7</v>
      </c>
      <c r="AS1001">
        <f t="shared" si="362"/>
        <v>0</v>
      </c>
      <c r="AT1001">
        <f t="shared" si="363"/>
        <v>0</v>
      </c>
      <c r="AU1001">
        <f t="shared" si="364"/>
        <v>0</v>
      </c>
      <c r="AV1001">
        <f t="shared" si="365"/>
        <v>0</v>
      </c>
      <c r="AW1001" s="537" t="s">
        <v>5209</v>
      </c>
      <c r="AX1001" s="1">
        <f>IF(OR(O1001="NS",$X$350="NS"),0,IF(AND(O1001="NA",$X$350="NA"),0,IF(O1001&gt;=$X$350,0,1)))</f>
        <v>0</v>
      </c>
    </row>
    <row r="1002" spans="1:50" ht="15" customHeight="1">
      <c r="A1002" s="25"/>
      <c r="B1002" s="52"/>
      <c r="C1002" s="55" t="s">
        <v>5026</v>
      </c>
      <c r="D1002" s="817" t="s">
        <v>5101</v>
      </c>
      <c r="E1002" s="757"/>
      <c r="F1002" s="757"/>
      <c r="G1002" s="757"/>
      <c r="H1002" s="757"/>
      <c r="I1002" s="757"/>
      <c r="J1002" s="757"/>
      <c r="K1002" s="757"/>
      <c r="L1002" s="757"/>
      <c r="M1002" s="757"/>
      <c r="N1002" s="758"/>
      <c r="O1002" s="839"/>
      <c r="P1002" s="840"/>
      <c r="Q1002" s="840"/>
      <c r="R1002" s="841"/>
      <c r="S1002" s="839"/>
      <c r="T1002" s="840"/>
      <c r="U1002" s="840"/>
      <c r="V1002" s="841"/>
      <c r="W1002" s="839"/>
      <c r="X1002" s="840"/>
      <c r="Y1002" s="840"/>
      <c r="Z1002" s="841"/>
      <c r="AA1002" s="839"/>
      <c r="AB1002" s="840"/>
      <c r="AC1002" s="840"/>
      <c r="AD1002" s="841"/>
      <c r="AF1002"/>
      <c r="AG1002">
        <f>IF(OR(AB350=0,AB350="NS",AB350="NA",$O$640=0,$O$640="NS",$O$640="NA"),IF(COUNTA(O1002:AD1002)=0,0,1),0)</f>
        <v>0</v>
      </c>
      <c r="AH1002">
        <f>IF(AND(AB350&gt;0,AB350&lt;&gt;"NS",AB350&lt;&gt;"NA",$O$640&gt;0,$O$640&lt;&gt;"NS",$O$640&lt;&gt;"NA"),1,0)</f>
        <v>0</v>
      </c>
      <c r="AI1002">
        <f>IF(OR(AB350=0,AB350="NS",AB350="NA",$O$640=0,$O$640="NS",$O$640="NA"),4,0)</f>
        <v>4</v>
      </c>
      <c r="AJ1002">
        <f t="shared" si="358"/>
        <v>0</v>
      </c>
      <c r="AK1002">
        <f t="shared" si="359"/>
        <v>0</v>
      </c>
      <c r="AL1002">
        <f t="shared" si="360"/>
        <v>0</v>
      </c>
      <c r="AM1002">
        <f t="shared" si="361"/>
        <v>0</v>
      </c>
      <c r="AR1002" s="523">
        <v>8</v>
      </c>
      <c r="AS1002">
        <f t="shared" si="362"/>
        <v>0</v>
      </c>
      <c r="AT1002">
        <f t="shared" si="363"/>
        <v>0</v>
      </c>
      <c r="AU1002">
        <f t="shared" si="364"/>
        <v>0</v>
      </c>
      <c r="AV1002">
        <f t="shared" si="365"/>
        <v>0</v>
      </c>
      <c r="AW1002" s="538" t="s">
        <v>5210</v>
      </c>
      <c r="AX1002" s="1">
        <f>IF(OR(O1002="NS",$AB$350="NS"),0,IF(AND(O1002="NA",$AB$350="NA"),0,IF(O1002&gt;=$AB$350,0,1)))</f>
        <v>0</v>
      </c>
    </row>
    <row r="1003" spans="1:50" ht="15" customHeight="1">
      <c r="A1003" s="25"/>
      <c r="B1003" s="52"/>
      <c r="C1003" s="55" t="s">
        <v>5028</v>
      </c>
      <c r="D1003" s="817" t="s">
        <v>5102</v>
      </c>
      <c r="E1003" s="757"/>
      <c r="F1003" s="757"/>
      <c r="G1003" s="757"/>
      <c r="H1003" s="757"/>
      <c r="I1003" s="757"/>
      <c r="J1003" s="757"/>
      <c r="K1003" s="757"/>
      <c r="L1003" s="757"/>
      <c r="M1003" s="757"/>
      <c r="N1003" s="758"/>
      <c r="O1003" s="839"/>
      <c r="P1003" s="840"/>
      <c r="Q1003" s="840"/>
      <c r="R1003" s="841"/>
      <c r="S1003" s="839"/>
      <c r="T1003" s="840"/>
      <c r="U1003" s="840"/>
      <c r="V1003" s="841"/>
      <c r="W1003" s="839"/>
      <c r="X1003" s="840"/>
      <c r="Y1003" s="840"/>
      <c r="Z1003" s="841"/>
      <c r="AA1003" s="839"/>
      <c r="AB1003" s="840"/>
      <c r="AC1003" s="840"/>
      <c r="AD1003" s="841"/>
      <c r="AF1003"/>
      <c r="AG1003">
        <f>IF(OR(P419=0,P419="NS",P419="NA",$O$640=0,$O$640="NS",$O$640="NA"),IF(COUNTA(O1003:AD1003)=0,0,1),0)</f>
        <v>0</v>
      </c>
      <c r="AH1003">
        <f>IF(AND(P419&gt;0,P419&lt;&gt;"NS",P419&lt;&gt;"NA",$O$640&gt;0,$O$640&lt;&gt;"NS",$O$640&lt;&gt;"NA"),1,0)</f>
        <v>0</v>
      </c>
      <c r="AI1003">
        <f>IF(OR(P419=0,P419="NS",P419="NA",$O$640=0,$O$640="NS",$O$640="NA"),4,0)</f>
        <v>4</v>
      </c>
      <c r="AJ1003">
        <f t="shared" si="358"/>
        <v>0</v>
      </c>
      <c r="AK1003">
        <f t="shared" si="359"/>
        <v>0</v>
      </c>
      <c r="AL1003">
        <f t="shared" si="360"/>
        <v>0</v>
      </c>
      <c r="AM1003">
        <f t="shared" si="361"/>
        <v>0</v>
      </c>
      <c r="AR1003" s="522">
        <v>9</v>
      </c>
      <c r="AS1003">
        <f t="shared" si="362"/>
        <v>0</v>
      </c>
      <c r="AT1003">
        <f t="shared" si="363"/>
        <v>0</v>
      </c>
      <c r="AU1003">
        <f t="shared" si="364"/>
        <v>0</v>
      </c>
      <c r="AV1003">
        <f t="shared" si="365"/>
        <v>0</v>
      </c>
      <c r="AW1003" s="537" t="s">
        <v>5211</v>
      </c>
      <c r="AX1003" s="1">
        <f>IF(OR(O1003="NS",$P$419="NS"),0,IF(AND(O1003="NA",$P$419="NA"),0,IF(O1003&gt;=$P$419,0,1)))</f>
        <v>0</v>
      </c>
    </row>
    <row r="1004" spans="1:50" ht="15" customHeight="1">
      <c r="A1004" s="25"/>
      <c r="B1004" s="52"/>
      <c r="C1004" s="55" t="s">
        <v>5029</v>
      </c>
      <c r="D1004" s="817" t="s">
        <v>5103</v>
      </c>
      <c r="E1004" s="757"/>
      <c r="F1004" s="757"/>
      <c r="G1004" s="757"/>
      <c r="H1004" s="757"/>
      <c r="I1004" s="757"/>
      <c r="J1004" s="757"/>
      <c r="K1004" s="757"/>
      <c r="L1004" s="757"/>
      <c r="M1004" s="757"/>
      <c r="N1004" s="758"/>
      <c r="O1004" s="839"/>
      <c r="P1004" s="840"/>
      <c r="Q1004" s="840"/>
      <c r="R1004" s="841"/>
      <c r="S1004" s="839"/>
      <c r="T1004" s="840"/>
      <c r="U1004" s="840"/>
      <c r="V1004" s="841"/>
      <c r="W1004" s="839"/>
      <c r="X1004" s="840"/>
      <c r="Y1004" s="840"/>
      <c r="Z1004" s="841"/>
      <c r="AA1004" s="839"/>
      <c r="AB1004" s="840"/>
      <c r="AC1004" s="840"/>
      <c r="AD1004" s="841"/>
      <c r="AF1004"/>
      <c r="AG1004">
        <f>IF(OR(T419=0,T419="NS",T419="NA",$O$640=0,$O$640="NS",$O$640="NA"),IF(COUNTA(O1004:AD1004)=0,0,1),0)</f>
        <v>0</v>
      </c>
      <c r="AH1004">
        <f>IF(AND(T419&gt;0,T419&lt;&gt;"NS",T419&lt;&gt;"NA",$O$640&gt;0,$O$640&lt;&gt;"NS",$O$640&lt;&gt;"NA"),1,0)</f>
        <v>0</v>
      </c>
      <c r="AI1004">
        <f>IF(OR(T419=0,T419="NS",T419="NA",$O$640=0,$O$640="NS",$O$640="NA"),4,0)</f>
        <v>4</v>
      </c>
      <c r="AJ1004">
        <f t="shared" si="358"/>
        <v>0</v>
      </c>
      <c r="AK1004">
        <f t="shared" si="359"/>
        <v>0</v>
      </c>
      <c r="AL1004">
        <f t="shared" si="360"/>
        <v>0</v>
      </c>
      <c r="AM1004">
        <f t="shared" si="361"/>
        <v>0</v>
      </c>
      <c r="AR1004" s="523">
        <v>10</v>
      </c>
      <c r="AS1004">
        <f t="shared" si="362"/>
        <v>0</v>
      </c>
      <c r="AT1004">
        <f t="shared" si="363"/>
        <v>0</v>
      </c>
      <c r="AU1004">
        <f t="shared" si="364"/>
        <v>0</v>
      </c>
      <c r="AV1004">
        <f t="shared" si="365"/>
        <v>0</v>
      </c>
      <c r="AW1004" s="538" t="s">
        <v>5212</v>
      </c>
      <c r="AX1004" s="1">
        <f>IF(OR(O1004="NS",$T$419="NS"),0,IF(AND(O1004="NA",$T$419="NA"),0,IF(O1004&gt;=$T$419,0,1)))</f>
        <v>0</v>
      </c>
    </row>
    <row r="1005" spans="1:50" ht="15" customHeight="1">
      <c r="A1005" s="25"/>
      <c r="B1005" s="52"/>
      <c r="C1005" s="55" t="s">
        <v>5031</v>
      </c>
      <c r="D1005" s="817" t="s">
        <v>5593</v>
      </c>
      <c r="E1005" s="757"/>
      <c r="F1005" s="757"/>
      <c r="G1005" s="757"/>
      <c r="H1005" s="757"/>
      <c r="I1005" s="757"/>
      <c r="J1005" s="757"/>
      <c r="K1005" s="757"/>
      <c r="L1005" s="757"/>
      <c r="M1005" s="757"/>
      <c r="N1005" s="758"/>
      <c r="O1005" s="839"/>
      <c r="P1005" s="840"/>
      <c r="Q1005" s="840"/>
      <c r="R1005" s="841"/>
      <c r="S1005" s="839"/>
      <c r="T1005" s="840"/>
      <c r="U1005" s="840"/>
      <c r="V1005" s="841"/>
      <c r="W1005" s="839"/>
      <c r="X1005" s="840"/>
      <c r="Y1005" s="840"/>
      <c r="Z1005" s="841"/>
      <c r="AA1005" s="839"/>
      <c r="AB1005" s="840"/>
      <c r="AC1005" s="840"/>
      <c r="AD1005" s="841"/>
      <c r="AF1005"/>
      <c r="AG1005">
        <f>IF(OR(X419=0,X419="NS",X419="NA",$O$640=0,$O$640="NS",$O$640="NA"),IF(COUNTA(O1005:AD1005)=0,0,1),0)</f>
        <v>0</v>
      </c>
      <c r="AH1005">
        <f>IF(AND(X419&gt;0,X419&lt;&gt;"NS",X419&lt;&gt;"NA",$O$640&gt;0,$O$640&lt;&gt;"NS",$O$640&lt;&gt;"NA"),1,0)</f>
        <v>0</v>
      </c>
      <c r="AI1005">
        <f>IF(OR(X419=0,X419="NS",X419="NA",$O$640=0,$O$640="NS",$O$640="NA"),4,0)</f>
        <v>4</v>
      </c>
      <c r="AJ1005">
        <f t="shared" si="358"/>
        <v>0</v>
      </c>
      <c r="AK1005">
        <f t="shared" si="359"/>
        <v>0</v>
      </c>
      <c r="AL1005">
        <f t="shared" si="360"/>
        <v>0</v>
      </c>
      <c r="AM1005">
        <f t="shared" si="361"/>
        <v>0</v>
      </c>
      <c r="AR1005" s="522">
        <v>11</v>
      </c>
      <c r="AS1005">
        <f t="shared" si="362"/>
        <v>0</v>
      </c>
      <c r="AT1005">
        <f t="shared" si="363"/>
        <v>0</v>
      </c>
      <c r="AU1005">
        <f t="shared" si="364"/>
        <v>0</v>
      </c>
      <c r="AV1005">
        <f t="shared" si="365"/>
        <v>0</v>
      </c>
      <c r="AW1005" s="537" t="s">
        <v>6494</v>
      </c>
      <c r="AX1005" s="1">
        <f>IF(OR(O1005="NS",$X$419="NS"),0,IF(AND(O1005="NA",$X$419="NA"),0,IF(O1005&gt;=$X$419,0,1)))</f>
        <v>0</v>
      </c>
    </row>
    <row r="1006" spans="1:50" ht="15" customHeight="1">
      <c r="A1006" s="25"/>
      <c r="B1006" s="52"/>
      <c r="C1006" s="55" t="s">
        <v>5032</v>
      </c>
      <c r="D1006" s="817" t="s">
        <v>5106</v>
      </c>
      <c r="E1006" s="757"/>
      <c r="F1006" s="757"/>
      <c r="G1006" s="757"/>
      <c r="H1006" s="757"/>
      <c r="I1006" s="757"/>
      <c r="J1006" s="757"/>
      <c r="K1006" s="757"/>
      <c r="L1006" s="757"/>
      <c r="M1006" s="757"/>
      <c r="N1006" s="758"/>
      <c r="O1006" s="839"/>
      <c r="P1006" s="840"/>
      <c r="Q1006" s="840"/>
      <c r="R1006" s="841"/>
      <c r="S1006" s="839"/>
      <c r="T1006" s="840"/>
      <c r="U1006" s="840"/>
      <c r="V1006" s="841"/>
      <c r="W1006" s="839"/>
      <c r="X1006" s="840"/>
      <c r="Y1006" s="840"/>
      <c r="Z1006" s="841"/>
      <c r="AA1006" s="839"/>
      <c r="AB1006" s="840"/>
      <c r="AC1006" s="840"/>
      <c r="AD1006" s="841"/>
      <c r="AF1006" s="27"/>
      <c r="AG1006">
        <f>IF(OR(AB419=0,AB419="NS",AB419="NA",$O$640=0,$O$640="NS",$O$640="NA"),IF(COUNTA(O1006:AD1006)=0,0,1),0)</f>
        <v>0</v>
      </c>
      <c r="AH1006">
        <f>IF(AND(AB419&gt;0,AB419&lt;&gt;"NS",AB419&lt;&gt;"NA",$O$640&gt;0,$O$640&lt;&gt;"NS",$O$640&lt;&gt;"NA"),1,0)</f>
        <v>0</v>
      </c>
      <c r="AI1006">
        <f>IF(OR(AB419=0,AB419="NS",AB419="NA",$O$640=0,$O$640="NS",$O$640="NA"),4,0)</f>
        <v>4</v>
      </c>
      <c r="AJ1006">
        <f t="shared" si="358"/>
        <v>0</v>
      </c>
      <c r="AK1006">
        <f>COUNTIF(S1006:AD1006,"NS")</f>
        <v>0</v>
      </c>
      <c r="AL1006" s="634">
        <f>SUM(S1006:AD1006)</f>
        <v>0</v>
      </c>
      <c r="AM1006">
        <f>IF(COUNTIF(O1006:AD1006,"NA")=4,0,IF(OR(AND(AJ1006=0,AK1006&gt;0),AND(AJ1006="NS",AL1006&gt;0), AND(AJ1006="NS", AK1006=0,AL1006=0)), 1, IF(OR(AND(AJ1006&gt;0,AK1006&gt;1,AJ1006&gt;AL1006), AND(AJ1006="NS",AK1006=2), AND(AJ1006="NS",AL1006=0,AK1006&gt;0),AJ1006=AL1006), 0, 1)))</f>
        <v>0</v>
      </c>
      <c r="AR1006" s="523">
        <v>12</v>
      </c>
      <c r="AS1006">
        <f>IF(OR(O1006="NS",$O$640="NS"),0,IF(AND(O1006="NA",$O$640="NA"),0,IF(O1006&lt;=$O$640,0,1)))</f>
        <v>0</v>
      </c>
      <c r="AT1006">
        <f>IF(OR(S1006="NS",$S$640="NS"),0,IF(AND(S1006="NA",$S$640="NA"),0,IF(S1006&lt;=$S$640,0,1)))</f>
        <v>0</v>
      </c>
      <c r="AU1006">
        <f>IF(OR(W1006="NS",$W$640="NS"),0,IF(AND(W1006="NA",$W$640="NA"),0,IF(W1006&lt;=$W$640,0,1)))</f>
        <v>0</v>
      </c>
      <c r="AV1006">
        <f>IF(OR(AA1006="NS",$AA$640="NS"),0,IF(AND(AA1006="NA",$AA$640="NA"),0,IF(AA1006&lt;=$AA$640,0,1)))</f>
        <v>0</v>
      </c>
      <c r="AW1006" s="538" t="s">
        <v>6402</v>
      </c>
      <c r="AX1006" s="1">
        <f>IF(OR(O1006="NS",$AB$419="NS"),0,IF(AND(O1006="NA",$AB$419="NA"),0,IF(O1006&gt;=$AB$419,0,1)))</f>
        <v>0</v>
      </c>
    </row>
    <row r="1007" spans="1:50" ht="15" customHeight="1">
      <c r="A1007" s="25"/>
      <c r="B1007" s="52"/>
      <c r="C1007" s="58"/>
      <c r="D1007" s="58"/>
      <c r="E1007" s="58"/>
      <c r="F1007" s="58"/>
      <c r="G1007" s="58"/>
      <c r="H1007" s="506"/>
      <c r="I1007" s="506"/>
      <c r="J1007" s="52"/>
      <c r="K1007" s="52"/>
      <c r="L1007" s="52"/>
      <c r="M1007" s="52"/>
      <c r="N1007" s="65" t="s">
        <v>5270</v>
      </c>
      <c r="O1007" s="865">
        <f>IF(AND(SUM(O995:O1006)=0,COUNTIF(O995:O1006,"NS")&gt;0),"NS",IF(AND(SUM(O995:O1006)=0,COUNTIF(O995:O1006,0)&gt;0),0,IF(AND(SUM(O995:O1006)=0,COUNTIF(O995:O1006,"NA")&gt;0),"NA",SUM(O995:O1006))))</f>
        <v>0</v>
      </c>
      <c r="P1007" s="866"/>
      <c r="Q1007" s="866"/>
      <c r="R1007" s="867"/>
      <c r="S1007" s="865">
        <f>IF(AND(SUM(S995:S1006)=0,COUNTIF(S995:S1006,"NS")&gt;0),"NS",IF(AND(SUM(S995:S1006)=0,COUNTIF(S995:S1006,0)&gt;0),0,IF(AND(SUM(S995:S1006)=0,COUNTIF(S995:S1006,"NA")&gt;0),"NA",SUM(S995:S1006))))</f>
        <v>0</v>
      </c>
      <c r="T1007" s="866"/>
      <c r="U1007" s="866"/>
      <c r="V1007" s="867"/>
      <c r="W1007" s="865">
        <f>IF(AND(SUM(W995:W1006)=0,COUNTIF(W995:W1006,"NS")&gt;0),"NS",IF(AND(SUM(W995:W1006)=0,COUNTIF(W995:W1006,0)&gt;0),0,IF(AND(SUM(W995:W1006)=0,COUNTIF(W995:W1006,"NA")&gt;0),"NA",SUM(W995:W1006))))</f>
        <v>0</v>
      </c>
      <c r="X1007" s="866"/>
      <c r="Y1007" s="866"/>
      <c r="Z1007" s="867"/>
      <c r="AA1007" s="865">
        <f>IF(AND(SUM(AA995:AA1006)=0,COUNTIF(AA995:AA1006,"NS")&gt;0),"NS",IF(AND(SUM(AA995:AA1006)=0,COUNTIF(AA995:AA1006,0)&gt;0),0,IF(AND(SUM(AA995:AA1006)=0,COUNTIF(AA995:AA1006,"NA")&gt;0),"NA",SUM(AA995:AA1006))))</f>
        <v>0</v>
      </c>
      <c r="AB1007" s="866"/>
      <c r="AC1007" s="866"/>
      <c r="AD1007" s="867"/>
      <c r="AF1007" s="27"/>
      <c r="AG1007" s="465">
        <f>SUM(AG995:AG1006)</f>
        <v>0</v>
      </c>
      <c r="AH1007" s="467">
        <f>SUM(AH995:AH1006)</f>
        <v>0</v>
      </c>
      <c r="AI1007" s="467">
        <f>SUM(AI995:AI1006)</f>
        <v>48</v>
      </c>
      <c r="AM1007" s="169">
        <f>SUM(AM995:AM1006)</f>
        <v>0</v>
      </c>
      <c r="AV1007" s="515">
        <f>SUM(AS995:AV1006)</f>
        <v>0</v>
      </c>
      <c r="AX1007" s="466">
        <f>SUM(AX995:AX1006)</f>
        <v>0</v>
      </c>
    </row>
    <row r="1008" spans="1:50" ht="15" customHeight="1">
      <c r="A1008" s="25"/>
      <c r="B1008" s="27"/>
      <c r="C1008" s="27"/>
      <c r="D1008" s="27"/>
      <c r="E1008" s="27"/>
      <c r="F1008" s="27"/>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J1008" t="s">
        <v>5248</v>
      </c>
      <c r="AK1008" s="170">
        <f>SUM(AM1007)</f>
        <v>0</v>
      </c>
    </row>
    <row r="1009" spans="1:162" ht="24" customHeight="1">
      <c r="A1009" s="25"/>
      <c r="B1009" s="52"/>
      <c r="C1009" s="848" t="s">
        <v>5219</v>
      </c>
      <c r="D1009" s="708"/>
      <c r="E1009" s="708"/>
      <c r="F1009" s="708"/>
      <c r="G1009" s="708"/>
      <c r="H1009" s="708"/>
      <c r="I1009" s="708"/>
      <c r="J1009" s="708"/>
      <c r="K1009" s="708"/>
      <c r="L1009" s="708"/>
      <c r="M1009" s="708"/>
      <c r="N1009" s="708"/>
      <c r="O1009" s="708"/>
      <c r="P1009" s="708"/>
      <c r="Q1009" s="708"/>
      <c r="R1009" s="708"/>
      <c r="S1009" s="708"/>
      <c r="T1009" s="708"/>
      <c r="U1009" s="708"/>
      <c r="V1009" s="708"/>
      <c r="W1009" s="708"/>
      <c r="X1009" s="708"/>
      <c r="Y1009" s="708"/>
      <c r="Z1009" s="708"/>
      <c r="AA1009" s="708"/>
      <c r="AB1009" s="708"/>
      <c r="AC1009" s="708"/>
      <c r="AD1009" s="708"/>
      <c r="AG1009" s="485" t="s">
        <v>5826</v>
      </c>
      <c r="AH1009" s="486" t="s">
        <v>5827</v>
      </c>
      <c r="AI1009" s="487" t="s">
        <v>5828</v>
      </c>
    </row>
    <row r="1010" spans="1:162" ht="60" customHeight="1">
      <c r="A1010" s="25"/>
      <c r="B1010" s="52"/>
      <c r="C1010" s="842"/>
      <c r="D1010" s="759"/>
      <c r="E1010" s="759"/>
      <c r="F1010" s="759"/>
      <c r="G1010" s="759"/>
      <c r="H1010" s="759"/>
      <c r="I1010" s="759"/>
      <c r="J1010" s="759"/>
      <c r="K1010" s="759"/>
      <c r="L1010" s="759"/>
      <c r="M1010" s="759"/>
      <c r="N1010" s="759"/>
      <c r="O1010" s="759"/>
      <c r="P1010" s="759"/>
      <c r="Q1010" s="759"/>
      <c r="R1010" s="759"/>
      <c r="S1010" s="759"/>
      <c r="T1010" s="759"/>
      <c r="U1010" s="759"/>
      <c r="V1010" s="759"/>
      <c r="W1010" s="759"/>
      <c r="X1010" s="759"/>
      <c r="Y1010" s="759"/>
      <c r="Z1010" s="759"/>
      <c r="AA1010" s="759"/>
      <c r="AB1010" s="759"/>
      <c r="AC1010" s="759"/>
      <c r="AD1010" s="838"/>
      <c r="AG1010" s="1">
        <v>3</v>
      </c>
      <c r="AH1010" s="1">
        <f>IF(AV1007&gt;0,1,0)</f>
        <v>0</v>
      </c>
      <c r="AI1010" s="488" t="str">
        <f>IF(AH1010&gt;0,AG1010,"")</f>
        <v/>
      </c>
    </row>
    <row r="1011" spans="1:162" ht="15" customHeight="1">
      <c r="A1011" s="25"/>
      <c r="B1011" s="1060" t="str">
        <f>IF(AF995=0,"","Favor de ingresar toda la información requerida en la pregunta")</f>
        <v/>
      </c>
      <c r="C1011" s="1060"/>
      <c r="D1011" s="1060"/>
      <c r="E1011" s="1060"/>
      <c r="F1011" s="1060"/>
      <c r="G1011" s="1060"/>
      <c r="H1011" s="1060"/>
      <c r="I1011" s="1060"/>
      <c r="J1011" s="1060"/>
      <c r="K1011" s="1060"/>
      <c r="L1011" s="1060"/>
      <c r="M1011" s="1060"/>
      <c r="N1011" s="1060"/>
      <c r="O1011" s="1060"/>
      <c r="P1011" s="1060"/>
      <c r="Q1011" s="1060"/>
      <c r="R1011" s="1060"/>
      <c r="S1011" s="1060"/>
      <c r="T1011" s="1060"/>
      <c r="U1011" s="1060"/>
      <c r="V1011" s="1060"/>
      <c r="W1011" s="1060"/>
      <c r="X1011" s="1060"/>
      <c r="Y1011" s="1060"/>
      <c r="Z1011" s="1060"/>
      <c r="AA1011" s="1060"/>
      <c r="AB1011" s="1060"/>
      <c r="AC1011" s="1060"/>
      <c r="AD1011" s="1060"/>
      <c r="AE1011" s="1060"/>
      <c r="AG1011" s="1">
        <v>4</v>
      </c>
      <c r="AH1011" s="1">
        <f>IF(AX1007&gt;0,1,0)</f>
        <v>0</v>
      </c>
      <c r="AI1011" s="488" t="str">
        <f>IF(AH1011&gt;0,AG1011,"")</f>
        <v/>
      </c>
    </row>
    <row r="1012" spans="1:162" ht="15" customHeight="1">
      <c r="A1012" s="25"/>
      <c r="B1012" s="888" t="str">
        <f>IF(SUM(COUNTIF(O995:AD1006,"NS"))&lt;&gt;0,"Alerta: debido a que cuenta con registros NS, debe proporcionar una justificación en el area de comentarios al final de la pregunta","")</f>
        <v/>
      </c>
      <c r="C1012" s="708"/>
      <c r="D1012" s="708"/>
      <c r="E1012" s="708"/>
      <c r="F1012" s="708"/>
      <c r="G1012" s="708"/>
      <c r="H1012" s="708"/>
      <c r="I1012" s="708"/>
      <c r="J1012" s="708"/>
      <c r="K1012" s="708"/>
      <c r="L1012" s="708"/>
      <c r="M1012" s="708"/>
      <c r="N1012" s="708"/>
      <c r="O1012" s="708"/>
      <c r="P1012" s="708"/>
      <c r="Q1012" s="708"/>
      <c r="R1012" s="708"/>
      <c r="S1012" s="708"/>
      <c r="T1012" s="708"/>
      <c r="U1012" s="708"/>
      <c r="V1012" s="708"/>
      <c r="W1012" s="708"/>
      <c r="X1012" s="708"/>
      <c r="Y1012" s="708"/>
      <c r="Z1012" s="708"/>
      <c r="AA1012" s="708"/>
      <c r="AB1012" s="708"/>
      <c r="AC1012" s="708"/>
      <c r="AD1012" s="708"/>
      <c r="AE1012" s="733"/>
      <c r="AI1012" s="488"/>
    </row>
    <row r="1013" spans="1:162" ht="15" customHeight="1">
      <c r="A1013" s="25"/>
      <c r="B1013" s="868" t="str">
        <f>IF(AK1008&gt;0,"Favor de revisar la suma y consistencia de totales y/o subtotales por filas (numéricos y NS)","")</f>
        <v/>
      </c>
      <c r="C1013" s="708"/>
      <c r="D1013" s="708"/>
      <c r="E1013" s="708"/>
      <c r="F1013" s="708"/>
      <c r="G1013" s="708"/>
      <c r="H1013" s="708"/>
      <c r="I1013" s="708"/>
      <c r="J1013" s="708"/>
      <c r="K1013" s="708"/>
      <c r="L1013" s="708"/>
      <c r="M1013" s="708"/>
      <c r="N1013" s="708"/>
      <c r="O1013" s="708"/>
      <c r="P1013" s="708"/>
      <c r="Q1013" s="708"/>
      <c r="R1013" s="708"/>
      <c r="S1013" s="708"/>
      <c r="T1013" s="708"/>
      <c r="U1013" s="708"/>
      <c r="V1013" s="708"/>
      <c r="W1013" s="708"/>
      <c r="X1013" s="708"/>
      <c r="Y1013" s="708"/>
      <c r="Z1013" s="708"/>
      <c r="AA1013" s="708"/>
      <c r="AB1013" s="708"/>
      <c r="AC1013" s="708"/>
      <c r="AD1013" s="708"/>
      <c r="AE1013" s="733"/>
      <c r="AG1013" s="1083" t="str">
        <f>IF(OR($AH$1010&gt;0,$AH$1011&gt;0),_xlfn.CONCAT("Alerta: debe de proporcionar una justificación de acuerdo a lo establecido en la(s) instrucción(es): ",_xlfn.TEXTJOIN(",",TRUE,$AI$1010:$AI$1011)),"")</f>
        <v/>
      </c>
      <c r="AH1013" s="1083"/>
      <c r="AI1013" s="1083"/>
      <c r="AJ1013" s="1083"/>
      <c r="AK1013" s="1083"/>
      <c r="AL1013" s="1083"/>
      <c r="AM1013" s="1083"/>
      <c r="AN1013" s="1083"/>
    </row>
    <row r="1014" spans="1:162" ht="15" customHeight="1">
      <c r="A1014" s="25"/>
      <c r="B1014" s="868" t="str">
        <f>IF(AG1007&gt;0,"Revise la información capturada, ya que tiene datos ingresados en celdas que están sombreadas","")</f>
        <v/>
      </c>
      <c r="C1014" s="868"/>
      <c r="D1014" s="868"/>
      <c r="E1014" s="868"/>
      <c r="F1014" s="868"/>
      <c r="G1014" s="868"/>
      <c r="H1014" s="868"/>
      <c r="I1014" s="868"/>
      <c r="J1014" s="868"/>
      <c r="K1014" s="868"/>
      <c r="L1014" s="868"/>
      <c r="M1014" s="868"/>
      <c r="N1014" s="868"/>
      <c r="O1014" s="868"/>
      <c r="P1014" s="868"/>
      <c r="Q1014" s="868"/>
      <c r="R1014" s="868"/>
      <c r="S1014" s="868"/>
      <c r="T1014" s="868"/>
      <c r="U1014" s="868"/>
      <c r="V1014" s="868"/>
      <c r="W1014" s="868"/>
      <c r="X1014" s="868"/>
      <c r="Y1014" s="868"/>
      <c r="Z1014" s="868"/>
      <c r="AA1014" s="868"/>
      <c r="AB1014" s="868"/>
      <c r="AC1014" s="868"/>
      <c r="AD1014" s="868"/>
      <c r="AE1014" s="868"/>
    </row>
    <row r="1015" spans="1:162" ht="15" customHeight="1">
      <c r="A1015" s="25"/>
      <c r="B1015" s="845" t="str">
        <f>IF(AQ996&gt;0,"Favor de revisar la instrucción 2, debido a que no se cumplen con los criterios mencionados","")</f>
        <v/>
      </c>
      <c r="C1015" s="845"/>
      <c r="D1015" s="845"/>
      <c r="E1015" s="845"/>
      <c r="F1015" s="845"/>
      <c r="G1015" s="845"/>
      <c r="H1015" s="845"/>
      <c r="I1015" s="845"/>
      <c r="J1015" s="845"/>
      <c r="K1015" s="845"/>
      <c r="L1015" s="845"/>
      <c r="M1015" s="845"/>
      <c r="N1015" s="845"/>
      <c r="O1015" s="845"/>
      <c r="P1015" s="845"/>
      <c r="Q1015" s="845"/>
      <c r="R1015" s="845"/>
      <c r="S1015" s="845"/>
      <c r="T1015" s="845"/>
      <c r="U1015" s="845"/>
      <c r="V1015" s="845"/>
      <c r="W1015" s="845"/>
      <c r="X1015" s="845"/>
      <c r="Y1015" s="845"/>
      <c r="Z1015" s="845"/>
      <c r="AA1015" s="845"/>
      <c r="AB1015" s="845"/>
      <c r="AC1015" s="845"/>
      <c r="AD1015" s="845"/>
      <c r="AE1015" s="845"/>
    </row>
    <row r="1016" spans="1:162" ht="15" customHeight="1">
      <c r="A1016" s="25"/>
      <c r="B1016" s="1009" t="str">
        <f>AG1013</f>
        <v/>
      </c>
      <c r="C1016" s="1009"/>
      <c r="D1016" s="1009"/>
      <c r="E1016" s="1009"/>
      <c r="F1016" s="1009"/>
      <c r="G1016" s="1009"/>
      <c r="H1016" s="1009"/>
      <c r="I1016" s="1009"/>
      <c r="J1016" s="1009"/>
      <c r="K1016" s="1009"/>
      <c r="L1016" s="1009"/>
      <c r="M1016" s="1009"/>
      <c r="N1016" s="1009"/>
      <c r="O1016" s="1009"/>
      <c r="P1016" s="1009"/>
      <c r="Q1016" s="1009"/>
      <c r="R1016" s="1009"/>
      <c r="S1016" s="1009"/>
      <c r="T1016" s="1009"/>
      <c r="U1016" s="1009"/>
      <c r="V1016" s="1009"/>
      <c r="W1016" s="1009"/>
      <c r="X1016" s="1009"/>
      <c r="Y1016" s="1009"/>
      <c r="Z1016" s="1009"/>
      <c r="AA1016" s="1009"/>
      <c r="AB1016" s="1009"/>
      <c r="AC1016" s="1009"/>
      <c r="AD1016" s="1009"/>
      <c r="AE1016" s="1009"/>
    </row>
    <row r="1017" spans="1:162" ht="36" customHeight="1">
      <c r="A1017" s="25" t="s">
        <v>6495</v>
      </c>
      <c r="B1017" s="847" t="s">
        <v>6496</v>
      </c>
      <c r="C1017" s="708"/>
      <c r="D1017" s="708"/>
      <c r="E1017" s="708"/>
      <c r="F1017" s="708"/>
      <c r="G1017" s="708"/>
      <c r="H1017" s="708"/>
      <c r="I1017" s="708"/>
      <c r="J1017" s="708"/>
      <c r="K1017" s="708"/>
      <c r="L1017" s="708"/>
      <c r="M1017" s="708"/>
      <c r="N1017" s="708"/>
      <c r="O1017" s="708"/>
      <c r="P1017" s="708"/>
      <c r="Q1017" s="708"/>
      <c r="R1017" s="708"/>
      <c r="S1017" s="708"/>
      <c r="T1017" s="708"/>
      <c r="U1017" s="708"/>
      <c r="V1017" s="708"/>
      <c r="W1017" s="708"/>
      <c r="X1017" s="708"/>
      <c r="Y1017" s="708"/>
      <c r="Z1017" s="708"/>
      <c r="AA1017" s="708"/>
      <c r="AB1017" s="708"/>
      <c r="AC1017" s="708"/>
      <c r="AD1017" s="708"/>
    </row>
    <row r="1018" spans="1:162" ht="24" customHeight="1">
      <c r="A1018" s="25"/>
      <c r="B1018" s="50"/>
      <c r="C1018" s="848" t="s">
        <v>6497</v>
      </c>
      <c r="D1018" s="708"/>
      <c r="E1018" s="708"/>
      <c r="F1018" s="708"/>
      <c r="G1018" s="708"/>
      <c r="H1018" s="708"/>
      <c r="I1018" s="708"/>
      <c r="J1018" s="708"/>
      <c r="K1018" s="708"/>
      <c r="L1018" s="708"/>
      <c r="M1018" s="708"/>
      <c r="N1018" s="708"/>
      <c r="O1018" s="708"/>
      <c r="P1018" s="708"/>
      <c r="Q1018" s="708"/>
      <c r="R1018" s="708"/>
      <c r="S1018" s="708"/>
      <c r="T1018" s="708"/>
      <c r="U1018" s="708"/>
      <c r="V1018" s="708"/>
      <c r="W1018" s="708"/>
      <c r="X1018" s="708"/>
      <c r="Y1018" s="708"/>
      <c r="Z1018" s="708"/>
      <c r="AA1018" s="708"/>
      <c r="AB1018" s="708"/>
      <c r="AC1018" s="708"/>
      <c r="AD1018" s="708"/>
    </row>
    <row r="1019" spans="1:162" ht="36" customHeight="1">
      <c r="A1019" s="25"/>
      <c r="C1019" s="998" t="s">
        <v>6498</v>
      </c>
      <c r="D1019" s="708"/>
      <c r="E1019" s="708"/>
      <c r="F1019" s="708"/>
      <c r="G1019" s="708"/>
      <c r="H1019" s="708"/>
      <c r="I1019" s="708"/>
      <c r="J1019" s="708"/>
      <c r="K1019" s="708"/>
      <c r="L1019" s="708"/>
      <c r="M1019" s="708"/>
      <c r="N1019" s="708"/>
      <c r="O1019" s="708"/>
      <c r="P1019" s="708"/>
      <c r="Q1019" s="708"/>
      <c r="R1019" s="708"/>
      <c r="S1019" s="708"/>
      <c r="T1019" s="708"/>
      <c r="U1019" s="708"/>
      <c r="V1019" s="708"/>
      <c r="W1019" s="708"/>
      <c r="X1019" s="708"/>
      <c r="Y1019" s="708"/>
      <c r="Z1019" s="708"/>
      <c r="AA1019" s="708"/>
      <c r="AB1019" s="708"/>
      <c r="AC1019" s="708"/>
      <c r="AD1019" s="708"/>
    </row>
    <row r="1020" spans="1:162" ht="24" customHeight="1">
      <c r="A1020" s="25"/>
      <c r="B1020" s="52"/>
      <c r="C1020" s="848" t="s">
        <v>6499</v>
      </c>
      <c r="D1020" s="708"/>
      <c r="E1020" s="708"/>
      <c r="F1020" s="708"/>
      <c r="G1020" s="708"/>
      <c r="H1020" s="708"/>
      <c r="I1020" s="708"/>
      <c r="J1020" s="708"/>
      <c r="K1020" s="708"/>
      <c r="L1020" s="708"/>
      <c r="M1020" s="708"/>
      <c r="N1020" s="708"/>
      <c r="O1020" s="708"/>
      <c r="P1020" s="708"/>
      <c r="Q1020" s="708"/>
      <c r="R1020" s="708"/>
      <c r="S1020" s="708"/>
      <c r="T1020" s="708"/>
      <c r="U1020" s="708"/>
      <c r="V1020" s="708"/>
      <c r="W1020" s="708"/>
      <c r="X1020" s="708"/>
      <c r="Y1020" s="708"/>
      <c r="Z1020" s="708"/>
      <c r="AA1020" s="708"/>
      <c r="AB1020" s="708"/>
      <c r="AC1020" s="708"/>
      <c r="AD1020" s="708"/>
    </row>
    <row r="1021" spans="1:162" ht="15" customHeight="1">
      <c r="A1021" s="25"/>
      <c r="B1021" s="27"/>
      <c r="C1021" s="27"/>
      <c r="D1021" s="27"/>
      <c r="E1021" s="27"/>
      <c r="F1021" s="27"/>
      <c r="G1021" s="27"/>
      <c r="H1021" s="27"/>
      <c r="I1021" s="27"/>
      <c r="J1021" s="27"/>
      <c r="K1021" s="27"/>
      <c r="L1021" s="27"/>
      <c r="M1021" s="27"/>
      <c r="N1021" s="27"/>
      <c r="O1021" s="27"/>
      <c r="P1021" s="27"/>
      <c r="Q1021" s="27"/>
      <c r="R1021" s="27"/>
      <c r="S1021" s="27"/>
      <c r="T1021" s="27"/>
      <c r="U1021" s="27"/>
      <c r="V1021" s="27"/>
      <c r="W1021" s="27"/>
      <c r="X1021" s="27"/>
      <c r="Y1021" s="27"/>
      <c r="Z1021" s="27"/>
      <c r="AA1021" s="27"/>
      <c r="AB1021" s="27"/>
      <c r="AC1021" s="27"/>
      <c r="AD1021" s="27"/>
    </row>
    <row r="1022" spans="1:162" ht="24" customHeight="1">
      <c r="A1022" s="25"/>
      <c r="B1022" s="52"/>
      <c r="C1022" s="723" t="s">
        <v>6500</v>
      </c>
      <c r="D1022" s="757"/>
      <c r="E1022" s="757"/>
      <c r="F1022" s="757"/>
      <c r="G1022" s="757"/>
      <c r="H1022" s="757"/>
      <c r="I1022" s="757"/>
      <c r="J1022" s="757"/>
      <c r="K1022" s="757"/>
      <c r="L1022" s="757"/>
      <c r="M1022" s="757"/>
      <c r="N1022" s="757"/>
      <c r="O1022" s="757"/>
      <c r="P1022" s="757"/>
      <c r="Q1022" s="757"/>
      <c r="R1022" s="757"/>
      <c r="S1022" s="757"/>
      <c r="T1022" s="757"/>
      <c r="U1022" s="757"/>
      <c r="V1022" s="757"/>
      <c r="W1022" s="757"/>
      <c r="X1022" s="757"/>
      <c r="Y1022" s="757"/>
      <c r="Z1022" s="757"/>
      <c r="AA1022" s="757"/>
      <c r="AB1022" s="757"/>
      <c r="AC1022" s="757"/>
      <c r="AD1022" s="758"/>
    </row>
    <row r="1023" spans="1:162" ht="15" customHeight="1">
      <c r="A1023" s="25"/>
      <c r="C1023" s="864" t="s">
        <v>5235</v>
      </c>
      <c r="D1023" s="922" t="s">
        <v>5427</v>
      </c>
      <c r="E1023" s="922" t="s">
        <v>5428</v>
      </c>
      <c r="F1023" s="922" t="s">
        <v>5106</v>
      </c>
      <c r="G1023" s="756" t="s">
        <v>6501</v>
      </c>
      <c r="H1023" s="757"/>
      <c r="I1023" s="757"/>
      <c r="J1023" s="757"/>
      <c r="K1023" s="757"/>
      <c r="L1023" s="757"/>
      <c r="M1023" s="757"/>
      <c r="N1023" s="758"/>
      <c r="O1023" s="756" t="s">
        <v>6502</v>
      </c>
      <c r="P1023" s="757"/>
      <c r="Q1023" s="757"/>
      <c r="R1023" s="757"/>
      <c r="S1023" s="757"/>
      <c r="T1023" s="757"/>
      <c r="U1023" s="757"/>
      <c r="V1023" s="758"/>
      <c r="W1023" s="756" t="s">
        <v>5106</v>
      </c>
      <c r="X1023" s="757"/>
      <c r="Y1023" s="757"/>
      <c r="Z1023" s="757"/>
      <c r="AA1023" s="757"/>
      <c r="AB1023" s="757"/>
      <c r="AC1023" s="757"/>
      <c r="AD1023" s="758"/>
      <c r="AX1023" s="1105" t="s">
        <v>5450</v>
      </c>
      <c r="AY1023" s="757"/>
      <c r="AZ1023" s="757"/>
      <c r="BA1023" s="758"/>
      <c r="BB1023" s="1116" t="s">
        <v>5451</v>
      </c>
      <c r="BC1023" s="757"/>
      <c r="BD1023" s="757"/>
      <c r="BE1023" s="758"/>
      <c r="BF1023" s="1105" t="s">
        <v>5452</v>
      </c>
      <c r="BG1023" s="757"/>
      <c r="BH1023" s="757"/>
      <c r="BI1023" s="758"/>
      <c r="BJ1023" s="1105" t="s">
        <v>6473</v>
      </c>
      <c r="BK1023" s="757"/>
      <c r="BL1023" s="757"/>
      <c r="BM1023" s="758"/>
    </row>
    <row r="1024" spans="1:162" ht="72" customHeight="1">
      <c r="A1024" s="25"/>
      <c r="B1024" s="52"/>
      <c r="C1024" s="917"/>
      <c r="D1024" s="917"/>
      <c r="E1024" s="917"/>
      <c r="F1024" s="917"/>
      <c r="G1024" s="864" t="s">
        <v>5456</v>
      </c>
      <c r="H1024" s="758"/>
      <c r="I1024" s="922" t="s">
        <v>5427</v>
      </c>
      <c r="J1024" s="758"/>
      <c r="K1024" s="922" t="s">
        <v>5428</v>
      </c>
      <c r="L1024" s="758"/>
      <c r="M1024" s="922" t="s">
        <v>5106</v>
      </c>
      <c r="N1024" s="758"/>
      <c r="O1024" s="864" t="s">
        <v>5456</v>
      </c>
      <c r="P1024" s="758"/>
      <c r="Q1024" s="922" t="s">
        <v>5427</v>
      </c>
      <c r="R1024" s="758"/>
      <c r="S1024" s="922" t="s">
        <v>5428</v>
      </c>
      <c r="T1024" s="758"/>
      <c r="U1024" s="922" t="s">
        <v>5106</v>
      </c>
      <c r="V1024" s="758"/>
      <c r="W1024" s="864" t="s">
        <v>5456</v>
      </c>
      <c r="X1024" s="758"/>
      <c r="Y1024" s="922" t="s">
        <v>5427</v>
      </c>
      <c r="Z1024" s="758"/>
      <c r="AA1024" s="922" t="s">
        <v>5428</v>
      </c>
      <c r="AB1024" s="758"/>
      <c r="AC1024" s="922" t="s">
        <v>5106</v>
      </c>
      <c r="AD1024" s="758"/>
      <c r="AF1024" t="s">
        <v>5090</v>
      </c>
      <c r="AG1024" t="s">
        <v>6049</v>
      </c>
      <c r="AH1024" t="s">
        <v>5240</v>
      </c>
      <c r="AI1024" t="s">
        <v>5241</v>
      </c>
      <c r="AJ1024" t="s">
        <v>5242</v>
      </c>
      <c r="AK1024" t="s">
        <v>5243</v>
      </c>
      <c r="AL1024" t="s">
        <v>5244</v>
      </c>
      <c r="AM1024" t="s">
        <v>5245</v>
      </c>
      <c r="AN1024" t="s">
        <v>5246</v>
      </c>
      <c r="AO1024" t="s">
        <v>5247</v>
      </c>
      <c r="AP1024" t="s">
        <v>5457</v>
      </c>
      <c r="AQ1024" t="s">
        <v>5458</v>
      </c>
      <c r="AR1024" t="s">
        <v>5459</v>
      </c>
      <c r="AS1024" t="s">
        <v>5460</v>
      </c>
      <c r="AT1024" t="s">
        <v>5461</v>
      </c>
      <c r="AU1024" t="s">
        <v>5462</v>
      </c>
      <c r="AV1024" t="s">
        <v>5463</v>
      </c>
      <c r="AW1024" t="s">
        <v>5464</v>
      </c>
      <c r="AX1024" s="227" t="s">
        <v>5450</v>
      </c>
      <c r="AY1024" s="228" t="s">
        <v>5481</v>
      </c>
      <c r="AZ1024" s="229" t="s">
        <v>5482</v>
      </c>
      <c r="BA1024" s="230" t="s">
        <v>5483</v>
      </c>
      <c r="BB1024" s="227" t="s">
        <v>5450</v>
      </c>
      <c r="BC1024" s="228" t="s">
        <v>5481</v>
      </c>
      <c r="BD1024" s="229" t="s">
        <v>5482</v>
      </c>
      <c r="BE1024" s="230" t="s">
        <v>5483</v>
      </c>
      <c r="BF1024" s="227" t="s">
        <v>5450</v>
      </c>
      <c r="BG1024" s="228" t="s">
        <v>5481</v>
      </c>
      <c r="BH1024" s="229" t="s">
        <v>5482</v>
      </c>
      <c r="BI1024" s="230" t="s">
        <v>5483</v>
      </c>
      <c r="BJ1024" s="227" t="s">
        <v>5450</v>
      </c>
      <c r="BK1024" s="228" t="s">
        <v>5481</v>
      </c>
      <c r="BL1024" s="229" t="s">
        <v>5482</v>
      </c>
      <c r="BM1024" s="230" t="s">
        <v>5483</v>
      </c>
      <c r="BN1024" s="1114" t="s">
        <v>6503</v>
      </c>
      <c r="BO1024" s="1114"/>
      <c r="BP1024" s="1114"/>
      <c r="BQ1024" s="1114"/>
      <c r="ER1024" s="27"/>
      <c r="EU1024" s="27"/>
      <c r="EX1024" s="27"/>
      <c r="FA1024" s="27"/>
      <c r="FC1024" s="539"/>
      <c r="FD1024" s="539"/>
      <c r="FE1024" s="539"/>
      <c r="FF1024" s="539"/>
    </row>
    <row r="1025" spans="1:162">
      <c r="A1025" s="25"/>
      <c r="B1025" s="52"/>
      <c r="C1025" s="439"/>
      <c r="D1025" s="439"/>
      <c r="E1025" s="439"/>
      <c r="F1025" s="439"/>
      <c r="G1025" s="839"/>
      <c r="H1025" s="841"/>
      <c r="I1025" s="839"/>
      <c r="J1025" s="841"/>
      <c r="K1025" s="839"/>
      <c r="L1025" s="841"/>
      <c r="M1025" s="839"/>
      <c r="N1025" s="841"/>
      <c r="O1025" s="839"/>
      <c r="P1025" s="841"/>
      <c r="Q1025" s="839"/>
      <c r="R1025" s="841"/>
      <c r="S1025" s="839"/>
      <c r="T1025" s="841"/>
      <c r="U1025" s="839"/>
      <c r="V1025" s="841"/>
      <c r="W1025" s="839"/>
      <c r="X1025" s="841"/>
      <c r="Y1025" s="839"/>
      <c r="Z1025" s="841"/>
      <c r="AA1025" s="839"/>
      <c r="AB1025" s="841"/>
      <c r="AC1025" s="839"/>
      <c r="AD1025" s="841"/>
      <c r="AF1025" s="443">
        <f>IF(SUM(O999:R1000)=0,0,IF(COUNTA(C1025:AD1025)=16,0,1))</f>
        <v>0</v>
      </c>
      <c r="AG1025" s="443">
        <f>IF(SUM(O999:R1000)=0,IF(COUNTA(C1025:AD1025)=0,0,1),0)</f>
        <v>0</v>
      </c>
      <c r="AH1025">
        <f>C1025</f>
        <v>0</v>
      </c>
      <c r="AI1025">
        <f>COUNTIF(D1025:F1025,"NS")</f>
        <v>0</v>
      </c>
      <c r="AJ1025">
        <f>SUM(D1025:F1025)</f>
        <v>0</v>
      </c>
      <c r="AK1025">
        <f>IF(COUNTIF(C1025:F1025,"NA")=4,0,IF(OR(AND(AH1025=0,AI1025&gt;0),AND(AH1025="NS",AJ1025&gt;0), AND(AH1025="NS", AI1025=0,AJ1025=0)), 1, IF(OR(AND(AH1025&gt;0,AI1025&gt;1,AH1025&gt;AJ1025), AND(AH1025="NS",AI1025=2), AND(AH1025="NS",AJ1025=0,AI1025&gt;0),AH1025=AJ1025), 0, 1)))</f>
        <v>0</v>
      </c>
      <c r="AL1025" s="634">
        <f>G1025</f>
        <v>0</v>
      </c>
      <c r="AM1025">
        <f>COUNTIF(I1025:N1025,"NS")</f>
        <v>0</v>
      </c>
      <c r="AN1025" s="634">
        <f>SUM(I1025:N1025)</f>
        <v>0</v>
      </c>
      <c r="AO1025">
        <f>IF(COUNTIF(G1025:N1025,"NA")=4,0,IF(OR(AND(AL1025=0,AM1025&gt;0),AND(AL1025="NS",AN1025&gt;0), AND(AL1025="NS", AM1025=0,AN1025=0)), 1, IF(OR(AND(AL1025&gt;0,AM1025&gt;1,AL1025&gt;AN1025), AND(AL1025="NS",AM1025=2), AND(AL1025="NS",AN1025=0,AM1025&gt;0),AL1025=AN1025), 0, 1)))</f>
        <v>0</v>
      </c>
      <c r="AP1025">
        <f>O1025</f>
        <v>0</v>
      </c>
      <c r="AQ1025">
        <f>COUNTIF(Q1025:V1025,"NS")</f>
        <v>0</v>
      </c>
      <c r="AR1025">
        <f>SUM(Q1025:V1025)</f>
        <v>0</v>
      </c>
      <c r="AS1025">
        <f>IF(COUNTIF(O1025:V1025,"NA")=4,0,IF(OR(AND(AP1025=0,AQ1025&gt;0),AND(AP1025="NS",AR1025&gt;0), AND(AP1025="NS", AQ1025=0,AR1025=0)), 1, IF(OR(AND(AP1025&gt;0,AQ1025&gt;1,AP1025&gt;AR1025), AND(AP1025="NS",AQ1025=2), AND(AP1025="NS",AR1025=0,AQ1025&gt;0),AP1025=AR1025), 0, 1)))</f>
        <v>0</v>
      </c>
      <c r="AT1025" s="634">
        <f>W1025</f>
        <v>0</v>
      </c>
      <c r="AU1025">
        <f>COUNTIF(Y1025:AD1025,"NS")</f>
        <v>0</v>
      </c>
      <c r="AV1025" s="634">
        <f>SUM(Y1025:AD1025)</f>
        <v>0</v>
      </c>
      <c r="AW1025">
        <f>IF(COUNTIF(W1025:AD1025,"NA")=4,0,IF(OR(AND(AT1025=0,AU1025&gt;0),AND(AT1025="NS",AV1025&gt;0), AND(AT1025="NS", AU1025=0,AV1025=0)), 1, IF(OR(AND(AT1025&gt;0,AU1025&gt;1,AT1025&gt;AV1025), AND(AT1025="NS",AU1025=2), AND(AT1025="NS",AV1025=0,AU1025&gt;0),AT1025=AV1025), 0, 1)))</f>
        <v>0</v>
      </c>
      <c r="AX1025" s="231">
        <f>C1025</f>
        <v>0</v>
      </c>
      <c r="AY1025" s="232">
        <f>COUNTIF(G1025,"NS")+COUNTIF(O1025,"NS")+COUNTIF(W1025,"NS")</f>
        <v>0</v>
      </c>
      <c r="AZ1025" s="661">
        <f>SUM(G1025,O1025,W1025)</f>
        <v>0</v>
      </c>
      <c r="BA1025" s="234">
        <f>IF(OR(AND(AX1025=0, AY1025&gt;0),AND(AX1025="NS", AZ1025&gt;0), AND(AX1025="NS", AY1025=0, AZ1025=0)), 1, IF(OR(AND(AX1025&gt;0, AY1025&gt;1,AX1025&gt;AZ1025), AND(AX1025="NS", AY1025=2), AND(AX1025="NS", AZ1025=0, AY1025&gt;0), AX1025=AZ1025, AX1025=""), 0, 1))</f>
        <v>0</v>
      </c>
      <c r="BB1025" s="231">
        <f>D1025</f>
        <v>0</v>
      </c>
      <c r="BC1025" s="232">
        <f>COUNTIF(I1025,"NS")+COUNTIF(Q1025,"NS")+COUNTIF(Y1025,"NS")</f>
        <v>0</v>
      </c>
      <c r="BD1025" s="233">
        <f>SUM(I1025,Q1025,Y1025)</f>
        <v>0</v>
      </c>
      <c r="BE1025" s="234">
        <f>IF(OR(AND(BB1025=0, BC1025&gt;0),AND(BB1025="NS", BD1025&gt;0), AND(BB1025="NS", BC1025=0, BD1025=0)), 1, IF(OR(AND(BB1025&gt;0, BC1025&gt;1,BB1025&gt;BD1025), AND(BB1025="NS", BC1025=2), AND(BB1025="NS", BD1025=0, BC1025&gt;0), BB1025=BD1025, BB1025=""), 0, 1))</f>
        <v>0</v>
      </c>
      <c r="BF1025" s="231">
        <f>E1025</f>
        <v>0</v>
      </c>
      <c r="BG1025" s="232">
        <f>COUNTIF(K1025,"NS")+COUNTIF(S1025,"NS")+COUNTIF(AA1025,"NS")</f>
        <v>0</v>
      </c>
      <c r="BH1025" s="233">
        <f>SUM(K1025,S1025,AA1025)</f>
        <v>0</v>
      </c>
      <c r="BI1025" s="234">
        <f>IF(OR(AND(BF1025=0, BG1025&gt;0),AND(BF1025="NS", BH1025&gt;0), AND(BF1025="NS", BG1025=0, BH1025=0)), 1, IF(OR(AND(BF1025&gt;0, BG1025&gt;1,BF1025&gt;BH1025), AND(BF1025="NS", BG1025=2), AND(BF1025="NS", BH1025=0, BG1025&gt;0), BF1025=BH1025, BF1025=""), 0, 1))</f>
        <v>0</v>
      </c>
      <c r="BJ1025" s="231">
        <f>F1025</f>
        <v>0</v>
      </c>
      <c r="BK1025" s="232">
        <f>COUNTIF(M1025,"NS")+COUNTIF(U1025,"NS")+COUNTIF(AC1025,"NS")</f>
        <v>0</v>
      </c>
      <c r="BL1025" s="661">
        <f>SUM(M1025,U1025,AC1025)</f>
        <v>0</v>
      </c>
      <c r="BM1025" s="234">
        <f>IF(OR(AND(BJ1025=0, BK1025&gt;0),AND(BJ1025="NS", BL1025&gt;0), AND(BJ1025="NS", BK1025=0, BL1025=0)), 1, IF(OR(AND(BJ1025&gt;0, BK1025&gt;1,BJ1025&gt;BL1025), AND(BJ1025="NS", BK1025=2), AND(BJ1025="NS", BL1025=0, BK1025&gt;0), BJ1025=BL1025, BJ1025=""), 0, 1))</f>
        <v>0</v>
      </c>
      <c r="BN1025" s="510" t="s">
        <v>5450</v>
      </c>
      <c r="BO1025" s="532" t="s">
        <v>5451</v>
      </c>
      <c r="BP1025" s="533" t="s">
        <v>5452</v>
      </c>
      <c r="BQ1025" s="510" t="s">
        <v>6402</v>
      </c>
      <c r="FC1025"/>
      <c r="FD1025"/>
      <c r="FE1025"/>
      <c r="FF1025"/>
    </row>
    <row r="1026" spans="1:162">
      <c r="A1026" s="25"/>
      <c r="B1026" s="27"/>
      <c r="C1026" s="27"/>
      <c r="D1026" s="27"/>
      <c r="E1026" s="27"/>
      <c r="F1026" s="27"/>
      <c r="G1026" s="27"/>
      <c r="H1026" s="27"/>
      <c r="I1026" s="27"/>
      <c r="J1026" s="27"/>
      <c r="K1026" s="27"/>
      <c r="L1026" s="27"/>
      <c r="M1026" s="27"/>
      <c r="N1026" s="27"/>
      <c r="O1026" s="27"/>
      <c r="P1026" s="27"/>
      <c r="Q1026" s="27"/>
      <c r="R1026" s="27"/>
      <c r="S1026" s="27"/>
      <c r="T1026" s="27"/>
      <c r="U1026" s="27"/>
      <c r="V1026" s="27"/>
      <c r="W1026" s="27"/>
      <c r="X1026" s="27"/>
      <c r="Y1026" s="27"/>
      <c r="Z1026" s="27"/>
      <c r="AA1026" s="27"/>
      <c r="AB1026" s="27"/>
      <c r="AC1026" s="27"/>
      <c r="AD1026" s="27"/>
      <c r="AK1026" s="169">
        <f>SUM(AK1025:AK1025)</f>
        <v>0</v>
      </c>
      <c r="AO1026" s="169">
        <f>SUM(AO1025:AO1025)</f>
        <v>0</v>
      </c>
      <c r="AS1026" s="169">
        <f>SUM(AS1025:AS1025)</f>
        <v>0</v>
      </c>
      <c r="AW1026" s="169">
        <f>SUM(AW1025:AW1025)</f>
        <v>0</v>
      </c>
      <c r="BN1026">
        <f>IF(AND(C1025="NS",O999="NS",O1000="NS"),0,IF(AND(C1025="NA",O999="NA",O1000="NA"),0,IF(C1025=SUM(O999:R1000),0,1)))</f>
        <v>0</v>
      </c>
      <c r="BO1026">
        <f>IF(AND(D1025="NS",S999="NS",S1000="NS"),0,IF(AND(D1025="NA",S999="NA",S1000="NA"),0,IF(D1025=SUM(S999:V1000),0,1)))</f>
        <v>0</v>
      </c>
      <c r="BP1026">
        <f>IF(AND(E1025="NS",W999="NS",W1000="NS"),0,IF(AND(E1025="NA",W999="NA",W1000="NA"),0,IF(E1025=SUM(W999:Z1000),0,1)))</f>
        <v>0</v>
      </c>
      <c r="BQ1026">
        <f>IF(AND(F1025="NS",AA999="NS",AA1000="NS"),0,IF(AND(F1025="NA",AA999="NA",AA1000="NA"),0,IF(F1025=SUM(AA999:AD1000),0,1)))</f>
        <v>0</v>
      </c>
      <c r="ER1026" s="27"/>
      <c r="EU1026" s="27"/>
      <c r="EX1026" s="27"/>
      <c r="FA1026" s="27"/>
      <c r="FC1026"/>
      <c r="FD1026"/>
      <c r="FE1026"/>
      <c r="FF1026"/>
    </row>
    <row r="1027" spans="1:162" ht="24" customHeight="1">
      <c r="A1027" s="25"/>
      <c r="B1027" s="52"/>
      <c r="C1027" s="848" t="s">
        <v>5219</v>
      </c>
      <c r="D1027" s="708"/>
      <c r="E1027" s="708"/>
      <c r="F1027" s="708"/>
      <c r="G1027" s="708"/>
      <c r="H1027" s="708"/>
      <c r="I1027" s="708"/>
      <c r="J1027" s="708"/>
      <c r="K1027" s="708"/>
      <c r="L1027" s="708"/>
      <c r="M1027" s="708"/>
      <c r="N1027" s="708"/>
      <c r="O1027" s="708"/>
      <c r="P1027" s="708"/>
      <c r="Q1027" s="708"/>
      <c r="R1027" s="708"/>
      <c r="S1027" s="708"/>
      <c r="T1027" s="708"/>
      <c r="U1027" s="708"/>
      <c r="V1027" s="708"/>
      <c r="W1027" s="708"/>
      <c r="X1027" s="708"/>
      <c r="Y1027" s="708"/>
      <c r="Z1027" s="708"/>
      <c r="AA1027" s="708"/>
      <c r="AB1027" s="708"/>
      <c r="AC1027" s="708"/>
      <c r="AD1027" s="708"/>
      <c r="AH1027" t="s">
        <v>5248</v>
      </c>
      <c r="AI1027" s="170">
        <f>SUM(AK1026,AO1026,AS1026,AW1026,BA1025,BE1025,BI1025,BM1025)</f>
        <v>0</v>
      </c>
      <c r="BN1027" s="31"/>
      <c r="BO1027" s="31"/>
      <c r="BP1027" s="31"/>
      <c r="BQ1027" s="515">
        <f>SUM(BN1026:BQ1026)</f>
        <v>0</v>
      </c>
      <c r="FC1027" s="31"/>
      <c r="FD1027" s="31"/>
      <c r="FE1027" s="31"/>
      <c r="FF1027" s="31"/>
    </row>
    <row r="1028" spans="1:162" ht="60" customHeight="1">
      <c r="A1028" s="25"/>
      <c r="B1028" s="52"/>
      <c r="C1028" s="842"/>
      <c r="D1028" s="759"/>
      <c r="E1028" s="759"/>
      <c r="F1028" s="759"/>
      <c r="G1028" s="759"/>
      <c r="H1028" s="759"/>
      <c r="I1028" s="759"/>
      <c r="J1028" s="759"/>
      <c r="K1028" s="759"/>
      <c r="L1028" s="759"/>
      <c r="M1028" s="759"/>
      <c r="N1028" s="759"/>
      <c r="O1028" s="759"/>
      <c r="P1028" s="759"/>
      <c r="Q1028" s="759"/>
      <c r="R1028" s="759"/>
      <c r="S1028" s="759"/>
      <c r="T1028" s="759"/>
      <c r="U1028" s="759"/>
      <c r="V1028" s="759"/>
      <c r="W1028" s="759"/>
      <c r="X1028" s="759"/>
      <c r="Y1028" s="759"/>
      <c r="Z1028" s="759"/>
      <c r="AA1028" s="759"/>
      <c r="AB1028" s="759"/>
      <c r="AC1028" s="759"/>
      <c r="AD1028" s="838"/>
    </row>
    <row r="1029" spans="1:162" ht="15" customHeight="1">
      <c r="A1029" s="25"/>
      <c r="B1029" s="1060" t="str">
        <f>IF(AF1025=0,"","Favor de ingresar toda la información requerida en la pregunta")</f>
        <v/>
      </c>
      <c r="C1029" s="1060"/>
      <c r="D1029" s="1060"/>
      <c r="E1029" s="1060"/>
      <c r="F1029" s="1060"/>
      <c r="G1029" s="1060"/>
      <c r="H1029" s="1060"/>
      <c r="I1029" s="1060"/>
      <c r="J1029" s="1060"/>
      <c r="K1029" s="1060"/>
      <c r="L1029" s="1060"/>
      <c r="M1029" s="1060"/>
      <c r="N1029" s="1060"/>
      <c r="O1029" s="1060"/>
      <c r="P1029" s="1060"/>
      <c r="Q1029" s="1060"/>
      <c r="R1029" s="1060"/>
      <c r="S1029" s="1060"/>
      <c r="T1029" s="1060"/>
      <c r="U1029" s="1060"/>
      <c r="V1029" s="1060"/>
      <c r="W1029" s="1060"/>
      <c r="X1029" s="1060"/>
      <c r="Y1029" s="1060"/>
      <c r="Z1029" s="1060"/>
      <c r="AA1029" s="1060"/>
      <c r="AB1029" s="1060"/>
      <c r="AC1029" s="1060"/>
      <c r="AD1029" s="1060"/>
      <c r="AE1029" s="1060"/>
    </row>
    <row r="1030" spans="1:162" ht="15" customHeight="1">
      <c r="A1030" s="25"/>
      <c r="B1030" s="888" t="str">
        <f>IF(SUM(COUNTIF(C1025:AD1025,"NS"))&lt;&gt;0,"Alerta: debido a que cuenta con registros NS, debe proporcionar una justificación en el area de comentarios al final de la pregunta","")</f>
        <v/>
      </c>
      <c r="C1030" s="708"/>
      <c r="D1030" s="708"/>
      <c r="E1030" s="708"/>
      <c r="F1030" s="708"/>
      <c r="G1030" s="708"/>
      <c r="H1030" s="708"/>
      <c r="I1030" s="708"/>
      <c r="J1030" s="708"/>
      <c r="K1030" s="708"/>
      <c r="L1030" s="708"/>
      <c r="M1030" s="708"/>
      <c r="N1030" s="708"/>
      <c r="O1030" s="708"/>
      <c r="P1030" s="708"/>
      <c r="Q1030" s="708"/>
      <c r="R1030" s="708"/>
      <c r="S1030" s="708"/>
      <c r="T1030" s="708"/>
      <c r="U1030" s="708"/>
      <c r="V1030" s="708"/>
      <c r="W1030" s="708"/>
      <c r="X1030" s="708"/>
      <c r="Y1030" s="708"/>
      <c r="Z1030" s="708"/>
      <c r="AA1030" s="708"/>
      <c r="AB1030" s="708"/>
      <c r="AC1030" s="708"/>
      <c r="AD1030" s="708"/>
      <c r="AE1030" s="733"/>
    </row>
    <row r="1031" spans="1:162" ht="15" customHeight="1">
      <c r="A1031" s="25"/>
      <c r="B1031" s="868" t="str">
        <f>IF(AI1027&gt;0,"Favor de revisar la suma y consistencia de totales y/o subtotales por filas (numéricos y NS)","")</f>
        <v/>
      </c>
      <c r="C1031" s="708"/>
      <c r="D1031" s="708"/>
      <c r="E1031" s="708"/>
      <c r="F1031" s="708"/>
      <c r="G1031" s="708"/>
      <c r="H1031" s="708"/>
      <c r="I1031" s="708"/>
      <c r="J1031" s="708"/>
      <c r="K1031" s="708"/>
      <c r="L1031" s="708"/>
      <c r="M1031" s="708"/>
      <c r="N1031" s="708"/>
      <c r="O1031" s="708"/>
      <c r="P1031" s="708"/>
      <c r="Q1031" s="708"/>
      <c r="R1031" s="708"/>
      <c r="S1031" s="708"/>
      <c r="T1031" s="708"/>
      <c r="U1031" s="708"/>
      <c r="V1031" s="708"/>
      <c r="W1031" s="708"/>
      <c r="X1031" s="708"/>
      <c r="Y1031" s="708"/>
      <c r="Z1031" s="708"/>
      <c r="AA1031" s="708"/>
      <c r="AB1031" s="708"/>
      <c r="AC1031" s="708"/>
      <c r="AD1031" s="708"/>
      <c r="AE1031" s="733"/>
    </row>
    <row r="1032" spans="1:162" ht="15" customHeight="1">
      <c r="A1032" s="25"/>
      <c r="B1032" s="868" t="str">
        <f>IF(AG1025&gt;0,"Revise la información capturada, ya que tiene datos ingresados en celdas que están sombreadas","")</f>
        <v/>
      </c>
      <c r="C1032" s="868"/>
      <c r="D1032" s="868"/>
      <c r="E1032" s="868"/>
      <c r="F1032" s="868"/>
      <c r="G1032" s="868"/>
      <c r="H1032" s="868"/>
      <c r="I1032" s="868"/>
      <c r="J1032" s="868"/>
      <c r="K1032" s="868"/>
      <c r="L1032" s="868"/>
      <c r="M1032" s="868"/>
      <c r="N1032" s="868"/>
      <c r="O1032" s="868"/>
      <c r="P1032" s="868"/>
      <c r="Q1032" s="868"/>
      <c r="R1032" s="868"/>
      <c r="S1032" s="868"/>
      <c r="T1032" s="868"/>
      <c r="U1032" s="868"/>
      <c r="V1032" s="868"/>
      <c r="W1032" s="868"/>
      <c r="X1032" s="868"/>
      <c r="Y1032" s="868"/>
      <c r="Z1032" s="868"/>
      <c r="AA1032" s="868"/>
      <c r="AB1032" s="868"/>
      <c r="AC1032" s="868"/>
      <c r="AD1032" s="868"/>
      <c r="AE1032" s="868"/>
    </row>
    <row r="1033" spans="1:162" ht="15" customHeight="1">
      <c r="A1033" s="25"/>
      <c r="B1033" s="845" t="str">
        <f>IF(BQ1027&gt;0,"Favor de revisar la instrucción 3, debido a que no se cumplen con los criterios mencionados","")</f>
        <v/>
      </c>
      <c r="C1033" s="845"/>
      <c r="D1033" s="845"/>
      <c r="E1033" s="845"/>
      <c r="F1033" s="845"/>
      <c r="G1033" s="845"/>
      <c r="H1033" s="845"/>
      <c r="I1033" s="845"/>
      <c r="J1033" s="845"/>
      <c r="K1033" s="845"/>
      <c r="L1033" s="845"/>
      <c r="M1033" s="845"/>
      <c r="N1033" s="845"/>
      <c r="O1033" s="845"/>
      <c r="P1033" s="845"/>
      <c r="Q1033" s="845"/>
      <c r="R1033" s="845"/>
      <c r="S1033" s="845"/>
      <c r="T1033" s="845"/>
      <c r="U1033" s="845"/>
      <c r="V1033" s="845"/>
      <c r="W1033" s="845"/>
      <c r="X1033" s="845"/>
      <c r="Y1033" s="845"/>
      <c r="Z1033" s="845"/>
      <c r="AA1033" s="845"/>
      <c r="AB1033" s="845"/>
      <c r="AC1033" s="845"/>
      <c r="AD1033" s="845"/>
      <c r="AE1033" s="845"/>
    </row>
    <row r="1034" spans="1:162" ht="15" customHeight="1">
      <c r="A1034" s="25"/>
      <c r="B1034" s="27"/>
      <c r="C1034" s="27"/>
      <c r="D1034" s="27"/>
      <c r="E1034" s="27"/>
      <c r="F1034" s="27"/>
      <c r="G1034" s="27"/>
      <c r="H1034" s="27"/>
      <c r="I1034" s="27"/>
      <c r="J1034" s="27"/>
      <c r="K1034" s="27"/>
      <c r="L1034" s="27"/>
      <c r="M1034" s="27"/>
      <c r="N1034" s="27"/>
      <c r="O1034" s="27"/>
      <c r="P1034" s="27"/>
      <c r="Q1034" s="27"/>
      <c r="R1034" s="27"/>
      <c r="S1034" s="27"/>
      <c r="T1034" s="27"/>
      <c r="U1034" s="27"/>
      <c r="V1034" s="27"/>
      <c r="W1034" s="27"/>
      <c r="X1034" s="27"/>
      <c r="Y1034" s="27"/>
      <c r="Z1034" s="27"/>
      <c r="AA1034" s="27"/>
      <c r="AB1034" s="27"/>
      <c r="AC1034" s="27"/>
      <c r="AD1034" s="27"/>
    </row>
    <row r="1035" spans="1:162" ht="12" hidden="1"/>
    <row r="1036" spans="1:162" ht="12" hidden="1"/>
    <row r="1037" spans="1:162" ht="12" hidden="1"/>
    <row r="1038" spans="1:162" ht="12" hidden="1"/>
    <row r="1039" spans="1:162" ht="12" hidden="1"/>
    <row r="1040" spans="1:162" ht="12" hidden="1"/>
  </sheetData>
  <sheetProtection algorithmName="SHA-512" hashValue="cfzSGglMAaKUdm+ZOp4ejbioI+kTO89wJLslRF7IAI+tnd5ZJROIzDCPFAfx0nKvj1UomtOVyJ+J3GjJj2FFrA==" saltValue="UrJLiKYzVQP9jqR1Rk5SXQ==" spinCount="100000" sheet="1" objects="1" scenarios="1"/>
  <mergeCells count="2239">
    <mergeCell ref="AK500:AN500"/>
    <mergeCell ref="AO500:AR500"/>
    <mergeCell ref="B506:AD506"/>
    <mergeCell ref="AL526:AO526"/>
    <mergeCell ref="B555:AD555"/>
    <mergeCell ref="AX792:BA792"/>
    <mergeCell ref="B811:AD811"/>
    <mergeCell ref="B146:AD146"/>
    <mergeCell ref="AL120:AO120"/>
    <mergeCell ref="S970:V970"/>
    <mergeCell ref="BI844:BL844"/>
    <mergeCell ref="BF1023:BI1023"/>
    <mergeCell ref="BJ1023:BM1023"/>
    <mergeCell ref="G1023:N1023"/>
    <mergeCell ref="BB1023:BE1023"/>
    <mergeCell ref="O964:R964"/>
    <mergeCell ref="W975:Z975"/>
    <mergeCell ref="D946:N946"/>
    <mergeCell ref="S927:V927"/>
    <mergeCell ref="O970:R970"/>
    <mergeCell ref="W924:Z924"/>
    <mergeCell ref="S949:V949"/>
    <mergeCell ref="O938:R938"/>
    <mergeCell ref="C841:AD841"/>
    <mergeCell ref="O971:R971"/>
    <mergeCell ref="AA971:AD971"/>
    <mergeCell ref="AA998:AD998"/>
    <mergeCell ref="W997:Z997"/>
    <mergeCell ref="D998:N998"/>
    <mergeCell ref="O972:R972"/>
    <mergeCell ref="O974:R974"/>
    <mergeCell ref="W973:Z973"/>
    <mergeCell ref="BN1024:BQ1024"/>
    <mergeCell ref="AX1023:BA1023"/>
    <mergeCell ref="S1006:V1006"/>
    <mergeCell ref="BE844:BH844"/>
    <mergeCell ref="S971:V971"/>
    <mergeCell ref="AR993:AR994"/>
    <mergeCell ref="AS993:AV993"/>
    <mergeCell ref="AW993:AW994"/>
    <mergeCell ref="AX993:AX994"/>
    <mergeCell ref="AG1013:AN1013"/>
    <mergeCell ref="B1011:AE1011"/>
    <mergeCell ref="B1014:AE1014"/>
    <mergeCell ref="B1015:AE1015"/>
    <mergeCell ref="B1016:AE1016"/>
    <mergeCell ref="AN993:AQ993"/>
    <mergeCell ref="C1019:AD1019"/>
    <mergeCell ref="O939:R939"/>
    <mergeCell ref="W948:Z948"/>
    <mergeCell ref="AA947:AD947"/>
    <mergeCell ref="W971:Z971"/>
    <mergeCell ref="W939:Z939"/>
    <mergeCell ref="D881:N881"/>
    <mergeCell ref="O949:R949"/>
    <mergeCell ref="W933:Z933"/>
    <mergeCell ref="D886:N886"/>
    <mergeCell ref="O973:R973"/>
    <mergeCell ref="D995:N995"/>
    <mergeCell ref="W994:Z994"/>
    <mergeCell ref="S994:V994"/>
    <mergeCell ref="O977:R977"/>
    <mergeCell ref="D969:N969"/>
    <mergeCell ref="AA975:AD975"/>
    <mergeCell ref="K1025:L1025"/>
    <mergeCell ref="M1025:N1025"/>
    <mergeCell ref="Q1025:R1025"/>
    <mergeCell ref="W1025:X1025"/>
    <mergeCell ref="S999:V999"/>
    <mergeCell ref="AA1000:AD1000"/>
    <mergeCell ref="S1000:V1000"/>
    <mergeCell ref="AC1024:AD1024"/>
    <mergeCell ref="W1003:Z1003"/>
    <mergeCell ref="I1024:J1024"/>
    <mergeCell ref="AA1003:AD1003"/>
    <mergeCell ref="M1024:N1024"/>
    <mergeCell ref="U1025:V1025"/>
    <mergeCell ref="AA1025:AB1025"/>
    <mergeCell ref="B985:AE985"/>
    <mergeCell ref="B984:AE984"/>
    <mergeCell ref="AA977:AD977"/>
    <mergeCell ref="O1024:P1024"/>
    <mergeCell ref="D1004:N1004"/>
    <mergeCell ref="W1005:Z1005"/>
    <mergeCell ref="F1023:F1024"/>
    <mergeCell ref="O1000:R1000"/>
    <mergeCell ref="W999:Z999"/>
    <mergeCell ref="C1022:AD1022"/>
    <mergeCell ref="W1000:Z1000"/>
    <mergeCell ref="C1009:AD1009"/>
    <mergeCell ref="S1002:V1002"/>
    <mergeCell ref="S1001:V1001"/>
    <mergeCell ref="S1003:V1003"/>
    <mergeCell ref="D1000:N1000"/>
    <mergeCell ref="B1012:AE1012"/>
    <mergeCell ref="O1007:R1007"/>
    <mergeCell ref="S973:V973"/>
    <mergeCell ref="AA974:AD974"/>
    <mergeCell ref="C993:N994"/>
    <mergeCell ref="AA996:AD996"/>
    <mergeCell ref="D972:N972"/>
    <mergeCell ref="AA972:AD972"/>
    <mergeCell ref="AA1002:AD1002"/>
    <mergeCell ref="S996:V996"/>
    <mergeCell ref="W1007:Z1007"/>
    <mergeCell ref="B1033:AE1033"/>
    <mergeCell ref="AA1024:AB1024"/>
    <mergeCell ref="O1023:V1023"/>
    <mergeCell ref="B1029:AE1029"/>
    <mergeCell ref="B1032:AE1032"/>
    <mergeCell ref="W1002:Z1002"/>
    <mergeCell ref="W1001:Z1001"/>
    <mergeCell ref="AA1006:AD1006"/>
    <mergeCell ref="AA999:AD999"/>
    <mergeCell ref="O1005:R1005"/>
    <mergeCell ref="Y1025:Z1025"/>
    <mergeCell ref="G1024:H1024"/>
    <mergeCell ref="AC1025:AD1025"/>
    <mergeCell ref="D1001:N1001"/>
    <mergeCell ref="K1024:L1024"/>
    <mergeCell ref="S1024:T1024"/>
    <mergeCell ref="C1010:AD1010"/>
    <mergeCell ref="I1025:J1025"/>
    <mergeCell ref="Y1024:Z1024"/>
    <mergeCell ref="O1001:R1001"/>
    <mergeCell ref="S1007:V1007"/>
    <mergeCell ref="C1018:AD1018"/>
    <mergeCell ref="B1031:AE1031"/>
    <mergeCell ref="W1024:X1024"/>
    <mergeCell ref="W1023:AD1023"/>
    <mergeCell ref="O1002:R1002"/>
    <mergeCell ref="O1003:R1003"/>
    <mergeCell ref="AA1004:AD1004"/>
    <mergeCell ref="S1005:V1005"/>
    <mergeCell ref="C1028:AD1028"/>
    <mergeCell ref="O1006:R1006"/>
    <mergeCell ref="B1013:AE1013"/>
    <mergeCell ref="AM963:AP963"/>
    <mergeCell ref="AA925:AD925"/>
    <mergeCell ref="W946:Z946"/>
    <mergeCell ref="O933:R933"/>
    <mergeCell ref="C920:AD920"/>
    <mergeCell ref="C1027:AD1027"/>
    <mergeCell ref="B1017:AD1017"/>
    <mergeCell ref="O999:R999"/>
    <mergeCell ref="D999:N999"/>
    <mergeCell ref="AA933:AD933"/>
    <mergeCell ref="C979:AD979"/>
    <mergeCell ref="B983:AE983"/>
    <mergeCell ref="W1004:Z1004"/>
    <mergeCell ref="W998:Z998"/>
    <mergeCell ref="O946:R946"/>
    <mergeCell ref="O1025:P1025"/>
    <mergeCell ref="S997:V997"/>
    <mergeCell ref="C1020:AD1020"/>
    <mergeCell ref="W972:Z972"/>
    <mergeCell ref="C988:AD988"/>
    <mergeCell ref="O1004:R1004"/>
    <mergeCell ref="C990:AD990"/>
    <mergeCell ref="B986:AE986"/>
    <mergeCell ref="D974:N974"/>
    <mergeCell ref="D973:N973"/>
    <mergeCell ref="S975:V975"/>
    <mergeCell ref="D975:N975"/>
    <mergeCell ref="C980:AD980"/>
    <mergeCell ref="B981:AE981"/>
    <mergeCell ref="AM922:AP922"/>
    <mergeCell ref="D996:N996"/>
    <mergeCell ref="AA997:AD997"/>
    <mergeCell ref="AR963:AR964"/>
    <mergeCell ref="AS963:AV963"/>
    <mergeCell ref="O931:R931"/>
    <mergeCell ref="W947:Z947"/>
    <mergeCell ref="C960:AD960"/>
    <mergeCell ref="W949:Z949"/>
    <mergeCell ref="S936:V936"/>
    <mergeCell ref="D883:N883"/>
    <mergeCell ref="AA949:AD949"/>
    <mergeCell ref="AA923:AD923"/>
    <mergeCell ref="D933:N933"/>
    <mergeCell ref="W944:Z944"/>
    <mergeCell ref="D947:N947"/>
    <mergeCell ref="W965:Z965"/>
    <mergeCell ref="AA930:AD930"/>
    <mergeCell ref="D943:N943"/>
    <mergeCell ref="D926:N926"/>
    <mergeCell ref="O941:R941"/>
    <mergeCell ref="AA941:AD941"/>
    <mergeCell ref="D925:N925"/>
    <mergeCell ref="O935:R935"/>
    <mergeCell ref="W943:Z943"/>
    <mergeCell ref="O929:R929"/>
    <mergeCell ref="D945:N945"/>
    <mergeCell ref="S933:V933"/>
    <mergeCell ref="AA964:AD964"/>
    <mergeCell ref="W937:Z937"/>
    <mergeCell ref="AR792:AR793"/>
    <mergeCell ref="AS792:AV792"/>
    <mergeCell ref="B813:AE813"/>
    <mergeCell ref="B816:AE816"/>
    <mergeCell ref="B819:AE819"/>
    <mergeCell ref="B820:AE820"/>
    <mergeCell ref="B821:AE821"/>
    <mergeCell ref="AM792:AP792"/>
    <mergeCell ref="B915:AE915"/>
    <mergeCell ref="AG844:AI844"/>
    <mergeCell ref="AI824:AL824"/>
    <mergeCell ref="AA945:AD945"/>
    <mergeCell ref="B914:AE914"/>
    <mergeCell ref="O927:R927"/>
    <mergeCell ref="D870:N870"/>
    <mergeCell ref="D864:N864"/>
    <mergeCell ref="S935:V935"/>
    <mergeCell ref="D935:N935"/>
    <mergeCell ref="C824:N825"/>
    <mergeCell ref="O824:AD824"/>
    <mergeCell ref="O825:R825"/>
    <mergeCell ref="S826:V826"/>
    <mergeCell ref="S793:V793"/>
    <mergeCell ref="O925:R925"/>
    <mergeCell ref="D798:N798"/>
    <mergeCell ref="D941:N941"/>
    <mergeCell ref="O928:R928"/>
    <mergeCell ref="O633:R633"/>
    <mergeCell ref="S719:V719"/>
    <mergeCell ref="O618:R618"/>
    <mergeCell ref="O773:R773"/>
    <mergeCell ref="D860:N860"/>
    <mergeCell ref="D607:N607"/>
    <mergeCell ref="AA581:AD581"/>
    <mergeCell ref="C448:AD448"/>
    <mergeCell ref="D360:N360"/>
    <mergeCell ref="Y541:AD541"/>
    <mergeCell ref="B833:AE833"/>
    <mergeCell ref="B834:AE834"/>
    <mergeCell ref="B835:AE835"/>
    <mergeCell ref="S794:V794"/>
    <mergeCell ref="O799:R799"/>
    <mergeCell ref="W632:Z632"/>
    <mergeCell ref="D585:N585"/>
    <mergeCell ref="AA714:AD714"/>
    <mergeCell ref="D685:N685"/>
    <mergeCell ref="D758:N758"/>
    <mergeCell ref="D596:N596"/>
    <mergeCell ref="O801:R801"/>
    <mergeCell ref="S806:V806"/>
    <mergeCell ref="W723:Z723"/>
    <mergeCell ref="D856:N856"/>
    <mergeCell ref="W589:Z589"/>
    <mergeCell ref="S605:V605"/>
    <mergeCell ref="W597:Z597"/>
    <mergeCell ref="B837:AD837"/>
    <mergeCell ref="S640:V640"/>
    <mergeCell ref="O584:R584"/>
    <mergeCell ref="AA754:AD754"/>
    <mergeCell ref="S55:X55"/>
    <mergeCell ref="M91:R91"/>
    <mergeCell ref="S586:V586"/>
    <mergeCell ref="D67:L67"/>
    <mergeCell ref="C696:AD696"/>
    <mergeCell ref="R844:R845"/>
    <mergeCell ref="AA607:AD607"/>
    <mergeCell ref="D660:N660"/>
    <mergeCell ref="O714:R714"/>
    <mergeCell ref="F486:X486"/>
    <mergeCell ref="S931:V931"/>
    <mergeCell ref="O607:R607"/>
    <mergeCell ref="D69:L69"/>
    <mergeCell ref="D713:N713"/>
    <mergeCell ref="D386:N386"/>
    <mergeCell ref="W714:Z714"/>
    <mergeCell ref="F136:X136"/>
    <mergeCell ref="D71:L71"/>
    <mergeCell ref="M76:R76"/>
    <mergeCell ref="D70:L70"/>
    <mergeCell ref="S74:X74"/>
    <mergeCell ref="AA656:AD656"/>
    <mergeCell ref="D719:N719"/>
    <mergeCell ref="O745:AD745"/>
    <mergeCell ref="D865:N865"/>
    <mergeCell ref="S727:V727"/>
    <mergeCell ref="D861:N861"/>
    <mergeCell ref="O626:R626"/>
    <mergeCell ref="D875:N875"/>
    <mergeCell ref="S810:V810"/>
    <mergeCell ref="D333:N333"/>
    <mergeCell ref="O617:R617"/>
    <mergeCell ref="B3:AD3"/>
    <mergeCell ref="D880:N880"/>
    <mergeCell ref="S608:V608"/>
    <mergeCell ref="F504:X504"/>
    <mergeCell ref="W930:Z930"/>
    <mergeCell ref="C16:AD16"/>
    <mergeCell ref="D529:X529"/>
    <mergeCell ref="O662:R662"/>
    <mergeCell ref="N216:N218"/>
    <mergeCell ref="C19:AD19"/>
    <mergeCell ref="S64:X64"/>
    <mergeCell ref="C21:AD21"/>
    <mergeCell ref="S73:X73"/>
    <mergeCell ref="B111:AE111"/>
    <mergeCell ref="AA661:AD661"/>
    <mergeCell ref="C812:E812"/>
    <mergeCell ref="O771:AD771"/>
    <mergeCell ref="O715:R715"/>
    <mergeCell ref="AA633:AD633"/>
    <mergeCell ref="D310:N310"/>
    <mergeCell ref="S69:X69"/>
    <mergeCell ref="C14:AD14"/>
    <mergeCell ref="AA623:AD623"/>
    <mergeCell ref="D269:J269"/>
    <mergeCell ref="F133:X133"/>
    <mergeCell ref="S66:X66"/>
    <mergeCell ref="B152:AE152"/>
    <mergeCell ref="D755:N755"/>
    <mergeCell ref="B817:AE817"/>
    <mergeCell ref="D876:N876"/>
    <mergeCell ref="S45:X45"/>
    <mergeCell ref="O598:R598"/>
    <mergeCell ref="S75:X75"/>
    <mergeCell ref="BQ844:BS844"/>
    <mergeCell ref="BM844:BP844"/>
    <mergeCell ref="B912:AE912"/>
    <mergeCell ref="B953:AE953"/>
    <mergeCell ref="B956:AE956"/>
    <mergeCell ref="D872:N872"/>
    <mergeCell ref="Q844:Q845"/>
    <mergeCell ref="S759:V759"/>
    <mergeCell ref="D900:N900"/>
    <mergeCell ref="S795:V795"/>
    <mergeCell ref="AA793:AD793"/>
    <mergeCell ref="BA844:BD844"/>
    <mergeCell ref="Y171:AD171"/>
    <mergeCell ref="AA942:AD942"/>
    <mergeCell ref="D336:N336"/>
    <mergeCell ref="D799:N799"/>
    <mergeCell ref="W688:Z688"/>
    <mergeCell ref="AA286:AD286"/>
    <mergeCell ref="W799:Z799"/>
    <mergeCell ref="D317:N317"/>
    <mergeCell ref="AI771:AL771"/>
    <mergeCell ref="B780:AE780"/>
    <mergeCell ref="B783:AE783"/>
    <mergeCell ref="D627:N627"/>
    <mergeCell ref="W666:Z666"/>
    <mergeCell ref="AA773:AD773"/>
    <mergeCell ref="B699:AE699"/>
    <mergeCell ref="S754:V754"/>
    <mergeCell ref="D406:N406"/>
    <mergeCell ref="D847:N847"/>
    <mergeCell ref="AA283:AD283"/>
    <mergeCell ref="S171:X171"/>
    <mergeCell ref="Y54:AD54"/>
    <mergeCell ref="W587:Z587"/>
    <mergeCell ref="O694:R694"/>
    <mergeCell ref="AA595:AD595"/>
    <mergeCell ref="M56:R56"/>
    <mergeCell ref="O726:R726"/>
    <mergeCell ref="S71:X71"/>
    <mergeCell ref="AA584:AD584"/>
    <mergeCell ref="S658:V658"/>
    <mergeCell ref="O751:R751"/>
    <mergeCell ref="W711:Z711"/>
    <mergeCell ref="D661:N661"/>
    <mergeCell ref="S684:V684"/>
    <mergeCell ref="Q460:W460"/>
    <mergeCell ref="F494:X494"/>
    <mergeCell ref="D590:N590"/>
    <mergeCell ref="S595:V595"/>
    <mergeCell ref="Y79:AD79"/>
    <mergeCell ref="D254:J254"/>
    <mergeCell ref="M75:R75"/>
    <mergeCell ref="F138:X138"/>
    <mergeCell ref="B186:AE186"/>
    <mergeCell ref="AA747:AD747"/>
    <mergeCell ref="D87:L87"/>
    <mergeCell ref="O611:R611"/>
    <mergeCell ref="W717:Z717"/>
    <mergeCell ref="S670:V670"/>
    <mergeCell ref="M61:R61"/>
    <mergeCell ref="W750:Z750"/>
    <mergeCell ref="D179:L179"/>
    <mergeCell ref="M57:R57"/>
    <mergeCell ref="B782:AE782"/>
    <mergeCell ref="B957:AE957"/>
    <mergeCell ref="D965:N965"/>
    <mergeCell ref="O934:R934"/>
    <mergeCell ref="D723:N723"/>
    <mergeCell ref="AA710:AD710"/>
    <mergeCell ref="C951:AD951"/>
    <mergeCell ref="S964:V964"/>
    <mergeCell ref="C961:AD961"/>
    <mergeCell ref="W725:Z725"/>
    <mergeCell ref="C952:AD952"/>
    <mergeCell ref="D930:N930"/>
    <mergeCell ref="S928:V928"/>
    <mergeCell ref="D801:N801"/>
    <mergeCell ref="D795:N795"/>
    <mergeCell ref="W802:Z802"/>
    <mergeCell ref="S804:V804"/>
    <mergeCell ref="C761:AD761"/>
    <mergeCell ref="B784:AD784"/>
    <mergeCell ref="AA940:AD940"/>
    <mergeCell ref="S752:V752"/>
    <mergeCell ref="D893:N893"/>
    <mergeCell ref="W964:Z964"/>
    <mergeCell ref="O942:R942"/>
    <mergeCell ref="D887:N887"/>
    <mergeCell ref="D928:N928"/>
    <mergeCell ref="S929:V929"/>
    <mergeCell ref="D859:N859"/>
    <mergeCell ref="W934:Z934"/>
    <mergeCell ref="AA944:AD944"/>
    <mergeCell ref="AA946:AD946"/>
    <mergeCell ref="D948:N948"/>
    <mergeCell ref="W598:Z598"/>
    <mergeCell ref="W996:Z996"/>
    <mergeCell ref="D724:N724"/>
    <mergeCell ref="O963:AD963"/>
    <mergeCell ref="O725:R725"/>
    <mergeCell ref="B765:AE765"/>
    <mergeCell ref="D857:N857"/>
    <mergeCell ref="O795:R795"/>
    <mergeCell ref="S609:V609"/>
    <mergeCell ref="S934:V934"/>
    <mergeCell ref="O948:R948"/>
    <mergeCell ref="AA934:AD934"/>
    <mergeCell ref="W936:Z936"/>
    <mergeCell ref="S947:V947"/>
    <mergeCell ref="S660:V660"/>
    <mergeCell ref="W661:Z661"/>
    <mergeCell ref="O706:AD706"/>
    <mergeCell ref="S965:V965"/>
    <mergeCell ref="AA657:AD657"/>
    <mergeCell ref="O718:R718"/>
    <mergeCell ref="D655:N655"/>
    <mergeCell ref="O609:R609"/>
    <mergeCell ref="W751:Z751"/>
    <mergeCell ref="O627:R627"/>
    <mergeCell ref="O944:R944"/>
    <mergeCell ref="S716:V716"/>
    <mergeCell ref="S942:V942"/>
    <mergeCell ref="AA928:AD928"/>
    <mergeCell ref="S944:V944"/>
    <mergeCell ref="S924:V924"/>
    <mergeCell ref="S598:V598"/>
    <mergeCell ref="AA659:AD659"/>
    <mergeCell ref="D669:N669"/>
    <mergeCell ref="D751:N751"/>
    <mergeCell ref="O619:R619"/>
    <mergeCell ref="AA800:AD800"/>
    <mergeCell ref="O843:AD843"/>
    <mergeCell ref="AA712:AD712"/>
    <mergeCell ref="S774:V774"/>
    <mergeCell ref="C733:AD733"/>
    <mergeCell ref="B818:AE818"/>
    <mergeCell ref="W693:Z693"/>
    <mergeCell ref="W662:Z662"/>
    <mergeCell ref="S690:V690"/>
    <mergeCell ref="O923:R923"/>
    <mergeCell ref="D891:N891"/>
    <mergeCell ref="C910:AD910"/>
    <mergeCell ref="O723:R723"/>
    <mergeCell ref="D863:N863"/>
    <mergeCell ref="D802:N802"/>
    <mergeCell ref="D656:N656"/>
    <mergeCell ref="S753:V753"/>
    <mergeCell ref="W633:Z633"/>
    <mergeCell ref="S923:V923"/>
    <mergeCell ref="C788:AD788"/>
    <mergeCell ref="D625:N625"/>
    <mergeCell ref="O810:R810"/>
    <mergeCell ref="D879:N879"/>
    <mergeCell ref="W686:Z686"/>
    <mergeCell ref="D901:N901"/>
    <mergeCell ref="F812:AD812"/>
    <mergeCell ref="W715:Z715"/>
    <mergeCell ref="D626:N626"/>
    <mergeCell ref="W772:Z772"/>
    <mergeCell ref="D924:N924"/>
    <mergeCell ref="AA669:AD669"/>
    <mergeCell ref="D854:N854"/>
    <mergeCell ref="B836:AE836"/>
    <mergeCell ref="D898:N898"/>
    <mergeCell ref="D892:N892"/>
    <mergeCell ref="AA665:AD665"/>
    <mergeCell ref="S728:V728"/>
    <mergeCell ref="B23:AD23"/>
    <mergeCell ref="Y56:AD56"/>
    <mergeCell ref="S633:V633"/>
    <mergeCell ref="D936:N936"/>
    <mergeCell ref="W727:Z727"/>
    <mergeCell ref="AA715:AD715"/>
    <mergeCell ref="AA802:AD802"/>
    <mergeCell ref="S809:V809"/>
    <mergeCell ref="O776:R776"/>
    <mergeCell ref="C742:AD742"/>
    <mergeCell ref="D710:N710"/>
    <mergeCell ref="AA751:AD751"/>
    <mergeCell ref="AA926:AD926"/>
    <mergeCell ref="O772:R772"/>
    <mergeCell ref="D927:N927"/>
    <mergeCell ref="M74:R74"/>
    <mergeCell ref="B35:AD35"/>
    <mergeCell ref="M42:R42"/>
    <mergeCell ref="Y72:AD72"/>
    <mergeCell ref="D52:L52"/>
    <mergeCell ref="C135:E135"/>
    <mergeCell ref="AA711:AD711"/>
    <mergeCell ref="D50:L50"/>
    <mergeCell ref="AA655:AD655"/>
    <mergeCell ref="S926:V926"/>
    <mergeCell ref="D807:N807"/>
    <mergeCell ref="D308:N308"/>
    <mergeCell ref="F129:X129"/>
    <mergeCell ref="F122:X122"/>
    <mergeCell ref="C167:L168"/>
    <mergeCell ref="D866:N866"/>
    <mergeCell ref="Y88:AD88"/>
    <mergeCell ref="D852:N852"/>
    <mergeCell ref="AA752:AD752"/>
    <mergeCell ref="AA583:AD583"/>
    <mergeCell ref="D800:N800"/>
    <mergeCell ref="D722:N722"/>
    <mergeCell ref="C569:AD569"/>
    <mergeCell ref="AA757:AD757"/>
    <mergeCell ref="AA720:AD720"/>
    <mergeCell ref="W775:Z775"/>
    <mergeCell ref="S632:V632"/>
    <mergeCell ref="O750:R750"/>
    <mergeCell ref="D599:N599"/>
    <mergeCell ref="W628:Z628"/>
    <mergeCell ref="W798:Z798"/>
    <mergeCell ref="D658:N658"/>
    <mergeCell ref="AA610:AD610"/>
    <mergeCell ref="D753:N753"/>
    <mergeCell ref="O755:R755"/>
    <mergeCell ref="D620:N620"/>
    <mergeCell ref="AA718:AD718"/>
    <mergeCell ref="O708:R708"/>
    <mergeCell ref="AA746:AD746"/>
    <mergeCell ref="AA758:AD758"/>
    <mergeCell ref="O803:R803"/>
    <mergeCell ref="D862:N862"/>
    <mergeCell ref="D531:X531"/>
    <mergeCell ref="O804:R804"/>
    <mergeCell ref="B5:AD5"/>
    <mergeCell ref="C574:AD574"/>
    <mergeCell ref="W595:Z595"/>
    <mergeCell ref="D379:N379"/>
    <mergeCell ref="M94:R94"/>
    <mergeCell ref="O728:R728"/>
    <mergeCell ref="D689:N689"/>
    <mergeCell ref="W690:Z690"/>
    <mergeCell ref="AA618:AD618"/>
    <mergeCell ref="O582:R582"/>
    <mergeCell ref="Y168:AD168"/>
    <mergeCell ref="C158:AD158"/>
    <mergeCell ref="D169:L169"/>
    <mergeCell ref="C165:AD165"/>
    <mergeCell ref="M93:R93"/>
    <mergeCell ref="Y526:AD526"/>
    <mergeCell ref="O749:R749"/>
    <mergeCell ref="O670:R670"/>
    <mergeCell ref="AA723:AD723"/>
    <mergeCell ref="S619:V619"/>
    <mergeCell ref="D717:N717"/>
    <mergeCell ref="Y485:AD485"/>
    <mergeCell ref="D601:N601"/>
    <mergeCell ref="Y553:AD553"/>
    <mergeCell ref="Y528:AD528"/>
    <mergeCell ref="S581:V581"/>
    <mergeCell ref="W685:Z685"/>
    <mergeCell ref="AA625:AD625"/>
    <mergeCell ref="D691:N691"/>
    <mergeCell ref="D582:N582"/>
    <mergeCell ref="S601:V601"/>
    <mergeCell ref="B675:AE675"/>
    <mergeCell ref="B10:AD10"/>
    <mergeCell ref="D60:L60"/>
    <mergeCell ref="D180:L180"/>
    <mergeCell ref="D688:N688"/>
    <mergeCell ref="Y170:AD170"/>
    <mergeCell ref="Y486:AD486"/>
    <mergeCell ref="D371:N371"/>
    <mergeCell ref="D45:L45"/>
    <mergeCell ref="M78:R78"/>
    <mergeCell ref="Y85:AD85"/>
    <mergeCell ref="D88:L88"/>
    <mergeCell ref="C149:AD149"/>
    <mergeCell ref="D90:L90"/>
    <mergeCell ref="S56:X56"/>
    <mergeCell ref="M170:R170"/>
    <mergeCell ref="Y90:AD90"/>
    <mergeCell ref="D598:N598"/>
    <mergeCell ref="C481:AD481"/>
    <mergeCell ref="C20:AD20"/>
    <mergeCell ref="S72:X72"/>
    <mergeCell ref="D319:N319"/>
    <mergeCell ref="C22:AD22"/>
    <mergeCell ref="M176:R176"/>
    <mergeCell ref="D330:N330"/>
    <mergeCell ref="S666:V666"/>
    <mergeCell ref="S53:X53"/>
    <mergeCell ref="M65:R65"/>
    <mergeCell ref="D686:N686"/>
    <mergeCell ref="Y124:AD124"/>
    <mergeCell ref="S85:X85"/>
    <mergeCell ref="AA687:AD687"/>
    <mergeCell ref="S83:X83"/>
    <mergeCell ref="O630:R630"/>
    <mergeCell ref="C159:AD159"/>
    <mergeCell ref="B466:AE466"/>
    <mergeCell ref="O660:R660"/>
    <mergeCell ref="Y484:AD484"/>
    <mergeCell ref="D264:J264"/>
    <mergeCell ref="D295:N295"/>
    <mergeCell ref="D342:N342"/>
    <mergeCell ref="D536:X536"/>
    <mergeCell ref="W607:Z607"/>
    <mergeCell ref="O615:R615"/>
    <mergeCell ref="AA585:AD585"/>
    <mergeCell ref="O713:R713"/>
    <mergeCell ref="Q459:AD459"/>
    <mergeCell ref="O620:R620"/>
    <mergeCell ref="D315:N315"/>
    <mergeCell ref="AA692:AD692"/>
    <mergeCell ref="C568:AD568"/>
    <mergeCell ref="J460:P460"/>
    <mergeCell ref="D261:J261"/>
    <mergeCell ref="AA667:AD667"/>
    <mergeCell ref="B674:AE674"/>
    <mergeCell ref="W617:Z617"/>
    <mergeCell ref="D610:N610"/>
    <mergeCell ref="S174:X174"/>
    <mergeCell ref="Y173:AD173"/>
    <mergeCell ref="C160:AD160"/>
    <mergeCell ref="D262:J262"/>
    <mergeCell ref="D268:J268"/>
    <mergeCell ref="O583:R583"/>
    <mergeCell ref="D233:J233"/>
    <mergeCell ref="C210:AD210"/>
    <mergeCell ref="B704:AD704"/>
    <mergeCell ref="S714:V714"/>
    <mergeCell ref="D296:N296"/>
    <mergeCell ref="D367:N367"/>
    <mergeCell ref="S655:V655"/>
    <mergeCell ref="D320:N320"/>
    <mergeCell ref="D311:N311"/>
    <mergeCell ref="AA825:AD825"/>
    <mergeCell ref="D808:N808"/>
    <mergeCell ref="W754:Z754"/>
    <mergeCell ref="C208:AD208"/>
    <mergeCell ref="S689:V689"/>
    <mergeCell ref="O802:R802"/>
    <mergeCell ref="S175:X175"/>
    <mergeCell ref="D666:N666"/>
    <mergeCell ref="W665:Z665"/>
    <mergeCell ref="AA587:AD587"/>
    <mergeCell ref="AA658:AD658"/>
    <mergeCell ref="D378:N378"/>
    <mergeCell ref="C474:AD474"/>
    <mergeCell ref="O625:R625"/>
    <mergeCell ref="W611:Z611"/>
    <mergeCell ref="D747:N747"/>
    <mergeCell ref="W808:Z808"/>
    <mergeCell ref="AA798:AD798"/>
    <mergeCell ref="D223:J223"/>
    <mergeCell ref="S180:X180"/>
    <mergeCell ref="C201:AD201"/>
    <mergeCell ref="D402:N402"/>
    <mergeCell ref="D545:X545"/>
    <mergeCell ref="M175:R175"/>
    <mergeCell ref="S584:V584"/>
    <mergeCell ref="O707:R707"/>
    <mergeCell ref="C39:AD39"/>
    <mergeCell ref="S49:X49"/>
    <mergeCell ref="S46:X46"/>
    <mergeCell ref="M64:R64"/>
    <mergeCell ref="D553:X553"/>
    <mergeCell ref="D630:N630"/>
    <mergeCell ref="AA601:AD601"/>
    <mergeCell ref="AA603:AD603"/>
    <mergeCell ref="S589:V589"/>
    <mergeCell ref="M41:AD41"/>
    <mergeCell ref="S54:X54"/>
    <mergeCell ref="F130:X130"/>
    <mergeCell ref="Y53:AD53"/>
    <mergeCell ref="D78:L78"/>
    <mergeCell ref="M95:R95"/>
    <mergeCell ref="M89:R89"/>
    <mergeCell ref="S615:V615"/>
    <mergeCell ref="Y92:AD92"/>
    <mergeCell ref="M178:R178"/>
    <mergeCell ref="AA624:AD624"/>
    <mergeCell ref="Y64:AD64"/>
    <mergeCell ref="D44:L44"/>
    <mergeCell ref="B157:AD157"/>
    <mergeCell ref="Q461:W461"/>
    <mergeCell ref="D82:L82"/>
    <mergeCell ref="Y135:AD135"/>
    <mergeCell ref="S51:X51"/>
    <mergeCell ref="S613:V613"/>
    <mergeCell ref="M48:R48"/>
    <mergeCell ref="D544:X544"/>
    <mergeCell ref="S620:V620"/>
    <mergeCell ref="S76:X76"/>
    <mergeCell ref="Y80:AD80"/>
    <mergeCell ref="C196:AD196"/>
    <mergeCell ref="D96:L96"/>
    <mergeCell ref="D332:N332"/>
    <mergeCell ref="D259:J259"/>
    <mergeCell ref="Y98:AD98"/>
    <mergeCell ref="D176:L176"/>
    <mergeCell ref="W615:Z615"/>
    <mergeCell ref="D615:N615"/>
    <mergeCell ref="D98:L98"/>
    <mergeCell ref="M81:R81"/>
    <mergeCell ref="AA217:AD217"/>
    <mergeCell ref="D528:X528"/>
    <mergeCell ref="B115:AD115"/>
    <mergeCell ref="D271:J271"/>
    <mergeCell ref="D251:J251"/>
    <mergeCell ref="O596:R596"/>
    <mergeCell ref="Y94:AD94"/>
    <mergeCell ref="C144:E144"/>
    <mergeCell ref="C162:AD162"/>
    <mergeCell ref="D267:J267"/>
    <mergeCell ref="D594:N594"/>
    <mergeCell ref="D252:J252"/>
    <mergeCell ref="F493:X493"/>
    <mergeCell ref="C143:E143"/>
    <mergeCell ref="Y81:AD81"/>
    <mergeCell ref="D323:N323"/>
    <mergeCell ref="O614:R614"/>
    <mergeCell ref="S217:V217"/>
    <mergeCell ref="D170:L170"/>
    <mergeCell ref="C138:E138"/>
    <mergeCell ref="D586:N586"/>
    <mergeCell ref="S48:X48"/>
    <mergeCell ref="W660:Z660"/>
    <mergeCell ref="S751:V751"/>
    <mergeCell ref="D369:N369"/>
    <mergeCell ref="S587:V587"/>
    <mergeCell ref="S715:V715"/>
    <mergeCell ref="O716:R716"/>
    <mergeCell ref="AA716:AD716"/>
    <mergeCell ref="D412:N412"/>
    <mergeCell ref="S597:V597"/>
    <mergeCell ref="C472:AD472"/>
    <mergeCell ref="C653:N654"/>
    <mergeCell ref="Y554:AD554"/>
    <mergeCell ref="AA586:AD586"/>
    <mergeCell ref="AA749:AD749"/>
    <mergeCell ref="C438:AD438"/>
    <mergeCell ref="S607:V607"/>
    <mergeCell ref="D712:N712"/>
    <mergeCell ref="S87:X87"/>
    <mergeCell ref="C673:AD673"/>
    <mergeCell ref="Y61:AD61"/>
    <mergeCell ref="O692:R692"/>
    <mergeCell ref="W588:Z588"/>
    <mergeCell ref="O668:R668"/>
    <mergeCell ref="S630:V630"/>
    <mergeCell ref="W577:Z577"/>
    <mergeCell ref="Y128:AD128"/>
    <mergeCell ref="D77:L77"/>
    <mergeCell ref="D395:N395"/>
    <mergeCell ref="Y75:AD75"/>
    <mergeCell ref="D361:N361"/>
    <mergeCell ref="M83:R83"/>
    <mergeCell ref="AA948:AD948"/>
    <mergeCell ref="W803:Z803"/>
    <mergeCell ref="S799:V799"/>
    <mergeCell ref="W942:Z942"/>
    <mergeCell ref="S939:V939"/>
    <mergeCell ref="S89:X89"/>
    <mergeCell ref="W726:Z726"/>
    <mergeCell ref="D373:N373"/>
    <mergeCell ref="C741:AD741"/>
    <mergeCell ref="X460:AD460"/>
    <mergeCell ref="C482:AD482"/>
    <mergeCell ref="AA666:AD666"/>
    <mergeCell ref="AA616:AD616"/>
    <mergeCell ref="S599:V599"/>
    <mergeCell ref="Y133:AD133"/>
    <mergeCell ref="F489:X489"/>
    <mergeCell ref="W631:Z631"/>
    <mergeCell ref="W618:Z618"/>
    <mergeCell ref="D591:N591"/>
    <mergeCell ref="Y125:AD125"/>
    <mergeCell ref="S173:X173"/>
    <mergeCell ref="AA937:AD937"/>
    <mergeCell ref="M216:M218"/>
    <mergeCell ref="W932:Z932"/>
    <mergeCell ref="D175:L175"/>
    <mergeCell ref="D934:N934"/>
    <mergeCell ref="O930:R930"/>
    <mergeCell ref="D846:N846"/>
    <mergeCell ref="O689:R689"/>
    <mergeCell ref="W844:Z844"/>
    <mergeCell ref="AA638:AD638"/>
    <mergeCell ref="S844:V844"/>
    <mergeCell ref="D867:N867"/>
    <mergeCell ref="S588:V588"/>
    <mergeCell ref="C789:AD789"/>
    <mergeCell ref="D873:N873"/>
    <mergeCell ref="S628:V628"/>
    <mergeCell ref="O622:R622"/>
    <mergeCell ref="W602:Z602"/>
    <mergeCell ref="O808:R808"/>
    <mergeCell ref="C911:AD911"/>
    <mergeCell ref="W657:Z657"/>
    <mergeCell ref="W807:Z807"/>
    <mergeCell ref="AA826:AD826"/>
    <mergeCell ref="O683:AD683"/>
    <mergeCell ref="B735:AE735"/>
    <mergeCell ref="W605:Z605"/>
    <mergeCell ref="W599:Z599"/>
    <mergeCell ref="S604:V604"/>
    <mergeCell ref="O719:R719"/>
    <mergeCell ref="W801:Z801"/>
    <mergeCell ref="AA602:AD602"/>
    <mergeCell ref="W746:Z746"/>
    <mergeCell ref="AA605:AD605"/>
    <mergeCell ref="D617:N617"/>
    <mergeCell ref="AA801:AD801"/>
    <mergeCell ref="O655:R655"/>
    <mergeCell ref="W622:Z622"/>
    <mergeCell ref="AA755:AD755"/>
    <mergeCell ref="O595:R595"/>
    <mergeCell ref="AA709:AD709"/>
    <mergeCell ref="D929:N929"/>
    <mergeCell ref="AA627:AD627"/>
    <mergeCell ref="W584:Z584"/>
    <mergeCell ref="AA929:AD929"/>
    <mergeCell ref="M49:R49"/>
    <mergeCell ref="Y57:AD57"/>
    <mergeCell ref="S746:V746"/>
    <mergeCell ref="M66:R66"/>
    <mergeCell ref="S50:X50"/>
    <mergeCell ref="Y137:AD137"/>
    <mergeCell ref="M68:R68"/>
    <mergeCell ref="W689:Z689"/>
    <mergeCell ref="W691:Z691"/>
    <mergeCell ref="M55:R55"/>
    <mergeCell ref="Y63:AD63"/>
    <mergeCell ref="Y77:AD77"/>
    <mergeCell ref="C107:AD107"/>
    <mergeCell ref="Y488:AD488"/>
    <mergeCell ref="D597:N597"/>
    <mergeCell ref="Y55:AD55"/>
    <mergeCell ref="S582:V582"/>
    <mergeCell ref="AA598:AD598"/>
    <mergeCell ref="D578:N578"/>
    <mergeCell ref="D605:N605"/>
    <mergeCell ref="C164:AD164"/>
    <mergeCell ref="D537:X537"/>
    <mergeCell ref="M172:R172"/>
    <mergeCell ref="D241:J241"/>
    <mergeCell ref="S755:V755"/>
    <mergeCell ref="C523:AD523"/>
    <mergeCell ref="W582:Z582"/>
    <mergeCell ref="C147:E147"/>
    <mergeCell ref="W580:Z580"/>
    <mergeCell ref="C182:AD182"/>
    <mergeCell ref="D266:J266"/>
    <mergeCell ref="B185:AE185"/>
    <mergeCell ref="S596:V596"/>
    <mergeCell ref="O354:AD354"/>
    <mergeCell ref="C485:D495"/>
    <mergeCell ref="D396:N396"/>
    <mergeCell ref="D416:N416"/>
    <mergeCell ref="W640:Z640"/>
    <mergeCell ref="W716:Z716"/>
    <mergeCell ref="S773:V773"/>
    <mergeCell ref="S828:V828"/>
    <mergeCell ref="W810:Z810"/>
    <mergeCell ref="Y539:AD539"/>
    <mergeCell ref="D714:N714"/>
    <mergeCell ref="D756:N756"/>
    <mergeCell ref="B702:AD702"/>
    <mergeCell ref="C439:AD439"/>
    <mergeCell ref="S664:V664"/>
    <mergeCell ref="Y493:AD493"/>
    <mergeCell ref="S726:V726"/>
    <mergeCell ref="W805:Z805"/>
    <mergeCell ref="C814:AD814"/>
    <mergeCell ref="J445:P445"/>
    <mergeCell ref="AA620:AD620"/>
    <mergeCell ref="O590:R590"/>
    <mergeCell ref="X446:AD446"/>
    <mergeCell ref="S748:V748"/>
    <mergeCell ref="Q446:W446"/>
    <mergeCell ref="AA614:AD614"/>
    <mergeCell ref="B781:AE781"/>
    <mergeCell ref="W800:Z800"/>
    <mergeCell ref="C478:AD478"/>
    <mergeCell ref="D725:N725"/>
    <mergeCell ref="O597:R597"/>
    <mergeCell ref="W728:Z728"/>
    <mergeCell ref="AA7:AD7"/>
    <mergeCell ref="M60:R60"/>
    <mergeCell ref="S707:V707"/>
    <mergeCell ref="AA694:AD694"/>
    <mergeCell ref="D708:N708"/>
    <mergeCell ref="AA660:AD660"/>
    <mergeCell ref="C745:N746"/>
    <mergeCell ref="S709:V709"/>
    <mergeCell ref="AA689:AD689"/>
    <mergeCell ref="F495:X495"/>
    <mergeCell ref="AA691:AD691"/>
    <mergeCell ref="F497:X497"/>
    <mergeCell ref="O592:R592"/>
    <mergeCell ref="C41:L42"/>
    <mergeCell ref="C18:AD18"/>
    <mergeCell ref="D57:L57"/>
    <mergeCell ref="D53:L53"/>
    <mergeCell ref="S68:X68"/>
    <mergeCell ref="D79:L79"/>
    <mergeCell ref="D81:L81"/>
    <mergeCell ref="O640:R640"/>
    <mergeCell ref="D595:N595"/>
    <mergeCell ref="O654:R654"/>
    <mergeCell ref="Y62:AD62"/>
    <mergeCell ref="M180:R180"/>
    <mergeCell ref="AA617:AD617"/>
    <mergeCell ref="AA684:AD684"/>
    <mergeCell ref="S594:V594"/>
    <mergeCell ref="O746:R746"/>
    <mergeCell ref="D234:J234"/>
    <mergeCell ref="M97:R97"/>
    <mergeCell ref="D94:L94"/>
    <mergeCell ref="D229:J229"/>
    <mergeCell ref="AA799:AD799"/>
    <mergeCell ref="B514:AE514"/>
    <mergeCell ref="F140:X140"/>
    <mergeCell ref="C150:AD150"/>
    <mergeCell ref="D410:N410"/>
    <mergeCell ref="D363:N363"/>
    <mergeCell ref="C477:AD477"/>
    <mergeCell ref="Y174:AD174"/>
    <mergeCell ref="D365:N365"/>
    <mergeCell ref="D407:N407"/>
    <mergeCell ref="C790:AD790"/>
    <mergeCell ref="F490:X490"/>
    <mergeCell ref="D171:L171"/>
    <mergeCell ref="D304:N304"/>
    <mergeCell ref="D541:X541"/>
    <mergeCell ref="O653:AD653"/>
    <mergeCell ref="Y172:AD172"/>
    <mergeCell ref="AA599:AD599"/>
    <mergeCell ref="D250:J250"/>
    <mergeCell ref="D312:N312"/>
    <mergeCell ref="D401:N401"/>
    <mergeCell ref="F485:X485"/>
    <mergeCell ref="C183:AD183"/>
    <mergeCell ref="D581:N581"/>
    <mergeCell ref="C463:AD463"/>
    <mergeCell ref="S600:V600"/>
    <mergeCell ref="D362:N362"/>
    <mergeCell ref="D796:N796"/>
    <mergeCell ref="D374:N374"/>
    <mergeCell ref="S718:V718"/>
    <mergeCell ref="O217:R217"/>
    <mergeCell ref="O612:R612"/>
    <mergeCell ref="W966:Z966"/>
    <mergeCell ref="B572:AD572"/>
    <mergeCell ref="S725:V725"/>
    <mergeCell ref="AA592:AD592"/>
    <mergeCell ref="C206:AD206"/>
    <mergeCell ref="O693:R693"/>
    <mergeCell ref="S757:V757"/>
    <mergeCell ref="D1002:N1002"/>
    <mergeCell ref="S611:V611"/>
    <mergeCell ref="S938:V938"/>
    <mergeCell ref="D611:N611"/>
    <mergeCell ref="D938:N938"/>
    <mergeCell ref="S972:V972"/>
    <mergeCell ref="D628:N628"/>
    <mergeCell ref="S974:V974"/>
    <mergeCell ref="C558:AD558"/>
    <mergeCell ref="W579:Z579"/>
    <mergeCell ref="W600:Z600"/>
    <mergeCell ref="S713:V713"/>
    <mergeCell ref="X461:AD461"/>
    <mergeCell ref="AA622:AD622"/>
    <mergeCell ref="O581:R581"/>
    <mergeCell ref="O937:R937"/>
    <mergeCell ref="S946:V946"/>
    <mergeCell ref="O605:R605"/>
    <mergeCell ref="O975:R975"/>
    <mergeCell ref="S802:V802"/>
    <mergeCell ref="AA717:AD717"/>
    <mergeCell ref="D942:N942"/>
    <mergeCell ref="B987:AD987"/>
    <mergeCell ref="O966:R966"/>
    <mergeCell ref="C484:X484"/>
    <mergeCell ref="AA613:AD613"/>
    <mergeCell ref="W795:Z795"/>
    <mergeCell ref="D752:N752"/>
    <mergeCell ref="B680:AD680"/>
    <mergeCell ref="D534:X534"/>
    <mergeCell ref="AA805:AD805"/>
    <mergeCell ref="W722:Z722"/>
    <mergeCell ref="AA797:AD797"/>
    <mergeCell ref="W928:Z928"/>
    <mergeCell ref="D903:N903"/>
    <mergeCell ref="D904:N904"/>
    <mergeCell ref="D905:N905"/>
    <mergeCell ref="D906:N906"/>
    <mergeCell ref="S634:V634"/>
    <mergeCell ref="AA590:AD590"/>
    <mergeCell ref="D869:N869"/>
    <mergeCell ref="S590:V590"/>
    <mergeCell ref="C526:X526"/>
    <mergeCell ref="AA931:AD931"/>
    <mergeCell ref="C521:AD521"/>
    <mergeCell ref="O922:AD922"/>
    <mergeCell ref="S579:V579"/>
    <mergeCell ref="W610:Z610"/>
    <mergeCell ref="AA943:AD943"/>
    <mergeCell ref="Y499:AD499"/>
    <mergeCell ref="W970:Z970"/>
    <mergeCell ref="D539:X539"/>
    <mergeCell ref="AA579:AD579"/>
    <mergeCell ref="S685:V685"/>
    <mergeCell ref="D616:N616"/>
    <mergeCell ref="O993:AD993"/>
    <mergeCell ref="AA932:AD932"/>
    <mergeCell ref="D400:N400"/>
    <mergeCell ref="B429:AD429"/>
    <mergeCell ref="Y494:AD494"/>
    <mergeCell ref="W585:Z585"/>
    <mergeCell ref="W707:Z707"/>
    <mergeCell ref="D774:N774"/>
    <mergeCell ref="S750:V750"/>
    <mergeCell ref="B839:AD839"/>
    <mergeCell ref="AA796:AD796"/>
    <mergeCell ref="D895:N895"/>
    <mergeCell ref="Y551:AD551"/>
    <mergeCell ref="B650:AD650"/>
    <mergeCell ref="J446:P446"/>
    <mergeCell ref="Y500:AD500"/>
    <mergeCell ref="W616:Z616"/>
    <mergeCell ref="B561:AE561"/>
    <mergeCell ref="C706:N707"/>
    <mergeCell ref="O710:R710"/>
    <mergeCell ref="AA594:AD594"/>
    <mergeCell ref="S932:V932"/>
    <mergeCell ref="AA936:AD936"/>
    <mergeCell ref="O947:R947"/>
    <mergeCell ref="B954:AE954"/>
    <mergeCell ref="W977:Z977"/>
    <mergeCell ref="S930:V930"/>
    <mergeCell ref="D976:N976"/>
    <mergeCell ref="S977:V977"/>
    <mergeCell ref="D805:N805"/>
    <mergeCell ref="W806:Z806"/>
    <mergeCell ref="B428:AE428"/>
    <mergeCell ref="C12:AD12"/>
    <mergeCell ref="O353:AD353"/>
    <mergeCell ref="S663:V663"/>
    <mergeCell ref="D236:J236"/>
    <mergeCell ref="S57:X57"/>
    <mergeCell ref="Y91:AD91"/>
    <mergeCell ref="S62:X62"/>
    <mergeCell ref="C444:P444"/>
    <mergeCell ref="M105:R105"/>
    <mergeCell ref="D75:L75"/>
    <mergeCell ref="S91:X91"/>
    <mergeCell ref="S93:X93"/>
    <mergeCell ref="Y175:AD175"/>
    <mergeCell ref="D47:L47"/>
    <mergeCell ref="Y176:AD176"/>
    <mergeCell ref="D93:L93"/>
    <mergeCell ref="Y547:AD547"/>
    <mergeCell ref="Y534:AD534"/>
    <mergeCell ref="D381:N381"/>
    <mergeCell ref="D83:L83"/>
    <mergeCell ref="C458:AD458"/>
    <mergeCell ref="D85:L85"/>
    <mergeCell ref="W217:Z217"/>
    <mergeCell ref="D372:N372"/>
    <mergeCell ref="S98:X98"/>
    <mergeCell ref="D62:L62"/>
    <mergeCell ref="AA621:AD621"/>
    <mergeCell ref="C142:E142"/>
    <mergeCell ref="F128:X128"/>
    <mergeCell ref="D273:J273"/>
    <mergeCell ref="C36:AD36"/>
    <mergeCell ref="M59:R59"/>
    <mergeCell ref="C681:AD681"/>
    <mergeCell ref="C25:AD25"/>
    <mergeCell ref="S70:X70"/>
    <mergeCell ref="Y545:AD545"/>
    <mergeCell ref="S623:V623"/>
    <mergeCell ref="AA772:AD772"/>
    <mergeCell ref="D63:L63"/>
    <mergeCell ref="D174:L174"/>
    <mergeCell ref="D173:L173"/>
    <mergeCell ref="S97:X97"/>
    <mergeCell ref="D55:L55"/>
    <mergeCell ref="F139:X139"/>
    <mergeCell ref="F132:X132"/>
    <mergeCell ref="D612:N612"/>
    <mergeCell ref="D230:J230"/>
    <mergeCell ref="D288:N288"/>
    <mergeCell ref="D73:L73"/>
    <mergeCell ref="O588:R588"/>
    <mergeCell ref="S577:V577"/>
    <mergeCell ref="D242:J242"/>
    <mergeCell ref="D370:N370"/>
    <mergeCell ref="D552:X552"/>
    <mergeCell ref="F488:X488"/>
    <mergeCell ref="D294:N294"/>
    <mergeCell ref="D604:N604"/>
    <mergeCell ref="AA582:AD582"/>
    <mergeCell ref="D357:N357"/>
    <mergeCell ref="C511:AD511"/>
    <mergeCell ref="D749:N749"/>
    <mergeCell ref="D543:X543"/>
    <mergeCell ref="D64:L64"/>
    <mergeCell ref="S95:X95"/>
    <mergeCell ref="O216:AD216"/>
    <mergeCell ref="O632:R632"/>
    <mergeCell ref="O628:R628"/>
    <mergeCell ref="W590:Z590"/>
    <mergeCell ref="M46:R46"/>
    <mergeCell ref="Y531:AD531"/>
    <mergeCell ref="F142:X142"/>
    <mergeCell ref="D629:N629"/>
    <mergeCell ref="D750:N750"/>
    <mergeCell ref="AA713:AD713"/>
    <mergeCell ref="S176:X176"/>
    <mergeCell ref="B647:AE647"/>
    <mergeCell ref="B648:AE648"/>
    <mergeCell ref="Y95:AD95"/>
    <mergeCell ref="O594:R594"/>
    <mergeCell ref="O691:R691"/>
    <mergeCell ref="S178:X178"/>
    <mergeCell ref="S662:V662"/>
    <mergeCell ref="W592:Z592"/>
    <mergeCell ref="AA664:AD664"/>
    <mergeCell ref="S92:X92"/>
    <mergeCell ref="S94:X94"/>
    <mergeCell ref="S96:X96"/>
    <mergeCell ref="Y141:AD141"/>
    <mergeCell ref="D72:L72"/>
    <mergeCell ref="D97:L97"/>
    <mergeCell ref="M80:R80"/>
    <mergeCell ref="D967:N967"/>
    <mergeCell ref="D382:N382"/>
    <mergeCell ref="O591:R591"/>
    <mergeCell ref="Y47:AD47"/>
    <mergeCell ref="Y49:AD49"/>
    <mergeCell ref="Y527:AD527"/>
    <mergeCell ref="D290:N290"/>
    <mergeCell ref="Y169:AD169"/>
    <mergeCell ref="D600:N600"/>
    <mergeCell ref="D894:N894"/>
    <mergeCell ref="D243:J243"/>
    <mergeCell ref="Y59:AD59"/>
    <mergeCell ref="M69:R69"/>
    <mergeCell ref="M67:R67"/>
    <mergeCell ref="W630:Z630"/>
    <mergeCell ref="D247:J247"/>
    <mergeCell ref="B769:AD769"/>
    <mergeCell ref="S177:X177"/>
    <mergeCell ref="B425:AE425"/>
    <mergeCell ref="D348:N348"/>
    <mergeCell ref="Y78:AD78"/>
    <mergeCell ref="Y83:AD83"/>
    <mergeCell ref="D327:N327"/>
    <mergeCell ref="Y491:AD491"/>
    <mergeCell ref="S67:X67"/>
    <mergeCell ref="C139:E139"/>
    <mergeCell ref="C133:E133"/>
    <mergeCell ref="Y68:AD68"/>
    <mergeCell ref="S721:V721"/>
    <mergeCell ref="W581:Z581"/>
    <mergeCell ref="AA808:AD808"/>
    <mergeCell ref="Y549:AD549"/>
    <mergeCell ref="C197:AD197"/>
    <mergeCell ref="S694:V694"/>
    <mergeCell ref="C430:AD430"/>
    <mergeCell ref="B8:L8"/>
    <mergeCell ref="O759:R759"/>
    <mergeCell ref="C30:AD30"/>
    <mergeCell ref="S710:V710"/>
    <mergeCell ref="D389:N389"/>
    <mergeCell ref="Y122:AD122"/>
    <mergeCell ref="S712:V712"/>
    <mergeCell ref="F124:X124"/>
    <mergeCell ref="C26:AD26"/>
    <mergeCell ref="Y120:AD120"/>
    <mergeCell ref="D305:N305"/>
    <mergeCell ref="C576:N577"/>
    <mergeCell ref="S610:V610"/>
    <mergeCell ref="D80:L80"/>
    <mergeCell ref="D303:N303"/>
    <mergeCell ref="Y46:AD46"/>
    <mergeCell ref="C434:AD434"/>
    <mergeCell ref="Y48:AD48"/>
    <mergeCell ref="C421:AD421"/>
    <mergeCell ref="S65:X65"/>
    <mergeCell ref="M87:R87"/>
    <mergeCell ref="C559:AD559"/>
    <mergeCell ref="O757:R757"/>
    <mergeCell ref="D225:J225"/>
    <mergeCell ref="L216:L218"/>
    <mergeCell ref="D246:J246"/>
    <mergeCell ref="Y142:AD142"/>
    <mergeCell ref="M86:R86"/>
    <mergeCell ref="D403:N403"/>
    <mergeCell ref="Y177:AD177"/>
    <mergeCell ref="C211:AD211"/>
    <mergeCell ref="C13:AD13"/>
    <mergeCell ref="B34:AD34"/>
    <mergeCell ref="M70:R70"/>
    <mergeCell ref="S691:V691"/>
    <mergeCell ref="C207:AD207"/>
    <mergeCell ref="D65:L65"/>
    <mergeCell ref="S63:X63"/>
    <mergeCell ref="B110:AE110"/>
    <mergeCell ref="C24:AD24"/>
    <mergeCell ref="AA707:AD707"/>
    <mergeCell ref="C15:AD15"/>
    <mergeCell ref="D391:N391"/>
    <mergeCell ref="S90:X90"/>
    <mergeCell ref="D550:X550"/>
    <mergeCell ref="D59:L59"/>
    <mergeCell ref="M77:R77"/>
    <mergeCell ref="D291:N291"/>
    <mergeCell ref="B567:AD567"/>
    <mergeCell ref="S669:V669"/>
    <mergeCell ref="D621:N621"/>
    <mergeCell ref="C140:E140"/>
    <mergeCell ref="O621:R621"/>
    <mergeCell ref="F125:X125"/>
    <mergeCell ref="S612:V612"/>
    <mergeCell ref="D328:N328"/>
    <mergeCell ref="D298:N298"/>
    <mergeCell ref="D547:X547"/>
    <mergeCell ref="D227:J227"/>
    <mergeCell ref="F143:X143"/>
    <mergeCell ref="AA596:AD596"/>
    <mergeCell ref="S60:X60"/>
    <mergeCell ref="C28:AD28"/>
    <mergeCell ref="Y43:AD43"/>
    <mergeCell ref="Y138:AD138"/>
    <mergeCell ref="Y490:AD490"/>
    <mergeCell ref="M96:R96"/>
    <mergeCell ref="S591:V591"/>
    <mergeCell ref="S686:V686"/>
    <mergeCell ref="D178:L178"/>
    <mergeCell ref="Y74:AD74"/>
    <mergeCell ref="D335:N335"/>
    <mergeCell ref="Y537:AD537"/>
    <mergeCell ref="B562:AE562"/>
    <mergeCell ref="AA668:AD668"/>
    <mergeCell ref="AA662:AD662"/>
    <mergeCell ref="I507:AD507"/>
    <mergeCell ref="C353:N356"/>
    <mergeCell ref="Y543:AD543"/>
    <mergeCell ref="Y179:AD179"/>
    <mergeCell ref="D56:L56"/>
    <mergeCell ref="M62:R62"/>
    <mergeCell ref="D61:L61"/>
    <mergeCell ref="M84:R84"/>
    <mergeCell ref="C209:AD209"/>
    <mergeCell ref="S61:X61"/>
    <mergeCell ref="D579:N579"/>
    <mergeCell ref="D222:J222"/>
    <mergeCell ref="Y51:AD51"/>
    <mergeCell ref="S79:X79"/>
    <mergeCell ref="S52:X52"/>
    <mergeCell ref="D245:J245"/>
    <mergeCell ref="M72:R72"/>
    <mergeCell ref="M52:R52"/>
    <mergeCell ref="S667:V667"/>
    <mergeCell ref="O284:AD284"/>
    <mergeCell ref="D871:N871"/>
    <mergeCell ref="O664:R664"/>
    <mergeCell ref="D775:N775"/>
    <mergeCell ref="W684:Z684"/>
    <mergeCell ref="O844:O845"/>
    <mergeCell ref="D874:N874"/>
    <mergeCell ref="O610:R610"/>
    <mergeCell ref="O661:R661"/>
    <mergeCell ref="W659:Z659"/>
    <mergeCell ref="D711:N711"/>
    <mergeCell ref="D709:N709"/>
    <mergeCell ref="S808:V808"/>
    <mergeCell ref="S803:V803"/>
    <mergeCell ref="AA844:AD844"/>
    <mergeCell ref="D828:N828"/>
    <mergeCell ref="O828:R828"/>
    <mergeCell ref="D853:N853"/>
    <mergeCell ref="D364:N364"/>
    <mergeCell ref="D690:N690"/>
    <mergeCell ref="AA685:AD685"/>
    <mergeCell ref="D773:N773"/>
    <mergeCell ref="F491:X491"/>
    <mergeCell ref="D408:N408"/>
    <mergeCell ref="D726:N726"/>
    <mergeCell ref="O665:R665"/>
    <mergeCell ref="O577:R577"/>
    <mergeCell ref="F500:X500"/>
    <mergeCell ref="C730:AD730"/>
    <mergeCell ref="O606:R606"/>
    <mergeCell ref="M88:R88"/>
    <mergeCell ref="O286:R286"/>
    <mergeCell ref="O631:R631"/>
    <mergeCell ref="W593:Z593"/>
    <mergeCell ref="C117:AD117"/>
    <mergeCell ref="W619:Z619"/>
    <mergeCell ref="D532:X532"/>
    <mergeCell ref="C433:AD433"/>
    <mergeCell ref="D804:N804"/>
    <mergeCell ref="C832:AD832"/>
    <mergeCell ref="D827:N827"/>
    <mergeCell ref="O827:R827"/>
    <mergeCell ref="S827:V827"/>
    <mergeCell ref="Y143:AD143"/>
    <mergeCell ref="D384:N384"/>
    <mergeCell ref="W712:Z712"/>
    <mergeCell ref="O748:R748"/>
    <mergeCell ref="B737:AE737"/>
    <mergeCell ref="B738:AD738"/>
    <mergeCell ref="D263:J263"/>
    <mergeCell ref="C215:J218"/>
    <mergeCell ref="O663:R663"/>
    <mergeCell ref="B700:AE700"/>
    <mergeCell ref="I509:AD509"/>
    <mergeCell ref="Y501:AD501"/>
    <mergeCell ref="S723:V723"/>
    <mergeCell ref="D663:N663"/>
    <mergeCell ref="D613:N613"/>
    <mergeCell ref="D344:N344"/>
    <mergeCell ref="D345:N345"/>
    <mergeCell ref="D343:N343"/>
    <mergeCell ref="D692:N692"/>
    <mergeCell ref="S80:X80"/>
    <mergeCell ref="D358:N358"/>
    <mergeCell ref="S580:V580"/>
    <mergeCell ref="W752:Z752"/>
    <mergeCell ref="S720:V720"/>
    <mergeCell ref="S624:V624"/>
    <mergeCell ref="D546:X546"/>
    <mergeCell ref="AA631:AD631"/>
    <mergeCell ref="W658:Z658"/>
    <mergeCell ref="AA597:AD597"/>
    <mergeCell ref="O579:R579"/>
    <mergeCell ref="D593:N593"/>
    <mergeCell ref="M168:R168"/>
    <mergeCell ref="W749:Z749"/>
    <mergeCell ref="O624:R624"/>
    <mergeCell ref="Y489:AD489"/>
    <mergeCell ref="S749:V749"/>
    <mergeCell ref="AA725:AD725"/>
    <mergeCell ref="O688:R688"/>
    <mergeCell ref="C134:E134"/>
    <mergeCell ref="Y140:AD140"/>
    <mergeCell ref="B426:AE426"/>
    <mergeCell ref="B427:AE427"/>
    <mergeCell ref="D623:N623"/>
    <mergeCell ref="D219:J219"/>
    <mergeCell ref="D589:N589"/>
    <mergeCell ref="W608:Z608"/>
    <mergeCell ref="W664:Z664"/>
    <mergeCell ref="D602:N602"/>
    <mergeCell ref="D366:N366"/>
    <mergeCell ref="C203:AD203"/>
    <mergeCell ref="D727:N727"/>
    <mergeCell ref="S43:X43"/>
    <mergeCell ref="F144:X144"/>
    <mergeCell ref="M179:R179"/>
    <mergeCell ref="AA600:AD600"/>
    <mergeCell ref="C643:AD643"/>
    <mergeCell ref="AA609:AD609"/>
    <mergeCell ref="O669:R669"/>
    <mergeCell ref="O657:R657"/>
    <mergeCell ref="F126:X126"/>
    <mergeCell ref="Y126:AD126"/>
    <mergeCell ref="M58:R58"/>
    <mergeCell ref="Y127:AD127"/>
    <mergeCell ref="Y121:AD121"/>
    <mergeCell ref="S77:X77"/>
    <mergeCell ref="S44:X44"/>
    <mergeCell ref="M43:R43"/>
    <mergeCell ref="S58:X58"/>
    <mergeCell ref="Y76:AD76"/>
    <mergeCell ref="D54:L54"/>
    <mergeCell ref="M50:R50"/>
    <mergeCell ref="O604:R604"/>
    <mergeCell ref="S585:V585"/>
    <mergeCell ref="D633:N633"/>
    <mergeCell ref="B566:AD566"/>
    <mergeCell ref="W656:Z656"/>
    <mergeCell ref="AA214:AD214"/>
    <mergeCell ref="D301:N301"/>
    <mergeCell ref="C116:AD116"/>
    <mergeCell ref="F127:X127"/>
    <mergeCell ref="S179:X179"/>
    <mergeCell ref="Y505:AD505"/>
    <mergeCell ref="D258:J258"/>
    <mergeCell ref="W927:Z927"/>
    <mergeCell ref="B982:AE982"/>
    <mergeCell ref="B763:AE763"/>
    <mergeCell ref="B766:AE766"/>
    <mergeCell ref="B767:AE767"/>
    <mergeCell ref="B768:AE768"/>
    <mergeCell ref="C284:N287"/>
    <mergeCell ref="AA829:AD829"/>
    <mergeCell ref="C831:AD831"/>
    <mergeCell ref="W935:Z935"/>
    <mergeCell ref="O968:R968"/>
    <mergeCell ref="O995:R995"/>
    <mergeCell ref="AA973:AD973"/>
    <mergeCell ref="Y487:AD487"/>
    <mergeCell ref="D383:N383"/>
    <mergeCell ref="B423:AE423"/>
    <mergeCell ref="D882:N882"/>
    <mergeCell ref="D884:N884"/>
    <mergeCell ref="D868:N868"/>
    <mergeCell ref="O711:R711"/>
    <mergeCell ref="J461:P461"/>
    <mergeCell ref="S995:V995"/>
    <mergeCell ref="S925:V925"/>
    <mergeCell ref="C476:AD476"/>
    <mergeCell ref="B646:AE646"/>
    <mergeCell ref="AA604:AD604"/>
    <mergeCell ref="B424:AE424"/>
    <mergeCell ref="O355:R355"/>
    <mergeCell ref="D413:N413"/>
    <mergeCell ref="D414:N414"/>
    <mergeCell ref="D530:X530"/>
    <mergeCell ref="D306:N306"/>
    <mergeCell ref="E1023:E1024"/>
    <mergeCell ref="W929:Z929"/>
    <mergeCell ref="O792:AD792"/>
    <mergeCell ref="O724:R724"/>
    <mergeCell ref="W759:Z759"/>
    <mergeCell ref="W925:Z925"/>
    <mergeCell ref="W591:Z591"/>
    <mergeCell ref="AA628:AD628"/>
    <mergeCell ref="S708:V708"/>
    <mergeCell ref="C524:AD524"/>
    <mergeCell ref="O602:R602"/>
    <mergeCell ref="Y542:AD542"/>
    <mergeCell ref="AA976:AD976"/>
    <mergeCell ref="S756:V756"/>
    <mergeCell ref="O924:R924"/>
    <mergeCell ref="W578:Z578"/>
    <mergeCell ref="S687:V687"/>
    <mergeCell ref="O667:R667"/>
    <mergeCell ref="W629:Z629"/>
    <mergeCell ref="S801:V801"/>
    <mergeCell ref="S776:V776"/>
    <mergeCell ref="O793:R793"/>
    <mergeCell ref="B918:AD918"/>
    <mergeCell ref="AA806:AD806"/>
    <mergeCell ref="D693:N693"/>
    <mergeCell ref="D659:N659"/>
    <mergeCell ref="O775:R775"/>
    <mergeCell ref="O720:R720"/>
    <mergeCell ref="AA591:AD591"/>
    <mergeCell ref="D877:N877"/>
    <mergeCell ref="O997:R997"/>
    <mergeCell ref="W757:Z757"/>
    <mergeCell ref="Y58:AD58"/>
    <mergeCell ref="Y70:AD70"/>
    <mergeCell ref="W663:Z663"/>
    <mergeCell ref="O753:R753"/>
    <mergeCell ref="W923:Z923"/>
    <mergeCell ref="D885:N885"/>
    <mergeCell ref="S800:V800"/>
    <mergeCell ref="W774:Z774"/>
    <mergeCell ref="AA619:AD619"/>
    <mergeCell ref="Y66:AD66"/>
    <mergeCell ref="Y129:AD129"/>
    <mergeCell ref="Y130:AD130"/>
    <mergeCell ref="P844:P845"/>
    <mergeCell ref="O756:R756"/>
    <mergeCell ref="F492:X492"/>
    <mergeCell ref="O685:R685"/>
    <mergeCell ref="S629:V629"/>
    <mergeCell ref="Y502:AD502"/>
    <mergeCell ref="W669:Z669"/>
    <mergeCell ref="D754:N754"/>
    <mergeCell ref="AA810:AD810"/>
    <mergeCell ref="S631:V631"/>
    <mergeCell ref="M71:R71"/>
    <mergeCell ref="D806:N806"/>
    <mergeCell ref="S593:V593"/>
    <mergeCell ref="S688:V688"/>
    <mergeCell ref="C732:AD732"/>
    <mergeCell ref="B764:AE764"/>
    <mergeCell ref="D76:L76"/>
    <mergeCell ref="W719:Z719"/>
    <mergeCell ref="C672:AD672"/>
    <mergeCell ref="S78:X78"/>
    <mergeCell ref="N8:O8"/>
    <mergeCell ref="F487:X487"/>
    <mergeCell ref="AA794:AD794"/>
    <mergeCell ref="O585:R585"/>
    <mergeCell ref="C193:AD193"/>
    <mergeCell ref="O578:R578"/>
    <mergeCell ref="C422:AD422"/>
    <mergeCell ref="D46:L46"/>
    <mergeCell ref="AA708:AD708"/>
    <mergeCell ref="W596:Z596"/>
    <mergeCell ref="S775:V775"/>
    <mergeCell ref="AA693:AD693"/>
    <mergeCell ref="F499:X499"/>
    <mergeCell ref="D255:J255"/>
    <mergeCell ref="S355:V355"/>
    <mergeCell ref="F134:X134"/>
    <mergeCell ref="B471:AD471"/>
    <mergeCell ref="S614:V614"/>
    <mergeCell ref="D538:X538"/>
    <mergeCell ref="W627:Z627"/>
    <mergeCell ref="D540:X540"/>
    <mergeCell ref="M79:R79"/>
    <mergeCell ref="B467:AE467"/>
    <mergeCell ref="D392:N392"/>
    <mergeCell ref="D542:X542"/>
    <mergeCell ref="Y540:AD540"/>
    <mergeCell ref="O758:R758"/>
    <mergeCell ref="AA629:AD629"/>
    <mergeCell ref="D592:N592"/>
    <mergeCell ref="D240:J240"/>
    <mergeCell ref="C11:AD11"/>
    <mergeCell ref="S169:X169"/>
    <mergeCell ref="O926:R926"/>
    <mergeCell ref="C432:AD432"/>
    <mergeCell ref="D66:L66"/>
    <mergeCell ref="C815:AD815"/>
    <mergeCell ref="S59:X59"/>
    <mergeCell ref="W606:Z606"/>
    <mergeCell ref="S88:X88"/>
    <mergeCell ref="M85:R85"/>
    <mergeCell ref="W776:Z776"/>
    <mergeCell ref="X445:AD445"/>
    <mergeCell ref="O727:R727"/>
    <mergeCell ref="W613:Z613"/>
    <mergeCell ref="C461:I461"/>
    <mergeCell ref="S693:V693"/>
    <mergeCell ref="Y105:AD105"/>
    <mergeCell ref="Y552:AD552"/>
    <mergeCell ref="C573:AD573"/>
    <mergeCell ref="AA722:AD722"/>
    <mergeCell ref="S747:V747"/>
    <mergeCell ref="D260:J260"/>
    <mergeCell ref="W755:Z755"/>
    <mergeCell ref="D583:N583"/>
    <mergeCell ref="Y84:AD84"/>
    <mergeCell ref="D224:J224"/>
    <mergeCell ref="AA748:AD748"/>
    <mergeCell ref="S797:V797"/>
    <mergeCell ref="D398:N398"/>
    <mergeCell ref="D74:L74"/>
    <mergeCell ref="S168:X168"/>
    <mergeCell ref="D68:L68"/>
    <mergeCell ref="C443:AD443"/>
    <mergeCell ref="Y65:AD65"/>
    <mergeCell ref="AA939:AD939"/>
    <mergeCell ref="S578:V578"/>
    <mergeCell ref="O603:R603"/>
    <mergeCell ref="B519:AD519"/>
    <mergeCell ref="F505:X505"/>
    <mergeCell ref="O600:R600"/>
    <mergeCell ref="S622:V622"/>
    <mergeCell ref="O721:R721"/>
    <mergeCell ref="S724:V724"/>
    <mergeCell ref="S796:V796"/>
    <mergeCell ref="Y503:AD503"/>
    <mergeCell ref="AA776:AD776"/>
    <mergeCell ref="S592:V592"/>
    <mergeCell ref="O658:R658"/>
    <mergeCell ref="W687:Z687"/>
    <mergeCell ref="S948:V948"/>
    <mergeCell ref="D937:N937"/>
    <mergeCell ref="AA938:AD938"/>
    <mergeCell ref="W718:Z718"/>
    <mergeCell ref="D618:N618"/>
    <mergeCell ref="D637:N637"/>
    <mergeCell ref="D588:N588"/>
    <mergeCell ref="W753:Z753"/>
    <mergeCell ref="AA807:AD807"/>
    <mergeCell ref="O659:R659"/>
    <mergeCell ref="D896:N896"/>
    <mergeCell ref="AA719:AD719"/>
    <mergeCell ref="D718:N718"/>
    <mergeCell ref="Y550:AD550"/>
    <mergeCell ref="AA640:AD640"/>
    <mergeCell ref="W931:Z931"/>
    <mergeCell ref="W926:Z926"/>
    <mergeCell ref="D890:N890"/>
    <mergeCell ref="D375:N375"/>
    <mergeCell ref="D237:J237"/>
    <mergeCell ref="C449:AD449"/>
    <mergeCell ref="D326:N326"/>
    <mergeCell ref="AA759:AD759"/>
    <mergeCell ref="Y134:AD134"/>
    <mergeCell ref="C137:E137"/>
    <mergeCell ref="M171:R171"/>
    <mergeCell ref="D338:N338"/>
    <mergeCell ref="D614:N614"/>
    <mergeCell ref="O656:R656"/>
    <mergeCell ref="O794:R794"/>
    <mergeCell ref="D609:N609"/>
    <mergeCell ref="D878:N878"/>
    <mergeCell ref="Y136:AD136"/>
    <mergeCell ref="Y145:AD145"/>
    <mergeCell ref="C473:AD473"/>
    <mergeCell ref="Y538:AD538"/>
    <mergeCell ref="S616:V616"/>
    <mergeCell ref="O586:R586"/>
    <mergeCell ref="C194:AD194"/>
    <mergeCell ref="C460:I460"/>
    <mergeCell ref="C202:AD202"/>
    <mergeCell ref="W634:Z634"/>
    <mergeCell ref="C204:AD204"/>
    <mergeCell ref="D387:N387"/>
    <mergeCell ref="D172:L172"/>
    <mergeCell ref="C642:AD642"/>
    <mergeCell ref="S172:X172"/>
    <mergeCell ref="W826:Z826"/>
    <mergeCell ref="D346:N346"/>
    <mergeCell ref="C919:AD919"/>
    <mergeCell ref="D399:N399"/>
    <mergeCell ref="B564:AE564"/>
    <mergeCell ref="D580:N580"/>
    <mergeCell ref="D757:N757"/>
    <mergeCell ref="W804:Z804"/>
    <mergeCell ref="C778:AD778"/>
    <mergeCell ref="C446:I446"/>
    <mergeCell ref="S668:V668"/>
    <mergeCell ref="D888:N888"/>
    <mergeCell ref="C496:D505"/>
    <mergeCell ref="D850:N850"/>
    <mergeCell ref="C212:AD212"/>
    <mergeCell ref="O969:R969"/>
    <mergeCell ref="S583:V583"/>
    <mergeCell ref="AA795:AD795"/>
    <mergeCell ref="AA630:AD630"/>
    <mergeCell ref="O940:R940"/>
    <mergeCell ref="S807:V807"/>
    <mergeCell ref="C480:AD480"/>
    <mergeCell ref="W969:Z969"/>
    <mergeCell ref="W625:Z625"/>
    <mergeCell ref="D608:N608"/>
    <mergeCell ref="D939:N939"/>
    <mergeCell ref="W583:Z583"/>
    <mergeCell ref="AA809:AD809"/>
    <mergeCell ref="D388:N388"/>
    <mergeCell ref="AA969:AD969"/>
    <mergeCell ref="D638:N638"/>
    <mergeCell ref="B740:AD740"/>
    <mergeCell ref="AA756:AD756"/>
    <mergeCell ref="D368:N368"/>
    <mergeCell ref="S968:V968"/>
    <mergeCell ref="W976:Z976"/>
    <mergeCell ref="C843:N845"/>
    <mergeCell ref="S941:V941"/>
    <mergeCell ref="O774:R774"/>
    <mergeCell ref="W938:Z938"/>
    <mergeCell ref="D551:X551"/>
    <mergeCell ref="AA654:AD654"/>
    <mergeCell ref="O587:R587"/>
    <mergeCell ref="S758:V758"/>
    <mergeCell ref="S626:V626"/>
    <mergeCell ref="B913:AE913"/>
    <mergeCell ref="C787:AD787"/>
    <mergeCell ref="C792:N793"/>
    <mergeCell ref="B786:AD786"/>
    <mergeCell ref="S798:V798"/>
    <mergeCell ref="C570:AD570"/>
    <mergeCell ref="B557:AE557"/>
    <mergeCell ref="B678:AD678"/>
    <mergeCell ref="S654:V654"/>
    <mergeCell ref="D632:N632"/>
    <mergeCell ref="W623:Z623"/>
    <mergeCell ref="D662:N662"/>
    <mergeCell ref="D687:N687"/>
    <mergeCell ref="AA726:AD726"/>
    <mergeCell ref="O829:R829"/>
    <mergeCell ref="D940:N940"/>
    <mergeCell ref="C922:N923"/>
    <mergeCell ref="D931:N931"/>
    <mergeCell ref="O717:R717"/>
    <mergeCell ref="AA970:AD970"/>
    <mergeCell ref="W624:Z624"/>
    <mergeCell ref="S976:V976"/>
    <mergeCell ref="AA1001:AD1001"/>
    <mergeCell ref="D889:N889"/>
    <mergeCell ref="O998:R998"/>
    <mergeCell ref="O629:R629"/>
    <mergeCell ref="S606:V606"/>
    <mergeCell ref="W974:Z974"/>
    <mergeCell ref="O976:R976"/>
    <mergeCell ref="D970:N970"/>
    <mergeCell ref="D944:N944"/>
    <mergeCell ref="W945:Z945"/>
    <mergeCell ref="AA750:AD750"/>
    <mergeCell ref="O807:R807"/>
    <mergeCell ref="D848:N848"/>
    <mergeCell ref="W796:Z796"/>
    <mergeCell ref="S659:V659"/>
    <mergeCell ref="AA994:AD994"/>
    <mergeCell ref="O943:R943"/>
    <mergeCell ref="W940:Z940"/>
    <mergeCell ref="AA924:AD924"/>
    <mergeCell ref="C779:AD779"/>
    <mergeCell ref="C991:AD991"/>
    <mergeCell ref="D855:N855"/>
    <mergeCell ref="O936:R936"/>
    <mergeCell ref="C771:N772"/>
    <mergeCell ref="W609:Z609"/>
    <mergeCell ref="O932:R932"/>
    <mergeCell ref="O994:R994"/>
    <mergeCell ref="D636:N636"/>
    <mergeCell ref="D667:N667"/>
    <mergeCell ref="S625:V625"/>
    <mergeCell ref="AA774:AD774"/>
    <mergeCell ref="G1025:H1025"/>
    <mergeCell ref="S940:V940"/>
    <mergeCell ref="Q1024:R1024"/>
    <mergeCell ref="D1023:D1024"/>
    <mergeCell ref="D1003:N1003"/>
    <mergeCell ref="D966:N966"/>
    <mergeCell ref="AA935:AD935"/>
    <mergeCell ref="AA804:AD804"/>
    <mergeCell ref="AA615:AD615"/>
    <mergeCell ref="W710:Z710"/>
    <mergeCell ref="AA593:AD593"/>
    <mergeCell ref="D715:N715"/>
    <mergeCell ref="S937:V937"/>
    <mergeCell ref="W809:Z809"/>
    <mergeCell ref="O754:R754"/>
    <mergeCell ref="D932:N932"/>
    <mergeCell ref="S966:V966"/>
    <mergeCell ref="C963:N964"/>
    <mergeCell ref="D606:N606"/>
    <mergeCell ref="O809:R809"/>
    <mergeCell ref="AA927:AD927"/>
    <mergeCell ref="AA686:AD686"/>
    <mergeCell ref="W654:Z654"/>
    <mergeCell ref="AA721:AD721"/>
    <mergeCell ref="S656:V656"/>
    <mergeCell ref="W797:Z797"/>
    <mergeCell ref="W601:Z601"/>
    <mergeCell ref="O965:R965"/>
    <mergeCell ref="W747:Z747"/>
    <mergeCell ref="AA965:AD965"/>
    <mergeCell ref="D1005:N1005"/>
    <mergeCell ref="O945:R945"/>
    <mergeCell ref="B1030:AE1030"/>
    <mergeCell ref="D858:N858"/>
    <mergeCell ref="C1023:C1024"/>
    <mergeCell ref="W1006:Z1006"/>
    <mergeCell ref="S1004:V1004"/>
    <mergeCell ref="S998:V998"/>
    <mergeCell ref="D1006:N1006"/>
    <mergeCell ref="W941:Z941"/>
    <mergeCell ref="S1025:T1025"/>
    <mergeCell ref="AA966:AD966"/>
    <mergeCell ref="D849:N849"/>
    <mergeCell ref="AA1005:AD1005"/>
    <mergeCell ref="AA1007:AD1007"/>
    <mergeCell ref="O800:R800"/>
    <mergeCell ref="W968:Z968"/>
    <mergeCell ref="S969:V969"/>
    <mergeCell ref="AA968:AD968"/>
    <mergeCell ref="O967:R967"/>
    <mergeCell ref="D968:N968"/>
    <mergeCell ref="AA967:AD967"/>
    <mergeCell ref="W967:Z967"/>
    <mergeCell ref="S943:V943"/>
    <mergeCell ref="D809:N809"/>
    <mergeCell ref="S967:V967"/>
    <mergeCell ref="B955:AE955"/>
    <mergeCell ref="W995:Z995"/>
    <mergeCell ref="C989:AD989"/>
    <mergeCell ref="S945:V945"/>
    <mergeCell ref="O996:R996"/>
    <mergeCell ref="AA995:AD995"/>
    <mergeCell ref="B959:AD959"/>
    <mergeCell ref="D997:N997"/>
    <mergeCell ref="U1024:V1024"/>
    <mergeCell ref="D84:L84"/>
    <mergeCell ref="D86:L86"/>
    <mergeCell ref="D91:L91"/>
    <mergeCell ref="Y89:AD89"/>
    <mergeCell ref="S84:X84"/>
    <mergeCell ref="M73:R73"/>
    <mergeCell ref="M92:R92"/>
    <mergeCell ref="S81:X81"/>
    <mergeCell ref="Y82:AD82"/>
    <mergeCell ref="C120:X120"/>
    <mergeCell ref="D95:L95"/>
    <mergeCell ref="Y132:AD132"/>
    <mergeCell ref="AA611:AD611"/>
    <mergeCell ref="S657:V657"/>
    <mergeCell ref="D971:N971"/>
    <mergeCell ref="Y535:AD535"/>
    <mergeCell ref="Y544:AD544"/>
    <mergeCell ref="D619:N619"/>
    <mergeCell ref="W620:Z620"/>
    <mergeCell ref="AA577:AD577"/>
    <mergeCell ref="D720:N720"/>
    <mergeCell ref="W721:Z721"/>
    <mergeCell ref="K215:AD215"/>
    <mergeCell ref="D631:N631"/>
    <mergeCell ref="O709:R709"/>
    <mergeCell ref="D249:J249"/>
    <mergeCell ref="W748:Z748"/>
    <mergeCell ref="O797:R797"/>
    <mergeCell ref="D624:N624"/>
    <mergeCell ref="D907:N907"/>
    <mergeCell ref="D851:N851"/>
    <mergeCell ref="B38:AD38"/>
    <mergeCell ref="Y42:AD42"/>
    <mergeCell ref="Y44:AD44"/>
    <mergeCell ref="D289:N289"/>
    <mergeCell ref="S86:X86"/>
    <mergeCell ref="F141:X141"/>
    <mergeCell ref="Y97:AD97"/>
    <mergeCell ref="B190:AD190"/>
    <mergeCell ref="C195:AD195"/>
    <mergeCell ref="D300:N300"/>
    <mergeCell ref="M98:R98"/>
    <mergeCell ref="M169:R169"/>
    <mergeCell ref="D238:J238"/>
    <mergeCell ref="D92:L92"/>
    <mergeCell ref="Y93:AD93"/>
    <mergeCell ref="B518:AE518"/>
    <mergeCell ref="W586:Z586"/>
    <mergeCell ref="M174:R174"/>
    <mergeCell ref="D393:N393"/>
    <mergeCell ref="AA355:AD355"/>
    <mergeCell ref="D324:N324"/>
    <mergeCell ref="Y96:AD96"/>
    <mergeCell ref="D177:L177"/>
    <mergeCell ref="F147:AD147"/>
    <mergeCell ref="D548:X548"/>
    <mergeCell ref="D253:J253"/>
    <mergeCell ref="W355:Z355"/>
    <mergeCell ref="C512:AD512"/>
    <mergeCell ref="C136:E136"/>
    <mergeCell ref="C198:AD198"/>
    <mergeCell ref="D321:N321"/>
    <mergeCell ref="D359:N359"/>
    <mergeCell ref="B676:AE676"/>
    <mergeCell ref="D314:N314"/>
    <mergeCell ref="AA688:AD688"/>
    <mergeCell ref="O666:R666"/>
    <mergeCell ref="C205:AD205"/>
    <mergeCell ref="D309:N309"/>
    <mergeCell ref="O285:AD285"/>
    <mergeCell ref="D634:N634"/>
    <mergeCell ref="D635:N635"/>
    <mergeCell ref="O634:R634"/>
    <mergeCell ref="O635:R635"/>
    <mergeCell ref="O636:R636"/>
    <mergeCell ref="O637:R637"/>
    <mergeCell ref="O638:R638"/>
    <mergeCell ref="Y548:AD548"/>
    <mergeCell ref="Y533:AD533"/>
    <mergeCell ref="W286:Z286"/>
    <mergeCell ref="D340:N340"/>
    <mergeCell ref="AA626:AD626"/>
    <mergeCell ref="D331:N331"/>
    <mergeCell ref="W612:Z612"/>
    <mergeCell ref="AA580:AD580"/>
    <mergeCell ref="F503:X503"/>
    <mergeCell ref="F556:AD556"/>
    <mergeCell ref="C479:AD479"/>
    <mergeCell ref="Y492:AD492"/>
    <mergeCell ref="S603:V603"/>
    <mergeCell ref="D232:J232"/>
    <mergeCell ref="C509:H509"/>
    <mergeCell ref="D415:N415"/>
    <mergeCell ref="D397:N397"/>
    <mergeCell ref="D256:J256"/>
    <mergeCell ref="C762:AD762"/>
    <mergeCell ref="D533:X533"/>
    <mergeCell ref="B822:AD822"/>
    <mergeCell ref="W758:Z758"/>
    <mergeCell ref="O805:R805"/>
    <mergeCell ref="B451:AE451"/>
    <mergeCell ref="AA727:AD727"/>
    <mergeCell ref="C436:AD436"/>
    <mergeCell ref="B1:AD1"/>
    <mergeCell ref="D51:L51"/>
    <mergeCell ref="W694:Z694"/>
    <mergeCell ref="D394:N394"/>
    <mergeCell ref="F502:X502"/>
    <mergeCell ref="Y45:AD45"/>
    <mergeCell ref="D418:N418"/>
    <mergeCell ref="D639:N639"/>
    <mergeCell ref="O639:R639"/>
    <mergeCell ref="S639:V639"/>
    <mergeCell ref="W639:Z639"/>
    <mergeCell ref="AA639:AD639"/>
    <mergeCell ref="C200:AD200"/>
    <mergeCell ref="F121:X121"/>
    <mergeCell ref="C520:AD520"/>
    <mergeCell ref="F496:X496"/>
    <mergeCell ref="Y123:AD123"/>
    <mergeCell ref="AA634:AD634"/>
    <mergeCell ref="S635:V635"/>
    <mergeCell ref="W635:Z635"/>
    <mergeCell ref="D275:J275"/>
    <mergeCell ref="C17:AD17"/>
    <mergeCell ref="D99:L99"/>
    <mergeCell ref="D100:L100"/>
    <mergeCell ref="D101:L101"/>
    <mergeCell ref="D102:L102"/>
    <mergeCell ref="F135:X135"/>
    <mergeCell ref="D380:N380"/>
    <mergeCell ref="K216:K218"/>
    <mergeCell ref="C108:AD108"/>
    <mergeCell ref="Y50:AD50"/>
    <mergeCell ref="Y60:AD60"/>
    <mergeCell ref="Y52:AD52"/>
    <mergeCell ref="Y180:AD180"/>
    <mergeCell ref="AA724:AD724"/>
    <mergeCell ref="Y496:AD496"/>
    <mergeCell ref="B468:AE468"/>
    <mergeCell ref="B469:AE469"/>
    <mergeCell ref="D58:L58"/>
    <mergeCell ref="O806:R806"/>
    <mergeCell ref="W756:Z756"/>
    <mergeCell ref="D748:N748"/>
    <mergeCell ref="W668:Z668"/>
    <mergeCell ref="W626:Z626"/>
    <mergeCell ref="B698:AE698"/>
    <mergeCell ref="B701:AE701"/>
    <mergeCell ref="D104:L104"/>
    <mergeCell ref="M104:R104"/>
    <mergeCell ref="S104:X104"/>
    <mergeCell ref="Y104:AD104"/>
    <mergeCell ref="D280:J280"/>
    <mergeCell ref="D349:N349"/>
    <mergeCell ref="C141:E141"/>
    <mergeCell ref="Y86:AD86"/>
    <mergeCell ref="AA663:AD663"/>
    <mergeCell ref="Y529:AD529"/>
    <mergeCell ref="Y178:AD178"/>
    <mergeCell ref="S105:X105"/>
    <mergeCell ref="D274:J274"/>
    <mergeCell ref="AA728:AD728"/>
    <mergeCell ref="D902:N902"/>
    <mergeCell ref="B192:AD192"/>
    <mergeCell ref="C199:AD199"/>
    <mergeCell ref="O798:R798"/>
    <mergeCell ref="Y532:AD532"/>
    <mergeCell ref="AH41:AJ41"/>
    <mergeCell ref="B109:AE109"/>
    <mergeCell ref="B112:AE112"/>
    <mergeCell ref="B148:AE148"/>
    <mergeCell ref="B151:AE151"/>
    <mergeCell ref="B153:AE153"/>
    <mergeCell ref="B154:AE154"/>
    <mergeCell ref="B155:AE155"/>
    <mergeCell ref="B184:AE184"/>
    <mergeCell ref="B187:AE187"/>
    <mergeCell ref="B188:AE188"/>
    <mergeCell ref="B189:AE189"/>
    <mergeCell ref="D48:L48"/>
    <mergeCell ref="M45:R45"/>
    <mergeCell ref="M63:R63"/>
    <mergeCell ref="S82:X82"/>
    <mergeCell ref="Y87:AD87"/>
    <mergeCell ref="Y67:AD67"/>
    <mergeCell ref="Y69:AD69"/>
    <mergeCell ref="M82:R82"/>
    <mergeCell ref="M54:R54"/>
    <mergeCell ref="M90:R90"/>
    <mergeCell ref="M47:R47"/>
    <mergeCell ref="D49:L49"/>
    <mergeCell ref="C161:AD161"/>
    <mergeCell ref="C121:D132"/>
    <mergeCell ref="D89:L89"/>
    <mergeCell ref="S42:X42"/>
    <mergeCell ref="F131:X131"/>
    <mergeCell ref="F137:X137"/>
    <mergeCell ref="AR745:AR746"/>
    <mergeCell ref="AS745:AV745"/>
    <mergeCell ref="AM745:AP745"/>
    <mergeCell ref="C651:AD651"/>
    <mergeCell ref="W655:Z655"/>
    <mergeCell ref="S665:V665"/>
    <mergeCell ref="W670:Z670"/>
    <mergeCell ref="S661:V661"/>
    <mergeCell ref="D603:N603"/>
    <mergeCell ref="W604:Z604"/>
    <mergeCell ref="O684:R684"/>
    <mergeCell ref="AJ483:AJ484"/>
    <mergeCell ref="AM483:AM484"/>
    <mergeCell ref="B508:AE508"/>
    <mergeCell ref="B510:AE510"/>
    <mergeCell ref="B513:AE513"/>
    <mergeCell ref="B515:AE515"/>
    <mergeCell ref="B516:AE516"/>
    <mergeCell ref="B517:AE517"/>
    <mergeCell ref="AG525:AG526"/>
    <mergeCell ref="AI706:AL706"/>
    <mergeCell ref="W614:Z614"/>
    <mergeCell ref="B734:AE734"/>
    <mergeCell ref="S618:V618"/>
    <mergeCell ref="Y536:AD536"/>
    <mergeCell ref="AI683:AL683"/>
    <mergeCell ref="AH525:AH526"/>
    <mergeCell ref="AA608:AD608"/>
    <mergeCell ref="AA670:AD670"/>
    <mergeCell ref="AP444:AP445"/>
    <mergeCell ref="D221:J221"/>
    <mergeCell ref="D322:N322"/>
    <mergeCell ref="AH576:AJ576"/>
    <mergeCell ref="B644:AE644"/>
    <mergeCell ref="AI653:AL653"/>
    <mergeCell ref="D270:J270"/>
    <mergeCell ref="D297:N297"/>
    <mergeCell ref="D376:N376"/>
    <mergeCell ref="D409:N409"/>
    <mergeCell ref="D377:N377"/>
    <mergeCell ref="D385:N385"/>
    <mergeCell ref="C435:AD435"/>
    <mergeCell ref="Q444:AD444"/>
    <mergeCell ref="D337:N337"/>
    <mergeCell ref="D226:J226"/>
    <mergeCell ref="D257:J257"/>
    <mergeCell ref="AA352:AD352"/>
    <mergeCell ref="D265:J265"/>
    <mergeCell ref="S286:V286"/>
    <mergeCell ref="C475:AD475"/>
    <mergeCell ref="D248:J248"/>
    <mergeCell ref="D390:N390"/>
    <mergeCell ref="F498:X498"/>
    <mergeCell ref="Y504:AD504"/>
    <mergeCell ref="Y497:AD497"/>
    <mergeCell ref="D329:N329"/>
    <mergeCell ref="D231:J231"/>
    <mergeCell ref="AT444:AT445"/>
    <mergeCell ref="AU444:AU445"/>
    <mergeCell ref="AO456:AV456"/>
    <mergeCell ref="CN217:CZ217"/>
    <mergeCell ref="DA217:DM217"/>
    <mergeCell ref="AK459:AK460"/>
    <mergeCell ref="AQ444:AQ445"/>
    <mergeCell ref="DN217:DZ217"/>
    <mergeCell ref="AH217:AJ217"/>
    <mergeCell ref="CA217:CM217"/>
    <mergeCell ref="AL459:AL460"/>
    <mergeCell ref="O687:R687"/>
    <mergeCell ref="D535:X535"/>
    <mergeCell ref="AA632:AD632"/>
    <mergeCell ref="Y495:AD495"/>
    <mergeCell ref="C556:E556"/>
    <mergeCell ref="AA578:AD578"/>
    <mergeCell ref="W621:Z621"/>
    <mergeCell ref="S627:V627"/>
    <mergeCell ref="C683:N684"/>
    <mergeCell ref="C507:H507"/>
    <mergeCell ref="O686:R686"/>
    <mergeCell ref="W667:Z667"/>
    <mergeCell ref="AA612:AD612"/>
    <mergeCell ref="AA606:AD606"/>
    <mergeCell ref="B645:AE645"/>
    <mergeCell ref="AJ411:AQ411"/>
    <mergeCell ref="C459:P459"/>
    <mergeCell ref="O623:R623"/>
    <mergeCell ref="AA589:AD589"/>
    <mergeCell ref="AO444:AO445"/>
    <mergeCell ref="AA588:AD588"/>
    <mergeCell ref="C118:AD118"/>
    <mergeCell ref="S170:X170"/>
    <mergeCell ref="M167:AD167"/>
    <mergeCell ref="D293:N293"/>
    <mergeCell ref="Y144:AD144"/>
    <mergeCell ref="F123:X123"/>
    <mergeCell ref="C163:AD163"/>
    <mergeCell ref="M177:R177"/>
    <mergeCell ref="D239:J239"/>
    <mergeCell ref="D313:N313"/>
    <mergeCell ref="C27:AD27"/>
    <mergeCell ref="D276:J276"/>
    <mergeCell ref="D277:J277"/>
    <mergeCell ref="D278:J278"/>
    <mergeCell ref="D279:J279"/>
    <mergeCell ref="D341:N341"/>
    <mergeCell ref="D334:N334"/>
    <mergeCell ref="D103:L103"/>
    <mergeCell ref="M99:R99"/>
    <mergeCell ref="S99:X99"/>
    <mergeCell ref="Y99:AD99"/>
    <mergeCell ref="M100:R100"/>
    <mergeCell ref="D299:N299"/>
    <mergeCell ref="D318:N318"/>
    <mergeCell ref="D235:J235"/>
    <mergeCell ref="D244:J244"/>
    <mergeCell ref="D228:J228"/>
    <mergeCell ref="D220:J220"/>
    <mergeCell ref="D272:J272"/>
    <mergeCell ref="Y131:AD131"/>
    <mergeCell ref="M173:R173"/>
    <mergeCell ref="Y139:AD139"/>
    <mergeCell ref="D527:X527"/>
    <mergeCell ref="C522:AD522"/>
    <mergeCell ref="S602:V602"/>
    <mergeCell ref="W603:Z603"/>
    <mergeCell ref="D307:N307"/>
    <mergeCell ref="D302:N302"/>
    <mergeCell ref="O589:R589"/>
    <mergeCell ref="D411:N411"/>
    <mergeCell ref="Y498:AD498"/>
    <mergeCell ref="S621:V621"/>
    <mergeCell ref="O593:R593"/>
    <mergeCell ref="D549:X549"/>
    <mergeCell ref="B450:AE450"/>
    <mergeCell ref="B452:AE452"/>
    <mergeCell ref="B453:AE453"/>
    <mergeCell ref="B454:AE454"/>
    <mergeCell ref="B465:AE465"/>
    <mergeCell ref="C437:AD437"/>
    <mergeCell ref="D325:N325"/>
    <mergeCell ref="Q445:W445"/>
    <mergeCell ref="Y530:AD530"/>
    <mergeCell ref="D404:N404"/>
    <mergeCell ref="O616:R616"/>
    <mergeCell ref="O613:R613"/>
    <mergeCell ref="D587:N587"/>
    <mergeCell ref="D339:N339"/>
    <mergeCell ref="O601:R601"/>
    <mergeCell ref="C431:AD431"/>
    <mergeCell ref="D316:N316"/>
    <mergeCell ref="D417:N417"/>
    <mergeCell ref="Y546:AD546"/>
    <mergeCell ref="D347:N347"/>
    <mergeCell ref="C840:AD840"/>
    <mergeCell ref="AA827:AD827"/>
    <mergeCell ref="W708:Z708"/>
    <mergeCell ref="D665:N665"/>
    <mergeCell ref="C29:AD29"/>
    <mergeCell ref="C31:AD31"/>
    <mergeCell ref="M44:R44"/>
    <mergeCell ref="D43:L43"/>
    <mergeCell ref="M53:R53"/>
    <mergeCell ref="S100:X100"/>
    <mergeCell ref="Y100:AD100"/>
    <mergeCell ref="M101:R101"/>
    <mergeCell ref="S101:X101"/>
    <mergeCell ref="Y101:AD101"/>
    <mergeCell ref="M102:R102"/>
    <mergeCell ref="S102:X102"/>
    <mergeCell ref="Y102:AD102"/>
    <mergeCell ref="M103:R103"/>
    <mergeCell ref="S103:X103"/>
    <mergeCell ref="Y103:AD103"/>
    <mergeCell ref="D405:N405"/>
    <mergeCell ref="B33:AD33"/>
    <mergeCell ref="S47:X47"/>
    <mergeCell ref="Y73:AD73"/>
    <mergeCell ref="Y71:AD71"/>
    <mergeCell ref="M51:R51"/>
    <mergeCell ref="O599:R599"/>
    <mergeCell ref="F501:X501"/>
    <mergeCell ref="D826:N826"/>
    <mergeCell ref="O826:R826"/>
    <mergeCell ref="D803:N803"/>
    <mergeCell ref="D292:N292"/>
    <mergeCell ref="D794:N794"/>
    <mergeCell ref="AA635:AD635"/>
    <mergeCell ref="S636:V636"/>
    <mergeCell ref="W594:Z594"/>
    <mergeCell ref="C445:I445"/>
    <mergeCell ref="D584:N584"/>
    <mergeCell ref="D899:N899"/>
    <mergeCell ref="W636:Z636"/>
    <mergeCell ref="AA636:AD636"/>
    <mergeCell ref="S637:V637"/>
    <mergeCell ref="W637:Z637"/>
    <mergeCell ref="AA637:AD637"/>
    <mergeCell ref="S638:V638"/>
    <mergeCell ref="W638:Z638"/>
    <mergeCell ref="S829:V829"/>
    <mergeCell ref="W829:Z829"/>
    <mergeCell ref="W720:Z720"/>
    <mergeCell ref="B560:AE560"/>
    <mergeCell ref="B563:AE563"/>
    <mergeCell ref="W828:Z828"/>
    <mergeCell ref="AA828:AD828"/>
    <mergeCell ref="O608:R608"/>
    <mergeCell ref="W692:Z692"/>
    <mergeCell ref="S692:V692"/>
    <mergeCell ref="O576:AD576"/>
    <mergeCell ref="O712:R712"/>
    <mergeCell ref="S617:V617"/>
    <mergeCell ref="D622:N622"/>
    <mergeCell ref="O747:R747"/>
    <mergeCell ref="C464:AD464"/>
    <mergeCell ref="S717:V717"/>
    <mergeCell ref="AA803:AD803"/>
    <mergeCell ref="D716:N716"/>
    <mergeCell ref="W713:Z713"/>
    <mergeCell ref="D668:N668"/>
    <mergeCell ref="C697:AD697"/>
    <mergeCell ref="O580:R580"/>
    <mergeCell ref="D897:N897"/>
    <mergeCell ref="O752:R752"/>
    <mergeCell ref="W793:Z793"/>
    <mergeCell ref="W827:Z827"/>
    <mergeCell ref="O690:R690"/>
    <mergeCell ref="S825:V825"/>
    <mergeCell ref="W825:Z825"/>
    <mergeCell ref="D664:N664"/>
    <mergeCell ref="B736:AE736"/>
    <mergeCell ref="AA753:AD753"/>
    <mergeCell ref="W724:Z724"/>
    <mergeCell ref="O722:R722"/>
    <mergeCell ref="C743:AD743"/>
    <mergeCell ref="D721:N721"/>
    <mergeCell ref="W794:Z794"/>
    <mergeCell ref="AA775:AD775"/>
    <mergeCell ref="B677:AE677"/>
    <mergeCell ref="W709:Z709"/>
    <mergeCell ref="W773:Z773"/>
    <mergeCell ref="D657:N657"/>
    <mergeCell ref="O796:R796"/>
    <mergeCell ref="S711:V711"/>
    <mergeCell ref="S722:V722"/>
    <mergeCell ref="S772:V772"/>
    <mergeCell ref="S805:V805"/>
    <mergeCell ref="AA690:AD690"/>
    <mergeCell ref="D797:N797"/>
  </mergeCells>
  <conditionalFormatting sqref="B146:AD146">
    <cfRule type="expression" dxfId="479" priority="2" stopIfTrue="1">
      <formula>AND($A$1&lt;&gt;"",SEARCH("igual o mayor",B146)&gt;0)</formula>
    </cfRule>
    <cfRule type="expression" dxfId="478" priority="3" stopIfTrue="1">
      <formula>AND($A$1&lt;&gt;"",SEARCH("igual o menor",B146)&gt;0)</formula>
    </cfRule>
    <cfRule type="expression" dxfId="477" priority="4" stopIfTrue="1">
      <formula>AND($A$1&lt;&gt;"",SEARCH("pase a la pregunta",B146)&gt;0)</formula>
    </cfRule>
    <cfRule type="expression" dxfId="476" priority="5" stopIfTrue="1">
      <formula>AND($A$1&lt;&gt;"",SEARCH("en blanco",B146)&gt;0)</formula>
    </cfRule>
    <cfRule type="expression" dxfId="475" priority="6" stopIfTrue="1">
      <formula>AND($A$1&lt;&gt;"",SEARCH("no puede registrar",B146)&gt;0)</formula>
    </cfRule>
    <cfRule type="expression" dxfId="474" priority="7" stopIfTrue="1">
      <formula>AND($A$1&lt;&gt;"",SUM(B146)&gt;0)</formula>
    </cfRule>
    <cfRule type="expression" dxfId="473" priority="8" stopIfTrue="1">
      <formula>AND($A$1&lt;&gt;"",SEARCH("la pregunta",B146)&gt;0)</formula>
    </cfRule>
    <cfRule type="expression" dxfId="472" priority="9" stopIfTrue="1">
      <formula>AND($A$1&lt;&gt;"",SEARCH("igual o mayor",B146)&gt;0)</formula>
    </cfRule>
    <cfRule type="expression" dxfId="471" priority="10" stopIfTrue="1">
      <formula>AND($A$1&lt;&gt;"",SEARCH("igual o menor",B146)&gt;0)</formula>
    </cfRule>
    <cfRule type="expression" dxfId="470" priority="11" stopIfTrue="1">
      <formula>AND($A$1&lt;&gt;"",SEARCH("pase a la pregunta",B146)&gt;0)</formula>
    </cfRule>
    <cfRule type="expression" dxfId="469" priority="12" stopIfTrue="1">
      <formula>AND($A$1&lt;&gt;"",SEARCH("en blanco",B146)&gt;0)</formula>
    </cfRule>
    <cfRule type="expression" dxfId="468" priority="13" stopIfTrue="1">
      <formula>AND($A$1&lt;&gt;"",SEARCH("no puede registrar",B146)&gt;0)</formula>
    </cfRule>
    <cfRule type="expression" dxfId="467" priority="14" stopIfTrue="1">
      <formula>AND($A$1&lt;&gt;"",SUM(B146)&gt;0)</formula>
    </cfRule>
    <cfRule type="expression" dxfId="466" priority="15" stopIfTrue="1">
      <formula>AND($A$1&lt;&gt;"",SEARCH("la pregunta",B146)&gt;0)</formula>
    </cfRule>
  </conditionalFormatting>
  <conditionalFormatting sqref="B506:AD506">
    <cfRule type="expression" dxfId="465" priority="78" stopIfTrue="1">
      <formula>AND($A$1&lt;&gt;"",SEARCH("la pregunta",B506)&gt;0)</formula>
    </cfRule>
    <cfRule type="expression" dxfId="464" priority="72" stopIfTrue="1">
      <formula>AND($A$1&lt;&gt;"",SEARCH("igual o mayor",B506)&gt;0)</formula>
    </cfRule>
    <cfRule type="expression" dxfId="463" priority="73" stopIfTrue="1">
      <formula>AND($A$1&lt;&gt;"",SEARCH("igual o menor",B506)&gt;0)</formula>
    </cfRule>
    <cfRule type="expression" dxfId="462" priority="77" stopIfTrue="1">
      <formula>AND($A$1&lt;&gt;"",SUM(B506)&gt;0)</formula>
    </cfRule>
    <cfRule type="expression" dxfId="461" priority="76" stopIfTrue="1">
      <formula>AND($A$1&lt;&gt;"",SEARCH("no puede registrar",B506)&gt;0)</formula>
    </cfRule>
    <cfRule type="expression" dxfId="460" priority="75" stopIfTrue="1">
      <formula>AND($A$1&lt;&gt;"",SEARCH("en blanco",B506)&gt;0)</formula>
    </cfRule>
    <cfRule type="expression" dxfId="459" priority="74" stopIfTrue="1">
      <formula>AND($A$1&lt;&gt;"",SEARCH("pase a la pregunta",B506)&gt;0)</formula>
    </cfRule>
    <cfRule type="expression" dxfId="458" priority="79" stopIfTrue="1">
      <formula>AND($A$1&lt;&gt;"",SEARCH("igual o mayor",B506)&gt;0)</formula>
    </cfRule>
    <cfRule type="expression" dxfId="457" priority="85" stopIfTrue="1">
      <formula>AND($A$1&lt;&gt;"",SEARCH("la pregunta",B506)&gt;0)</formula>
    </cfRule>
    <cfRule type="expression" dxfId="456" priority="84" stopIfTrue="1">
      <formula>AND($A$1&lt;&gt;"",SUM(B506)&gt;0)</formula>
    </cfRule>
    <cfRule type="expression" dxfId="455" priority="83" stopIfTrue="1">
      <formula>AND($A$1&lt;&gt;"",SEARCH("no puede registrar",B506)&gt;0)</formula>
    </cfRule>
    <cfRule type="expression" dxfId="454" priority="82" stopIfTrue="1">
      <formula>AND($A$1&lt;&gt;"",SEARCH("en blanco",B506)&gt;0)</formula>
    </cfRule>
    <cfRule type="expression" dxfId="453" priority="81" stopIfTrue="1">
      <formula>AND($A$1&lt;&gt;"",SEARCH("pase a la pregunta",B506)&gt;0)</formula>
    </cfRule>
    <cfRule type="expression" dxfId="452" priority="80" stopIfTrue="1">
      <formula>AND($A$1&lt;&gt;"",SEARCH("igual o menor",B506)&gt;0)</formula>
    </cfRule>
  </conditionalFormatting>
  <conditionalFormatting sqref="B555:AD555">
    <cfRule type="expression" dxfId="451" priority="45" stopIfTrue="1">
      <formula>AND($A$1&lt;&gt;"",SEARCH("igual o menor",B555)&gt;0)</formula>
    </cfRule>
    <cfRule type="expression" dxfId="450" priority="46" stopIfTrue="1">
      <formula>AND($A$1&lt;&gt;"",SEARCH("pase a la pregunta",B555)&gt;0)</formula>
    </cfRule>
    <cfRule type="expression" dxfId="449" priority="47" stopIfTrue="1">
      <formula>AND($A$1&lt;&gt;"",SEARCH("en blanco",B555)&gt;0)</formula>
    </cfRule>
    <cfRule type="expression" dxfId="448" priority="48" stopIfTrue="1">
      <formula>AND($A$1&lt;&gt;"",SEARCH("no puede registrar",B555)&gt;0)</formula>
    </cfRule>
    <cfRule type="expression" dxfId="447" priority="49" stopIfTrue="1">
      <formula>AND($A$1&lt;&gt;"",SUM(B555)&gt;0)</formula>
    </cfRule>
    <cfRule type="expression" dxfId="446" priority="53" stopIfTrue="1">
      <formula>AND($A$1&lt;&gt;"",SEARCH("pase a la pregunta",B555)&gt;0)</formula>
    </cfRule>
    <cfRule type="expression" dxfId="445" priority="54" stopIfTrue="1">
      <formula>AND($A$1&lt;&gt;"",SEARCH("en blanco",B555)&gt;0)</formula>
    </cfRule>
    <cfRule type="expression" dxfId="444" priority="55" stopIfTrue="1">
      <formula>AND($A$1&lt;&gt;"",SEARCH("no puede registrar",B555)&gt;0)</formula>
    </cfRule>
    <cfRule type="expression" dxfId="443" priority="44" stopIfTrue="1">
      <formula>AND($A$1&lt;&gt;"",SEARCH("igual o mayor",B555)&gt;0)</formula>
    </cfRule>
    <cfRule type="expression" dxfId="442" priority="56" stopIfTrue="1">
      <formula>AND($A$1&lt;&gt;"",SUM(B555)&gt;0)</formula>
    </cfRule>
    <cfRule type="expression" dxfId="441" priority="57" stopIfTrue="1">
      <formula>AND($A$1&lt;&gt;"",SEARCH("la pregunta",B555)&gt;0)</formula>
    </cfRule>
    <cfRule type="expression" dxfId="440" priority="50" stopIfTrue="1">
      <formula>AND($A$1&lt;&gt;"",SEARCH("la pregunta",B555)&gt;0)</formula>
    </cfRule>
    <cfRule type="expression" dxfId="439" priority="51" stopIfTrue="1">
      <formula>AND($A$1&lt;&gt;"",SEARCH("igual o mayor",B555)&gt;0)</formula>
    </cfRule>
    <cfRule type="expression" dxfId="438" priority="52" stopIfTrue="1">
      <formula>AND($A$1&lt;&gt;"",SEARCH("igual o menor",B555)&gt;0)</formula>
    </cfRule>
  </conditionalFormatting>
  <conditionalFormatting sqref="B811:AD811">
    <cfRule type="expression" dxfId="437" priority="17" stopIfTrue="1">
      <formula>AND($A$1&lt;&gt;"",SEARCH("igual o menor",B811)&gt;0)</formula>
    </cfRule>
    <cfRule type="expression" dxfId="436" priority="18" stopIfTrue="1">
      <formula>AND($A$1&lt;&gt;"",SEARCH("pase a la pregunta",B811)&gt;0)</formula>
    </cfRule>
    <cfRule type="expression" dxfId="435" priority="19" stopIfTrue="1">
      <formula>AND($A$1&lt;&gt;"",SEARCH("en blanco",B811)&gt;0)</formula>
    </cfRule>
    <cfRule type="expression" dxfId="434" priority="20" stopIfTrue="1">
      <formula>AND($A$1&lt;&gt;"",SEARCH("no puede registrar",B811)&gt;0)</formula>
    </cfRule>
    <cfRule type="expression" dxfId="433" priority="21" stopIfTrue="1">
      <formula>AND($A$1&lt;&gt;"",SUM(B811)&gt;0)</formula>
    </cfRule>
    <cfRule type="expression" dxfId="432" priority="22" stopIfTrue="1">
      <formula>AND($A$1&lt;&gt;"",SEARCH("la pregunta",B811)&gt;0)</formula>
    </cfRule>
    <cfRule type="expression" dxfId="431" priority="24" stopIfTrue="1">
      <formula>AND($A$1&lt;&gt;"",SEARCH("igual o menor",B811)&gt;0)</formula>
    </cfRule>
    <cfRule type="expression" dxfId="430" priority="25" stopIfTrue="1">
      <formula>AND($A$1&lt;&gt;"",SEARCH("pase a la pregunta",B811)&gt;0)</formula>
    </cfRule>
    <cfRule type="expression" dxfId="429" priority="26" stopIfTrue="1">
      <formula>AND($A$1&lt;&gt;"",SEARCH("en blanco",B811)&gt;0)</formula>
    </cfRule>
    <cfRule type="expression" dxfId="428" priority="27" stopIfTrue="1">
      <formula>AND($A$1&lt;&gt;"",SEARCH("no puede registrar",B811)&gt;0)</formula>
    </cfRule>
    <cfRule type="expression" dxfId="427" priority="28" stopIfTrue="1">
      <formula>AND($A$1&lt;&gt;"",SUM(B811)&gt;0)</formula>
    </cfRule>
    <cfRule type="expression" dxfId="426" priority="29" stopIfTrue="1">
      <formula>AND($A$1&lt;&gt;"",SEARCH("la pregunta",B811)&gt;0)</formula>
    </cfRule>
    <cfRule type="expression" dxfId="425" priority="23" stopIfTrue="1">
      <formula>AND($A$1&lt;&gt;"",SEARCH("igual o mayor",B811)&gt;0)</formula>
    </cfRule>
    <cfRule type="expression" dxfId="424" priority="16" stopIfTrue="1">
      <formula>AND($A$1&lt;&gt;"",SEARCH("igual o mayor",B811)&gt;0)</formula>
    </cfRule>
  </conditionalFormatting>
  <conditionalFormatting sqref="C446:I446">
    <cfRule type="expression" dxfId="423" priority="166">
      <formula>OR(S173=0,S173="NS",S173="NA")</formula>
    </cfRule>
  </conditionalFormatting>
  <conditionalFormatting sqref="C446:P446">
    <cfRule type="expression" dxfId="422" priority="170">
      <formula>OR($P$350=0,$P$350="NS",$P$350="NA")</formula>
    </cfRule>
  </conditionalFormatting>
  <conditionalFormatting sqref="C461:P461">
    <cfRule type="expression" dxfId="421" priority="168">
      <formula>OR($Q$350=0,$Q$350="NS",$Q$350="NA")</formula>
    </cfRule>
  </conditionalFormatting>
  <conditionalFormatting sqref="C116:AD116">
    <cfRule type="expression" dxfId="420" priority="225">
      <formula>AI121&gt;0</formula>
    </cfRule>
  </conditionalFormatting>
  <conditionalFormatting sqref="C117:AD117">
    <cfRule type="expression" dxfId="419" priority="224">
      <formula>AND(AJ145&gt;0,C150="")</formula>
    </cfRule>
  </conditionalFormatting>
  <conditionalFormatting sqref="C163:AD163">
    <cfRule type="expression" dxfId="418" priority="210">
      <formula>AND(AN169&gt;0,C183="")</formula>
    </cfRule>
  </conditionalFormatting>
  <conditionalFormatting sqref="C164:AD164">
    <cfRule type="expression" dxfId="417" priority="209">
      <formula>AND(AO181&gt;0,C183="")</formula>
    </cfRule>
  </conditionalFormatting>
  <conditionalFormatting sqref="C165:AD165">
    <cfRule type="expression" dxfId="416" priority="208">
      <formula>AND(AP181&gt;0,C183="")</formula>
    </cfRule>
  </conditionalFormatting>
  <conditionalFormatting sqref="C1025:AD1025">
    <cfRule type="expression" dxfId="415" priority="135">
      <formula>SUM($O$999:$R$1000)=0</formula>
    </cfRule>
  </conditionalFormatting>
  <conditionalFormatting sqref="D794:N805">
    <cfRule type="expression" dxfId="414" priority="661" stopIfTrue="1">
      <formula>ISNUMBER(SEARCH(" " &amp; D794 &amp; " ", " " &amp; SUBSTITUTE($AZ$794, " / ", " ") &amp; " "))</formula>
    </cfRule>
  </conditionalFormatting>
  <conditionalFormatting sqref="D527:X551">
    <cfRule type="expression" dxfId="413" priority="660" stopIfTrue="1">
      <formula>ISNUMBER(SEARCH(" " &amp; D527 &amp; " ", " " &amp; SUBSTITUTE($AN$528, " / ", " ") &amp; " "))</formula>
    </cfRule>
  </conditionalFormatting>
  <conditionalFormatting sqref="F121:X142">
    <cfRule type="expression" dxfId="412" priority="469" stopIfTrue="1">
      <formula>ISNUMBER(SEARCH(" " &amp; F121 &amp; " ", " " &amp; SUBSTITUTE($AN$122, " / ", " ") &amp; " "))</formula>
    </cfRule>
  </conditionalFormatting>
  <conditionalFormatting sqref="F485:X493">
    <cfRule type="expression" dxfId="411" priority="470" stopIfTrue="1">
      <formula>ISNUMBER(SEARCH(" " &amp; F485 &amp; " ", " " &amp; SUBSTITUTE($AM$502, " / ", " ") &amp; " "))</formula>
    </cfRule>
  </conditionalFormatting>
  <conditionalFormatting sqref="F496:X503">
    <cfRule type="expression" dxfId="410" priority="471" stopIfTrue="1">
      <formula>ISNUMBER(SEARCH(" " &amp; F496 &amp; " ", " " &amp; SUBSTITUTE($AQ$502, " / ", " ") &amp; " "))</formula>
    </cfRule>
  </conditionalFormatting>
  <conditionalFormatting sqref="F147:AD147 F556:S556 U556:V556 X556:AD556">
    <cfRule type="expression" dxfId="409" priority="237">
      <formula>OR(Y143=0,Y143="NA",Y143="NS")</formula>
    </cfRule>
    <cfRule type="expression" dxfId="408" priority="238">
      <formula>AND(Y143&gt;0,Y143&lt;&gt;"NA",Y143&lt;&gt;"NS",F147="")</formula>
    </cfRule>
  </conditionalFormatting>
  <conditionalFormatting sqref="F812:AD812">
    <cfRule type="expression" dxfId="407" priority="151">
      <formula>OR(O806=0,O806="NA",O806="NS")</formula>
    </cfRule>
    <cfRule type="expression" dxfId="406" priority="152">
      <formula>AND(O806&gt;0,O806&lt;&gt;"NA",O806&lt;&gt;"NS",F812="")</formula>
    </cfRule>
  </conditionalFormatting>
  <conditionalFormatting sqref="I509:U509 W509:Y509 AA509:AB509 AD509">
    <cfRule type="expression" dxfId="405" priority="234">
      <formula>AND(Y504&gt;0,Y504&lt;&gt;"NA",Y504&lt;&gt;"NS",I509="")</formula>
    </cfRule>
    <cfRule type="expression" dxfId="404" priority="233">
      <formula>OR(Y504=0,Y504="NA",Y504="NS")</formula>
    </cfRule>
  </conditionalFormatting>
  <conditionalFormatting sqref="I507:AD507">
    <cfRule type="expression" dxfId="403" priority="236">
      <formula>AND(Y494&gt;0,Y494&lt;&gt;"NA",Y494&lt;&gt;"NS",I507="")</formula>
    </cfRule>
    <cfRule type="expression" dxfId="402" priority="235">
      <formula>OR(Y494=0,Y494="NA",Y494="NS")</formula>
    </cfRule>
  </conditionalFormatting>
  <conditionalFormatting sqref="J446:P446">
    <cfRule type="expression" dxfId="401" priority="164">
      <formula>OR(Y173=0,Y173="NS",Y173="NA")</formula>
    </cfRule>
  </conditionalFormatting>
  <conditionalFormatting sqref="K220:N279">
    <cfRule type="expression" dxfId="400" priority="443">
      <formula>OR($BB219=48,COUNTIF($AP219:$BA219,3)=12)</formula>
    </cfRule>
  </conditionalFormatting>
  <conditionalFormatting sqref="L219:L280 P219:P280 T219:T280 X219:X280 AB219:AB280">
    <cfRule type="expression" dxfId="399" priority="207">
      <formula>OR($S43=0,$S43="NS",$S43="NA")</formula>
    </cfRule>
  </conditionalFormatting>
  <conditionalFormatting sqref="O578:AD639">
    <cfRule type="expression" dxfId="398" priority="159">
      <formula>OR($L219=0,$L219="NS",$L219="NA")</formula>
    </cfRule>
  </conditionalFormatting>
  <conditionalFormatting sqref="O655:AD669">
    <cfRule type="expression" dxfId="397" priority="158">
      <formula>OR($O$640=0,$O$640="NS",$O$640="NA")</formula>
    </cfRule>
  </conditionalFormatting>
  <conditionalFormatting sqref="O685:AD693">
    <cfRule type="expression" dxfId="396" priority="157">
      <formula>OR($O$640=0,$O$640="NS",$O$640="NA")</formula>
    </cfRule>
  </conditionalFormatting>
  <conditionalFormatting sqref="O708:AD727">
    <cfRule type="expression" dxfId="395" priority="156">
      <formula>OR($O$640=0,$O$640="NS",$O$640="NA")</formula>
    </cfRule>
  </conditionalFormatting>
  <conditionalFormatting sqref="O747:AD758">
    <cfRule type="expression" dxfId="394" priority="155">
      <formula>OR($O$640=0,$O$640="NS",$O$640="NA")</formula>
    </cfRule>
  </conditionalFormatting>
  <conditionalFormatting sqref="O773:AD775">
    <cfRule type="expression" dxfId="393" priority="154">
      <formula>OR($O$640=0,$O$640="NS",$O$640="NA")</formula>
    </cfRule>
  </conditionalFormatting>
  <conditionalFormatting sqref="O794:AD809">
    <cfRule type="expression" dxfId="392" priority="153">
      <formula>OR($O$640=0,$O$640="NS",$O$640="NA")</formula>
    </cfRule>
  </conditionalFormatting>
  <conditionalFormatting sqref="O826:AD828">
    <cfRule type="expression" dxfId="391" priority="128">
      <formula>OR($O$640=0,$O$640="NS",$O$640="NA")</formula>
    </cfRule>
  </conditionalFormatting>
  <conditionalFormatting sqref="O846:AD907">
    <cfRule type="expression" dxfId="390" priority="150">
      <formula>OR($O578=0,$O578="NS",$O578="NA",$O$640=0,$O$640="NS",$O$640="NA")</formula>
    </cfRule>
  </conditionalFormatting>
  <conditionalFormatting sqref="O924:AD948">
    <cfRule type="expression" dxfId="389" priority="149">
      <formula>OR($O$640=0,$O$640="NS",$O$640="NA",$S$908=0,$S$908="NS",$S$908="NA")</formula>
    </cfRule>
  </conditionalFormatting>
  <conditionalFormatting sqref="O965:AD976">
    <cfRule type="expression" dxfId="388" priority="148">
      <formula>OR($O$640=0,$O$640="NS",$O$640="NA")</formula>
    </cfRule>
  </conditionalFormatting>
  <conditionalFormatting sqref="O995:AD995">
    <cfRule type="expression" dxfId="387" priority="147">
      <formula>OR($P$281=0,$P$281="NS",$P$281="NA",$O$640=0,$O$640="NS",$O$640="NA")</formula>
    </cfRule>
  </conditionalFormatting>
  <conditionalFormatting sqref="O996:AD996">
    <cfRule type="expression" dxfId="386" priority="146">
      <formula>OR($T$281=0,$T$281="NS",$T$281="NA",$O$640=0,$O$640="NS",$O$640="NA")</formula>
    </cfRule>
  </conditionalFormatting>
  <conditionalFormatting sqref="O997:AD997">
    <cfRule type="expression" dxfId="385" priority="145">
      <formula>OR($X$281=0,$X$281="NS",$X$281="NA",$O$640=0,$O$640="NS",$O$640="NA")</formula>
    </cfRule>
  </conditionalFormatting>
  <conditionalFormatting sqref="O998:AD998">
    <cfRule type="expression" dxfId="384" priority="144">
      <formula>OR($AB$281=0,$AB$281="NS",$AB$281="NA",$O$640=0,$O$640="NS",$O$640="NA")</formula>
    </cfRule>
  </conditionalFormatting>
  <conditionalFormatting sqref="O999:AD999">
    <cfRule type="expression" dxfId="383" priority="143">
      <formula>OR($P$350=0,$P$350="NS",$P$350="NA",$O$640=0,$O$640="NS",$O$640="NA")</formula>
    </cfRule>
  </conditionalFormatting>
  <conditionalFormatting sqref="O1000:AD1000">
    <cfRule type="expression" dxfId="382" priority="142">
      <formula>OR($T$350=0,$T$350="NS",$T$350="NA",$O$640=0,$O$640="NS",$O$640="NA")</formula>
    </cfRule>
  </conditionalFormatting>
  <conditionalFormatting sqref="O1001:AD1001">
    <cfRule type="expression" dxfId="381" priority="141">
      <formula>OR($X$350=0,$X$350="NS",$X$350="NA",$O$640=0,$O$640="NS",$O$640="NA")</formula>
    </cfRule>
  </conditionalFormatting>
  <conditionalFormatting sqref="O1002:AD1002">
    <cfRule type="expression" dxfId="380" priority="140">
      <formula>OR($AB$350=0,$AB$350="NS",$AB$350="NA",$O$640=0,$O$640="NS",$O$640="NA")</formula>
    </cfRule>
  </conditionalFormatting>
  <conditionalFormatting sqref="O1003:AD1003">
    <cfRule type="expression" dxfId="379" priority="139">
      <formula>OR($P$419=0,$P$419="NS",$P$419="NA",$O$640=0,$O$640="NS",$O$640="NA")</formula>
    </cfRule>
  </conditionalFormatting>
  <conditionalFormatting sqref="O1004:AD1004">
    <cfRule type="expression" dxfId="378" priority="138">
      <formula>OR($T$419=0,$T$419="NS",$T$419="NA",$O$640=0,$O$640="NS",$O$640="NA")</formula>
    </cfRule>
  </conditionalFormatting>
  <conditionalFormatting sqref="O1005:AD1005">
    <cfRule type="expression" dxfId="377" priority="137">
      <formula>OR($X$419=0,$X$419="NS",$X$419="NA",$O$640=0,$O$640="NS",$O$640="NA")</formula>
    </cfRule>
  </conditionalFormatting>
  <conditionalFormatting sqref="O1006:AD1006">
    <cfRule type="expression" dxfId="376" priority="136">
      <formula>OR($AB$419=0,$AB$419="NS",$AB$419="NA",$O$640=0,$O$640="NS",$O$640="NA")</formula>
    </cfRule>
  </conditionalFormatting>
  <conditionalFormatting sqref="P219:P280">
    <cfRule type="expression" dxfId="375" priority="203">
      <formula>OR($BO$219=0,$BO$219="NS",$BO$219="NA")</formula>
    </cfRule>
  </conditionalFormatting>
  <conditionalFormatting sqref="P288:P349 T288:T349 X288:X349 AB288:AB349">
    <cfRule type="expression" dxfId="374" priority="206">
      <formula>OR($S43=0,$S43="NS",$S43="NA")</formula>
    </cfRule>
  </conditionalFormatting>
  <conditionalFormatting sqref="P288:P349">
    <cfRule type="expression" dxfId="373" priority="199">
      <formula>OR($BS$219=0,$BS$219="NS",$BS$219="NA")</formula>
    </cfRule>
  </conditionalFormatting>
  <conditionalFormatting sqref="P357:P418 T357:T418 X357:X418 AB357:AB418">
    <cfRule type="expression" dxfId="372" priority="205">
      <formula>OR($S43=0,$S43="NS",$S43="NA")</formula>
    </cfRule>
  </conditionalFormatting>
  <conditionalFormatting sqref="P357:P418">
    <cfRule type="expression" dxfId="371" priority="195">
      <formula>OR($BW$219=0,$BW$219="NS",$BW$219="NA")</formula>
    </cfRule>
  </conditionalFormatting>
  <conditionalFormatting sqref="Q446:W446">
    <cfRule type="expression" dxfId="370" priority="165">
      <formula>OR(S174=0,S174="NS",S174="NA")</formula>
    </cfRule>
  </conditionalFormatting>
  <conditionalFormatting sqref="Q446:AD446">
    <cfRule type="expression" dxfId="369" priority="169">
      <formula>OR($T$350=0,$T$350="NS",$T$350="NA")</formula>
    </cfRule>
  </conditionalFormatting>
  <conditionalFormatting sqref="Q461:AD461">
    <cfRule type="expression" dxfId="368" priority="167">
      <formula>OR($U$350=0,$U$350="NS",$U$350="NA")</formula>
    </cfRule>
  </conditionalFormatting>
  <conditionalFormatting sqref="S172:AD172 S175:AD176 S178:AD178">
    <cfRule type="expression" dxfId="367" priority="223">
      <formula>TRUE</formula>
    </cfRule>
  </conditionalFormatting>
  <conditionalFormatting sqref="T219:T280">
    <cfRule type="expression" dxfId="366" priority="202">
      <formula>OR($BP$219=0,$BP$219="NS",$BP$219="NA")</formula>
    </cfRule>
  </conditionalFormatting>
  <conditionalFormatting sqref="T288:T349">
    <cfRule type="expression" dxfId="365" priority="198">
      <formula>OR($BT$219=0,$BT$219="NS",$BT$219="NA")</formula>
    </cfRule>
  </conditionalFormatting>
  <conditionalFormatting sqref="T357:T418">
    <cfRule type="expression" dxfId="364" priority="194">
      <formula>OR($BX$219=0,$BX$219="NS",$BX$219="NA")</formula>
    </cfRule>
  </conditionalFormatting>
  <conditionalFormatting sqref="V509 Z509 T556">
    <cfRule type="expression" dxfId="363" priority="654">
      <formula>OR(#REF!=0,#REF!="NA",#REF!="NS")</formula>
    </cfRule>
    <cfRule type="expression" dxfId="362" priority="655">
      <formula>AND(#REF!&gt;0,#REF!&lt;&gt;"NA",#REF!&lt;&gt;"NS",T509="")</formula>
    </cfRule>
  </conditionalFormatting>
  <conditionalFormatting sqref="W556">
    <cfRule type="expression" dxfId="361" priority="658">
      <formula>OR(AM552=0,AM552="NA",AM552="NS")</formula>
    </cfRule>
    <cfRule type="expression" dxfId="360" priority="659">
      <formula>AND(AM552&gt;0,AM552&lt;&gt;"NA",AM552&lt;&gt;"NS",W556="")</formula>
    </cfRule>
  </conditionalFormatting>
  <conditionalFormatting sqref="X219:X280">
    <cfRule type="expression" dxfId="359" priority="201">
      <formula>OR($BQ$219=0,$BQ$219="NS",$BQ$219="NA")</formula>
    </cfRule>
  </conditionalFormatting>
  <conditionalFormatting sqref="X288:X349">
    <cfRule type="expression" dxfId="358" priority="197">
      <formula>OR($BU$219=0,$BU$219="NS",$BU$219="NA")</formula>
    </cfRule>
  </conditionalFormatting>
  <conditionalFormatting sqref="X357:X418">
    <cfRule type="expression" dxfId="357" priority="193">
      <formula>OR($BY$219=0,$BY$219="NS",$BY$219="NA")</formula>
    </cfRule>
  </conditionalFormatting>
  <conditionalFormatting sqref="X446:AD446">
    <cfRule type="expression" dxfId="356" priority="163">
      <formula>OR(Y174=0,Y174="NS",Y174="NA")</formula>
    </cfRule>
  </conditionalFormatting>
  <conditionalFormatting sqref="Y121:AD144">
    <cfRule type="expression" dxfId="355" priority="239">
      <formula>OR($S$105=0,$S$105="NS",$S$105="NA")</formula>
    </cfRule>
  </conditionalFormatting>
  <conditionalFormatting sqref="Y485:AD495">
    <cfRule type="expression" dxfId="354" priority="162">
      <formula>OR($P$350=0,$P$350="NS",$P$350="NA")</formula>
    </cfRule>
  </conditionalFormatting>
  <conditionalFormatting sqref="Y496:AD505">
    <cfRule type="expression" dxfId="353" priority="161">
      <formula>OR($T$350=0,$T$350="NS",$T$350="NA")</formula>
    </cfRule>
  </conditionalFormatting>
  <conditionalFormatting sqref="Y527:AD553">
    <cfRule type="expression" dxfId="352" priority="160">
      <formula>SUM($Y$485:$AD$505)=0</formula>
    </cfRule>
  </conditionalFormatting>
  <conditionalFormatting sqref="AB219:AB280">
    <cfRule type="expression" dxfId="351" priority="200">
      <formula>OR($BR$219=0,$BR$219="NS",$BR$219="NA")</formula>
    </cfRule>
  </conditionalFormatting>
  <conditionalFormatting sqref="AB288:AB349">
    <cfRule type="expression" dxfId="350" priority="196">
      <formula>OR($BV$219=0,$BV$219="NS",$BV$219="NA")</formula>
    </cfRule>
  </conditionalFormatting>
  <conditionalFormatting sqref="AB357:AB418">
    <cfRule type="expression" dxfId="349" priority="468">
      <formula>OR($BZ$219=0,$BZ$219="NS",$BZ$219="NA")</formula>
    </cfRule>
  </conditionalFormatting>
  <conditionalFormatting sqref="AC509">
    <cfRule type="expression" dxfId="348" priority="653">
      <formula>AND(AL504&gt;0,AL504&lt;&gt;"NA",AL504&lt;&gt;"NS",AC509="")</formula>
    </cfRule>
    <cfRule type="expression" dxfId="347" priority="652">
      <formula>OR(AL504=0,AL504="NA",AL504="NS")</formula>
    </cfRule>
  </conditionalFormatting>
  <conditionalFormatting sqref="AG147">
    <cfRule type="expression" dxfId="346" priority="118" stopIfTrue="1">
      <formula>AND($A$1&lt;&gt;"",SEARCH("no puede registrar",AG147)&gt;0)</formula>
    </cfRule>
    <cfRule type="expression" dxfId="345" priority="119" stopIfTrue="1">
      <formula>AND($A$1&lt;&gt;"",SUM(AG147)&gt;0)</formula>
    </cfRule>
    <cfRule type="expression" dxfId="344" priority="120" stopIfTrue="1">
      <formula>AND($A$1&lt;&gt;"",SEARCH("la pregunta",AG147)&gt;0)</formula>
    </cfRule>
    <cfRule type="expression" dxfId="343" priority="121" stopIfTrue="1">
      <formula>AND($A$1&lt;&gt;"",SEARCH("igual o mayor",AG147)&gt;0)</formula>
    </cfRule>
    <cfRule type="expression" dxfId="342" priority="122" stopIfTrue="1">
      <formula>AND($A$1&lt;&gt;"",SEARCH("igual o menor",AG147)&gt;0)</formula>
    </cfRule>
    <cfRule type="expression" dxfId="341" priority="123" stopIfTrue="1">
      <formula>AND($A$1&lt;&gt;"",SEARCH("pase a la pregunta",AG147)&gt;0)</formula>
    </cfRule>
    <cfRule type="expression" dxfId="340" priority="124" stopIfTrue="1">
      <formula>AND($A$1&lt;&gt;"",SEARCH("en blanco",AG147)&gt;0)</formula>
    </cfRule>
    <cfRule type="expression" dxfId="339" priority="125" stopIfTrue="1">
      <formula>AND($A$1&lt;&gt;"",SEARCH("no puede registrar",AG147)&gt;0)</formula>
    </cfRule>
    <cfRule type="expression" dxfId="338" priority="126" stopIfTrue="1">
      <formula>AND($A$1&lt;&gt;"",SUM(AG147)&gt;0)</formula>
    </cfRule>
    <cfRule type="expression" dxfId="337" priority="127" stopIfTrue="1">
      <formula>AND($A$1&lt;&gt;"",SEARCH("la pregunta",AG147)&gt;0)</formula>
    </cfRule>
    <cfRule type="expression" dxfId="336" priority="114" stopIfTrue="1">
      <formula>AND($A$1&lt;&gt;"",SEARCH("igual o mayor",AG147)&gt;0)</formula>
    </cfRule>
    <cfRule type="expression" dxfId="335" priority="115" stopIfTrue="1">
      <formula>AND($A$1&lt;&gt;"",SEARCH("igual o menor",AG147)&gt;0)</formula>
    </cfRule>
    <cfRule type="expression" dxfId="334" priority="116" stopIfTrue="1">
      <formula>AND($A$1&lt;&gt;"",SEARCH("pase a la pregunta",AG147)&gt;0)</formula>
    </cfRule>
    <cfRule type="expression" dxfId="333" priority="117" stopIfTrue="1">
      <formula>AND($A$1&lt;&gt;"",SEARCH("en blanco",AG147)&gt;0)</formula>
    </cfRule>
  </conditionalFormatting>
  <conditionalFormatting sqref="AG507">
    <cfRule type="expression" dxfId="332" priority="108" stopIfTrue="1">
      <formula>AND($A$1&lt;&gt;"",SEARCH("igual o menor",AG507)&gt;0)</formula>
    </cfRule>
    <cfRule type="expression" dxfId="331" priority="107" stopIfTrue="1">
      <formula>AND($A$1&lt;&gt;"",SEARCH("igual o mayor",AG507)&gt;0)</formula>
    </cfRule>
    <cfRule type="expression" dxfId="330" priority="106" stopIfTrue="1">
      <formula>AND($A$1&lt;&gt;"",SEARCH("la pregunta",AG507)&gt;0)</formula>
    </cfRule>
    <cfRule type="expression" dxfId="329" priority="105" stopIfTrue="1">
      <formula>AND($A$1&lt;&gt;"",SUM(AG507)&gt;0)</formula>
    </cfRule>
    <cfRule type="expression" dxfId="328" priority="104" stopIfTrue="1">
      <formula>AND($A$1&lt;&gt;"",SEARCH("no puede registrar",AG507)&gt;0)</formula>
    </cfRule>
    <cfRule type="expression" dxfId="327" priority="103" stopIfTrue="1">
      <formula>AND($A$1&lt;&gt;"",SEARCH("en blanco",AG507)&gt;0)</formula>
    </cfRule>
    <cfRule type="expression" dxfId="326" priority="102" stopIfTrue="1">
      <formula>AND($A$1&lt;&gt;"",SEARCH("pase a la pregunta",AG507)&gt;0)</formula>
    </cfRule>
    <cfRule type="expression" dxfId="325" priority="101" stopIfTrue="1">
      <formula>AND($A$1&lt;&gt;"",SEARCH("igual o menor",AG507)&gt;0)</formula>
    </cfRule>
    <cfRule type="expression" dxfId="324" priority="100" stopIfTrue="1">
      <formula>AND($A$1&lt;&gt;"",SEARCH("igual o mayor",AG507)&gt;0)</formula>
    </cfRule>
    <cfRule type="expression" dxfId="323" priority="109" stopIfTrue="1">
      <formula>AND($A$1&lt;&gt;"",SEARCH("pase a la pregunta",AG507)&gt;0)</formula>
    </cfRule>
    <cfRule type="expression" dxfId="322" priority="113" stopIfTrue="1">
      <formula>AND($A$1&lt;&gt;"",SEARCH("la pregunta",AG507)&gt;0)</formula>
    </cfRule>
    <cfRule type="expression" dxfId="321" priority="112" stopIfTrue="1">
      <formula>AND($A$1&lt;&gt;"",SUM(AG507)&gt;0)</formula>
    </cfRule>
    <cfRule type="expression" dxfId="320" priority="111" stopIfTrue="1">
      <formula>AND($A$1&lt;&gt;"",SEARCH("no puede registrar",AG507)&gt;0)</formula>
    </cfRule>
    <cfRule type="expression" dxfId="319" priority="110" stopIfTrue="1">
      <formula>AND($A$1&lt;&gt;"",SEARCH("en blanco",AG507)&gt;0)</formula>
    </cfRule>
  </conditionalFormatting>
  <conditionalFormatting sqref="AG509">
    <cfRule type="expression" dxfId="318" priority="99" stopIfTrue="1">
      <formula>AND($A$1&lt;&gt;"",SEARCH("la pregunta",AG509)&gt;0)</formula>
    </cfRule>
    <cfRule type="expression" dxfId="317" priority="98" stopIfTrue="1">
      <formula>AND($A$1&lt;&gt;"",SUM(AG509)&gt;0)</formula>
    </cfRule>
    <cfRule type="expression" dxfId="316" priority="97" stopIfTrue="1">
      <formula>AND($A$1&lt;&gt;"",SEARCH("no puede registrar",AG509)&gt;0)</formula>
    </cfRule>
    <cfRule type="expression" dxfId="315" priority="96" stopIfTrue="1">
      <formula>AND($A$1&lt;&gt;"",SEARCH("en blanco",AG509)&gt;0)</formula>
    </cfRule>
    <cfRule type="expression" dxfId="314" priority="95" stopIfTrue="1">
      <formula>AND($A$1&lt;&gt;"",SEARCH("pase a la pregunta",AG509)&gt;0)</formula>
    </cfRule>
    <cfRule type="expression" dxfId="313" priority="94" stopIfTrue="1">
      <formula>AND($A$1&lt;&gt;"",SEARCH("igual o menor",AG509)&gt;0)</formula>
    </cfRule>
    <cfRule type="expression" dxfId="312" priority="92" stopIfTrue="1">
      <formula>AND($A$1&lt;&gt;"",SEARCH("la pregunta",AG509)&gt;0)</formula>
    </cfRule>
    <cfRule type="expression" dxfId="311" priority="91" stopIfTrue="1">
      <formula>AND($A$1&lt;&gt;"",SUM(AG509)&gt;0)</formula>
    </cfRule>
    <cfRule type="expression" dxfId="310" priority="90" stopIfTrue="1">
      <formula>AND($A$1&lt;&gt;"",SEARCH("no puede registrar",AG509)&gt;0)</formula>
    </cfRule>
    <cfRule type="expression" dxfId="309" priority="89" stopIfTrue="1">
      <formula>AND($A$1&lt;&gt;"",SEARCH("en blanco",AG509)&gt;0)</formula>
    </cfRule>
    <cfRule type="expression" dxfId="308" priority="88" stopIfTrue="1">
      <formula>AND($A$1&lt;&gt;"",SEARCH("pase a la pregunta",AG509)&gt;0)</formula>
    </cfRule>
    <cfRule type="expression" dxfId="307" priority="93" stopIfTrue="1">
      <formula>AND($A$1&lt;&gt;"",SEARCH("igual o mayor",AG509)&gt;0)</formula>
    </cfRule>
    <cfRule type="expression" dxfId="306" priority="87" stopIfTrue="1">
      <formula>AND($A$1&lt;&gt;"",SEARCH("igual o menor",AG509)&gt;0)</formula>
    </cfRule>
    <cfRule type="expression" dxfId="305" priority="86" stopIfTrue="1">
      <formula>AND($A$1&lt;&gt;"",SEARCH("igual o mayor",AG509)&gt;0)</formula>
    </cfRule>
  </conditionalFormatting>
  <conditionalFormatting sqref="AG556">
    <cfRule type="expression" dxfId="304" priority="67" stopIfTrue="1">
      <formula>AND($A$1&lt;&gt;"",SEARCH("pase a la pregunta",AG556)&gt;0)</formula>
    </cfRule>
    <cfRule type="expression" dxfId="303" priority="66" stopIfTrue="1">
      <formula>AND($A$1&lt;&gt;"",SEARCH("igual o menor",AG556)&gt;0)</formula>
    </cfRule>
    <cfRule type="expression" dxfId="302" priority="65" stopIfTrue="1">
      <formula>AND($A$1&lt;&gt;"",SEARCH("igual o mayor",AG556)&gt;0)</formula>
    </cfRule>
    <cfRule type="expression" dxfId="301" priority="64" stopIfTrue="1">
      <formula>AND($A$1&lt;&gt;"",SEARCH("la pregunta",AG556)&gt;0)</formula>
    </cfRule>
    <cfRule type="expression" dxfId="300" priority="63" stopIfTrue="1">
      <formula>AND($A$1&lt;&gt;"",SUM(AG556)&gt;0)</formula>
    </cfRule>
    <cfRule type="expression" dxfId="299" priority="61" stopIfTrue="1">
      <formula>AND($A$1&lt;&gt;"",SEARCH("en blanco",AG556)&gt;0)</formula>
    </cfRule>
    <cfRule type="expression" dxfId="298" priority="60" stopIfTrue="1">
      <formula>AND($A$1&lt;&gt;"",SEARCH("pase a la pregunta",AG556)&gt;0)</formula>
    </cfRule>
    <cfRule type="expression" dxfId="297" priority="59" stopIfTrue="1">
      <formula>AND($A$1&lt;&gt;"",SEARCH("igual o menor",AG556)&gt;0)</formula>
    </cfRule>
    <cfRule type="expression" dxfId="296" priority="58" stopIfTrue="1">
      <formula>AND($A$1&lt;&gt;"",SEARCH("igual o mayor",AG556)&gt;0)</formula>
    </cfRule>
    <cfRule type="expression" dxfId="295" priority="71" stopIfTrue="1">
      <formula>AND($A$1&lt;&gt;"",SEARCH("la pregunta",AG556)&gt;0)</formula>
    </cfRule>
    <cfRule type="expression" dxfId="294" priority="70" stopIfTrue="1">
      <formula>AND($A$1&lt;&gt;"",SUM(AG556)&gt;0)</formula>
    </cfRule>
    <cfRule type="expression" dxfId="293" priority="62" stopIfTrue="1">
      <formula>AND($A$1&lt;&gt;"",SEARCH("no puede registrar",AG556)&gt;0)</formula>
    </cfRule>
    <cfRule type="expression" dxfId="292" priority="69" stopIfTrue="1">
      <formula>AND($A$1&lt;&gt;"",SEARCH("no puede registrar",AG556)&gt;0)</formula>
    </cfRule>
    <cfRule type="expression" dxfId="291" priority="68" stopIfTrue="1">
      <formula>AND($A$1&lt;&gt;"",SEARCH("en blanco",AG556)&gt;0)</formula>
    </cfRule>
  </conditionalFormatting>
  <conditionalFormatting sqref="AG812">
    <cfRule type="expression" dxfId="290" priority="39" stopIfTrue="1">
      <formula>AND($A$1&lt;&gt;"",SEARCH("pase a la pregunta",AG812)&gt;0)</formula>
    </cfRule>
    <cfRule type="expression" dxfId="289" priority="38" stopIfTrue="1">
      <formula>AND($A$1&lt;&gt;"",SEARCH("igual o menor",AG812)&gt;0)</formula>
    </cfRule>
    <cfRule type="expression" dxfId="288" priority="37" stopIfTrue="1">
      <formula>AND($A$1&lt;&gt;"",SEARCH("igual o mayor",AG812)&gt;0)</formula>
    </cfRule>
    <cfRule type="expression" dxfId="287" priority="36" stopIfTrue="1">
      <formula>AND($A$1&lt;&gt;"",SEARCH("la pregunta",AG812)&gt;0)</formula>
    </cfRule>
    <cfRule type="expression" dxfId="286" priority="35" stopIfTrue="1">
      <formula>AND($A$1&lt;&gt;"",SUM(AG812)&gt;0)</formula>
    </cfRule>
    <cfRule type="expression" dxfId="285" priority="34" stopIfTrue="1">
      <formula>AND($A$1&lt;&gt;"",SEARCH("no puede registrar",AG812)&gt;0)</formula>
    </cfRule>
    <cfRule type="expression" dxfId="284" priority="40" stopIfTrue="1">
      <formula>AND($A$1&lt;&gt;"",SEARCH("en blanco",AG812)&gt;0)</formula>
    </cfRule>
    <cfRule type="expression" dxfId="283" priority="31" stopIfTrue="1">
      <formula>AND($A$1&lt;&gt;"",SEARCH("igual o menor",AG812)&gt;0)</formula>
    </cfRule>
    <cfRule type="expression" dxfId="282" priority="30" stopIfTrue="1">
      <formula>AND($A$1&lt;&gt;"",SEARCH("igual o mayor",AG812)&gt;0)</formula>
    </cfRule>
    <cfRule type="expression" dxfId="281" priority="43" stopIfTrue="1">
      <formula>AND($A$1&lt;&gt;"",SEARCH("la pregunta",AG812)&gt;0)</formula>
    </cfRule>
    <cfRule type="expression" dxfId="280" priority="42" stopIfTrue="1">
      <formula>AND($A$1&lt;&gt;"",SUM(AG812)&gt;0)</formula>
    </cfRule>
    <cfRule type="expression" dxfId="279" priority="41" stopIfTrue="1">
      <formula>AND($A$1&lt;&gt;"",SEARCH("no puede registrar",AG812)&gt;0)</formula>
    </cfRule>
    <cfRule type="expression" dxfId="278" priority="32" stopIfTrue="1">
      <formula>AND($A$1&lt;&gt;"",SEARCH("pase a la pregunta",AG812)&gt;0)</formula>
    </cfRule>
    <cfRule type="expression" dxfId="277" priority="33" stopIfTrue="1">
      <formula>AND($A$1&lt;&gt;"",SEARCH("en blanco",AG812)&gt;0)</formula>
    </cfRule>
  </conditionalFormatting>
  <hyperlinks>
    <hyperlink ref="AA7" location="Índice!B23" display="Índice"/>
  </hyperlinks>
  <printOptions horizontalCentered="1" verticalCentered="1"/>
  <pageMargins left="0.70866141732283472" right="0.70866141732283472" top="0.74803149606299213" bottom="0.74803149606299213" header="0.31496062992125984" footer="0.31496062992125984"/>
  <pageSetup scale="73" orientation="portrait" r:id="rId1"/>
  <headerFooter>
    <oddHeader>&amp;CMódulo 4 Sección V
Cuestionario</oddHeader>
    <oddFooter>&amp;LCenso Nacional de Gobiernos Estatales 2026&amp;R&amp;P de &amp;N</oddFooter>
  </headerFooter>
  <rowBreaks count="8" manualBreakCount="8">
    <brk id="166" max="30" man="1"/>
    <brk id="420" max="30" man="1"/>
    <brk id="455" max="30" man="1"/>
    <brk id="495" max="30" man="1"/>
    <brk id="641" max="30" man="1"/>
    <brk id="695" max="30" man="1"/>
    <brk id="838" max="30" man="1"/>
    <brk id="950" max="30" man="1"/>
  </rowBreaks>
  <drawing r:id="rId2"/>
  <extLst>
    <ext xmlns:x14="http://schemas.microsoft.com/office/spreadsheetml/2009/9/main" uri="{78C0D931-6437-407d-A8EE-F0AAD7539E65}">
      <x14:conditionalFormattings>
        <x14:conditionalFormatting xmlns:xm="http://schemas.microsoft.com/office/excel/2006/main">
          <x14:cfRule type="expression" priority="179" id="{853EFAAA-EB41-427C-96CE-C701CC18F843}">
            <xm:f>COUNTIF(CNGE_2026_M4_Secc1!$CX$43:$DI$102,"0")=720</xm:f>
            <x14:dxf>
              <fill>
                <patternFill patternType="mediumGray"/>
              </fill>
            </x14:dxf>
          </x14:cfRule>
          <xm:sqref>K219:AD219</xm:sqref>
        </x14:conditionalFormatting>
        <x14:conditionalFormatting xmlns:xm="http://schemas.microsoft.com/office/excel/2006/main">
          <x14:cfRule type="expression" priority="176" id="{FC38E89B-DA5A-45F4-94DC-2D6FF8254047}">
            <xm:f>OR(CNGE_2026_M4_Secc1!$N$43=2,CNGE_2026_M4_Secc1!$N$43="",CNGE_2026_M4_Secc1!$AC$43="X")</xm:f>
            <x14:dxf>
              <fill>
                <patternFill patternType="mediumGray"/>
              </fill>
            </x14:dxf>
          </x14:cfRule>
          <xm:sqref>K220:AD220</xm:sqref>
        </x14:conditionalFormatting>
        <x14:conditionalFormatting xmlns:xm="http://schemas.microsoft.com/office/excel/2006/main">
          <x14:cfRule type="expression" priority="173" id="{461E1257-BF3C-497E-B60E-90CDAD11690B}">
            <xm:f>OR(CNGE_2026_M4_Secc1!$N44=2,CNGE_2026_M4_Secc1!$N44="")</xm:f>
            <x14:dxf>
              <fill>
                <patternFill patternType="mediumGray"/>
              </fill>
            </x14:dxf>
          </x14:cfRule>
          <xm:sqref>K221:AD279</xm:sqref>
        </x14:conditionalFormatting>
        <x14:conditionalFormatting xmlns:xm="http://schemas.microsoft.com/office/excel/2006/main">
          <x14:cfRule type="expression" priority="131" id="{DECCAB9B-41CA-4932-B54E-5DCAE4118E7F}">
            <xm:f>COUNTIF(CNGE_2026_M4_Secc1!$CX$43:$DI$102,"0")=720</xm:f>
            <x14:dxf>
              <fill>
                <patternFill patternType="mediumGray"/>
              </fill>
            </x14:dxf>
          </x14:cfRule>
          <xm:sqref>K280:AD280</xm:sqref>
        </x14:conditionalFormatting>
        <x14:conditionalFormatting xmlns:xm="http://schemas.microsoft.com/office/excel/2006/main">
          <x14:cfRule type="expression" priority="219" id="{F251B881-DFF9-41A2-8419-5796A6199571}">
            <xm:f>OR($S$105=0,$S$105="NS",$S$105="NA",COUNTIF(CNGE_2026_M4_Secc1!$DA$43:$DA$102,0)=60,AND(COUNTIF(CNGE_2026_M4_Secc1!$DA$43:$DA$102,2)&gt;0,COUNTIF(CNGE_2026_M4_Secc1!$DA$43:$DA$102,1)=0,COUNTIF(CNGE_2026_M4_Secc1!$DA$43:$DA$102,3)=0))</xm:f>
            <x14:dxf>
              <fill>
                <patternFill patternType="mediumGray"/>
              </fill>
            </x14:dxf>
          </x14:cfRule>
          <xm:sqref>M172:R172</xm:sqref>
        </x14:conditionalFormatting>
        <x14:conditionalFormatting xmlns:xm="http://schemas.microsoft.com/office/excel/2006/main">
          <x14:cfRule type="expression" priority="216" id="{5BCF9B65-EFA2-4F27-8BFE-9BE620E21DA5}">
            <xm:f>OR($S$105=0,$S$105="NS",$S$105="NA",COUNTIF(CNGE_2026_M4_Secc1!$DD$43:$DD$102,0)=60,AND(COUNTIF(CNGE_2026_M4_Secc1!$DD$43:$DD$102,2)&gt;0,COUNTIF(CNGE_2026_M4_Secc1!$DD$43:$DD$102,1)=0,COUNTIF(CNGE_2026_M4_Secc1!$DD$43:$DD$102,3)=0))</xm:f>
            <x14:dxf>
              <fill>
                <patternFill patternType="mediumGray"/>
              </fill>
            </x14:dxf>
          </x14:cfRule>
          <xm:sqref>M175:R175</xm:sqref>
        </x14:conditionalFormatting>
        <x14:conditionalFormatting xmlns:xm="http://schemas.microsoft.com/office/excel/2006/main">
          <x14:cfRule type="expression" priority="215" id="{F7B5A2EC-0FB2-4DD9-B936-551CC75A1BE7}">
            <xm:f>OR($S$105=0,$S$105="NS",$S$105="NA",COUNTIF(CNGE_2026_M4_Secc1!$DE$43:$DE$102,0)=60,AND(COUNTIF(CNGE_2026_M4_Secc1!$DE$43:$DE$102,2)&gt;0,COUNTIF(CNGE_2026_M4_Secc1!$DE$43:$DE$102,1)=0,COUNTIF(CNGE_2026_M4_Secc1!$DE$43:$DE$102,3)=0))</xm:f>
            <x14:dxf>
              <fill>
                <patternFill patternType="mediumGray"/>
              </fill>
            </x14:dxf>
          </x14:cfRule>
          <xm:sqref>M176:R176</xm:sqref>
        </x14:conditionalFormatting>
        <x14:conditionalFormatting xmlns:xm="http://schemas.microsoft.com/office/excel/2006/main">
          <x14:cfRule type="expression" priority="213" id="{96BEDC7A-4991-4007-AB62-B9878818B8D2}">
            <xm:f>OR($S$105=0,$S$105="NS",$S$105="NA",COUNTIF(CNGE_2026_M4_Secc1!$DG$43:$DG$102,0)=60,AND(COUNTIF(CNGE_2026_M4_Secc1!$DG$43:$DG$102,2)&gt;0,COUNTIF(CNGE_2026_M4_Secc1!$DG$43:$DG$102,1)=0,COUNTIF(CNGE_2026_M4_Secc1!$DG$43:$DG$102,3)=0))</xm:f>
            <x14:dxf>
              <fill>
                <patternFill patternType="mediumGray"/>
              </fill>
            </x14:dxf>
          </x14:cfRule>
          <xm:sqref>M178:R178</xm:sqref>
        </x14:conditionalFormatting>
        <x14:conditionalFormatting xmlns:xm="http://schemas.microsoft.com/office/excel/2006/main">
          <x14:cfRule type="expression" priority="442" id="{CA73CB60-A2D7-4296-B757-4F313FABCB0D}">
            <xm:f>COUNTIF(CNGE_2026_M4_Secc1!$CX$43:$DI$102,"0")=720</xm:f>
            <x14:dxf>
              <fill>
                <patternFill patternType="mediumGray"/>
              </fill>
            </x14:dxf>
          </x14:cfRule>
          <xm:sqref>M43:AD43 M104:AD104</xm:sqref>
        </x14:conditionalFormatting>
        <x14:conditionalFormatting xmlns:xm="http://schemas.microsoft.com/office/excel/2006/main">
          <x14:cfRule type="expression" priority="227" id="{4352AEA0-BC58-4FC5-8BCD-CDBDB2C185D7}">
            <xm:f>OR(CNGE_2026_M4_Secc1!$N$43=2,CNGE_2026_M4_Secc1!$N$43="",CNGE_2026_M4_Secc1!$AC$43="X")</xm:f>
            <x14:dxf>
              <fill>
                <patternFill patternType="mediumGray"/>
              </fill>
            </x14:dxf>
          </x14:cfRule>
          <xm:sqref>M44:AD44</xm:sqref>
        </x14:conditionalFormatting>
        <x14:conditionalFormatting xmlns:xm="http://schemas.microsoft.com/office/excel/2006/main">
          <x14:cfRule type="expression" priority="226" id="{52FDAC81-7120-4D5F-B283-509A0451071D}">
            <xm:f>OR(CNGE_2026_M4_Secc1!$N44=2,CNGE_2026_M4_Secc1!$N44="")</xm:f>
            <x14:dxf>
              <fill>
                <patternFill patternType="mediumGray"/>
              </fill>
            </x14:dxf>
          </x14:cfRule>
          <xm:sqref>M45:AD103</xm:sqref>
        </x14:conditionalFormatting>
        <x14:conditionalFormatting xmlns:xm="http://schemas.microsoft.com/office/excel/2006/main">
          <x14:cfRule type="expression" priority="222" id="{878BEF46-0FD3-45B3-80A9-D32FBC9B614D}">
            <xm:f>OR($S$105=0,$S$105="NS",$S$105="NA",COUNTIF(CNGE_2026_M4_Secc1!$CX$43:$CX$102,0)=60,AND(COUNTIF(CNGE_2026_M4_Secc1!$CX$43:$CX$102,2)&gt;0,COUNTIF(CNGE_2026_M4_Secc1!$CX$43:$CX$102,1)=0,COUNTIF(CNGE_2026_M4_Secc1!$CX$43:$CX$102,3)=0))</xm:f>
            <x14:dxf>
              <fill>
                <patternFill patternType="mediumGray"/>
              </fill>
            </x14:dxf>
          </x14:cfRule>
          <xm:sqref>M169:AD169</xm:sqref>
        </x14:conditionalFormatting>
        <x14:conditionalFormatting xmlns:xm="http://schemas.microsoft.com/office/excel/2006/main">
          <x14:cfRule type="expression" priority="221" id="{94719066-2D40-44C4-B21A-E7AC1CBBE956}">
            <xm:f>OR($S$105=0,$S$105="NS",$S$105="NA",COUNTIF(CNGE_2026_M4_Secc1!$CY$43:$CY$102,0)=60,AND(COUNTIF(CNGE_2026_M4_Secc1!$CY$43:$CY$102,2)&gt;0,COUNTIF(CNGE_2026_M4_Secc1!$CY$43:$CY$102,1)=0,COUNTIF(CNGE_2026_M4_Secc1!$CY$43:$CY$102,3)=0))</xm:f>
            <x14:dxf>
              <fill>
                <patternFill patternType="mediumGray"/>
              </fill>
            </x14:dxf>
          </x14:cfRule>
          <xm:sqref>M170:AD170</xm:sqref>
        </x14:conditionalFormatting>
        <x14:conditionalFormatting xmlns:xm="http://schemas.microsoft.com/office/excel/2006/main">
          <x14:cfRule type="expression" priority="220" id="{93ECAABE-D37B-432D-BF20-82C5D890318D}">
            <xm:f>OR($S$105=0,$S$105="NS",$S$105="NA",COUNTIF(CNGE_2026_M4_Secc1!$CZ$43:$CZ$102,0)=60,AND(COUNTIF(CNGE_2026_M4_Secc1!$CZ$43:$CZ$102,2)&gt;0,COUNTIF(CNGE_2026_M4_Secc1!$CZ$43:$CZ$102,1)=0,COUNTIF(CNGE_2026_M4_Secc1!$CZ$43:$CZ$102,3)=0))</xm:f>
            <x14:dxf>
              <fill>
                <patternFill patternType="mediumGray"/>
              </fill>
            </x14:dxf>
          </x14:cfRule>
          <xm:sqref>M171:AD171</xm:sqref>
        </x14:conditionalFormatting>
        <x14:conditionalFormatting xmlns:xm="http://schemas.microsoft.com/office/excel/2006/main">
          <x14:cfRule type="expression" priority="218" id="{29841FF3-E225-4F97-A439-EEC35FF5A709}">
            <xm:f>OR($S$105=0,$S$105="NS",$S$105="NA",COUNTIF(CNGE_2026_M4_Secc1!$DB$43:$DB$102,0)=60,AND(COUNTIF(CNGE_2026_M4_Secc1!$DB$43:$DB$102,2)&gt;0,COUNTIF(CNGE_2026_M4_Secc1!$DB$43:$DB$102,1)=0,COUNTIF(CNGE_2026_M4_Secc1!$DB$43:$DB$102,3)=0))</xm:f>
            <x14:dxf>
              <fill>
                <patternFill patternType="mediumGray"/>
              </fill>
            </x14:dxf>
          </x14:cfRule>
          <xm:sqref>M173:AD173</xm:sqref>
        </x14:conditionalFormatting>
        <x14:conditionalFormatting xmlns:xm="http://schemas.microsoft.com/office/excel/2006/main">
          <x14:cfRule type="expression" priority="217" id="{616BF648-1924-45F7-A1F6-59BBBCCBFBE3}">
            <xm:f>OR($S$105=0,$S$105="NS",$S$105="NA",COUNTIF(CNGE_2026_M4_Secc1!$DC$43:$DC$102,0)=60,AND(COUNTIF(CNGE_2026_M4_Secc1!$DC$43:$DC$102,2)&gt;0,COUNTIF(CNGE_2026_M4_Secc1!$DC$43:$DC$102,1)=0,COUNTIF(CNGE_2026_M4_Secc1!$DC$43:$DC$102,3)=0))</xm:f>
            <x14:dxf>
              <fill>
                <patternFill patternType="mediumGray"/>
              </fill>
            </x14:dxf>
          </x14:cfRule>
          <xm:sqref>M174:AD174</xm:sqref>
        </x14:conditionalFormatting>
        <x14:conditionalFormatting xmlns:xm="http://schemas.microsoft.com/office/excel/2006/main">
          <x14:cfRule type="expression" priority="214" id="{2B38C946-F2F9-4B0C-812E-5CF023B1D7C1}">
            <xm:f>OR($S$105=0,$S$105="NS",$S$105="NA",COUNTIF(CNGE_2026_M4_Secc1!$DF$43:$DF$102,0)=60,AND(COUNTIF(CNGE_2026_M4_Secc1!$DF$43:$DF$102,2)&gt;0,COUNTIF(CNGE_2026_M4_Secc1!$DF$43:$DF$102,1)=0,COUNTIF(CNGE_2026_M4_Secc1!$DF$43:$DF$102,3)=0))</xm:f>
            <x14:dxf>
              <fill>
                <patternFill patternType="mediumGray"/>
              </fill>
            </x14:dxf>
          </x14:cfRule>
          <xm:sqref>M177:AD177</xm:sqref>
        </x14:conditionalFormatting>
        <x14:conditionalFormatting xmlns:xm="http://schemas.microsoft.com/office/excel/2006/main">
          <x14:cfRule type="expression" priority="212" id="{1F2FF7F0-2F7B-4D88-B420-B8F9547BF3E6}">
            <xm:f>OR($S$105=0,$S$105="NS",$S$105="NA",COUNTIF(CNGE_2026_M4_Secc1!$DH$43:$DH$102,0)=60,AND(COUNTIF(CNGE_2026_M4_Secc1!$DH$43:$DH$102,2)&gt;0,COUNTIF(CNGE_2026_M4_Secc1!$DH$43:$DH$102,1)=0,COUNTIF(CNGE_2026_M4_Secc1!$DH$43:$DH$102,3)=0))</xm:f>
            <x14:dxf>
              <fill>
                <patternFill patternType="mediumGray"/>
              </fill>
            </x14:dxf>
          </x14:cfRule>
          <xm:sqref>M179:AD179</xm:sqref>
        </x14:conditionalFormatting>
        <x14:conditionalFormatting xmlns:xm="http://schemas.microsoft.com/office/excel/2006/main">
          <x14:cfRule type="expression" priority="211" id="{3EF712E6-BEB7-46F1-BDB5-956FD39E6EC1}">
            <xm:f>OR($S$105=0,$S$105="NS",$S$105="NA",COUNTIF(CNGE_2026_M4_Secc1!$DI$43:$DI$102,0)=60,AND(COUNTIF(CNGE_2026_M4_Secc1!$DI$43:$DI$102,2)&gt;0,COUNTIF(CNGE_2026_M4_Secc1!$DI$43:$DI$102,1)=0,COUNTIF(CNGE_2026_M4_Secc1!$DI$43:$DI$102,3)=0))</xm:f>
            <x14:dxf>
              <fill>
                <patternFill patternType="mediumGray"/>
              </fill>
            </x14:dxf>
          </x14:cfRule>
          <xm:sqref>M180:AD180</xm:sqref>
        </x14:conditionalFormatting>
        <x14:conditionalFormatting xmlns:xm="http://schemas.microsoft.com/office/excel/2006/main">
          <x14:cfRule type="expression" priority="192" id="{95A8A10D-D6A4-4D67-ACAA-ED2B19BAC974}">
            <xm:f>OR(CNGE_2026_M4_Secc1!$CX43=0,CNGE_2026_M4_Secc1!$CX43=2)</xm:f>
            <x14:dxf>
              <fill>
                <patternFill patternType="mediumGray"/>
              </fill>
            </x14:dxf>
          </x14:cfRule>
          <xm:sqref>O220:R279</xm:sqref>
        </x14:conditionalFormatting>
        <x14:conditionalFormatting xmlns:xm="http://schemas.microsoft.com/office/excel/2006/main">
          <x14:cfRule type="expression" priority="188" id="{85A46028-A1BC-4316-8370-63DE719C81F4}">
            <xm:f>OR(CNGE_2026_M4_Secc1!$DB43=0,CNGE_2026_M4_Secc1!$DB43=2)</xm:f>
            <x14:dxf>
              <fill>
                <patternFill patternType="mediumGray"/>
              </fill>
            </x14:dxf>
          </x14:cfRule>
          <xm:sqref>O289:R348</xm:sqref>
        </x14:conditionalFormatting>
        <x14:conditionalFormatting xmlns:xm="http://schemas.microsoft.com/office/excel/2006/main">
          <x14:cfRule type="expression" priority="184" id="{84E7F816-3C3B-4EB5-9627-4F35669CE0E5}">
            <xm:f>OR(CNGE_2026_M4_Secc1!$DF43=0,CNGE_2026_M4_Secc1!$DF43=2)</xm:f>
            <x14:dxf>
              <fill>
                <patternFill patternType="mediumGray"/>
              </fill>
            </x14:dxf>
          </x14:cfRule>
          <xm:sqref>O358:R417</xm:sqref>
        </x14:conditionalFormatting>
        <x14:conditionalFormatting xmlns:xm="http://schemas.microsoft.com/office/excel/2006/main">
          <x14:cfRule type="expression" priority="178" id="{11308091-F93C-4DC6-A5A7-B8CD013BA009}">
            <xm:f>COUNTIF(CNGE_2026_M4_Secc1!$CX$43:$DI$102,"0")=720</xm:f>
            <x14:dxf>
              <fill>
                <patternFill patternType="mediumGray"/>
              </fill>
            </x14:dxf>
          </x14:cfRule>
          <xm:sqref>O288:AD288</xm:sqref>
        </x14:conditionalFormatting>
        <x14:conditionalFormatting xmlns:xm="http://schemas.microsoft.com/office/excel/2006/main">
          <x14:cfRule type="expression" priority="175" id="{3CE5CB78-42EF-4D06-A486-32C2B7C3E95F}">
            <xm:f>OR(CNGE_2026_M4_Secc1!$N$43=2,CNGE_2026_M4_Secc1!$N$43="",CNGE_2026_M4_Secc1!$AC$43="X")</xm:f>
            <x14:dxf>
              <fill>
                <patternFill patternType="mediumGray"/>
              </fill>
            </x14:dxf>
          </x14:cfRule>
          <xm:sqref>O289:AD289</xm:sqref>
        </x14:conditionalFormatting>
        <x14:conditionalFormatting xmlns:xm="http://schemas.microsoft.com/office/excel/2006/main">
          <x14:cfRule type="expression" priority="172" id="{3DE79D39-9086-46CC-A87B-345AAD7FF85A}">
            <xm:f>OR(CNGE_2026_M4_Secc1!$N44=2,CNGE_2026_M4_Secc1!$N44="")</xm:f>
            <x14:dxf>
              <fill>
                <patternFill patternType="mediumGray"/>
              </fill>
            </x14:dxf>
          </x14:cfRule>
          <xm:sqref>O290:AD348</xm:sqref>
        </x14:conditionalFormatting>
        <x14:conditionalFormatting xmlns:xm="http://schemas.microsoft.com/office/excel/2006/main">
          <x14:cfRule type="expression" priority="130" id="{B7BF2750-6CFD-4CFB-8B86-7B00697C3A46}">
            <xm:f>COUNTIF(CNGE_2026_M4_Secc1!$CX$43:$DI$102,"0")=720</xm:f>
            <x14:dxf>
              <fill>
                <patternFill patternType="mediumGray"/>
              </fill>
            </x14:dxf>
          </x14:cfRule>
          <xm:sqref>O349:AD349</xm:sqref>
        </x14:conditionalFormatting>
        <x14:conditionalFormatting xmlns:xm="http://schemas.microsoft.com/office/excel/2006/main">
          <x14:cfRule type="expression" priority="177" id="{26C9624E-67BD-4EB4-8217-CD0B0A55D7BB}">
            <xm:f>COUNTIF(CNGE_2026_M4_Secc1!$CX$43:$DI$102,"0")=720</xm:f>
            <x14:dxf>
              <fill>
                <patternFill patternType="mediumGray"/>
              </fill>
            </x14:dxf>
          </x14:cfRule>
          <xm:sqref>O357:AD357</xm:sqref>
        </x14:conditionalFormatting>
        <x14:conditionalFormatting xmlns:xm="http://schemas.microsoft.com/office/excel/2006/main">
          <x14:cfRule type="expression" priority="174" id="{919452CD-4457-42E1-ACFD-2FD6CA41F4DA}">
            <xm:f>OR(CNGE_2026_M4_Secc1!$N$43=2,CNGE_2026_M4_Secc1!$N$43="",CNGE_2026_M4_Secc1!$AC$43="X")</xm:f>
            <x14:dxf>
              <fill>
                <patternFill patternType="mediumGray"/>
              </fill>
            </x14:dxf>
          </x14:cfRule>
          <xm:sqref>O358:AD358</xm:sqref>
        </x14:conditionalFormatting>
        <x14:conditionalFormatting xmlns:xm="http://schemas.microsoft.com/office/excel/2006/main">
          <x14:cfRule type="expression" priority="171" id="{D51763D8-F88E-4453-B7D4-BC6A0623B8BC}">
            <xm:f>OR(CNGE_2026_M4_Secc1!$N44=2,CNGE_2026_M4_Secc1!$N44="")</xm:f>
            <x14:dxf>
              <fill>
                <patternFill patternType="mediumGray"/>
              </fill>
            </x14:dxf>
          </x14:cfRule>
          <xm:sqref>O359:AD417</xm:sqref>
        </x14:conditionalFormatting>
        <x14:conditionalFormatting xmlns:xm="http://schemas.microsoft.com/office/excel/2006/main">
          <x14:cfRule type="expression" priority="129" id="{30996332-27EB-4CD0-98C1-3A760B67DA27}">
            <xm:f>COUNTIF(CNGE_2026_M4_Secc1!$CX$43:$DI$102,"0")=720</xm:f>
            <x14:dxf>
              <fill>
                <patternFill patternType="mediumGray"/>
              </fill>
            </x14:dxf>
          </x14:cfRule>
          <xm:sqref>O418:AD418</xm:sqref>
        </x14:conditionalFormatting>
        <x14:conditionalFormatting xmlns:xm="http://schemas.microsoft.com/office/excel/2006/main">
          <x14:cfRule type="expression" priority="191" id="{EF0B95ED-1DE8-4AC5-A782-B58249932BD8}">
            <xm:f>OR(CNGE_2026_M4_Secc1!$CY43=0,CNGE_2026_M4_Secc1!$CY43=2)</xm:f>
            <x14:dxf>
              <fill>
                <patternFill patternType="mediumGray"/>
              </fill>
            </x14:dxf>
          </x14:cfRule>
          <xm:sqref>S220:V279</xm:sqref>
        </x14:conditionalFormatting>
        <x14:conditionalFormatting xmlns:xm="http://schemas.microsoft.com/office/excel/2006/main">
          <x14:cfRule type="expression" priority="187" id="{F682145F-202F-4252-B9C6-40ADBD1C9561}">
            <xm:f>OR(CNGE_2026_M4_Secc1!$DC43=0,CNGE_2026_M4_Secc1!$DC43=2)</xm:f>
            <x14:dxf>
              <fill>
                <patternFill patternType="mediumGray"/>
              </fill>
            </x14:dxf>
          </x14:cfRule>
          <xm:sqref>S289:V348</xm:sqref>
        </x14:conditionalFormatting>
        <x14:conditionalFormatting xmlns:xm="http://schemas.microsoft.com/office/excel/2006/main">
          <x14:cfRule type="expression" priority="183" id="{C9547F8A-7442-4D86-8342-6C440CA25CBE}">
            <xm:f>OR(CNGE_2026_M4_Secc1!$DG43=0,CNGE_2026_M4_Secc1!$DG43=2)</xm:f>
            <x14:dxf>
              <fill>
                <patternFill patternType="mediumGray"/>
              </fill>
            </x14:dxf>
          </x14:cfRule>
          <xm:sqref>S358:V417</xm:sqref>
        </x14:conditionalFormatting>
        <x14:conditionalFormatting xmlns:xm="http://schemas.microsoft.com/office/excel/2006/main">
          <x14:cfRule type="expression" priority="190" id="{02884976-5160-4DAB-9031-2C397AB8DCFC}">
            <xm:f>OR(CNGE_2026_M4_Secc1!$CZ43=0,CNGE_2026_M4_Secc1!$CZ43=2)</xm:f>
            <x14:dxf>
              <fill>
                <patternFill patternType="mediumGray"/>
              </fill>
            </x14:dxf>
          </x14:cfRule>
          <xm:sqref>W220:Z279</xm:sqref>
        </x14:conditionalFormatting>
        <x14:conditionalFormatting xmlns:xm="http://schemas.microsoft.com/office/excel/2006/main">
          <x14:cfRule type="expression" priority="186" id="{B0DC94CF-5F52-481F-A5DB-0A3A18E4C0BE}">
            <xm:f>OR(CNGE_2026_M4_Secc1!$DD43=0,CNGE_2026_M4_Secc1!$DD43=2)</xm:f>
            <x14:dxf>
              <fill>
                <patternFill patternType="mediumGray"/>
              </fill>
            </x14:dxf>
          </x14:cfRule>
          <xm:sqref>W289:Z348</xm:sqref>
        </x14:conditionalFormatting>
        <x14:conditionalFormatting xmlns:xm="http://schemas.microsoft.com/office/excel/2006/main">
          <x14:cfRule type="expression" priority="182" id="{ABAF4691-4548-4B98-A4CE-1CD057A0C026}">
            <xm:f>OR(CNGE_2026_M4_Secc1!$DH43=0,CNGE_2026_M4_Secc1!$DH43=2)</xm:f>
            <x14:dxf>
              <fill>
                <patternFill patternType="mediumGray"/>
              </fill>
            </x14:dxf>
          </x14:cfRule>
          <xm:sqref>W358:Z417</xm:sqref>
        </x14:conditionalFormatting>
        <x14:conditionalFormatting xmlns:xm="http://schemas.microsoft.com/office/excel/2006/main">
          <x14:cfRule type="expression" priority="189" id="{B76D5D94-75E2-4FCD-A1C8-5CAC8AF1F89C}">
            <xm:f>OR(CNGE_2026_M4_Secc1!$DA43=0,CNGE_2026_M4_Secc1!$DA43=2)</xm:f>
            <x14:dxf>
              <fill>
                <patternFill patternType="mediumGray"/>
              </fill>
            </x14:dxf>
          </x14:cfRule>
          <xm:sqref>AA220:AD279</xm:sqref>
        </x14:conditionalFormatting>
        <x14:conditionalFormatting xmlns:xm="http://schemas.microsoft.com/office/excel/2006/main">
          <x14:cfRule type="expression" priority="185" id="{5F27D1EE-1556-49DC-BE0B-54CE0E2CAEEE}">
            <xm:f>OR(CNGE_2026_M4_Secc1!$DE43=0,CNGE_2026_M4_Secc1!$DE43=2)</xm:f>
            <x14:dxf>
              <fill>
                <patternFill patternType="mediumGray"/>
              </fill>
            </x14:dxf>
          </x14:cfRule>
          <xm:sqref>AA289:AD348</xm:sqref>
        </x14:conditionalFormatting>
        <x14:conditionalFormatting xmlns:xm="http://schemas.microsoft.com/office/excel/2006/main">
          <x14:cfRule type="expression" priority="181" id="{1884C46A-4FEF-4D02-B766-3B9280D1E581}">
            <xm:f>OR(CNGE_2026_M4_Secc1!$DI43=0,CNGE_2026_M4_Secc1!$DI43=2)</xm:f>
            <x14:dxf>
              <fill>
                <patternFill patternType="mediumGray"/>
              </fill>
            </x14:dxf>
          </x14:cfRule>
          <xm:sqref>AA358:AD417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kibh xmlns="8cfb24df-c76a-48fb-92b8-e40e245fe80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3373EE7A0D5FA54FAA07EB029AB519A7" ma:contentTypeVersion="9" ma:contentTypeDescription="Crear nuevo documento." ma:contentTypeScope="" ma:versionID="b5f16c3b677812e2e36761b40a67a9c0">
  <xsd:schema xmlns:xsd="http://www.w3.org/2001/XMLSchema" xmlns:xs="http://www.w3.org/2001/XMLSchema" xmlns:p="http://schemas.microsoft.com/office/2006/metadata/properties" xmlns:ns2="8cfb24df-c76a-48fb-92b8-e40e245fe804" targetNamespace="http://schemas.microsoft.com/office/2006/metadata/properties" ma:root="true" ma:fieldsID="06bb3350c0b6e9918a390608f0a81bea" ns2:_="">
    <xsd:import namespace="8cfb24df-c76a-48fb-92b8-e40e245fe804"/>
    <xsd:element name="properties">
      <xsd:complexType>
        <xsd:sequence>
          <xsd:element name="documentManagement">
            <xsd:complexType>
              <xsd:all>
                <xsd:element ref="ns2:kibh" minOccurs="0"/>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fb24df-c76a-48fb-92b8-e40e245fe804" elementFormDefault="qualified">
    <xsd:import namespace="http://schemas.microsoft.com/office/2006/documentManagement/types"/>
    <xsd:import namespace="http://schemas.microsoft.com/office/infopath/2007/PartnerControls"/>
    <xsd:element name="kibh" ma:index="8" nillable="true" ma:displayName="Descripción" ma:internalName="kibh">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9EA2F5-4669-4930-BC25-3F5D21FCAEF5}">
  <ds:schemaRefs>
    <ds:schemaRef ds:uri="http://schemas.microsoft.com/sharepoint/v3/contenttype/forms"/>
  </ds:schemaRefs>
</ds:datastoreItem>
</file>

<file path=customXml/itemProps2.xml><?xml version="1.0" encoding="utf-8"?>
<ds:datastoreItem xmlns:ds="http://schemas.openxmlformats.org/officeDocument/2006/customXml" ds:itemID="{420F7FF4-ED56-49D2-8D76-869746A18922}">
  <ds:schemaRefs>
    <ds:schemaRef ds:uri="http://purl.org/dc/elements/1.1/"/>
    <ds:schemaRef ds:uri="http://schemas.microsoft.com/office/2006/documentManagement/types"/>
    <ds:schemaRef ds:uri="http://purl.org/dc/dcmitype/"/>
    <ds:schemaRef ds:uri="http://schemas.openxmlformats.org/package/2006/metadata/core-properties"/>
    <ds:schemaRef ds:uri="8cfb24df-c76a-48fb-92b8-e40e245fe804"/>
    <ds:schemaRef ds:uri="http://purl.org/dc/terms/"/>
    <ds:schemaRef ds:uri="http://www.w3.org/XML/1998/namespace"/>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1C4533BC-E433-4000-B7C3-594AFE709D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fb24df-c76a-48fb-92b8-e40e245fe8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Índice</vt:lpstr>
      <vt:lpstr>Presentación</vt:lpstr>
      <vt:lpstr>Informantes</vt:lpstr>
      <vt:lpstr>Participantes</vt:lpstr>
      <vt:lpstr>CNGE_2026_M4_Secc1</vt:lpstr>
      <vt:lpstr>CNGE_2026_M4_Secc2</vt:lpstr>
      <vt:lpstr>CNGE_2026_M4_Secc3</vt:lpstr>
      <vt:lpstr>CNGE_2026_M4_Secc4</vt:lpstr>
      <vt:lpstr>CNGE_2026_M4_Secc5</vt:lpstr>
      <vt:lpstr>CNGE_2026_M4_Secc6</vt:lpstr>
      <vt:lpstr>Complemento</vt:lpstr>
      <vt:lpstr>Glosario</vt:lpstr>
      <vt:lpstr>CNGE_2026_M4_Secc1!Área_de_impresión</vt:lpstr>
      <vt:lpstr>CNGE_2026_M4_Secc2!Área_de_impresión</vt:lpstr>
      <vt:lpstr>CNGE_2026_M4_Secc3!Área_de_impresión</vt:lpstr>
      <vt:lpstr>CNGE_2026_M4_Secc4!Área_de_impresión</vt:lpstr>
      <vt:lpstr>CNGE_2026_M4_Secc5!Área_de_impresión</vt:lpstr>
      <vt:lpstr>CNGE_2026_M4_Secc6!Área_de_impresión</vt:lpstr>
      <vt:lpstr>Complemento!Área_de_impresión</vt:lpstr>
      <vt:lpstr>Glosario!Área_de_impresión</vt:lpstr>
      <vt:lpstr>Índice!Área_de_impresión</vt:lpstr>
      <vt:lpstr>Informantes!Área_de_impresión</vt:lpstr>
      <vt:lpstr>Participantes!Área_de_impresión</vt:lpstr>
      <vt:lpstr>Presentación!Área_de_impresión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GUTIERREZ PADILLA JANIS</dc:creator>
  <cp:keywords/>
  <dc:description/>
  <cp:lastModifiedBy>Héctor Luna Ortega</cp:lastModifiedBy>
  <cp:revision/>
  <cp:lastPrinted>2026-06-04T20:41:50Z</cp:lastPrinted>
  <dcterms:created xsi:type="dcterms:W3CDTF">2023-10-10T15:06:21Z</dcterms:created>
  <dcterms:modified xsi:type="dcterms:W3CDTF">2026-06-04T20:42:39Z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0x0101003373EE7A0D5FA54FAA07EB029AB519A7</vt:lpwstr>
  </property>
  <property fmtid="{D5CDD505-2E9C-101B-9397-08002B2CF9AE}" pid="3" name="MediaServiceImageTags">
    <vt:lpwstr/>
  </property>
</Properties>
</file>